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EstaPastaDeTrabalho" hidePivotFieldList="1" defaultThemeVersion="124226"/>
  <mc:AlternateContent xmlns:mc="http://schemas.openxmlformats.org/markup-compatibility/2006">
    <mc:Choice Requires="x15">
      <x15ac:absPath xmlns:x15ac="http://schemas.microsoft.com/office/spreadsheetml/2010/11/ac" url="C:\Users\aretha.santos\Desktop\"/>
    </mc:Choice>
  </mc:AlternateContent>
  <xr:revisionPtr revIDLastSave="0" documentId="13_ncr:1_{62C57F21-55FF-40BA-82CE-84D2D222A2B4}" xr6:coauthVersionLast="47" xr6:coauthVersionMax="47" xr10:uidLastSave="{00000000-0000-0000-0000-000000000000}"/>
  <bookViews>
    <workbookView xWindow="-120" yWindow="-120" windowWidth="29040" windowHeight="15720" tabRatio="659" xr2:uid="{00000000-000D-0000-FFFF-FFFF00000000}"/>
  </bookViews>
  <sheets>
    <sheet name="BENS TOMBADOS E PROCESSO ABERTO" sheetId="7" r:id="rId1"/>
    <sheet name="PASSIVO" sheetId="56" r:id="rId2"/>
    <sheet name="RECENTES" sheetId="57" r:id="rId3"/>
    <sheet name="NOTIFICADOS" sheetId="58" r:id="rId4"/>
    <sheet name="RERRATIFICACAO" sheetId="59" r:id="rId5"/>
    <sheet name="ORDENAMENTO GERAL" sheetId="61" r:id="rId6"/>
    <sheet name="TAXA DE CONGESTIONAMENTO" sheetId="60" r:id="rId7"/>
    <sheet name="TABELAS DINAMICAS" sheetId="25" r:id="rId8"/>
    <sheet name="LEGENDA E FONTES" sheetId="3" r:id="rId9"/>
    <sheet name="RJ - Bens Tombados" sheetId="46" r:id="rId10"/>
    <sheet name="AC - Bens Tombados" sheetId="28" r:id="rId11"/>
    <sheet name="AL - Bens Tombados" sheetId="29" r:id="rId12"/>
    <sheet name="AM - Bens Tombados" sheetId="30" r:id="rId13"/>
    <sheet name="AP - Bens Tombados" sheetId="31" r:id="rId14"/>
    <sheet name="BA - Bens Tombados" sheetId="32" r:id="rId15"/>
    <sheet name="CE - Bens Tombados" sheetId="33" r:id="rId16"/>
    <sheet name="DF - Bens Tombados" sheetId="34" r:id="rId17"/>
    <sheet name="ES - Bens Tombados" sheetId="35" r:id="rId18"/>
    <sheet name="GO - Bens Tombados" sheetId="36" r:id="rId19"/>
    <sheet name="MA - Bens Tombados" sheetId="37" r:id="rId20"/>
    <sheet name="MG - Bens Tombados" sheetId="38" r:id="rId21"/>
    <sheet name="MS - Bens Tombados " sheetId="39" r:id="rId22"/>
    <sheet name="MT - Bens Tombados" sheetId="40" r:id="rId23"/>
    <sheet name="PA - Bens Tombados" sheetId="41" r:id="rId24"/>
    <sheet name="PB - Bens Tombados" sheetId="42" r:id="rId25"/>
    <sheet name="PE - Bens Tombados" sheetId="43" r:id="rId26"/>
    <sheet name="PI - Bens Tombados" sheetId="44" r:id="rId27"/>
    <sheet name="PR - Bens Tombados" sheetId="45" r:id="rId28"/>
    <sheet name="RN - Bens Tombados" sheetId="47" r:id="rId29"/>
    <sheet name="RO - Bens Tombados" sheetId="48" r:id="rId30"/>
    <sheet name="RR - Bens Tombados" sheetId="49" r:id="rId31"/>
    <sheet name="RS - Bens Tombados" sheetId="50" r:id="rId32"/>
    <sheet name="SC - Bens Tombados" sheetId="51" r:id="rId33"/>
    <sheet name="SE - Bens Tombados" sheetId="52" r:id="rId34"/>
    <sheet name="SP - Bens Tombados" sheetId="53" r:id="rId35"/>
    <sheet name="TO - Bens Tombados" sheetId="54" r:id="rId36"/>
  </sheets>
  <definedNames>
    <definedName name="_xlnm._FilterDatabase" localSheetId="0" hidden="1">'BENS TOMBADOS E PROCESSO ABERTO'!$A$2:$AW$2606</definedName>
    <definedName name="_Hlk92368891" localSheetId="0">'BENS TOMBADOS E PROCESSO ABERTO'!$E$2014</definedName>
    <definedName name="A">'BENS TOMBADOS E PROCESSO ABERTO'!$G$2</definedName>
  </definedNames>
  <calcPr calcId="191028"/>
  <pivotCaches>
    <pivotCache cacheId="0" r:id="rId37"/>
    <pivotCache cacheId="1" r:id="rId38"/>
    <pivotCache cacheId="2" r:id="rId3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W1566" i="7" l="1"/>
  <c r="AW1565" i="7"/>
  <c r="K2615" i="7"/>
  <c r="J2615" i="7"/>
  <c r="AW3" i="7"/>
  <c r="AW4" i="7"/>
  <c r="AW5" i="7"/>
  <c r="AW6" i="7"/>
  <c r="AW7" i="7"/>
  <c r="AW8" i="7"/>
  <c r="AW9" i="7"/>
  <c r="AW10" i="7"/>
  <c r="AW11" i="7"/>
  <c r="AW12" i="7"/>
  <c r="AW13" i="7"/>
  <c r="AW14" i="7"/>
  <c r="AW15" i="7"/>
  <c r="AW16" i="7"/>
  <c r="AW17" i="7"/>
  <c r="AW18" i="7"/>
  <c r="AW19" i="7"/>
  <c r="AW20" i="7"/>
  <c r="AW21" i="7"/>
  <c r="AW22" i="7"/>
  <c r="AW23" i="7"/>
  <c r="AW24" i="7"/>
  <c r="AW25" i="7"/>
  <c r="AW26" i="7"/>
  <c r="AW27" i="7"/>
  <c r="AW28" i="7"/>
  <c r="AW29" i="7"/>
  <c r="AW30" i="7"/>
  <c r="AW31" i="7"/>
  <c r="AW32" i="7"/>
  <c r="AW33" i="7"/>
  <c r="AW34" i="7"/>
  <c r="AW35" i="7"/>
  <c r="AW36" i="7"/>
  <c r="AW37" i="7"/>
  <c r="AW38" i="7"/>
  <c r="AW39" i="7"/>
  <c r="AW40" i="7"/>
  <c r="AW41" i="7"/>
  <c r="AW42" i="7"/>
  <c r="AW43" i="7"/>
  <c r="AW44" i="7"/>
  <c r="AW45" i="7"/>
  <c r="AW46" i="7"/>
  <c r="AW47" i="7"/>
  <c r="AW48" i="7"/>
  <c r="AW49" i="7"/>
  <c r="AW50" i="7"/>
  <c r="AW51" i="7"/>
  <c r="AW52" i="7"/>
  <c r="AW53" i="7"/>
  <c r="AW54" i="7"/>
  <c r="AW55" i="7"/>
  <c r="AW56" i="7"/>
  <c r="AW57" i="7"/>
  <c r="AW58" i="7"/>
  <c r="AW59" i="7"/>
  <c r="AW60" i="7"/>
  <c r="AW61" i="7"/>
  <c r="AW62" i="7"/>
  <c r="AW63" i="7"/>
  <c r="AW64" i="7"/>
  <c r="AW65" i="7"/>
  <c r="AW66" i="7"/>
  <c r="AW67" i="7"/>
  <c r="AW68" i="7"/>
  <c r="AW69" i="7"/>
  <c r="AW70" i="7"/>
  <c r="AW71" i="7"/>
  <c r="AW72" i="7"/>
  <c r="AW73" i="7"/>
  <c r="AW74" i="7"/>
  <c r="AW75" i="7"/>
  <c r="AW76" i="7"/>
  <c r="AW77" i="7"/>
  <c r="AW78" i="7"/>
  <c r="AW79" i="7"/>
  <c r="AW80" i="7"/>
  <c r="AW81" i="7"/>
  <c r="AW82" i="7"/>
  <c r="AW83" i="7"/>
  <c r="AW84" i="7"/>
  <c r="AW85" i="7"/>
  <c r="AW86" i="7"/>
  <c r="AW87" i="7"/>
  <c r="AW88" i="7"/>
  <c r="AW89" i="7"/>
  <c r="AW90" i="7"/>
  <c r="AW91" i="7"/>
  <c r="AW92" i="7"/>
  <c r="AW93" i="7"/>
  <c r="AW94" i="7"/>
  <c r="AW95" i="7"/>
  <c r="AW96" i="7"/>
  <c r="AW97" i="7"/>
  <c r="AW98" i="7"/>
  <c r="AW99" i="7"/>
  <c r="AW100" i="7"/>
  <c r="AW101" i="7"/>
  <c r="AW102" i="7"/>
  <c r="AW103" i="7"/>
  <c r="AW104" i="7"/>
  <c r="AW105" i="7"/>
  <c r="AW106" i="7"/>
  <c r="AW107" i="7"/>
  <c r="AW108" i="7"/>
  <c r="AW109" i="7"/>
  <c r="AW110" i="7"/>
  <c r="AW111" i="7"/>
  <c r="AW112" i="7"/>
  <c r="AW113" i="7"/>
  <c r="AW114" i="7"/>
  <c r="AW115" i="7"/>
  <c r="AW116" i="7"/>
  <c r="AW117" i="7"/>
  <c r="AW118" i="7"/>
  <c r="AW119" i="7"/>
  <c r="AW120" i="7"/>
  <c r="AW121" i="7"/>
  <c r="AW122" i="7"/>
  <c r="AW123" i="7"/>
  <c r="AW124" i="7"/>
  <c r="AW125" i="7"/>
  <c r="AW126" i="7"/>
  <c r="AW127" i="7"/>
  <c r="AW128" i="7"/>
  <c r="AW129" i="7"/>
  <c r="AW130" i="7"/>
  <c r="AW131" i="7"/>
  <c r="AW132" i="7"/>
  <c r="AW133" i="7"/>
  <c r="AW134" i="7"/>
  <c r="AW135" i="7"/>
  <c r="AW136" i="7"/>
  <c r="AW137" i="7"/>
  <c r="AW138" i="7"/>
  <c r="AW139" i="7"/>
  <c r="AW140" i="7"/>
  <c r="AW141" i="7"/>
  <c r="AW142" i="7"/>
  <c r="AW143" i="7"/>
  <c r="AW144" i="7"/>
  <c r="AW145" i="7"/>
  <c r="AW146" i="7"/>
  <c r="AW147" i="7"/>
  <c r="AW148" i="7"/>
  <c r="AW149" i="7"/>
  <c r="AW150" i="7"/>
  <c r="AW151" i="7"/>
  <c r="AW152" i="7"/>
  <c r="AW153" i="7"/>
  <c r="AW154" i="7"/>
  <c r="AW155" i="7"/>
  <c r="AW156" i="7"/>
  <c r="AW157" i="7"/>
  <c r="AW158" i="7"/>
  <c r="AW159" i="7"/>
  <c r="AW160" i="7"/>
  <c r="AW161" i="7"/>
  <c r="AW162" i="7"/>
  <c r="AW163" i="7"/>
  <c r="AW164" i="7"/>
  <c r="AW165" i="7"/>
  <c r="AW166" i="7"/>
  <c r="AW167" i="7"/>
  <c r="AW168" i="7"/>
  <c r="AW169" i="7"/>
  <c r="AW170" i="7"/>
  <c r="AW171" i="7"/>
  <c r="AW172" i="7"/>
  <c r="AW173" i="7"/>
  <c r="AW174" i="7"/>
  <c r="AW175" i="7"/>
  <c r="AW176" i="7"/>
  <c r="AW177" i="7"/>
  <c r="AW178" i="7"/>
  <c r="AW179" i="7"/>
  <c r="AW180" i="7"/>
  <c r="AW181" i="7"/>
  <c r="AW182" i="7"/>
  <c r="AW183" i="7"/>
  <c r="AW184" i="7"/>
  <c r="AW185" i="7"/>
  <c r="AW186" i="7"/>
  <c r="AW187" i="7"/>
  <c r="AW188" i="7"/>
  <c r="AW189" i="7"/>
  <c r="AW190" i="7"/>
  <c r="AW191" i="7"/>
  <c r="AW192" i="7"/>
  <c r="AW193" i="7"/>
  <c r="AW194" i="7"/>
  <c r="AW195" i="7"/>
  <c r="AW196" i="7"/>
  <c r="AW197" i="7"/>
  <c r="AW198" i="7"/>
  <c r="AW199" i="7"/>
  <c r="AW200" i="7"/>
  <c r="AW201" i="7"/>
  <c r="AW202" i="7"/>
  <c r="AW203" i="7"/>
  <c r="AW204" i="7"/>
  <c r="AW205" i="7"/>
  <c r="AW206" i="7"/>
  <c r="AW207" i="7"/>
  <c r="AW208" i="7"/>
  <c r="AW209" i="7"/>
  <c r="AW210" i="7"/>
  <c r="AW211" i="7"/>
  <c r="AW212" i="7"/>
  <c r="AW213" i="7"/>
  <c r="AW214" i="7"/>
  <c r="AW215" i="7"/>
  <c r="AW216" i="7"/>
  <c r="AW217" i="7"/>
  <c r="AW218" i="7"/>
  <c r="AW219" i="7"/>
  <c r="AW220" i="7"/>
  <c r="AW221" i="7"/>
  <c r="AW222" i="7"/>
  <c r="AW223" i="7"/>
  <c r="AW224" i="7"/>
  <c r="AW225" i="7"/>
  <c r="AW226" i="7"/>
  <c r="AW227" i="7"/>
  <c r="AW228" i="7"/>
  <c r="AW229" i="7"/>
  <c r="AW230" i="7"/>
  <c r="AW231" i="7"/>
  <c r="AW232" i="7"/>
  <c r="AW233" i="7"/>
  <c r="AW234" i="7"/>
  <c r="AW235" i="7"/>
  <c r="AW236" i="7"/>
  <c r="AW237" i="7"/>
  <c r="AW238" i="7"/>
  <c r="AW239" i="7"/>
  <c r="AW240" i="7"/>
  <c r="AW241" i="7"/>
  <c r="AW242" i="7"/>
  <c r="AW243" i="7"/>
  <c r="AW244" i="7"/>
  <c r="AW245" i="7"/>
  <c r="AW246" i="7"/>
  <c r="AW247" i="7"/>
  <c r="AW248" i="7"/>
  <c r="AW249" i="7"/>
  <c r="AW250" i="7"/>
  <c r="AW251" i="7"/>
  <c r="AW252" i="7"/>
  <c r="AW253" i="7"/>
  <c r="AW254" i="7"/>
  <c r="AW255" i="7"/>
  <c r="AW256" i="7"/>
  <c r="AW257" i="7"/>
  <c r="AW258" i="7"/>
  <c r="AW259" i="7"/>
  <c r="AW260" i="7"/>
  <c r="AW261" i="7"/>
  <c r="AW262" i="7"/>
  <c r="AW263" i="7"/>
  <c r="AW264" i="7"/>
  <c r="AW265" i="7"/>
  <c r="AW266" i="7"/>
  <c r="AW267" i="7"/>
  <c r="AW268" i="7"/>
  <c r="AW269" i="7"/>
  <c r="AW270" i="7"/>
  <c r="AW271" i="7"/>
  <c r="AW272" i="7"/>
  <c r="AW273" i="7"/>
  <c r="AW274" i="7"/>
  <c r="AW275" i="7"/>
  <c r="AW276" i="7"/>
  <c r="AW277" i="7"/>
  <c r="AW278" i="7"/>
  <c r="AW279" i="7"/>
  <c r="AW280" i="7"/>
  <c r="AW281" i="7"/>
  <c r="AW282" i="7"/>
  <c r="AW283" i="7"/>
  <c r="AW284" i="7"/>
  <c r="AW285" i="7"/>
  <c r="AW286" i="7"/>
  <c r="AW287" i="7"/>
  <c r="AW288" i="7"/>
  <c r="AW289" i="7"/>
  <c r="AW290" i="7"/>
  <c r="AW291" i="7"/>
  <c r="AW292" i="7"/>
  <c r="AW293" i="7"/>
  <c r="AW294" i="7"/>
  <c r="AW295" i="7"/>
  <c r="AW296" i="7"/>
  <c r="AW297" i="7"/>
  <c r="AW298" i="7"/>
  <c r="AW299" i="7"/>
  <c r="AW300" i="7"/>
  <c r="AW301" i="7"/>
  <c r="AW302" i="7"/>
  <c r="AW303" i="7"/>
  <c r="AW304" i="7"/>
  <c r="AW305" i="7"/>
  <c r="AW306" i="7"/>
  <c r="AW307" i="7"/>
  <c r="AW308" i="7"/>
  <c r="AW309" i="7"/>
  <c r="AW310" i="7"/>
  <c r="AW311" i="7"/>
  <c r="AW312" i="7"/>
  <c r="AW313" i="7"/>
  <c r="AW314" i="7"/>
  <c r="AW315" i="7"/>
  <c r="AW316" i="7"/>
  <c r="AW317" i="7"/>
  <c r="AW318" i="7"/>
  <c r="AW319" i="7"/>
  <c r="AW320" i="7"/>
  <c r="AW321" i="7"/>
  <c r="AW322" i="7"/>
  <c r="AW323" i="7"/>
  <c r="AW324" i="7"/>
  <c r="AW325" i="7"/>
  <c r="AW326" i="7"/>
  <c r="AW327" i="7"/>
  <c r="AW328" i="7"/>
  <c r="AW329" i="7"/>
  <c r="AW330" i="7"/>
  <c r="AW331" i="7"/>
  <c r="AW332" i="7"/>
  <c r="AW333" i="7"/>
  <c r="AW334" i="7"/>
  <c r="AW335" i="7"/>
  <c r="AW336" i="7"/>
  <c r="AW337" i="7"/>
  <c r="AW338" i="7"/>
  <c r="AW339" i="7"/>
  <c r="AW340" i="7"/>
  <c r="AW341" i="7"/>
  <c r="AW342" i="7"/>
  <c r="AW343" i="7"/>
  <c r="AW344" i="7"/>
  <c r="AW345" i="7"/>
  <c r="AW346" i="7"/>
  <c r="AW347" i="7"/>
  <c r="AW348" i="7"/>
  <c r="AW349" i="7"/>
  <c r="AW350" i="7"/>
  <c r="AW351" i="7"/>
  <c r="AW352" i="7"/>
  <c r="AW353" i="7"/>
  <c r="AW354" i="7"/>
  <c r="AW355" i="7"/>
  <c r="AW356" i="7"/>
  <c r="AW357" i="7"/>
  <c r="AW358" i="7"/>
  <c r="AW359" i="7"/>
  <c r="AW360" i="7"/>
  <c r="AW361" i="7"/>
  <c r="AW362" i="7"/>
  <c r="AW363" i="7"/>
  <c r="AW364" i="7"/>
  <c r="AW365" i="7"/>
  <c r="AW366" i="7"/>
  <c r="AW367" i="7"/>
  <c r="AW368" i="7"/>
  <c r="AW369" i="7"/>
  <c r="AW370" i="7"/>
  <c r="AW371" i="7"/>
  <c r="AW372" i="7"/>
  <c r="AW373" i="7"/>
  <c r="AW374" i="7"/>
  <c r="AW375" i="7"/>
  <c r="AW376" i="7"/>
  <c r="AW377" i="7"/>
  <c r="AW378" i="7"/>
  <c r="AW379" i="7"/>
  <c r="AW380" i="7"/>
  <c r="AW381" i="7"/>
  <c r="AW382" i="7"/>
  <c r="AW383" i="7"/>
  <c r="AW384" i="7"/>
  <c r="AW385" i="7"/>
  <c r="AW386" i="7"/>
  <c r="AW387" i="7"/>
  <c r="AW388" i="7"/>
  <c r="AW389" i="7"/>
  <c r="AW390" i="7"/>
  <c r="AW391" i="7"/>
  <c r="AW392" i="7"/>
  <c r="AW393" i="7"/>
  <c r="AW394" i="7"/>
  <c r="AW395" i="7"/>
  <c r="AW396" i="7"/>
  <c r="AW397" i="7"/>
  <c r="AW398" i="7"/>
  <c r="AW399" i="7"/>
  <c r="AW400" i="7"/>
  <c r="AW401" i="7"/>
  <c r="AW402" i="7"/>
  <c r="AW403" i="7"/>
  <c r="AW404" i="7"/>
  <c r="AW405" i="7"/>
  <c r="AW406" i="7"/>
  <c r="AW407" i="7"/>
  <c r="AW408" i="7"/>
  <c r="AW409" i="7"/>
  <c r="AW410" i="7"/>
  <c r="AW411" i="7"/>
  <c r="AW412" i="7"/>
  <c r="AW413" i="7"/>
  <c r="AW414" i="7"/>
  <c r="AW415" i="7"/>
  <c r="AW416" i="7"/>
  <c r="AW417" i="7"/>
  <c r="AW418" i="7"/>
  <c r="AW419" i="7"/>
  <c r="AW420" i="7"/>
  <c r="AW421" i="7"/>
  <c r="AW422" i="7"/>
  <c r="AW423" i="7"/>
  <c r="AW424" i="7"/>
  <c r="AW425" i="7"/>
  <c r="AW426" i="7"/>
  <c r="AW427" i="7"/>
  <c r="AW428" i="7"/>
  <c r="AW429" i="7"/>
  <c r="AW430" i="7"/>
  <c r="AW431" i="7"/>
  <c r="AW432" i="7"/>
  <c r="AW433" i="7"/>
  <c r="AW434" i="7"/>
  <c r="AW435" i="7"/>
  <c r="AW436" i="7"/>
  <c r="AW437" i="7"/>
  <c r="AW438" i="7"/>
  <c r="AW439" i="7"/>
  <c r="AW440" i="7"/>
  <c r="AW441" i="7"/>
  <c r="AW442" i="7"/>
  <c r="AW443" i="7"/>
  <c r="AW444" i="7"/>
  <c r="AW445" i="7"/>
  <c r="AW446" i="7"/>
  <c r="AW447" i="7"/>
  <c r="AW448" i="7"/>
  <c r="AW449" i="7"/>
  <c r="AW450" i="7"/>
  <c r="AW451" i="7"/>
  <c r="AW452" i="7"/>
  <c r="AW453" i="7"/>
  <c r="AW454" i="7"/>
  <c r="AW455" i="7"/>
  <c r="AW456" i="7"/>
  <c r="AW457" i="7"/>
  <c r="AW458" i="7"/>
  <c r="AW459" i="7"/>
  <c r="AW460" i="7"/>
  <c r="AW461" i="7"/>
  <c r="AW462" i="7"/>
  <c r="AW463" i="7"/>
  <c r="AW464" i="7"/>
  <c r="AW465" i="7"/>
  <c r="AW466" i="7"/>
  <c r="AW467" i="7"/>
  <c r="AW468" i="7"/>
  <c r="AW469" i="7"/>
  <c r="AW470" i="7"/>
  <c r="AW471" i="7"/>
  <c r="AW472" i="7"/>
  <c r="AW473" i="7"/>
  <c r="AW474" i="7"/>
  <c r="AW475" i="7"/>
  <c r="AW476" i="7"/>
  <c r="AW477" i="7"/>
  <c r="AW478" i="7"/>
  <c r="AW479" i="7"/>
  <c r="AW480" i="7"/>
  <c r="AW481" i="7"/>
  <c r="AW482" i="7"/>
  <c r="AW483" i="7"/>
  <c r="AW484" i="7"/>
  <c r="AW485" i="7"/>
  <c r="AW486" i="7"/>
  <c r="AW487" i="7"/>
  <c r="AW488" i="7"/>
  <c r="AW489" i="7"/>
  <c r="AW490" i="7"/>
  <c r="AW491" i="7"/>
  <c r="AW492" i="7"/>
  <c r="AW493" i="7"/>
  <c r="AW494" i="7"/>
  <c r="AW495" i="7"/>
  <c r="AW496" i="7"/>
  <c r="AW497" i="7"/>
  <c r="AW498" i="7"/>
  <c r="AW499" i="7"/>
  <c r="AW500" i="7"/>
  <c r="AW501" i="7"/>
  <c r="AW502" i="7"/>
  <c r="AW503" i="7"/>
  <c r="AW504" i="7"/>
  <c r="AW505" i="7"/>
  <c r="AW506" i="7"/>
  <c r="AW507" i="7"/>
  <c r="AW508" i="7"/>
  <c r="AW509" i="7"/>
  <c r="AW510" i="7"/>
  <c r="AW511" i="7"/>
  <c r="AW512" i="7"/>
  <c r="AW513" i="7"/>
  <c r="AW514" i="7"/>
  <c r="AW515" i="7"/>
  <c r="AW516" i="7"/>
  <c r="AW517" i="7"/>
  <c r="AW518" i="7"/>
  <c r="AW519" i="7"/>
  <c r="AW520" i="7"/>
  <c r="AW521" i="7"/>
  <c r="AW522" i="7"/>
  <c r="AW523" i="7"/>
  <c r="AW524" i="7"/>
  <c r="AW525" i="7"/>
  <c r="AW526" i="7"/>
  <c r="AW527" i="7"/>
  <c r="AW528" i="7"/>
  <c r="AW529" i="7"/>
  <c r="AW530" i="7"/>
  <c r="AW531" i="7"/>
  <c r="AW532" i="7"/>
  <c r="AW533" i="7"/>
  <c r="AW534" i="7"/>
  <c r="AW535" i="7"/>
  <c r="AW536" i="7"/>
  <c r="AW537" i="7"/>
  <c r="AW538" i="7"/>
  <c r="AW539" i="7"/>
  <c r="AW540" i="7"/>
  <c r="AW541" i="7"/>
  <c r="AW542" i="7"/>
  <c r="AW543" i="7"/>
  <c r="AW544" i="7"/>
  <c r="AW545" i="7"/>
  <c r="AW546" i="7"/>
  <c r="AW547" i="7"/>
  <c r="AW548" i="7"/>
  <c r="AW549" i="7"/>
  <c r="AW550" i="7"/>
  <c r="AW551" i="7"/>
  <c r="AW552" i="7"/>
  <c r="AW553" i="7"/>
  <c r="AW554" i="7"/>
  <c r="AW555" i="7"/>
  <c r="AW556" i="7"/>
  <c r="AW557" i="7"/>
  <c r="AW558" i="7"/>
  <c r="AW559" i="7"/>
  <c r="AW560" i="7"/>
  <c r="AW561" i="7"/>
  <c r="AW562" i="7"/>
  <c r="AW563" i="7"/>
  <c r="AW564" i="7"/>
  <c r="AW565" i="7"/>
  <c r="AW566" i="7"/>
  <c r="AW567" i="7"/>
  <c r="AW568" i="7"/>
  <c r="AW569" i="7"/>
  <c r="AW570" i="7"/>
  <c r="AW571" i="7"/>
  <c r="AW572" i="7"/>
  <c r="AW573" i="7"/>
  <c r="AW574" i="7"/>
  <c r="AW575" i="7"/>
  <c r="AW576" i="7"/>
  <c r="AW577" i="7"/>
  <c r="AW578" i="7"/>
  <c r="AW579" i="7"/>
  <c r="AW580" i="7"/>
  <c r="AW581" i="7"/>
  <c r="AW582" i="7"/>
  <c r="AW583" i="7"/>
  <c r="AW584" i="7"/>
  <c r="AW585" i="7"/>
  <c r="AW586" i="7"/>
  <c r="AW587" i="7"/>
  <c r="AW588" i="7"/>
  <c r="AW589" i="7"/>
  <c r="AW590" i="7"/>
  <c r="AW591" i="7"/>
  <c r="AW592" i="7"/>
  <c r="AW593" i="7"/>
  <c r="AW594" i="7"/>
  <c r="AW595" i="7"/>
  <c r="AW596" i="7"/>
  <c r="AW597" i="7"/>
  <c r="AW598" i="7"/>
  <c r="AW599" i="7"/>
  <c r="AW600" i="7"/>
  <c r="AW601" i="7"/>
  <c r="AW602" i="7"/>
  <c r="AW603" i="7"/>
  <c r="AW604" i="7"/>
  <c r="AW605" i="7"/>
  <c r="AW606" i="7"/>
  <c r="AW607" i="7"/>
  <c r="AW608" i="7"/>
  <c r="AW609" i="7"/>
  <c r="AW610" i="7"/>
  <c r="AW611" i="7"/>
  <c r="AW612" i="7"/>
  <c r="AW613" i="7"/>
  <c r="AW614" i="7"/>
  <c r="AW615" i="7"/>
  <c r="AW616" i="7"/>
  <c r="AW617" i="7"/>
  <c r="AW618" i="7"/>
  <c r="AW619" i="7"/>
  <c r="AW620" i="7"/>
  <c r="AW621" i="7"/>
  <c r="AW622" i="7"/>
  <c r="AW623" i="7"/>
  <c r="AW624" i="7"/>
  <c r="AW625" i="7"/>
  <c r="AW626" i="7"/>
  <c r="AW627" i="7"/>
  <c r="AW628" i="7"/>
  <c r="AW629" i="7"/>
  <c r="AW630" i="7"/>
  <c r="AW631" i="7"/>
  <c r="AW632" i="7"/>
  <c r="AW633" i="7"/>
  <c r="AW634" i="7"/>
  <c r="AW635" i="7"/>
  <c r="AW636" i="7"/>
  <c r="AW637" i="7"/>
  <c r="AW638" i="7"/>
  <c r="AW639" i="7"/>
  <c r="AW640" i="7"/>
  <c r="AW641" i="7"/>
  <c r="AW642" i="7"/>
  <c r="AW643" i="7"/>
  <c r="AW644" i="7"/>
  <c r="AW645" i="7"/>
  <c r="AW646" i="7"/>
  <c r="AW647" i="7"/>
  <c r="AW648" i="7"/>
  <c r="AW649" i="7"/>
  <c r="AW650" i="7"/>
  <c r="AW651" i="7"/>
  <c r="AW652" i="7"/>
  <c r="AW653" i="7"/>
  <c r="AW654" i="7"/>
  <c r="AW655" i="7"/>
  <c r="AW656" i="7"/>
  <c r="AW657" i="7"/>
  <c r="AW658" i="7"/>
  <c r="AW659" i="7"/>
  <c r="AW660" i="7"/>
  <c r="AW663" i="7"/>
  <c r="AW664" i="7"/>
  <c r="AW665" i="7"/>
  <c r="AW666" i="7"/>
  <c r="AW667" i="7"/>
  <c r="AW668" i="7"/>
  <c r="AW669" i="7"/>
  <c r="AW670" i="7"/>
  <c r="AW671" i="7"/>
  <c r="AW672" i="7"/>
  <c r="AW673" i="7"/>
  <c r="AW674" i="7"/>
  <c r="AW675" i="7"/>
  <c r="AW676" i="7"/>
  <c r="AW677" i="7"/>
  <c r="AW678" i="7"/>
  <c r="AW679" i="7"/>
  <c r="AW680" i="7"/>
  <c r="AW681" i="7"/>
  <c r="AW682" i="7"/>
  <c r="AW683" i="7"/>
  <c r="AW684" i="7"/>
  <c r="AW685" i="7"/>
  <c r="AW686" i="7"/>
  <c r="AW687" i="7"/>
  <c r="AW688" i="7"/>
  <c r="AW689" i="7"/>
  <c r="AW690" i="7"/>
  <c r="AW691" i="7"/>
  <c r="AW692" i="7"/>
  <c r="AW693" i="7"/>
  <c r="AW694" i="7"/>
  <c r="AW695" i="7"/>
  <c r="AW696" i="7"/>
  <c r="AW697" i="7"/>
  <c r="AW698" i="7"/>
  <c r="AW699" i="7"/>
  <c r="AW700" i="7"/>
  <c r="AW701" i="7"/>
  <c r="AW702" i="7"/>
  <c r="AW703" i="7"/>
  <c r="AW704" i="7"/>
  <c r="AW705" i="7"/>
  <c r="AW706" i="7"/>
  <c r="AW707" i="7"/>
  <c r="AW708" i="7"/>
  <c r="AW709" i="7"/>
  <c r="AW710" i="7"/>
  <c r="AW711" i="7"/>
  <c r="AW712" i="7"/>
  <c r="AW713" i="7"/>
  <c r="AW714" i="7"/>
  <c r="AW715" i="7"/>
  <c r="AW716" i="7"/>
  <c r="AW717" i="7"/>
  <c r="AW718" i="7"/>
  <c r="AW719" i="7"/>
  <c r="AW720" i="7"/>
  <c r="AW721" i="7"/>
  <c r="AW722" i="7"/>
  <c r="AW723" i="7"/>
  <c r="AW724" i="7"/>
  <c r="AW725" i="7"/>
  <c r="AW726" i="7"/>
  <c r="AW727" i="7"/>
  <c r="AW728" i="7"/>
  <c r="AW729" i="7"/>
  <c r="AW730" i="7"/>
  <c r="AW731" i="7"/>
  <c r="AW732" i="7"/>
  <c r="AW733" i="7"/>
  <c r="AW734" i="7"/>
  <c r="AW735" i="7"/>
  <c r="AW736" i="7"/>
  <c r="AW737" i="7"/>
  <c r="AW738" i="7"/>
  <c r="AW739" i="7"/>
  <c r="AW740" i="7"/>
  <c r="AW741" i="7"/>
  <c r="AW742" i="7"/>
  <c r="AW743" i="7"/>
  <c r="AW744" i="7"/>
  <c r="AW745" i="7"/>
  <c r="AW746" i="7"/>
  <c r="AW747" i="7"/>
  <c r="AW748" i="7"/>
  <c r="AW749" i="7"/>
  <c r="AW750" i="7"/>
  <c r="AW751" i="7"/>
  <c r="AW752" i="7"/>
  <c r="AW753" i="7"/>
  <c r="AW754" i="7"/>
  <c r="AW755" i="7"/>
  <c r="AW756" i="7"/>
  <c r="AW757" i="7"/>
  <c r="AW758" i="7"/>
  <c r="AW759" i="7"/>
  <c r="AW760" i="7"/>
  <c r="AW761" i="7"/>
  <c r="AW762" i="7"/>
  <c r="AW763" i="7"/>
  <c r="AW764" i="7"/>
  <c r="AW765" i="7"/>
  <c r="AW766" i="7"/>
  <c r="AW767" i="7"/>
  <c r="AW768" i="7"/>
  <c r="AW769" i="7"/>
  <c r="AW770" i="7"/>
  <c r="AW771" i="7"/>
  <c r="AW772" i="7"/>
  <c r="AW773" i="7"/>
  <c r="AW774" i="7"/>
  <c r="AW775" i="7"/>
  <c r="AW776" i="7"/>
  <c r="AW777" i="7"/>
  <c r="AW778" i="7"/>
  <c r="AW779" i="7"/>
  <c r="AW780" i="7"/>
  <c r="AW781" i="7"/>
  <c r="AW782" i="7"/>
  <c r="AW783" i="7"/>
  <c r="AW784" i="7"/>
  <c r="AW785" i="7"/>
  <c r="AW786" i="7"/>
  <c r="AW787" i="7"/>
  <c r="AW788" i="7"/>
  <c r="AW789" i="7"/>
  <c r="AW790" i="7"/>
  <c r="AW791" i="7"/>
  <c r="AW792" i="7"/>
  <c r="AW793" i="7"/>
  <c r="AW794" i="7"/>
  <c r="AW795" i="7"/>
  <c r="AW796" i="7"/>
  <c r="AW797" i="7"/>
  <c r="AW798" i="7"/>
  <c r="AW799" i="7"/>
  <c r="AW800" i="7"/>
  <c r="AW802" i="7"/>
  <c r="AW803" i="7"/>
  <c r="AW804" i="7"/>
  <c r="AW805" i="7"/>
  <c r="AW806" i="7"/>
  <c r="AW807" i="7"/>
  <c r="AW808" i="7"/>
  <c r="AW809" i="7"/>
  <c r="AW810" i="7"/>
  <c r="AW811" i="7"/>
  <c r="AW812" i="7"/>
  <c r="AW813" i="7"/>
  <c r="AW814" i="7"/>
  <c r="AW815" i="7"/>
  <c r="AW816" i="7"/>
  <c r="AW817" i="7"/>
  <c r="AW818" i="7"/>
  <c r="AW819" i="7"/>
  <c r="AW820" i="7"/>
  <c r="AW821" i="7"/>
  <c r="AW822" i="7"/>
  <c r="AW823" i="7"/>
  <c r="AW824" i="7"/>
  <c r="AW825" i="7"/>
  <c r="AW826" i="7"/>
  <c r="AW827" i="7"/>
  <c r="AW828" i="7"/>
  <c r="AW829" i="7"/>
  <c r="AW830" i="7"/>
  <c r="AW831" i="7"/>
  <c r="AW832" i="7"/>
  <c r="AW833" i="7"/>
  <c r="AW834" i="7"/>
  <c r="AW835" i="7"/>
  <c r="AW836" i="7"/>
  <c r="AW837" i="7"/>
  <c r="AW838" i="7"/>
  <c r="AW839" i="7"/>
  <c r="AW840" i="7"/>
  <c r="AW841" i="7"/>
  <c r="AW842" i="7"/>
  <c r="AW843" i="7"/>
  <c r="AW844" i="7"/>
  <c r="AW845" i="7"/>
  <c r="AW846" i="7"/>
  <c r="AW848" i="7"/>
  <c r="AW849" i="7"/>
  <c r="AW850" i="7"/>
  <c r="AW852" i="7"/>
  <c r="AW853" i="7"/>
  <c r="AW854" i="7"/>
  <c r="AW855" i="7"/>
  <c r="AW856" i="7"/>
  <c r="AW857" i="7"/>
  <c r="AW858" i="7"/>
  <c r="AW859" i="7"/>
  <c r="AW860" i="7"/>
  <c r="AW861" i="7"/>
  <c r="AW862" i="7"/>
  <c r="AW863" i="7"/>
  <c r="AW864" i="7"/>
  <c r="AW865" i="7"/>
  <c r="AW866" i="7"/>
  <c r="AW867" i="7"/>
  <c r="AW868" i="7"/>
  <c r="AW869" i="7"/>
  <c r="AW870" i="7"/>
  <c r="AW871" i="7"/>
  <c r="AW872" i="7"/>
  <c r="AW873" i="7"/>
  <c r="AW874" i="7"/>
  <c r="AW875" i="7"/>
  <c r="AW876" i="7"/>
  <c r="AW877" i="7"/>
  <c r="AW878" i="7"/>
  <c r="AW879" i="7"/>
  <c r="AW880" i="7"/>
  <c r="AW881" i="7"/>
  <c r="AW882" i="7"/>
  <c r="AW883" i="7"/>
  <c r="AW884" i="7"/>
  <c r="AW885" i="7"/>
  <c r="AW886" i="7"/>
  <c r="AW887" i="7"/>
  <c r="AW888" i="7"/>
  <c r="AW889" i="7"/>
  <c r="AW890" i="7"/>
  <c r="AW891" i="7"/>
  <c r="AW892" i="7"/>
  <c r="AW893" i="7"/>
  <c r="AW894" i="7"/>
  <c r="AW895" i="7"/>
  <c r="AW896" i="7"/>
  <c r="AW897" i="7"/>
  <c r="AW898" i="7"/>
  <c r="AW899" i="7"/>
  <c r="AW900" i="7"/>
  <c r="AW901" i="7"/>
  <c r="AW902" i="7"/>
  <c r="AW903" i="7"/>
  <c r="AW904" i="7"/>
  <c r="AW905" i="7"/>
  <c r="AW906" i="7"/>
  <c r="AW907" i="7"/>
  <c r="AW908" i="7"/>
  <c r="AW909" i="7"/>
  <c r="AW910" i="7"/>
  <c r="AW911" i="7"/>
  <c r="AW912" i="7"/>
  <c r="AW913" i="7"/>
  <c r="AW914" i="7"/>
  <c r="AW915" i="7"/>
  <c r="AW916" i="7"/>
  <c r="AW917" i="7"/>
  <c r="AW918" i="7"/>
  <c r="AW919" i="7"/>
  <c r="AW920" i="7"/>
  <c r="AW921" i="7"/>
  <c r="AW922" i="7"/>
  <c r="AW923" i="7"/>
  <c r="AW924" i="7"/>
  <c r="AW925" i="7"/>
  <c r="AW926" i="7"/>
  <c r="AW927" i="7"/>
  <c r="AW928" i="7"/>
  <c r="AW929" i="7"/>
  <c r="AW930" i="7"/>
  <c r="AW931" i="7"/>
  <c r="AW932" i="7"/>
  <c r="AW933" i="7"/>
  <c r="AW934" i="7"/>
  <c r="AW935" i="7"/>
  <c r="AW936" i="7"/>
  <c r="AW937" i="7"/>
  <c r="AW938" i="7"/>
  <c r="AW939" i="7"/>
  <c r="AW940" i="7"/>
  <c r="AW944" i="7"/>
  <c r="AW945" i="7"/>
  <c r="AW946" i="7"/>
  <c r="AW947" i="7"/>
  <c r="AW948" i="7"/>
  <c r="AW949" i="7"/>
  <c r="AW950" i="7"/>
  <c r="AW951" i="7"/>
  <c r="AW952" i="7"/>
  <c r="AW953" i="7"/>
  <c r="AW954" i="7"/>
  <c r="AW955" i="7"/>
  <c r="AW956" i="7"/>
  <c r="AW957" i="7"/>
  <c r="AW958" i="7"/>
  <c r="AW959" i="7"/>
  <c r="AW960" i="7"/>
  <c r="AW961" i="7"/>
  <c r="AW962" i="7"/>
  <c r="AW963" i="7"/>
  <c r="AW964" i="7"/>
  <c r="AW965" i="7"/>
  <c r="AW966" i="7"/>
  <c r="AW967" i="7"/>
  <c r="AW968" i="7"/>
  <c r="AW969" i="7"/>
  <c r="AW970" i="7"/>
  <c r="AW971" i="7"/>
  <c r="AW972" i="7"/>
  <c r="AW973" i="7"/>
  <c r="AW974" i="7"/>
  <c r="AW975" i="7"/>
  <c r="AW976" i="7"/>
  <c r="AW977" i="7"/>
  <c r="AW978" i="7"/>
  <c r="AW979" i="7"/>
  <c r="AW980" i="7"/>
  <c r="AW981" i="7"/>
  <c r="AW982" i="7"/>
  <c r="AW983" i="7"/>
  <c r="AW984" i="7"/>
  <c r="AW985" i="7"/>
  <c r="AW986" i="7"/>
  <c r="AW987" i="7"/>
  <c r="AW988" i="7"/>
  <c r="AW989" i="7"/>
  <c r="AW990" i="7"/>
  <c r="AW991" i="7"/>
  <c r="AW992" i="7"/>
  <c r="AW993" i="7"/>
  <c r="AW994" i="7"/>
  <c r="AW995" i="7"/>
  <c r="AW996" i="7"/>
  <c r="AW997" i="7"/>
  <c r="AW998" i="7"/>
  <c r="AW999" i="7"/>
  <c r="AW1000" i="7"/>
  <c r="AW1001" i="7"/>
  <c r="AW1002" i="7"/>
  <c r="AW1003" i="7"/>
  <c r="AW1004" i="7"/>
  <c r="AW1005" i="7"/>
  <c r="AW1006" i="7"/>
  <c r="AW1007" i="7"/>
  <c r="AW1008" i="7"/>
  <c r="AW1009" i="7"/>
  <c r="AW1010" i="7"/>
  <c r="AW1011" i="7"/>
  <c r="AW1012" i="7"/>
  <c r="AW1013" i="7"/>
  <c r="AW1014" i="7"/>
  <c r="AW1015" i="7"/>
  <c r="AW1016" i="7"/>
  <c r="AW1017" i="7"/>
  <c r="AW1018" i="7"/>
  <c r="AW1019" i="7"/>
  <c r="AW1020" i="7"/>
  <c r="AW1021" i="7"/>
  <c r="AW1022" i="7"/>
  <c r="AW1023" i="7"/>
  <c r="AW1024" i="7"/>
  <c r="AW1025" i="7"/>
  <c r="AW1026" i="7"/>
  <c r="AW1027" i="7"/>
  <c r="AW1028" i="7"/>
  <c r="AW1029" i="7"/>
  <c r="AW1030" i="7"/>
  <c r="AW1031" i="7"/>
  <c r="AW1032" i="7"/>
  <c r="AW1033" i="7"/>
  <c r="AW1034" i="7"/>
  <c r="AW1035" i="7"/>
  <c r="AW1036" i="7"/>
  <c r="AW1037" i="7"/>
  <c r="AW1038" i="7"/>
  <c r="AW1039" i="7"/>
  <c r="AW1040" i="7"/>
  <c r="AW1041" i="7"/>
  <c r="AW1042" i="7"/>
  <c r="AW1043" i="7"/>
  <c r="AW1044" i="7"/>
  <c r="AW1045" i="7"/>
  <c r="AW1046" i="7"/>
  <c r="AW1047" i="7"/>
  <c r="AW1048" i="7"/>
  <c r="AW1049" i="7"/>
  <c r="AW1050" i="7"/>
  <c r="AW1051" i="7"/>
  <c r="AW1052" i="7"/>
  <c r="AW1053" i="7"/>
  <c r="AW1054" i="7"/>
  <c r="AW1055" i="7"/>
  <c r="AW1056" i="7"/>
  <c r="AW1057" i="7"/>
  <c r="AW1058" i="7"/>
  <c r="AW1059" i="7"/>
  <c r="AW1060" i="7"/>
  <c r="AW1061" i="7"/>
  <c r="AW1062" i="7"/>
  <c r="AW1063" i="7"/>
  <c r="AW1064" i="7"/>
  <c r="AW1065" i="7"/>
  <c r="AW1066" i="7"/>
  <c r="AW1067" i="7"/>
  <c r="AW1068" i="7"/>
  <c r="AW1069" i="7"/>
  <c r="AW1070" i="7"/>
  <c r="AW1071" i="7"/>
  <c r="AW1072" i="7"/>
  <c r="AW1073" i="7"/>
  <c r="AW1074" i="7"/>
  <c r="AW1075" i="7"/>
  <c r="AW1076" i="7"/>
  <c r="AW1077" i="7"/>
  <c r="AW1078" i="7"/>
  <c r="AW1079" i="7"/>
  <c r="AW1080" i="7"/>
  <c r="AW1081" i="7"/>
  <c r="AW1082" i="7"/>
  <c r="AW1083" i="7"/>
  <c r="AW1084" i="7"/>
  <c r="AW1085" i="7"/>
  <c r="AW1086" i="7"/>
  <c r="AW1087" i="7"/>
  <c r="AW1088" i="7"/>
  <c r="AW1089" i="7"/>
  <c r="AW1090" i="7"/>
  <c r="AW1091" i="7"/>
  <c r="AW1092" i="7"/>
  <c r="AW1093" i="7"/>
  <c r="AW1094" i="7"/>
  <c r="AW1095" i="7"/>
  <c r="AW1096" i="7"/>
  <c r="AW1097" i="7"/>
  <c r="AW1098" i="7"/>
  <c r="AW1099" i="7"/>
  <c r="AW1100" i="7"/>
  <c r="AW1101" i="7"/>
  <c r="AW1102" i="7"/>
  <c r="AW1103" i="7"/>
  <c r="AW1104" i="7"/>
  <c r="AW1105" i="7"/>
  <c r="AW1106" i="7"/>
  <c r="AW1107" i="7"/>
  <c r="AW1108" i="7"/>
  <c r="AW1109" i="7"/>
  <c r="AW1110" i="7"/>
  <c r="AW1111" i="7"/>
  <c r="AW1112" i="7"/>
  <c r="AW1113" i="7"/>
  <c r="AW1114" i="7"/>
  <c r="AW1115" i="7"/>
  <c r="AW1116" i="7"/>
  <c r="AW1117" i="7"/>
  <c r="AW1118" i="7"/>
  <c r="AW1119" i="7"/>
  <c r="AW1120" i="7"/>
  <c r="AW1121" i="7"/>
  <c r="AW1122" i="7"/>
  <c r="AW1123" i="7"/>
  <c r="AW1124" i="7"/>
  <c r="AW1125" i="7"/>
  <c r="AW1126" i="7"/>
  <c r="AW1127" i="7"/>
  <c r="AW1128" i="7"/>
  <c r="AW1129" i="7"/>
  <c r="AW1130" i="7"/>
  <c r="AW1131" i="7"/>
  <c r="AW1132" i="7"/>
  <c r="AW1133" i="7"/>
  <c r="AW1134" i="7"/>
  <c r="AW1135" i="7"/>
  <c r="AW1136" i="7"/>
  <c r="AW1137" i="7"/>
  <c r="AW1138" i="7"/>
  <c r="AW1139" i="7"/>
  <c r="AW1140" i="7"/>
  <c r="AW1141" i="7"/>
  <c r="AW1142" i="7"/>
  <c r="AW1143" i="7"/>
  <c r="AW1144" i="7"/>
  <c r="AW1145" i="7"/>
  <c r="AW1146" i="7"/>
  <c r="AW1147" i="7"/>
  <c r="AW1148" i="7"/>
  <c r="AW1149" i="7"/>
  <c r="AW1150" i="7"/>
  <c r="AW1151" i="7"/>
  <c r="AW1152" i="7"/>
  <c r="AW1153" i="7"/>
  <c r="AW1154" i="7"/>
  <c r="AW1155" i="7"/>
  <c r="AW1156" i="7"/>
  <c r="AW1157" i="7"/>
  <c r="AW1158" i="7"/>
  <c r="AW1159" i="7"/>
  <c r="AW1160" i="7"/>
  <c r="AW1161" i="7"/>
  <c r="AW1162" i="7"/>
  <c r="AW1163" i="7"/>
  <c r="AW1164" i="7"/>
  <c r="AW1165" i="7"/>
  <c r="AW1166" i="7"/>
  <c r="AW1167" i="7"/>
  <c r="AW1168" i="7"/>
  <c r="AW1169" i="7"/>
  <c r="AW1170" i="7"/>
  <c r="AW1171" i="7"/>
  <c r="AW1172" i="7"/>
  <c r="AW1173" i="7"/>
  <c r="AW1174" i="7"/>
  <c r="AW1175" i="7"/>
  <c r="AW1176" i="7"/>
  <c r="AW1177" i="7"/>
  <c r="AW1178" i="7"/>
  <c r="AW1179" i="7"/>
  <c r="AW1180" i="7"/>
  <c r="AW1181" i="7"/>
  <c r="AW1182" i="7"/>
  <c r="AW1183" i="7"/>
  <c r="AW1184" i="7"/>
  <c r="AW1185" i="7"/>
  <c r="AW1186" i="7"/>
  <c r="AW1187" i="7"/>
  <c r="AW1188" i="7"/>
  <c r="AW1189" i="7"/>
  <c r="AW1190" i="7"/>
  <c r="AW1191" i="7"/>
  <c r="AW1192" i="7"/>
  <c r="AW1193" i="7"/>
  <c r="AW1194" i="7"/>
  <c r="AW1195" i="7"/>
  <c r="AW1196" i="7"/>
  <c r="AW1197" i="7"/>
  <c r="AW1198" i="7"/>
  <c r="AW1199" i="7"/>
  <c r="AW1200" i="7"/>
  <c r="AW1201" i="7"/>
  <c r="AW1202" i="7"/>
  <c r="AW1203" i="7"/>
  <c r="AW1204" i="7"/>
  <c r="AW1205" i="7"/>
  <c r="AW1206" i="7"/>
  <c r="AW1207" i="7"/>
  <c r="AW1208" i="7"/>
  <c r="AW1209" i="7"/>
  <c r="AW1210" i="7"/>
  <c r="AW1211" i="7"/>
  <c r="AW1212" i="7"/>
  <c r="AW1213" i="7"/>
  <c r="AW1214" i="7"/>
  <c r="AW1215" i="7"/>
  <c r="AW1216" i="7"/>
  <c r="AW1217" i="7"/>
  <c r="AW1218" i="7"/>
  <c r="AW1219" i="7"/>
  <c r="AW1220" i="7"/>
  <c r="AW1221" i="7"/>
  <c r="AW1222" i="7"/>
  <c r="AW1223" i="7"/>
  <c r="AW1224" i="7"/>
  <c r="AW1225" i="7"/>
  <c r="AW1226" i="7"/>
  <c r="AW1227" i="7"/>
  <c r="AW1228" i="7"/>
  <c r="AW1229" i="7"/>
  <c r="AW1230" i="7"/>
  <c r="AW1231" i="7"/>
  <c r="AW1232" i="7"/>
  <c r="AW1233" i="7"/>
  <c r="AW1234" i="7"/>
  <c r="AW1235" i="7"/>
  <c r="AW1236" i="7"/>
  <c r="AW1237" i="7"/>
  <c r="AW1238" i="7"/>
  <c r="AW1239" i="7"/>
  <c r="AW1240" i="7"/>
  <c r="AW1241" i="7"/>
  <c r="AW1242" i="7"/>
  <c r="AW1243" i="7"/>
  <c r="AW1244" i="7"/>
  <c r="AW1245" i="7"/>
  <c r="AW1246" i="7"/>
  <c r="AW1247" i="7"/>
  <c r="AW1248" i="7"/>
  <c r="AW1249" i="7"/>
  <c r="AW1250" i="7"/>
  <c r="AW1251" i="7"/>
  <c r="AW1252" i="7"/>
  <c r="AW1253" i="7"/>
  <c r="AW1254" i="7"/>
  <c r="AW1255" i="7"/>
  <c r="AW1256" i="7"/>
  <c r="AW1257" i="7"/>
  <c r="AW1258" i="7"/>
  <c r="AW1259" i="7"/>
  <c r="AW1260" i="7"/>
  <c r="AW1261" i="7"/>
  <c r="AW1262" i="7"/>
  <c r="AW1263" i="7"/>
  <c r="AW1264" i="7"/>
  <c r="AW1265" i="7"/>
  <c r="AW1266" i="7"/>
  <c r="AW1267" i="7"/>
  <c r="AW1268" i="7"/>
  <c r="AW1269" i="7"/>
  <c r="AW1270" i="7"/>
  <c r="AW1271" i="7"/>
  <c r="AW1272" i="7"/>
  <c r="AW1273" i="7"/>
  <c r="AW1274" i="7"/>
  <c r="AW1275" i="7"/>
  <c r="AW1276" i="7"/>
  <c r="AW1277" i="7"/>
  <c r="AW1278" i="7"/>
  <c r="AW1279" i="7"/>
  <c r="AW1280" i="7"/>
  <c r="AW1281" i="7"/>
  <c r="AW1282" i="7"/>
  <c r="AW1283" i="7"/>
  <c r="AW1284" i="7"/>
  <c r="AW1285" i="7"/>
  <c r="AW1286" i="7"/>
  <c r="AW1287" i="7"/>
  <c r="AW1288" i="7"/>
  <c r="AW1289" i="7"/>
  <c r="AW1290" i="7"/>
  <c r="AW1291" i="7"/>
  <c r="AW1292" i="7"/>
  <c r="AW1293" i="7"/>
  <c r="AW1294" i="7"/>
  <c r="AW1295" i="7"/>
  <c r="AW1296" i="7"/>
  <c r="AW1297" i="7"/>
  <c r="AW1298" i="7"/>
  <c r="AW1299" i="7"/>
  <c r="AW1300" i="7"/>
  <c r="AW1301" i="7"/>
  <c r="AW1302" i="7"/>
  <c r="AW1303" i="7"/>
  <c r="AW1304" i="7"/>
  <c r="AW1305" i="7"/>
  <c r="AW1306" i="7"/>
  <c r="AW1307" i="7"/>
  <c r="AW1308" i="7"/>
  <c r="AW1309" i="7"/>
  <c r="AW1310" i="7"/>
  <c r="AW1311" i="7"/>
  <c r="AW1312" i="7"/>
  <c r="AW1313" i="7"/>
  <c r="AW1314" i="7"/>
  <c r="AW1315" i="7"/>
  <c r="AW1316" i="7"/>
  <c r="AW1317" i="7"/>
  <c r="AW1318" i="7"/>
  <c r="AW1319" i="7"/>
  <c r="AW1320" i="7"/>
  <c r="AW1321" i="7"/>
  <c r="AW1322" i="7"/>
  <c r="AW1323" i="7"/>
  <c r="AW1324" i="7"/>
  <c r="AW1325" i="7"/>
  <c r="AW1326" i="7"/>
  <c r="AW1327" i="7"/>
  <c r="AW1328" i="7"/>
  <c r="AW1329" i="7"/>
  <c r="AW1330" i="7"/>
  <c r="AW1331" i="7"/>
  <c r="AW1332" i="7"/>
  <c r="AW1333" i="7"/>
  <c r="AW1334" i="7"/>
  <c r="AW1335" i="7"/>
  <c r="AW1336" i="7"/>
  <c r="AW1337" i="7"/>
  <c r="AW1338" i="7"/>
  <c r="AW1339" i="7"/>
  <c r="AW1340" i="7"/>
  <c r="AW1341" i="7"/>
  <c r="AW1342" i="7"/>
  <c r="AW1343" i="7"/>
  <c r="AW1344" i="7"/>
  <c r="AW1345" i="7"/>
  <c r="AW1346" i="7"/>
  <c r="AW1347" i="7"/>
  <c r="AW1348" i="7"/>
  <c r="AW1349" i="7"/>
  <c r="AW1350" i="7"/>
  <c r="AW1351" i="7"/>
  <c r="AW1352" i="7"/>
  <c r="AW1353" i="7"/>
  <c r="AW1354" i="7"/>
  <c r="AW1355" i="7"/>
  <c r="AW1356" i="7"/>
  <c r="AW1357" i="7"/>
  <c r="AW1358" i="7"/>
  <c r="AW1359" i="7"/>
  <c r="AW1360" i="7"/>
  <c r="AW1361" i="7"/>
  <c r="AW1362" i="7"/>
  <c r="AW1363" i="7"/>
  <c r="AW1364" i="7"/>
  <c r="AW1365" i="7"/>
  <c r="AW1366" i="7"/>
  <c r="AW1367" i="7"/>
  <c r="AW1368" i="7"/>
  <c r="AW1369" i="7"/>
  <c r="AW1370" i="7"/>
  <c r="AW1371" i="7"/>
  <c r="AW1372" i="7"/>
  <c r="AW1373" i="7"/>
  <c r="AW1374" i="7"/>
  <c r="AW1375" i="7"/>
  <c r="AW1376" i="7"/>
  <c r="AW1377" i="7"/>
  <c r="AW1378" i="7"/>
  <c r="AW1379" i="7"/>
  <c r="AW1380" i="7"/>
  <c r="AW1381" i="7"/>
  <c r="AW1382" i="7"/>
  <c r="AW1383" i="7"/>
  <c r="AW1384" i="7"/>
  <c r="AW1385" i="7"/>
  <c r="AW1386" i="7"/>
  <c r="AW1387" i="7"/>
  <c r="AW1388" i="7"/>
  <c r="AW1389" i="7"/>
  <c r="AW1390" i="7"/>
  <c r="AW1391" i="7"/>
  <c r="AW1392" i="7"/>
  <c r="AW1393" i="7"/>
  <c r="AW1394" i="7"/>
  <c r="AW1395" i="7"/>
  <c r="AW1396" i="7"/>
  <c r="AW1397" i="7"/>
  <c r="AW1398" i="7"/>
  <c r="AW1399" i="7"/>
  <c r="AW1400" i="7"/>
  <c r="AW1401" i="7"/>
  <c r="AW1402" i="7"/>
  <c r="AW1403" i="7"/>
  <c r="AW1404" i="7"/>
  <c r="AW1405" i="7"/>
  <c r="AW1406" i="7"/>
  <c r="AW1407" i="7"/>
  <c r="AW1408" i="7"/>
  <c r="AW1409" i="7"/>
  <c r="AW1410" i="7"/>
  <c r="AW1411" i="7"/>
  <c r="AW1412" i="7"/>
  <c r="AW1413" i="7"/>
  <c r="AW1414" i="7"/>
  <c r="AW1415" i="7"/>
  <c r="AW1416" i="7"/>
  <c r="AW1417" i="7"/>
  <c r="AW1418" i="7"/>
  <c r="AW1419" i="7"/>
  <c r="AW1420" i="7"/>
  <c r="AW1421" i="7"/>
  <c r="AW1422" i="7"/>
  <c r="AW1423" i="7"/>
  <c r="AW1424" i="7"/>
  <c r="AW1425" i="7"/>
  <c r="AW1426" i="7"/>
  <c r="AW1427" i="7"/>
  <c r="AW1428" i="7"/>
  <c r="AW1429" i="7"/>
  <c r="AW1430" i="7"/>
  <c r="AW1431" i="7"/>
  <c r="AW1432" i="7"/>
  <c r="AW1433" i="7"/>
  <c r="AW1434" i="7"/>
  <c r="AW1435" i="7"/>
  <c r="AW1436" i="7"/>
  <c r="AW1437" i="7"/>
  <c r="AW1438" i="7"/>
  <c r="AW1439" i="7"/>
  <c r="AW1440" i="7"/>
  <c r="AW1441" i="7"/>
  <c r="AW1442" i="7"/>
  <c r="AW1443" i="7"/>
  <c r="AW1444" i="7"/>
  <c r="AW1445" i="7"/>
  <c r="AW1446" i="7"/>
  <c r="AW1447" i="7"/>
  <c r="AW1448" i="7"/>
  <c r="AW1449" i="7"/>
  <c r="AW1450" i="7"/>
  <c r="AW1451" i="7"/>
  <c r="AW1452" i="7"/>
  <c r="AW1453" i="7"/>
  <c r="AW1454" i="7"/>
  <c r="AW1455" i="7"/>
  <c r="AW1456" i="7"/>
  <c r="AW1457" i="7"/>
  <c r="AW1458" i="7"/>
  <c r="AW1459" i="7"/>
  <c r="AW1460" i="7"/>
  <c r="AW1461" i="7"/>
  <c r="AW1462" i="7"/>
  <c r="AW1463" i="7"/>
  <c r="AW1464" i="7"/>
  <c r="AW1465" i="7"/>
  <c r="AW1466" i="7"/>
  <c r="AW1467" i="7"/>
  <c r="AW1468" i="7"/>
  <c r="AW1469" i="7"/>
  <c r="AW1470" i="7"/>
  <c r="AW1471" i="7"/>
  <c r="AW1472" i="7"/>
  <c r="AW1473" i="7"/>
  <c r="AW1474" i="7"/>
  <c r="AW1475" i="7"/>
  <c r="AW1476" i="7"/>
  <c r="AW1477" i="7"/>
  <c r="AW1478" i="7"/>
  <c r="AW1479" i="7"/>
  <c r="AW1480" i="7"/>
  <c r="AW1481" i="7"/>
  <c r="AW1482" i="7"/>
  <c r="AW1483" i="7"/>
  <c r="AW1484" i="7"/>
  <c r="AW1485" i="7"/>
  <c r="AW1486" i="7"/>
  <c r="AW1487" i="7"/>
  <c r="AW1488" i="7"/>
  <c r="AW1489" i="7"/>
  <c r="AW1490" i="7"/>
  <c r="AW1491" i="7"/>
  <c r="AW1492" i="7"/>
  <c r="AW1493" i="7"/>
  <c r="AW1494" i="7"/>
  <c r="AW1495" i="7"/>
  <c r="AW1496" i="7"/>
  <c r="AW1497" i="7"/>
  <c r="AW1498" i="7"/>
  <c r="AW1499" i="7"/>
  <c r="AW1500" i="7"/>
  <c r="AW1501" i="7"/>
  <c r="AW1502" i="7"/>
  <c r="AW1503" i="7"/>
  <c r="AW1504" i="7"/>
  <c r="AW1505" i="7"/>
  <c r="AW1506" i="7"/>
  <c r="AW1507" i="7"/>
  <c r="AW1508" i="7"/>
  <c r="AW1509" i="7"/>
  <c r="AW1510" i="7"/>
  <c r="AW1511" i="7"/>
  <c r="AW1512" i="7"/>
  <c r="AW1513" i="7"/>
  <c r="AW1514" i="7"/>
  <c r="AW1515" i="7"/>
  <c r="AW1516" i="7"/>
  <c r="AW1517" i="7"/>
  <c r="AW1518" i="7"/>
  <c r="AW1519" i="7"/>
  <c r="AW1520" i="7"/>
  <c r="AW1521" i="7"/>
  <c r="AW1522" i="7"/>
  <c r="AW1523" i="7"/>
  <c r="AW1524" i="7"/>
  <c r="AW1525" i="7"/>
  <c r="AW1526" i="7"/>
  <c r="AW1527" i="7"/>
  <c r="AW1528" i="7"/>
  <c r="AW1529" i="7"/>
  <c r="AW1530" i="7"/>
  <c r="AW1531" i="7"/>
  <c r="AW1532" i="7"/>
  <c r="AW1533" i="7"/>
  <c r="AW1534" i="7"/>
  <c r="AW1535" i="7"/>
  <c r="AW1536" i="7"/>
  <c r="AW1537" i="7"/>
  <c r="AW1538" i="7"/>
  <c r="AW1539" i="7"/>
  <c r="AW1540" i="7"/>
  <c r="AW1541" i="7"/>
  <c r="AW1542" i="7"/>
  <c r="AW1543" i="7"/>
  <c r="AW1544" i="7"/>
  <c r="AW1545" i="7"/>
  <c r="AW1546" i="7"/>
  <c r="AW1547" i="7"/>
  <c r="AW1548" i="7"/>
  <c r="AW1549" i="7"/>
  <c r="AW1550" i="7"/>
  <c r="AW1551" i="7"/>
  <c r="AW1552" i="7"/>
  <c r="AW1553" i="7"/>
  <c r="AW1554" i="7"/>
  <c r="AW1555" i="7"/>
  <c r="AW1556" i="7"/>
  <c r="AW1557" i="7"/>
  <c r="AW1558" i="7"/>
  <c r="AW1559" i="7"/>
  <c r="AW1560" i="7"/>
  <c r="AW1561" i="7"/>
  <c r="AW1562" i="7"/>
  <c r="AW1563" i="7"/>
  <c r="AW1564" i="7"/>
  <c r="AW1567" i="7"/>
  <c r="AW1568" i="7"/>
  <c r="AW1569" i="7"/>
  <c r="AW1570" i="7"/>
  <c r="AW1571" i="7"/>
  <c r="AW1572" i="7"/>
  <c r="AW1573" i="7"/>
  <c r="AW1574" i="7"/>
  <c r="AW1575" i="7"/>
  <c r="AW1576" i="7"/>
  <c r="AW1577" i="7"/>
  <c r="AW1578" i="7"/>
  <c r="AW1579" i="7"/>
  <c r="AW1580" i="7"/>
  <c r="AW1581" i="7"/>
  <c r="AW1582" i="7"/>
  <c r="AW1583" i="7"/>
  <c r="AW1584" i="7"/>
  <c r="AW1585" i="7"/>
  <c r="AW1586" i="7"/>
  <c r="AW1587" i="7"/>
  <c r="AW1588" i="7"/>
  <c r="AW1589" i="7"/>
  <c r="AW1590" i="7"/>
  <c r="AW1591" i="7"/>
  <c r="AW1592" i="7"/>
  <c r="AW1593" i="7"/>
  <c r="AW1594" i="7"/>
  <c r="AW1595" i="7"/>
  <c r="AW1596" i="7"/>
  <c r="AW1597" i="7"/>
  <c r="AW1598" i="7"/>
  <c r="AW1599" i="7"/>
  <c r="AW1600" i="7"/>
  <c r="AW1601" i="7"/>
  <c r="AW1602" i="7"/>
  <c r="AW1603" i="7"/>
  <c r="AW1604" i="7"/>
  <c r="AW1605" i="7"/>
  <c r="AW1606" i="7"/>
  <c r="AW1607" i="7"/>
  <c r="AW1608" i="7"/>
  <c r="AW1609" i="7"/>
  <c r="AW1610" i="7"/>
  <c r="AW1611" i="7"/>
  <c r="AW1612" i="7"/>
  <c r="AW1613" i="7"/>
  <c r="AW1614" i="7"/>
  <c r="AW1615" i="7"/>
  <c r="AW1616" i="7"/>
  <c r="AW1617" i="7"/>
  <c r="AW1618" i="7"/>
  <c r="AW1619" i="7"/>
  <c r="AW1620" i="7"/>
  <c r="AW1621" i="7"/>
  <c r="AW1622" i="7"/>
  <c r="AW1623" i="7"/>
  <c r="AW1624" i="7"/>
  <c r="AW1625" i="7"/>
  <c r="AW1626" i="7"/>
  <c r="AW1627" i="7"/>
  <c r="AW1628" i="7"/>
  <c r="AW1629" i="7"/>
  <c r="AW1630" i="7"/>
  <c r="AW1631" i="7"/>
  <c r="AW1632" i="7"/>
  <c r="AW1633" i="7"/>
  <c r="AW1634" i="7"/>
  <c r="AW1635" i="7"/>
  <c r="AW1636" i="7"/>
  <c r="AW1637" i="7"/>
  <c r="AW1638" i="7"/>
  <c r="AW1639" i="7"/>
  <c r="AW1640" i="7"/>
  <c r="AW1641" i="7"/>
  <c r="AW1642" i="7"/>
  <c r="AW1643" i="7"/>
  <c r="AW1644" i="7"/>
  <c r="AW1645" i="7"/>
  <c r="AW1646" i="7"/>
  <c r="AW1647" i="7"/>
  <c r="AW1648" i="7"/>
  <c r="AW1649" i="7"/>
  <c r="AW1650" i="7"/>
  <c r="AW1651" i="7"/>
  <c r="AW1652" i="7"/>
  <c r="AW1653" i="7"/>
  <c r="AW1654" i="7"/>
  <c r="AW1655" i="7"/>
  <c r="AW1656" i="7"/>
  <c r="AW1657" i="7"/>
  <c r="AW1658" i="7"/>
  <c r="AW1659" i="7"/>
  <c r="AW1660" i="7"/>
  <c r="AW1661" i="7"/>
  <c r="AW1662" i="7"/>
  <c r="AW1663" i="7"/>
  <c r="AW1664" i="7"/>
  <c r="AW1665" i="7"/>
  <c r="AW1666" i="7"/>
  <c r="AW1667" i="7"/>
  <c r="AW1668" i="7"/>
  <c r="AW1669" i="7"/>
  <c r="AW1670" i="7"/>
  <c r="AW1671" i="7"/>
  <c r="AW1672" i="7"/>
  <c r="AW1673" i="7"/>
  <c r="AW1674" i="7"/>
  <c r="AW1675" i="7"/>
  <c r="AW1676" i="7"/>
  <c r="AW1677" i="7"/>
  <c r="AW1678" i="7"/>
  <c r="AW1679" i="7"/>
  <c r="AW1680" i="7"/>
  <c r="AW1681" i="7"/>
  <c r="AW1682" i="7"/>
  <c r="AW1683" i="7"/>
  <c r="AW1684" i="7"/>
  <c r="AW1685" i="7"/>
  <c r="AW1686" i="7"/>
  <c r="AW1687" i="7"/>
  <c r="AW1688" i="7"/>
  <c r="AW1689" i="7"/>
  <c r="AW1690" i="7"/>
  <c r="AW1691" i="7"/>
  <c r="AW1692" i="7"/>
  <c r="AW1693" i="7"/>
  <c r="AW1694" i="7"/>
  <c r="AW1695" i="7"/>
  <c r="AW1696" i="7"/>
  <c r="AW1697" i="7"/>
  <c r="AW1698" i="7"/>
  <c r="AW1699" i="7"/>
  <c r="AW1700" i="7"/>
  <c r="AW1701" i="7"/>
  <c r="AW1702" i="7"/>
  <c r="AW1703" i="7"/>
  <c r="AW1704" i="7"/>
  <c r="AW1705" i="7"/>
  <c r="AW1706" i="7"/>
  <c r="AW1707" i="7"/>
  <c r="AW1708" i="7"/>
  <c r="AW1709" i="7"/>
  <c r="AW1710" i="7"/>
  <c r="AW1711" i="7"/>
  <c r="AW1712" i="7"/>
  <c r="AW1713" i="7"/>
  <c r="AW1714" i="7"/>
  <c r="AW1715" i="7"/>
  <c r="AW1716" i="7"/>
  <c r="AW1717" i="7"/>
  <c r="AW1718" i="7"/>
  <c r="AW1719" i="7"/>
  <c r="AW1720" i="7"/>
  <c r="AW1721" i="7"/>
  <c r="AW1722" i="7"/>
  <c r="AW1723" i="7"/>
  <c r="AW1724" i="7"/>
  <c r="AW1725" i="7"/>
  <c r="AW1726" i="7"/>
  <c r="AW1727" i="7"/>
  <c r="AW1728" i="7"/>
  <c r="AW1729" i="7"/>
  <c r="AW1730" i="7"/>
  <c r="AW1731" i="7"/>
  <c r="AW1732" i="7"/>
  <c r="AW1733" i="7"/>
  <c r="AW1734" i="7"/>
  <c r="AW1735" i="7"/>
  <c r="AW1736" i="7"/>
  <c r="AW1737" i="7"/>
  <c r="AW1738" i="7"/>
  <c r="AW1739" i="7"/>
  <c r="AW1740" i="7"/>
  <c r="AW1741" i="7"/>
  <c r="AW1742" i="7"/>
  <c r="AW1743" i="7"/>
  <c r="AW1744" i="7"/>
  <c r="AW1745" i="7"/>
  <c r="AW1746" i="7"/>
  <c r="AW1747" i="7"/>
  <c r="AW1748" i="7"/>
  <c r="AW1749" i="7"/>
  <c r="AW1750" i="7"/>
  <c r="AW1751" i="7"/>
  <c r="AW1752" i="7"/>
  <c r="AW1753" i="7"/>
  <c r="AW1754" i="7"/>
  <c r="AW1755" i="7"/>
  <c r="AW1756" i="7"/>
  <c r="AW1757" i="7"/>
  <c r="AW1758" i="7"/>
  <c r="AW1759" i="7"/>
  <c r="AW1760" i="7"/>
  <c r="AW1761" i="7"/>
  <c r="AW1762" i="7"/>
  <c r="AW1763" i="7"/>
  <c r="AW1764" i="7"/>
  <c r="AW1765" i="7"/>
  <c r="AW1766" i="7"/>
  <c r="AW1767" i="7"/>
  <c r="AW1768" i="7"/>
  <c r="AW1769" i="7"/>
  <c r="AW1770" i="7"/>
  <c r="AW1771" i="7"/>
  <c r="AW1772" i="7"/>
  <c r="AW1773" i="7"/>
  <c r="AW1774" i="7"/>
  <c r="AW1775" i="7"/>
  <c r="AW1776" i="7"/>
  <c r="AW1777" i="7"/>
  <c r="AW1778" i="7"/>
  <c r="AW1779" i="7"/>
  <c r="AW1780" i="7"/>
  <c r="AW1781" i="7"/>
  <c r="AW1782" i="7"/>
  <c r="AW1783" i="7"/>
  <c r="AW1784" i="7"/>
  <c r="AW1785" i="7"/>
  <c r="AW1786" i="7"/>
  <c r="AW1787" i="7"/>
  <c r="AW1788" i="7"/>
  <c r="AW1789" i="7"/>
  <c r="AW1790" i="7"/>
  <c r="AW1791" i="7"/>
  <c r="AW1792" i="7"/>
  <c r="AW1793" i="7"/>
  <c r="AW1794" i="7"/>
  <c r="AW1795" i="7"/>
  <c r="AW1796" i="7"/>
  <c r="AW1797" i="7"/>
  <c r="AW1798" i="7"/>
  <c r="AW1799" i="7"/>
  <c r="AW1800" i="7"/>
  <c r="AW1801" i="7"/>
  <c r="AW1802" i="7"/>
  <c r="AW1803" i="7"/>
  <c r="AW1804" i="7"/>
  <c r="AW1805" i="7"/>
  <c r="AW1806" i="7"/>
  <c r="AW1807" i="7"/>
  <c r="AW1808" i="7"/>
  <c r="AW1809" i="7"/>
  <c r="AW1810" i="7"/>
  <c r="AW1811" i="7"/>
  <c r="AW1812" i="7"/>
  <c r="AW1813" i="7"/>
  <c r="AW1814" i="7"/>
  <c r="AW1815" i="7"/>
  <c r="AW1816" i="7"/>
  <c r="AW1817" i="7"/>
  <c r="AW1818" i="7"/>
  <c r="AW1819" i="7"/>
  <c r="AW1820" i="7"/>
  <c r="AW1821" i="7"/>
  <c r="AW1822" i="7"/>
  <c r="AW1823" i="7"/>
  <c r="AW1824" i="7"/>
  <c r="AW1825" i="7"/>
  <c r="AW1826" i="7"/>
  <c r="AW1827" i="7"/>
  <c r="AW1828" i="7"/>
  <c r="AW1829" i="7"/>
  <c r="AW1830" i="7"/>
  <c r="AW1831" i="7"/>
  <c r="AW1832" i="7"/>
  <c r="AW1833" i="7"/>
  <c r="AW1834" i="7"/>
  <c r="AW1835" i="7"/>
  <c r="AW1836" i="7"/>
  <c r="AW1837" i="7"/>
  <c r="AW1838" i="7"/>
  <c r="AW1839" i="7"/>
  <c r="AW1840" i="7"/>
  <c r="AW1841" i="7"/>
  <c r="AW1842" i="7"/>
  <c r="AW1843" i="7"/>
  <c r="AW1844" i="7"/>
  <c r="AW1845" i="7"/>
  <c r="AW1846" i="7"/>
  <c r="AW1847" i="7"/>
  <c r="AW1848" i="7"/>
  <c r="AW1849" i="7"/>
  <c r="AW1850" i="7"/>
  <c r="AW1851" i="7"/>
  <c r="AW1852" i="7"/>
  <c r="AW1853" i="7"/>
  <c r="AW1854" i="7"/>
  <c r="AW1855" i="7"/>
  <c r="AW1856" i="7"/>
  <c r="AW1857" i="7"/>
  <c r="AW1858" i="7"/>
  <c r="AW1859" i="7"/>
  <c r="AW1860" i="7"/>
  <c r="AW1861" i="7"/>
  <c r="AW1862" i="7"/>
  <c r="AW1863" i="7"/>
  <c r="AW1864" i="7"/>
  <c r="AW1865" i="7"/>
  <c r="AW1866" i="7"/>
  <c r="AW1867" i="7"/>
  <c r="AW1868" i="7"/>
  <c r="AW1869" i="7"/>
  <c r="AW1870" i="7"/>
  <c r="AW1871" i="7"/>
  <c r="AW1872" i="7"/>
  <c r="AW1873" i="7"/>
  <c r="AW1874" i="7"/>
  <c r="AW1875" i="7"/>
  <c r="AW1876" i="7"/>
  <c r="AW1877" i="7"/>
  <c r="AW1878" i="7"/>
  <c r="AW1879" i="7"/>
  <c r="AW1880" i="7"/>
  <c r="AW1881" i="7"/>
  <c r="AW1882" i="7"/>
  <c r="AW1883" i="7"/>
  <c r="AW1884" i="7"/>
  <c r="AW1885" i="7"/>
  <c r="AW1886" i="7"/>
  <c r="AW1887" i="7"/>
  <c r="AW1888" i="7"/>
  <c r="AW1889" i="7"/>
  <c r="AW1890" i="7"/>
  <c r="AW1891" i="7"/>
  <c r="AW1892" i="7"/>
  <c r="AW1893" i="7"/>
  <c r="AW1894" i="7"/>
  <c r="AW1895" i="7"/>
  <c r="AW1896" i="7"/>
  <c r="AW1897" i="7"/>
  <c r="AW1898" i="7"/>
  <c r="AW1899" i="7"/>
  <c r="AW1900" i="7"/>
  <c r="AW1901" i="7"/>
  <c r="AW1902" i="7"/>
  <c r="AW1903" i="7"/>
  <c r="AW1904" i="7"/>
  <c r="AW1905" i="7"/>
  <c r="AW1906" i="7"/>
  <c r="AW1907" i="7"/>
  <c r="AW1908" i="7"/>
  <c r="AW1909" i="7"/>
  <c r="AW1910" i="7"/>
  <c r="AW1911" i="7"/>
  <c r="AW1912" i="7"/>
  <c r="AW1913" i="7"/>
  <c r="AW1914" i="7"/>
  <c r="AW1915" i="7"/>
  <c r="AW1916" i="7"/>
  <c r="AW1917" i="7"/>
  <c r="AW1918" i="7"/>
  <c r="AW1919" i="7"/>
  <c r="AW1920" i="7"/>
  <c r="AW1921" i="7"/>
  <c r="AW1922" i="7"/>
  <c r="AW1923" i="7"/>
  <c r="AW1924" i="7"/>
  <c r="AW1925" i="7"/>
  <c r="AW1926" i="7"/>
  <c r="AW1927" i="7"/>
  <c r="AW1928" i="7"/>
  <c r="AW1929" i="7"/>
  <c r="AW1930" i="7"/>
  <c r="AW1931" i="7"/>
  <c r="AW1932" i="7"/>
  <c r="AW1933" i="7"/>
  <c r="AW1934" i="7"/>
  <c r="AW1935" i="7"/>
  <c r="AW1936" i="7"/>
  <c r="AW1937" i="7"/>
  <c r="AW1938" i="7"/>
  <c r="AW1939" i="7"/>
  <c r="AW1940" i="7"/>
  <c r="AW1941" i="7"/>
  <c r="AW1942" i="7"/>
  <c r="AW1943" i="7"/>
  <c r="AW1944" i="7"/>
  <c r="AW1945" i="7"/>
  <c r="AW1946" i="7"/>
  <c r="AW1947" i="7"/>
  <c r="AW1948" i="7"/>
  <c r="AW1949" i="7"/>
  <c r="AW1950" i="7"/>
  <c r="AW1951" i="7"/>
  <c r="AW1952" i="7"/>
  <c r="AW1953" i="7"/>
  <c r="AW1954" i="7"/>
  <c r="AW1955" i="7"/>
  <c r="AW1956" i="7"/>
  <c r="AW1957" i="7"/>
  <c r="AW1958" i="7"/>
  <c r="AW1959" i="7"/>
  <c r="AW1960" i="7"/>
  <c r="AW1961" i="7"/>
  <c r="AW1962" i="7"/>
  <c r="AW1963" i="7"/>
  <c r="AW1964" i="7"/>
  <c r="AW1965" i="7"/>
  <c r="AW1966" i="7"/>
  <c r="AW1967" i="7"/>
  <c r="AW1968" i="7"/>
  <c r="AW1969" i="7"/>
  <c r="AW1970" i="7"/>
  <c r="AW1971" i="7"/>
  <c r="AW1972" i="7"/>
  <c r="AW1973" i="7"/>
  <c r="AW1974" i="7"/>
  <c r="AW1975" i="7"/>
  <c r="AW1976" i="7"/>
  <c r="AW1977" i="7"/>
  <c r="AW1978" i="7"/>
  <c r="AW1979" i="7"/>
  <c r="AW1980" i="7"/>
  <c r="AW1981" i="7"/>
  <c r="AW1982" i="7"/>
  <c r="AW1983" i="7"/>
  <c r="AW1984" i="7"/>
  <c r="AW1985" i="7"/>
  <c r="AW1986" i="7"/>
  <c r="AW1987" i="7"/>
  <c r="AW1988" i="7"/>
  <c r="AW1989" i="7"/>
  <c r="AW1990" i="7"/>
  <c r="AW1991" i="7"/>
  <c r="AW1992" i="7"/>
  <c r="AW1993" i="7"/>
  <c r="AW1994" i="7"/>
  <c r="AW1995" i="7"/>
  <c r="AW1996" i="7"/>
  <c r="AW1997" i="7"/>
  <c r="AW1998" i="7"/>
  <c r="AW1999" i="7"/>
  <c r="AW2000" i="7"/>
  <c r="AW2001" i="7"/>
  <c r="AW2002" i="7"/>
  <c r="AW2003" i="7"/>
  <c r="AW2004" i="7"/>
  <c r="AW2005" i="7"/>
  <c r="AW2006" i="7"/>
  <c r="AW2007" i="7"/>
  <c r="AW2008" i="7"/>
  <c r="AW2009" i="7"/>
  <c r="AW2010" i="7"/>
  <c r="AW2011" i="7"/>
  <c r="AW2012" i="7"/>
  <c r="AW2013" i="7"/>
  <c r="AW2014" i="7"/>
  <c r="AW2015" i="7"/>
  <c r="AW2016" i="7"/>
  <c r="AW2017" i="7"/>
  <c r="AW2018" i="7"/>
  <c r="AW2019" i="7"/>
  <c r="AW2020" i="7"/>
  <c r="AW2021" i="7"/>
  <c r="AW2022" i="7"/>
  <c r="AW2023" i="7"/>
  <c r="AW2024" i="7"/>
  <c r="AW2025" i="7"/>
  <c r="AW2026" i="7"/>
  <c r="AW2027" i="7"/>
  <c r="AW2028" i="7"/>
  <c r="AW2029" i="7"/>
  <c r="AW2030" i="7"/>
  <c r="AW2031" i="7"/>
  <c r="AW2032" i="7"/>
  <c r="AW2033" i="7"/>
  <c r="AW2034" i="7"/>
  <c r="AW2035" i="7"/>
  <c r="AW2036" i="7"/>
  <c r="AW2037" i="7"/>
  <c r="AW2038" i="7"/>
  <c r="AW2039" i="7"/>
  <c r="AW2040" i="7"/>
  <c r="AW2041" i="7"/>
  <c r="AW2042" i="7"/>
  <c r="AW2043" i="7"/>
  <c r="AW2044" i="7"/>
  <c r="AW2045" i="7"/>
  <c r="AW2046" i="7"/>
  <c r="AW2047" i="7"/>
  <c r="AW2048" i="7"/>
  <c r="AW2049" i="7"/>
  <c r="AW2050" i="7"/>
  <c r="AW2051" i="7"/>
  <c r="AW2052" i="7"/>
  <c r="AW2053" i="7"/>
  <c r="AW2054" i="7"/>
  <c r="AW2055" i="7"/>
  <c r="AW2056" i="7"/>
  <c r="AW2057" i="7"/>
  <c r="AW2058" i="7"/>
  <c r="AW2059" i="7"/>
  <c r="AW2060" i="7"/>
  <c r="AW2061" i="7"/>
  <c r="AW2062" i="7"/>
  <c r="AW2063" i="7"/>
  <c r="AW2064" i="7"/>
  <c r="AW2065" i="7"/>
  <c r="AW2066" i="7"/>
  <c r="AW2067" i="7"/>
  <c r="AW2068" i="7"/>
  <c r="AW2069" i="7"/>
  <c r="AW2070" i="7"/>
  <c r="AW2071" i="7"/>
  <c r="AW2072" i="7"/>
  <c r="AW2073" i="7"/>
  <c r="AW2074" i="7"/>
  <c r="AW2075" i="7"/>
  <c r="AW2076" i="7"/>
  <c r="AW2077" i="7"/>
  <c r="AW2078" i="7"/>
  <c r="AW2079" i="7"/>
  <c r="AW2080" i="7"/>
  <c r="AW2081" i="7"/>
  <c r="AW2082" i="7"/>
  <c r="AW2083" i="7"/>
  <c r="AW2084" i="7"/>
  <c r="AW2085" i="7"/>
  <c r="AW2086" i="7"/>
  <c r="AW2087" i="7"/>
  <c r="AW2088" i="7"/>
  <c r="AW2089" i="7"/>
  <c r="AW2090" i="7"/>
  <c r="AW2091" i="7"/>
  <c r="AW2092" i="7"/>
  <c r="AW2093" i="7"/>
  <c r="AW2094" i="7"/>
  <c r="AW2095" i="7"/>
  <c r="AW2096" i="7"/>
  <c r="AW2097" i="7"/>
  <c r="AW2098" i="7"/>
  <c r="AW2099" i="7"/>
  <c r="AW2100" i="7"/>
  <c r="AW2101" i="7"/>
  <c r="AW2102" i="7"/>
  <c r="AW2103" i="7"/>
  <c r="AW2104" i="7"/>
  <c r="AW2105" i="7"/>
  <c r="AW2106" i="7"/>
  <c r="AW2107" i="7"/>
  <c r="AW2108" i="7"/>
  <c r="AW2109" i="7"/>
  <c r="AW2110" i="7"/>
  <c r="AW2111" i="7"/>
  <c r="AW2112" i="7"/>
  <c r="AW2113" i="7"/>
  <c r="AW2114" i="7"/>
  <c r="AW2115" i="7"/>
  <c r="AW2116" i="7"/>
  <c r="AW2117" i="7"/>
  <c r="AW2118" i="7"/>
  <c r="AW2119" i="7"/>
  <c r="AW2120" i="7"/>
  <c r="AW2121" i="7"/>
  <c r="AW2122" i="7"/>
  <c r="AW2123" i="7"/>
  <c r="AW2124" i="7"/>
  <c r="AW2125" i="7"/>
  <c r="AW2126" i="7"/>
  <c r="AW2127" i="7"/>
  <c r="AW2128" i="7"/>
  <c r="AW2129" i="7"/>
  <c r="AW2130" i="7"/>
  <c r="AW2131" i="7"/>
  <c r="AW2132" i="7"/>
  <c r="AW2133" i="7"/>
  <c r="AW2134" i="7"/>
  <c r="AW2135" i="7"/>
  <c r="AW2136" i="7"/>
  <c r="AW2137" i="7"/>
  <c r="AW2138" i="7"/>
  <c r="AW2139" i="7"/>
  <c r="AW2140" i="7"/>
  <c r="AW2141" i="7"/>
  <c r="AW2142" i="7"/>
  <c r="AW2143" i="7"/>
  <c r="AW2144" i="7"/>
  <c r="AW2145" i="7"/>
  <c r="AW2146" i="7"/>
  <c r="AW2147" i="7"/>
  <c r="AW2148" i="7"/>
  <c r="AW2149" i="7"/>
  <c r="AW2150" i="7"/>
  <c r="AW2151" i="7"/>
  <c r="AW2152" i="7"/>
  <c r="AW2153" i="7"/>
  <c r="AW2154" i="7"/>
  <c r="AW2155" i="7"/>
  <c r="AW2156" i="7"/>
  <c r="AW2157" i="7"/>
  <c r="AW2158" i="7"/>
  <c r="AW2159" i="7"/>
  <c r="AW2160" i="7"/>
  <c r="AW2161" i="7"/>
  <c r="AW2162" i="7"/>
  <c r="AW2163" i="7"/>
  <c r="AW2164" i="7"/>
  <c r="AW2165" i="7"/>
  <c r="AW2166" i="7"/>
  <c r="AW2167" i="7"/>
  <c r="AW2168" i="7"/>
  <c r="AW2169" i="7"/>
  <c r="AW2170" i="7"/>
  <c r="AW2171" i="7"/>
  <c r="AW2172" i="7"/>
  <c r="AW2173" i="7"/>
  <c r="AW2174" i="7"/>
  <c r="AW2175" i="7"/>
  <c r="AW2176" i="7"/>
  <c r="AW2177" i="7"/>
  <c r="AW2178" i="7"/>
  <c r="AW2179" i="7"/>
  <c r="AW2180" i="7"/>
  <c r="AW2181" i="7"/>
  <c r="AW2182" i="7"/>
  <c r="AW2183" i="7"/>
  <c r="AW2184" i="7"/>
  <c r="AW2185" i="7"/>
  <c r="AW2186" i="7"/>
  <c r="AW2187" i="7"/>
  <c r="AW2188" i="7"/>
  <c r="AW2189" i="7"/>
  <c r="AW2190" i="7"/>
  <c r="AW2191" i="7"/>
  <c r="AW2192" i="7"/>
  <c r="AW2193" i="7"/>
  <c r="AW2194" i="7"/>
  <c r="AW2195" i="7"/>
  <c r="AW2196" i="7"/>
  <c r="AW2197" i="7"/>
  <c r="AW2198" i="7"/>
  <c r="AW2199" i="7"/>
  <c r="AW2200" i="7"/>
  <c r="AW2201" i="7"/>
  <c r="AW2202" i="7"/>
  <c r="AW2203" i="7"/>
  <c r="AW2204" i="7"/>
  <c r="AW2205" i="7"/>
  <c r="AW2206" i="7"/>
  <c r="AW2207" i="7"/>
  <c r="AW2208" i="7"/>
  <c r="AW2209" i="7"/>
  <c r="AW2210" i="7"/>
  <c r="AW2211" i="7"/>
  <c r="AW2212" i="7"/>
  <c r="AW2213" i="7"/>
  <c r="AW2214" i="7"/>
  <c r="AW2215" i="7"/>
  <c r="AW2216" i="7"/>
  <c r="AW2217" i="7"/>
  <c r="AW2218" i="7"/>
  <c r="AW2219" i="7"/>
  <c r="AW2220" i="7"/>
  <c r="AW2221" i="7"/>
  <c r="AW2222" i="7"/>
  <c r="AW2223" i="7"/>
  <c r="AW2224" i="7"/>
  <c r="AW2225" i="7"/>
  <c r="AW2226" i="7"/>
  <c r="AW2227" i="7"/>
  <c r="AW2228" i="7"/>
  <c r="AW2229" i="7"/>
  <c r="AW2230" i="7"/>
  <c r="AW2231" i="7"/>
  <c r="AW2232" i="7"/>
  <c r="AW2233" i="7"/>
  <c r="AW2234" i="7"/>
  <c r="AW2235" i="7"/>
  <c r="AW2236" i="7"/>
  <c r="AW2237" i="7"/>
  <c r="AW2238" i="7"/>
  <c r="AW2239" i="7"/>
  <c r="AW2240" i="7"/>
  <c r="AW2241" i="7"/>
  <c r="AW2242" i="7"/>
  <c r="AW2243" i="7"/>
  <c r="AW2244" i="7"/>
  <c r="AW2245" i="7"/>
  <c r="AW2246" i="7"/>
  <c r="AW2247" i="7"/>
  <c r="AW2248" i="7"/>
  <c r="AW2249" i="7"/>
  <c r="AW2250" i="7"/>
  <c r="AW2251" i="7"/>
  <c r="AW2252" i="7"/>
  <c r="AW2253" i="7"/>
  <c r="AW2254" i="7"/>
  <c r="AW2255" i="7"/>
  <c r="AW2256" i="7"/>
  <c r="AW2257" i="7"/>
  <c r="AW2258" i="7"/>
  <c r="AW2259" i="7"/>
  <c r="AW2260" i="7"/>
  <c r="AW2261" i="7"/>
  <c r="AW2262" i="7"/>
  <c r="AW2263" i="7"/>
  <c r="AW2264" i="7"/>
  <c r="AW2265" i="7"/>
  <c r="AW2266" i="7"/>
  <c r="AW2267" i="7"/>
  <c r="AW2268" i="7"/>
  <c r="AW2269" i="7"/>
  <c r="AW2270" i="7"/>
  <c r="AW2271" i="7"/>
  <c r="AW2272" i="7"/>
  <c r="AW2273" i="7"/>
  <c r="AW2274" i="7"/>
  <c r="AW2275" i="7"/>
  <c r="AW2276" i="7"/>
  <c r="AW2277" i="7"/>
  <c r="AW2278" i="7"/>
  <c r="AW2279" i="7"/>
  <c r="AW2280" i="7"/>
  <c r="AW2281" i="7"/>
  <c r="AW2282" i="7"/>
  <c r="AW2283" i="7"/>
  <c r="AW2284" i="7"/>
  <c r="AW2285" i="7"/>
  <c r="AW2286" i="7"/>
  <c r="AW2287" i="7"/>
  <c r="AW2288" i="7"/>
  <c r="AW2289" i="7"/>
  <c r="AW2290" i="7"/>
  <c r="AW2291" i="7"/>
  <c r="AW2292" i="7"/>
  <c r="AW2293" i="7"/>
  <c r="AW2294" i="7"/>
  <c r="AW2295" i="7"/>
  <c r="AW2296" i="7"/>
  <c r="AW2297" i="7"/>
  <c r="AW2298" i="7"/>
  <c r="AW2299" i="7"/>
  <c r="AW2300" i="7"/>
  <c r="AW2301" i="7"/>
  <c r="AW2302" i="7"/>
  <c r="AW2303" i="7"/>
  <c r="AW2304" i="7"/>
  <c r="AW2305" i="7"/>
  <c r="AW2307" i="7"/>
  <c r="AW2308" i="7"/>
  <c r="AW2309" i="7"/>
  <c r="AW2310" i="7"/>
  <c r="AW2311" i="7"/>
  <c r="AW2312" i="7"/>
  <c r="AW2313" i="7"/>
  <c r="AW2314" i="7"/>
  <c r="AW2315" i="7"/>
  <c r="AW2316" i="7"/>
  <c r="AW2317" i="7"/>
  <c r="AW2318" i="7"/>
  <c r="AW2319" i="7"/>
  <c r="AW2320" i="7"/>
  <c r="AW2321" i="7"/>
  <c r="AW2322" i="7"/>
  <c r="AW2323" i="7"/>
  <c r="AW2324" i="7"/>
  <c r="AW2325" i="7"/>
  <c r="AW2326" i="7"/>
  <c r="AW2327" i="7"/>
  <c r="AW2328" i="7"/>
  <c r="AW2329" i="7"/>
  <c r="AW2330" i="7"/>
  <c r="AW2331" i="7"/>
  <c r="AW2332" i="7"/>
  <c r="AW2333" i="7"/>
  <c r="AW2334" i="7"/>
  <c r="AW2335" i="7"/>
  <c r="AW2336" i="7"/>
  <c r="AW2337" i="7"/>
  <c r="AW2338" i="7"/>
  <c r="AW2339" i="7"/>
  <c r="AW2340" i="7"/>
  <c r="AW2341" i="7"/>
  <c r="AW2342" i="7"/>
  <c r="AW2343" i="7"/>
  <c r="AW2344" i="7"/>
  <c r="AW2345" i="7"/>
  <c r="AW2346" i="7"/>
  <c r="AW2347" i="7"/>
  <c r="AW2348" i="7"/>
  <c r="AW2349" i="7"/>
  <c r="AW2350" i="7"/>
  <c r="AW2351" i="7"/>
  <c r="AW2352" i="7"/>
  <c r="AW2353" i="7"/>
  <c r="AW2354" i="7"/>
  <c r="AW2355" i="7"/>
  <c r="AW2356" i="7"/>
  <c r="AW2357" i="7"/>
  <c r="AW2358" i="7"/>
  <c r="AW2359" i="7"/>
  <c r="AW2360" i="7"/>
  <c r="AW2361" i="7"/>
  <c r="AW2363" i="7"/>
  <c r="AW2364" i="7"/>
  <c r="AW2365" i="7"/>
  <c r="AW2366" i="7"/>
  <c r="AW2367" i="7"/>
  <c r="AW2368" i="7"/>
  <c r="AW2369" i="7"/>
  <c r="AW2370" i="7"/>
  <c r="AW2371" i="7"/>
  <c r="AW2372" i="7"/>
  <c r="AW2373" i="7"/>
  <c r="AW2374" i="7"/>
  <c r="AW2375" i="7"/>
  <c r="AW2376" i="7"/>
  <c r="AW2377" i="7"/>
  <c r="AW2378" i="7"/>
  <c r="AW2379" i="7"/>
  <c r="AW2380" i="7"/>
  <c r="AW2381" i="7"/>
  <c r="AW2382" i="7"/>
  <c r="AW2383" i="7"/>
  <c r="AW2384" i="7"/>
  <c r="AW2385" i="7"/>
  <c r="AW2386" i="7"/>
  <c r="AW2387" i="7"/>
  <c r="AW2388" i="7"/>
  <c r="AW2389" i="7"/>
  <c r="AW2390" i="7"/>
  <c r="AW2391" i="7"/>
  <c r="AW2392" i="7"/>
  <c r="AW2393" i="7"/>
  <c r="AW2394" i="7"/>
  <c r="AW2395" i="7"/>
  <c r="AW2396" i="7"/>
  <c r="AW2397" i="7"/>
  <c r="AW2398" i="7"/>
  <c r="AW2399" i="7"/>
  <c r="AW2400" i="7"/>
  <c r="AW2401" i="7"/>
  <c r="AW2402" i="7"/>
  <c r="AW2403" i="7"/>
  <c r="AW2404" i="7"/>
  <c r="AW2405" i="7"/>
  <c r="AW2406" i="7"/>
  <c r="AW2407" i="7"/>
  <c r="AW2408" i="7"/>
  <c r="AW2409" i="7"/>
  <c r="AW2410" i="7"/>
  <c r="AW2411" i="7"/>
  <c r="AW2412" i="7"/>
  <c r="AW2413" i="7"/>
  <c r="AW2414" i="7"/>
  <c r="AW2415" i="7"/>
  <c r="AW2416" i="7"/>
  <c r="AW2417" i="7"/>
  <c r="AW2418" i="7"/>
  <c r="AW2419" i="7"/>
  <c r="AW661" i="7"/>
  <c r="AW801" i="7"/>
  <c r="AW851" i="7"/>
  <c r="AW941" i="7"/>
  <c r="AW942" i="7"/>
  <c r="AW943" i="7"/>
  <c r="J57" i="60" l="1"/>
  <c r="J56" i="60"/>
  <c r="J47" i="60"/>
  <c r="J2569" i="7"/>
  <c r="A2570" i="7"/>
  <c r="A2583" i="7" s="1"/>
  <c r="AH2570" i="7"/>
  <c r="AI2570" i="7"/>
  <c r="A2571" i="7"/>
  <c r="AH2571" i="7"/>
  <c r="AI2571" i="7"/>
  <c r="A2572" i="7"/>
  <c r="AH2572" i="7"/>
  <c r="AI2572" i="7"/>
  <c r="A2573" i="7"/>
  <c r="AH2573" i="7"/>
  <c r="AI2573" i="7"/>
  <c r="A2574" i="7"/>
  <c r="AH2574" i="7"/>
  <c r="AI2574" i="7"/>
  <c r="A2575" i="7"/>
  <c r="A2584" i="7" s="1"/>
  <c r="AH2575" i="7"/>
  <c r="AI2575" i="7"/>
  <c r="A2576" i="7"/>
  <c r="AH2576" i="7"/>
  <c r="AI2576" i="7"/>
  <c r="A2577" i="7"/>
  <c r="AH2577" i="7"/>
  <c r="AI2577" i="7"/>
  <c r="A2578" i="7"/>
  <c r="AH2578" i="7"/>
  <c r="AI2578" i="7"/>
  <c r="AH2579" i="7"/>
  <c r="AI2579" i="7"/>
  <c r="AI2580" i="7" l="1"/>
  <c r="AH2580" i="7"/>
  <c r="A2582" i="7"/>
  <c r="I15" i="60"/>
  <c r="I16" i="60"/>
  <c r="J15" i="60"/>
  <c r="J16" i="60"/>
  <c r="I17" i="60"/>
  <c r="I18" i="60"/>
  <c r="J17" i="60"/>
  <c r="J18" i="60"/>
  <c r="I19" i="60"/>
  <c r="I20" i="60"/>
  <c r="J19" i="60"/>
  <c r="I21" i="60"/>
  <c r="J20" i="60"/>
  <c r="J21" i="60"/>
  <c r="I22" i="60"/>
  <c r="J22" i="60"/>
  <c r="I23" i="60"/>
  <c r="J23" i="60"/>
  <c r="I24" i="60"/>
  <c r="J24" i="60"/>
  <c r="I25" i="60"/>
  <c r="I26" i="60"/>
  <c r="J25" i="60"/>
  <c r="I27" i="60"/>
  <c r="J26" i="60"/>
  <c r="I28" i="60"/>
  <c r="J27" i="60"/>
  <c r="J28" i="60"/>
  <c r="I29" i="60"/>
  <c r="J29" i="60"/>
  <c r="I30" i="60"/>
  <c r="J30" i="60"/>
  <c r="I31" i="60"/>
  <c r="J31" i="60"/>
  <c r="I32" i="60"/>
  <c r="J32" i="60"/>
  <c r="I33" i="60"/>
  <c r="I34" i="60"/>
  <c r="J33" i="60"/>
  <c r="I35" i="60"/>
  <c r="J34" i="60"/>
  <c r="I36" i="60"/>
  <c r="J35" i="60"/>
  <c r="J36" i="60"/>
  <c r="I37" i="60"/>
  <c r="J37" i="60"/>
  <c r="I38" i="60"/>
  <c r="J38" i="60"/>
  <c r="I39" i="60"/>
  <c r="J39" i="60"/>
  <c r="I40" i="60"/>
  <c r="I41" i="60"/>
  <c r="J40" i="60"/>
  <c r="I42" i="60"/>
  <c r="J41" i="60"/>
  <c r="I43" i="60"/>
  <c r="J42" i="60"/>
  <c r="J43" i="60"/>
  <c r="I44" i="60"/>
  <c r="J44" i="60"/>
  <c r="I45" i="60"/>
  <c r="J45" i="60"/>
  <c r="I46" i="60"/>
  <c r="J46" i="60"/>
  <c r="I47" i="60"/>
  <c r="I48" i="60"/>
  <c r="I49" i="60"/>
  <c r="J48" i="60"/>
  <c r="J49" i="60"/>
  <c r="I50" i="60"/>
  <c r="J50" i="60"/>
  <c r="I51" i="60"/>
  <c r="J51" i="60"/>
  <c r="I52" i="60"/>
  <c r="I53" i="60"/>
  <c r="J52" i="60"/>
  <c r="J53" i="60"/>
  <c r="I54" i="60"/>
  <c r="J54" i="60"/>
  <c r="I55" i="60"/>
  <c r="J55" i="60"/>
  <c r="I56" i="60"/>
  <c r="I57" i="60"/>
  <c r="I58" i="60"/>
  <c r="J58" i="60"/>
  <c r="I59" i="60"/>
  <c r="I60" i="60"/>
  <c r="J59" i="60"/>
  <c r="J60" i="60"/>
  <c r="I61" i="60"/>
  <c r="I62" i="60"/>
  <c r="J61" i="60"/>
  <c r="I63" i="60"/>
  <c r="J62" i="60"/>
  <c r="J63" i="60"/>
  <c r="I64" i="60"/>
  <c r="J64" i="60"/>
  <c r="I65" i="60"/>
  <c r="I66" i="60"/>
  <c r="J65" i="60"/>
  <c r="I67" i="60"/>
  <c r="J66" i="60"/>
  <c r="J67" i="60"/>
  <c r="I68" i="60"/>
  <c r="J68" i="60"/>
  <c r="I69" i="60"/>
  <c r="J69" i="60"/>
  <c r="I70" i="60"/>
  <c r="J70" i="60"/>
  <c r="I71" i="60"/>
  <c r="I72" i="60"/>
  <c r="J71" i="60"/>
  <c r="J72" i="60"/>
  <c r="I73" i="60"/>
  <c r="I74" i="60"/>
  <c r="J73" i="60"/>
  <c r="I75" i="60"/>
  <c r="J74" i="60"/>
  <c r="J75" i="60"/>
  <c r="I76" i="60"/>
  <c r="I77" i="60"/>
  <c r="J76" i="60"/>
  <c r="I78" i="60"/>
  <c r="J77" i="60"/>
  <c r="J78" i="60"/>
  <c r="I79" i="60"/>
  <c r="I80" i="60"/>
  <c r="J79" i="60"/>
  <c r="I81" i="60"/>
  <c r="J80" i="60"/>
  <c r="J81" i="60"/>
  <c r="I82" i="60"/>
  <c r="I83" i="60"/>
  <c r="J82" i="60"/>
  <c r="J83" i="60"/>
  <c r="I84" i="60"/>
  <c r="J84" i="60"/>
  <c r="I85" i="60"/>
  <c r="J85" i="60"/>
  <c r="A2579" i="7"/>
  <c r="A2569" i="7"/>
  <c r="L214" i="7"/>
  <c r="L214" i="7" a="1"/>
  <c r="L256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<sst xmlns="http://schemas.openxmlformats.org/spreadsheetml/2006/main" count="36011" uniqueCount="8160">
  <si>
    <t>LOCALIZAÇÃO DO BEM</t>
  </si>
  <si>
    <t>INFORMAÇÕES SOBRE O BEM</t>
  </si>
  <si>
    <t>DADOS PROCESSO "T"</t>
  </si>
  <si>
    <t>SICG</t>
  </si>
  <si>
    <t>CLASSIFICAÇÕES SICG</t>
  </si>
  <si>
    <t>DADOS DO TOMBAMENTO</t>
  </si>
  <si>
    <t>INFORMAÇÕES SOBRE POLIGONAIS DE PROTEÇÃO</t>
  </si>
  <si>
    <t>INFORMAÇÕES SOBRE NORMAS</t>
  </si>
  <si>
    <t>Data de chegada do processo à CGID/ DEPAM</t>
  </si>
  <si>
    <t>Localização processo</t>
  </si>
  <si>
    <t>Observações sobre o processo (tramitação)</t>
  </si>
  <si>
    <t>Processo (CPROD)</t>
  </si>
  <si>
    <t>R</t>
  </si>
  <si>
    <t>UF</t>
  </si>
  <si>
    <t>Município</t>
  </si>
  <si>
    <t>Classificação (relacionada à forma de proteção)</t>
  </si>
  <si>
    <t>Nome atribuído</t>
  </si>
  <si>
    <t>Contagem de bens</t>
  </si>
  <si>
    <t>Situação legal do bem</t>
  </si>
  <si>
    <t>Contagem processo T</t>
  </si>
  <si>
    <t>Número Processo "T"</t>
  </si>
  <si>
    <t>Ano de abertura</t>
  </si>
  <si>
    <t>Data do pedido</t>
  </si>
  <si>
    <t>Origem do pedido</t>
  </si>
  <si>
    <t>Data abertura processo T</t>
  </si>
  <si>
    <t>Década abertura</t>
  </si>
  <si>
    <t>Estágio da Instrução (Portaria 11/86)</t>
  </si>
  <si>
    <t>Recomendação de tombamento</t>
  </si>
  <si>
    <t>Data informação interessado (tombamento definitivo ou arquivamento)</t>
  </si>
  <si>
    <t>Data de notificação</t>
  </si>
  <si>
    <t>CÓDIGO IPHAN</t>
  </si>
  <si>
    <t>Natureza</t>
  </si>
  <si>
    <t>Tipo</t>
  </si>
  <si>
    <t>Classificação</t>
  </si>
  <si>
    <t>Arqueológico, etnográfico e paisagístico</t>
  </si>
  <si>
    <t xml:space="preserve">Histórico </t>
  </si>
  <si>
    <t>Belas Artes</t>
  </si>
  <si>
    <t>Artes Aplicadas</t>
  </si>
  <si>
    <t>Ano decisão Conselho Consultivo</t>
  </si>
  <si>
    <t>Nº Reunião Conselho Consultivo</t>
  </si>
  <si>
    <t>Ano tombamento (inscrição)</t>
  </si>
  <si>
    <t>Década tombamento</t>
  </si>
  <si>
    <t>Ano rerratificação</t>
  </si>
  <si>
    <t>Data do Indeferimento</t>
  </si>
  <si>
    <t>Década indeferimento</t>
  </si>
  <si>
    <t>Observações sobre o tombamento</t>
  </si>
  <si>
    <t>Poligonal de tombamento descrita</t>
  </si>
  <si>
    <t>Poligonal de tombamento em mapa</t>
  </si>
  <si>
    <t>Poligonal de entorno descrita</t>
  </si>
  <si>
    <t>Poligonal de entorno em mapa</t>
  </si>
  <si>
    <t>Existe mapa digital da área com as delimitações?</t>
  </si>
  <si>
    <t>Norma em vigor</t>
  </si>
  <si>
    <t>Estudo ou diretrizes para normatização</t>
  </si>
  <si>
    <t>Número da norma ou ano dos estudos</t>
  </si>
  <si>
    <t>Anos desde a abertura</t>
  </si>
  <si>
    <t>ARQUIVO</t>
  </si>
  <si>
    <t>S</t>
  </si>
  <si>
    <t>RS</t>
  </si>
  <si>
    <t>Rio Grande</t>
  </si>
  <si>
    <t>Edificação e Acervo</t>
  </si>
  <si>
    <t>Igreja Matriz de São Pedro e Capela da Ordem Terceira de São Francisco</t>
  </si>
  <si>
    <t>T</t>
  </si>
  <si>
    <t>TOMBADO</t>
  </si>
  <si>
    <t>RS4315602BIED00002</t>
  </si>
  <si>
    <t>Bem Imóvel</t>
  </si>
  <si>
    <t>Edificação</t>
  </si>
  <si>
    <t>Arquitetura Religiosa</t>
  </si>
  <si>
    <t>Não se aplica</t>
  </si>
  <si>
    <t>VAGO</t>
  </si>
  <si>
    <t>Número VAGO</t>
  </si>
  <si>
    <t> </t>
  </si>
  <si>
    <t>NE</t>
  </si>
  <si>
    <t>PE</t>
  </si>
  <si>
    <t>Ipojuca</t>
  </si>
  <si>
    <t>Convento e Igreja de Santo Antônio</t>
  </si>
  <si>
    <t xml:space="preserve">PE-2607208-BI-CA-00001 </t>
  </si>
  <si>
    <t>Conjunto Arquitetônico</t>
  </si>
  <si>
    <t>Recife</t>
  </si>
  <si>
    <t>Igreja de Nossa Senhora da Conceição dos Militares</t>
  </si>
  <si>
    <t>PE2611606BIED00028</t>
  </si>
  <si>
    <t>Na 110º reunião do Conselho foi decidida a poligonal de tombamento.</t>
  </si>
  <si>
    <t>sim</t>
  </si>
  <si>
    <t>Delimitação de entorno incluindo vários bens, que teria sido apresentada ao Conselho Consultivo (verificar). Mapas com delimitações no Sambaqui.</t>
  </si>
  <si>
    <t>Jaboatão dos Guararapes</t>
  </si>
  <si>
    <t>Igreja de Nossa Senhora dos Prazeres</t>
  </si>
  <si>
    <t>PE2607901BIED00002</t>
  </si>
  <si>
    <t>Convertido em Monumento Nacional pelo Decreto nº 25.175, de 03/07/1948. O tombamento inclui todo o seu acervo, de acordo com a Resolução do Conselho Consultivo da SPHAN, de 13/08/1985, referente ao Proc. Administ. nº 13/85/SPHAN</t>
  </si>
  <si>
    <t>Capela Dourada, claustro e Igreja da Ordem Terceira de São Francisco</t>
  </si>
  <si>
    <t>PE-2611606-BI-ED-00003</t>
  </si>
  <si>
    <t>Livro Belas Artes: Nº insc.: 168; Vol. 1; f.: 029; data: 15/07/38. Na 110ª reunião do Conselho foi decidida a poligonal de tombamento.</t>
  </si>
  <si>
    <t>não se aplica</t>
  </si>
  <si>
    <t>SE</t>
  </si>
  <si>
    <t>RJ</t>
  </si>
  <si>
    <t>Rio de Janeiro</t>
  </si>
  <si>
    <t>RJ3304557BIED00090</t>
  </si>
  <si>
    <t>Santa Maria</t>
  </si>
  <si>
    <t>Coleção ou acervo</t>
  </si>
  <si>
    <t>Museu da União dos Caixeiros Viajantes: acervo</t>
  </si>
  <si>
    <t>RS4316907BMCL00001</t>
  </si>
  <si>
    <t>Bem Móvel e Integrado</t>
  </si>
  <si>
    <t>Acervo</t>
  </si>
  <si>
    <t>O arrolamento, datado de em 1981, do acervo do Museu Victor Bersani (no processo) por ocasião de sua doação à Universidade Federal de Santa Maria inclui os itens tombados  do Museu da União dos Caixeiros Viajantes, mas não é possível identificar o que foi tombado em 1938. (fls. 16-80)</t>
  </si>
  <si>
    <t>Mosteiro e Igreja de São Bento</t>
  </si>
  <si>
    <t>RJ3304557BIED00021</t>
  </si>
  <si>
    <t>informação número 93</t>
  </si>
  <si>
    <t>Casa na Ladeira do Morro do Valongo, 21</t>
  </si>
  <si>
    <t>RJ3304557BIED00075</t>
  </si>
  <si>
    <t>vários bens no mesmo processo</t>
  </si>
  <si>
    <t>P</t>
  </si>
  <si>
    <t>PORTARIA Nº  135, DE 13 DE FEVEREIRO DE 2013</t>
  </si>
  <si>
    <t>Asilo São Cornélio: prédio (Casa à Rua do Catete, nº 6)</t>
  </si>
  <si>
    <t>RJ3304557BIED00078</t>
  </si>
  <si>
    <t>não</t>
  </si>
  <si>
    <t>Normatização: Portaria Iphan nº 8/80</t>
  </si>
  <si>
    <t>Hospital da Santa Casa de Misericórdia: prédio</t>
  </si>
  <si>
    <t>RJ3304557BIED00049</t>
  </si>
  <si>
    <t>Igreja de Nossa Senhora do Bom Sucesso</t>
  </si>
  <si>
    <t>RJ3304557BIED00037</t>
  </si>
  <si>
    <t>Casa da Marquesa dos Santos</t>
  </si>
  <si>
    <t>RJ3304557BIED00063</t>
  </si>
  <si>
    <t>Atual Museu do Primeiro Reinado</t>
  </si>
  <si>
    <t>Igreja de Santa Luzia</t>
  </si>
  <si>
    <t>RJ3304557BIED00033</t>
  </si>
  <si>
    <t>Igreja de São José</t>
  </si>
  <si>
    <t>RJ3304557BIED00026</t>
  </si>
  <si>
    <t>Igreja de Santa Cruz dos Militares</t>
  </si>
  <si>
    <t>RJ3304557BIED00034</t>
  </si>
  <si>
    <t>Igreja de Nossa Senhora da Lapa dos Mercadores</t>
  </si>
  <si>
    <t>RJ3304557BIED00040</t>
  </si>
  <si>
    <t>Inserida na poligonal de tombamento da Praça XV</t>
  </si>
  <si>
    <t>Igreja de Santa Rita</t>
  </si>
  <si>
    <t>RJ3304557BIED00031</t>
  </si>
  <si>
    <t>Casa do Bispo - Seminário São José</t>
  </si>
  <si>
    <t>RJ3304557BIED00071</t>
  </si>
  <si>
    <t>Igreja de São Pedro dos Clérigos, Rua São Pedro, nº 91, esquina com a rua Ourives</t>
  </si>
  <si>
    <t>TC</t>
  </si>
  <si>
    <t>TOMB. CANCEL.</t>
  </si>
  <si>
    <t>c</t>
  </si>
  <si>
    <t>Cancelada a Inscrição nº 195 no Livro das Belas Artes e a inscrição nº 92 no Livro Histórico, na forma do disposto no artigo único do Decreto-lei nº 3866 de 29/11/1941, por despacho do Sr. Presidente da República datado de 08/01/1943, exarado no Processo P.R. 310/41.</t>
  </si>
  <si>
    <t>01500.001883/2015-91</t>
  </si>
  <si>
    <t>Igreja do Rosário e São Benedito</t>
  </si>
  <si>
    <t>RJ3304557BIED00024</t>
  </si>
  <si>
    <t>Igreja do Santíssimo Sacramento da Antiga Sé</t>
  </si>
  <si>
    <t>RJ3304557BIED00023</t>
  </si>
  <si>
    <t>S/D</t>
  </si>
  <si>
    <t>Segundo Superintendência (Marcia Franqueira), não existe delimitação de poligonal de entorno</t>
  </si>
  <si>
    <t>Igreja da Mãe dos Homens</t>
  </si>
  <si>
    <t>RJ3304557BIED00045</t>
  </si>
  <si>
    <t>PR</t>
  </si>
  <si>
    <t>Guaratuba</t>
  </si>
  <si>
    <t>Igreja Matriz de Guaratuba</t>
  </si>
  <si>
    <t>PR4109609BIED00001</t>
  </si>
  <si>
    <t>junto com a Matriz da Lapa</t>
  </si>
  <si>
    <t xml:space="preserve">Em 1951, sob a jurisdição dos Padres Redentoristas de Paranaguá." </t>
  </si>
  <si>
    <t>Lapa</t>
  </si>
  <si>
    <t>Igreja Matriz da Lapa</t>
  </si>
  <si>
    <t>PR4113205BIED00004</t>
  </si>
  <si>
    <t>junto com a Matriz de Guaratuba</t>
  </si>
  <si>
    <t xml:space="preserve">Igreja de São Francisco da Penitência, Cemitério e Museu de Arte Sacra: acervo </t>
  </si>
  <si>
    <t>RJ3304557BIED00030</t>
  </si>
  <si>
    <t>Igreja de São Francisco da Prainha</t>
  </si>
  <si>
    <t>RJ3304557BIED00029</t>
  </si>
  <si>
    <t>Igreja de Nossa Senhora do Carmo da Lapa do Desterro</t>
  </si>
  <si>
    <t>RJ3304557BIED00036</t>
  </si>
  <si>
    <t>Igreja da Ordem Terceira de Nossa Senhora do Carmo (rerratificação incluiu a Igreja da Ordem 3ª de N. Sª do Carmo e as edificações anexas à Igreja: Hospital da Ordem, atual sede do Museu de Arte Sacra e os imóveis de números 46,48,50,52 e 54 situados na Rua do Carmo)</t>
  </si>
  <si>
    <t>RJ-3304557-BI-ED-00044</t>
  </si>
  <si>
    <t>Inserida na poligonal de tombamento da Praça XV. Conforme resolução do Conselho Consultivo deste Instituto, em reunião realizada em 7 de outubro de 1975, de acordo com o artigo 4º do Decreto-Lei nº 25, foi determinada a inscrição, como extensão do tombamento da Igreja da Ordem 3ª de N. Sª do Carmo, das seguintes edificações anexas a mesma Igreja: Hospital da Ordem, atual sede do Museu de Arte Sacra e os imóveis de números 46,48,50,52 e 54 situados na Rua do Carmo, nesta Cidade.Rio de Janeiro, 16 de janeiro de 1976</t>
  </si>
  <si>
    <t>Igreja de Nossa Senhora da Conceição e Boa Morte</t>
  </si>
  <si>
    <t>RJ3304557BIED00042</t>
  </si>
  <si>
    <t>Casa de Banhos de D. João VI - Praia do Cajú, 115, atual 385</t>
  </si>
  <si>
    <t>RJ3304557BIED00067</t>
  </si>
  <si>
    <t>O ato de cancelamento do tombamento (ocorrido por meio de ofício de 13 de janeirode 2022) foi suspenso judicialmente em 17/2/2022.</t>
  </si>
  <si>
    <t>01500.003970/2014-01</t>
  </si>
  <si>
    <t>Prédio à Rua dos Inválidos, 193-203</t>
  </si>
  <si>
    <t>RJ3304557BIED00009</t>
  </si>
  <si>
    <t>Casa de José Bonifácio - Praia da Guarda, 119</t>
  </si>
  <si>
    <t>RJ3304557BIED00068</t>
  </si>
  <si>
    <t>Atual Praia José Bonifácio</t>
  </si>
  <si>
    <t>Casa do Coronel Joaquim Lacerda</t>
  </si>
  <si>
    <t>PR4113205BIED00003</t>
  </si>
  <si>
    <t>BA</t>
  </si>
  <si>
    <t>Salvador</t>
  </si>
  <si>
    <t xml:space="preserve">Convento e Igreja de Nossa Senhora da Lapa </t>
  </si>
  <si>
    <t>BA2927408BIED00034</t>
  </si>
  <si>
    <t>O tombamento inclui todo o seu acervo, de acordo com a Resolução do Conselho Consultivo da SPHAN, de 13/08/85, referente ao Proc. Administ. nº 13/85/SPHAN".</t>
  </si>
  <si>
    <t>Convento e Igreja do Desterro</t>
  </si>
  <si>
    <t>BA2927408BIED00033</t>
  </si>
  <si>
    <t>MG</t>
  </si>
  <si>
    <t>Ouro Preto</t>
  </si>
  <si>
    <t>Ruína</t>
  </si>
  <si>
    <t>Fábrica de Ferro Patriótica: ruínas</t>
  </si>
  <si>
    <t>MG3146107BIED00029</t>
  </si>
  <si>
    <t>Casa à Avenida Joana Angélica, 149</t>
  </si>
  <si>
    <t>BA2927408BIED00011</t>
  </si>
  <si>
    <t>Igreja de São Francisco de Paula</t>
  </si>
  <si>
    <t>RJ3304557BIED00028</t>
  </si>
  <si>
    <t>Convento e Igreja de Santa Teresa</t>
  </si>
  <si>
    <t>RJ3304557BIED00088</t>
  </si>
  <si>
    <t>SUPERINT</t>
  </si>
  <si>
    <t>Reaberto a pedido da ALERJ para Rerratificação. Solicitada a instrução em 15/12/2022</t>
  </si>
  <si>
    <t>01500.900458/2017-49</t>
  </si>
  <si>
    <t>Acervo Nosso Sagrado</t>
  </si>
  <si>
    <t xml:space="preserve">Notificação 68 (tombamento por ofício) </t>
  </si>
  <si>
    <t>RERRATIFIC.</t>
  </si>
  <si>
    <t>RJ3304557BMAC00003</t>
  </si>
  <si>
    <t>Convertido em Museu do Departamento Federal de Segurança Pública".</t>
  </si>
  <si>
    <t>Igreja de Nossa Senhora da Saúde</t>
  </si>
  <si>
    <t>RJ3304557BIED00038</t>
  </si>
  <si>
    <t>Igreja Bom Jesus Calvário</t>
  </si>
  <si>
    <t>Cancelada a Inscrição nº 196 no Livro das Belas Artes e a inscrição nº 93 no Livro Histórico,  na forma do disposto no artigo único do Decreto-lei nº 3866 de 29/11/1941, por despacho do Sr. Presidente da República datado de 08/01/1943, exarado no Processo P.R. 310/41.</t>
  </si>
  <si>
    <t>Igreja de Nossa Senhora da Pena, em Jacarepaguá</t>
  </si>
  <si>
    <t>RJ3304557BIED00039</t>
  </si>
  <si>
    <t>01458.001168/2012-79</t>
  </si>
  <si>
    <t xml:space="preserve">Igreja Matriz de São Salvador do Mundo, Guaratiba </t>
  </si>
  <si>
    <t>RJ3304557BIED00022</t>
  </si>
  <si>
    <t>x</t>
  </si>
  <si>
    <t xml:space="preserve"> Tombado em 1938 com inscrição no livro de tombo histórico e de belas artes. Em 11/06/2015 rerratificado, com a retirada da inscrição no livro de belas artes.</t>
  </si>
  <si>
    <t>Curitiba</t>
  </si>
  <si>
    <t>Museu Coronel David Carneiro: coleção etnográfica, arqueológica, histórica e artística</t>
  </si>
  <si>
    <t>PR4106902BIED00001</t>
  </si>
  <si>
    <t>Bem Arqueológico</t>
  </si>
  <si>
    <t>Coleção</t>
  </si>
  <si>
    <t>Conforme documento do Chefe do Arquivo Sra. Meise Caetano Amaral Paes, o Catalogo corresponde a Coleção Etnográica, Arqueológica, Histórica e Artística do Museu David Carneiro (fl. 11)</t>
  </si>
  <si>
    <t>DEPAM/RJ - Reaberto para rerratificação</t>
  </si>
  <si>
    <t>PB</t>
  </si>
  <si>
    <t>Cabedelo</t>
  </si>
  <si>
    <t>Igreja de Nossa Senhora dos Navegantes: ruínas</t>
  </si>
  <si>
    <t>PB-2503209-BI-ED-00003</t>
  </si>
  <si>
    <t>João Pessoa</t>
  </si>
  <si>
    <t>Igreja da Ordem Terceira de São Francisco</t>
  </si>
  <si>
    <t>PB2507507BIED00012</t>
  </si>
  <si>
    <t>Situada na poligonal de tombamento do Centro Histórico de João Pessoa</t>
  </si>
  <si>
    <t>Igreja da Ordem Terceira do Carmo ou de Santa Teresa de Jesus</t>
  </si>
  <si>
    <t>PB2507507BIED00021</t>
  </si>
  <si>
    <t>Igreja de Nossa Senhora da Ajuda</t>
  </si>
  <si>
    <t>RJ3304557BIED00043</t>
  </si>
  <si>
    <t>Capela do Engenho da Graça</t>
  </si>
  <si>
    <t>PB2507507BIED00006</t>
  </si>
  <si>
    <t>Igreja de Tambaú - ruínas</t>
  </si>
  <si>
    <t>Cancelada a inscrição nº 249 do Llivro Histórico por decisão do Conselho Consultivo em 13/10/1989. Em 1957, informado pelo 1º Distrito sobre a destruição das ruínas, já havia indicação do Chefe da Seção de História para encaminhar o processo para o Conselho Consultivo do DPHAN analisar o cancelamento. O caso foi apreciado na 137ª reunião do Conselho, em 13/10/1989, sendo determinado o cancelamento, efetivado em 06/12/1990.</t>
  </si>
  <si>
    <t>À vista da informação prestada pelo Dr. Airton Carvalho, o Processo foi INDEFERIDO em 07/10/1943.</t>
  </si>
  <si>
    <t>Pedras de Fogo</t>
  </si>
  <si>
    <t>Engenho Aurora</t>
  </si>
  <si>
    <t>INDEFERIDO</t>
  </si>
  <si>
    <t>Arquitetura de Produção</t>
  </si>
  <si>
    <t>Forte Velho: ruínas</t>
  </si>
  <si>
    <t>PB2503209BIED00001</t>
  </si>
  <si>
    <t>Igreja de Nossa Senhora da Glória do Outeiro</t>
  </si>
  <si>
    <t>RJ3304557BIED00041</t>
  </si>
  <si>
    <t>Olinda</t>
  </si>
  <si>
    <t>Igreja e Mosteiro de São Bento</t>
  </si>
  <si>
    <t>PE2609600BIED00012</t>
  </si>
  <si>
    <t>Igreja da Candelária</t>
  </si>
  <si>
    <t>RJ3304557BIED00047</t>
  </si>
  <si>
    <t>A área de entorno e critérios de altura foram estabelecidos pelo município no Boletim nº 22/83, com base em informações do IPHAN. A SE usa como regra.</t>
  </si>
  <si>
    <t xml:space="preserve">Processo INDEFERIDO em 26/02/2004. </t>
  </si>
  <si>
    <t>Igreja Nossa Senhora da Penha de França</t>
  </si>
  <si>
    <t>Impugnação aceita na 5º reunião do Conselho Consultivo.</t>
  </si>
  <si>
    <t>Processo INDEFERIDO em 26/02/2004. Em 1938 havia indicação de tombamento (ver observações), verificar porque não foi inscrito.</t>
  </si>
  <si>
    <t>Casa do Visconde da Estrela - Casa à Praça Condessa de Frontin, 52</t>
  </si>
  <si>
    <t>Na ata número 1 há o tombamento do bem e a negação de todas as impugnações apresentadas ao mesmo, “a menos que a proprietária do imóvel custeie o levantamento completo da edificação, compreendendo plantas, inclusive das coberturas, os cortes longitudinais e transversais e as fachadas e detalhes designadas pelo serviço competente, acompanhando o levantamento da documentação fotográfica de conjuntos e pormenores, ocorrendo ainda à mesma proprietária, ao pagamento com a despesa da execução de uma maquete da construção atual e obrigando-se, a mandar fazer, no edifício, que vier a se erigir no local, num baixo relevo reproduzindo o prédio primitivo.” Verificar porque não foi inscrito.</t>
  </si>
  <si>
    <t>rerratificação INDEFERIDA</t>
  </si>
  <si>
    <t>01458.001004/2012-41</t>
  </si>
  <si>
    <t>Conjunto Rural</t>
  </si>
  <si>
    <t>Casa: Fazenda do Viegas - Volume II - Extensão de área tombada</t>
  </si>
  <si>
    <t>RJ3304557BIED00077</t>
  </si>
  <si>
    <t>Misto</t>
  </si>
  <si>
    <t>Casa à Praça Quinze de Novembro, 32, esquina da Travessa do Comércio</t>
  </si>
  <si>
    <t>RJ-3304557-BI-ED-00107</t>
  </si>
  <si>
    <t>Inserido na poligonal de tombamento da Praça XV</t>
  </si>
  <si>
    <t>Verificar inserção no conjunto da Praça XV</t>
  </si>
  <si>
    <t>Casa à Praça Quinze de Novembro, 34</t>
  </si>
  <si>
    <t>RJ-3304557-BI-ED-00108</t>
  </si>
  <si>
    <t>Processo INDEFERIDO em 27/02/2004. Bem tombado em conjunto com outros através do Processo nº 99-T-38</t>
  </si>
  <si>
    <t>Casa da Ladeira do Valongo; Prédio da Ladeira do Morro do Valongo nº 25</t>
  </si>
  <si>
    <t>Prédio da Ladeira do Morro do Valongo, nº 29</t>
  </si>
  <si>
    <t>Casa na Ladeira do Morro do Valongo; Prédio da Ladeira do Morro do Valongo nº 31</t>
  </si>
  <si>
    <t>Prédio da Ladeira  do Morro do Valongo, nº 45</t>
  </si>
  <si>
    <t>Sobrado à Rua Peregrino de Carvalho, 117</t>
  </si>
  <si>
    <t>PB2507507BIED00015</t>
  </si>
  <si>
    <t>Fazenda da Taquara: casa e Capela de Nossa Senhora dos Remédios (em Jacarepaguá)</t>
  </si>
  <si>
    <t>RJ3304557BICA00009</t>
  </si>
  <si>
    <t>Convento e Igreja de Santo Antônio e Casa de Oração e claustro da Ordem Terceira de São Francisco</t>
  </si>
  <si>
    <t xml:space="preserve">	PB-2507507-BI-ED-00009</t>
  </si>
  <si>
    <t>Igreja de São Bento</t>
  </si>
  <si>
    <t>PB2507507BIED00009</t>
  </si>
  <si>
    <t>Reaberto em 4/02/2022 para resolver pendêcnia</t>
  </si>
  <si>
    <t xml:space="preserve">01458.000008/2022-84 </t>
  </si>
  <si>
    <t>INSTRUÇÃO</t>
  </si>
  <si>
    <t>PB2507507BIED00004</t>
  </si>
  <si>
    <t>Origem: DEPAM, destino: Arquivo Central, em 13/06/2016, para guarda até a Superintendência concluir os estudos para rerratificação. A ele foi ANEXADO o processo nº 1367-T-98, referente à Serra dos Cristais.</t>
  </si>
  <si>
    <t>Diamantina</t>
  </si>
  <si>
    <t>Conjunto Urbano</t>
  </si>
  <si>
    <t>Diamantina, MG: conjunto arquitetônico e urbanístico</t>
  </si>
  <si>
    <t>MG-3121605-BI-CU-00001</t>
  </si>
  <si>
    <t xml:space="preserve">Serro </t>
  </si>
  <si>
    <t>Serro, MG: conjunto arquitetônico e urbanístico</t>
  </si>
  <si>
    <t>MG-3167103-BI-CU-00001</t>
  </si>
  <si>
    <t>Poligonal de tombamento: arquivo no servidor Sambaqui.</t>
  </si>
  <si>
    <t>Tiradentes</t>
  </si>
  <si>
    <t>Capela do Bom Jesus</t>
  </si>
  <si>
    <t>MG3168804BIED00005</t>
  </si>
  <si>
    <t>Tiradentes, MG: conjunto arquitetônico e urbanístico</t>
  </si>
  <si>
    <t>MG-3168804-BI-CU-00001</t>
  </si>
  <si>
    <t>O processo de tombamento encontra-se em fase de rerratificação, já tendo a proposta, de delimitação da área tombada e respectivos critérios de intervenção, sido aprovada pelo Conselho Consultivo do IPHAN.</t>
  </si>
  <si>
    <t>Capela da Santíssima Trindade</t>
  </si>
  <si>
    <t>MG3168804BIED00009</t>
  </si>
  <si>
    <t>Capela de Nossa Senhora das Mercês</t>
  </si>
  <si>
    <t>MG3168804BIED00008</t>
  </si>
  <si>
    <t xml:space="preserve">Capela de São Francisco de Paula </t>
  </si>
  <si>
    <t>MG3168804BIED00007</t>
  </si>
  <si>
    <t>Capela de São João Evangelista</t>
  </si>
  <si>
    <t>MG3168804BIED00006</t>
  </si>
  <si>
    <t>Caeté</t>
  </si>
  <si>
    <t>Igreja Matriz de Nossa Senhora do Bonsucesso</t>
  </si>
  <si>
    <t>MG3110004BIED00003</t>
  </si>
  <si>
    <t>Raposos</t>
  </si>
  <si>
    <t>Igreja de Nossa Senhora da Conceição</t>
  </si>
  <si>
    <t>MG3153905BIED00001</t>
  </si>
  <si>
    <t xml:space="preserve">Sabará </t>
  </si>
  <si>
    <t>Igreja de Nossa Senhora do Ó</t>
  </si>
  <si>
    <t>MG-3156700-BI-ED-00016</t>
  </si>
  <si>
    <t>Igreja de Nossa Senhora das Mercês</t>
  </si>
  <si>
    <t>MG3156700BIED00004</t>
  </si>
  <si>
    <t xml:space="preserve">Igreja de Nossa Senhora do Carmo </t>
  </si>
  <si>
    <t>MG3156700BIED00005</t>
  </si>
  <si>
    <t>Igreja de Nossa Senhora do Rosário</t>
  </si>
  <si>
    <t>MG3156700BIED00006</t>
  </si>
  <si>
    <t>Igreja de São Francisco de Assis</t>
  </si>
  <si>
    <t>MG3156700BIED00008</t>
  </si>
  <si>
    <t>Igreja Matriz de Nossa Senhora da Conceição</t>
  </si>
  <si>
    <t>MG3156700BIED00009</t>
  </si>
  <si>
    <t>Reaberto para rerratificação, aguardando instrução. Ver fls. 6 do Processo nº 68-T-38.Na Superintendência MG em 26/02/2014</t>
  </si>
  <si>
    <t>01458.001484/2012-41</t>
  </si>
  <si>
    <t>São João Del Rei</t>
  </si>
  <si>
    <t>São João del Rei, MG: conjunto arquitetônico e urbanístico</t>
  </si>
  <si>
    <t>MG-3162500-BI-CU-00001</t>
  </si>
  <si>
    <t>Na 52ª reunião do Conselho Consultivo (1969), o tombamento foi rerratificado para diminuir a poligonal</t>
  </si>
  <si>
    <t>Não existe no processo uma delimitação da área tombada, instruída formalmente.
A definição da atual área de tombamento se deu em 1947, com a definição de uma lista das ruas tombadas.
Ou seja, não há uma delimitação de área tombada, o que este documento de 1947 faz é elencar todas as ruas e igrejas tombadas. A partir de então, o “entendimento” do Iphan era que os imóveis e lotes inseridos nessas ruas, estavam tombados e isto gerou um mapa com a área tombada
 Informações sobre delimitação das poligonais: DEPAM-RJ 98-99</t>
  </si>
  <si>
    <t>Mariana</t>
  </si>
  <si>
    <t>Mariana, MG: conjunto arquitetônico e urbanístico</t>
  </si>
  <si>
    <t>MG-3140001-BI-CU-00002</t>
  </si>
  <si>
    <t>Ouro Preto, MG: conjunto arquitetônico e urbanístico</t>
  </si>
  <si>
    <t>MG-3146107-BI-CU-00001</t>
  </si>
  <si>
    <t>1986 / 1989</t>
  </si>
  <si>
    <t>rerratificação em 1986 (outros livros do tombo) e 1989 (delimitação poligonal). Na reunião 137 (1989), teria sido EXCLUÍDO o Livro do Tombo das Belas Artes,  devendo ser feitos estudos para valorar exatamente o que seria inscrito neste livro.</t>
  </si>
  <si>
    <t>MG3140001BIED00008</t>
  </si>
  <si>
    <t>MG3140001BIED00012</t>
  </si>
  <si>
    <t>Processo INDEFERIDO em 27/05/2008.</t>
  </si>
  <si>
    <t>Igreja São Francisco de Assis, no Distrito de Antônio Pereira</t>
  </si>
  <si>
    <t>INDEFERIDO em 05/07/1999.</t>
  </si>
  <si>
    <t>MA</t>
  </si>
  <si>
    <t>Caxias</t>
  </si>
  <si>
    <t>Igreja Matriz de N. S. da Conceição e São José</t>
  </si>
  <si>
    <t>Rafael da SE-PI informou que este processo não está tombado. No site do Noronha Santos também não está constando. (04/04/2013 por telefone).</t>
  </si>
  <si>
    <t>Barão de Cocais</t>
  </si>
  <si>
    <t>Igreja Matriz de São João Batista</t>
  </si>
  <si>
    <t>MG-3105400-BI-ED-00003</t>
  </si>
  <si>
    <t>Capela de Nossa Senhora do Rosário</t>
  </si>
  <si>
    <t>MG3105400BIED00001</t>
  </si>
  <si>
    <t>Capela de Santana</t>
  </si>
  <si>
    <t>MG3105400BIED00002</t>
  </si>
  <si>
    <t>Catas Altas</t>
  </si>
  <si>
    <t>MG3115359BIED00001</t>
  </si>
  <si>
    <t>Congonhas</t>
  </si>
  <si>
    <t>Santuário de Bom Jesus de Matozinhos: conjunto arquitetônico, paisagístico e escultórico</t>
  </si>
  <si>
    <t>MG3118007BICA00002</t>
  </si>
  <si>
    <t xml:space="preserve">“A inscrição abrange o conjunto arquitetônico, escultórico e paisagístico do Santuário. (Despacho de 17/03/1950, do Diretor do PHAN). </t>
  </si>
  <si>
    <t>MG3140001BIED00009</t>
  </si>
  <si>
    <t>Igreja de Nossa Senhora do Rosário dos Pretos</t>
  </si>
  <si>
    <t>MG3140001BIED00011</t>
  </si>
  <si>
    <t>Igreja da Sé</t>
  </si>
  <si>
    <t>MG3140001BICU00001</t>
  </si>
  <si>
    <t xml:space="preserve">Capela de Nossa Senhora dos Anjos da Arquiconfraria de São Francisco </t>
  </si>
  <si>
    <t>MG3140001BIED00001</t>
  </si>
  <si>
    <t>Igreja Matriz de Nossa Senhora do Pilar</t>
  </si>
  <si>
    <t>MG3146107BIED00015</t>
  </si>
  <si>
    <t>Passo da Rua do Rosário</t>
  </si>
  <si>
    <t>MG3146107BIED00033</t>
  </si>
  <si>
    <t>Bem móvel ou integrado</t>
  </si>
  <si>
    <t>Oratório da Rua Barão de Ouro Branco</t>
  </si>
  <si>
    <t>MG3146107BMAR00001</t>
  </si>
  <si>
    <t>Artefato</t>
  </si>
  <si>
    <t>Igreja de Santa Efigênia</t>
  </si>
  <si>
    <t>MG-3146107-BI-ED-00008</t>
  </si>
  <si>
    <t>Igreja do Bom Jesus do Matozinhos</t>
  </si>
  <si>
    <t>MG3146107BIED00012</t>
  </si>
  <si>
    <t>Passo à Praça Tiradentes</t>
  </si>
  <si>
    <t>MG3146107BIED00032</t>
  </si>
  <si>
    <t xml:space="preserve">Capela de Nossa Senhora do Rosário de Padre Faria </t>
  </si>
  <si>
    <t>MG3146107BIED00023</t>
  </si>
  <si>
    <t>Capela de Nossa Senhora da Piedade</t>
  </si>
  <si>
    <t>MG3146107BIED00021</t>
  </si>
  <si>
    <t>Capela de São Sebastião</t>
  </si>
  <si>
    <t>MG3146107BIED00002</t>
  </si>
  <si>
    <t>Passo da Rua São José</t>
  </si>
  <si>
    <t>MG3146107BIED00018</t>
  </si>
  <si>
    <t>Capela de São João</t>
  </si>
  <si>
    <t>MG3146107BIED00025</t>
  </si>
  <si>
    <t xml:space="preserve">Igreja de São Francisco de Paula </t>
  </si>
  <si>
    <t>MG3146107BIED00011</t>
  </si>
  <si>
    <t xml:space="preserve">Capela do Bom Jesus das Flores </t>
  </si>
  <si>
    <t>MG3146107BIED00026</t>
  </si>
  <si>
    <t>Capela do Senhor do Bonfim</t>
  </si>
  <si>
    <t>MG3146107BIED00027</t>
  </si>
  <si>
    <t>Igreja de Nossa Senhora das Mercês e Perdões</t>
  </si>
  <si>
    <t>MG3146107BIED00005</t>
  </si>
  <si>
    <t>Passo da Ponte Seca</t>
  </si>
  <si>
    <t>MG3146107BIED00017</t>
  </si>
  <si>
    <t>Passo de Antônio Dias</t>
  </si>
  <si>
    <t>MG3146107BIED00019</t>
  </si>
  <si>
    <t xml:space="preserve">Igreja de Nossa Senhora do Rosário </t>
  </si>
  <si>
    <t>MG3146107BIED00007</t>
  </si>
  <si>
    <t>Capela de São José</t>
  </si>
  <si>
    <t>MG3146107BIED00001</t>
  </si>
  <si>
    <t>Capela de Nossa Senhora das Dores</t>
  </si>
  <si>
    <t>MG3146107BIED00022</t>
  </si>
  <si>
    <t>Igreja Nossa Senhora das Mercês e Misericórdia</t>
  </si>
  <si>
    <t>MG3146107BIED00016</t>
  </si>
  <si>
    <t xml:space="preserve">Igreja Matriz de Nossa Senhora da Conceição de Antônio Dias </t>
  </si>
  <si>
    <t>MG-3146107-BI-ED-00013</t>
  </si>
  <si>
    <t>Solar del Rei</t>
  </si>
  <si>
    <t>RJ3304557BIED00007</t>
  </si>
  <si>
    <t>Col. arqueol. Balbino de Freitas: conchais do litoral sul</t>
  </si>
  <si>
    <t>RJ3304557BMCL00002</t>
  </si>
  <si>
    <t>CE</t>
  </si>
  <si>
    <t>Fortaleza</t>
  </si>
  <si>
    <t>Col. arqueol. do Museu da Escola Normal Justiniano de Serpa</t>
  </si>
  <si>
    <t>CE2304400BMCL00001</t>
  </si>
  <si>
    <t>Igreja e Mosteiro de Monte Serrat</t>
  </si>
  <si>
    <t>BA2927408BIED00049</t>
  </si>
  <si>
    <t>Mosteiro e Igreja da Graça</t>
  </si>
  <si>
    <t>BA2927408BIED00050</t>
  </si>
  <si>
    <t>BA2927408BIED00048</t>
  </si>
  <si>
    <t>Santa Casa da Misericórdia da Bahia e Igreja</t>
  </si>
  <si>
    <t>BA2927408BIED00032</t>
  </si>
  <si>
    <t>Casa Pia e Colégio dos Órfãos de São Joaquim</t>
  </si>
  <si>
    <t>BA-2927408-BI-ED-00036</t>
  </si>
  <si>
    <t>Igreja e Casa da Ordem Terceira do Carmo</t>
  </si>
  <si>
    <t>BA2927408BIED00051</t>
  </si>
  <si>
    <t>Igreja e Casa da Ordem Terceira de São Domingos</t>
  </si>
  <si>
    <t>BA2927408BIED00056</t>
  </si>
  <si>
    <t>Catedral Basílica de Salvador</t>
  </si>
  <si>
    <t>BA2927408BIED00001</t>
  </si>
  <si>
    <t>“O tombamento inclui todo o seu acervo, de acordo com a Resolução do Conselho Consultivo da SPHAN, de 13/08/85, referente ao Proc. Administ. nº 13/85/SPHAN".</t>
  </si>
  <si>
    <t>Fazenda do Engenho d' Água: casa (em Jacarepaguá)</t>
  </si>
  <si>
    <t>RJ3304557BIED00059</t>
  </si>
  <si>
    <t>Convento e Igreja de São Francisco</t>
  </si>
  <si>
    <t>BA2927408BIED00058</t>
  </si>
  <si>
    <t>Marco da Fundação da Cidade do Rio de Janeiro</t>
  </si>
  <si>
    <t>RJ3304557BMAR00004</t>
  </si>
  <si>
    <t>Lápide tumular de Estácio de Sá</t>
  </si>
  <si>
    <t>RJ3304557BMAR00006</t>
  </si>
  <si>
    <t>Sob a guarda dos Missionários Capuchinhos do Rio de Janeiro, na Igreja Matriz de São Sebastião</t>
  </si>
  <si>
    <t>BA2927408BIED00017</t>
  </si>
  <si>
    <t xml:space="preserve"> Igreja de São Miguel</t>
  </si>
  <si>
    <t>BA2927408BIED00060</t>
  </si>
  <si>
    <t>Convento e Igreja de Nossa Senhora do Carmo</t>
  </si>
  <si>
    <t>BA2927408BIED00039</t>
  </si>
  <si>
    <t>Fortim de Caetano Madeira</t>
  </si>
  <si>
    <t>RJ3304557BICA00007</t>
  </si>
  <si>
    <t>Solar Grandjean de Montigny e jardim</t>
  </si>
  <si>
    <t>RJ3304557BICA00001</t>
  </si>
  <si>
    <t>Processo INDEFERIDO em 07/02/1948.</t>
  </si>
  <si>
    <t>Porto Alegre</t>
  </si>
  <si>
    <t>Coleção Vicente Prestes de Almeida</t>
  </si>
  <si>
    <t>Triunfo</t>
  </si>
  <si>
    <t>Casa natal de Bento Gonçalves</t>
  </si>
  <si>
    <t>RS4322004BIED00001</t>
  </si>
  <si>
    <t>O Processo teve parecer de indeferimento em 07/02/1948, sendo INDEFERIDO em 30/09/1999.</t>
  </si>
  <si>
    <t>São Leopoldo</t>
  </si>
  <si>
    <t>Casa do Colono Alemão ou Casa da Feitoria Velha</t>
  </si>
  <si>
    <t>Igreja de Nossa Senhora das Dores</t>
  </si>
  <si>
    <t>RS4314902BIED00002</t>
  </si>
  <si>
    <t>PORTARIA Nº 483,06/12/ 2016</t>
  </si>
  <si>
    <t xml:space="preserve">Dispõe sobre a delimitação da área de entorno dos bens tombados pelo IPHAN no Centro Histórico da Cidade de Porto Alegre, Rio Grande do Sul, e estabelece diretrizes para intervenções nos bens inseridos na área delimitada.
</t>
  </si>
  <si>
    <t>Viamão</t>
  </si>
  <si>
    <t>Igreja de Nossa Senhora da Conceição de Viamão</t>
  </si>
  <si>
    <t>RS4323002BIED00001</t>
  </si>
  <si>
    <t>Piratini</t>
  </si>
  <si>
    <t>Casa de Garibaldi</t>
  </si>
  <si>
    <t>RS4314605BIED00001</t>
  </si>
  <si>
    <t>Estudo realizado pela SE e Governo do Estado indica delimitação da área de entorno dos bens tombados e normatização; falta análise CGCH.</t>
  </si>
  <si>
    <t>Palácio Farroupilha</t>
  </si>
  <si>
    <t>RS4314605BIED00002</t>
  </si>
  <si>
    <t>Despacho para INDEFERIR o Processo em 07/02/1948.</t>
  </si>
  <si>
    <t>Solar de D. Diogo de Souza</t>
  </si>
  <si>
    <t>Infraestrutura ou equipamento urbano</t>
  </si>
  <si>
    <t>Chafariz das Saracuras</t>
  </si>
  <si>
    <t>RJ-3304557-BM-AR-00013</t>
  </si>
  <si>
    <t>Equipamento Urbano</t>
  </si>
  <si>
    <t>Quinta da Boa Vista</t>
  </si>
  <si>
    <t>RJ-3304557-BI-CA-00002</t>
  </si>
  <si>
    <t>Outro processo 101-T-38</t>
  </si>
  <si>
    <t>Entorno e Normatização: Portaria Iphan nº 02/86 revogada pela Portaria nº 135 de 13 DE FEVEREIRO DE 2013</t>
  </si>
  <si>
    <t>Casa natal do Barão do Rio Branco</t>
  </si>
  <si>
    <t>Jardim Histórico</t>
  </si>
  <si>
    <t>Campo de Sant'Anna</t>
  </si>
  <si>
    <t>RJ3304557BIED00076</t>
  </si>
  <si>
    <t>Bem Paisagístico</t>
  </si>
  <si>
    <t>Tombamento cancelado em 1943 por despacho do Sr. Presidente da República, datado de 08/01/1943, em função da abertura da Avenida Presidente Vargas</t>
  </si>
  <si>
    <t xml:space="preserve">Arco do Teles </t>
  </si>
  <si>
    <t>RJ3304557BIOE00004</t>
  </si>
  <si>
    <t>Patrimônio Natural</t>
  </si>
  <si>
    <t>Morros da Cidade do Rio de Janeiro</t>
  </si>
  <si>
    <t>RJ3304557PSPS00013</t>
  </si>
  <si>
    <t>Paisagem</t>
  </si>
  <si>
    <t>Jardim e Morro do Valongo: conjunto arquitetônico e paisagístico</t>
  </si>
  <si>
    <t>RJ-3304557-BI-CA-00013</t>
  </si>
  <si>
    <t xml:space="preserve"> Outro processo 101-T-38</t>
  </si>
  <si>
    <t>Passeio Público: chafariz dos Jacarés, obeliscos e portão do Mestre Valentim</t>
  </si>
  <si>
    <t>RJ-3304557-PS-JD-00006</t>
  </si>
  <si>
    <t>Praias de Paquetá</t>
  </si>
  <si>
    <t>RJ3304557PSPS00012</t>
  </si>
  <si>
    <t>Marco da Fazenda Real de Santa Cruz</t>
  </si>
  <si>
    <t>RJ3304557BMAR00005</t>
  </si>
  <si>
    <t>Arcos da Lapa  ou Aqueduto da Carioca</t>
  </si>
  <si>
    <t>RJ3304557BIOE00005</t>
  </si>
  <si>
    <t>Obra de Engenharia</t>
  </si>
  <si>
    <t>Parcialmente destombado em 1949</t>
  </si>
  <si>
    <t>Arcos da Lapa (aqueduto da Carioca) Normatização: Portaria Iphan nº 8/80. Parcialmente cancelada a inscrição, para o efeito especial de ser retirado um dos pilares, a fim de facilitar o escoamento do tráfego pela Av. Mem de Sá para a zona sul do D.F. (Decreto nº 26.670, de 12/05/49</t>
  </si>
  <si>
    <t>Ponte dos Jesuítas sobre o Rio Gandu</t>
  </si>
  <si>
    <t>RJ3304557BIOE00001</t>
  </si>
  <si>
    <t>Ilha de Itamaracá</t>
  </si>
  <si>
    <t>Forte Orange</t>
  </si>
  <si>
    <t>PE2607604BIED00001</t>
  </si>
  <si>
    <t>Outro processo 155-T-38</t>
  </si>
  <si>
    <t>Paranaguá</t>
  </si>
  <si>
    <t>Colégio dos Jesuítas</t>
  </si>
  <si>
    <t xml:space="preserve">PE-2607604-BI-ED-00001 </t>
  </si>
  <si>
    <t>Entregue ao Ministério da Educação conforme consta do Processo MES 90.689-50, em 15/V/1951."</t>
  </si>
  <si>
    <t>Forte do Buraco</t>
  </si>
  <si>
    <t>"Cancelada a inscrição em 19.01.1955, em cumprimento ao despacho do senhor presidente da República, de 10.01.1955, exarado nos termos do Decreto-lei nº 3.866, de 29.11.1941, à vista da exposição de motivos do Ministério da Marinha e do parecer do Gabinete Militar anexado ao Processo".
(C. Drummond, Chefe da Seção de História)</t>
  </si>
  <si>
    <t xml:space="preserve">Forte das Cinco Pontas </t>
  </si>
  <si>
    <t xml:space="preserve">	PE-2611606-BI-ED-00009</t>
  </si>
  <si>
    <t>Forte Cinco Pontas: Delimitação de entorno incluindo vários bens, que teria sido apresentada ao Conselho Consultivo (verificar). Mapas com delimitações no Sambaqui.</t>
  </si>
  <si>
    <t>Forte do Brum</t>
  </si>
  <si>
    <t xml:space="preserve"> PE-2611606-BI-ED-00035</t>
  </si>
  <si>
    <t>Museu Nacional, inclusive a Coleção Arqueológica Balbino de Freitas</t>
  </si>
  <si>
    <t xml:space="preserve">sim </t>
  </si>
  <si>
    <t>Ver informação número 55/78 boletim número 17/78.</t>
  </si>
  <si>
    <t>Edifício da antiga Alfândega e antiga Praça do Comércio, atual sede da Fundação Casa França-Brasil</t>
  </si>
  <si>
    <t>RJ3304557BIED00097</t>
  </si>
  <si>
    <t>Fortaleza de São João: portão</t>
  </si>
  <si>
    <t>RJ-3304557-BM-AR-00025</t>
  </si>
  <si>
    <t xml:space="preserve">Casa de Rui Barbosa </t>
  </si>
  <si>
    <t>RJ3304557BIED00069</t>
  </si>
  <si>
    <t xml:space="preserve">Aqueduto da Colônia de Psicopatas </t>
  </si>
  <si>
    <t>RJ3304557BIOE00003</t>
  </si>
  <si>
    <t>Outro processo 0154-T-38</t>
  </si>
  <si>
    <t xml:space="preserve">Aqueduto: Entorno e Normatização: Portaria Iphan nº 3/90. Transferida a propriedade para o Estado da Guanabara, atual Estado do Rio de Janeiro, de acordo com o Decreto nº 48145, de 28/04/60, que instituiu a Comissão de Transferência do Serviço Público Federal." </t>
  </si>
  <si>
    <t>Bebedouro da Estrada Velha da Tijuca</t>
  </si>
  <si>
    <t>RJ3304557BMAR00018</t>
  </si>
  <si>
    <t>Inserido na poligonal de tombamento da Floresta da Tijuca</t>
  </si>
  <si>
    <t xml:space="preserve">Bebedouro : Transferida a propriedade para o Estado da Guanabara, atual Estado do Rio de Janeiro, de acordo com o Decreto nº 48145, de 28/04/60, que instituiu a Comissão de transferência do Serviço Público Federal. </t>
  </si>
  <si>
    <t>Palácio Guanabara</t>
  </si>
  <si>
    <t>RJ3304557BIED00014</t>
  </si>
  <si>
    <t>Origem: DEPAM. Destino: Presid~encia, em 13/05/2016. Estava como processo 155, mas verificando as inscrições, Andressa viu que fazia referência ao processo 101. Optamos por remanejar o volume para processo 101, para ficar de acordo com a inscrição. Precisa corrigir no aviso de tombamento definitivo.</t>
  </si>
  <si>
    <t>01458.000297/2011-69</t>
  </si>
  <si>
    <t>SC</t>
  </si>
  <si>
    <t>Florianópolis</t>
  </si>
  <si>
    <t>Rerratificação (2015): "Fortaleza de Santo Antônio de Ratones e suas defesas anexas, incluindo a ilha de Ratones Grande, onde se situa, e seu material de artilharia, assim como a ilha de Ratones Pequeno" (Livros do Tombo Histórico e Arqueológico, Etnográfico e Paisagístico); "Fortaleza de Santo Antônio, em Ratones" (Livro do Tombo das Belas Artes)</t>
  </si>
  <si>
    <t>SC-4205407-BI-ED-00006</t>
  </si>
  <si>
    <t>Durante a rerratificação, foi aprovada a inscrição no Livro do Tombo Arqueológico, Etnográfico e Paisagístico, inclusão do acervo de artilharia (a ser conferida pela SE), delimitação de poligonais e alteração na inscrição no Livro do Tombo Histórico (apenas). Rerratificação homologada por meio da PORTARIA No- 99, DE 7 DE OUTUBRO DE 2015</t>
  </si>
  <si>
    <t>Poligonais de tombamento e entorno descritas no processo de rerratificação.</t>
  </si>
  <si>
    <t>Processo INDEFERIDO em 27/07/1962.</t>
  </si>
  <si>
    <t xml:space="preserve">Coleção de pratos portugueses, vasos, objetos diversos do sec. XVII, arquivo fotográfico do Rio Grande, dois quadros de autores espanhóis Antigos </t>
  </si>
  <si>
    <t>Igreja da Misericórdia</t>
  </si>
  <si>
    <t>PB2507507BIED00011</t>
  </si>
  <si>
    <t>Casa demolida (desapareceu), precisa ter a inscrição cancelada!</t>
  </si>
  <si>
    <t>Entre-Ijuís</t>
  </si>
  <si>
    <t>Casa construída com material missioneiro</t>
  </si>
  <si>
    <t>RS4306932BIED00001</t>
  </si>
  <si>
    <t>Casa já ruiu</t>
  </si>
  <si>
    <t>Igreja Matriz de Santo Antônio</t>
  </si>
  <si>
    <t>PE2611606BIED00024</t>
  </si>
  <si>
    <t>Na 110ª reunião do Conselho teria sido decidida a poligonal de tombamento.</t>
  </si>
  <si>
    <t>Casa de Câmara e Cadeia</t>
  </si>
  <si>
    <t>PR4113205BIED00002</t>
  </si>
  <si>
    <t>Na 105º reunião o conselho aprovou por unanimidade a rerratificação do tombamento que, anteriormente só protegia o andar superior da construção, não seu térreo. Houve o entendimento de que o edifício é uma unidade indivisível e deveria ser tombado em sua totalidade, o que justifica a rerratificação.</t>
  </si>
  <si>
    <t>Tibagi</t>
  </si>
  <si>
    <t>Fazenda Fortaleza</t>
  </si>
  <si>
    <t>Casa à Rua Francisco Cunha</t>
  </si>
  <si>
    <t>PR4113205BIED00001</t>
  </si>
  <si>
    <t>Santa Rita</t>
  </si>
  <si>
    <t xml:space="preserve">Capela de Nossa Senhora das Batalhas </t>
  </si>
  <si>
    <t>PB2513703BIED00002</t>
  </si>
  <si>
    <t>Capela de Nossa Senhora do Socorro</t>
  </si>
  <si>
    <t>PB2513703BIED00003</t>
  </si>
  <si>
    <t>Igreja de Nossa Senhora do Carmo</t>
  </si>
  <si>
    <t>MG3146107BIED00006</t>
  </si>
  <si>
    <t>MG3146107BIED00009</t>
  </si>
  <si>
    <t>Palácio da Associação Comercial da Bahia</t>
  </si>
  <si>
    <t>BA2927408BIED00062</t>
  </si>
  <si>
    <t>Palácio do Saldanha</t>
  </si>
  <si>
    <t>BA2927408BIED00055</t>
  </si>
  <si>
    <t>Casa à rua Carlos Gomes, 57</t>
  </si>
  <si>
    <t>BA2927408BIED00013</t>
  </si>
  <si>
    <t>Doado a Santa Casa da Misericórdia de Salvador em 1941.</t>
  </si>
  <si>
    <t>Casa a Rua Carlos Gomes, 26</t>
  </si>
  <si>
    <t>Cancelado o tombamento registrado na Inscrição nº 44 no Livro das Belas Artes, na forma do disposto no artigo único do Decreto-lei nº 3866 de 29/11/1941, por despacho do Sr. Presidente da República datado de 10/08/1943.</t>
  </si>
  <si>
    <t>Casa Marback</t>
  </si>
  <si>
    <t>BA2927408BIED00061</t>
  </si>
  <si>
    <t>BA2927408BIED00059</t>
  </si>
  <si>
    <t>Solar do Barão do Rio Real</t>
  </si>
  <si>
    <t>BA2927408BIED00047</t>
  </si>
  <si>
    <t>Solar do Berquó</t>
  </si>
  <si>
    <t>BA2927408BIED00063</t>
  </si>
  <si>
    <t>Solar Ferrão</t>
  </si>
  <si>
    <t>BA2927408BIED00016</t>
  </si>
  <si>
    <t>Solar do Conde dos Arcos</t>
  </si>
  <si>
    <t>BA2927408BIED00072</t>
  </si>
  <si>
    <t>Cachoeira</t>
  </si>
  <si>
    <t>Igreja do Seminário de Belém</t>
  </si>
  <si>
    <t>BA2904902BIED00023</t>
  </si>
  <si>
    <t>Capela da Ajuda</t>
  </si>
  <si>
    <t>BA-2927408-BI-ED-00072</t>
  </si>
  <si>
    <t>Seminário de São Dâmaso</t>
  </si>
  <si>
    <t>BA2927408BIED00071</t>
  </si>
  <si>
    <t xml:space="preserve">Igreja do Rosário dos Pretos </t>
  </si>
  <si>
    <t>BA2927408BIED00064</t>
  </si>
  <si>
    <t>Oratório público da Cruz do Pascoal</t>
  </si>
  <si>
    <t>BA2927408BMAR00003</t>
  </si>
  <si>
    <t>Igreja de Santo Antônio da Barra</t>
  </si>
  <si>
    <t>BA2927408BIED00066</t>
  </si>
  <si>
    <t>BA2927408BIED00019</t>
  </si>
  <si>
    <t>Igreja do Senhor do Bonfim</t>
  </si>
  <si>
    <t>BA2927408BIED00052</t>
  </si>
  <si>
    <t>Igreja e Hospício da Boa Viagem</t>
  </si>
  <si>
    <t>BA2927408BIED00057</t>
  </si>
  <si>
    <t>Igreja Matriz de Nossa Senhora da Conceição da Praia</t>
  </si>
  <si>
    <t>BA2927408BIED00041</t>
  </si>
  <si>
    <t>Inscrições tumulares da Igreja da Vitória</t>
  </si>
  <si>
    <t>BA2927408BMAR00004</t>
  </si>
  <si>
    <t xml:space="preserve">Palácio Arquiepiscopal </t>
  </si>
  <si>
    <t>BA2927408BIED00026</t>
  </si>
  <si>
    <t>Capela do Corpo Santo</t>
  </si>
  <si>
    <t>BA2927408BIED00008</t>
  </si>
  <si>
    <t xml:space="preserve">Igreja da Palma </t>
  </si>
  <si>
    <t>BA2927408BIED00080</t>
  </si>
  <si>
    <t>Igreja da Rua do Passo - Santíssimo Sacramento</t>
  </si>
  <si>
    <t>BA2927408BIED00054</t>
  </si>
  <si>
    <t>Igreja de Santo Antônio da Mouraria</t>
  </si>
  <si>
    <t>BA2927408BIED00038</t>
  </si>
  <si>
    <t>Igreja do Pilar</t>
  </si>
  <si>
    <t>BA2927408BIED00035</t>
  </si>
  <si>
    <t>Igreja de São Pedro dos Clérigos e Pátio de São Pedro: conjunto arquitetônico</t>
  </si>
  <si>
    <t>PE2611606BIED00013</t>
  </si>
  <si>
    <t>50, 110, 111</t>
  </si>
  <si>
    <t>1968/  1984</t>
  </si>
  <si>
    <t>Na 50 reunião do Conselho (1968) foi rerratificado e  recomendada a inscrição também no livro histórico: foi inscrito nas observações do livro de belas; em 1984 (reuniões110 e 111) outra rerratificação para delimitar poligonal de tombamento. Solicitamos cópia de todo o processo para esclarecer dúvidas.</t>
  </si>
  <si>
    <t xml:space="preserve">Delimitação de entorno incluindo vários bens, que teria sido apresentada ao Conselho Consultivo (verificar). Mapas com delimitações no Sambaqui. Informações sobre delimitação das poligonais: DEPAM-RJ 98-99 O tombamento inclui o conjunto arquitetônico do Pátio de São Pedro, com os lanços das casas que o envolvem e os que ladeiam a igreja, até os nºs 63 a 164. resolução do Conselho Consultivo da DPHAN, de 12/03/1968." </t>
  </si>
  <si>
    <t>BA2927408BIED00020</t>
  </si>
  <si>
    <t>Casa dos Sete Candeeiros</t>
  </si>
  <si>
    <t>PE2609600BIED00008</t>
  </si>
  <si>
    <t>Escritura de 20 de junho de 1951."</t>
  </si>
  <si>
    <t>Igreja da Ordem Terceira do Carmo</t>
  </si>
  <si>
    <t>PE2611606BIED00036</t>
  </si>
  <si>
    <t>Na 110ª reunião do Conselho Consultivo teria sido definida a poligonal de proteção. Verificar!</t>
  </si>
  <si>
    <t>Casa de Castro Alves</t>
  </si>
  <si>
    <t>BA2927408BIED00021</t>
  </si>
  <si>
    <t>Fonte do Tambiá</t>
  </si>
  <si>
    <t>PB2507507BIED00010</t>
  </si>
  <si>
    <t>Mata de São João</t>
  </si>
  <si>
    <t>Casa da Torre de Garcia d'Ávila e Capela de Nossa Senhora da Conceição</t>
  </si>
  <si>
    <t>BA2921005BIED00001</t>
  </si>
  <si>
    <t>Na 77ª reunião do Conselho (1977), devido ao entendimento de que os projetos de uso turístico da área e de construção de uma rodovia nas proximidades do bem tombado viriam a impactar a ambientação do local que deseja-se preservar, foi definida a poligonal de tombamento como sendo caracterizada da seguinte forma: "Rio Pajuca até o leito futuro da Estrada dos Cocos, seguindo ao longo desta até a inserção com a reta que passa pela falda norte da elevação onde se encontra a Casa da Torre e pelo Farol, seguindo a referida reta até o litoral e, ao longo deste até a foz do Rio Pajuca, por onde se iniciou a demarcação."</t>
  </si>
  <si>
    <t>“ O tombamento inclui a capela de Nossa Senhora da Conceição e toda a área desde a elevação onde se encontra o monumento até a orla marítima, na Enseada de Tatuapara." Aditamento, em 21/10/1981: " O tombamento abrange a seguinte área demarcada no Processo nº 128-T-38: Rio Pojuca até o leito futuro da Estrada dos Côcos, seguindo ao longo desta até a interseção com a reta que passa pela fralda norte da elevação onde se encontra a Casa da Torre e pelo farol, seguindo a referida reta até o litoral e, ao longo deste, até a foz do Rio Pojuca, por onde se iniciou a demarcação."</t>
  </si>
  <si>
    <t>Marco divisório da Capitania de Itamaracá</t>
  </si>
  <si>
    <t>PE2611606BMAR00001</t>
  </si>
  <si>
    <t>Está recolhido à sede do Instituto Arqueológico, Histórico e Geográfico de Pernambucano."</t>
  </si>
  <si>
    <t>Palácio da Soledade</t>
  </si>
  <si>
    <t>PE2611606BIED00017</t>
  </si>
  <si>
    <t>Igarassu</t>
  </si>
  <si>
    <t>PE2606804BICA00001</t>
  </si>
  <si>
    <t xml:space="preserve">Igreja de Nossa Senhora da Graça e Seminário de Olinda </t>
  </si>
  <si>
    <t>PE-2609600-BI-ED-00009</t>
  </si>
  <si>
    <t>Palácio Episcopal</t>
  </si>
  <si>
    <t>PE2609600BIED00014</t>
  </si>
  <si>
    <t>Solar à Rua Visconde do Rio Branco Nº 18</t>
  </si>
  <si>
    <t>Cancelada a Inscrição nº 05 no Livro das Belas Artes, por despacho do Sr. Diretor do PHAN em 05/02/1957, constante do Processo 132-T. Assina C.D.A. [Carlos Drummond de Andrade]. Em 1957, informado pelo 2º Distrito sobre a descaracterização do bem, o Chefe da Seção de História propõe o cancelamento do tombamento, sendo aprovado pelo Diretor e efetivado em 05/02/1957.</t>
  </si>
  <si>
    <t>Capela de Nossa Senhora da Conceição da Jaqueira</t>
  </si>
  <si>
    <t>PE2611606BIED00033</t>
  </si>
  <si>
    <t>3, 110, 111</t>
  </si>
  <si>
    <t xml:space="preserve">Na 110ª e 111ª reuniões do Conselho Consultivo teria sido definida a poligonal de proteção. </t>
  </si>
  <si>
    <t>"Ver demarcação da poligonal e planta de rerratificação do tombamento a fls. 2 a 4, do 2º volume do Processo nº 133-T-38, homologada em 08/03/1985."</t>
  </si>
  <si>
    <t>Igreja da Madre de Deus</t>
  </si>
  <si>
    <t>PE2611606BIED00032</t>
  </si>
  <si>
    <t>N</t>
  </si>
  <si>
    <t>PA</t>
  </si>
  <si>
    <t>Belém</t>
  </si>
  <si>
    <t>Col. arqueol. e etnográfica do Museu Paraense Emílio Goeldi</t>
  </si>
  <si>
    <t>PA1501402BMCL00001</t>
  </si>
  <si>
    <t>Museu do Estado de Pernambuco: acervo</t>
  </si>
  <si>
    <t>PE2611606BIED00016</t>
  </si>
  <si>
    <t>“O material inscrito é o que corresponde ao acervo artístico do Museu do Estado."</t>
  </si>
  <si>
    <t>Igreja de São Gonçalo</t>
  </si>
  <si>
    <t>PE2611606BIED00011</t>
  </si>
  <si>
    <t>SP</t>
  </si>
  <si>
    <t>São Paulo</t>
  </si>
  <si>
    <t>Coleções arqueológicas, etnográficas, artísticas e históricas do Museu Paulista da Universidade de São Paulo</t>
  </si>
  <si>
    <t>SP-3550308-BA-CL-00001</t>
  </si>
  <si>
    <t>Museu Paranaense: coleção etnográfica, arqueológica, histórica e artística</t>
  </si>
  <si>
    <t>PR4106902BIED00002</t>
  </si>
  <si>
    <t>Caçapava do Sul</t>
  </si>
  <si>
    <t>Forte de Caçapava</t>
  </si>
  <si>
    <t xml:space="preserve">RS4302808BIED00001 </t>
  </si>
  <si>
    <t>Col. arqueol., etnográfica, histórica e artística do Museu Júlio de Castilhos</t>
  </si>
  <si>
    <t>RS4314902BACL00001</t>
  </si>
  <si>
    <t>São Miguel das Missões</t>
  </si>
  <si>
    <t>Povo de São Miguel: remanescentes e ruínas da Igreja de São Miguel</t>
  </si>
  <si>
    <t>RS4319158BICA00001</t>
  </si>
  <si>
    <t>Informações sobre delimitação das poligonais: DEPAM-RJ 98-99</t>
  </si>
  <si>
    <t xml:space="preserve"> Igreja de Santa Teresa</t>
  </si>
  <si>
    <t>PE2609600BIED00011</t>
  </si>
  <si>
    <t>Convento e Igreja de São Francisco: capela, casa de oração e claustro dos Terceiros Franciscanos</t>
  </si>
  <si>
    <t>PE2609600BIED00006</t>
  </si>
  <si>
    <t>PE2611606BIED00007</t>
  </si>
  <si>
    <t>Sirinhaém</t>
  </si>
  <si>
    <t>Convento de Santo Antônio</t>
  </si>
  <si>
    <t>PE2614204BIED00001</t>
  </si>
  <si>
    <t>01458.000032/2022-13</t>
  </si>
  <si>
    <t>Goiana</t>
  </si>
  <si>
    <t xml:space="preserve">Capela de Santo Antônio - Engenho Novo </t>
  </si>
  <si>
    <t>PE2606200BIED00001</t>
  </si>
  <si>
    <t>PE2606200BIED00003</t>
  </si>
  <si>
    <t>PE2606200BIED00004</t>
  </si>
  <si>
    <t>Igreja de Nossa Senhora da Misericórdia</t>
  </si>
  <si>
    <t>PE2606200BIED00005</t>
  </si>
  <si>
    <t>Igreja de Nossa Senhora do Amparo</t>
  </si>
  <si>
    <t>PE2606200BIED00006</t>
  </si>
  <si>
    <t>PE2606200BIED00007</t>
  </si>
  <si>
    <t>Igreja Matriz de Nossa Senhora do Rosário</t>
  </si>
  <si>
    <t>PE2606200BIED00008</t>
  </si>
  <si>
    <t>Convento e Igreja de Nossa Senhora da Soledade</t>
  </si>
  <si>
    <t>PE2606200BIED00002</t>
  </si>
  <si>
    <t>Convento do Carmo</t>
  </si>
  <si>
    <t>PE2609600BIED00005</t>
  </si>
  <si>
    <t>PE2611606BIED00008</t>
  </si>
  <si>
    <t>Igreja de Nossa Senhora da Boa Vista</t>
  </si>
  <si>
    <t>PE2611606BIED00037</t>
  </si>
  <si>
    <t>Casa do General Osório - Rua Riachuelo, 303</t>
  </si>
  <si>
    <t>RJ3304557BIED00073</t>
  </si>
  <si>
    <t xml:space="preserve">Igreja de Nossa Senhora do Desterro - Igreja da Pedra de Guaratiba </t>
  </si>
  <si>
    <t>RJ3304557BIED00035</t>
  </si>
  <si>
    <t>Palacete Durchisch</t>
  </si>
  <si>
    <t xml:space="preserve">24ª reunião do Conselho Consultivo (1957) decidiu: A inscrição nº 21 do Livro Histórico foi cancelada "por terem perecido irreparávelmente as pinturas que haviam motivado a inscrição do edifício em causa nos Livros do Tombo", conforme decisão do Conselho Consultivo do PHAN, em 18/12/1957. Também foi cancelada a inscrição nº 49 do Livro das Belas Artes, pelo mesmo motivo. </t>
  </si>
  <si>
    <t>Palácio do Catete, parque e Rua do Catete: conjunto arquitetônico</t>
  </si>
  <si>
    <t>RJ3304557BICA00003</t>
  </si>
  <si>
    <t>Tombado em 1938 e rerratificado em 1963 (38ª reunião do Conselho) para aumentar a área. Pareceres devem estar no volume I que não foi localizado; volume II tem documentos a partir de 1975 (certidões, etc). Outro processo 101-T-38. Pedido de extensão do tombamento para inclusão do imóvel nº 124, da Rua do Catete</t>
  </si>
  <si>
    <t>Bica da Rainha</t>
  </si>
  <si>
    <t>RJ3304557BMAR00019</t>
  </si>
  <si>
    <t xml:space="preserve">Transferida a propriedade para o Estado da Guanabara, atual Estado do Rio de Janeiro, de acordo com o Decreto nº 48145, de 28/04/60, que instituiu a Comissão de Transferência do Serviço Público Federal. </t>
  </si>
  <si>
    <t>Chafariz à Rua do Riachuelo</t>
  </si>
  <si>
    <t>RJ3304557BMAR00011</t>
  </si>
  <si>
    <t xml:space="preserve">Chafariz da Glória </t>
  </si>
  <si>
    <t>RJ3304557BMAR00012</t>
  </si>
  <si>
    <t>Chafariz de Grandjean de Montigny</t>
  </si>
  <si>
    <t>RJ3304557BMAR00016</t>
  </si>
  <si>
    <t>Removido para o Alto da Boa Vista." Transferida a propriedade para o Estado da Guanabara, atual Estado do Rio de Janeiro, de acordo com o Decreto nº 48145, de 28/04/60, que instituiu a Comissão de Transferência do Serviço Público Federal (serve para chafariz praça 15 de novembro e rua do Riachuelo)."</t>
  </si>
  <si>
    <t>Chafariz de Paulo Fernandes</t>
  </si>
  <si>
    <t>RJ3304557BMAR00017</t>
  </si>
  <si>
    <t>Chafariz do Mestre Valentim</t>
  </si>
  <si>
    <t>RJ3304557BMAR00015</t>
  </si>
  <si>
    <t>Chafariz do Lagarto</t>
  </si>
  <si>
    <t>RJ3304557BIED00074</t>
  </si>
  <si>
    <t>Fortaleza de Santa Catarina</t>
  </si>
  <si>
    <t>PB2503209BIED00002</t>
  </si>
  <si>
    <t>mesmo bem tombado através do processo nº 46-T-38</t>
  </si>
  <si>
    <t>Cairu</t>
  </si>
  <si>
    <t>Fortaleza do Morro de São Paulo</t>
  </si>
  <si>
    <t>BA2905404BIED00002</t>
  </si>
  <si>
    <t xml:space="preserve">Outro processo 101-T-38. Vários bens no mesmo processo. Reaberto para rerratificação do Forte de Santo Antônio, em Ratones, sendo concluído pelo Depam-RJ. </t>
  </si>
  <si>
    <t xml:space="preserve">Fortaleza de Santana </t>
  </si>
  <si>
    <t>SC4205407BIED00005</t>
  </si>
  <si>
    <t>Fortaleza de São José da Ponta Grossa</t>
  </si>
  <si>
    <t>SC4205407BIED00007</t>
  </si>
  <si>
    <t>Governador Celso Ramos</t>
  </si>
  <si>
    <t>Fortaleza de Santa Cruz de Anhatomirim</t>
  </si>
  <si>
    <t>SC4206009BIED00001</t>
  </si>
  <si>
    <t>Itaparica</t>
  </si>
  <si>
    <t>Forte de São Lourenço</t>
  </si>
  <si>
    <t>BA2916104BIED00002</t>
  </si>
  <si>
    <t>Maragogipe</t>
  </si>
  <si>
    <t>Forte do Paraguassú</t>
  </si>
  <si>
    <t>BA2920601BIED00003</t>
  </si>
  <si>
    <t>Niterói</t>
  </si>
  <si>
    <t>Forte de Gragoatá</t>
  </si>
  <si>
    <t>RJ3303302BIED00003</t>
  </si>
  <si>
    <t>Fortaleza de Nossa Senhora dos Prazeres</t>
  </si>
  <si>
    <t>PR4118204BIED00002</t>
  </si>
  <si>
    <t>Paulista</t>
  </si>
  <si>
    <t>Forte do Pau Amarelo</t>
  </si>
  <si>
    <t>PE2610707BIED00001</t>
  </si>
  <si>
    <t>Fortaleza da Conceição</t>
  </si>
  <si>
    <t>RJ3304557BICA00008</t>
  </si>
  <si>
    <t>RJ3304557BIED00015</t>
  </si>
  <si>
    <t>Forte da Gambôa</t>
  </si>
  <si>
    <t>BA2927408BIED00074</t>
  </si>
  <si>
    <t>Outro processo 0101-T-38</t>
  </si>
  <si>
    <t>Forte de Santa Maria</t>
  </si>
  <si>
    <t>BA2927408BIED00075</t>
  </si>
  <si>
    <t>Forte de Santo Antônio da Barra</t>
  </si>
  <si>
    <t>BA2927408BIED00084</t>
  </si>
  <si>
    <t>Forte de São Marcelo</t>
  </si>
  <si>
    <t>BA2927408BIED00077</t>
  </si>
  <si>
    <t>Casa da Moeda: prédio</t>
  </si>
  <si>
    <t>RJ3304557BIED00064</t>
  </si>
  <si>
    <t>Rerratificação. Origem: DEPAM. Destino: Arquivo  Central, em 19/11/2013</t>
  </si>
  <si>
    <t>01450.013394/2007-13</t>
  </si>
  <si>
    <t>Jardim Botânico (Especificadamente o Portão da Antiga Fábrica de Pólvora e o Pórtico Da Antiga Academia Imperial de Belas Artes;</t>
  </si>
  <si>
    <t>RJ-3304557-PS-JD-00005</t>
  </si>
  <si>
    <r>
      <t xml:space="preserve">Era só o Jardim Botânico, mas </t>
    </r>
    <r>
      <rPr>
        <sz val="10"/>
        <color indexed="10"/>
        <rFont val="Arial"/>
        <family val="2"/>
      </rPr>
      <t xml:space="preserve">verificar se agora terá caráter urbano. </t>
    </r>
  </si>
  <si>
    <t>Reabertura do processo em 16/08/2023. Solicitação parte da Chefia do Escritório de Representação do Ministério das Relações Exteriores no Rio de Janeiro (Ofício n. 06/2021 de 02/06/2021).Solicitada instrução da rerratificação em 22/08/2023</t>
  </si>
  <si>
    <t>01500.001912/2021-63</t>
  </si>
  <si>
    <t>Palácio Itamaraty</t>
  </si>
  <si>
    <t>ex officio Notificação nº 250 de 01/04/1938</t>
  </si>
  <si>
    <t>Notificação nº 250 de 01/04/1938</t>
  </si>
  <si>
    <t>RJ3304557BIED00013</t>
  </si>
  <si>
    <t>Paço Imperial</t>
  </si>
  <si>
    <t>RJ3304557BIED00018</t>
  </si>
  <si>
    <t>Inserido na poligonal de entorno da Praça XV</t>
  </si>
  <si>
    <t>Duque de Caxias</t>
  </si>
  <si>
    <t>RJ3301702BIED00001</t>
  </si>
  <si>
    <t>Joinville</t>
  </si>
  <si>
    <t>Palácio dos Príncipes de Joinville ou Palácio do Domínio Dona Francisca</t>
  </si>
  <si>
    <t>SC4209102BIED00002</t>
  </si>
  <si>
    <t>Igreja Matriz de S. Francisco Xavier, inclusive o outeiro onde está situado e o antigo marco jesuítico localizado no sopé</t>
  </si>
  <si>
    <t>RJ3303302BIED00006</t>
  </si>
  <si>
    <t>Capela e Cemitério de Maruí</t>
  </si>
  <si>
    <t>RJ3303302BICA00001</t>
  </si>
  <si>
    <t>Igreja de São Lourenço dos Índios</t>
  </si>
  <si>
    <t>RJ3303302BIED00001</t>
  </si>
  <si>
    <t>Ilha da Boa Viagem: conjunto arquitetônico e paisagístico</t>
  </si>
  <si>
    <t>RJ-3303302-BI-CA-00002</t>
  </si>
  <si>
    <t>Casa à Avenida Frederico Pontes</t>
  </si>
  <si>
    <t>BA2927408BIED00010</t>
  </si>
  <si>
    <t>Petrópolis</t>
  </si>
  <si>
    <t>Palácio Imperial de Petrópolis, parque e Quartel dos Semanários</t>
  </si>
  <si>
    <t>RJ-3303906-BI-CA-00001</t>
  </si>
  <si>
    <t>Conforme despacho de 23/09/1954, no Processo 504-T, o tombamento do Palácio foi rerratificado como : "Palácio Imperial de Petrópolis, compreendendo o respectivo parque e a antiga Casa ou Quartel dos Semanários, à Rua Dr. Joaquim Moreira, nº 130". "O Palácio Imperial de Petrópolis e respectivo parque estão situados na Avenida Sete de Setembro."</t>
  </si>
  <si>
    <t xml:space="preserve">Bem isolado incluído no conjunto tombado. </t>
  </si>
  <si>
    <t>Casa na Rua Borba Gato, 7</t>
  </si>
  <si>
    <t>MG3156700BIED00003</t>
  </si>
  <si>
    <t>Santa Bárbara</t>
  </si>
  <si>
    <t>MG3157203BIED00001</t>
  </si>
  <si>
    <t>Processo INDEFERIDO em 03/09/2007.</t>
  </si>
  <si>
    <t>Igreja da Matriz do Salvador do Mundo; Sé de Olinda</t>
  </si>
  <si>
    <t>Igreja de Nossa Senhora do Monte</t>
  </si>
  <si>
    <t>PE2609600BIED00010</t>
  </si>
  <si>
    <t>MG3162500BIED00006</t>
  </si>
  <si>
    <t>Igreja Nossa Senhora do Carmo</t>
  </si>
  <si>
    <t>MG3162500BIED00004</t>
  </si>
  <si>
    <t>Convento e Igreja de Santo Alberto de Sicília e cruzeiro</t>
  </si>
  <si>
    <t>PE2606200BICA00001</t>
  </si>
  <si>
    <t>Campos dos Goytacazes</t>
  </si>
  <si>
    <t>Capela de Nossa Senhora do Rosário do Engenho do Visconde</t>
  </si>
  <si>
    <t>RJ3301009BIED00002</t>
  </si>
  <si>
    <t>Solar do Visconde</t>
  </si>
  <si>
    <t>RJ3301009BIED00003</t>
  </si>
  <si>
    <t>Solar e Capela do Engenho do Colégio e capela</t>
  </si>
  <si>
    <t>RJ3301009BICA00001</t>
  </si>
  <si>
    <t>Solar de Santo Antônio</t>
  </si>
  <si>
    <t>RJ3301009BIED00001</t>
  </si>
  <si>
    <t>Solar dos Airizes</t>
  </si>
  <si>
    <t>RJ3301009BIED00004</t>
  </si>
  <si>
    <t>Tombamento Cancelado</t>
  </si>
  <si>
    <t>Inscrição Cancelada na folha 37 do Livro do Tombo das Belas Artes, conforme despacho do Presidente da República em 08/12/1941.</t>
  </si>
  <si>
    <t>São Pedro da Aldeia</t>
  </si>
  <si>
    <t>Igreja jesuítica e residência anexa de São Pedro d'Aldeia</t>
  </si>
  <si>
    <t>RJ3305208BIED00001</t>
  </si>
  <si>
    <t>Embu</t>
  </si>
  <si>
    <t>Igreja de Nossa Senhora do Rosário e residência anexa</t>
  </si>
  <si>
    <t>SP-3515004-BI-CA-00001</t>
  </si>
  <si>
    <t>Igreja de São Miguel Paulista</t>
  </si>
  <si>
    <t>SP3515004BICA00001</t>
  </si>
  <si>
    <t>SP3550308BIED00002</t>
  </si>
  <si>
    <t>Na 17ª Reunião do Conselho Consultivo, em 1953, foi decidido pelo envio do pedido de destombamento ao Presidente da República. Anotação no processo: "A inscrição nº 110 do Livro Histórico e a de nº 220 do Livro das Belas Artes foram  canceladas visto o tombamento ter sido cancelado em 25/05/1953, por determinação do Sr. Presidente da República, em despacho exarado na Exposição de Motivos nº 421, de 11/05/1953, do Sr. Ministro da Educação e Saúde."</t>
  </si>
  <si>
    <t>Igreja da Ordem terceira do Carmo</t>
  </si>
  <si>
    <t>Rio Claro</t>
  </si>
  <si>
    <t>Conjunto urbano</t>
  </si>
  <si>
    <t>Conjunto Arquitetônico e Urbanístico de São João Marcos - Itaverá - Cidade de São João Marcos</t>
  </si>
  <si>
    <t>Tombado a pedido de um cidadão, pois um projeto de hidrelétrica ameaçava o bem. Passou pelo Conselho e foi aprovado. Tombamento cancelado em 1940, com anotação no Livro do Tombo, em função da Lei nº 2.269, de 3 de junho de 1940 (para permitir a construção da hidrelétrica)</t>
  </si>
  <si>
    <t>PI</t>
  </si>
  <si>
    <t>Teresina</t>
  </si>
  <si>
    <t>Igreja de São Benedito especificamente as respectivas portas</t>
  </si>
  <si>
    <t>PI2211001BIED00001</t>
  </si>
  <si>
    <t>Campo Maior</t>
  </si>
  <si>
    <t>Cemitério do Batalhão</t>
  </si>
  <si>
    <t>PI2202208PSJD00001</t>
  </si>
  <si>
    <t>Arquitetura Funerária</t>
  </si>
  <si>
    <t>Declarado Monumento Nacional pelo Decreto nº 99.058, de 07/03/90".</t>
  </si>
  <si>
    <t>Oeiras</t>
  </si>
  <si>
    <t>Sobrado Nepomuceno</t>
  </si>
  <si>
    <t>PI2207009BIED00002</t>
  </si>
  <si>
    <t>Em virtude do Decreto-lei nº 3711 de 14/10/1941, foi autorizada a doação do imóvel à Diocese de Oeiras."</t>
  </si>
  <si>
    <t>Ponte Grande</t>
  </si>
  <si>
    <t>PI2207009BIOE00001</t>
  </si>
  <si>
    <t>Uberaba</t>
  </si>
  <si>
    <t>MG3170107BIED00002</t>
  </si>
  <si>
    <t>Itu</t>
  </si>
  <si>
    <t>Igreja Matriz de Nossa Senhora da Candelária</t>
  </si>
  <si>
    <t>SP-3523909-BI-ED-00002</t>
  </si>
  <si>
    <t>São José do Rio Pardo</t>
  </si>
  <si>
    <t>Barraca de Euclides da Cunha</t>
  </si>
  <si>
    <t>SP3549706BIED00001</t>
  </si>
  <si>
    <t>Juiz de Fora</t>
  </si>
  <si>
    <t>Coleções do Museu Mariano Procópio</t>
  </si>
  <si>
    <t>MG3136702BMCL00001</t>
  </si>
  <si>
    <t xml:space="preserve">Casa com muxarabi à Praça João Alfredo (antigo Pátio de São Pedro), 7 </t>
  </si>
  <si>
    <t>PE-2609600-BI-ED-00002</t>
  </si>
  <si>
    <t>Casa com muxarabi à Rua do Amparo, 28</t>
  </si>
  <si>
    <t>PE2609600BIED00003</t>
  </si>
  <si>
    <t>Palácio da Princesa Isabel - Avenida Koeller, nº 42</t>
  </si>
  <si>
    <t>RJ3303906BIED00001</t>
  </si>
  <si>
    <t>Bem tombado isoladamente incluido no conjunto tombado</t>
  </si>
  <si>
    <t>ES</t>
  </si>
  <si>
    <t>Vitória</t>
  </si>
  <si>
    <t>ES3205309BIED00002</t>
  </si>
  <si>
    <t>Casa do Padre Correia</t>
  </si>
  <si>
    <t>RJ-3303906-BI-ED-00003</t>
  </si>
  <si>
    <t>Ituaçu</t>
  </si>
  <si>
    <t>Santuário do Sagrado Coração de Jesus da Gruta da Mangabeira</t>
  </si>
  <si>
    <t>ANEXADO</t>
  </si>
  <si>
    <t>BA2917201PSPS00001</t>
  </si>
  <si>
    <t>Na 10ª reunião do Conselho Consultivo (1939) teria sido mantido o tombamento provisório pelo fato de não haver certeza quanto a que sem seria o proprietário do imóvel. Não foi inscrito à época, mas foi anexado ao processo 606, que foi tombado. Está protegido, portanto.</t>
  </si>
  <si>
    <t xml:space="preserve">Capela da Ajuda </t>
  </si>
  <si>
    <t>BA-2904902-BI-ED-00028</t>
  </si>
  <si>
    <t xml:space="preserve"> Igreja Matriz de Nossa Senhora do Rosário</t>
  </si>
  <si>
    <t>BA2904902BIED00024</t>
  </si>
  <si>
    <t>Paço Municipal</t>
  </si>
  <si>
    <t>BA2904902BIED00003</t>
  </si>
  <si>
    <t>Chafariz da Praça Dr. Mílton</t>
  </si>
  <si>
    <t>BA2904902BIOE00001</t>
  </si>
  <si>
    <t>Jarras de louça, 02 / Fábrica de Santo Antônio do Porto; /Jarras de louça, 03 / Fábrica de Santo Antônio do Porto;</t>
  </si>
  <si>
    <t>BA2904902BMAC00001</t>
  </si>
  <si>
    <t>Casa à Praça Dr. Aristides Milton,  23-A</t>
  </si>
  <si>
    <t>BA2904902BIED00012</t>
  </si>
  <si>
    <t>Casa natal de Teixeira de Freitas</t>
  </si>
  <si>
    <t>BA-2904902-BI-ED-00029</t>
  </si>
  <si>
    <t>Hospital São João de Deus: jardim</t>
  </si>
  <si>
    <t>BA2904902PSJD00001</t>
  </si>
  <si>
    <t>Sobrado à Rua Ana Nery, 1</t>
  </si>
  <si>
    <t>BA2904902BIED00008</t>
  </si>
  <si>
    <t>Sobrado à Praça da Aclamação, 4</t>
  </si>
  <si>
    <t>BA2904902BIED00015</t>
  </si>
  <si>
    <t>Casa natal de Ana Nery, Rua Ana Nery, 7</t>
  </si>
  <si>
    <t>BA2904902BIED00017</t>
  </si>
  <si>
    <t>01458.000836/2012-41</t>
  </si>
  <si>
    <t>Casa de Pedra (Monumento Natural); Gruta Irabussú</t>
  </si>
  <si>
    <t>Teria sido analisado na 6ª Reunião do Conselho Consultivo (1939) e teria sido negado o tombamento por caducidade do processo. Teria sido ARQUIVADO em 2002 (ver reunião 34 do Conselho).</t>
  </si>
  <si>
    <t>Arquivado em 20/09/21, assunto sendo tratado no processo 1374-T-96</t>
  </si>
  <si>
    <t>01458.001162/2012-00</t>
  </si>
  <si>
    <t>Fortaleza de Santa Cruz</t>
  </si>
  <si>
    <t>RJ3303302BIED00008</t>
  </si>
  <si>
    <t>São Luís</t>
  </si>
  <si>
    <t>Capela de São José da Quinta das Laranjeiras</t>
  </si>
  <si>
    <t>MA2111300BIED00008</t>
  </si>
  <si>
    <t>Portão da Quinta das Laranjeiras</t>
  </si>
  <si>
    <t>MA2111300BMAR00002</t>
  </si>
  <si>
    <t xml:space="preserve">Não tem poligonal. </t>
  </si>
  <si>
    <t>Sítio arqueológico</t>
  </si>
  <si>
    <t>Sambaqui do Pindai</t>
  </si>
  <si>
    <t>MA2111300BAST00002</t>
  </si>
  <si>
    <t>Sítio</t>
  </si>
  <si>
    <t>São Gonçalo</t>
  </si>
  <si>
    <t>Fazenda do Colubandê: casa e Capela de Santana</t>
  </si>
  <si>
    <t>RJ3304904BICA00001</t>
  </si>
  <si>
    <t>A capela é provida de retábulo do 3º período, com a imagem da padroeira no trono e as de S. José e S. Joaquim nas ilhargas</t>
  </si>
  <si>
    <t>São Roque</t>
  </si>
  <si>
    <t>Sítio de Santo Antônio: casa e capela</t>
  </si>
  <si>
    <t>SP3550605BICA00001</t>
  </si>
  <si>
    <t>O tombamento foi estendido às áreas de 2.84 ha e de 8.80 ha, delimitadas na planta anexa ao processo, em 20/11/1969."</t>
  </si>
  <si>
    <t>Itanhaém</t>
  </si>
  <si>
    <t>Igreja Matriz de Santana</t>
  </si>
  <si>
    <t>SP-3522109-BI-ED-00002</t>
  </si>
  <si>
    <t xml:space="preserve">Convento e Igreja Franciscanos de Nossa Senhora da Conceição </t>
  </si>
  <si>
    <t>SP-3522109-BI-ED-00001</t>
  </si>
  <si>
    <t>DEPAM</t>
  </si>
  <si>
    <t>CGID - analisar para  rerratificação. Tem em anexo os processos 217-T-39, 661-T-62, e 1251-T...</t>
  </si>
  <si>
    <t>Santos</t>
  </si>
  <si>
    <t>Igreja da Ordem Terceira de Nossa Senhora do Monte do Carmo</t>
  </si>
  <si>
    <t>DEFERIMENTO</t>
  </si>
  <si>
    <t>Segundo o Arquivo, a esse processo teria sido anexado o de n. 661-T-62.</t>
  </si>
  <si>
    <t>01458.000493/2015-67</t>
  </si>
  <si>
    <t>Igreja e Convento de N.S.do Carmo</t>
  </si>
  <si>
    <t>Carapicuíba</t>
  </si>
  <si>
    <t>Aldeia de Carapicuíba, SP: conjunto arquitetônico e urbanístico</t>
  </si>
  <si>
    <t>SP3510609BICU00001</t>
  </si>
  <si>
    <t>Bertioga</t>
  </si>
  <si>
    <t>Fortaleza de São Tiago</t>
  </si>
  <si>
    <t>SP3506359BIED00001</t>
  </si>
  <si>
    <t>Casa do Trem</t>
  </si>
  <si>
    <t>SP3548500BIED00003</t>
  </si>
  <si>
    <t>MG3121605BIED00010</t>
  </si>
  <si>
    <t>Capela de São João Batista</t>
  </si>
  <si>
    <t>SP3510609BIED00001</t>
  </si>
  <si>
    <t>Guararema</t>
  </si>
  <si>
    <t>Igreja de Nossa Senhora da Escada e residência</t>
  </si>
  <si>
    <t>SP3518305BICA00001</t>
  </si>
  <si>
    <t>Santana de Parnaiba</t>
  </si>
  <si>
    <t>Capela de Nossa Senhora da Conceição, em Voturuna</t>
  </si>
  <si>
    <t>SP3547304BIED00002</t>
  </si>
  <si>
    <t>Processo INDEFERIDO em 01/08/1962.</t>
  </si>
  <si>
    <t>Três afrescos, de autoria de Henrique Bernardelli e Eugênio Latour</t>
  </si>
  <si>
    <t>Indeferido na 10ª reunião do Conselho Consultivo (1939)</t>
  </si>
  <si>
    <t>Igreja Matriz de Nossa Senhora das Vitórias</t>
  </si>
  <si>
    <t>PI2207009BIED00001</t>
  </si>
  <si>
    <t>Piracuruca</t>
  </si>
  <si>
    <t>Igreja Matriz de Nossa Senhora do Carmo</t>
  </si>
  <si>
    <t>PI2208304BIED00001</t>
  </si>
  <si>
    <t>Processo 0225-T-40 foi ANEXADO ao Processo 0455-T-51.</t>
  </si>
  <si>
    <t>Residência dos Capitães Móres de Paranaguá</t>
  </si>
  <si>
    <t>A casa à qual os bens eram integrados foi demolida. Foi solicitado ao Iphan-BA verificação da localização dos bens em 9/3/2023.</t>
  </si>
  <si>
    <t>01502.001724/2022-04</t>
  </si>
  <si>
    <t>Casa à Avenida Sete de Setembro, 59: elementos decorativos</t>
  </si>
  <si>
    <t>BA2927408BIED00012</t>
  </si>
  <si>
    <t xml:space="preserve">“A inscrição compreende: Pavimento térreo- 1) Portada nobre, de pedra lavrada, com sua respectiva folha, pregaria e demais peças componentes;2) Duas portas de madeira, no interior do saguão, ambas com bandeiras de ferro, e uma delas com verga e ombreiras de madeira.Primeiro Pavimento- 3) Grade divisória de cômodos, em madeira recortada, servindo de vedação ao arco abaulado entre o hall superior e uma sala interna; 4) Folha da porta de acesso ao salão principal; 5) Folha da porta de armário do corredor. Segundo Pavimento- 6) Folhas de quatro portas, com suas respectivas ombreiras e vergas, uma delas ostentando espelho de fechadura; 
7)Folhas de duas janelas, com postigos, na sala de jantar."
</t>
  </si>
  <si>
    <t>Igreja Matriz de São Bartolomeu</t>
  </si>
  <si>
    <t>Casa e Chácara do Barão de Monjardim</t>
  </si>
  <si>
    <t>ES3205309BICA00001</t>
  </si>
  <si>
    <t>Anchieta</t>
  </si>
  <si>
    <t>Igreja Nossa Senhora da Assunção e residência</t>
  </si>
  <si>
    <t>ES3200409BIED00001</t>
  </si>
  <si>
    <t>Serra</t>
  </si>
  <si>
    <t>Igreja dos Reis Magos e residência</t>
  </si>
  <si>
    <t>ES3205002BIED00001</t>
  </si>
  <si>
    <t>Capela de Nossa Senhora da Pena e ruínas do sobrado anexo</t>
  </si>
  <si>
    <t>BA2904902BIED00002</t>
  </si>
  <si>
    <t>Vila Velha</t>
  </si>
  <si>
    <t>Convento e Igreja de Nossa Senhora da Penha</t>
  </si>
  <si>
    <t>ES3205200BIED00002</t>
  </si>
  <si>
    <t>INDEFERIDO em 07/10/2019</t>
  </si>
  <si>
    <t>01458.001006/2012-31</t>
  </si>
  <si>
    <t>São Fidélis</t>
  </si>
  <si>
    <t>Igreja Matriz de São Fidelis</t>
  </si>
  <si>
    <t>PA-1501402-BI-ED-00005</t>
  </si>
  <si>
    <t>Igreja de Santo Alexandre e antigo Colégio dos Jesuítas</t>
  </si>
  <si>
    <t>PA-1501402-BI-CA-00006</t>
  </si>
  <si>
    <t>Igreja de Nossa Senhora do Carmo, inclusive o Convento e a Capela da Ordem Terceira</t>
  </si>
  <si>
    <t>PA1501402BIED00002</t>
  </si>
  <si>
    <t>Livro Histórico, vol.1, Inscrição: 147, Folha 024</t>
  </si>
  <si>
    <t>Igreja de São João Batista</t>
  </si>
  <si>
    <t>PA1501402BIED00009</t>
  </si>
  <si>
    <t>Cidade de Congonhas do Campo</t>
  </si>
  <si>
    <t>MG-3118007-BI-CU-00002</t>
  </si>
  <si>
    <t>Informações sobre delimitação das poligonais: Publicação Monumenta 2005</t>
  </si>
  <si>
    <t>Primeiro despacho de indeferimento em 01/08/1962; foi retomada sua análise em 1999, sendo INDEFERIDO em 07/07/2004.</t>
  </si>
  <si>
    <t>01450.004988/2003-00</t>
  </si>
  <si>
    <t>Angra dos Reis</t>
  </si>
  <si>
    <t xml:space="preserve">Tombamento parcial de Angra dos Reis, bem como de todas Igrejas, Capela e Conventos, quer no continente, quer nas ilhas </t>
  </si>
  <si>
    <t>Tramandaí</t>
  </si>
  <si>
    <t>Coleção de armas e apetrechos militares do Museu de Armas General Osório</t>
  </si>
  <si>
    <t>RS4321600BMCL00001</t>
  </si>
  <si>
    <t>A coleção foi incorporada ao Museu Júlio de Castilho</t>
  </si>
  <si>
    <t>CO</t>
  </si>
  <si>
    <t>GO</t>
  </si>
  <si>
    <t>Pirenópolis</t>
  </si>
  <si>
    <t>GO5217302BIED00001</t>
  </si>
  <si>
    <t>Igreja de Santo Amaro</t>
  </si>
  <si>
    <t>MG3157203BIED00002</t>
  </si>
  <si>
    <t>Casa à Rua Benjamin Constant, 1</t>
  </si>
  <si>
    <t>BA2904902BIED00010</t>
  </si>
  <si>
    <t>Casa à Rua Benjamin Constant, 17</t>
  </si>
  <si>
    <t>BA2904902BIED00013</t>
  </si>
  <si>
    <t>Sobrado à Rua Ana Nery, 2</t>
  </si>
  <si>
    <t>BA2904902BIED00016</t>
  </si>
  <si>
    <t>Casa à Rua Ana Nery, 4</t>
  </si>
  <si>
    <t>BA2904902BIED00007</t>
  </si>
  <si>
    <t>Sobrado à Rua Ana Nery, 25</t>
  </si>
  <si>
    <t>BA2904902BIED00014</t>
  </si>
  <si>
    <t>Hospital São João de Deus: capela</t>
  </si>
  <si>
    <t>BA2904902BIED00020</t>
  </si>
  <si>
    <t>Casa à Rua Benjamin Constant, 2</t>
  </si>
  <si>
    <t>BA2904902BIED00009</t>
  </si>
  <si>
    <t>Sobrado à Praça Anchieta, 18</t>
  </si>
  <si>
    <t>mesmo bem tombado através do processo nº 117-T-38</t>
  </si>
  <si>
    <t>Prédio à Rua  J. Castro Rabelo, 5 (Açouguinho)</t>
  </si>
  <si>
    <t>BA2927408BIED00043</t>
  </si>
  <si>
    <t>No Livro do Tombo, a grafia da rua está errada: Rebelo e não Rabelo.</t>
  </si>
  <si>
    <t>Casa à rua Inácio Acioly, 4</t>
  </si>
  <si>
    <t>BA2927408BIED00014</t>
  </si>
  <si>
    <t>Sobrado à Praça Anchieta, 20 e Inácio Acioly, 2</t>
  </si>
  <si>
    <t>BA2927408BIED00068</t>
  </si>
  <si>
    <t>Prédio à Rua Militão Lisboa, 80</t>
  </si>
  <si>
    <t>BA2927408BIED00082</t>
  </si>
  <si>
    <t>Sobrado à Rua Inácio Acioly, 6</t>
  </si>
  <si>
    <t>BA2927408BIED00067</t>
  </si>
  <si>
    <t>Sobrado à Praça Quinze de Novembro, 17 e à Praça Anchieta, 2</t>
  </si>
  <si>
    <t>BA2927408BIED00069</t>
  </si>
  <si>
    <t>São Francisco do Conde</t>
  </si>
  <si>
    <t>Convento e Igreja de Santo Antônio e Capela da Ordem Terceira</t>
  </si>
  <si>
    <t>BA2929206BICA00001</t>
  </si>
  <si>
    <t>BA2905404BIED00001</t>
  </si>
  <si>
    <t>Despacho para INDEFERIR o Processo em 11/02/2004.</t>
  </si>
  <si>
    <t>Conjunto arquitetônico da Soledade (Perímetro do subdistrito de Santo Antônio Além do Carmo, compreendendo os seguintes logradouros: Praça da Liberdade ou Largo da Soledade; trechos das ruas: Augusto Guimarães, Barão Vila da Barra, J.E. Silva Lisboa (Estrada da Rainha), Maria Quitéria, Professor Viegas, Souto D'Avila, Botelho Benjamim (Ladeira da Água Brusca), Emídio dos Santos e Militão Lisboa</t>
  </si>
  <si>
    <t>Casa do Coronel; Prédio dito "Casa do Coronel", na Roça do Argolo</t>
  </si>
  <si>
    <t>O bem havia sido inscrito no Livro das Belas Artes, sob o número 284-A, em 28/08/1943, mas esta inscrição foi cancelada cf. segue: "Cancelada a inscrição, em 5.II.1957, por despacho do Diretor do DPHAN, no processo T-260 [sic]".</t>
  </si>
  <si>
    <t>Sobrado à Rua Saldanha da Gama, n 25 (Casa Régia)</t>
  </si>
  <si>
    <t>BA2927408BIED00030</t>
  </si>
  <si>
    <t>MG3167103BIED00001</t>
  </si>
  <si>
    <t>Capela Nossa Senhora da Piedade e Recolhimento do Bom Jesus dos Perdões</t>
  </si>
  <si>
    <t>BA2927408BIED00009</t>
  </si>
  <si>
    <t>Jaguaripe</t>
  </si>
  <si>
    <t>BA2917805BIED00002</t>
  </si>
  <si>
    <t>BA2920601BIED00002</t>
  </si>
  <si>
    <t>Castro Alves</t>
  </si>
  <si>
    <t>Capela de São José de Jenipapo</t>
  </si>
  <si>
    <t>BA2907301BIED00001</t>
  </si>
  <si>
    <t>Sobrado à rua Treze de Maio, 13</t>
  </si>
  <si>
    <t>BA2904902BIED00011</t>
  </si>
  <si>
    <t>Engenho Embiara: sobrado</t>
  </si>
  <si>
    <t>BA2904902BIED00006</t>
  </si>
  <si>
    <t>Segundo Francisca Helena, o processo foi indeferido em 27/02/2004. Observação do Arquivo: "O processo constava como estando em estudo, mas não foi localizado, em março de 1998."</t>
  </si>
  <si>
    <t>01450.000025/2022-91</t>
  </si>
  <si>
    <t>Coleção de Obras de Arte pertencentes ao Dr. Djalma da Fonseca Hermes; Hermes, Djalma da Fonseca – acervo</t>
  </si>
  <si>
    <t>INDEFERIMENTO</t>
  </si>
  <si>
    <t>Pilar</t>
  </si>
  <si>
    <t>PB2511509BIED00001</t>
  </si>
  <si>
    <t>Casa da Pólvora: ruínas</t>
  </si>
  <si>
    <t>PB2507507BIED00020</t>
  </si>
  <si>
    <t>A propriedade passou ao Sr. Syndrônio Mororó, segundo Processo do SPU nº 101.787/41-V; fl. 25, do Processo nº 272-T-41."</t>
  </si>
  <si>
    <t>Igreja de São Pedro dos Clérigos</t>
  </si>
  <si>
    <t>BA2927408BIED00042</t>
  </si>
  <si>
    <t>BA2927408BIED00045</t>
  </si>
  <si>
    <t>BA2927408BIED00022</t>
  </si>
  <si>
    <t>Igreja de Nossa Senhora da Penha e antigo Palácio de Verão dos Arcebispos incluindo o
passadiço que liga os mencionados edifícios</t>
  </si>
  <si>
    <t>Igreja de Nossa Senhora da Barroquinha</t>
  </si>
  <si>
    <t>BA2927408BIED00037</t>
  </si>
  <si>
    <t>Hospício de Nossa Senhora da Boa Viagem: prédio e cruzeiro</t>
  </si>
  <si>
    <t>BA2927408BIED00079</t>
  </si>
  <si>
    <t>"Contígua à Igreja Matriz de N.S. da Boa Viagem, também tombada, e formando uma só edificação."</t>
  </si>
  <si>
    <t>Solar do Unhão e Capela Nossa Senhora da Conceição</t>
  </si>
  <si>
    <t>BA2927408BICA00001</t>
  </si>
  <si>
    <t>Inclusive o velho portão de entrada, a rampa empedrada de acesso à casa, o parque, o aqueduto, a fonte de pedra do jardim, a fonte de Santa Luzia e o edifício da antiga Capela."</t>
  </si>
  <si>
    <t>Convento de Santo Antônio de Paraguassú: igreja e ruínas</t>
  </si>
  <si>
    <t>BA2904902BICA00001</t>
  </si>
  <si>
    <t>Igreja Matriz de Nossa Senhora da Ajuda</t>
  </si>
  <si>
    <t>BA2917805BIED00001</t>
  </si>
  <si>
    <t>Santo Amaro</t>
  </si>
  <si>
    <t>Matriz de Nossa Senhora da Purificação</t>
  </si>
  <si>
    <t>BA2928604BIED00006</t>
  </si>
  <si>
    <t>Casa das Sete Mortes</t>
  </si>
  <si>
    <t>BA2927408BIED00023</t>
  </si>
  <si>
    <t>Prédio (parte antiga do sobrado de residência) do antigo Engenho Vitória, inclusive a Capela, o crucifixo do altar e, mais, uma senzala e o banheiro primitivo, ambos nas imediações do sobrado</t>
  </si>
  <si>
    <t>BA2904902BIED00005</t>
  </si>
  <si>
    <t>BA2928604BIED00001</t>
  </si>
  <si>
    <t>Prédio à Rua da Matriz, 9</t>
  </si>
  <si>
    <t>BA2928604BIED00003</t>
  </si>
  <si>
    <t>Santa Casa de Misericórdia: prédio central</t>
  </si>
  <si>
    <t>BA2928604BIED00005</t>
  </si>
  <si>
    <t>Hospício São João de Deus: prédio</t>
  </si>
  <si>
    <t>BA2927408BIED00078</t>
  </si>
  <si>
    <t>Porta de Solar do séc. XVII adaptada ao atual prédio da Secretaria de Educação e Saúde</t>
  </si>
  <si>
    <t>BA2927408BMAR00006</t>
  </si>
  <si>
    <t>Itaporanga d'Ajuda</t>
  </si>
  <si>
    <t>Casa de Tejupeba e Capela do Colégio</t>
  </si>
  <si>
    <t>SE-2803203-BI-ED-00002</t>
  </si>
  <si>
    <t>Divina Pastora</t>
  </si>
  <si>
    <t>Igreja Matriz de Nossa Senhora Divina Pastora</t>
  </si>
  <si>
    <t>SE2802007BIED00001</t>
  </si>
  <si>
    <t>Tomar do Geru</t>
  </si>
  <si>
    <t>Igreja de Nossa Senhora do Socorro</t>
  </si>
  <si>
    <t>SE2807501BIED00001</t>
  </si>
  <si>
    <t>São Cristovão</t>
  </si>
  <si>
    <t>SE2806701BIED00004</t>
  </si>
  <si>
    <t>Inserido na poligonal de tombamento do CH</t>
  </si>
  <si>
    <t>Igreja de Nossa Senhora do Rosário dos Homens Pretos</t>
  </si>
  <si>
    <t>SE2806701BIED00005</t>
  </si>
  <si>
    <t>Laranjeiras</t>
  </si>
  <si>
    <t>Igreja Matriz do Coração de Jesus</t>
  </si>
  <si>
    <t>SE2803609BIED00001</t>
  </si>
  <si>
    <t>Inserida na poligonal de tombamento do CH</t>
  </si>
  <si>
    <t>Santo Amaro das Brotas</t>
  </si>
  <si>
    <t>Igreja Matriz de Santo Amaro</t>
  </si>
  <si>
    <t>SE2806602BIED00001</t>
  </si>
  <si>
    <t>Nossa Senhora do Socorro</t>
  </si>
  <si>
    <t>Igreja Matriz de Nossa Senhora do Perpétuo Socorro</t>
  </si>
  <si>
    <t>SE2804805BIED00001</t>
  </si>
  <si>
    <t>Engenho Retiro: casa e Capela de Santo Antônio</t>
  </si>
  <si>
    <t>SE-2803609-BI-ED-00012</t>
  </si>
  <si>
    <t>Engenho Poxim: capela de Nossa Senhora da Conceição</t>
  </si>
  <si>
    <t>SE2806701BIED00008</t>
  </si>
  <si>
    <t>Igreja de Comandaroba</t>
  </si>
  <si>
    <t>SE2803609BIED00002</t>
  </si>
  <si>
    <t>Engenho Caieira: capela de Nossa Senhora da Conceição</t>
  </si>
  <si>
    <t>SE2806602BIED00002</t>
  </si>
  <si>
    <t>Convento e Igreja do Carmo</t>
  </si>
  <si>
    <t>SE-2806701-BI-ED-00042</t>
  </si>
  <si>
    <t>Igreja e Casa da Misericórdia</t>
  </si>
  <si>
    <t>SE-2806701-BI-ED-00040</t>
  </si>
  <si>
    <t>Convento e Igreja de Santa Cruz</t>
  </si>
  <si>
    <t>SE-2806701-BI-ED-00041</t>
  </si>
  <si>
    <t>SE2806701BIED00007</t>
  </si>
  <si>
    <t>Parecer de indeferimento de13/3/2022. Processo desaparecido. Informação Arquivo Central, 16/07/2014. reaberto em 04/09/2019</t>
  </si>
  <si>
    <t>01450.001397/2019-30</t>
  </si>
  <si>
    <t>Livro Primeiro do Tombo da Freguesia de Nossa Senhora Da Conceição</t>
  </si>
  <si>
    <t>Sobrado à Rua Castro Alves,  2</t>
  </si>
  <si>
    <t>SE2806701BIED00003</t>
  </si>
  <si>
    <t>Sobrado à Rua da Matriz, com balcão corrido</t>
  </si>
  <si>
    <t>SE2806701BIED00002</t>
  </si>
  <si>
    <t>Engenho Jesus, Maria, José: capela</t>
  </si>
  <si>
    <t>SE2803609BIED00003</t>
  </si>
  <si>
    <t>Verificar processo, pois na reunião 36 (2002) teriam sido arquivados outros bens inclusos nesse processo.</t>
  </si>
  <si>
    <t>Riachuelo</t>
  </si>
  <si>
    <t>Engenho Nossa Senhora da Penha: capela</t>
  </si>
  <si>
    <t>SE2805901BIED00001</t>
  </si>
  <si>
    <t>Sobrado à Rua das Flores</t>
  </si>
  <si>
    <t>SE2806701BIED00001</t>
  </si>
  <si>
    <t>AL</t>
  </si>
  <si>
    <t>Penedo</t>
  </si>
  <si>
    <t>Convento e Igreja Santa Maria dos Anjos</t>
  </si>
  <si>
    <t>AL2706703BIED00001</t>
  </si>
  <si>
    <t>Inserida na poligonal de entorno da Praça XV</t>
  </si>
  <si>
    <t>Solicitada instrução em 14/02/2022. Observação do arquivo: "O processo não foi localizado, em 00/02/1998". Reaberto para instrução em 17/09/2019</t>
  </si>
  <si>
    <t>01450.001404/2019-01</t>
  </si>
  <si>
    <t>Livro Terceiro de Receita e Despesa da Irmandade de São Pedro</t>
  </si>
  <si>
    <t>São Sebastião do Passé</t>
  </si>
  <si>
    <t>Engenho Lagoa: sobrado e capela</t>
  </si>
  <si>
    <t>BA2929503BICA00001</t>
  </si>
  <si>
    <t>Igreja Matriz de Nossa Senhora de Oliveira dos Campinhos</t>
  </si>
  <si>
    <t>BA2928604BIED00004</t>
  </si>
  <si>
    <t>Palacete Azul</t>
  </si>
  <si>
    <t>PA1501402BIED00010</t>
  </si>
  <si>
    <t>Fazenda de São Roque: casa grande e capela</t>
  </si>
  <si>
    <t>BA2920601BICA00001</t>
  </si>
  <si>
    <t>Fazenda, Ilhota Morcego e casa</t>
  </si>
  <si>
    <t>RJ3300100BIED00003</t>
  </si>
  <si>
    <t>MG3167103BIED00003</t>
  </si>
  <si>
    <t>Igreja do Bom Jesus de Matozinhos</t>
  </si>
  <si>
    <t>MG3167103BIED00004</t>
  </si>
  <si>
    <t>Casa à Avenida Rosa e Silva, 36</t>
  </si>
  <si>
    <t>Tombamento cancelado por meio do Decreto nº 62.711, de 16 de Maio de 1968, autorizando a Embratel a construir no lote. Pedi verificação da(s) inscrição(ôes) que haviam (Anna, 11/11/2015)</t>
  </si>
  <si>
    <t>Fonte Grande do Morro de São Paulo</t>
  </si>
  <si>
    <t>BA2905404BIED00003</t>
  </si>
  <si>
    <t>Candeias</t>
  </si>
  <si>
    <t>Engenho Freguesia: sobrado, fábrica de açúcar e Capela de Nossa Senhora da Piedade</t>
  </si>
  <si>
    <t>BA2906501BIED00001</t>
  </si>
  <si>
    <t>Engenho Matoim: sobrado e fábrica de açúcar</t>
  </si>
  <si>
    <t>BA2906501BIED00002</t>
  </si>
  <si>
    <t>Processo INDEFERIDO em 27/02/2004.</t>
  </si>
  <si>
    <t>Casa à Rua da Misericordia, 16 e 18</t>
  </si>
  <si>
    <t>Mosteiro e Igreja da Imaculada Conceição da Luz e respectivo quintal</t>
  </si>
  <si>
    <t>SP3550308BICA00004</t>
  </si>
  <si>
    <t>O tombamento inclui o Parque do Mosteiro</t>
  </si>
  <si>
    <t>Lauro de Freitas</t>
  </si>
  <si>
    <t>Igreja Matriz de Santo Amaro do Ipitanga</t>
  </si>
  <si>
    <t>BA2919207BIED00001</t>
  </si>
  <si>
    <t>Solar do Barão de Guajará</t>
  </si>
  <si>
    <t>PA1501402BIED00014</t>
  </si>
  <si>
    <t>Casa à rua Estrada de Ferro/ Casa mais antiga de Cachoeira</t>
  </si>
  <si>
    <t>Capela São Braz, situada na Fazenda S.Br</t>
  </si>
  <si>
    <t>Solicitação de instrução em 24/06/2022. Não tem poligonal. Aberto Volume II para rerratificação, que estava uma zona. Encaminhado ao Arquivo para organizar e devolver, junto com o Volume I.</t>
  </si>
  <si>
    <t>01458.003741/2010-17</t>
  </si>
  <si>
    <t>Ingá</t>
  </si>
  <si>
    <t>Itacoatiarias do Rio Ingá</t>
  </si>
  <si>
    <t>PB2506806BAST00001</t>
  </si>
  <si>
    <t>Edifício à Praça Cairú, onde funciona a Alfândega, atual Mercado</t>
  </si>
  <si>
    <t>BA2927408BIED00025</t>
  </si>
  <si>
    <t>Vera Cruz</t>
  </si>
  <si>
    <t>Capela de Santo Antônio dos Velasques</t>
  </si>
  <si>
    <t>BA2933208BIED00001</t>
  </si>
  <si>
    <t xml:space="preserve">Processo INDEFERIDO em 07/05/1999. </t>
  </si>
  <si>
    <t xml:space="preserve">Casa e Capela do Engenho São José da Vila; </t>
  </si>
  <si>
    <t>Engenho São Miguel e Almas: casa e capela</t>
  </si>
  <si>
    <t>BA2929206BIED00001</t>
  </si>
  <si>
    <t>Prédio localizado na Praça dos Veteranos, nº 5 conhecido como Solar do Gravatá ou Solar Oliveira Mendes</t>
  </si>
  <si>
    <t>BA-2927408-BI-ED-00094</t>
  </si>
  <si>
    <t>PA1501402BIED00006</t>
  </si>
  <si>
    <t>Bagé</t>
  </si>
  <si>
    <t>Igreja Matriz de São Sebastião</t>
  </si>
  <si>
    <t>RS4301602BIED00001</t>
  </si>
  <si>
    <t>Itabira</t>
  </si>
  <si>
    <t>Ermida de Nossa Senhora do Rosário</t>
  </si>
  <si>
    <t>MG3131703BIED00001</t>
  </si>
  <si>
    <t xml:space="preserve">Processo INDEFERIDO em 03/05/1999. </t>
  </si>
  <si>
    <t>Prédio à rua da Consolação, onde está instalado o Seminário N.S da Glória; Seminário da Consolação</t>
  </si>
  <si>
    <t>Igreja Matriz de São Caetano</t>
  </si>
  <si>
    <t>MG3140001BIED00016</t>
  </si>
  <si>
    <t>Palácio Velho</t>
  </si>
  <si>
    <t>PA1501402BIED00013</t>
  </si>
  <si>
    <t>Casa à rua Saldanha Marinho, nº 3, onde nasceu Victor Meirelles</t>
  </si>
  <si>
    <t>SC4205407BIED00009</t>
  </si>
  <si>
    <t>Taubaté</t>
  </si>
  <si>
    <t>Capela de Nossa Senhora do Pilar</t>
  </si>
  <si>
    <t>SP3554102BIED00002</t>
  </si>
  <si>
    <t>RJ3300100BIED00002</t>
  </si>
  <si>
    <t>Goiás</t>
  </si>
  <si>
    <t xml:space="preserve">Igreja de Nossa Senhora da Abadia </t>
  </si>
  <si>
    <t>GO5208905BIED00003</t>
  </si>
  <si>
    <t>O tombamento abrange as imagens, alfaias e móveis antigos</t>
  </si>
  <si>
    <t xml:space="preserve">Igreja de Nossa Senhora da Boa Morte </t>
  </si>
  <si>
    <t>GO5208905BIED00004</t>
  </si>
  <si>
    <t>GO5208905BIED00005</t>
  </si>
  <si>
    <t xml:space="preserve">Igreja de Santa Bárbara </t>
  </si>
  <si>
    <t>GO5208905BIED00006</t>
  </si>
  <si>
    <t>GO5208905BIED00007</t>
  </si>
  <si>
    <t>Quartel do Batalhão de Infantaria, 20 - Casa do Antigo Quartel da II Companhia</t>
  </si>
  <si>
    <t>GO5208905BIED00009</t>
  </si>
  <si>
    <t>GO5208905BIED00002</t>
  </si>
  <si>
    <t>Largo do Chafariz: conjunto arquitetônico e urbanístico</t>
  </si>
  <si>
    <t>GO5208905BICA00001</t>
  </si>
  <si>
    <t>Conjunto arquitetônico e urbanístico da Rua João Pessoa, antiga da Fundição</t>
  </si>
  <si>
    <t>GO5208905BICU00001</t>
  </si>
  <si>
    <t>Imagem de Nossa Senhora do Rosário</t>
  </si>
  <si>
    <t>GO5208905BMAR00002</t>
  </si>
  <si>
    <t>Atualmente (?) recolhida ao Convento dos Dominicanos</t>
  </si>
  <si>
    <t>Palácio Conde dos Arcos - Palácio dos Governadores, inclusive as armas de Portugal e dois bustos de pedra</t>
  </si>
  <si>
    <t>GO5208905BIED00008</t>
  </si>
  <si>
    <t>Goiás, GO: conjunto arquitetônico e urbanístico</t>
  </si>
  <si>
    <t>GO5208905BICU00002</t>
  </si>
  <si>
    <t>41B</t>
  </si>
  <si>
    <t>2003 - 2012</t>
  </si>
  <si>
    <t xml:space="preserve">Informações sobre as poligonais no Sambaqui. Estudos para revisão das normas contratados em 2012. .: 1- “Planta demarcada no Processo nº 345-T (3º volume). Onde se lê rua Sebastião Fleury Caiado, leia-se Sebastião Fleury Curado, conforme carta do senhor Augusto Fleury Curado, de 02/05/86 e CI nº 279/86, de 06/05/86, do Diretor da 8ª DR da SPHAN, Rio,09/05/86."
2- Rerratificação de tombamento: Livro das Belas Artes, vol. 2; f. 50-53, com nova definição do
perímetro tombado.
</t>
  </si>
  <si>
    <t>Sitio Querubim: forro da capela</t>
  </si>
  <si>
    <t>SP3550605BIED00001</t>
  </si>
  <si>
    <t>Ilhabela</t>
  </si>
  <si>
    <t>Fazenda do Engenho d' Água: casa</t>
  </si>
  <si>
    <t>SP3520400BIED00001</t>
  </si>
  <si>
    <t>SP3548500BICA00002</t>
  </si>
  <si>
    <t>Belo Horizonte</t>
  </si>
  <si>
    <t>Peças de Mobiliário do espólio do Coronel Modestino Gonçalves</t>
  </si>
  <si>
    <t>Processo INDEFERIDO em 27/08/2014.</t>
  </si>
  <si>
    <t>01458.002326/2010-46</t>
  </si>
  <si>
    <t>Torres</t>
  </si>
  <si>
    <t>Monumentos Naturais</t>
  </si>
  <si>
    <t>Processo INDEFERIDO em 10/08/1962.</t>
  </si>
  <si>
    <t>Rio Pardo</t>
  </si>
  <si>
    <t>Conjunto Arquitetônico da Cidade de Rio Pardo</t>
  </si>
  <si>
    <t>Encaminhado para INDEFERIMENTO em 16/10/2015</t>
  </si>
  <si>
    <t>01458.000273/2013-71</t>
  </si>
  <si>
    <t>Casa da Fazenda Velha ou São Matias</t>
  </si>
  <si>
    <t>Casa do Tatuapé</t>
  </si>
  <si>
    <t>SP3550308BIED00009</t>
  </si>
  <si>
    <t>O processo 0354-T foi anexado ao processo 1217-T-87.</t>
  </si>
  <si>
    <t>???</t>
  </si>
  <si>
    <t>Apenso ao 1217-T-87</t>
  </si>
  <si>
    <t>Cotia</t>
  </si>
  <si>
    <t>Sítio do Padre Inácio: casa</t>
  </si>
  <si>
    <t>SP3513009BIED00001</t>
  </si>
  <si>
    <t>Igreja Matriz de Nossa Senhora de Nazaré</t>
  </si>
  <si>
    <t>MG3140001BIED00015</t>
  </si>
  <si>
    <t>A Igreja localiza-se no Distrito de Santa Rita Durão</t>
  </si>
  <si>
    <t>MG3140001BIED00010</t>
  </si>
  <si>
    <t>Vicência</t>
  </si>
  <si>
    <t>Engenho Poço Comprido: casa grande e capela</t>
  </si>
  <si>
    <t>PE2616308BICA00001</t>
  </si>
  <si>
    <t>Igarassu, PE: conjunto arquitetônico e paisagístico</t>
  </si>
  <si>
    <t>PE-2606804-BI-CU-00001</t>
  </si>
  <si>
    <t>Na 58ª reunião do Conselho Consultivo, foi aprovado o tombamento sem a área, a ser definida por uma comissão técnica que deve visitar o local posteriormente</t>
  </si>
  <si>
    <t xml:space="preserve">Capela de Nossa Senhora do Livramento </t>
  </si>
  <si>
    <t>PE2606804BIED00001</t>
  </si>
  <si>
    <t>Igreja do Sagrado Coração de Jesus</t>
  </si>
  <si>
    <t>PE2606804BIED00002</t>
  </si>
  <si>
    <t>Igreja Matriz de São Cosme e São Damião</t>
  </si>
  <si>
    <t>PE2606804BIED00003</t>
  </si>
  <si>
    <t xml:space="preserve">Capela de São Sebastião </t>
  </si>
  <si>
    <t>PE2606804BIED00004</t>
  </si>
  <si>
    <t>ES3205309BIED00003</t>
  </si>
  <si>
    <t>Sobrado à Rua Marechal Deodoro, 12</t>
  </si>
  <si>
    <t>MG3162500BIED00001</t>
  </si>
  <si>
    <t>De acordo com o Decreto nº 21.002, de 07/10/1946, a propriedade passou para a União".</t>
  </si>
  <si>
    <t>Altar-Mor da Catedral de Taubaté</t>
  </si>
  <si>
    <t>Processo INDEFERIDO em 12/06/1950.</t>
  </si>
  <si>
    <t>Monumento em Honra aos Heróis da Guerra do Paraguai</t>
  </si>
  <si>
    <t>Origem: DEPAM,21/03/2013 / Destino: Superintendência, 03/05/2013</t>
  </si>
  <si>
    <t>01458.001007/2012-85</t>
  </si>
  <si>
    <t>Coleção científica do espólio de Curt Nimuendajú</t>
  </si>
  <si>
    <t>Recolhimento de Santa Teresa: remanescentes</t>
  </si>
  <si>
    <t>RJ3303302BIED00005</t>
  </si>
  <si>
    <t>Construção localizada em terreno de marinha</t>
  </si>
  <si>
    <t>Processo INDEFERIDO em 03/05/1999.</t>
  </si>
  <si>
    <t>Fazenda do Capão do Bispo: casa</t>
  </si>
  <si>
    <t>RJ3304557BIED00066</t>
  </si>
  <si>
    <t>Lavras</t>
  </si>
  <si>
    <t>MG3138203BIED00001</t>
  </si>
  <si>
    <t>Processo INDEFERIDO em 23/06/1950.</t>
  </si>
  <si>
    <t>Casa à Rua Barão de Cotegipe nº 208</t>
  </si>
  <si>
    <t>Edifício da Casa Grande do Sítio dos Morrinhos ou Chácara de São Bento, compreendendo uma área de 5.110 metros</t>
  </si>
  <si>
    <t>SP3550308BIED00004</t>
  </si>
  <si>
    <t>Convento de São Bernardino de Sena: ruínas e Capela dos Terceiros</t>
  </si>
  <si>
    <t>RJ3300100BICU00001</t>
  </si>
  <si>
    <t>Coleção de armas Sérgio Ferreira da Cunha</t>
  </si>
  <si>
    <t>RJ3303906BMCL00001</t>
  </si>
  <si>
    <t>A relação de peças consta do processo de tombamento. A coleção de armas, em causa, passou a fazer parte do acervo do Museu de Armas Ferreira da Cunha, a partir do ano de 1956, localizado no município de Petrópolis/RJ."</t>
  </si>
  <si>
    <t>MG3106200BIED00001</t>
  </si>
  <si>
    <t>Conceição do Mato Dentro</t>
  </si>
  <si>
    <t>Casa: Praça Dom Joaquim (Escola Normal)</t>
  </si>
  <si>
    <t>MG3117504BIED00001</t>
  </si>
  <si>
    <t>Prédio do MEC/ Palácio Capanema - Edifício na rua da Imprensa, 16, com toda a área de terreno situada entre as ruas da Imprensa e de Santa Luzia, a avenida Graça Aranha  e a rua Araujo Porto Alegre, necessária a preservação de sua perspect</t>
  </si>
  <si>
    <t>RJ-3304557-BI-CA-00018; RJ3304557BIED00008</t>
  </si>
  <si>
    <t>De acordo com o Decreto nº 48.400, de 23/06/1990, passou a ser denominado Palácio da Cultura. Pelo Decreto nº 91.188, de 08/04/1985 passou a ser chamado Palácio Gustavo Capanema.</t>
  </si>
  <si>
    <t>Havia um pedido para abertura de volume para Rerratificação, mas a partir de discussão com Superintendência, vamos abrir novo processo para as praças e alamedas de Belém, e não rerratificar esse incluindo aquelas áreas. (Anna, 12/05/2014)</t>
  </si>
  <si>
    <t>01450.012789/2010-96</t>
  </si>
  <si>
    <t>Cemitério de Nossa Senhora da Soledade: conjunto paisagístico</t>
  </si>
  <si>
    <t>PA-1501402-BI-CA-00007</t>
  </si>
  <si>
    <t>Despacho para INDEFERIR o Processo em 26/05/1967.</t>
  </si>
  <si>
    <t>Brumado</t>
  </si>
  <si>
    <t xml:space="preserve">Casa-Grande do Brejo; Solar dos tradicionais Canguçús; Fazenda do Brejo do Campo Sêco </t>
  </si>
  <si>
    <t>Info arquivo: "Não foi localizada nenhuma documentação que confirmasse a existência de um bem no processo 0378-T." (01/10/2014)</t>
  </si>
  <si>
    <t>Número Vago</t>
  </si>
  <si>
    <t>MG3117504BIED00002</t>
  </si>
  <si>
    <t>O tombamento inclue: imagens e credências. (N.Sra. Conceição :O tombamento inclue: alfaias, peças de escultura e pintura, credências e arcaz.)</t>
  </si>
  <si>
    <t>MG3117504BIED00003</t>
  </si>
  <si>
    <t>Casa à Praça Dom Joaquim com teto pintado</t>
  </si>
  <si>
    <t>Chafariz da Praça Dom Joaquim</t>
  </si>
  <si>
    <t>MG3117504BMAR00002</t>
  </si>
  <si>
    <t>Três Retábulos, duas credências, imagens do Senhor Crucificado do Santuário do Bom Jesus de Matozinhos</t>
  </si>
  <si>
    <t>MG-3117504-BM-AR-00001</t>
  </si>
  <si>
    <t>Os retábulos são constituídos pelo altar-mor e dos dois colaterais</t>
  </si>
  <si>
    <t>Indeferido em 9/9/2021</t>
  </si>
  <si>
    <t>01458.000837/2012-94</t>
  </si>
  <si>
    <t>Casa à Rua Daniel de Carvalho e Igreja Aparecida  dos Córregos</t>
  </si>
  <si>
    <t>Processo INDEFERIDO em 11/01/2005.</t>
  </si>
  <si>
    <t>Conjunto Arquitetônico e Paisagístico do Bairro de Monte Serrat</t>
  </si>
  <si>
    <t>ES3205309BIED00001</t>
  </si>
  <si>
    <t>"O tombamento inclue: Imagens: de N.Sª. do Amparo, de N.Sª. da Boa Morte e de São Gonçalo (altar-mor), de Santo Inácio de Loiola e São Francisco Xavier (consolos do arco da capela-mor); Santo Antônio com o Menino Jesus (Nicho Lateral); Alfaias: crucifixo do séc. XVIII, com resplendor de prata (sacristia); 2 credências; 2 cadeiras de jacarandá, com medalhões (sacristia)."</t>
  </si>
  <si>
    <t>Guarapari</t>
  </si>
  <si>
    <t>ES3202405BIED00001</t>
  </si>
  <si>
    <t>Prados</t>
  </si>
  <si>
    <t>Igreja de Nossa Senhora da Penha</t>
  </si>
  <si>
    <t>MG3152709BIED00001</t>
  </si>
  <si>
    <t>Igreja e Convento de Nossa Senhora do Carmo, compreendendo as pinturas e outras obras de arte integrantes dos referidos monumentos</t>
  </si>
  <si>
    <t>SP3523909BICA00001</t>
  </si>
  <si>
    <t>Sobrado à Rua Conselheiro Junqueira, 55</t>
  </si>
  <si>
    <t>BA2927408BIED00073</t>
  </si>
  <si>
    <t>Solicitada a instrução em 17/3/2022. Origem: DEPAM. Destino: SE-BA, em 14/10/2014</t>
  </si>
  <si>
    <t>01458.000913/2013-43</t>
  </si>
  <si>
    <t>Casa e Capela do Engenho d'Agua</t>
  </si>
  <si>
    <t>interna</t>
  </si>
  <si>
    <t>não consta</t>
  </si>
  <si>
    <t>Igreja Matriz do Santíssimo Sacramento</t>
  </si>
  <si>
    <t>BA2926707BIED00003</t>
  </si>
  <si>
    <t>Convento e Igreja de Nossa Senhora das Mercês</t>
  </si>
  <si>
    <t>PA1501402BIED00001</t>
  </si>
  <si>
    <t>Peças do Espólio do Comendador Manuel Gomes Moreira</t>
  </si>
  <si>
    <t>Dois bens no mesmo processo</t>
  </si>
  <si>
    <t>Peças do Espolio da Viuva Ruy Barbosa</t>
  </si>
  <si>
    <t>Alcântara</t>
  </si>
  <si>
    <t>Alcântara, MA: conjunto arquitetônico e urbanístico</t>
  </si>
  <si>
    <t>MA2100204BICU00001</t>
  </si>
  <si>
    <t>138, 37</t>
  </si>
  <si>
    <t>1990, 2002</t>
  </si>
  <si>
    <t>Na 138ª reunião do Conselho (1990) foi redefinida a poligonal de tombamento, e foi reanalisado na reunião 37 (2002) do Conselho, e também em 26/11/2002 (reunião 38?), pelo Conselheiro Luiz Phelipe Andrès.</t>
  </si>
  <si>
    <t xml:space="preserve">processo não encontrado. Informações sobre delimitação das poligonais: DEPAM-RJ 98-99.  Monumento Nacional determinado pelo Decreto nº 26.077, de 22/12/48. </t>
  </si>
  <si>
    <t>Sousa</t>
  </si>
  <si>
    <t>Fazenda Acauã: casa, capela e sobrado</t>
  </si>
  <si>
    <t>PB-2500775-BI-CA-00001</t>
  </si>
  <si>
    <t>Forte de Santa Tecla: fundações</t>
  </si>
  <si>
    <t>RS4301602BIOE00001</t>
  </si>
  <si>
    <t>Nazaré da Mata</t>
  </si>
  <si>
    <t>Capela de São Francisco Xavier</t>
  </si>
  <si>
    <t>PB2508604BIED00001</t>
  </si>
  <si>
    <t>Lucena</t>
  </si>
  <si>
    <t>Capela de Nossa Senhora da Guia</t>
  </si>
  <si>
    <t>PE2609501BIED00001</t>
  </si>
  <si>
    <t>RN</t>
  </si>
  <si>
    <t>Natal</t>
  </si>
  <si>
    <t>Forte dos Reis Magos</t>
  </si>
  <si>
    <t>RN2408102BIED00002</t>
  </si>
  <si>
    <t>RO</t>
  </si>
  <si>
    <t>Costa Marques</t>
  </si>
  <si>
    <t>Forte Príncipe da Beira</t>
  </si>
  <si>
    <t>MG3118007BIED00001</t>
  </si>
  <si>
    <t xml:space="preserve">MG-3118007-BI-ED-00001	</t>
  </si>
  <si>
    <t>vários bens no mesmo processo. Enviado a Superintendência para Iinstrução. Origem: DEPAM / Destino: Superintendência 28/06/2012</t>
  </si>
  <si>
    <t>Mateus Leme</t>
  </si>
  <si>
    <t>Igreja Matriz de Santo Antônio (Vol II)</t>
  </si>
  <si>
    <t>RO1100080BIED00001</t>
  </si>
  <si>
    <t>Casa à rua da Imperatriz, nº 147, onde nasceu Joaquim Nabuco</t>
  </si>
  <si>
    <t>PE2611606BIED00025</t>
  </si>
  <si>
    <t>MG3110004BIED00002</t>
  </si>
  <si>
    <t>Quinta do Tanque</t>
  </si>
  <si>
    <t>BA2927408BIED00046</t>
  </si>
  <si>
    <t>“A inscrição compreende: a) jardins que circundam o edifício da Quinta; b) reservatórios de água; c) aquedutos antigos; d) chafariz de cantaria; e) bacia de outro chafariz antigo; f) marco setecentista, de pedra."</t>
  </si>
  <si>
    <t>Itapecerica da Serra</t>
  </si>
  <si>
    <t>Casa em Itapecerica da Serra</t>
  </si>
  <si>
    <t>Igreja de Nossa Senhora das Fronteiras</t>
  </si>
  <si>
    <t>PE2611606BIED00038</t>
  </si>
  <si>
    <t>Teatro Santa Isabel</t>
  </si>
  <si>
    <t>PE2611606BIED00021</t>
  </si>
  <si>
    <t>Ouro Branco</t>
  </si>
  <si>
    <t>MG3145901BIED00001</t>
  </si>
  <si>
    <t>MG3146107BIED00014</t>
  </si>
  <si>
    <t>MG-3162500-BI-ED-00005</t>
  </si>
  <si>
    <t>MG3168804BIED00001</t>
  </si>
  <si>
    <t>Chafariz de São José</t>
  </si>
  <si>
    <t>MG3168804BMAR00001</t>
  </si>
  <si>
    <t>Colégio do Caraça: conjunto arquitetônico e paisagístico</t>
  </si>
  <si>
    <t>MG3115359BICA00001</t>
  </si>
  <si>
    <t>Igreja de Sant'Ana</t>
  </si>
  <si>
    <t>MG3156700BIED00007</t>
  </si>
  <si>
    <t>Passo do Carmo</t>
  </si>
  <si>
    <t>MG3156700BIED00010</t>
  </si>
  <si>
    <t>MG3110004BIED00004</t>
  </si>
  <si>
    <t xml:space="preserve">Hospício da Terra Santa e Capela de Nossa Senhora do Pilar </t>
  </si>
  <si>
    <t>MG-3156700-BI-CA-00002</t>
  </si>
  <si>
    <t>Passo da Rua Marquês de Sapucaí</t>
  </si>
  <si>
    <t>MG3156700BICU00001</t>
  </si>
  <si>
    <t>MG3121605BIED00001</t>
  </si>
  <si>
    <t>MG3121605BIED00013</t>
  </si>
  <si>
    <t>MG3121605BIED00008</t>
  </si>
  <si>
    <t>MG3121605BIED00009</t>
  </si>
  <si>
    <t>MG3121605BIED00011</t>
  </si>
  <si>
    <t>Igreja Matriz de Bom Jesus do Monte</t>
  </si>
  <si>
    <t>MG3140001BIED00013</t>
  </si>
  <si>
    <t>Passo da Ponte da Areia</t>
  </si>
  <si>
    <t>MG3140001BIED00018</t>
  </si>
  <si>
    <t>Seminário Menor e Capela de Nossa Senhora da Boa Morte</t>
  </si>
  <si>
    <t>MG3140001BICA00001</t>
  </si>
  <si>
    <t>Fonte da Samaritana</t>
  </si>
  <si>
    <t>MG3140001BMAR00001</t>
  </si>
  <si>
    <t>MG3168804BIED00002</t>
  </si>
  <si>
    <t>Passo da Rua Duque de Caxias</t>
  </si>
  <si>
    <t>MG3162500BIED00003</t>
  </si>
  <si>
    <t>Passo da Ladeira do Rosário</t>
  </si>
  <si>
    <t>MG3140001BIED00017</t>
  </si>
  <si>
    <t>MG-3146107-BI-ED-00035</t>
  </si>
  <si>
    <t xml:space="preserve">Casa Capitular </t>
  </si>
  <si>
    <t>MG3140001BIED00003</t>
  </si>
  <si>
    <t>Igreja Matriz da Conceição</t>
  </si>
  <si>
    <t>MG-3140001-BI-ED-00014</t>
  </si>
  <si>
    <t>Passo da Rua Getúlio Vargas</t>
  </si>
  <si>
    <t>MG3162500BIED00002</t>
  </si>
  <si>
    <t>Poço de Dom Pedro I</t>
  </si>
  <si>
    <t>Casa da Chica da Silva - Rua Lalau Pires, 266</t>
  </si>
  <si>
    <t>MG3121605BIED00006</t>
  </si>
  <si>
    <t>Casa à Praça Juscelino Kubitschek (Edifício do Foro)</t>
  </si>
  <si>
    <t>MG3121605BIED00003</t>
  </si>
  <si>
    <t>Casa de Câmara e Cadeia ou Paço Municipal, à Praça João Pinheiro</t>
  </si>
  <si>
    <t>MG3140001BIED00005</t>
  </si>
  <si>
    <t>Casa dos Contos</t>
  </si>
  <si>
    <t>MG3146107BIED00004</t>
  </si>
  <si>
    <t>Palácio dos Governadores ou Casa à Praça Tiradentes</t>
  </si>
  <si>
    <t>MG3146107BIED00020</t>
  </si>
  <si>
    <t>Escola Nacional de Minas e Metalurgia</t>
  </si>
  <si>
    <t>Solicitada instrução em 22/07/21. Origem: Depam. Destino: SE/BA, encaminhado em 10/04/2015</t>
  </si>
  <si>
    <t>01458.000915/2013-32</t>
  </si>
  <si>
    <t>Casa do alto do Bonfim - Convento da Sagrada Família</t>
  </si>
  <si>
    <t>Resende Costa</t>
  </si>
  <si>
    <t>Casa à Praça Cônego Cardoso, 84 a 90, Casa do Inconfidente Resende Costa</t>
  </si>
  <si>
    <t>MG3154200BIED00001</t>
  </si>
  <si>
    <t>Casa onde nasceu o inconfidente Resende Costa</t>
  </si>
  <si>
    <t>Casa à rua D. Pedro II (Paço Municipal)</t>
  </si>
  <si>
    <t>MG3156700BIED00011</t>
  </si>
  <si>
    <t>Chafariz do Caquende</t>
  </si>
  <si>
    <t>MG3156700BMAR00001</t>
  </si>
  <si>
    <t>Chafariz do Rosário</t>
  </si>
  <si>
    <t>MG3156700BIED00015</t>
  </si>
  <si>
    <t xml:space="preserve">Santa Luzia </t>
  </si>
  <si>
    <t>Casa à Praça da Matriz</t>
  </si>
  <si>
    <t>MG3106200BIED00005</t>
  </si>
  <si>
    <t>Recolhimento de Macaúbas: prédio</t>
  </si>
  <si>
    <t>MG3106200BIED00004</t>
  </si>
  <si>
    <t>Santos Dumont</t>
  </si>
  <si>
    <t>Sítio Cabangu: casa</t>
  </si>
  <si>
    <t>MG3160702BIED00001</t>
  </si>
  <si>
    <t>ES3205200BIED00001</t>
  </si>
  <si>
    <t>Viana</t>
  </si>
  <si>
    <t>Imagens de Nossa Senhora da Conceição, 02 e alfaias</t>
  </si>
  <si>
    <t>ES-3205101-BM-AC-00001</t>
  </si>
  <si>
    <t>Imagem de Nossa Senhora da Penha da Igreja de N S do Rosário</t>
  </si>
  <si>
    <t xml:space="preserve">ES-3205200-BM-AC-00001 </t>
  </si>
  <si>
    <t>ES3205101BIED00001</t>
  </si>
  <si>
    <t>Homologado em 1o de fev. de 2022. Enviado para homologar em 5/1/2022. Solicitada informações sobre o inventário de canhões para homologação em 16/11/2021. Rerratificação aprovada pelo Conselho em 11/09/2014. Origem: PRESI, destino: MINC, em 05/09/2016</t>
  </si>
  <si>
    <t>01458.002957/2010-65</t>
  </si>
  <si>
    <t>AP</t>
  </si>
  <si>
    <t>Macapá</t>
  </si>
  <si>
    <t>Fortaleza de São José de Macapá</t>
  </si>
  <si>
    <t>AP1600303BIED00001</t>
  </si>
  <si>
    <t>Rerratificação propôs inclusão no Livro do Tombo Arqueológico, Etnográfico e Paisagístico, delimitou poligonal de tombamento e incluiu acervo (a ser conferido).</t>
  </si>
  <si>
    <t>Fazenda Samambaia: casa</t>
  </si>
  <si>
    <t>RJ3303906BIED00005</t>
  </si>
  <si>
    <t>Bem tombado isoladamente fora do conjunto tombado, sem delimitação de entorno</t>
  </si>
  <si>
    <t>Casa dos Ottoni</t>
  </si>
  <si>
    <t>MG3167103BIED00002</t>
  </si>
  <si>
    <t>01450.004871/2008-22</t>
  </si>
  <si>
    <t>Marechal Deodoro</t>
  </si>
  <si>
    <t>Convento, Igreja e Capela da Ordem terceira de São Francisco (Museu de Arte Sacra de Alagoas)</t>
  </si>
  <si>
    <t>AL2704708BIED00001</t>
  </si>
  <si>
    <t>Pilar de Goiás</t>
  </si>
  <si>
    <t>Casa da Princesa - Rua da Cadeia</t>
  </si>
  <si>
    <t>GO-5216908-BI-ED-00002</t>
  </si>
  <si>
    <t>Casa com rótulas e com fôrro pintado</t>
  </si>
  <si>
    <t>Fonte do Ribeirão</t>
  </si>
  <si>
    <t>MA2111300BIED00003</t>
  </si>
  <si>
    <t>Bem tombado está inserido na poligonal do Conjunto Arquitetônico e Paisagístico da Cidade de São Luís/MA</t>
  </si>
  <si>
    <t>Casa à rua Tiradentes (Casa do Padre Rolim)</t>
  </si>
  <si>
    <t>MG3121605BIED00007</t>
  </si>
  <si>
    <t>Casa do Mercado na Praça Barão de Gaicuí</t>
  </si>
  <si>
    <t>MG3121605BIED00002</t>
  </si>
  <si>
    <t>No Livro do Tombo, o nome da rua acha-se grafado errado (Gaicuí e não Guaicuí).</t>
  </si>
  <si>
    <t>Casa com forro pintado na rua Tiradentes, 36</t>
  </si>
  <si>
    <t>MG-3121605-BI-ED-00005</t>
  </si>
  <si>
    <t>Nova Lima</t>
  </si>
  <si>
    <t>Remanescentes da Capela da Fazenda da Jaguara, incorporados à Igreja Matriz de Nossa Senhora do Pilar: retábulos e púlpitos</t>
  </si>
  <si>
    <t>MG3144805BMAR00001</t>
  </si>
  <si>
    <t>A inscrição compreende: a) altar-mor; b) dois altares colaterais; c) altar da sacristia; d) dois púlpitos; e) elementos da grade."</t>
  </si>
  <si>
    <t xml:space="preserve">Casa à Rua Israel Pinheiro, 32 ou Casa à Rua Comendador Viana, 6, ou Casa Setecentista </t>
  </si>
  <si>
    <t>MG3110004BIED00001</t>
  </si>
  <si>
    <t>Atual Museu Regional de Caeté. End. atual: Rua Israel Pinheiro, 32</t>
  </si>
  <si>
    <t>Casa da Fazenda do Leitão</t>
  </si>
  <si>
    <t>MG3106200BIED00003</t>
  </si>
  <si>
    <t>Atual Museu Histórico Abílio Barreto</t>
  </si>
  <si>
    <t xml:space="preserve">Casa à rua Francisco Sá, 50 </t>
  </si>
  <si>
    <t>MG3121605BIED00004</t>
  </si>
  <si>
    <t>Casa à rua da Intendência, antiga sede da Real Intendência do Ouro e atual Museu do Ouro</t>
  </si>
  <si>
    <t>MG3156700BIED00014</t>
  </si>
  <si>
    <t xml:space="preserve">Ponte de São José ou Ponte Grande de São José </t>
  </si>
  <si>
    <t>MG3146107BIOE00004</t>
  </si>
  <si>
    <t xml:space="preserve">Ponte do Rosário </t>
  </si>
  <si>
    <t>MG3146107BIOE00006</t>
  </si>
  <si>
    <t>Ponte do Pilar</t>
  </si>
  <si>
    <t>MG3146107BIOE00003</t>
  </si>
  <si>
    <t xml:space="preserve">Chafariz da Praça de Marília </t>
  </si>
  <si>
    <t>MG3146107BMAR00003</t>
  </si>
  <si>
    <t>Ponte Seca</t>
  </si>
  <si>
    <t>MG3146107BIOE00005</t>
  </si>
  <si>
    <t>Chafariz da Glória ou da Rua Antônio de Albuquerque</t>
  </si>
  <si>
    <t>MG3146107BMAR00002</t>
  </si>
  <si>
    <t xml:space="preserve">Chafariz do Passo de Antônio Dias </t>
  </si>
  <si>
    <t>MG3146107BMAR00007</t>
  </si>
  <si>
    <t>Ponte da Barra</t>
  </si>
  <si>
    <t>MG3146107BIOE00001</t>
  </si>
  <si>
    <t xml:space="preserve">Chafariz de São José ou dos Contos </t>
  </si>
  <si>
    <t>MG3146107BMAR00004</t>
  </si>
  <si>
    <t xml:space="preserve">Chafariz do Alto da Cruz </t>
  </si>
  <si>
    <t>MG3146107BMAR00005</t>
  </si>
  <si>
    <t xml:space="preserve">Chafariz do Alto das Cabeças </t>
  </si>
  <si>
    <t>MG3146107BMAR00006</t>
  </si>
  <si>
    <t xml:space="preserve">Ponte de Antônio Dias </t>
  </si>
  <si>
    <t>MG3146107BIOE00002</t>
  </si>
  <si>
    <t>Casa à rua Padre Toledo, do Inconfidente Padre Toledo, atual Museu da Fundação Rodrigo Melo Franco de Andrade</t>
  </si>
  <si>
    <t>MG3168804BIED00010</t>
  </si>
  <si>
    <t>Casa à rua Padre Toledo, nº 8 (com forro pintado)</t>
  </si>
  <si>
    <t>Reaberto a pedido da Superintendência em 27/08/2021</t>
  </si>
  <si>
    <t>01458.000088/2021-97</t>
  </si>
  <si>
    <t xml:space="preserve">Igreja de Nossa Senhora da Lapa da Boa Morte </t>
  </si>
  <si>
    <t>RJ3300100BIED00005</t>
  </si>
  <si>
    <t>RJ3300100BIED00001</t>
  </si>
  <si>
    <t>Igreja da Ordem Terceira de Nossa Senhora do Carmo</t>
  </si>
  <si>
    <t>RJ3300100BIED00004</t>
  </si>
  <si>
    <t>Nova Iguaçu</t>
  </si>
  <si>
    <t>Fazenda São Bernardino: casa</t>
  </si>
  <si>
    <t>RJ3303500BICA00001</t>
  </si>
  <si>
    <t xml:space="preserve">Igreja de Santa Luzia </t>
  </si>
  <si>
    <t>RJ3300100BIED00006</t>
  </si>
  <si>
    <t>RJ3300100BIED00007</t>
  </si>
  <si>
    <t>Casa do Sítio do Mandú</t>
  </si>
  <si>
    <t>SP3513009BIED00002</t>
  </si>
  <si>
    <t>Vigia</t>
  </si>
  <si>
    <t>Igreja de Santana</t>
  </si>
  <si>
    <t>PA-1501402-BI-ED-00007</t>
  </si>
  <si>
    <t>Processo INDEFERIDO em 15/10/1962.</t>
  </si>
  <si>
    <t>Belo Vale</t>
  </si>
  <si>
    <t>Ruínas da Casa de Pedra</t>
  </si>
  <si>
    <t>Casa à Rua Saldanha da Gama, esquina da rua Guedes de Brito</t>
  </si>
  <si>
    <t>Edifício do Teatro Municipal, na rua Pedro II, antiga rua Direita</t>
  </si>
  <si>
    <t>MG3156700BIED00013</t>
  </si>
  <si>
    <t>Casa com rótulas na rua do Rosário</t>
  </si>
  <si>
    <t>MG-3140001-BI-ED-00004</t>
  </si>
  <si>
    <t xml:space="preserve">Engenho do Murucutu: ruínas e Capela de Nossa Senhora da Conceição </t>
  </si>
  <si>
    <t>PA1501402BIED00016</t>
  </si>
  <si>
    <t>95, 100</t>
  </si>
  <si>
    <t>Na 100ª reunião (1983), o Conselho aprovou o manifesto da EMBRAPA para que o órgão pudesse usar a água do local sem, porém, afetar o igarapé que é objeto de proteção do tombamento. Também foi feita uma mudança na poligonal de tombamento.</t>
  </si>
  <si>
    <t>Processo INDEFERIDO em 11/04/1988.</t>
  </si>
  <si>
    <t>Capela do antigo Engenho Mataripe</t>
  </si>
  <si>
    <t>Teria sido APROVADO na 43ª reunião do Conselho Consultivo. Na ata número 43, consta que foi aconselhada a inscrição do bem nos Livros do Tombo, em discordância do voto do relator, uma vez que se obtivesse uma retificação da Petrobrás quanto à reforma desfiguradora que operada no templo. Possivelmente não foi obtido.</t>
  </si>
  <si>
    <t>Guarujá</t>
  </si>
  <si>
    <t>Forte da Barra Grande, inclusive o Fortim da Praia do Góis, o Portão Espanhol e toda a área que os envolve</t>
  </si>
  <si>
    <t>SP3518701BICA00001</t>
  </si>
  <si>
    <t>Arquitetura Militar</t>
  </si>
  <si>
    <t>A inscrição do Fortim da Praia do Góis, do Portão Espanhol e da área que envolve todos os monumentos, foi feita por extensão do tombamento do Forte da Barra Grande, em 26/02/79."</t>
  </si>
  <si>
    <t>Parecer de indeferimento de 04/06/2022. Origem: Depam. Destino: SE-BA 23/12/2016</t>
  </si>
  <si>
    <t>01502.900621/2017-53 01458.000333/2016-07</t>
  </si>
  <si>
    <t>Coleções do Museu do Instituto Feminino</t>
  </si>
  <si>
    <t>Processo INDEFERIDO em 07/07/2004.</t>
  </si>
  <si>
    <t>Imagens da Igreja de São Bartolomeu</t>
  </si>
  <si>
    <t>Nova Friburgo</t>
  </si>
  <si>
    <t>Casa e Parque da Cidade</t>
  </si>
  <si>
    <t>RJ-3303401-BI-CA-00002</t>
  </si>
  <si>
    <t>A inscrição abrange o lote V com chalé e benfeitorias, com a superfície de 25.880 metros quadrados, e a área VI, e benfeitorias, com a superfície de 168.370 metros quadrados, assinalados na planta do conjunto constante do processo de tombamento."</t>
  </si>
  <si>
    <t>Fazenda Santo Antônio: casa</t>
  </si>
  <si>
    <t>RJ3303906BIED00006</t>
  </si>
  <si>
    <t>Rio de Contas</t>
  </si>
  <si>
    <t>Igreja Matriz do Santíssimo Sacramento, inclusive as seguintes alfaias: a) duas tochas, b) outras duas tochas menores, c) uma cruz processional, d) seis varas de pálio, e) dois turíbulos, f) uma custódia grande, dourada, g) uma custódia pequena, de prata,</t>
  </si>
  <si>
    <t>O tombamento inclui todo o seu acervo, de acordo com a Resolução do Conselho Consultivo da SPHAN, de 13/08/85, referente ao Proc. Administ. nº 13/85/SPHAN". Outro processo 891-T-73</t>
  </si>
  <si>
    <t>Casa natal de Abílio César Borges, à Rua Barão de Macaúbas, 19</t>
  </si>
  <si>
    <t>BA2926707BIED00006</t>
  </si>
  <si>
    <t>Outro processo 891-T-73</t>
  </si>
  <si>
    <t>Casa à Rua Barão de Macaúbas, 11</t>
  </si>
  <si>
    <t>BA2926707BIED00001</t>
  </si>
  <si>
    <t>Dos bens integrantes deste Processo, apenas o tombamento da Igreja de Santo Antônio foi INDEFERIDO, em 27/02/2004.</t>
  </si>
  <si>
    <t>Igreja de Santo Antônio</t>
  </si>
  <si>
    <t>BA2926707BIED00004</t>
  </si>
  <si>
    <t>Antiga Casa de Câmara e Cadeia, na Praça Senador Tanajura (atual Fórum)</t>
  </si>
  <si>
    <t>BA2926707BIED00005</t>
  </si>
  <si>
    <t xml:space="preserve">Igreja de Santana: ruínas </t>
  </si>
  <si>
    <t xml:space="preserve">BA-2926707-BI-ED-00005	</t>
  </si>
  <si>
    <t>Cabo Frio</t>
  </si>
  <si>
    <t>Forte de São Matheus: remanescentes</t>
  </si>
  <si>
    <t>RJ3300704BIED00001</t>
  </si>
  <si>
    <t xml:space="preserve">O tombamento foi extendido [sic] ao penedo sobre o qual o forte se assenta e a toda a ponta da praia com um raio de 500 metros, traçado a partir do centro geométrico do forte (Resolução do Conselho Consultivo, de 18/11/1966 </t>
  </si>
  <si>
    <t xml:space="preserve">Capela de Nossa Senhora da Guia </t>
  </si>
  <si>
    <t>RJ3300704BIED00003</t>
  </si>
  <si>
    <t xml:space="preserve">Capela N.S.da Guia: Ver ins. 436 deste livro e inscrição nº 41, do Livro Arqueológico, Etnográfico e Paisagístico." Convento e Igreja (...) : “A inclusão da capela e do cemitério da Ordem 3ª de S. Francisco se fez em 15/12/1958, em virtude de despacho no Processo nº 447-T. O tombamento foi estendido ao adro e a tôda a área atualmente livre à sua frente, inclusive todo o Largo de Santo Antônio e Morro N.Sra. da Guia, com faixa de proteção na planície de 100 metros a sua volta, mantida como área non-aedificandi ( Res. do Conselho Consultivo, de 18/11/1966." </t>
  </si>
  <si>
    <t>Convento e Igreja de Nossa Senhora dos Anjos, e Capela e Cemitério da Ordem Terceira de São Francsico</t>
  </si>
  <si>
    <t>RJ3300704BICA00001</t>
  </si>
  <si>
    <t>Processo INDEFERIDO em 25/09/1962 por conta da entrega da guarda das obras ao DPHAN.</t>
  </si>
  <si>
    <t>Nove Telas de Eliseu d'Angelo Visconti</t>
  </si>
  <si>
    <t>INDEFERIDO em 27/02/2004.</t>
  </si>
  <si>
    <t>Passo da Rua Grande; Passo da Rua São João; Passo da Travessa Dom Francisco; Passo da Rua Afonso Pena; Passo do Lapemberg; Passo da Rua João Vital</t>
  </si>
  <si>
    <t>Quartel General Farroupilha</t>
  </si>
  <si>
    <t>RS4314605BIED00003</t>
  </si>
  <si>
    <t>CONS</t>
  </si>
  <si>
    <t>01450.013243/2008-38</t>
  </si>
  <si>
    <t>Balsa Nova</t>
  </si>
  <si>
    <t>TP</t>
  </si>
  <si>
    <t>TOMB. PROVIS.</t>
  </si>
  <si>
    <t>PR-4102307-BI-ED-00001</t>
  </si>
  <si>
    <t>Processo não encontrado. Segundo Relatório do DEPAM em Maio/2004,  o processo foi enviado para exame da Presidência/PROJUR em 17/09/2002.</t>
  </si>
  <si>
    <t>São Luís do Paraitinga</t>
  </si>
  <si>
    <t>Casa natal de Oswaldo Cruz</t>
  </si>
  <si>
    <t>SP3550001BIED00001</t>
  </si>
  <si>
    <t>De ordem do Senhor Diretor, o processo foi INDEFERIDO em 04/03/1952</t>
  </si>
  <si>
    <t>Casa Situada à rua Benfica, nº 624; Solar dos Barrocas</t>
  </si>
  <si>
    <t>01450.018038/2007-88</t>
  </si>
  <si>
    <t>São Luís, MA: conjunto arquitetônico e paisagístico</t>
  </si>
  <si>
    <t>13/03/1974
15/07/2014</t>
  </si>
  <si>
    <t>Rerratificado para coincidir as poligonais com as da UNESCO. englobou os outros conjuntos de São Luís - processos 494 e 509 -  rerratificado em 2012 para a área equivaler à declarada pela Unesco como patrimonio mundial. Segundo Superintendência: "O Conjunto Arquitetônico e Paisagístico da Cidade de São Luís/MA, tombado pelo Governo Federal, está inserido dentro do Conjunto Histórico, Arquitetônico e Paisagístico do Centro Urbano de São Luís, tombado pelo Governo do Estado do Maranhão "</t>
  </si>
  <si>
    <t>Outro processo 0494-T-52 e 0509-T-54. Durante as oficinas de Normatização, havia a previsão de delimitar o entorno juntamente com a elaboração das normas. Segundo Superintendência: "O Conjunto Arquitetônico e Paisagístico da Cidade de São Luís/MA, tombado pelo Governo Federal, está inserido dentro do Conjunto Histórico, Arquitetônico e Paisagístico do Centro Urbano de São Luís, tombado pelo Governo do Estado do Maranhão "</t>
  </si>
  <si>
    <t>Praça João Francisco Lisboa: conjunto arquitetônico e paisagístico</t>
  </si>
  <si>
    <t>MA2111300BICA00002</t>
  </si>
  <si>
    <t>Outro processo 0494-T-52 e 0509-T-54</t>
  </si>
  <si>
    <t>Praça Benedito Leite: conjunto arquitetônico e paisagístico;</t>
  </si>
  <si>
    <t>MA2111300BICA00004</t>
  </si>
  <si>
    <t>Igreja da Ordem Terceira de São Francisco das Chagas</t>
  </si>
  <si>
    <t>PR4118204BIED00003</t>
  </si>
  <si>
    <t>Igreja de São Benedito</t>
  </si>
  <si>
    <t>PR4118204BIED00004</t>
  </si>
  <si>
    <t>Salão Nobre do Externato Pedro II</t>
  </si>
  <si>
    <t>Processo INDEFERIDO em 30/10/1962.</t>
  </si>
  <si>
    <t>Cachoeira do Sul</t>
  </si>
  <si>
    <t>1953, 1962</t>
  </si>
  <si>
    <t>17, 40</t>
  </si>
  <si>
    <t>a ata de número 17 informa que o julgamento foi posto em diligência enquanto eram feitos novos estudos quanto a relevância da localidade para que o mesmo fosse tombado. Porém, mesmo com esse fato, foi-se aprovado um tombamento emergencial. Na 40ª reunião, porém (1962), o conselho negou o tombamento com o argumento de que as características que definiam o bem como patrimônio nacional foram perdidas</t>
  </si>
  <si>
    <t>Origem: DEPAM. Destino: SE-GO, para instrução, em 14/10/2014.</t>
  </si>
  <si>
    <t>01458.000517/2013-16</t>
  </si>
  <si>
    <t>Pilar de Goiás, GO: conjunto arquitetônico e paisagístico</t>
  </si>
  <si>
    <t>GO-5216908-BI-CU-00001</t>
  </si>
  <si>
    <t>Iphan contratou base georreferenciada, mas não avançaram os estudos para rerratificação</t>
  </si>
  <si>
    <t>Vassouras</t>
  </si>
  <si>
    <t>Casa da Hera, compreendendo a edificação, mobiliário, alfaias, peças de indumentária e demais bens enumerados no processo nº 459-T, da DPHAN, bem como uma área de terreno (Rua Fernandes Junin, 89)</t>
  </si>
  <si>
    <t>RJ3306206BIED00001</t>
  </si>
  <si>
    <t>Incluída no conjunto tombado</t>
  </si>
  <si>
    <t>Casa de Santos Dumont - Rua Riachuelo, nº 22, com o respectivo acervo de objetos e utilidades pertencentes a Santos Dumont</t>
  </si>
  <si>
    <t>RJ3303906BIED00002</t>
  </si>
  <si>
    <t>Processo INDEFERIDO em 28/09/1962.</t>
  </si>
  <si>
    <t>Entre Rios</t>
  </si>
  <si>
    <t>Igreja Matriz de Entre Rios</t>
  </si>
  <si>
    <t>Pedida averbação do livro do tombo por perecimento do bem, 23/09/2021</t>
  </si>
  <si>
    <t>Igreja de São Lourenço</t>
  </si>
  <si>
    <t>BA2916104BIED00001</t>
  </si>
  <si>
    <t>01458.000238/2019-48</t>
  </si>
  <si>
    <t>Igreja de Nossa Senhora da Piedade ou Igreja do Hospício do Carmo</t>
  </si>
  <si>
    <t>PE2607901BIED00001</t>
  </si>
  <si>
    <t>01502.002230/2006-19</t>
  </si>
  <si>
    <t>Conjunto arquitetônico e paisagístico incluído nos trechos da avenida Otávio Mangabeira, compreendendo as praias do Chega Negro e Piatã, no Subdistrito de Itapoã</t>
  </si>
  <si>
    <t>BA2927408BICU00008</t>
  </si>
  <si>
    <t>27, 104</t>
  </si>
  <si>
    <t>Na 104ª reunião do Conselho, houve a resolução de que deve-se aumentar a poligonal de tombamento e entorno dos diversos bens, entre eles esse.</t>
  </si>
  <si>
    <t>2006 a 2008</t>
  </si>
  <si>
    <t>Volumes tombamento com Cíntia (arquivo-RJ). Estudo (feito pela SE) com rerratificação da poligonal de tombamento, delimitação do entorno e proposta para normatização (volumes no Depam BSB).</t>
  </si>
  <si>
    <t>01502.003274/2010-42</t>
  </si>
  <si>
    <t>Conjunto arquitetônico e paisagístico incluído no perímetro do Subdistrito de Conceição da Praia, compreendendo os seguintes logradouros: a) praça Marcílio Dias; b) rua Manoel Vitorino; c) trecho da rua Visconde de Mauá; d) rua Dionísio Martins; e) trecho da rua do Sodré; f) rua Macedo Costa</t>
  </si>
  <si>
    <t>BA2927408BICU00011</t>
  </si>
  <si>
    <t>Conjunto arquitetônico e paisagístico incluído no perímetro dos Subdistritos dos Mares e da Penha, compreendendo os seguintes logradouros: a) Praça Adriano Gordilho; b) rua Rio araguaçu; c) rua Rio Almada; d) faixa marítima, até a citada Praça Adriano Gordilho</t>
  </si>
  <si>
    <t>BA-2927408-BI-CU-00011</t>
  </si>
  <si>
    <t>Conjunto arquitetônico e paisagístico da Praça Ana Nery, fronteira à igreja de N. Sa. Da Palma, no Subdistrito de Santana</t>
  </si>
  <si>
    <t>BA2927408BICU00005</t>
  </si>
  <si>
    <t>Conjunto arquitetônico e paisagístico da Praça Severino Vieira, fronteira à igreja de N. Sa. da Saúde, no Subdistrito de Nazaré</t>
  </si>
  <si>
    <t>BA2927408BICU00009</t>
  </si>
  <si>
    <t>Conjunto arquitetônico e paisagístico incluído no perímetro dos Subdistritos da Sé e do Passo, compreendendo os seguintes logradouros: a) rua Monte Alegre; b) praça Anchieta: c) rua Inácio Acióli; d) trecho da rua Doze de Outubro; e) rua Santa Isabel; f) rua Moniz Barreto; g) rua Frei Vicente; h) rua Gregório de Matos; i) rua Ângelo Ferraz; j) praça José Alencar; k) rua Padre Agostinho Gomes; l) rua Eduardo Carizé; m) rua João de Brito; n) praça dos Quinze Mistérios; o) rua Custódio de Melo; p) trecho da rua Joaquim Távora; q) praça Barão do Triunfo; r) rua Luís Viana; s) rua Ribeiro dos Santos; t) trecho da rua Silva Jardim; u) rua Alfredo Brito; v) praça Quinze de Novembro</t>
  </si>
  <si>
    <t>BA2927408BICU00007</t>
  </si>
  <si>
    <t>Conjunto arquitetônico e paisagístico incluído no perímetro do Subdistrito da Penha, compreendendo os seguintes logradouros: a) praça Euzébio de Matos; b) ladeira do Bonfim; c) praça Teodósio Rodrigues de Faria; d) praça Senhor do Bonfim; e) rua Professor Santos Reis; f) trecho da avenida Beira Mar; g) praça Divina; h) rua Benjamin Constant; i) rua Teodósio
Costa, até a citada praça do Senhor do Bonfim</t>
  </si>
  <si>
    <t xml:space="preserve">	BA-2927408-BI-CU-00007</t>
  </si>
  <si>
    <t>DEPAM: 27/09/2010. Rerratificação. Incorporou o Processo 1128-T-84-Forte São Diogo. Encaminhado à SE/BA em 13/03/2014. Tinha sido anexado ao processo de aprovação do Ed. La Vue.</t>
  </si>
  <si>
    <t>Conjunto arquitetônico e paisagístico do Outeiro de Santo Antônio da Barra, no Subdistrito de Vitória. Rerratificação Outeiro de Santo Antônio da Barra - Subdistrito da Vitória (em que foi apensado o Processo 1128-T-84-Forte São Diogo).</t>
  </si>
  <si>
    <t>BA2927408BICU00002</t>
  </si>
  <si>
    <t>Igreja Matriz de Santo Antônio em Glaura</t>
  </si>
  <si>
    <t>MG-3146107-BI-ED-00030</t>
  </si>
  <si>
    <t>Fortaleza de São José: portão</t>
  </si>
  <si>
    <t>RJ3304557BMAR00008</t>
  </si>
  <si>
    <t>Fortaleza de São José: frontispício da Capela de São José</t>
  </si>
  <si>
    <t>RJ3304557BMAR00009</t>
  </si>
  <si>
    <t>Santana do Livramento</t>
  </si>
  <si>
    <t>Casa à Rua Vinte e quatro de maio, 1094, Casa de Davi Canabarro</t>
  </si>
  <si>
    <t>RS4317103BIED00001</t>
  </si>
  <si>
    <t>Igreja de Sant´Ana</t>
  </si>
  <si>
    <t>MG3121605BIED00012</t>
  </si>
  <si>
    <t>Tombamento Cancelado por perecimento do bem, despacho Despacho 1176 (3059870)</t>
  </si>
  <si>
    <t>01514.001824/2018-15</t>
  </si>
  <si>
    <t>Itabirito</t>
  </si>
  <si>
    <t>Igreja de São Vicente</t>
  </si>
  <si>
    <t>MG3131901BIED00002</t>
  </si>
  <si>
    <t>Tombamento cancelado por despacho  Despacho 99 (3051840) da presidência do Iphan de 26/10/2021</t>
  </si>
  <si>
    <t>Origem: DEPAM, destino: Presidência, para INDEFERIMENTO, em 30/11/2016</t>
  </si>
  <si>
    <t>01458.000132/2012-78</t>
  </si>
  <si>
    <t>Capela de Nazaré</t>
  </si>
  <si>
    <t>GO5208905BIED00001</t>
  </si>
  <si>
    <t>Casa rústica, casa setecentista com terreno murado, na rua Padre Pedrosa</t>
  </si>
  <si>
    <t>MG3146107BIED00028</t>
  </si>
  <si>
    <t>Capela do Engenho Una</t>
  </si>
  <si>
    <t>PB2513703BIED00001</t>
  </si>
  <si>
    <t>Enviado a Superintendência para Iinstrução em 17/08/2022. Origem: DEPAM / Destino: Superintendência 28/06/2012. Ver observação.</t>
  </si>
  <si>
    <t>01458.000835/2012-04</t>
  </si>
  <si>
    <t>Baependi</t>
  </si>
  <si>
    <t>Igreja Matriz de Nossa Senhora de Monserrate</t>
  </si>
  <si>
    <t>Teria sido analisado e aprovado na 17 ª Reunião do Conselho Consultivo (1953). Conferir!</t>
  </si>
  <si>
    <t>Nova Era</t>
  </si>
  <si>
    <t>Igreja Matriz de São José</t>
  </si>
  <si>
    <t>MG3144706BIED00001</t>
  </si>
  <si>
    <t>Antônio Carlos</t>
  </si>
  <si>
    <t>Fazenda da Borda do Campo; incluindo sua sede, capela e sobradinho anexos, inseridos no seguinte perímetro: " Iniciando no portão de pedra da entrada da Fazenda, segue à direita passando pela estrada à frente da capela e do sobradinho, até atingir a cerca</t>
  </si>
  <si>
    <t>MG3102902BIED00001</t>
  </si>
  <si>
    <t>Poligonal de tombamento definida na própria inscrição</t>
  </si>
  <si>
    <t>Processo INDEFERIDO em 03/10/1962.</t>
  </si>
  <si>
    <t>Casa da Fazenda São Gregório; Casa onde residiu o Gel. David Canabarro</t>
  </si>
  <si>
    <t>Processo INDEFERIDO em 22/10/1962 e novamente indeferido em 05/07/1999.</t>
  </si>
  <si>
    <t xml:space="preserve">Igreja Matriz de Nossa Senhora da Conceição </t>
  </si>
  <si>
    <t>Aqueduto do Horto Florestal</t>
  </si>
  <si>
    <t>Igreja de N. Sra. da Conceição do Boqueirão, com todos os seus pertences</t>
  </si>
  <si>
    <t>BA2927408BIED00018</t>
  </si>
  <si>
    <t>Processo INDEFERIDO em 21/03/2013. O motivo pela demora do arquivamento do Processo explica-se pelo fato da documentação ter permanecido no Conselho Consultivo por quase 13 (treze) anos sem qualquer trâmite.</t>
  </si>
  <si>
    <t>Cavalcante</t>
  </si>
  <si>
    <t>Igreja de Cavalcante</t>
  </si>
  <si>
    <t>Origem: DEPAM, 20/02/2013 / Destino: Superintendência, 04/03/2013</t>
  </si>
  <si>
    <t>01458.000276/2013-13</t>
  </si>
  <si>
    <t>Porto Feliz</t>
  </si>
  <si>
    <t>Igreja Matriz de Nossa Senhora Mãe dos Homens</t>
  </si>
  <si>
    <t>Despacho para INDEFERIR o Processo em 04/12/1962.</t>
  </si>
  <si>
    <t>Itapecerica</t>
  </si>
  <si>
    <t xml:space="preserve">Igreja de São Francisco; Casa: Sobrado de Itapecerica, vizinho à Igreja de São Francisco </t>
  </si>
  <si>
    <t>Gurupá</t>
  </si>
  <si>
    <t>Forte de Santo Antônio</t>
  </si>
  <si>
    <t>PA1503101BIED00001</t>
  </si>
  <si>
    <t>Antiga Rua Direita, rua Dom Pedro II, incluindo o conjunto arquitetônico e urbanístico do referido logradouro</t>
  </si>
  <si>
    <t>MG3156700BICA00001</t>
  </si>
  <si>
    <t>Processo INDEFERIDO em 05/11/1962.</t>
  </si>
  <si>
    <t>Igreja de São Gonçalo do Retiro; Capela de São Gonçalo do Retiro</t>
  </si>
  <si>
    <t>Conjunto Paisagístico do Sítio da Trindade, Estrada do Arraial 3250 (antiga fortificação)</t>
  </si>
  <si>
    <t>PE2611606BICA00001</t>
  </si>
  <si>
    <t xml:space="preserve">Na 110ª reunião do Conselho Consultivo teria sido definida a poligonal de proteção. </t>
  </si>
  <si>
    <t>A documentação que compunha o Processo 0488-T, referente a "Casas diversas em Nazaré, Bahia" foi desentranhada para formar outros processos, a saber: 0624-T (Praça Alexandre Bittencourt, s/ nº), 0625-T (Solar Artur Sampaio), 0626-T (Casa térrea, com armazém), 0627-T (Casa à Praça Alexandre Bittencourt nº 13), 0628-T (Casa à Rua Conselheiro Saraiva) e 0629-T (Casa à Rua Barão Homem de Melo). 
Devido ao desentranhamento, o processo 0488-T ficou sem nenhum objeto, tendo recebido um despacho de INDEFERIMENTO em 30/12/2002.</t>
  </si>
  <si>
    <t>Pelotas</t>
  </si>
  <si>
    <t>Casa: Casa natal de Ferreira Viana</t>
  </si>
  <si>
    <t>Jacobina</t>
  </si>
  <si>
    <t xml:space="preserve">Capela do Bom Jesus da Glória, também conhecida como a Igreja da Missão </t>
  </si>
  <si>
    <t>BA-2917508-BI-ED-00002</t>
  </si>
  <si>
    <t>A Capela do Bom Jesus da Glória e a Igreja de Nossa Senhora da Conceição, ambas localizadas no município de Jacobina, BA, foram inscritas no Livro do Tombo Histórico com o mesmo número de inscrição. A inscrição foi assim registrada: “Capela do Bom Jesus da Glória, também conhecida como Igreja da Missão, e Igreja de Nossa Senhora da Conceição.” “O tombamento inclui todo o seu acervo, de acordo com a Resolução do Conselho Consultivo da SPHAN, de 13/08/85, referente ao Proc. Administ. nº 13/85/SPHAN".</t>
  </si>
  <si>
    <t xml:space="preserve"> Igreja de Nossa Senhora da Conceição</t>
  </si>
  <si>
    <t>BA2917508BIED00001</t>
  </si>
  <si>
    <t>caverna inscrição e 10m de entorno</t>
  </si>
  <si>
    <t>Matozinhos</t>
  </si>
  <si>
    <t>Lapa da Cerca Grande</t>
  </si>
  <si>
    <t>MG3141108BAST00001</t>
  </si>
  <si>
    <t>Laguna</t>
  </si>
  <si>
    <t>Casa à Praça da Bandeira</t>
  </si>
  <si>
    <t>SC4209409BIED00001</t>
  </si>
  <si>
    <t>Paço Municipal. Inserido na poligonal de tombamento do Centro Histórico</t>
  </si>
  <si>
    <t>Matias Cardoso</t>
  </si>
  <si>
    <t>MG3140852BIED00001</t>
  </si>
  <si>
    <t>ANEXADO ao Processo 0454-T-51.</t>
  </si>
  <si>
    <t>Igreja: Desterro e conjunto arquitetônico do respectivo bairro</t>
  </si>
  <si>
    <t>MA2111300BICA00005</t>
  </si>
  <si>
    <t>Processo INDEFERIDO em 26/05/1954.</t>
  </si>
  <si>
    <t>Casa: Praça Tiradentes, 19</t>
  </si>
  <si>
    <t>Processo INDEFERIDO em 17/05/1954.</t>
  </si>
  <si>
    <t>Igreja: Rosário (Sumidoro ou Padre Viegas)</t>
  </si>
  <si>
    <t>INDEFERIDO em 11/12/2015</t>
  </si>
  <si>
    <t>01458.000854/2012-22</t>
  </si>
  <si>
    <t>Casa: Chácara da Água Limpa</t>
  </si>
  <si>
    <t>Casa: Sobrado que pertenceu ao tenente Cel. Francisco de Paula Freire de Andrade, Rua Conde de Bobadela,7</t>
  </si>
  <si>
    <t>Processo INDEFERIDO em 05/06/1954.</t>
  </si>
  <si>
    <t>Casa à Rua Alvarenga Peixoto, nº 96</t>
  </si>
  <si>
    <t>Casa à Rua Direita, conhecida como casa do Barão de Pontal</t>
  </si>
  <si>
    <t>MG3140001BIED00006</t>
  </si>
  <si>
    <t>Processo INDEFERIDO em 07/04/1954.</t>
  </si>
  <si>
    <t>Colégio Osório (antigo) em Sumidouro</t>
  </si>
  <si>
    <t>Igreja de Nossa Senhora da Glória</t>
  </si>
  <si>
    <t>MG3140001BIED00007</t>
  </si>
  <si>
    <t>Parecer de indeferimento de 19/07/2022. Apensado ao 1321-T-92 (proposta de rerratificação)</t>
  </si>
  <si>
    <t>01458000332/2016-54</t>
  </si>
  <si>
    <t>Edifício na Av. Pasteur, 250 (Antigo Hospital de Alienados)</t>
  </si>
  <si>
    <t>RJ3304557BIED00101</t>
  </si>
  <si>
    <t>Casa: Dr. Joaquim Moreira (rua), 130; Palácio Grão Pará</t>
  </si>
  <si>
    <t>RJ-3303906-BI-ED-00010</t>
  </si>
  <si>
    <t>O Palácio Grão Pará foi inscrito conjuntamente com o Processo 0166-T, referente ao Palácio Imperial de Petrópolis.</t>
  </si>
  <si>
    <t>Retábulo da Igreja Nossa Senhora da Vitória</t>
  </si>
  <si>
    <t>MA2111300BIED00001</t>
  </si>
  <si>
    <t>Origem: DEPAM, destino: SE-RJ, em 11/07/2016</t>
  </si>
  <si>
    <t>01450.007472/2016-23</t>
  </si>
  <si>
    <t>Magé</t>
  </si>
  <si>
    <t>Trecho ferroviário Mauá-Fragoso</t>
  </si>
  <si>
    <t>RJ3302502BIOE00001</t>
  </si>
  <si>
    <t>Declarado monumento histórico nacional pelo Decreto nº 35.447-A, de 30 de abril de 1954. Este Decreto foi revogado pelo Decreto nº 67.592, de 17/11/70."</t>
  </si>
  <si>
    <t>Casa: Praça XV de Novembro, 101 (Academia do Comércio)</t>
  </si>
  <si>
    <t xml:space="preserve">Caxias </t>
  </si>
  <si>
    <t>Quartel do Morro do Alegrim: ruínas</t>
  </si>
  <si>
    <t>Conjunto: arquitetônico e paisagístico  Praça Gonçalves Dias</t>
  </si>
  <si>
    <t>MA2111300BICA00003</t>
  </si>
  <si>
    <t>Niquelândia</t>
  </si>
  <si>
    <t>Ruínas da Igreja de São José do Tocantins</t>
  </si>
  <si>
    <t>GO5214606BIED00002</t>
  </si>
  <si>
    <t>“A inscrição abrange, específicadamente: imagens antigas, de madeira; imagem de marfim, do Senhor do Bonfim; uma cômoda; três arcas de madeira; cinco castiçais de chumbo." A localização registrada no LBA é a de Tupiraçaba, antiga Traíras, neste município.</t>
  </si>
  <si>
    <t>GO5214606BIED00001</t>
  </si>
  <si>
    <t>01500.004052/2009-23</t>
  </si>
  <si>
    <t>Trecho Remanescente da Ladeira da Misericórdia</t>
  </si>
  <si>
    <t xml:space="preserve">RJ-3304557-BI-OE-00008	</t>
  </si>
  <si>
    <t>Homologado pelo MinC PORTARIA Nº 52, DE 2 DE MAIO DE 2018</t>
  </si>
  <si>
    <t>Casa à Praça Tiradentes, antiga Câmara e Cadeia, atual Museu da Inconfidência</t>
  </si>
  <si>
    <t>MG3146107BIED00003</t>
  </si>
  <si>
    <t>Casa no Largo do Rosário</t>
  </si>
  <si>
    <t>MG3157203BIED00003</t>
  </si>
  <si>
    <t>São Vicente</t>
  </si>
  <si>
    <t>Remanescentes da antiga Vila Colonial, particularmente a Igreja Matriz, compreendendo as obras de talha e imagens antigas</t>
  </si>
  <si>
    <t>SP3551009BICU00001</t>
  </si>
  <si>
    <t>A Vila Colonial de São Vicente foi erigida em Monumento Nacional pela Lei nº 1.618-A, de 06/06/1952.</t>
  </si>
  <si>
    <t>Porto Calvo</t>
  </si>
  <si>
    <t>AL2707305BICA00001</t>
  </si>
  <si>
    <t>“Convertidos em Monumento Nacional pela Lei nº 1.618-A, de 06/06/1952." "O tombamento inclui todo o acervo da Igreja Matriz, de acordo com a Resolução do Conselho Consultivo da SPHAN, de 13/08/85, referente ao Proc. Administ. nº 13/85/SPH</t>
  </si>
  <si>
    <t>MG3131901BIED00001</t>
  </si>
  <si>
    <t>São Sebastião</t>
  </si>
  <si>
    <t>Casa de sobrado, com teto pintado, à Avenida Dr. Altino Arantes, 32</t>
  </si>
  <si>
    <t>SP-3550704-BI-ED-00001</t>
  </si>
  <si>
    <t>Foi para notificação em 1/11/2022. Parecer de Tombamento de 24/12/2021. Superintendência do Iphan em São Paulo avalie  a questão - Manifestação Petrobras - in loco  01/11/2023.</t>
  </si>
  <si>
    <t>01450.000789/2018-09</t>
  </si>
  <si>
    <t>Remanescentes de caminhos: 1. Caminho do Mar; 2. Caminho do Padre José; 3. Calçada de Lorena</t>
  </si>
  <si>
    <t>Alvaro de Souza Lima, IX CNER - Congresso Nacional de Estradas e Rodagens; Valdo Silveira Secretário Geral</t>
  </si>
  <si>
    <t>Edifício da antiga Santa Casa de Campos e Igreja contígua de Nossa Senhora Mãe dos Homens</t>
  </si>
  <si>
    <t>Cancelada a inscrição por despacho ao Sr. Presidente da República em maio de 1961.</t>
  </si>
  <si>
    <t>Casa à Praça da Matriz, 19 e 25</t>
  </si>
  <si>
    <t>SP3547304BIED00001</t>
  </si>
  <si>
    <t>Calçamento de Pedra, antigo, da rua da Ladeira, abrangendo o trecho situado entre a esquina da rua Andrade Neves e a praça da Matriz</t>
  </si>
  <si>
    <t>RS4315701BICU00001</t>
  </si>
  <si>
    <t>Atibaia</t>
  </si>
  <si>
    <t>SP3504107BIED00001</t>
  </si>
  <si>
    <t>Campos das batalhas de Guararapes, atual Parque Histórico Nacional dos Guararapes</t>
  </si>
  <si>
    <t>PE2607901PSPS00001</t>
  </si>
  <si>
    <t>18/ 19</t>
  </si>
  <si>
    <t>Cantagalo</t>
  </si>
  <si>
    <t>Casa onde nasceu Euclides da Cunha, localizada na Fazenda da Saudade</t>
  </si>
  <si>
    <t>cita área de 25mil metros (?)</t>
  </si>
  <si>
    <t>Cananeia</t>
  </si>
  <si>
    <t>Sambaqui situado acerca de 1000 metro da Barra do Rio Itapitangui</t>
  </si>
  <si>
    <t>SP3509908BIED00001</t>
  </si>
  <si>
    <t>01450.011183/2006-57</t>
  </si>
  <si>
    <t>Santuário de Nossa Senhora da Piedade: conjunto arquitetônico e paisagístico</t>
  </si>
  <si>
    <t>MG3110004BICA00001</t>
  </si>
  <si>
    <t>26/09/1956/ 11/05/2015</t>
  </si>
  <si>
    <t>21, 66</t>
  </si>
  <si>
    <t>2010, 2014</t>
  </si>
  <si>
    <t>Na 66ª reunião do Conselho (2010) foi aprovado o aumento da poligonal de tombamento. Na 75ª reunião (2014) foi alterada de novo a poligonal, conforme decisão da 9º reunião da Câmara Setorial de Arquitetura e Urbanismo</t>
  </si>
  <si>
    <t>processo não encontrado.A área abrangida pelo tombamento é a indicada na certidão do Registro Torrens, constante do processo nº 526-T, inclusive as edificações tradicionais que nela se acham localizadas."</t>
  </si>
  <si>
    <t>Itaqui</t>
  </si>
  <si>
    <t>Fortim Mirante</t>
  </si>
  <si>
    <t>Teatro Prezewodwosky, na Praça Marechal Deodoro</t>
  </si>
  <si>
    <t>Camamu</t>
  </si>
  <si>
    <t>Alfaias da Igreja da Cidade</t>
  </si>
  <si>
    <t>Alfaias da Igreja de Barcelos</t>
  </si>
  <si>
    <t>Bananal</t>
  </si>
  <si>
    <t>Fazenda Resgate: casa</t>
  </si>
  <si>
    <t>SP3504909BIED00001</t>
  </si>
  <si>
    <t xml:space="preserve">Processo INDEFERIDO em 27/02/2004. </t>
  </si>
  <si>
    <t>Sobrado à Rua Conselheiro Dantas, 34 e 36</t>
  </si>
  <si>
    <t>Na 21ª Reunião do Conselho Consultivo (1956) foi aceita a impugnação ao tombamento.</t>
  </si>
  <si>
    <t>Obelisco Republicano</t>
  </si>
  <si>
    <t>RS4314407BIED00001</t>
  </si>
  <si>
    <t>Paraty</t>
  </si>
  <si>
    <t>Forte Defensor Perpétuo</t>
  </si>
  <si>
    <t>RJ-3303807-BI-ED-00006</t>
  </si>
  <si>
    <t>Como o município é tombado, não demanda entorno.</t>
  </si>
  <si>
    <t>01450.013188/2008-86</t>
  </si>
  <si>
    <t>MS</t>
  </si>
  <si>
    <t>Jardim</t>
  </si>
  <si>
    <t xml:space="preserve">Lugar em que estiveram sepultados o Guia Lopes, o Coronel Camisão e o Tenente Coronel Juvêncio </t>
  </si>
  <si>
    <t>MS5005004PSJD00001</t>
  </si>
  <si>
    <t>2001, 2002, 2015</t>
  </si>
  <si>
    <t xml:space="preserve">28, 34, 79 </t>
  </si>
  <si>
    <t>O processo foi ARQUIVADO em 2001 (ver reunião 28). Em 2002 (reunião 33) o processo foi retomado, mas suspenso novamente, após um dos conselheiros constar que o tombamento do bem já havia sido aprovado em 1955, mas estava em diligência pois não se sabia quem era o proprietário do local. Nessa reunião houve um acalorado debate quanto a manutenção ou não do tombamento e, após o pedido de vistas ao processo e a promessa de colaboração dos conselheiros juristas e historiadores, o processo foi suspenso novamente até que as questões que o envolvem fossem resolvidas.Limites aprovados durante a 79ª reunião, em 2015. Homologado pela PORTARIA Nº 127, DE 30 DE AGOSTO DE 2016</t>
  </si>
  <si>
    <t>Instrução concluída: DEPAM-RJ. Indicação de tombamento. Enviado a Superintendência para confirmação de entorno e elaboração de Diretrizes. Origem: DEPAM/ Destino: Superintendência em 04/03/2013.</t>
  </si>
  <si>
    <t>01458.000379/2011-11</t>
  </si>
  <si>
    <t>Santa Luzia do Norte</t>
  </si>
  <si>
    <t>Igreja Matriz Santa Luzia do Norte</t>
  </si>
  <si>
    <t>Encaminhado para INDEFERIMENTO em 26/11/2015</t>
  </si>
  <si>
    <t>01458.000914/2013-98</t>
  </si>
  <si>
    <t>Casa Aposentadoria</t>
  </si>
  <si>
    <t>DPHAN</t>
  </si>
  <si>
    <t xml:space="preserve">01458.000371/2011-47 </t>
  </si>
  <si>
    <t>AL-2704708-BI-ED-00001</t>
  </si>
  <si>
    <t xml:space="preserve">Obs. Arquivo: "20/10/64 - Consultor Jurídico Dr. Raphael - Vols. 1,2,3,4 e 5- 
Não Localizado"
</t>
  </si>
  <si>
    <t>Parque Henrique Lage (Conjunto Paisagístico)</t>
  </si>
  <si>
    <t>RJ3304557PSPS00003</t>
  </si>
  <si>
    <t>Com as divisas constantes da planta incorporada ao processo 537-T- cancelado, em cumprimento a despacho de 09 de maio de 1961, do Sr. Presidente da República no processo nº 25.898, de 1960, da Secretaria da Presidência. Desapropriado para fins de utilidade pública  pelo Decreto nº 77.293, de 11/03/76. Foi reapreciado na 77ª Reunião do Conselho consultivo do IPHAN, de 05/09/77, que sugeriu restituir o tombamento, mas como o processo desapareceu, nada foi feito.</t>
  </si>
  <si>
    <t>Demolido. Encaminhado para indeferimento em 11/11/2015</t>
  </si>
  <si>
    <t>01458.000855/2012-77</t>
  </si>
  <si>
    <t>Casa: do Barão do Cocais</t>
  </si>
  <si>
    <t>Retornou à SE-MG em 26/5/2023 para informações que viabilizem o cadastramento do bem como sítio arqueológico.</t>
  </si>
  <si>
    <t>01458.000669/2010-76</t>
  </si>
  <si>
    <t>Morro do Pilar</t>
  </si>
  <si>
    <t>Ruínas: Real Fábrica de Ferro</t>
  </si>
  <si>
    <t>Analisado na 20ª reunião do Conselho Consultivo (1956), que solicitou realização de estudos do que realmente sobrou para que possa ser compreendida a extensão do tombamento a ser feito</t>
  </si>
  <si>
    <t>Infos Arquivo Central: 30/09/1966 - Reaberto setembro 2017</t>
  </si>
  <si>
    <t>01450.001408/2019-81</t>
  </si>
  <si>
    <t>Luziânia</t>
  </si>
  <si>
    <t>Antiga casa de Câmara e cadeia</t>
  </si>
  <si>
    <t>Origem: DEPAM. Destino: SE-BA. 22/08/2014</t>
  </si>
  <si>
    <t>01458.000910/2013-18</t>
  </si>
  <si>
    <t>Asilo Santa Isabel</t>
  </si>
  <si>
    <t>Casa à Avenida Luís Tarquínio, 17 (Abrigo D. Pedro II)</t>
  </si>
  <si>
    <t>Casa à antiga Ladeira Paiva, 65 e o antigo jardim, Escola Antônio Moniz e seu antigo jardim</t>
  </si>
  <si>
    <t>Despacho para INDEFERIR o Processo em 27/08/1956.</t>
  </si>
  <si>
    <t>Capela: São Lázaro</t>
  </si>
  <si>
    <t>Antiga Casa de Câmara e Cadeia na Praça dos Andradas, inclusive a área arborizada que a ambienta</t>
  </si>
  <si>
    <t>SP3548500BICA00001</t>
  </si>
  <si>
    <t>Indeferido em 4/1/2022</t>
  </si>
  <si>
    <t>01450.011372/2007-19</t>
  </si>
  <si>
    <t>Casa a rua do Conselheiro Quintiliano, nº 9</t>
  </si>
  <si>
    <t>Capela de Santo Antônio do Pompeu</t>
  </si>
  <si>
    <t>MG3156700BIED00001</t>
  </si>
  <si>
    <t>Enviado a Superintendência para Iinstrução. Origem: DEPAM / Destino: Superintendência 28/06/2012.</t>
  </si>
  <si>
    <t>01458.000856/2012-11</t>
  </si>
  <si>
    <t>Igreja: Conceição</t>
  </si>
  <si>
    <t>Três imagens e um Oratório</t>
  </si>
  <si>
    <t>Aracati</t>
  </si>
  <si>
    <t>CE2301109BIED00002</t>
  </si>
  <si>
    <t>Fortaleza do Barbalho</t>
  </si>
  <si>
    <t>BA2927408BIED00053</t>
  </si>
  <si>
    <t>Fortaleza de São Pedro</t>
  </si>
  <si>
    <t>BA2927408BIED00044</t>
  </si>
  <si>
    <t>Fortaleza do Monte Serrat</t>
  </si>
  <si>
    <t>BA2927408BICU00010</t>
  </si>
  <si>
    <t>Estação de Hidroaviões</t>
  </si>
  <si>
    <t>RJ3304557BIED00091</t>
  </si>
  <si>
    <t>MT</t>
  </si>
  <si>
    <t>Chapada dos Guimarães</t>
  </si>
  <si>
    <t>Igreja da Sé de Santana</t>
  </si>
  <si>
    <t>TA</t>
  </si>
  <si>
    <t>TOMB. APROV.</t>
  </si>
  <si>
    <t> MT-5103403-BM-AC-00001</t>
  </si>
  <si>
    <t>processo duplicado, daí o outro tem a letra "A", provavelmente pra distinguir desse.</t>
  </si>
  <si>
    <t>PRESI</t>
  </si>
  <si>
    <t>Ofício Nº 535/2024/DEPAM-IPHAN sugerido leitura pelo Conselheiro Nelson Fernando Inocêncio da Silva, professor do Departamento de Artes Visuais, vinculado ao Instituto de Artes da Universidade de Brasília. No Conselho Consultivo em 25/3/2022. Enviado para a SR em 11/01/2022. Dois bens no mesmo processo. No Conselho Consultivo.</t>
  </si>
  <si>
    <t>01450.013234/2008-47</t>
  </si>
  <si>
    <t>Cuiabá</t>
  </si>
  <si>
    <t>IPHAN (Ofício s/n de Edgar Jacinto da Silva, Chefe da Seção de Arte.</t>
  </si>
  <si>
    <t xml:space="preserve">MT-5103403-BM-AC-00001 </t>
  </si>
  <si>
    <t>Processo não encontrado. Segundo Relatório do DEPAM em Maio/2004,  o processo foi enviado para exame da Presidência/PROJUR em 31/07/2002.</t>
  </si>
  <si>
    <t>01458.000852/2012-33</t>
  </si>
  <si>
    <t>Casa de Geraldino Ferreira Xavier (contígua à Matriz de Cachoeira do Campo).</t>
  </si>
  <si>
    <t>01458.000277/2013-50</t>
  </si>
  <si>
    <t>Casa da Fazenda Conceição</t>
  </si>
  <si>
    <t>Retábulo da Capela da Venerável Ordem Terceira de São Francisco da Penitência, da Igreja de Santo Antônio do Valongo</t>
  </si>
  <si>
    <t>SP3548500BMAC00001</t>
  </si>
  <si>
    <t>Casa à Praça da Matriz, 9</t>
  </si>
  <si>
    <t>A documentação que compunha o Processo 0558-T foi desentranhada para formar o Processo 0520-T, tornado o 0558-T um número vago.</t>
  </si>
  <si>
    <t>SE-BA se manifestou pelo indeferimento, mas processo foi reencaminhado para lá para reavaliação em 8/5/2023.</t>
  </si>
  <si>
    <t>01458000912/2013-07</t>
  </si>
  <si>
    <t>Igreja Matriz de São Gonçalo</t>
  </si>
  <si>
    <t>Capela de Nossa Senhora da Escada</t>
  </si>
  <si>
    <t>BA2927408BIED00006</t>
  </si>
  <si>
    <t>Reaberto. Parecer de novo indeferimento de 26/07/2022. Despacho para INDEFERIR o Processo em 11/02/2004.</t>
  </si>
  <si>
    <t xml:space="preserve">01450.002412/2022-62 </t>
  </si>
  <si>
    <t>Camaçari</t>
  </si>
  <si>
    <t>Igreja Matriz do Espírito Santo, na Antiga Aldeia do Espírito Santo; localidade de Abrantes</t>
  </si>
  <si>
    <t>Reaberto em 24/09/2019 solicitada instrução em 19/11/2022. PARECER TÉCNICO nº 128/2023/COTEC IPHAN-BA/IPHAN-BA (contratação de estudos externos)</t>
  </si>
  <si>
    <t>01450.001414/2019-39</t>
  </si>
  <si>
    <t>Município de Paraty (nome original: Conjunto arquitetônico e paisagístico da cidade de Paraty e, separadamente, o edifício da Santa Casa)</t>
  </si>
  <si>
    <t>RJ-3303807-BI-CU-00003</t>
  </si>
  <si>
    <t>13/2/1958; 1/3/1974</t>
  </si>
  <si>
    <t>incrito novamente nos mesmos livros do tombo em 1974 pela rerratificação denominada: Município de Parati, convertido em Monumento Nacional pelo Decreto nº 58.077, de 24 de março de 1966</t>
  </si>
  <si>
    <t>Casa grande e capela da antiga Fazenda de São Bento, abrangendo a área de terrenos incluídos num raio de 100 metros das edificações</t>
  </si>
  <si>
    <t>RJ3301702BICA00001</t>
  </si>
  <si>
    <t>Foi a Conselho em 19 Maio de 2021, e indeferido. Aguardando a Ata do Conselho. CGID: 28/11/2016. Está sob tombamento provisório, mas o bem não existe mais. A Procuradoria entende que tem que ir ao Conselho pra que esse  verifique a ausência de valor ou se por acaso os bens remanescentes e dispersos não teriam valor para a abertura de processos isolados.</t>
  </si>
  <si>
    <t>01450.011591/2008-71</t>
  </si>
  <si>
    <t>Espólio de Simões da Silva</t>
  </si>
  <si>
    <t>RJ-3304557-BM-AC-00006</t>
  </si>
  <si>
    <t>Conjunto Paisagístico e Urbanístico da Cidade de Vassouras, demarcado no processo,  constituído de construções públicas e particulares, incluindo calçamento e arborização.</t>
  </si>
  <si>
    <t>RJ-3306206-BI-CU-00001</t>
  </si>
  <si>
    <t>Igreja Nossa Senhora do Rosário</t>
  </si>
  <si>
    <t>Processo INDEFERIDO em 25/05/2010.</t>
  </si>
  <si>
    <t>São Francisco do Sul</t>
  </si>
  <si>
    <t>Sambaqui: Sítio Morretes</t>
  </si>
  <si>
    <t>Fazenda da Boa Esperança: casa</t>
  </si>
  <si>
    <t>MG3106408BIED00001</t>
  </si>
  <si>
    <t>INDEFERIDO em 13/07/2016</t>
  </si>
  <si>
    <t>01458.000911/2013-54</t>
  </si>
  <si>
    <t>Fazenda Butantã</t>
  </si>
  <si>
    <t>Igreja de São Domingos em Torres</t>
  </si>
  <si>
    <t>Casa à Praça da República, 197, onde residiu o Marechal Deodoro da Fonseca</t>
  </si>
  <si>
    <t>RJ3304557BIED00089</t>
  </si>
  <si>
    <t>Atual Museu do Exército</t>
  </si>
  <si>
    <t>01551.000084/2014-11</t>
  </si>
  <si>
    <t>DF</t>
  </si>
  <si>
    <t>Brasília</t>
  </si>
  <si>
    <t>Casa: Antiga na área de Brasília</t>
  </si>
  <si>
    <t>Igreja de Nossa Senhora das Neves</t>
  </si>
  <si>
    <t>BA2927408BIED00040</t>
  </si>
  <si>
    <t>Igreja Matriz de Santiago</t>
  </si>
  <si>
    <t>BA2904902BIED00001</t>
  </si>
  <si>
    <t>O Processo teve parecer de indeferimento em 31/05/1958, sendo INDEFERIDO em 05/07/1999.</t>
  </si>
  <si>
    <t>Capela e Aqueduto do Engenho da Ponta</t>
  </si>
  <si>
    <t>São José do Barreiro</t>
  </si>
  <si>
    <t>Fazenda do Pau d'Alho: casa</t>
  </si>
  <si>
    <t>SP3549607BIED00001</t>
  </si>
  <si>
    <t>Casa à Rua Monte Alegre, 255 onde faleceu Benjamin Constant e respectiva área desapropriada pela Constituição de 1891, atual Museu Benjamin Constant</t>
  </si>
  <si>
    <t>RJ-3304557-BI-ED-00058</t>
  </si>
  <si>
    <t>Resolução que informa o INDEFERIMENTO do Processo em 21/08/1958.</t>
  </si>
  <si>
    <t>Bom Jesus da Lapa</t>
  </si>
  <si>
    <t>Conjunto Paisagístico: Morro do Santuário do Bom Jesus da Lapa</t>
  </si>
  <si>
    <t>Processo INDEFERIDO em 21/03/2013.</t>
  </si>
  <si>
    <t>Peças de Arte Sacra dos Bispados do Nordeste</t>
  </si>
  <si>
    <t>Processo com parecer para indeferimento em 10/06/1958, sendo INDEFERIDO em 25/05/2010, conforme decisão do Conselho Consultivo do Patrimônio Cultural na sua 63ª Reunião, realizada em 15.04.2010.</t>
  </si>
  <si>
    <t>Aracruz</t>
  </si>
  <si>
    <t>Casa: Antiga Câmara e Cadeia de Santa Cruz; Câmara de Santa Cruz</t>
  </si>
  <si>
    <t>O Processo teve parecer de indeferimento em 23/07/1958, sendo INDEFERIDO em 05/07/1999.</t>
  </si>
  <si>
    <t>Lagoa Santa</t>
  </si>
  <si>
    <t>Capela do Rosario da Quinta do Sumidouro</t>
  </si>
  <si>
    <t>Alfaias do Convento das Mercês</t>
  </si>
  <si>
    <t>Coleção de silhares de azulejos oriundos do Palacete Aguiar e instalados na sede da Reitoria da Universidade da Bahia, à rua Algusto Viana, s/nº</t>
  </si>
  <si>
    <t>BA2927408BMCL00001</t>
  </si>
  <si>
    <t>Casa à Avenida Quintino Bocaiúva, 145</t>
  </si>
  <si>
    <t>RJ3303302BIED00007</t>
  </si>
  <si>
    <t>Igreja: Carmo (Ordem 3ª)</t>
  </si>
  <si>
    <t>SP-3550308-BI-ED-00013</t>
  </si>
  <si>
    <t>01458.000807/2014-41</t>
  </si>
  <si>
    <t>Casa Glória - Casa Chinesa</t>
  </si>
  <si>
    <t>Sete Lagoas</t>
  </si>
  <si>
    <t>Casa na Praça Santo Antônio, 94 antiga sede da fazenda Sete Lagoas</t>
  </si>
  <si>
    <t>MG3167202BIED00001</t>
  </si>
  <si>
    <t>Arco e oratório de Nossa Senhora da Boa Esperança localizados nos fundos da Igreja de Nossa Senhora do Carmo</t>
  </si>
  <si>
    <t>RJ-3304557-BM-AC-00004</t>
  </si>
  <si>
    <t>Casa: Antigo Casino da Pampulha</t>
  </si>
  <si>
    <t>MG-3106200-BI-ED-00016</t>
  </si>
  <si>
    <t>Observação do Arquivo: "Aguardando o retorno do processo 1341-T-94 para ser apensado ao mesmo"</t>
  </si>
  <si>
    <t>Parecer de indeferimento a proposta de rerratificaçào de 12/4/2022. resposta à rerratificação, considerando a pubnlicação da portaria de entorno.</t>
  </si>
  <si>
    <t>01458.001643/2010-45</t>
  </si>
  <si>
    <t>Conjunto paisagístico do pico e da parte mais alcantilada da Serra do Curral</t>
  </si>
  <si>
    <t>MG3106200PSPS00001</t>
  </si>
  <si>
    <t>30, 35</t>
  </si>
  <si>
    <t>Tombamento aprovado na 30ª reunião do Conselho consultivo, em 1960, mas foram pedidos estudos para definir a área compreendida pelo tombamento. Rerratificado em 1961 (35ª reunião), com a aprovação da área</t>
  </si>
  <si>
    <t>Ubatuba</t>
  </si>
  <si>
    <t>Sobradão do Porto</t>
  </si>
  <si>
    <t>SP3555406BIED00001</t>
  </si>
  <si>
    <t>PF</t>
  </si>
  <si>
    <t>Ofício Nº 1370/2024/GAB PRESI/PRESI-IPHAN indica o o Conselheiro Flávio de Lemos Carsalade: representante do Comitê Brasileiro do Conselho Internacional de Monumentos e Sítios; Notificado em 11/10/2022. Enviado para a presidência para notificação em 17/11/2021 . Parecer de tombamento de 28/09/2021. Ação judicial com parecer de força executória</t>
  </si>
  <si>
    <t>01458.000278/2013-02</t>
  </si>
  <si>
    <t>Igreja de São Francisco  (Ordem Terceira)</t>
  </si>
  <si>
    <t>SPHAN (Parecer de Carlos Gutierrez Cerqueira)</t>
  </si>
  <si>
    <t>Igreja de São Francisco e Convento  (Ordem Primeira)</t>
  </si>
  <si>
    <t>Processo desaparecido e reconstituído a partir de cópia existente na Superintendência.</t>
  </si>
  <si>
    <t>Catetinho</t>
  </si>
  <si>
    <t>DF5300108BIED00018</t>
  </si>
  <si>
    <t>Inserido na poligonal de entorno do Conjunto Urbanístico de Brasília</t>
  </si>
  <si>
    <t>Caucaia</t>
  </si>
  <si>
    <t>CE2303709BIED00002</t>
  </si>
  <si>
    <t>Pitangui</t>
  </si>
  <si>
    <t>Casa de Câmara e Cadeia ou Paço Municipal de Pitangui, Rua José Gonçalves, nº 29</t>
  </si>
  <si>
    <t>MG3151404BIED00001</t>
  </si>
  <si>
    <t>secretaria de cultura está sem recursos para recuperar edifício (abril/2013). Entrou em contato para saber como obter dinheiro</t>
  </si>
  <si>
    <t>Minas Novas</t>
  </si>
  <si>
    <t>Casa na Avenida Getúlio Vargas - Sobradão do Foro</t>
  </si>
  <si>
    <t xml:space="preserve">MG-3141801-BI-ED-00002	</t>
  </si>
  <si>
    <t>Arquitetura Civil</t>
  </si>
  <si>
    <t>Escola de Educação Feminina Princesa Isabel (antiga Fazenda de Santa Cruz)</t>
  </si>
  <si>
    <t>Casas à Avenida Pedro II, 199 e 205</t>
  </si>
  <si>
    <t>MA2111300BIED00006</t>
  </si>
  <si>
    <t>Fonte das Pedras</t>
  </si>
  <si>
    <t>MA2111300BIED00004</t>
  </si>
  <si>
    <t>Segundo Superintendência: "O bem tombado pelo Governo Federal, está inserido dentro do Conjunto Histórico, Arquitetônico e Paisagístico do Centro Urbano de São Luís tombado pelo Governo do Estado do Maranhão ", ou seja, não tem entorno delimitado pelo IPHAN</t>
  </si>
  <si>
    <t>Piranga</t>
  </si>
  <si>
    <t>Capela do Senhor Bom Jesus de Matozinho</t>
  </si>
  <si>
    <t>MG3150802BICA00001</t>
  </si>
  <si>
    <t>Jaraguá</t>
  </si>
  <si>
    <t>GO5211800BIED00001</t>
  </si>
  <si>
    <t>Túmulos do Dr. Peter Wilhen Lund e de seus colaboradores Pedro Andreas Brandt, Guilherme Behrens e João Rodolfo Müller, e mais o pequeno cemitério em que se acham situados</t>
  </si>
  <si>
    <t>MG-3137601-BI-CA-00001</t>
  </si>
  <si>
    <t>MG3146107BIED00031</t>
  </si>
  <si>
    <t>Processo teve aprovação do Conselho Consultivo, sem notificação, houve impugnação e vários pareceres contrários. Está dentro do conjunto tombado de São Luis. O processo foi equivocadamente arquivado como processo administrativo. Localizado em 05/02/2020 pelo Arquivo Central DF</t>
  </si>
  <si>
    <t>01450.003726/2008-24</t>
  </si>
  <si>
    <t>Casa à Rua Godofredo Viana 240/216,São Luis, MA</t>
  </si>
  <si>
    <t>Gruta de Mangabeira</t>
  </si>
  <si>
    <t>Demolido. Encaminhado para indeferimento em 17/11/2015</t>
  </si>
  <si>
    <t>01458.000255/2013-90</t>
  </si>
  <si>
    <t>Jataí</t>
  </si>
  <si>
    <t>Casa de Câmara e Cadeia (antiga), situada na Praça Professor Maromba</t>
  </si>
  <si>
    <t>Infor Arquivo: "23/08/1983 - Assessoria Jurídica - Teresa Beatriz - Vol. 1 - 13/02/1998 - Não localizado - Projur - Vol. 1"</t>
  </si>
  <si>
    <t>Pico de Itabira - Conjunto Paisagístico e Pico do Itabirito</t>
  </si>
  <si>
    <t>1961, 1966</t>
  </si>
  <si>
    <t>35, 46</t>
  </si>
  <si>
    <t>Na 46ª reunião do Conselho Consultivo foi aprovado solicitar à Presidência reconsiderar a decisão do destombamento do bem. Cancelada a Inscrição nº 31 no Livro do Tombo Arqueológico, Etnográfico e Paisagístico, por despacho do Presidente da República datado de 14/03/1967.</t>
  </si>
  <si>
    <t>Processo INDEFERIDO em 06/07/1962.</t>
  </si>
  <si>
    <t>Casa da Travessa Joaquim Távora, 60</t>
  </si>
  <si>
    <t>Lavatório da Igreja de Nossa Senhora da Boa Viagem</t>
  </si>
  <si>
    <t>MG3106200BMAR00001</t>
  </si>
  <si>
    <t>Coleção de cerâmica arqueológica de propriedade da Sra. Ilse Liebold</t>
  </si>
  <si>
    <t>Palácio de Cristal e Praça da Confluência</t>
  </si>
  <si>
    <t>RJ-3303906-BI-CA-00002</t>
  </si>
  <si>
    <t>Casimiro de Abreu</t>
  </si>
  <si>
    <t>Casa à Praça Marechal Deodoro ou Rua Bernardo Gomes, conhecida como casa de Casimiro de Abreu</t>
  </si>
  <si>
    <t>RJ3301306BIED00001</t>
  </si>
  <si>
    <t>Objeto: Bengala</t>
  </si>
  <si>
    <t>01450.011586/2008-68</t>
  </si>
  <si>
    <t>Edifício Sede da Escola Nacional de Engenharia (Largo de São Francisco )</t>
  </si>
  <si>
    <t>RJ3304557BIED00100</t>
  </si>
  <si>
    <t>1961, 1971</t>
  </si>
  <si>
    <t>36, 56, 136</t>
  </si>
  <si>
    <t>Por mais incrível que pareça o tombamento desse bem foi aprovado duas vezes, como se pode ver na ata 36 (1961) e na ata 56 (1971). Em 1989 foi aprovado o aumento na poligonal de tombamento</t>
  </si>
  <si>
    <t>O tombamento abrange a massa do edifício que interessa às imediações da Igreja de São Francisco de Paula, inclusive o pórtico e o vestíbulo e não a totalidade da edificação.(Resolução do Conselho Consultivo do IPHAN, em sessão realizada a 25/11/71."</t>
  </si>
  <si>
    <t>Itaboraí</t>
  </si>
  <si>
    <t>RJ3301900BIED00003</t>
  </si>
  <si>
    <t xml:space="preserve"> Casa da Fazenda Cruz, antigo solar dos Viscondes de Itaboraí </t>
  </si>
  <si>
    <t>Chácara do Visconde, ou casa de Monteiro Lobato, situada entre a Rua Guaratinguetá e a Avenida Campinas, abrangendo uma área de 9.996 m², em parte arborizada, limitada aos fundos pela Rua Guaraperanga e à frente por uma rua projetada, paralela à mesma rua</t>
  </si>
  <si>
    <t>SP-3554102-BI-ED-00001</t>
  </si>
  <si>
    <t>Cabo de Santo Agostinho</t>
  </si>
  <si>
    <t>Convento Carmelita: ruínas e Igreja de Nossa Senhora de Nazaré</t>
  </si>
  <si>
    <t>PE2602902BICA00001</t>
  </si>
  <si>
    <t>INDEFERIDO em 07/01/2020</t>
  </si>
  <si>
    <t>01458.000981/2012-21</t>
  </si>
  <si>
    <t>Rio Preto</t>
  </si>
  <si>
    <t xml:space="preserve">Casa: Rua Dr. Espiridião </t>
  </si>
  <si>
    <t>Nazaré</t>
  </si>
  <si>
    <t>Igreja de Nossa Senhora de Nazaré de Camamú</t>
  </si>
  <si>
    <t>BA2922508BIED00003</t>
  </si>
  <si>
    <t>Outro processo 488-T</t>
  </si>
  <si>
    <t>BA2922508BIED00004</t>
  </si>
  <si>
    <t>Sobrado à Travessa da Capela, 2, conhecida como Solar Ataíde</t>
  </si>
  <si>
    <t>BA2922508BIED00002</t>
  </si>
  <si>
    <t>Na SE/BA desde 19/06/2013</t>
  </si>
  <si>
    <t>01458.000391/2011-18</t>
  </si>
  <si>
    <t xml:space="preserve">Praça Alexandre Bittencourt, s/ nº, Casa dos Arcos, Mercado Municipal </t>
  </si>
  <si>
    <t>01458.000652/2011-08</t>
  </si>
  <si>
    <t>Vistas do Cons. Paulo Ormindo - na SE-BA (08/06/2011)</t>
  </si>
  <si>
    <t>Casa Térrea com armazém, às margens do Rio Jaguaripe, nº 13, Nazaré, BA</t>
  </si>
  <si>
    <t>Casa à Praça Alexandre Bittencourt nº 13</t>
  </si>
  <si>
    <t>Casa à Rua Conselheiro Saraiva, Nazaré, BA</t>
  </si>
  <si>
    <t>Casa à Rua Barão Homem de Melo, Nazaré,BA</t>
  </si>
  <si>
    <t>BA2922508BIED00001</t>
  </si>
  <si>
    <t>INDEFERIDO em 07/02/2004.</t>
  </si>
  <si>
    <t xml:space="preserve">Casa Treze de Maio; Museu Pio XII; Museu de São Luís </t>
  </si>
  <si>
    <t>Capela de Nossa Senhora da Cabeça</t>
  </si>
  <si>
    <t>RJ3304557BIED00092</t>
  </si>
  <si>
    <t>Segundo Superintendência (Marcia Franqueira), estaria inserida em alguma poligonal delimitada por Portaria. Ver qual.</t>
  </si>
  <si>
    <t>01458.000757/2009-34</t>
  </si>
  <si>
    <t>Conjunto arquitetônico do Antigo Horto Florestal da cidade do Rio de Janeiro</t>
  </si>
  <si>
    <t>RJ3304557BICA00006</t>
  </si>
  <si>
    <t>Reaberto em 03/07/2019. Memorando nº 39/2019/CGID/DEPAM informa sobre o desaparecimento do processo físico.</t>
  </si>
  <si>
    <t>01450.001415/2019-83</t>
  </si>
  <si>
    <t>Cametá</t>
  </si>
  <si>
    <t>Restos de Samaumeira</t>
  </si>
  <si>
    <t>Fernando de Noronha</t>
  </si>
  <si>
    <t>Forte de Nossa Senhora dos Remédios</t>
  </si>
  <si>
    <t>PE2611606BIED00001</t>
  </si>
  <si>
    <t>Paracatu</t>
  </si>
  <si>
    <t>MG3147006BIED00002</t>
  </si>
  <si>
    <t>MG3147006BIED00001</t>
  </si>
  <si>
    <t>Casa à rua Vinte e Oito de Setembro, 8</t>
  </si>
  <si>
    <t>BA2927408BIED00015</t>
  </si>
  <si>
    <t>Tombado como parte integrante do edifício tombado à Rua Saldanha da Gama, nº 25, denominado Casa Régia</t>
  </si>
  <si>
    <t xml:space="preserve">Capela de São Pedro Advíncula </t>
  </si>
  <si>
    <t>PE2609600BIED00001</t>
  </si>
  <si>
    <t>Edifício do antigo Aljube, na rua 13 de Maio, atual Museu de Arte Sacra</t>
  </si>
  <si>
    <t>PE2609600BIED00004</t>
  </si>
  <si>
    <t>Indeferido em 24/10/2021. Passivo DEPAM/RJ. Encaminhado à SE/GO em 24/04/2015</t>
  </si>
  <si>
    <t>01458.001487/2012-84</t>
  </si>
  <si>
    <t>Teatro Sete de Abril, Praça Coronel Pedro Osório, nº 160</t>
  </si>
  <si>
    <t>RS4314407BIED00003</t>
  </si>
  <si>
    <t>01450.011599/2009-37</t>
  </si>
  <si>
    <t>Colégio Militar do Rio de Janeiro: pavilhão de comando (Casa: São Francisco Xavier)</t>
  </si>
  <si>
    <t>RJ3304557BIED00080</t>
  </si>
  <si>
    <t>Casa à Rua da Ajuda, nº 1, denominada Casa do Ouvidor</t>
  </si>
  <si>
    <t>BA2917805BIED00003</t>
  </si>
  <si>
    <t>Processo INDEFERIDO em 15/05/1962.</t>
  </si>
  <si>
    <t>Campina Grande do Sul</t>
  </si>
  <si>
    <t>Casa: Floriano Peixoto (r.), 312</t>
  </si>
  <si>
    <t>Forte do Castelo</t>
  </si>
  <si>
    <t>PA1501402BIED00003</t>
  </si>
  <si>
    <t>Casa na Rua Colares Moreira, 84 , Sede da Academia Maranhense</t>
  </si>
  <si>
    <t>MA2111300BIED00007</t>
  </si>
  <si>
    <t>Origem: DEPAM 24/07/2012 / Destino: Superintendência 21/08/2012.</t>
  </si>
  <si>
    <t>01458.000927/2012-86</t>
  </si>
  <si>
    <t>Capela de São Pedro</t>
  </si>
  <si>
    <t>01458.000982/2012-76</t>
  </si>
  <si>
    <t>Casa: Palácio Velho</t>
  </si>
  <si>
    <t>Indeferido em 30/08/2021</t>
  </si>
  <si>
    <t>01458.000928/2012-21</t>
  </si>
  <si>
    <t>Casa: Rua D. Silvério (do Pai do Inconfidente José Álvares Maciel)</t>
  </si>
  <si>
    <t>Origem: DEPAM. Destino: SE-CE, para complementação da instrução técnica, em 27/04/2016. PARECER TÉCNICO nº 58/2022/DIVTEC IPHAN-CE/IPHAN-CE indicando proteção do Sítio Alagadiço Novo em  01/08/2022</t>
  </si>
  <si>
    <t>01458.002242/2008-98</t>
  </si>
  <si>
    <t>Casa natal de José de Alencar</t>
  </si>
  <si>
    <t>CE2304400BIED00001</t>
  </si>
  <si>
    <t>Processo reaberto para extensão do tombamento e inclusão do Sítio Alagadiço Novo</t>
  </si>
  <si>
    <t>Com a extensão do tombamento, passará a ter poligonal, já notificada.</t>
  </si>
  <si>
    <t>Teatro José de Alencar</t>
  </si>
  <si>
    <t>CE2304400BIED00004</t>
  </si>
  <si>
    <t>Há uma proposta de poligonal de entorno, nunca regulamentada</t>
  </si>
  <si>
    <t>Possui acervo tombado</t>
  </si>
  <si>
    <t>01450.009519/2005-31</t>
  </si>
  <si>
    <t>Conjunto Constituído pela Fortaleza de Nossa Senhora da Assunção, com o Material de Artilharia Composto pelos Canhões de n. 01 a 06, e pelo Antigo Quartel da Guarnição do Ceará, Atual Quartel da 10ª RM</t>
  </si>
  <si>
    <t>CE2304400BIED00003</t>
  </si>
  <si>
    <t>Itarema</t>
  </si>
  <si>
    <t>Igreja de Nossa Senhora da Conceição, com todo o seu recheio</t>
  </si>
  <si>
    <t>CE2300200BIED00001</t>
  </si>
  <si>
    <t>Icó</t>
  </si>
  <si>
    <t>Prédio da antiga Casa de Câmara e Cadeia na Praça da Matriz</t>
  </si>
  <si>
    <t>CE2305407BIED00001</t>
  </si>
  <si>
    <t xml:space="preserve">Igreja da N. Sra. da Lapa </t>
  </si>
  <si>
    <t>Igreja Matriz de Nossa Senhora dos Remédios, e respectivas imagens e alfaias</t>
  </si>
  <si>
    <t>RJ3303807BIED00005</t>
  </si>
  <si>
    <t>Igreja de Santa Rita, e respectivas imagens e alfaias</t>
  </si>
  <si>
    <t>RJ3303807BIED00004</t>
  </si>
  <si>
    <t>Igreja de Nossa Senhora das Dores, e respectivas imagens e alfaias</t>
  </si>
  <si>
    <t>RJ3303807BIED00002</t>
  </si>
  <si>
    <t>Igreja de Nossa Senhora do Rosário, e respectivas imagens e alfaias</t>
  </si>
  <si>
    <t>RJ3303807BIED00003</t>
  </si>
  <si>
    <t>Cemitério Protestante</t>
  </si>
  <si>
    <t>SC4209102BICA00001</t>
  </si>
  <si>
    <t>INDEFERIDO em 27/05/2008.</t>
  </si>
  <si>
    <t>Casa: Rua Afonso Pena, 46 (Edifício Sede dos Diários Associados)</t>
  </si>
  <si>
    <t>Arquivo verificar. De acordo com as informações do processo, o bem está inserido no Conjunto Arquitetônico e Paisagístico da Cidade de São Luís. VER SE FOI APENSADO, SENÃO MANDAR APENSAR.</t>
  </si>
  <si>
    <t>Arquivo: Convento do Carmo</t>
  </si>
  <si>
    <t>Motivada DESPACHO Nº 149/2023 CGN/DEPAM de 14/08/2023 (SEI nº 01450.002602/2022-80). Reabertura do processo em 18/10/2023. Solicitada a  instrução para a rerratificação em 27/10/2023</t>
  </si>
  <si>
    <t>01458.000140/2022-96</t>
  </si>
  <si>
    <t>Instituto Histórico de Petrópolis</t>
  </si>
  <si>
    <t>RJ-3303906-BI-CU-00001</t>
  </si>
  <si>
    <t>08/06/1964; 11/07/1980; 14/01/1982</t>
  </si>
  <si>
    <t>1980, 1982, 1985</t>
  </si>
  <si>
    <t xml:space="preserve">Conjunto tombado inicialmente apenas com a Avenida Koeler (1964), que sofreu duas extensões (1980 e 1982), onde se incluem 4 conjuntos fabris estando dois deles fora do núcleo urbano inicial da cidade. 
Outras Inscrições:
Liv. Arq./Etn./Psg. Nº inscr.: 080 ; Vol. 01 ; F. 22 ; Data: 11/07/1980
Nº inscr.: 084 ; Vol. 01 ; F. 24 ; Data: 14/01/1982
OBS.: O processo 001-E-96 - define a Portaria de Entorno.
Ver, no final da listagem dos bens localizados no Estado do Rio de Janeiro, documento explicativo discriminando todos os bens incluídos em cada uma das inscrições acima registradas, todas elas referentes ao Conjunto urbano-paisagístico constituído pela Avenida Koeller.
</t>
  </si>
  <si>
    <t>1996/2007</t>
  </si>
  <si>
    <t>Processo INDEFERIDO em 22/06/1962.</t>
  </si>
  <si>
    <t>Macaíba</t>
  </si>
  <si>
    <t>Casa do Engenho do Ferreiro Torto</t>
  </si>
  <si>
    <t>Imagens, 13: Nossa Senhora das Candeias (02), Santos Reis Magos (02 conjuntos), Senhor Morto (02), Nossa Senhora das Dores e Nossa Senhora da Conceição (02)</t>
  </si>
  <si>
    <t>RN-2408102-BM-AC-00001</t>
  </si>
  <si>
    <t>Vila Flor</t>
  </si>
  <si>
    <t>Casa de Câmara e Cadeia: ruínas</t>
  </si>
  <si>
    <t>RN2415008BIED00001</t>
  </si>
  <si>
    <t>Discutida durante as Oficinas Regionais em 2011, mas sem encaminhamentos posteriores.</t>
  </si>
  <si>
    <t>Canguaretama</t>
  </si>
  <si>
    <t>Engenho do Cunhau: ruínas da capela</t>
  </si>
  <si>
    <t>RN2402204BIED00001</t>
  </si>
  <si>
    <t>Caicó</t>
  </si>
  <si>
    <t>Imagens, 02: Santana e Nossa Senhora do Rosário</t>
  </si>
  <si>
    <t>RN2402006BMAC00001</t>
  </si>
  <si>
    <t>Arês</t>
  </si>
  <si>
    <t>Portão do Cemitério de Arês</t>
  </si>
  <si>
    <t>RN2401206BMAC00001</t>
  </si>
  <si>
    <t>Casa à Rua da Conceição, 601, atual Museu Histórico</t>
  </si>
  <si>
    <t>RN2408102BIED00001</t>
  </si>
  <si>
    <t>Teatro da Paz</t>
  </si>
  <si>
    <t>PA1501402BIED00015</t>
  </si>
  <si>
    <t>Catedral Metropolitana</t>
  </si>
  <si>
    <t>DF5300108BIED00022</t>
  </si>
  <si>
    <t>Inserida na poligonal de tombamento do Conjunto Urbanístico de Brasília</t>
  </si>
  <si>
    <t>Indeferimento. O bem faz parte do conjunto da Igreja de Nossa Senhora da Piedade (463-T-52), recomendação de infederimento e rerratificação do 463-T-52. INDEFERIDO EM 21/06/2019</t>
  </si>
  <si>
    <t>01458.000279/2013-49</t>
  </si>
  <si>
    <t>Antigo Hospício Carmelitano</t>
  </si>
  <si>
    <t>Acervo arquitetônico e urbanístico da cidade de Olinda</t>
  </si>
  <si>
    <t>PE-2609600-BI-CU-00001</t>
  </si>
  <si>
    <t>50, 74, 117</t>
  </si>
  <si>
    <t>1976, 1985</t>
  </si>
  <si>
    <t>Na reunião nº  74 (1976), foi aprovada a extensão da área tombada em 1968, alterada de novo na reunião 117 (1985).</t>
  </si>
  <si>
    <t>Informações sobre delimitação das poligonais no Sambaqui. Planta demarcada no Processo 674-T-62. Ver fls. 19 do Livro Arqueológico, Etnográfico e Paisagístico."</t>
  </si>
  <si>
    <t>SE2806701BIED00006</t>
  </si>
  <si>
    <t>Processo INDEFERIDO em 08/04/2014</t>
  </si>
  <si>
    <t>01458.000909/2013-85</t>
  </si>
  <si>
    <t>Tucunduva</t>
  </si>
  <si>
    <t>Igreja Ortodoxa</t>
  </si>
  <si>
    <t>Reaberto - processo estava desaparecido.</t>
  </si>
  <si>
    <t>01450.001416/2019-28</t>
  </si>
  <si>
    <t>Caxambu</t>
  </si>
  <si>
    <t xml:space="preserve">Igreja de Santa Isabel </t>
  </si>
  <si>
    <t>Engenho dos Erasmos: ruínas</t>
  </si>
  <si>
    <t>SP3548500BIED00002</t>
  </si>
  <si>
    <t>Estância</t>
  </si>
  <si>
    <t>Casa à Praça Rio Branco, 35</t>
  </si>
  <si>
    <t>SE2802106BIED00001</t>
  </si>
  <si>
    <t>Em tratamento via projeto BNDES (18/01/2016)</t>
  </si>
  <si>
    <t>Touros</t>
  </si>
  <si>
    <t>Marco Quinhentista, na praia do Marco</t>
  </si>
  <si>
    <t>RN2414407BIED00001</t>
  </si>
  <si>
    <t>Livro Histórico, vol.1, Inscrição: 352, Folha: 057.</t>
  </si>
  <si>
    <t>Casa à Praça Marechal Floriano Peixoto, nº 16, antiga casa do Visconde de Itaborai, atual Forum</t>
  </si>
  <si>
    <t>RJ-3301900-BI-ED-00001</t>
  </si>
  <si>
    <t>Ofício que informa o INDEFERIMENTO do Processo em 16/08/1962.</t>
  </si>
  <si>
    <t>Palácio de Chico Rei</t>
  </si>
  <si>
    <t>Casa à Avenida  2, nº  572,  esquina com rua 7, Sobrado do Barão de Dourados</t>
  </si>
  <si>
    <t>SP3543907BIED00001</t>
  </si>
  <si>
    <t>Rua Carneiro de Campos, Sodré e Travessa Aquino Gaspar: conjunto arquitetônico</t>
  </si>
  <si>
    <t>BA2927408BICA00004</t>
  </si>
  <si>
    <t>Solicitada vistoria em 13/12/2021</t>
  </si>
  <si>
    <t>01458.001008/2012-20</t>
  </si>
  <si>
    <t>Igreja da praça das Fronteiras</t>
  </si>
  <si>
    <t>Solicitada vistoria em 13/12/2021. CGID, 24/08/2015. Dois bens, mas indica o tombamento apenas desse.</t>
  </si>
  <si>
    <t>Igreja de São João (junto ao cemitério)</t>
  </si>
  <si>
    <t>INDEFERIDO em 6/1/2022. Origem: DEPAM. Destino: SE-RJ. 26/08/2014</t>
  </si>
  <si>
    <t>01458.000927/2014-48</t>
  </si>
  <si>
    <t>Casa: Boticário (Beco e Largo)</t>
  </si>
  <si>
    <t>sem data</t>
  </si>
  <si>
    <t>abaixo-assinado</t>
  </si>
  <si>
    <t>Observação arquivo: "tombado pelo INEPAC"</t>
  </si>
  <si>
    <t>INDEFERIDO em 5/11/2021. Origem: DEPAM. Destino: SE-BA, em 06/06/2016</t>
  </si>
  <si>
    <t>01458.000657/2013-94</t>
  </si>
  <si>
    <t>Ilhéus</t>
  </si>
  <si>
    <t>Casa Grande da Fazenda São João</t>
  </si>
  <si>
    <t>Casa à Rua das Palmeiras, 55, atual Museu do Índio</t>
  </si>
  <si>
    <t>RJ3304557BIED00081</t>
  </si>
  <si>
    <t>1963, 1964</t>
  </si>
  <si>
    <t>41, 43</t>
  </si>
  <si>
    <t>Casa à Praça Quinze de Novembro, nº 101 (antigo Convento do Carmo), atual sede da Academia de Comércio</t>
  </si>
  <si>
    <t>RJ3304557BIED00085</t>
  </si>
  <si>
    <t>41, 42</t>
  </si>
  <si>
    <t>Inserida no conjunto da Praça XV</t>
  </si>
  <si>
    <t>Ruínas do Convento de São Boaventura na Fazenda Macacu</t>
  </si>
  <si>
    <t>RJ-3301900-BI-ED-00002</t>
  </si>
  <si>
    <t>Info Arquivo: "13/04/99 - DEPROT - Claudia Girão". Tem cópia na Superintendência do Ceará, Ramiro vai mandar (07/11/2014). Encaminhado à SE em 08/01/2015</t>
  </si>
  <si>
    <t>01458.001663/2014-40</t>
  </si>
  <si>
    <t>Diversos Monumentos</t>
  </si>
  <si>
    <t>01458.000654/2013-51</t>
  </si>
  <si>
    <t>Acervo do Museu de Arte Sacra</t>
  </si>
  <si>
    <t>AM</t>
  </si>
  <si>
    <t>Manaus</t>
  </si>
  <si>
    <t>Teatro Amazonas</t>
  </si>
  <si>
    <t>AM1302603BIED00002</t>
  </si>
  <si>
    <t>INDEFERIDO em 28/07/1997.</t>
  </si>
  <si>
    <t>Teatro Artur de Azevedo</t>
  </si>
  <si>
    <t>Consta: "Pertence ao "Conjunto arquitetônico e paisagístico de São Luís", tombado conforme Processo 454-T-57, em 13/03/74"/ "não tem valor para tombamento individual a nível federal"</t>
  </si>
  <si>
    <t>Processo INDEFERIDO em 28/07/1997.</t>
  </si>
  <si>
    <t>Teatro 4 de Setembro</t>
  </si>
  <si>
    <t>INDEFERIDO em 28/12/2015</t>
  </si>
  <si>
    <t>01458.000358/2014-31</t>
  </si>
  <si>
    <t>Teatro Alberto Maranhão</t>
  </si>
  <si>
    <t>Edmundo Ferrão Moniz de Aragão - Diretordo Serviço Nacional de Teatro</t>
  </si>
  <si>
    <t>Processo estrava como desaparecido, encontrado no DEPAM/RJ. Encaminhado à SE/PB em 24/04/2015</t>
  </si>
  <si>
    <t>01458.000908/2013-31</t>
  </si>
  <si>
    <t>Teatro Santa Rosa</t>
  </si>
  <si>
    <t>Maceió</t>
  </si>
  <si>
    <t>Teatro Marechal Deodoro</t>
  </si>
  <si>
    <t>Teatro Sete de Setembro</t>
  </si>
  <si>
    <t>Enviado a Superintendência para instrução. Origem: DEPAM / Destino: Superintendência em 28/06/2012. PARECER TÉCNICO nº 318/2019/COTEC IPHAN-MG/IPHAN-MG.</t>
  </si>
  <si>
    <t>01458.000848/2012-75</t>
  </si>
  <si>
    <t>Teatro ou Casa da Ópera</t>
  </si>
  <si>
    <t>Teatro Leal - Teatro de Friburgo; Cinema Leal</t>
  </si>
  <si>
    <t>Processo INDEFERIDO em 23/09/2013</t>
  </si>
  <si>
    <t>01458.001647/2012-95</t>
  </si>
  <si>
    <t>Teatro João Caetano</t>
  </si>
  <si>
    <t>Casa que pertenceu ao Visconde de Pelotas, na Rua Duque de Caxias, número novecentos e sessenta e oito</t>
  </si>
  <si>
    <t xml:space="preserve">RS4314902BIED00001 </t>
  </si>
  <si>
    <t>Origem: DEPAM,  Destino: Presidência, em 18/08/2015, com indicação de indeferimento</t>
  </si>
  <si>
    <t>01458.000907/2013-96</t>
  </si>
  <si>
    <t>Sítio Santo Amaro; Casa de José Bonifácio-ruínas</t>
  </si>
  <si>
    <t>Encaminhado ao Arquivo em 10/04/2017</t>
  </si>
  <si>
    <t>01458.000906/2013-41</t>
  </si>
  <si>
    <t>Barcarena</t>
  </si>
  <si>
    <t>Casa: Cafezal (Fazenda)</t>
  </si>
  <si>
    <t>Leandro Tocantins</t>
  </si>
  <si>
    <t>Processo INDEFERIDO em 07/05/1999.</t>
  </si>
  <si>
    <t>Hospital de Caridade - antigo; Casa: à praça Caetano Brandão, ex-Largo da Sé</t>
  </si>
  <si>
    <t>Edifício do antigo Hospital Militar, na Praça Frei Caetano Brandão, ex-largo da Sé</t>
  </si>
  <si>
    <t>PA1501402BIED00004</t>
  </si>
  <si>
    <t>Processo INDEFERIDO em 22/01/1970.</t>
  </si>
  <si>
    <t>Solar do Barão do Japurá (antigo); Rocinha (antiga) do Barão de Japurá</t>
  </si>
  <si>
    <t>1969, 1970</t>
  </si>
  <si>
    <t>52, 53</t>
  </si>
  <si>
    <t>O tombamento foi aprovado na 52ª reunião do Conselho Consultivo (1969), mas cancelado na reunião seguinte (1970)</t>
  </si>
  <si>
    <t>Verificar se o 841  foi anexado a esse!</t>
  </si>
  <si>
    <t>Antigo Palácio do Governo, atual Palácio Lauro Sodré, sede do Governo do Estado</t>
  </si>
  <si>
    <t>PA1501402BIED00012</t>
  </si>
  <si>
    <t>Projeto do arquiteto Antonio José Landi</t>
  </si>
  <si>
    <t>Igreja de São Francisco da Penitência (Capela da Ordem Terceira)</t>
  </si>
  <si>
    <t>Sobrado azulejado da família Pombo</t>
  </si>
  <si>
    <t>PA-1501402-BI-ED-00027</t>
  </si>
  <si>
    <t>Inserido no conjunto tombado pleo processo 1071-T-82 em 03/05/2011, com indicação do Conselho Consultivo de ver se é o caso de tombar isoladamente.</t>
  </si>
  <si>
    <t>Capela Senhor Bom Jesus dos Passos</t>
  </si>
  <si>
    <t>PA-1501402-BI-ED-00028</t>
  </si>
  <si>
    <t>Barbacena</t>
  </si>
  <si>
    <t>Igreja Matriz de Nossa Senhora da Piedade e seu acervo móvel e integrado</t>
  </si>
  <si>
    <t>MG3105608BIED00002</t>
  </si>
  <si>
    <t>1968, 1986</t>
  </si>
  <si>
    <t>50, 122</t>
  </si>
  <si>
    <t>Na 50ª reunião do Conselho Consultivo, o tombamento foi negado  por falta de recursos da SPHAN para restaurar de forma satisfatória a Igreja. Aprovado apenas em 1986, na 122ª reunião</t>
  </si>
  <si>
    <t>A inscrição no Livro do Tombo Histórico se refere à Igreja e ao seu acervo móvel e integrado, enquanto a inscrição no Livro do Tombo das Belas Artes se refere somente ao acervo móvel e integrado.</t>
  </si>
  <si>
    <t>Palmeira dos Índios</t>
  </si>
  <si>
    <t>Casa à avenida General Gabino Bezouro, nº 12, "Casa de Graciliano Ramos"</t>
  </si>
  <si>
    <t>AL2706307BIED00001</t>
  </si>
  <si>
    <t>Piracicaba</t>
  </si>
  <si>
    <t>Casa onde viveu e faleceu o Presidente Prudente de Moraes, englobando edificação, terreno e anexos localizados no endereço citado, bem como o acervo listado nos autos do processo</t>
  </si>
  <si>
    <t>SP3538709BIED00001</t>
  </si>
  <si>
    <t>1969, 2002</t>
  </si>
  <si>
    <t>52, 33</t>
  </si>
  <si>
    <t>Tombamento aprovado em 1969, mas não inscrito. Em 2003 foi aprovada a poligonal de tombamento.</t>
  </si>
  <si>
    <t xml:space="preserve">INDEFERIDO em 31/10/2021. Origem: DEPAM 24/08/2012 / Destino: Superintendência 08/10/2012 </t>
  </si>
  <si>
    <t>01458.000929/2012-75</t>
  </si>
  <si>
    <t>Três Marias</t>
  </si>
  <si>
    <t>Igreja Mercês (capela)</t>
  </si>
  <si>
    <t>Encaminhado para instrução em 18/4/24.</t>
  </si>
  <si>
    <t>01458.000661/2013-52</t>
  </si>
  <si>
    <t>Conjunto Arquitetônico e Paisagístico de Jaguaripe</t>
  </si>
  <si>
    <t>Sobrado azulejado à Praça Cairú, nº19</t>
  </si>
  <si>
    <t>BA2927408BIED00024</t>
  </si>
  <si>
    <t>Casa à Rua Sorocaba, 200 (Sede do Museu Villa-Lobos)</t>
  </si>
  <si>
    <t>RJ3304557BIED00060</t>
  </si>
  <si>
    <t>Comendador Levy Gasparian</t>
  </si>
  <si>
    <t>Edifício da antiga Estação Rodoviária de Paraibuna, Estrada União Indústria</t>
  </si>
  <si>
    <t>RJ3300951BIED00001</t>
  </si>
  <si>
    <t>Berilo</t>
  </si>
  <si>
    <t>MG3106507BIED00002</t>
  </si>
  <si>
    <t xml:space="preserve">“Inclusive imaginária e alfaias". </t>
  </si>
  <si>
    <t>MG3106507BIED00001</t>
  </si>
  <si>
    <t>MG3141801BIED00001</t>
  </si>
  <si>
    <t>Carmo</t>
  </si>
  <si>
    <t>RJ3301207BIED00001</t>
  </si>
  <si>
    <t>Origem: DEPAM. Destino: presidência, em 24/08/2015. Indicação de indeferimento.</t>
  </si>
  <si>
    <t>01458.001009/2012-74</t>
  </si>
  <si>
    <t>Duas Barras</t>
  </si>
  <si>
    <t>Conjunto Arquitetônico e Urbanístico da Praça Governador Portela (principalmente a igreja Matriz Nossa Senhora da Conceição)</t>
  </si>
  <si>
    <t>Óleo " Pescadores" de autoria de R. Bernadelli</t>
  </si>
  <si>
    <t>Indeferido em 02/07/2019</t>
  </si>
  <si>
    <t>01458.000089/2016-74</t>
  </si>
  <si>
    <t>Casa à rua Coronel Guilherme Rocha, nº 33 a 45; Caixa Econômica Federal do Ceará - sede; Palacete Ceará; Rotisserie Sportman</t>
  </si>
  <si>
    <t>Caixa Econômica Federal</t>
  </si>
  <si>
    <t>Processo INDEFERIDO em 01/08/1997.</t>
  </si>
  <si>
    <t>Casa onde nasceram Joaquim Duarte Murtinho e Dom Francisco de Aquino Correâ</t>
  </si>
  <si>
    <t>Casa à Rua Pedro II, nº 215, conhecida como "Casa Azul"</t>
  </si>
  <si>
    <t>MG3156700BIED00002</t>
  </si>
  <si>
    <t>Iperó</t>
  </si>
  <si>
    <t>Área onde se encontram os remanescentes da Real Fábrica de Ferro de Ipanema</t>
  </si>
  <si>
    <t>SP-3521002-BI-CA-00001</t>
  </si>
  <si>
    <t>Edifício-sede do Museu Antônio Parreiras, à rua Tiradentes, nº 47, em Niterói, incluindo toda a área arborizada integrante da mesma propriedade, com as dimensões e confrontações constantes da planta que instruiu o processo</t>
  </si>
  <si>
    <t>Acari</t>
  </si>
  <si>
    <t>RN2400109BIED00001</t>
  </si>
  <si>
    <t>RN2400109BIED00002</t>
  </si>
  <si>
    <t>São Gonçalo do Amarante</t>
  </si>
  <si>
    <t>RN2412005BIED00001</t>
  </si>
  <si>
    <t>Igreja do Bom Jesus</t>
  </si>
  <si>
    <t>RJ3304557BIED00025</t>
  </si>
  <si>
    <t>Origem: DEPAM 02/07/2013. Destino: 16/07/2013.</t>
  </si>
  <si>
    <t>01458.001486/2012-30</t>
  </si>
  <si>
    <t>Conjunto Arquitetônico, Urbanístico e Paisagístico de Planaltina</t>
  </si>
  <si>
    <t>Processo INDEFERIDO em 22/04/1970.</t>
  </si>
  <si>
    <t>Conjunto Arquitetônico, Urbanístico e Paisagístico da Vila de Cananéia</t>
  </si>
  <si>
    <t>arquivado em 22.04.1970 a pedido do então Presidente do IPHAN, Renato Soeiro, sendo a principal justificativa para tal, que a preservação ficaria a cargo do Condephaat</t>
  </si>
  <si>
    <t>Processo INDEFERIDO em 21/05/1990.</t>
  </si>
  <si>
    <t>Fazenda do Ribeirão (ou Fazenda do Ribeirão de Alberto Dias, ou Fazenda Lopes de Oliveira)</t>
  </si>
  <si>
    <t>Campinas</t>
  </si>
  <si>
    <t>Edifício à rua Regente Feijó, esquina da rua Ferreira Penteado, conhecido como Palácio dos Azulejos</t>
  </si>
  <si>
    <t>SP3509502BIED00001</t>
  </si>
  <si>
    <t>Despacho para INDEFERIR o Processo em 03/11/1964.</t>
  </si>
  <si>
    <t>Piraí</t>
  </si>
  <si>
    <t xml:space="preserve">Igreja: Matriz de Sant'Ana </t>
  </si>
  <si>
    <t>Guaratinguetá</t>
  </si>
  <si>
    <t>Casa de Rodrigues Alves</t>
  </si>
  <si>
    <t>SP3518404BIED00001</t>
  </si>
  <si>
    <t>Conjunto Arquitetônico, Urbanístico e Paisagístico da Praça Frei Caetano Brandão, Ex-largo da Sé ; Largo da Sé (Antigo) (Belém, PA)</t>
  </si>
  <si>
    <t>PA1501402BICA00005</t>
  </si>
  <si>
    <t xml:space="preserve">Igreja de Nossa Senhora da Corrente </t>
  </si>
  <si>
    <t>AL2706703BIED00003</t>
  </si>
  <si>
    <t>Igreja de São Gonçalo Garcia</t>
  </si>
  <si>
    <t>AL2706703BIED00002</t>
  </si>
  <si>
    <t>Casa natal do Marechal Deodoro da Fonseca</t>
  </si>
  <si>
    <t>AL2704708BIED00002</t>
  </si>
  <si>
    <t>Casa à Rua das Palmeiras, 35</t>
  </si>
  <si>
    <t>RJ3304557BIED00082</t>
  </si>
  <si>
    <t>Jundiaí</t>
  </si>
  <si>
    <t>Igreja Matriz do Núcleo Colonial Barão de Jundiaí</t>
  </si>
  <si>
    <t>Área do Passeio Público, Antiga Praça dos Mártires</t>
  </si>
  <si>
    <t>CE2304400BICU00001</t>
  </si>
  <si>
    <t>Sua poligonal de entorno é a mesma posteriormente definida no tombamento da Fortaleza de N.S. da Assunção, lindeira a esta praça</t>
  </si>
  <si>
    <t>Quixeramobim</t>
  </si>
  <si>
    <t>CE2311405BIED00001</t>
  </si>
  <si>
    <t>INDEFERIDO em 07/07/2020</t>
  </si>
  <si>
    <t>01458.000660/2013-16</t>
  </si>
  <si>
    <t>Campo Formoso</t>
  </si>
  <si>
    <t>Igreja: Nossa Senhora do Burburi (Capela); Igreja da Gameleira</t>
  </si>
  <si>
    <t>Fazenda da Babilônia: casa e dependências</t>
  </si>
  <si>
    <t>GO5217302BICA00001</t>
  </si>
  <si>
    <t xml:space="preserve">Restituído ao Arquivo Central, após anexação do processo nº 1755-T-15, referente ao “Viaduto Paulo Bittencourt” </t>
  </si>
  <si>
    <t>01458.000177/2016-76</t>
  </si>
  <si>
    <t>Aterro do Flamengo</t>
  </si>
  <si>
    <t>RJ-3304557-PS-JD-00004</t>
  </si>
  <si>
    <t>16 imagens representando a morte de Nossa Senhora da Boa Morte, conservadas na Capela de São José</t>
  </si>
  <si>
    <t>RN2402204BMAC00001</t>
  </si>
  <si>
    <t>São José de Mipibu</t>
  </si>
  <si>
    <t>Imagens, 08: Nossa Senhora das Dores, São Pedro, Santana Mestra, São Joaquim, Nossa Senhora da Conceição, Jesus ressuscitado, Nossa Senhora do Rosário com menino Jesus,  São Sebastião e lavabo</t>
  </si>
  <si>
    <t>RN2412203BMAR00001</t>
  </si>
  <si>
    <t>01551.000083/2014-77</t>
  </si>
  <si>
    <t>Casa: sítio na rodovia ligando Brasilia a Sobradinho</t>
  </si>
  <si>
    <t>Edifício de dois pavimentos com frontaria azulejada na Rua do Comércio, 94/96 e 98</t>
  </si>
  <si>
    <t>SP3548500BIED00004</t>
  </si>
  <si>
    <t>Forte de São Felipe</t>
  </si>
  <si>
    <t>SP3518701BIED00001</t>
  </si>
  <si>
    <t>O tombamento, por extensão, abrange toda a área que pertence ao Forte, inclusive aquela onde se encontram os restos da antiga armação de pescas de baleias, também chamada Santo Antônio do Guaibé</t>
  </si>
  <si>
    <t>Processo INDEFERIDO em 10/10/1995.</t>
  </si>
  <si>
    <t>Igreja: São Tomé de Paripe; Capela de São Tomé de Paripe</t>
  </si>
  <si>
    <t>Encaminhado para instrução em 25/4/22. Solicitação de rerratificação</t>
  </si>
  <si>
    <t>01510.002718/2016-19</t>
  </si>
  <si>
    <t>Parque à Rua Marechal Deodoro, 365</t>
  </si>
  <si>
    <t>SC4209102PSPS00001</t>
  </si>
  <si>
    <t>Casa do Sítio Mirim</t>
  </si>
  <si>
    <t>SP3550308BIED00010</t>
  </si>
  <si>
    <t>INDEFERIDO em 13/12/2019</t>
  </si>
  <si>
    <t>01458.000930/2012-08</t>
  </si>
  <si>
    <t>Alto Maranhão</t>
  </si>
  <si>
    <t xml:space="preserve">Igreja de Nossa Senhora da Ajuda </t>
  </si>
  <si>
    <t>01500.001242/2012-94</t>
  </si>
  <si>
    <t>Cabo Frio, RJ: conjunto paisagístico</t>
  </si>
  <si>
    <t>RJ-3300704-BI-CU-00001</t>
  </si>
  <si>
    <t>47, 48</t>
  </si>
  <si>
    <t xml:space="preserve">Informações sobre delimitação das poligonais: DEPAM-RJ 98-99. </t>
  </si>
  <si>
    <t>Palácio do Govêrno, à Praça Sete de Setembro</t>
  </si>
  <si>
    <t>RN-2408102-BI-ED-00011</t>
  </si>
  <si>
    <t>PE2611606BIED00010</t>
  </si>
  <si>
    <t>INDEFERIDO em 09/06/2020</t>
  </si>
  <si>
    <t>01458.001024/2013-01</t>
  </si>
  <si>
    <t>Ponte: Boa Vista</t>
  </si>
  <si>
    <t>Igreja de Nossa Senhora do Pilar</t>
  </si>
  <si>
    <t>PE2611606BIED00026</t>
  </si>
  <si>
    <t>Já tem análise do DEPAM e da Procuradoria, mas essa colocou dúvidas. Foi devolvido pra SE-RJ em 22/09/2016 para esclarecer</t>
  </si>
  <si>
    <t xml:space="preserve">01500.002827/2009-26 </t>
  </si>
  <si>
    <t>Parque Nacional da Tijuca e Florestas de proteção  acima das cotas de oitenta e cem metros</t>
  </si>
  <si>
    <t>RJ3304557PSPS00002</t>
  </si>
  <si>
    <t>1966, 1998</t>
  </si>
  <si>
    <t>47, 16</t>
  </si>
  <si>
    <t>Rerratificação aprovada em 1998, durante a 16ª Reunião do Conselho Consultivo, que excluiu a Ponta da Joatinga, tornando-a área de entorno.</t>
  </si>
  <si>
    <t>Critérios de intervenção na área tombada aprovados pelo Conselho Consultivo durante a 16º reunião, em 1998.</t>
  </si>
  <si>
    <t>São João da Barra</t>
  </si>
  <si>
    <t>RJ3305000BIED00001</t>
  </si>
  <si>
    <t>Igreja: Catedral</t>
  </si>
  <si>
    <t>Casa à rua Marechal Floriano, onde funciona a Alfândega</t>
  </si>
  <si>
    <t>RS4315602BIED00001</t>
  </si>
  <si>
    <t>Processo INDEFERIDO em 25/11/1971.</t>
  </si>
  <si>
    <t xml:space="preserve">Cava do antigo marco nº 2 </t>
  </si>
  <si>
    <t>1969, 1971</t>
  </si>
  <si>
    <t>52, 56</t>
  </si>
  <si>
    <t>Indeferido na 52ª reunião do Conselho Consultivo (1969)</t>
  </si>
  <si>
    <t>Casa à Rua Barão de Itaim, edifício-sede do Museu Republicano Convenção de Itu</t>
  </si>
  <si>
    <t>SP3523909BIED00001</t>
  </si>
  <si>
    <t>Encaminhado para indeferimento em 17/03/2021</t>
  </si>
  <si>
    <t>01458.001653/2012-42</t>
  </si>
  <si>
    <t>Itaguaí</t>
  </si>
  <si>
    <t>Engenho Jesuíta, Estrada da Serra da Calçada e Ponte Bela.</t>
  </si>
  <si>
    <t xml:space="preserve">Parecer de indeferimento de 16/5/22. Origem: DEPAM 16/09/2013 / Destino: Superintendência 2709/2013 </t>
  </si>
  <si>
    <t>01458.000931/2012-44</t>
  </si>
  <si>
    <t>Oliveira</t>
  </si>
  <si>
    <t>Casa: [Fórum], Município de Oliveira</t>
  </si>
  <si>
    <t>Origem: DEPAM, destino: SE-RJ, em 04/09/2015</t>
  </si>
  <si>
    <t>01458.001572/2012-42</t>
  </si>
  <si>
    <t xml:space="preserve">Casa: Marquês de Abrantes (Rua),99 </t>
  </si>
  <si>
    <t>INDEFERIDO em 18.05.16</t>
  </si>
  <si>
    <t>01458.000179/2016-65</t>
  </si>
  <si>
    <t>Praça Independência; Penitenciária (antiga)</t>
  </si>
  <si>
    <t>Observação arquivo: "não consta nenhuma informação relativa ao processo"</t>
  </si>
  <si>
    <t>Duas pinturas sobre tábuas ovais, atribuídas a Leandro Joaquim, representando o incêndio e  reconstrução do Recolhimento de Nossa Senhora do Parto</t>
  </si>
  <si>
    <t>RJ3304557BMCL00003</t>
  </si>
  <si>
    <t>Mangaratiba</t>
  </si>
  <si>
    <t>Igreja Matriz de Nossa Senhora da Guia</t>
  </si>
  <si>
    <t>RJ3302601BIED00001</t>
  </si>
  <si>
    <t>01458.000025/2022-11</t>
  </si>
  <si>
    <t>Paudalho</t>
  </si>
  <si>
    <t>Mosteirinho de São Francisco</t>
  </si>
  <si>
    <t>PE2610608BIED00001</t>
  </si>
  <si>
    <t>INDEFERIDO em 1997, mas o Processo 0775-T-66 foi ANEXADO ao Processo 0902-T-74, referente a diversos bens em Magé/RJ</t>
  </si>
  <si>
    <t>Casa e Capela da Fazenda da Barreira</t>
  </si>
  <si>
    <t>Tombamento indeferido, e bens incluídos em outro processo, de nº 902-T-74, como Museu Von Martius e Igreja da Conceição, em Guapimirim.</t>
  </si>
  <si>
    <t>Ofício que informa o INDEFERIMENTO do Processo em 07/10/1966.</t>
  </si>
  <si>
    <t>Casa e Capela: Antiga da Fazenda Amaralina</t>
  </si>
  <si>
    <t>Despacho para INDEFERIR o Processo em 08/07/1971.</t>
  </si>
  <si>
    <t xml:space="preserve">Casa: República (Praça), nº 25 </t>
  </si>
  <si>
    <t>1970, 1971</t>
  </si>
  <si>
    <t>53, 55</t>
  </si>
  <si>
    <t>Aprovado na 53ª reunião do Conselho Consultivo (1970), mas indeferido na reunião seguinte (1971)</t>
  </si>
  <si>
    <t>Mausoléu da família do Barão de Cajaíba, notadamente a estátua da Fé, autoria de Johann von Halbig, que encima o referido mausoléu</t>
  </si>
  <si>
    <t>BA2927408BIED00027</t>
  </si>
  <si>
    <t>Ofício que informa o INDEFERIMENTO do Processo em 10/11/1966.</t>
  </si>
  <si>
    <t>Parque: Biológico do Jequiá; Parque das Garças</t>
  </si>
  <si>
    <t>Observação arquivo: "O citado parque não possui caracteristicas que justifiquem o seu tombamento"</t>
  </si>
  <si>
    <t>Sobrado Grande da Madalena, à Praça João Alfredo, atual Museu da Abolição, Rua Benfica 1.150</t>
  </si>
  <si>
    <t>PE2611606BIED00031</t>
  </si>
  <si>
    <t>Estudos para delimitação do entorno iniciados durante as Oficinas Regionais m 2011, mas não avançaram. Casa do Conselheiro João Alfredo"</t>
  </si>
  <si>
    <t>01458.000659/2013-83</t>
  </si>
  <si>
    <t>Pindamonhangaba</t>
  </si>
  <si>
    <t>José Salvador Julianelli, Chefe da Casa Civil, Governo do Estado de São Paulo</t>
  </si>
  <si>
    <t>INDEFERIDO em 16/01/2020</t>
  </si>
  <si>
    <t>01458.000280/2013-73</t>
  </si>
  <si>
    <t>Igreja (Capela) de Nossa Senhora dos Aflitos</t>
  </si>
  <si>
    <t>Tombamento Cancelado por perecimento do bem, despacho Despacho 1204 (3072360)</t>
  </si>
  <si>
    <t>01428.000173/2020-21</t>
  </si>
  <si>
    <t>Fazenda de Nossa Senhora da Conceição: casa</t>
  </si>
  <si>
    <t>RJ3303807BIED00001</t>
  </si>
  <si>
    <t>Tombamento cancelado Aviso de Tombamento GAB PRESI (3054313) da presidência do Iphan de 25/10/2021</t>
  </si>
  <si>
    <t>01458.000658/2013-39</t>
  </si>
  <si>
    <t>Casa: à Rua Marechal Barcellar  nº 473 (Casa onde nasceu o General Manuel Marques de Souza, Conde Porto Alegre)</t>
  </si>
  <si>
    <t>Origem: DEPAM, destino: Arquivo Central, em 27/07/2016</t>
  </si>
  <si>
    <t>01504.001375/2009-25</t>
  </si>
  <si>
    <t>São Cristovão, SE: conjunto arquitetônico, urbanístico e paisagístico</t>
  </si>
  <si>
    <t>SE-2806701-BI-CU-00001</t>
  </si>
  <si>
    <t>23/01/1967
15/07/2014</t>
  </si>
  <si>
    <t>Processo original não encontrado.  Rerratificado em 2012, com nova inscrição e alteração na inscrição original (de 1967).</t>
  </si>
  <si>
    <t>Estudo de pré-setorização concluído (metodologia Histórica/Antropológica/Urbanística) para rerratificação do polígono. Informações sobre delimitação das poligonais: DEPAM-RJ 98-99</t>
  </si>
  <si>
    <t>Praça Afonso Vizeu</t>
  </si>
  <si>
    <t>Arquivo verificar. Consta: "O bem já se encontra protegido pelo tombamento do Conjunto Urbanístico e Paisagístico da Floresta da Tijuca (Processo 0762-T-65)" - VER SE É O CASO DE APENSAR</t>
  </si>
  <si>
    <t>Casa à Rua José Marcelino, 203-205</t>
  </si>
  <si>
    <t>ES3205309BIED00004</t>
  </si>
  <si>
    <t>Casa à rua José Marcelino, 197</t>
  </si>
  <si>
    <t>ES3205309BIED00005</t>
  </si>
  <si>
    <t>Processo INDEFERIDO em 04/10/2013.</t>
  </si>
  <si>
    <t>01458.000257/2013-89</t>
  </si>
  <si>
    <t>Góias</t>
  </si>
  <si>
    <t xml:space="preserve">Casa de Saint'Hilaire </t>
  </si>
  <si>
    <t>Solicitada a instrução em 13-04-2022</t>
  </si>
  <si>
    <t>01458.001177/2012-60</t>
  </si>
  <si>
    <t>Fazenda Santa Eufrásia com seus bosques e parque secular, inclusive a edificação da sede com o respectivo mobiliário e objetos antigos.</t>
  </si>
  <si>
    <t>RJ3306206BICA00001</t>
  </si>
  <si>
    <t>Mogi das Cruzes</t>
  </si>
  <si>
    <t>Convento e Igreja da Ordem Primeira do Carmo e Igreja da Ordem Terceira do Carmo</t>
  </si>
  <si>
    <t>SP3530607BICA00001</t>
  </si>
  <si>
    <t>indeferimento.</t>
  </si>
  <si>
    <t>01458.001023/2013-59</t>
  </si>
  <si>
    <t>Casa da Rua Paula Souza - Companhia Ituana de Força e Luz (hoje da São Paulo Ligth)</t>
  </si>
  <si>
    <t>Cópia da ata da 50ª sessão ordinária do Conselho Consultivo do DPHAN, realizada em 12/03/1968, indica que foi decidido o INDEFERIMENTO do Processo.</t>
  </si>
  <si>
    <t xml:space="preserve">Torre Eifel </t>
  </si>
  <si>
    <t>1967, 1968</t>
  </si>
  <si>
    <t>49, 50</t>
  </si>
  <si>
    <t>Observação arquivo: "única informação é a de que o bem foi demolido"</t>
  </si>
  <si>
    <t>Casa natal de Oliveira Lima, à rua Oliveira Lima, nº  813, antiga Corredor dos Bispos</t>
  </si>
  <si>
    <t>PE2611606BIED00005</t>
  </si>
  <si>
    <t>Sobrado à Praça General Osório, 19</t>
  </si>
  <si>
    <t>RJ3300100BIED00008</t>
  </si>
  <si>
    <t>Sobrado à Praça General Osório, 35</t>
  </si>
  <si>
    <t>RJ3300100BIED00010</t>
  </si>
  <si>
    <t>Sobrado à Praça General Osório, s/n</t>
  </si>
  <si>
    <t>RJ3300100BIED00011</t>
  </si>
  <si>
    <t>Sobrado à Praça General Osório, 3 a 13</t>
  </si>
  <si>
    <t>RJ3300100BIED00009</t>
  </si>
  <si>
    <t>Processo INDEFERIDO em 10/06/2013.</t>
  </si>
  <si>
    <t>01458.00566/2012-95</t>
  </si>
  <si>
    <t xml:space="preserve">Casa: Assunção (Avenida),722 (Esquina com Rua Miguel Couto) </t>
  </si>
  <si>
    <t>01458.000932/2012-99</t>
  </si>
  <si>
    <t>São João del Rei</t>
  </si>
  <si>
    <t>Igreja Matriz de São Miguel Arcângelo (ex Cajurú)</t>
  </si>
  <si>
    <t>Prédio sito à Avenida Rui Barbosa, nº 1596,  Academia Pernambucana de Letras</t>
  </si>
  <si>
    <t>PE2611606BIED00018</t>
  </si>
  <si>
    <t>50, 110</t>
  </si>
  <si>
    <t>O tombamento abrange a área do respectivo terreno."</t>
  </si>
  <si>
    <t>Na Superintendência, em 31/07/2012</t>
  </si>
  <si>
    <t>01458.002003/2011-33</t>
  </si>
  <si>
    <t>Igreja: Capela Nossa Senhora dos Remédios</t>
  </si>
  <si>
    <t>INDEFERIDO em 16/12/2019</t>
  </si>
  <si>
    <t>01458.000933/2012-33</t>
  </si>
  <si>
    <t xml:space="preserve">Trecho que vai do Corrego Carioca até 200 metros além da Capela do Bom Jesus (inclusive o interior da Igreja) </t>
  </si>
  <si>
    <t>01458.000011/2024-60</t>
  </si>
  <si>
    <t>Porto Seguro</t>
  </si>
  <si>
    <t>Município de Porto Seguro, em especial o Monte Pascoal (Obs: Inclui o Conjunto arquitetônico e Paisagístico da Cidade Alta de Porto Seguro)</t>
  </si>
  <si>
    <t>BA2925303PSPS00001</t>
  </si>
  <si>
    <t>15/07/1968
01/03/1974</t>
  </si>
  <si>
    <t>1974/ 1999</t>
  </si>
  <si>
    <t>Brodowski</t>
  </si>
  <si>
    <t>Casa de Cândido Portinari</t>
  </si>
  <si>
    <t>SP3507803BIED00001</t>
  </si>
  <si>
    <t>INDEFERIDO em 13.05.16</t>
  </si>
  <si>
    <t>01458.000090/2016-07</t>
  </si>
  <si>
    <t>Casa: João Pinheiro (Av.),372;  Arquivo Público Mineiro</t>
  </si>
  <si>
    <t>INDEFERIDO em 03/11/2015</t>
  </si>
  <si>
    <t>01458.000665/2013-31</t>
  </si>
  <si>
    <t>Cândido de Abreu</t>
  </si>
  <si>
    <t>Casa: (Casa cosntruida pelo Dr. Maurício Faivre)</t>
  </si>
  <si>
    <t>Ofício que informa o INDEFERIMENTO do Processo em 23/07/1968.</t>
  </si>
  <si>
    <t xml:space="preserve">Casa: Augusto Lima (Esquina com Rua da Bahia) Câmara Municipal </t>
  </si>
  <si>
    <t>INDEFERIDO, em 18/05/2016.</t>
  </si>
  <si>
    <t>01458.000091/2016-43</t>
  </si>
  <si>
    <t>Alegrete</t>
  </si>
  <si>
    <t>Imóvel à Praça Getúlio Vargas, n. 585, onde nasceu Oswaldo Aranha</t>
  </si>
  <si>
    <t>Ofício que informa o INDEFERIMENTO do Processo em 29/09/1969.</t>
  </si>
  <si>
    <t>Igreja de São Francisco</t>
  </si>
  <si>
    <t>O bem não possui valor artístico excepicional nos termos do Decreto-lei nº 25</t>
  </si>
  <si>
    <t>Retábulo e imagem de Nossa Senhora do Amor Divino, assim como a mesa de comunhão, duas credências e o arcaz da sacristia, que pertenceram à capela da antiga casa situada à rua Castro Alves nº 182, em Correias, atualmente incorporadas à igreja matriz</t>
  </si>
  <si>
    <t>RJ3303906BMAC00001</t>
  </si>
  <si>
    <t>encaminhado para instrução em 22/01/2022</t>
  </si>
  <si>
    <t>01450.011247/2014-20</t>
  </si>
  <si>
    <t>Coleção de arte que constitui o Museu de Arte Assis Chateaubriand</t>
  </si>
  <si>
    <t>SP3550308BMCL00002</t>
  </si>
  <si>
    <t>Biguaçu</t>
  </si>
  <si>
    <t>Vila de São Miguel: conjunto arquitetônico e paisagístico: Igreja, Aqueduto, Carioca</t>
  </si>
  <si>
    <t xml:space="preserve"> SC-4202305-BI-CA-00001</t>
  </si>
  <si>
    <t>Sobrado (Museu Etnográfico)</t>
  </si>
  <si>
    <t>SC4202305BIED00001</t>
  </si>
  <si>
    <t>01458.001022/2013-12</t>
  </si>
  <si>
    <t xml:space="preserve">Casa: Doutor Cesário Motta Júnior; Santa Casa de Misericórdia de São Paulo </t>
  </si>
  <si>
    <t>Conjunto arquitetônico e paisagístico "Ver-o-Peso" e áreas adjacentes, Praça Pedro II e Boulevard Castilhos França, inclusive o Mercado de Carne e o Mercado Bolonha de Peixe</t>
  </si>
  <si>
    <t>PA1501402BICA00001</t>
  </si>
  <si>
    <t>Povo de São João: ruínas e remanescentes do Povoado</t>
  </si>
  <si>
    <t>RS4306932BICA00001</t>
  </si>
  <si>
    <t>São Luiz Gonzaga</t>
  </si>
  <si>
    <t>Povo de São Lourenço das Missôes: ruínas e remanescentes do povoado</t>
  </si>
  <si>
    <t>RS4318903BICU00001</t>
  </si>
  <si>
    <t>São Nicolau</t>
  </si>
  <si>
    <t>Povo de São Nicolau: ruínas e remanescentes</t>
  </si>
  <si>
    <t>RS4319208BICA00001</t>
  </si>
  <si>
    <t>01458.000664/2013-96</t>
  </si>
  <si>
    <t>Igreja: Senhor Bom Jesus do Triunfo (Matriz)</t>
  </si>
  <si>
    <t>Matias Barbosa</t>
  </si>
  <si>
    <t>Fazenda de Nossa Senhora da Conceição do Registro do Caminho Novo: capela</t>
  </si>
  <si>
    <t>MG3140803BIED00001</t>
  </si>
  <si>
    <t>RJ3300100BMAR00001</t>
  </si>
  <si>
    <t>Mambucaba: conjunto arquitetônico e paisagístico</t>
  </si>
  <si>
    <t>RJ3300100BICA00001</t>
  </si>
  <si>
    <t>INDEFERIDO em 08/07/2021</t>
  </si>
  <si>
    <t>01458.000922/2015-04</t>
  </si>
  <si>
    <t>Casa à avenida  Barão do Rio Branco nº 2.644 e 2.324</t>
  </si>
  <si>
    <t>incluir inventário</t>
  </si>
  <si>
    <t>01458.000432/2018-42</t>
  </si>
  <si>
    <t>Coleção de Arte Sacra da Curia Metropolitana de São Paulo</t>
  </si>
  <si>
    <t>SP3550308BMCL00001</t>
  </si>
  <si>
    <t>INDEFERIDO em 23/09/2021</t>
  </si>
  <si>
    <t>01458.001567/2012-30</t>
  </si>
  <si>
    <t>Cemitério Municipal de S. João da Barra</t>
  </si>
  <si>
    <t>Rio Bonito</t>
  </si>
  <si>
    <t>Igreja de Santana do Basílio</t>
  </si>
  <si>
    <t>RJ3304300BIED00001</t>
  </si>
  <si>
    <t>Processo INDEFERIDO em 06/07/2004.</t>
  </si>
  <si>
    <t>Varvito Moutounné</t>
  </si>
  <si>
    <t>Imagem de Nossa Senhora das Dores com características marcantes da obra de Antônio Francisco Lisboa, o Aleijadinho / Imagem de São José, do Século XVIII, de 0,35m de altura, de autoria de Antônio Francisco Lisboa, o Aleijadinho</t>
  </si>
  <si>
    <t>SP3550308BMAR00001</t>
  </si>
  <si>
    <t>Imagem de Sant´Ana, com 69,5 cm de altura total, de autoria de Antônio Francisco Lisboa, o Aleijadinho (Séc. XVIII)</t>
  </si>
  <si>
    <t>RJ3304557BMAR00007</t>
  </si>
  <si>
    <t>Transferida a propriedade da escultura para a Sra. Leda Marina do Nascimento Brito, em 04/03/1971</t>
  </si>
  <si>
    <t>Imagem de barro cozido, representando Nossa Senhora da Purificação, com 0,48m de altura, datada de 1641, procedente do Estado da Bahia, atribuída a Frei Agostinho de Jesus (Séc. XVII)</t>
  </si>
  <si>
    <t>SP3550308BMAC00004</t>
  </si>
  <si>
    <t>A invocação poderá ser a Nossa Senhora do Rosário". Transferida a propriedade da escultura para Raul de Souza Dantas Forbes, em 07/05/1979, SP/SP</t>
  </si>
  <si>
    <t>Casa à Rua do Russel, 734</t>
  </si>
  <si>
    <t>RJ3304557BIED00079</t>
  </si>
  <si>
    <t>INDEFERIDO em 22/02/2016</t>
  </si>
  <si>
    <t>01458.001026/2013-92</t>
  </si>
  <si>
    <t>Sobral</t>
  </si>
  <si>
    <t>Teatro São João</t>
  </si>
  <si>
    <t>O bem não possui valor para ser inscrito nos Livros do Tombo do IPHAN, constituindo um valioso exemplar a ser preservado no âmbito estadual ou municipal. (Anot. 16/04.02 - ZCPope cf. pesquisa com FHBL: em 23/09/71 Lúcio Costa recomenda proteção estadual. Não há despacho para arquivamento)</t>
  </si>
  <si>
    <t>01458.001154/2012-55</t>
  </si>
  <si>
    <t>Casa na Praça do Erário onde funciona a agência dos Correios</t>
  </si>
  <si>
    <t>PB2507507BIED00008</t>
  </si>
  <si>
    <t>Museu de Arte Contemporânea: acervo</t>
  </si>
  <si>
    <t>SP3550308BMAC00002</t>
  </si>
  <si>
    <t>O tombamento inclui todas as coleções."</t>
  </si>
  <si>
    <t>Casa à Av. Domingos de Almeida (Castelo da Baronesa)</t>
  </si>
  <si>
    <t>Prefeito Municipal de Pelotas, Sr. Francisco L. Alves da Fonseca</t>
  </si>
  <si>
    <t>Origem: DEPAM. Destino: SE-PE. 22/08/2014</t>
  </si>
  <si>
    <t>01458.000808/2014-95</t>
  </si>
  <si>
    <t>Itamaracá</t>
  </si>
  <si>
    <t>Igreja da Conceição, na Ilha de Itamaracá</t>
  </si>
  <si>
    <t>Sr. Valdecírio Rodrigues</t>
  </si>
  <si>
    <t>Ritápolis</t>
  </si>
  <si>
    <t>Fazenda do Pombal: remanescentes</t>
  </si>
  <si>
    <t>MG3156106BIED00001</t>
  </si>
  <si>
    <t>Praça Getúlio Vargas: conjunto arquitetônico e paisagístico</t>
  </si>
  <si>
    <t>RJ-3303401-BI-CU-00001</t>
  </si>
  <si>
    <t>1988/1989</t>
  </si>
  <si>
    <t>tem ata da reunião do conselho. Poligonais: informação publicação Programa Monumenta 2005</t>
  </si>
  <si>
    <t xml:space="preserve">Origem: DEPAM 24/08/2012 / Destino: Superintendência 08/10/2012 </t>
  </si>
  <si>
    <t>01458.000934/2012-88</t>
  </si>
  <si>
    <t>Couto de Magalhães de Minas</t>
  </si>
  <si>
    <t>Igreja da Conceição</t>
  </si>
  <si>
    <t>INDEFERIDO em 25/02/2022. Parecer de indeferimento de 9/3/2022. Origem: DEPAM. Destino: SE-PE. 22/08/2014</t>
  </si>
  <si>
    <t>01458.000809/2014-30</t>
  </si>
  <si>
    <t>Tracunháem</t>
  </si>
  <si>
    <t>Igreja: Santo Antônio</t>
  </si>
  <si>
    <t>Dom Manuel de Lisboa de Oliveira, Bispo de nazaré da Mata</t>
  </si>
  <si>
    <t>Igreja do Bom Jesus dos Martírios</t>
  </si>
  <si>
    <t>O destombamento se deu por meio do decreto nº 70389, de 11/04/1972 do Presidente da República, Emílio G. Médici.</t>
  </si>
  <si>
    <t>INDEFERIDO em 09/01/2020</t>
  </si>
  <si>
    <t>01458.000935/2012-22</t>
  </si>
  <si>
    <t>Campanha</t>
  </si>
  <si>
    <t>Prefeitura e Câmara dos Vereadores – antiga</t>
  </si>
  <si>
    <t>Descaracterização do bem com sugestão de tombamento a nível estadual.</t>
  </si>
  <si>
    <t>INDEFERIDO em 21/05/2021</t>
  </si>
  <si>
    <t>01458.001155/2012-08</t>
  </si>
  <si>
    <t>Casa: Pocinho(Fazenda do)Aristides Lobo - Vassouras - RJ (entre Vassouras e Barra do Piraí)</t>
  </si>
  <si>
    <t>Alvorada de Minas</t>
  </si>
  <si>
    <t>Igreja de São José de Itapanhoacanga</t>
  </si>
  <si>
    <t>MG3102407BIED00001</t>
  </si>
  <si>
    <t>INDEFERIDO em 12/02/2019</t>
  </si>
  <si>
    <t>01458.001568/2012-84</t>
  </si>
  <si>
    <t>Casa: Teixeira Soares (Praça) (Solar do Barão de Vila Flor)</t>
  </si>
  <si>
    <t>Prefeito Municipal de São Fidélis</t>
  </si>
  <si>
    <t>O bem não apresenta caracteristicas excepicionais exigidas por lei para ser tombado a nível federal, mas merecedor de proteção do estado</t>
  </si>
  <si>
    <t>Palácio Lauro Sodré, atual sede do governo do Estado</t>
  </si>
  <si>
    <t>Anexado ao processo 0709-T-63</t>
  </si>
  <si>
    <t>Cópia da ata da 95ª reunião do Conselho Consultivo do IPHAN, realizada em 10/08/1981, indica que foi decidido o INDEFERIMENTO do Processo.</t>
  </si>
  <si>
    <t>Gruta: Caverna do Alambary (Fazenda São Luís)</t>
  </si>
  <si>
    <t>Cachoeira, BA: conjunto arquitetônico e paisagístico</t>
  </si>
  <si>
    <t xml:space="preserve">BA-2904902-BI-CU-00001	</t>
  </si>
  <si>
    <t>As poligonais de tombamento e entorno são apenas propostas, e denominadas respectivamente "Zona de Preservação Rigorosa (ZPR) e Zona de Preservação Simples (ZPS). Só temos cópia do Decreto de 1971. Estudo concluído para normatização (INCEU; Monumenta); falta avaliação ET e CGCH. Informações sobre delimitação das poligonais: Publicação Monumenta 2005</t>
  </si>
  <si>
    <t>Origem: DEPAM 26/12/2012/ Destino: Superintendência 08/01/2013. reiterado pedido de instrução em 20/12/2022.</t>
  </si>
  <si>
    <t>01429.000045/2021-59</t>
  </si>
  <si>
    <t xml:space="preserve">Casa: Pau Grande (Fazenda) </t>
  </si>
  <si>
    <t>Abre Campo</t>
  </si>
  <si>
    <t>Imagem de São Francisco de Paula / Aleijadinho</t>
  </si>
  <si>
    <t>MG3100302BMAR00001</t>
  </si>
  <si>
    <t>Bom Jesus do Amparo</t>
  </si>
  <si>
    <t>Fazenda do Rio São João: casa</t>
  </si>
  <si>
    <t>MG3107703BIED00001</t>
  </si>
  <si>
    <t>Origem: DEPAM. Destino: SE-BA, em 20/08/2015</t>
  </si>
  <si>
    <t>01458.001085/2015-22</t>
  </si>
  <si>
    <t>Lençóis</t>
  </si>
  <si>
    <t>Lençóis, BA: conjunto arquitetônico e paisagístico</t>
  </si>
  <si>
    <t>BA2919306BICA00001</t>
  </si>
  <si>
    <t>INDEFERIDO em 31/10/2021</t>
  </si>
  <si>
    <t>01458.000810/2014-64</t>
  </si>
  <si>
    <t>Conjunto arquitetônico de Porto Feliz</t>
  </si>
  <si>
    <t>Museu Histórico e Pedagógico das "Monções"</t>
  </si>
  <si>
    <t>Processo INDEFERIDO em 11/09/2012.</t>
  </si>
  <si>
    <t>01458.000936/2012-77</t>
  </si>
  <si>
    <t>Conselheiro Lafaiete</t>
  </si>
  <si>
    <t>Casa: Distrito de Catas Altas da Noruega</t>
  </si>
  <si>
    <t>Consta na única folha do processo despacho de não ter condições para tombamento</t>
  </si>
  <si>
    <t>Iguatu</t>
  </si>
  <si>
    <t>Igreja Matriz de Santana: fachadas</t>
  </si>
  <si>
    <t>CE2305506BIED00001</t>
  </si>
  <si>
    <t>Indeferido em 28/06/2019</t>
  </si>
  <si>
    <t>01458.000256/2013-34</t>
  </si>
  <si>
    <t>Casa Dr. José Feliciano, 9 - Praça Matriz</t>
  </si>
  <si>
    <t>processo não encontrado. No arquivo excel da yole diz que é Pirenópolis.</t>
  </si>
  <si>
    <t>Paty do Alferes</t>
  </si>
  <si>
    <t>RJ3303856BIED00001</t>
  </si>
  <si>
    <t>Casa à Rua Mayrink Veiga, 9</t>
  </si>
  <si>
    <t>RJ3304557BIED00057</t>
  </si>
  <si>
    <t>Casa à Rua da Quitanda, 61</t>
  </si>
  <si>
    <t>RJ3304557BIED00083</t>
  </si>
  <si>
    <t>Parecer para INDEFERIR o Processo em 24/05/1979.</t>
  </si>
  <si>
    <t xml:space="preserve"> Igreja: São Sebastião (Matriz)</t>
  </si>
  <si>
    <t>Bem tombado pelo INEPAC</t>
  </si>
  <si>
    <t>Processo INDEFERIDO em 26/01/1979.</t>
  </si>
  <si>
    <t>Porto União</t>
  </si>
  <si>
    <t xml:space="preserve">Casa: Frei Rogério (Praça) </t>
  </si>
  <si>
    <t>01458.000357/2014-96</t>
  </si>
  <si>
    <t>Taquari</t>
  </si>
  <si>
    <t>Casa à rua Cônego Tostes</t>
  </si>
  <si>
    <t>Não há no corpo do processo nenhum documento que deixa claro o tombamento ou seu arquivamento. Na capa está escrito ARQUIVADO, mas os documentos, em sua maioria recortes de jornal, indicam o tombamento.</t>
  </si>
  <si>
    <t>Na SE-PB em 22/10/2015</t>
  </si>
  <si>
    <t>01458.001984/2011-00</t>
  </si>
  <si>
    <t>Campina Grande</t>
  </si>
  <si>
    <t>Estação: Ferroviária (Antiga)</t>
  </si>
  <si>
    <t>INDEFERIDO em 31/10/2021. Origem: DEPAM 24/08/2012 / Destino: Superintendência 08/10/2012</t>
  </si>
  <si>
    <t>01458.000937/2012-11</t>
  </si>
  <si>
    <t xml:space="preserve">Igreja Matriz de Santo Antônio </t>
  </si>
  <si>
    <t>Conjunto Arquitetônico da Avenida Central: Edifício da Antiga Caixa de Amortização, Biblioteca Nacional, Museu Nacional de Belas Artes, Teatro Municipal.</t>
  </si>
  <si>
    <t>RJ3304557BIED00098, RJ-3304557-BI-ED-00087, RJ-3304557-BI-ED-00020; RJ-3304557-BI-ED-00005</t>
  </si>
  <si>
    <t>O processo englobava vários outros bens: Obelisco, Palácio Monroe, Derbi Clube, Joquei Clube, Clube Naval, Assembléia Legislativa e antigo STF (tombado em 2016 no processo nº 1280-T-88).</t>
  </si>
  <si>
    <t>Predio da Extinta Faculdade de Medicina</t>
  </si>
  <si>
    <t>BA-2927408-BI-ED-00095</t>
  </si>
  <si>
    <t>Arquivo verificar. Consta o mesmo prédio sob o número 896-T-1974. Esse não existe na base do Arquivo Central. Na tabela excel da Yole diz  Anexado ao processo 0896-T-74</t>
  </si>
  <si>
    <t>INDEFERIDO em 3/10/2021</t>
  </si>
  <si>
    <t xml:space="preserve">1458.000092/2016-98 </t>
  </si>
  <si>
    <t xml:space="preserve">Casa à Praça da  República;  Liceu de Artes e Ofícios – Prédio </t>
  </si>
  <si>
    <t>Antigo edifício da Assembléia Provincial, atual sede da Assembléia Legislativa Estadual</t>
  </si>
  <si>
    <t>CE2304400BIED00005</t>
  </si>
  <si>
    <t>Encaminhado à Presidêncial com sugestão de indeferimento 13/01/2015</t>
  </si>
  <si>
    <t>01458.001562/2012-15</t>
  </si>
  <si>
    <t xml:space="preserve">São Gonçalo </t>
  </si>
  <si>
    <t>Casa:  Luz (Fazenda da), (Capela)</t>
  </si>
  <si>
    <t>INDEFERIDO em 21/08/2019</t>
  </si>
  <si>
    <t>01458.001498/2012-64</t>
  </si>
  <si>
    <t>Casa: Macacos (Fazenda dos)</t>
  </si>
  <si>
    <t>Igreja do Divino Espírito Santo</t>
  </si>
  <si>
    <t>PE2611606BIED00014</t>
  </si>
  <si>
    <t>Origem: DEPAM. Destino: SE-PE, em 20/08/2015</t>
  </si>
  <si>
    <t>01458.001084/2015-88</t>
  </si>
  <si>
    <t>Coleção  Abelardo Rodrigues</t>
  </si>
  <si>
    <t>Processo INDEFERIDO  em 02/10/2014</t>
  </si>
  <si>
    <t>01458.000811/2014-17</t>
  </si>
  <si>
    <t>São Carlos</t>
  </si>
  <si>
    <t>Prefeitura Municipal de São Paulo</t>
  </si>
  <si>
    <t>O bem não possui caracteristicas para tombamento a nível federal, sugerindo tombamento a nível estadual</t>
  </si>
  <si>
    <t>Corcovado</t>
  </si>
  <si>
    <t>RJ3304557PSPS00015</t>
  </si>
  <si>
    <t>Morro Cara de Cão</t>
  </si>
  <si>
    <t>RJ3304557PSPS00008</t>
  </si>
  <si>
    <t xml:space="preserve">Morro da Babilônia </t>
  </si>
  <si>
    <t>RJ3304557PSPS00007</t>
  </si>
  <si>
    <t>Corcovado: Entorno e Normatização: Portaria Iphan nº 104/2000 (alterada pela Portaria nº 48/2016). Dois Irmãos e Gávea: decreto E 5456.</t>
  </si>
  <si>
    <t>Morro da Urca</t>
  </si>
  <si>
    <t>RJ3304557PSPS00006</t>
  </si>
  <si>
    <t>Morro Dois Irmãos</t>
  </si>
  <si>
    <t>RJ3304557PSPS00004</t>
  </si>
  <si>
    <t>Pão de Açúcar</t>
  </si>
  <si>
    <t>RJ3304557PSPS00005</t>
  </si>
  <si>
    <t>Pedra da Gávea</t>
  </si>
  <si>
    <t>RJ3304557PSPS00001</t>
  </si>
  <si>
    <t>MG3152709BIED00002</t>
  </si>
  <si>
    <t>Casa: Rua Moncorvo Filho - Antiga sede do Senado do Império, atual sede da Faculdade de Direito UFRJ.</t>
  </si>
  <si>
    <t>Moreno</t>
  </si>
  <si>
    <t>Engenho Morenos</t>
  </si>
  <si>
    <t>01458.000812/2014-53</t>
  </si>
  <si>
    <t xml:space="preserve">Igreja: São Francisco (do Antigo Convento) </t>
  </si>
  <si>
    <t>Devido a descaracterização do citado bem, sugere proteção por parte do orgão estadual de proteção ao patrimônio.)_ Vitória (ES)</t>
  </si>
  <si>
    <t xml:space="preserve">Encaminhado para INDEFERIMENTO em 15/08/2016 </t>
  </si>
  <si>
    <t>Ribeirão Pires</t>
  </si>
  <si>
    <t xml:space="preserve"> Igreja: Pilar</t>
  </si>
  <si>
    <t>Processo arquivado em virtude de ter sido tombado pelo Estado de São Paulo</t>
  </si>
  <si>
    <t>Solicitada a instrução pela SE em 24/12/2021</t>
  </si>
  <si>
    <t>01458.000281/2013-18</t>
  </si>
  <si>
    <t>Conjunto de áreas da baía de Suape e do Cabo de Santo Agostinho</t>
  </si>
  <si>
    <t>Encaminhado para arquivo em 05/02/2019</t>
  </si>
  <si>
    <t>01458.000813/2014-06</t>
  </si>
  <si>
    <t>São José do Egito</t>
  </si>
  <si>
    <t>Igreja: São Pedro (Capela)</t>
  </si>
  <si>
    <t>Sr. Joaquim Duarte Dantas</t>
  </si>
  <si>
    <t>Vila Bela da Santissima Trindade</t>
  </si>
  <si>
    <t>Ruínas da Igreja da Matriz de Vila Bela da Santíssima Trindade, situadas na quadra  delimitada pela Rua Municipal ou dos Mercadores, pela Travessa do Palácio, pela Rua Dr. Mário Correa ou do Fogo e pela Travessa n. 4, ou de Trás do Palácio, e Ruínas do Palácio dos Capitães Generais</t>
  </si>
  <si>
    <t>MT5105507BIED00001</t>
  </si>
  <si>
    <t>Lagoa Rodrigo de Freitas: conjunto paisagístico</t>
  </si>
  <si>
    <t>RJ3304557PSPS00009</t>
  </si>
  <si>
    <t>Prédio da casa de câmara e cadeia na Rua Liberato Barroso esquina com a Praça da Independência</t>
  </si>
  <si>
    <t>CE2301109BIED00001</t>
  </si>
  <si>
    <t>Praça da Matriz: conjunto arquitetônico e Museu Municipal de Arte e História: prédio</t>
  </si>
  <si>
    <t>MG3144706BICA00001</t>
  </si>
  <si>
    <t>parecer conselheiro existe porém sem data</t>
  </si>
  <si>
    <t>Valença</t>
  </si>
  <si>
    <t>Fazenda Santa Mônica: casa</t>
  </si>
  <si>
    <t>RJ3306107BIED00001</t>
  </si>
  <si>
    <t>Origem: DEPAM 24/08/2012 / Destino: Superintendência 08/10/2012 (dois bens)</t>
  </si>
  <si>
    <t>01458.000974/2012-20</t>
  </si>
  <si>
    <t>Sacramento</t>
  </si>
  <si>
    <t>Mercado de São José</t>
  </si>
  <si>
    <t>PE2611606BIED00015</t>
  </si>
  <si>
    <t>62, 110</t>
  </si>
  <si>
    <t>Parecer de indeferimento de 12/2/2022. Origem: Depam. Destino: Superintendência 23/12/2016</t>
  </si>
  <si>
    <t>01458.001165/2012-35</t>
  </si>
  <si>
    <t>Museu do Colono</t>
  </si>
  <si>
    <t>01458.000975/2012-74</t>
  </si>
  <si>
    <t>Uberlândia</t>
  </si>
  <si>
    <t xml:space="preserve"> Igrejinha de Santa Maria (Capela)</t>
  </si>
  <si>
    <t>01458.000815/2014-97</t>
  </si>
  <si>
    <t>Casa: Apolo (Rua do), nº 121 - Teatro Apolo</t>
  </si>
  <si>
    <t>Processo INDEFERIDO em 26/08/2014.</t>
  </si>
  <si>
    <t>01458.000161/2014-00</t>
  </si>
  <si>
    <t>Casa: de João Nideraver Sobrinho</t>
  </si>
  <si>
    <t>01458.003599/2010-16</t>
  </si>
  <si>
    <t>Corumbá</t>
  </si>
  <si>
    <t>Forte Junqueira</t>
  </si>
  <si>
    <t>MS-5003207-BI-ED-00003</t>
  </si>
  <si>
    <t>Indeferido em 13/04/2017</t>
  </si>
  <si>
    <t>01458.000816/2014-31</t>
  </si>
  <si>
    <t xml:space="preserve">Cemitério: Passos (Irmandade de Nosso Senhor do) </t>
  </si>
  <si>
    <t>Museu Frei Galvão</t>
  </si>
  <si>
    <t>Solar da Baronesa de Muriaé</t>
  </si>
  <si>
    <t>RJ3301009BIED00005</t>
  </si>
  <si>
    <t>Rio de Contas, BA: conjunto arquitetônico</t>
  </si>
  <si>
    <t>BA2926707BICA00001</t>
  </si>
  <si>
    <t>Origem: DEPAM 24/07/2012 / Destino: Superintendência 21/08/2012</t>
  </si>
  <si>
    <t>01458.000925/2012-97</t>
  </si>
  <si>
    <t>Ponte Nova</t>
  </si>
  <si>
    <t>Casa: Quebra Canoas (Fazenda)</t>
  </si>
  <si>
    <t>Processo INDEFERIDO em 17/04/2013.</t>
  </si>
  <si>
    <t>01458.001563/2012-51</t>
  </si>
  <si>
    <t>Casa: Westphalia (Rua), nº 279 (onde morou o Barão do Rio branco)</t>
  </si>
  <si>
    <t>São Gabriel</t>
  </si>
  <si>
    <t>Sobrado na Praça Dr. Fernando Abott, que em 1845 hospedou D. Pedro II</t>
  </si>
  <si>
    <t>RS4318309BIED00001</t>
  </si>
  <si>
    <t>Lavabo do Convento de Santo Antônio de Paraguassú</t>
  </si>
  <si>
    <t>BA2904902BMAR00001</t>
  </si>
  <si>
    <t>01450.010897/2007-29</t>
  </si>
  <si>
    <t>Casa da Praça Terreiro de Jesus - Prédio da Antiga Faculdade de Medicina da Bahia</t>
  </si>
  <si>
    <t>inscrito no Livro de Tombo Histórico, Volume III, fl.135. Número de inscrição: 703 e no Livro do Tombo das Belas Artes, Volume II, fl. 87. Número de inscrição: 707.</t>
  </si>
  <si>
    <t>Solar dos Garcez (ou Solar do Carcel), Casa de Euclides da Cunha</t>
  </si>
  <si>
    <t>Prédio localizado na Estrada do Açude, nº 764 e respectivos acervos histórico e artístico</t>
  </si>
  <si>
    <t>RJ-3304557-BI-ED-00109</t>
  </si>
  <si>
    <t>O tombamento abrange os parques paisagísticos que ambientam os prédios."</t>
  </si>
  <si>
    <t>Prédio localizado à rua Murtinho Nobre, nº 93, conhecido como" Chácara do Céu", e respectivos acervos histórico e artístico</t>
  </si>
  <si>
    <t>RJ3304557BIED00053</t>
  </si>
  <si>
    <t>Solar do Jambeiro -  Rua Presidente Domiciano, nº 195 e seu respectivo parque arborizado</t>
  </si>
  <si>
    <t>RJ-3303302-BI-CA-00004</t>
  </si>
  <si>
    <t>O tombamento abrange o parque arborizado pertencente a edificação."</t>
  </si>
  <si>
    <t>Processo INDEFERIDO em 10/05/1999. Ver observações.</t>
  </si>
  <si>
    <t>Farmácia Brito; Casa Lellis Piedade - rua número 2; Prédio onde funcionou a Farmácia Britto</t>
  </si>
  <si>
    <t>Em 1975 (reunião 71) teria sido APROVADO o tombamento do bem. Verificar!</t>
  </si>
  <si>
    <t>01458.000926/2012-31</t>
  </si>
  <si>
    <t>Igreja do Rosário, Município de Rio Preto, Estado de Minas Gerais</t>
  </si>
  <si>
    <t>INDEFERIDO EM 10/11/2014</t>
  </si>
  <si>
    <t>01458.001564/2012-04</t>
  </si>
  <si>
    <t>Igreja: Conceição (Capela-Vila Inhomirim)</t>
  </si>
  <si>
    <t>Câmara Municipal de Magé</t>
  </si>
  <si>
    <t>Igreja: Conceição (Guapimirim)</t>
  </si>
  <si>
    <t>Igreja: Guia (Pacobaíba)</t>
  </si>
  <si>
    <t>Igreja: Piedade (Matriz-Vila Inhomirim)</t>
  </si>
  <si>
    <t>Poço: Bento</t>
  </si>
  <si>
    <t>Igreja: Ajuda (Guapimirim)</t>
  </si>
  <si>
    <t>Estação Guia de Pacobaíba</t>
  </si>
  <si>
    <t>Museu Von Martius (Fazenda Barreira)</t>
  </si>
  <si>
    <t>Cais: Guia de Pacobaíba</t>
  </si>
  <si>
    <t>Batatais</t>
  </si>
  <si>
    <t>Pinturas, 14 / Portinari</t>
  </si>
  <si>
    <t>SP3505906BMCL00001</t>
  </si>
  <si>
    <t>INDEFERIDO em 9/11/2017</t>
  </si>
  <si>
    <t>01458.000817/2014-86</t>
  </si>
  <si>
    <t>São Miguel do Taipu</t>
  </si>
  <si>
    <t>Casa do Engenho Itapuá</t>
  </si>
  <si>
    <t>Assembléia Legislativa da Paraíba</t>
  </si>
  <si>
    <t>01458.000976/2012-19</t>
  </si>
  <si>
    <t>Três Pontas</t>
  </si>
  <si>
    <t>01458.000818/2014-21</t>
  </si>
  <si>
    <t>Loja Maçônica; Conciliação</t>
  </si>
  <si>
    <t>Sr. José Cavalcanti de Amorim, Venerável da Loja Conciliação do Recife</t>
  </si>
  <si>
    <t>Origem: DEPAM / Destino: Superintendência 28/06/2012</t>
  </si>
  <si>
    <t>01458.000853/2012-88</t>
  </si>
  <si>
    <t>Chácara Tinoco - Casa da Familia Israel Pinheiro</t>
  </si>
  <si>
    <t>Coleção: Octales Marcondes (Peças da Coleção)</t>
  </si>
  <si>
    <t>30/01/2003 : o processo foi consultado pelo técnico Mauro Bondi (9ª SR) que pleiteia do ANS a devolução dos negativos das fotos das peças da coleção, por terem sido feitos em SP. Os negativos ainda não foram localizados (ZCP em 27/01/2003)</t>
  </si>
  <si>
    <t>Redenção da Serra</t>
  </si>
  <si>
    <t>Fazenda Ponte Alta: casa</t>
  </si>
  <si>
    <t>SP3542305BIED00001</t>
  </si>
  <si>
    <t>Paraibuna</t>
  </si>
  <si>
    <t>Fazenda da Conceição: casa</t>
  </si>
  <si>
    <t>SP3535606BIED00001</t>
  </si>
  <si>
    <t>O imóvel está demolido</t>
  </si>
  <si>
    <t>INDEFERIDO em 20/01/2020</t>
  </si>
  <si>
    <t>01458.000819/2014-75</t>
  </si>
  <si>
    <t>Igreja Matriz de N. Srª do Monte Serrat</t>
  </si>
  <si>
    <t>Deputado José Camargo</t>
  </si>
  <si>
    <t>INDEFERIDO em 18/09/2015</t>
  </si>
  <si>
    <t>01458.000820/2014-08</t>
  </si>
  <si>
    <t>Igrejinha</t>
  </si>
  <si>
    <t>Casa de Pedra</t>
  </si>
  <si>
    <t>Victor Faccioni, Secretário de Estado, Chefe da Casa Civil do Governo do Estado do Rio Grande do Sul</t>
  </si>
  <si>
    <t>Origem: DEPAM. Destino: SE-CE. 22/08/2014</t>
  </si>
  <si>
    <t>01458.000821/2014-44</t>
  </si>
  <si>
    <t>Aiuaba</t>
  </si>
  <si>
    <t>Casa: Umbuzeiro (Sítio)</t>
  </si>
  <si>
    <t>Arq. José Liberal de Castro</t>
  </si>
  <si>
    <t>Prédio na rua Conselheiro Mafra, que foi sede da antiga Alfândega e da Delegacia da Receita Federal</t>
  </si>
  <si>
    <t>SC4205407BIED00010</t>
  </si>
  <si>
    <t>Processo INDEFERIDO em 16/03/2017</t>
  </si>
  <si>
    <t>01458.000822/2014-99</t>
  </si>
  <si>
    <t>Franca</t>
  </si>
  <si>
    <t xml:space="preserve"> Igreja: Matriz</t>
  </si>
  <si>
    <t>Câmra Municipal de Franca</t>
  </si>
  <si>
    <t>Origem: DEPAM. Destino: SE-RJ. 22/08/2014. Encaminhado ao Arquivo Central em 12/01/15</t>
  </si>
  <si>
    <t>01458.001573/2012-97</t>
  </si>
  <si>
    <t>Casa: Engenho Novo (Fazenda do)</t>
  </si>
  <si>
    <t>Câmra Municipal de São Gonçalo</t>
  </si>
  <si>
    <t>O bem foi tombado pelo INEPAC</t>
  </si>
  <si>
    <t>01401.000177/2021-99</t>
  </si>
  <si>
    <t xml:space="preserve">Conjunto de Edificações Que Compõem o Forte de Coimbra ; Presídio de Nova Coimbra (Antigo) </t>
  </si>
  <si>
    <t>MS5003207BIED00001</t>
  </si>
  <si>
    <t>Solicitada complmentação de informações 12/9/2021. Tombamento emergencial</t>
  </si>
  <si>
    <t>01458.000926/2014-01</t>
  </si>
  <si>
    <t>São Lourenço da Mata</t>
  </si>
  <si>
    <t>Casa: Camaragibe (Engenho)</t>
  </si>
  <si>
    <t>FUNDARPE</t>
  </si>
  <si>
    <t>TOMBAMENTO EMERGENCIAL</t>
  </si>
  <si>
    <t>Reservatório d'água de Laranjeiras</t>
  </si>
  <si>
    <t>ARQUIVADO em 29/12/2014.</t>
  </si>
  <si>
    <t>01458.000112/2012-05</t>
  </si>
  <si>
    <t>Pedro Calmon - Presidente do IHGB</t>
  </si>
  <si>
    <t>Reaberto em 26/08/2022. Indeferido em 7/10/2021. PARECER TÉCNICO nº 76/2022/COTEC IPHAN-PE/IPHAN-PE e Ofício Nº 150/2023/IPHAN_PE-IPHAN manistestam-se pelo tombamento.</t>
  </si>
  <si>
    <t>01458.001028/2013-81</t>
  </si>
  <si>
    <t>Ayrton de Almeida Carvalho, chefe do 1º Distrito do IPHAN</t>
  </si>
  <si>
    <t>PE2611606BIED00023</t>
  </si>
  <si>
    <t>Igreja de Nossa Senhora do Terço</t>
  </si>
  <si>
    <t>PE2611606BIED00029</t>
  </si>
  <si>
    <t xml:space="preserve">Delimitação de entorno incluindo vários bens, que teria sido apresentada ao Conselho Consultivo (verificar). Mapas com delimitações no Sambaqui.O tombamento inclui todo o recheio da igreja, inclusive imaginária e alfaias relacionadas no inventário realizado pelo 1º Distrito deste Instituto."; </t>
  </si>
  <si>
    <t>Igreja de São José do Ribamar</t>
  </si>
  <si>
    <t>PE2611606BIED00012</t>
  </si>
  <si>
    <t>74, 110</t>
  </si>
  <si>
    <t>Processo INDEFERIDO em 28/04/1999.</t>
  </si>
  <si>
    <t>Casa: Escola Júlia Kubitschek  (Edifício de Madeira)</t>
  </si>
  <si>
    <t>Prédios números 2, 6 e 8, formando um conjunto arquitetônico, situados na Praça Coronel Pedro Osório</t>
  </si>
  <si>
    <t>RS-4314407-BI-CA-00001</t>
  </si>
  <si>
    <t>INDEFERIDO em 11/06/2021</t>
  </si>
  <si>
    <t>01458.000933/2014-03</t>
  </si>
  <si>
    <t>Alcobaça</t>
  </si>
  <si>
    <t>Igreja Matriz de São Bernardo</t>
  </si>
  <si>
    <t>01458.000162/2014-46</t>
  </si>
  <si>
    <t xml:space="preserve">Cin-Teatro - Casa à rua General Bacelar, 363,365,367; Teatro Sete de Setembro - antigo </t>
  </si>
  <si>
    <t>Perda de objeto</t>
  </si>
  <si>
    <t>01458.000934/2014-40</t>
  </si>
  <si>
    <t>Ribeirão</t>
  </si>
  <si>
    <t>Casa: Lages (Casa Grande do Engenho)</t>
  </si>
  <si>
    <t>Assembleia Legislativa do Estado de Pernambuco</t>
  </si>
  <si>
    <t>Processo INDEFERIDO em 02/10/2012.</t>
  </si>
  <si>
    <t>01458.000978/2012-16</t>
  </si>
  <si>
    <t>Cataguases</t>
  </si>
  <si>
    <t>Casa.</t>
  </si>
  <si>
    <t>Fortaleza de Santo Antônio: remanescentes</t>
  </si>
  <si>
    <t>MA2111300BIED00002</t>
  </si>
  <si>
    <t xml:space="preserve">SE/GO: 31/07/2013. Incorporou a Igreja do processo nº 1207-T-86. </t>
  </si>
  <si>
    <t>01458.000659/2010-31</t>
  </si>
  <si>
    <t>Conjunto: Arquitetônico de Luziânia</t>
  </si>
  <si>
    <t>INDEFERIDO em 10/3/2022. Parecer de indeferimento de 9/3/2022. Origem: DEPAM. Destino: SE-PB. 20/08/2014. Apontado como prioritário pela Superintendência (2015)</t>
  </si>
  <si>
    <t>01458.000935/2014-94</t>
  </si>
  <si>
    <t>Baía da Traição</t>
  </si>
  <si>
    <t>Praia: Baía da Traição</t>
  </si>
  <si>
    <t>Ofício do dia 09/10/1975 informa a anulação da decisão do Conselho Consultivo em tombar o prédio.</t>
  </si>
  <si>
    <t xml:space="preserve">Embaixada da Itália </t>
  </si>
  <si>
    <t>70, 71</t>
  </si>
  <si>
    <t>Tombamento aprovado e desaprovado no mesmo ano.</t>
  </si>
  <si>
    <t>O Conselho Consultivo do IPHAN decidiu pelo tombamento do bem após a decisão de demolição do mesmo, porém, o Ministro da Educação e Cultura, a fim de não causar transtornos nas relações Brasil-Argentina, não homologou o tombamento.</t>
  </si>
  <si>
    <t>Casa: Botafogo (Praia de),228; Embaixada da Argentina</t>
  </si>
  <si>
    <t>1975, 1977</t>
  </si>
  <si>
    <t>70, 75</t>
  </si>
  <si>
    <t>Aparentemente não foi homologado. Na 75ª reunião do Conselho Consultivo consta da Ata a informação de que o processo teria sido enviado ao "Senhor Ministro de Estado" que informou, através de seu chefe de gabinete, que o processo seria arquivado de acordo com os termos do artigo primeiro da Lei Nº 6.292.</t>
  </si>
  <si>
    <t>Ofício que informa o INDEFERIMENTO do Processo em 15/03/1979.</t>
  </si>
  <si>
    <t xml:space="preserve"> Inhambupe</t>
  </si>
  <si>
    <t>Casa: Paço Municipal; Paço Municipal de Inhambupe</t>
  </si>
  <si>
    <t>O bem não apresenta ria qualidades que justifique seu tombamento a nível federal, sugere acautelamento a nível estadual.</t>
  </si>
  <si>
    <t>01458.001571/2012-06</t>
  </si>
  <si>
    <t xml:space="preserve">Porciúncula </t>
  </si>
  <si>
    <t>Casa: Sobrado Porciúncula; Sobradão de Porciúncula</t>
  </si>
  <si>
    <t>Casa do Padre Belchior na Rua Padre belchior n 85</t>
  </si>
  <si>
    <t>MG3151404BIED00002</t>
  </si>
  <si>
    <t>Foram tombados, não só a construção do século XVIII, mas também o casarão que está presente no terreno.</t>
  </si>
  <si>
    <t>Processo INDEFERIDO em 11/09/2012. Anexou o processo 542.</t>
  </si>
  <si>
    <t>Casa do Aleijadinho</t>
  </si>
  <si>
    <t>Encaminhado para INDEFERIMENTO em 20/06/2016</t>
  </si>
  <si>
    <t>01458.000979/2012-52</t>
  </si>
  <si>
    <t>Grutas e Lapas (14)</t>
  </si>
  <si>
    <t xml:space="preserve">Palacete Gentil Braga -  Rua Oswaldo Cruz, nº 782 (esquina com a Rua do Passeio) </t>
  </si>
  <si>
    <t>MA2111300BIED00009</t>
  </si>
  <si>
    <t xml:space="preserve">NOTA TÉCNICA nº 19/2023/COREC/CGID/DEPAM, em 15/12/2023. Parecer de indeferimento de 7/9/2022. solicitada vistoria em 21/09/2021. CGID: 15/01/2016 (Mônica). Vários bens. Instrução concluída. Indicação de tombamento das fazendas Machadinha, Mato de Pipa e Quissamã. Solicitação de delimitação de área de entorno. </t>
  </si>
  <si>
    <t>01458.001570/2012-53</t>
  </si>
  <si>
    <t>Quissamã</t>
  </si>
  <si>
    <t>Raimundo Moniz de Aragão, MEC, Câmara do Patrimônio</t>
  </si>
  <si>
    <t>Arraial novo do Bom Jesus</t>
  </si>
  <si>
    <t>PE2611606BIED00039</t>
  </si>
  <si>
    <t>Solicitada conferência de documentos em 28/12/2021. Origem: PF. Destino: Depam, em 02/12/2016. Rerratificação aprovada pelo Conselho em 11/09/2014. Impugnações recebidas depois disso. Homologado em 16/11/2023, Portaria MINC 66. DOU Seção 1 nº 218</t>
  </si>
  <si>
    <t>01450.004930/2018-34</t>
  </si>
  <si>
    <t>Fortaleza de Nossa Senhora da Conceição de Araçatuba</t>
  </si>
  <si>
    <t>IPHAN, Renato Soeiro</t>
  </si>
  <si>
    <t>HOMOLOGADO</t>
  </si>
  <si>
    <t>SC4205407BIED00004</t>
  </si>
  <si>
    <t>80, 73</t>
  </si>
  <si>
    <t>Durante a rerratificação (2014) foi proposta a alteração na inscrição para explicitar a inclusão do Forte Marechal Moura, Farol de Naufragados, paisagem natural e acervo de artilharia (que deverá ser conferido pela SE).</t>
  </si>
  <si>
    <t>Estação da Luz</t>
  </si>
  <si>
    <t xml:space="preserve"> SP3550308BIED00003</t>
  </si>
  <si>
    <t>1977, 1995</t>
  </si>
  <si>
    <t>75, 76, 8</t>
  </si>
  <si>
    <t>Na 75ª reunião do Conselho (1977), apesar de se reconhecer a importância do bem para a cidade de São Paulo e para a história da megalópole, entendeu-se que o município e o estado possuem meios de garantir a salvaguarda do local, pois o mesmo não teria relevância nacional para justificar o tombamento em âmbito federal. Na 76ª reunião (1977) foi indeferido o tombamento, mas na 8ª reunião (1995) foi aprovado.</t>
  </si>
  <si>
    <t>Ofício que informa o INDEFERIMENTO do Processo em 07/06/1977.</t>
  </si>
  <si>
    <t>Igreja: Nossa Senhora da Paz</t>
  </si>
  <si>
    <t>Não jutifica tombamento do bem a nível federal, encaminhando estudo para tombamento a nível municipal.</t>
  </si>
  <si>
    <t>INDEFERIDO pela segunda vez em 02/07/2021</t>
  </si>
  <si>
    <t>01458.000062/2021-49</t>
  </si>
  <si>
    <t>Casa: Visconde do Rio Branco (Rua),48; Escola Tiradentes</t>
  </si>
  <si>
    <t>Processo INDEFERIDO em 05/07/1999.</t>
  </si>
  <si>
    <t>Mozarlândia</t>
  </si>
  <si>
    <t>Forte: (Ruínas) Arraial das Tesouras</t>
  </si>
  <si>
    <t>O presidente usou de seu direito de arquivar diretamente processos que receberam pareceres negativos da área técnica do IPHAN, sem que os mesmos processos fossem apreciados pelo Conselho.</t>
  </si>
  <si>
    <t>Ofício que informa o INDEFERIMENTO do Processo em 05/01/1981.</t>
  </si>
  <si>
    <t xml:space="preserve">Caetité </t>
  </si>
  <si>
    <t xml:space="preserve">Casa: (Antigo Forum) </t>
  </si>
  <si>
    <t>Encaminhada proposta de tombamento a Fundação do Patrmônio Artistico e Cultural da Bahia, tendo o referido bem significação regional.</t>
  </si>
  <si>
    <t>01450.000246/2007-21</t>
  </si>
  <si>
    <t>Igreja: Positivista do Brasil</t>
  </si>
  <si>
    <t>RJ3304557BIED00002</t>
  </si>
  <si>
    <t>Tombamento aprovado pela 66ª Reunião do Conselho Consultivo do IPHAN realizada nos dia 09 e 10.12.2010 - Aguarda inscrição no Livro do Tombo. Origem: Arquivo 25/06/2012.</t>
  </si>
  <si>
    <t>INDEFERIDO em 18/08/2021</t>
  </si>
  <si>
    <t>01458.001499/2012-17</t>
  </si>
  <si>
    <t xml:space="preserve"> Igreja: Rosário (Capela de N.Sª do Rosário da Ermida de Santa Efigênia), Mestre Caetano (região de Cuiabá) </t>
  </si>
  <si>
    <t>01458.000936/2014-39</t>
  </si>
  <si>
    <t>Goiânia</t>
  </si>
  <si>
    <t>Casa: (Museu Professor Zoroastro Artiaga)</t>
  </si>
  <si>
    <t>Comunicação que informa a não homologação do tombamento por parte do ministro de Estado de Educação e Cultura em 27/04/1978.</t>
  </si>
  <si>
    <t>Casa: Conde de Bonfim (Rua),186 (Palácio Ducal - que foi residência de Duque de Caxias)</t>
  </si>
  <si>
    <t>Na ata 76 não fica claro se houve a aprovação do tombamento, por causa de uma carta enviada pelo CNPQ onde o órgão se voluntariava para restaurar o edifício e instalar no mesmo uma de suas divisões, assim como uma biblioteca e seus cursos especializados. Fala-se apenas que o conselho adotou o voto de Pedro Calmon, mas na ata não fica claro se o conselheiro aprova ou não o tombamento. Aparentemente o tombamento não foi homologado por parte do ministro de Estado de Educação e Cultura em 27/04/1978.</t>
  </si>
  <si>
    <t>Escola de Enfermagem Ana Neri: pavilhão de aulas</t>
  </si>
  <si>
    <t>RJ3304557BIED00095</t>
  </si>
  <si>
    <t xml:space="preserve">PI </t>
  </si>
  <si>
    <t>Campinas do Piauí</t>
  </si>
  <si>
    <t>Casa: Primeira Fábrica de Laticínios do norte do Brasil (Antigas Fazendas Nacionais)</t>
  </si>
  <si>
    <t>PI2202109BICA00001</t>
  </si>
  <si>
    <t>Localização Armário 03 (?)</t>
  </si>
  <si>
    <t>Sabre de Honra do General Osório, Marquês de Herval</t>
  </si>
  <si>
    <t>RJ3304557BMAR00002</t>
  </si>
  <si>
    <t>Atualmente, encontra-se no Museu Histórico do Exército, situado à Praça Coronel Eugenio Franco, nº 1, Copacabana</t>
  </si>
  <si>
    <t>INDEFERIDO em 31/10/2014</t>
  </si>
  <si>
    <t>01458.000318/2014-99</t>
  </si>
  <si>
    <t xml:space="preserve">Antigo Quartel da Polícia Militar, na Praça Heliodoro Baldi, Centro </t>
  </si>
  <si>
    <t>Instituto Geográfico e Histórico do Amazonas</t>
  </si>
  <si>
    <t>Superintendência informa que não há interesse no tombamento isolado (está inserido na poligonal de tombamento do Centro Histórico e já está protegido nas esferas estadual e municipal). Tabela anexa ao memorando nº110/2014/GAB IPHAN/AM, de 13/05/2014 (CPROD 01490.001412/2014-69)</t>
  </si>
  <si>
    <t>Igreja do Amparo</t>
  </si>
  <si>
    <t>Origem: DEPAM. Destino: SE-PE. 20/08/2014</t>
  </si>
  <si>
    <t>01458.000932/2014-51</t>
  </si>
  <si>
    <t>Igreja de São João</t>
  </si>
  <si>
    <t>01458.000834/2012-51</t>
  </si>
  <si>
    <t>Monte Alegre de Minas</t>
  </si>
  <si>
    <t>Cemitério:(onde repousam restos mortais dos heróis da Retirada de Laguna)</t>
  </si>
  <si>
    <t>Encaminhado para INDEFERIMENTO em 06/09/2016</t>
  </si>
  <si>
    <t>01458.001029/2013-26</t>
  </si>
  <si>
    <t>Aratuípe</t>
  </si>
  <si>
    <t>Igreja: Santo Antônio dos Índios</t>
  </si>
  <si>
    <t>Processo INDEFERIDO em 09/10/1990.</t>
  </si>
  <si>
    <t>Cachoeira Paulista</t>
  </si>
  <si>
    <t>Casa Estação Ferroviária</t>
  </si>
  <si>
    <t>Despacho para INDEFERIR o Processo em 06/06/1979.</t>
  </si>
  <si>
    <t>Casa Boa Vista</t>
  </si>
  <si>
    <t>O citado bem foi tombado pelo INEPAC</t>
  </si>
  <si>
    <t>Processo INDEFERIDO em 08/06/2010.</t>
  </si>
  <si>
    <t>01450.015991/2007-74</t>
  </si>
  <si>
    <t>Pirabeiraba/Joenville</t>
  </si>
  <si>
    <t>Cemitério:Dona Francisca</t>
  </si>
  <si>
    <t>01458.000931/2014-14</t>
  </si>
  <si>
    <t>Vitória de Santo Antão</t>
  </si>
  <si>
    <t>Instituto Histórico e Geográfico de Vitória de Santo Antão</t>
  </si>
  <si>
    <t>Ofício que informa o INDEFERIMENTO do Processo em 28/09/1979.</t>
  </si>
  <si>
    <t>Parnaguá</t>
  </si>
  <si>
    <t>Paço Municipal (antigo)</t>
  </si>
  <si>
    <t>Não apresentaria caracteristicas que justificassem seu acautelamento a nível federal</t>
  </si>
  <si>
    <t>Cáceres</t>
  </si>
  <si>
    <t>Marco do Jaurú, na Praça Barão do Rio Branco</t>
  </si>
  <si>
    <t>MT5102504BMAR00001</t>
  </si>
  <si>
    <t>Processo 01426.000183/2022-49 tem sido tratado como se fosse o processo de tombamento, mas consta termo de reabertura no Sei. Seu tombamento teria sido aprovado, mas não foi inscrito (verificar observações). O processo 0967-T-77 foi ANEXADO ao volume 2 do Processo 0662-T-62, estando tombado no conjunto. Solicitada emissão de Parecer Tecnico, com definição do objeto em condições reais na atualidade, em 06/09/2023.</t>
  </si>
  <si>
    <t>01426.000183/2022-49</t>
  </si>
  <si>
    <t>Lourenço Luiz Lacombe, Diretor do Museu Imperial</t>
  </si>
  <si>
    <t xml:space="preserve">RJ-3303906-BI-ED-00025; RJ-3303906-BM-CL-00003	</t>
  </si>
  <si>
    <t>Em 1979 foi aprovado o tombamento da casa e seu acervo. Ver porque não foi inscrita! Anexado ao processo 0662-T-62 - Conjunto urbano-paisagístico constituído pela Avenida Koeller (tombado)</t>
  </si>
  <si>
    <t>Segundo pedido de rerratificação foi INDEFERIDO em 2/8/2022. Após inscrição da Rerratificação, Arquivo enviou para a Presidência para continuação dos trâmites de informação do tombamento definitivo (28/10/2015)</t>
  </si>
  <si>
    <t>01496.000667/2017-05 01450.011602/2008-12</t>
  </si>
  <si>
    <t>Icó, CE: conjunto arquitetônico e urbanístico</t>
  </si>
  <si>
    <t>CE-2305407-BI-CU-00002</t>
  </si>
  <si>
    <t>04/12/1998
05/10/2015</t>
  </si>
  <si>
    <t>Alteração da poligonal de tombamento analisada pela Câmara Setorial do Conselho Consultivo em 14/05/2014 e aprovada pelo conselho consultivo em 04/12/2014. Inscrita em 05/10/2015.</t>
  </si>
  <si>
    <t>Aracati, CE: conjunto arquitetônico e paisagístico</t>
  </si>
  <si>
    <t>CE-2301109-BI-CU-00001</t>
  </si>
  <si>
    <t>os pareceres devem estar no volume II que não foi encontrado</t>
  </si>
  <si>
    <t>Prédio onde funciona a Faculdade de Direito do Recife, na Praça Adolfo Cirne s/nº</t>
  </si>
  <si>
    <t>PE2611606BIED00019</t>
  </si>
  <si>
    <t>92, 110</t>
  </si>
  <si>
    <t>Origem: 17/10/2012 / Destino: 01/02/2013</t>
  </si>
  <si>
    <t>01458.000980/2012-87</t>
  </si>
  <si>
    <t>Passos</t>
  </si>
  <si>
    <t xml:space="preserve">Igreja: Penha </t>
  </si>
  <si>
    <t>Prédio na Rua do Imperador (ex-Jerônimo Gonçalves) nº 1, conhecido como "Solar do Conde de Subaé"</t>
  </si>
  <si>
    <t>BA2928604BIED00002</t>
  </si>
  <si>
    <t>Conjunto arquitetônico, urbanístico e paisagístico, inclusive a Igreja Matriz do Santíssimo Sacramento</t>
  </si>
  <si>
    <t>BA2916104BICU00001</t>
  </si>
  <si>
    <t>anexou o 387-T-(sem data)</t>
  </si>
  <si>
    <t>“O tombamento é estendido aos entornos das igrejas de São Lourenço e da Matriz do Santíssimo Sacramento, compreendendo: as praças Barros Galvão, Virgílio Damásio e Tenente Brotas e pelas ruas Padre Torres, do Cais e pelos becos localizados entre a rua do Cais e a rua Padre Torres e entre a rua do Cais e a Praça Virgílio Damásio e pela rua Carneiro Ribeiro."</t>
  </si>
  <si>
    <t>Mucugê</t>
  </si>
  <si>
    <t>Conjunto arquitetônico e paisagístico, especialmente o cemitério, da cidade de Mucugê</t>
  </si>
  <si>
    <t>BA2921906BICA00001</t>
  </si>
  <si>
    <t>Prédio localizado na Av. Sete de Setembro, nº 401, ou Ladeira da Barra</t>
  </si>
  <si>
    <t>BA2927408BIED00028</t>
  </si>
  <si>
    <t>Prédio na Av. Rio Branco, nº 46, sede da Companhia Docas de Santos</t>
  </si>
  <si>
    <t>RJ3304557BIED00051</t>
  </si>
  <si>
    <t>Casa: Carioca (Rua da) Cinema Íris</t>
  </si>
  <si>
    <t>O citado bem teria sido tombado pelo INEPAC</t>
  </si>
  <si>
    <t>Edifício do Hospital São Francisco de Assis, Pavilhões Originais na Av. Presidente Vargas, 2863</t>
  </si>
  <si>
    <t>RJ3304557BIED00099</t>
  </si>
  <si>
    <t>Bonito</t>
  </si>
  <si>
    <t>Grutas do Lago Azul e de Nossa Senhora Aparecida</t>
  </si>
  <si>
    <t xml:space="preserve">MS5002209PSPS00001 </t>
  </si>
  <si>
    <t>01458.000922/2012-53</t>
  </si>
  <si>
    <t>Gruta do Rei do Mato, imediações do trevo rodoviário (acesso a Sete Lagoas), Estado de Minas Gerais</t>
  </si>
  <si>
    <t>Apensado ao processo 1373-T-78, referente ao Conjunto Arquitetônico e Paisagístico do Arquipélago de Fernando de Noronha</t>
  </si>
  <si>
    <t>01458.000919/2012-30</t>
  </si>
  <si>
    <t>Igreja de Nossa Senhora dos Remédios</t>
  </si>
  <si>
    <t>PE2611606BIED00002</t>
  </si>
  <si>
    <t>Ofício que informa o INDEFERIMENTO do Processo em 26/06/1978.</t>
  </si>
  <si>
    <t>Prédio do Ministério da Agricultura</t>
  </si>
  <si>
    <t>O bem não possui atributos necessários para inclusão no acervo histórico e artistico da nação</t>
  </si>
  <si>
    <t>Prédio do Asilo D. Pedro II na  Av. Luís Tarquínio, nº 18, antigo Palacete Machado</t>
  </si>
  <si>
    <t>BA2927408BIED00005</t>
  </si>
  <si>
    <t>“O tombamento inclui o parque arborizado, as cerâmicas e as estátuas."</t>
  </si>
  <si>
    <t>Prédio conhecido como "Casa dos Carvalhos", na Avenida Princesa Leopoldina nº 2, inclusive suas áreas externas</t>
  </si>
  <si>
    <t>BA2927408BIED00031</t>
  </si>
  <si>
    <t>Processo INDEFERIDO em 10/05/1999.</t>
  </si>
  <si>
    <t>Casa: Raul Leite (rua), 68 "Vila Laura"</t>
  </si>
  <si>
    <t>Conjunto Urbano Formado Pela Quadra Existente Entre As Ruas da Constituição e Luis de Camões, composta pelos prédios de números 5, 5-A, 5-B e 7 da Rua Gonçalves Ledo e o número 11 da mesma rua, esquina com a Rua Luis de Camões.</t>
  </si>
  <si>
    <t>RJ3304557BICU00001</t>
  </si>
  <si>
    <t>Prédio conhecido como "Solar Amado Bahia", na Rua Porto dos Tanheiros, nº 80</t>
  </si>
  <si>
    <t>BA2927408BIED00065</t>
  </si>
  <si>
    <t>O tombamento inclui o mobiliário pertencente ao Solar Amado Bahia."</t>
  </si>
  <si>
    <t xml:space="preserve">Imagem de Santa Teresa de Àvila, um retábulo e uma moldura de espelho </t>
  </si>
  <si>
    <t>Encaminhado para indeferimento em 15/01/2019</t>
  </si>
  <si>
    <t>01458.000924/2012-42</t>
  </si>
  <si>
    <t>Manga</t>
  </si>
  <si>
    <t>Ruínas Jesuíticas do Mocambinho ou de Pachola</t>
  </si>
  <si>
    <t>Ofício que informa o INDEFERIMENTO do Processo em 03/09/1979.</t>
  </si>
  <si>
    <t>Igreja: Livramento</t>
  </si>
  <si>
    <t>O citado bem não faz jus a proteção federal, sugerindo que seu acautelamento proceda a nível estadual</t>
  </si>
  <si>
    <t>Casa: Praça Marquês de Monte Alegre</t>
  </si>
  <si>
    <t>Barueri</t>
  </si>
  <si>
    <t>Imagem de Nossa Senhora da Escada, da Capela da Aldeia de Barueri</t>
  </si>
  <si>
    <t>SP3505708BMAR00001</t>
  </si>
  <si>
    <t>Respaldado no voto do relator, de que não havia justificativa para o tombamento do local devido a sua total descaracterização, foi recomendado o tombamento apenas de uma imagem pertencente a pequena capela do local. Foi sugerida a inscrição nos Livros do Tombo Histórico e Artístico da imagem de Nossa Senhora pertencente a uma pequena capela existente no local.</t>
  </si>
  <si>
    <t>Hangar de Zepelins do Aeroporto Bartolomeu de Gusmão, inclusive as pontes rolantes, os elevadores, as escadas de acesso, o motor, o mecanismo de abertura das portas principal e secundária, e a estação de passageiros anexa</t>
  </si>
  <si>
    <t>RJ3304557BIOE00002</t>
  </si>
  <si>
    <t>O processo foi considerado de carater "SECRETO" conforme o disposto à folha 243 dos autos.</t>
  </si>
  <si>
    <t xml:space="preserve"> Museu Mariano Procópio</t>
  </si>
  <si>
    <t>Casa Paroquial anexa à Igreja de Santo Antônio na Praça da Independência, s/nº</t>
  </si>
  <si>
    <t>PE2611606BIED00006</t>
  </si>
  <si>
    <t>84, 110</t>
  </si>
  <si>
    <t>Santa Cruz Cabrália</t>
  </si>
  <si>
    <t>Antiga Casa de Câmara e Cadeia, no município de Santa Cruz Cabrália</t>
  </si>
  <si>
    <t>BA-2927705-BI-ED-00001</t>
  </si>
  <si>
    <t>Este processo é um anexo do processo 1021-T-80</t>
  </si>
  <si>
    <t xml:space="preserve"> Igreja Matriz de Nossa  Senhora. da Conceição</t>
  </si>
  <si>
    <t>BA-2927705-BI-ED-00004</t>
  </si>
  <si>
    <t>Origem: DEPAM. Destino: SE-CE. 20/08/2014</t>
  </si>
  <si>
    <t>01458.000930/2014-61</t>
  </si>
  <si>
    <t>Igreja: (Capela do Cemitério Público)</t>
  </si>
  <si>
    <t>Parecer de indeferimento de 18-06-2022. O processo original foi extraviado. Reabrimos com base em documentação existente na Superintendência de SP (24/06/2016). Origem: DEPAM, destino: SE-SP, em 24/06/2016</t>
  </si>
  <si>
    <t>01506.008464/2016-10</t>
  </si>
  <si>
    <t>Palácio dos Bandeirantes – acervo</t>
  </si>
  <si>
    <t>Cópia da ata da 85ª sessão ordinária do Conselho Consultivo do IPHAN, realizada em 13/03/1979, indica que foi decidido o INDEFERIMENTO do Processo.</t>
  </si>
  <si>
    <t>Camocim</t>
  </si>
  <si>
    <t xml:space="preserve">Casa Natal de Euclides da Cunha Pinto Martins; Casa Natal de Pinto Martins </t>
  </si>
  <si>
    <t>Encaminhado para indeferimetno em 29/11/2018</t>
  </si>
  <si>
    <t>01458.001156/2012-44</t>
  </si>
  <si>
    <t>Campos</t>
  </si>
  <si>
    <t>Igreja: Nossa Senhora da Lapa</t>
  </si>
  <si>
    <t>01458.000163/2014-91</t>
  </si>
  <si>
    <t>Casa: Cine-Teatro</t>
  </si>
  <si>
    <t>Macaé</t>
  </si>
  <si>
    <t>Igreja de Sant'Anna</t>
  </si>
  <si>
    <t>Alojamento (antigo)da Werstern Telegraph, pertencente à Universidade Federal Fluminense, situado na Rua Passos da Pátria n. 156; Western Telegraph - alojamento (antigo)</t>
  </si>
  <si>
    <t>Processo INDEFERIDO em 08/08/1986.</t>
  </si>
  <si>
    <t>Conjunto Arquitetônico: Rua da Carioca</t>
  </si>
  <si>
    <t>O citado bem já se encontra preservado por se encontrar em área de entorno a bens tombados, por legislação municipal de uso do solo e de tombamento a nível estadual</t>
  </si>
  <si>
    <t>Casa situada à rua Cônego Bittencourt, nº 47 (antigo nº 1)</t>
  </si>
  <si>
    <t xml:space="preserve"> O motivo para o não tombamento foi o perecimento do bem</t>
  </si>
  <si>
    <t>Estação: Ferroviária</t>
  </si>
  <si>
    <t>RJ3302007BIED00002</t>
  </si>
  <si>
    <t>"O bem foi descrito no Processo nº 1044-T-79" (anexado a esse)</t>
  </si>
  <si>
    <t>Conjunto arquitetônico e paisagístico do Observatório Nacional à Rua General Bruce, 586 , situado em área com cerca de 40 mil m2 , delimitada conforme poligonal descrita e constante no Processo Nº 1009-T-79, bem como todo o acervo arrolado no Anexo 3 do m</t>
  </si>
  <si>
    <t>RJ-3304557-BI-ED-00016</t>
  </si>
  <si>
    <t>A poligonal descrita na folha 81 do Processo 1009-T-79 está anotada no campo OBSERVAÇÃO dos livros do Tombo Histórico, e Arqueológico, Etnográfico e Paisagístico.</t>
  </si>
  <si>
    <t>INDEFERIDO em 19/12/2019</t>
  </si>
  <si>
    <t>01458.000921/2012-17</t>
  </si>
  <si>
    <t>Casa: Onde funcionou o Fórum</t>
  </si>
  <si>
    <t>Parecer de indeferimento de 20/05/22. Origem: DEPAM 18/06/2013 / Destino: Superintendência 16/07/2013</t>
  </si>
  <si>
    <t>01429.000021/2021-08</t>
  </si>
  <si>
    <t>Conjunto arquitetônico de Conservatória</t>
  </si>
  <si>
    <t>Em 14/09/2023, encaminhada pelo DEPAM a NOTA TÉCNICA nº 12/2023/COREC/CGID/DEPAM solicitando complementação. Reabertura do processo em 26/04/2019.</t>
  </si>
  <si>
    <t>Serra São José</t>
  </si>
  <si>
    <t>Instituto Histórico e Geográfico de Tiradentes</t>
  </si>
  <si>
    <t>Conjunto: Urbano (Constituído pela Lapa e a Encosta de Santa Teresa)</t>
  </si>
  <si>
    <t>01458.001577/2012-75</t>
  </si>
  <si>
    <t>Lampião existente no Largo da Lapa</t>
  </si>
  <si>
    <t>RJ-3304557-BM-AR-00022</t>
  </si>
  <si>
    <t>Relógio existente no Largo Carioca</t>
  </si>
  <si>
    <t>Luminárias existentes nas ruas da Conceição, Senhor dos Passos, Alfândega, Ouvidor e Praça XV de Novembro, inclusive as ruas e becos adjacentes</t>
  </si>
  <si>
    <t>01458.000175/2016-87</t>
  </si>
  <si>
    <t>Casa Aurora</t>
  </si>
  <si>
    <t>Processo INDEFERIDO em 11/08/1986.</t>
  </si>
  <si>
    <t xml:space="preserve">Casa Floriano </t>
  </si>
  <si>
    <t xml:space="preserve"> O citado bem já se encontra preservado por se encontrar em área de entorno a bens tombados, por legislação municipal de uso do solo e de tombamento a nível estadual</t>
  </si>
  <si>
    <t>Sítio de Santo Antônio das Alegrias ou do Físico: ruínas</t>
  </si>
  <si>
    <t>MA2111300BAST00001</t>
  </si>
  <si>
    <t>Segundo Superintendência: "Bem tombado está inserido no Parque Estadual do Bacanga (Decreto Estadual nº 7.545 de 02/03/1980)". Ou seja, não tem entorno delimitado pelo IPHAN.</t>
  </si>
  <si>
    <t>INDEFERIDO em 11/03/2015</t>
  </si>
  <si>
    <t>01458.001158/2012-33</t>
  </si>
  <si>
    <t>Fazenda Pinheiro - Sede</t>
  </si>
  <si>
    <t>Ofício que informa o INDEFERIMENTO do Processo em 30/06/1981.</t>
  </si>
  <si>
    <t>Casa Palácio da Justiça</t>
  </si>
  <si>
    <t>ARQUIVADO em 1981 a pedido do saudoso Aloísio Magalhães, segundo Hilario (20/02/2014)</t>
  </si>
  <si>
    <t>O bem não possui caracteristicas que justifique o seu tombamento a nível federal, merecendo proteção a nível estadual</t>
  </si>
  <si>
    <t>01458.001630/2012-38</t>
  </si>
  <si>
    <t>Teatro Municipal João Caetano</t>
  </si>
  <si>
    <t>01502.000543/2007-13</t>
  </si>
  <si>
    <t>Conjunto Paisagístico em Santa Cruz Cabrália, especialmente o Ilhéu da Coroa Vermelha, orla marítima e o Conjunto Arquitetônico E Paisagístico Da Cidade Alta, que Inclui a Igreja Matriz de N. Sra. da C onceição e a Casa de Câmara e Cadeia.</t>
  </si>
  <si>
    <t>BA2927705PSPS00001</t>
  </si>
  <si>
    <t>94, 108</t>
  </si>
  <si>
    <t>Na 108ª reunião do Conselho foi definido em melhores moldes e linguagem a área tombada, pois havia o entendimento de que todo o município estaria tombado, causando revolta na população.</t>
  </si>
  <si>
    <t>Tombamento Provisório cancelado na 78ª reunião do conselho consultivo</t>
  </si>
  <si>
    <t>01458.001979/2011-99</t>
  </si>
  <si>
    <t>Casa : Rivadávea Correia (Rua) nº 262 e 266 (Antiga residência do poeta José Hernandez)</t>
  </si>
  <si>
    <t>Sob tombamento provisório há mais de 20 anos, segundo Andrey já descaracterizada, teve parecer negativo e foi aprovado o indeferimento na câmara Setorial</t>
  </si>
  <si>
    <t>01458.002987/2010-71</t>
  </si>
  <si>
    <t>Conjunto arquitetônico: convento/capela da Ordem Terceira de São Francisco da Penitência, juntamente com a área de entorno: Conjunto Arquitetônico e Paisagístico do Largo de Santo Antônio, onde se destaca o sobrado que aloja a Secretaria de Segurança, sobrados da rua Gaspar Viana, desde o Largo de Santo Antônio até a Avenida Presidente Vargas e o antigo quartel da Polícia Militar, na esquerda da rua Gaspar Viana e Avenida Assis de Vasconcelos, formam o prolongamento natural do Conjunto Arquitetônico e Paisagístico de Ver-o-Peso.</t>
  </si>
  <si>
    <t>PA-1501402-BI-CA-00008</t>
  </si>
  <si>
    <t>Inserido no conjunto tombado pelo processo 1071-T-82 em 03/05/2011, com indicação do Conselho Consultivo de ver se é o caso de tombar isoladamente.</t>
  </si>
  <si>
    <t>Palacete Pinho, Imóvel situado à Rua Dr. Assis nº  586</t>
  </si>
  <si>
    <t>PA1501402BIED00011</t>
  </si>
  <si>
    <t>Processo INDEFERIDO em 03/06/1981.</t>
  </si>
  <si>
    <t xml:space="preserve">Conjunto Arquitetônico: Quadra existente, constituída pelos sequintes logradouros: Av. Castilhos França, Av. Presidente Vargas, Rua 1º de Março, Rua Gaspar Viana </t>
  </si>
  <si>
    <t>Conjuntos Arquitetônicos da Av. Governador José Malcher, Constante dos Imóveis Da Travessa Rui Barbosa</t>
  </si>
  <si>
    <t>PA1501402BICA00002</t>
  </si>
  <si>
    <t>Informações sobre delimitação das poligonais: DEPAM-RJ 98-99, mas agora incluídas na poligonal do Centro Histórico. Normatização: Portaria Iphan 4/1987</t>
  </si>
  <si>
    <t>Avenida Nazareth: conjunto arquitetônico</t>
  </si>
  <si>
    <t>PA1501402BICA00003</t>
  </si>
  <si>
    <t>Em 1981 foi  tombado apenas o lado par, enquanto pediu-se o estudo para o tombamento do conjunto do lado ímpar da avenida.</t>
  </si>
  <si>
    <t>Óbidos</t>
  </si>
  <si>
    <t>FORTE ÓBIDOS</t>
  </si>
  <si>
    <t>PA-1505106-BI-ED-00001</t>
  </si>
  <si>
    <t>Apensado ao processo nº 1613-T-10, concluído pelo Depam-RJ</t>
  </si>
  <si>
    <t>FORTE: SERRA DA ESCAMA</t>
  </si>
  <si>
    <t>PA-1505106-BI-ED-00003</t>
  </si>
  <si>
    <t>Conjunto: Arquitetônico e Paisagístico do Largo das Mercês e Sua área de entorno</t>
  </si>
  <si>
    <t>Conjunto arquitetônico da Rua Siqueira Mendes e Largo do Carmo</t>
  </si>
  <si>
    <t>PA-1501402-BI-CA-00012</t>
  </si>
  <si>
    <t>Depam/RJ: Anexado  ao Processo 1071-T-82 com indicação de tombamento em 21/10/2010</t>
  </si>
  <si>
    <t>Prédio onde funciona o Colégio Pedro II, na Av. Marechal Floriano, nºs 68 a 80</t>
  </si>
  <si>
    <t>RJ3304557BIED00050</t>
  </si>
  <si>
    <t>Origem: DEPAM 15/10/2017   Destino: Presidencia para indeferimento</t>
  </si>
  <si>
    <t>01458.001576/2012-21</t>
  </si>
  <si>
    <t>Paraíba do Sul</t>
  </si>
  <si>
    <t>Casa: Rio Novo (Fazenda); Fazenda Rio Novo (sede)</t>
  </si>
  <si>
    <t>Igreja Santo Antônio no Distrito de Itatiaia</t>
  </si>
  <si>
    <t>MG3145901BIED00002</t>
  </si>
  <si>
    <t>Processo INDEFERIDO em 30/12/2013.</t>
  </si>
  <si>
    <t>01458.001575/2012-86</t>
  </si>
  <si>
    <t>Pantheon: Marechal Floriano Peixoto (do) - Cemitério de São João Batista</t>
  </si>
  <si>
    <t>Origem: DEPAM 26/12/2012 /  Destino: Superintendência 08/01/2013</t>
  </si>
  <si>
    <t>INDEFERIR o Processo em 26/09/1980.</t>
  </si>
  <si>
    <t xml:space="preserve"> Árvore: Figueira</t>
  </si>
  <si>
    <t xml:space="preserve"> Não se trata de bem a ser Tombado pelo Patrimônio Histórico e Artistico Nacional</t>
  </si>
  <si>
    <t>Prédio onde funciona os Correios e Telégrafos, na Praça Barão do Rio Branco</t>
  </si>
  <si>
    <t>RS4314902BIED00004</t>
  </si>
  <si>
    <t>Rerratificação. Origem: DEPAM 15/03/2013/  Destino: Superintendência 03/05/2013</t>
  </si>
  <si>
    <t>01458.001159/2012-88</t>
  </si>
  <si>
    <t>Palácio de Manguinhos ou Prédio da Fundação Oswaldo Cruz na Av. Brasil, nº 4365</t>
  </si>
  <si>
    <t>RJ3304557BIED00016</t>
  </si>
  <si>
    <t>O tombamento abrange o Edifício Central, o Pavilhão para o estudo da peste e a cavalariça dos animais inoculados ou fornecedores de soro</t>
  </si>
  <si>
    <t>Surubim</t>
  </si>
  <si>
    <t>Fazenda Cachoeira do Taepe: casa grande</t>
  </si>
  <si>
    <t>PE2614501BIED00001</t>
  </si>
  <si>
    <t>Coleção constituída de 89 ex-votos pintados pertencentes ao Santuário do Bom Jesus de Matozinhos</t>
  </si>
  <si>
    <t>MG3118007BMCL00001</t>
  </si>
  <si>
    <t>01458.001574/2012-31</t>
  </si>
  <si>
    <t>Igreja: Bonfim; Igreja do Senhor do Bonfim</t>
  </si>
  <si>
    <t>Encaminhado à presidência para arquivametno em 11/06/18</t>
  </si>
  <si>
    <t>01458.000807/2013-60</t>
  </si>
  <si>
    <t>Estação Ferroviária da antiga Central do Brasil de Guaratinguetá</t>
  </si>
  <si>
    <t>Escritório Técnico de Olinda: 17/03/2010</t>
  </si>
  <si>
    <t>01458.000380/2010-57 01498.000547/2021-66</t>
  </si>
  <si>
    <t xml:space="preserve">Campo de Jiquiá </t>
  </si>
  <si>
    <t>Francisco Pfaltzgraff</t>
  </si>
  <si>
    <t>Encaminhado para indeferimento em 06/12/2018</t>
  </si>
  <si>
    <t>01458.000938/2014-28</t>
  </si>
  <si>
    <t>Itapipoca</t>
  </si>
  <si>
    <t>Igreja: N. Srª das Mercês, em Arapari</t>
  </si>
  <si>
    <t>Paróquia de N. Sra. De Assunção/ Diocese de Itapipoca</t>
  </si>
  <si>
    <t>INDEFERIDO em 16/10/2014</t>
  </si>
  <si>
    <t>01458.000929/2014-37</t>
  </si>
  <si>
    <t xml:space="preserve">Estação Ferroviária de Itaguaí; Chafariz </t>
  </si>
  <si>
    <t>Prefeitura Municipal de Itaguaí</t>
  </si>
  <si>
    <t>Despacho para INDEFERIR o Processo em 15/07/1985.</t>
  </si>
  <si>
    <t>Casa: Rua Alexandre Moura nºs 23 a 29 (Colégio Martin Afonso)</t>
  </si>
  <si>
    <t>não consta nenhuma informação relativa ao processo</t>
  </si>
  <si>
    <t>Saquarema</t>
  </si>
  <si>
    <t>Igreja: Nazaré (Matriz de Saquarema)</t>
  </si>
  <si>
    <t>Reaberto para rerratificação, que foi INDEFERIDA em 27/08/2014.</t>
  </si>
  <si>
    <t>01512.003381/2010-51</t>
  </si>
  <si>
    <t>Pórtico Central e Armazéns do Cais do Porto</t>
  </si>
  <si>
    <t>RS4314902BICA00001</t>
  </si>
  <si>
    <t>Processo INDEFERIDO, segundo despacho do Chefe do Arquivo, em 08/08/1986.</t>
  </si>
  <si>
    <t>Processo INDEFERIDO em 21/04/1987, de acordo com o Despacho do Secretário do PHAN.</t>
  </si>
  <si>
    <t>Itapemirim</t>
  </si>
  <si>
    <t>Morro: O Frade e a Freira</t>
  </si>
  <si>
    <t>O citado bem já se encontra tombado a nível estadual</t>
  </si>
  <si>
    <t>Processo INDEFERIDO em 29/03/2012.</t>
  </si>
  <si>
    <t>01458.002318/2010-08</t>
  </si>
  <si>
    <t>Aldeia dos Índios Tapirapé</t>
  </si>
  <si>
    <t>Processo INDEFERIDO em 02/01/2003.</t>
  </si>
  <si>
    <t>Conjunto Arquitetônico: Ruas - Comércio, Conceição, Professor Lima, Honório Lima, Raul Pompéia, Travessa Santa Luzia e Rua do Comércio, em Mambucaba; Praças: Guarda Greenhald, Duque de Caxias; Chafarizes: Carioca, Saudade; Marco: Visita de D. Pedro, Fundação da Cidade; Engenhos: Bracuí, Freguesia; Fazenda: Grataú; Prédio do Mercado - Monumento do Aquidabã.</t>
  </si>
  <si>
    <t>Informações sobre delimitação das poligonais: DEPAM-RJ 98-99. Bem considerado sem valor para tombamento federal, foi protegido pelo governo estadual</t>
  </si>
  <si>
    <t>Aquiraz</t>
  </si>
  <si>
    <t>Mercado de Carne e Lojas Adjacentes</t>
  </si>
  <si>
    <t>CE2301000BICU00001</t>
  </si>
  <si>
    <t>Forte de Santa Bárbara</t>
  </si>
  <si>
    <t>SC4205407BIED00008</t>
  </si>
  <si>
    <t>Fábrica de Vinho Tito Silva</t>
  </si>
  <si>
    <t>PB2507507BIED00019</t>
  </si>
  <si>
    <t>Situada na poligonal de tombamento do Centro Histórico de João Pessoa. Na 106ª reunião do Conselho, a fábrica foi tombada por seu funcionamento ter sido assegurado junto ao governo do Estado da Paraíba e a Universidade Federal da Paraíba, que iria utilizar o edifício como empresa-escola. Todo o maquinário foi também tombado assim como a estrutura da fábrica como um todo. O tombamento visava à preservação de um processo industrial e não do edifício em si, entendido como não detentor de valores históricos ou artísticos destacados.</t>
  </si>
  <si>
    <t>01410.000018/2009-99</t>
  </si>
  <si>
    <t>Vilhena</t>
  </si>
  <si>
    <t>Prédios das estações telegráficas construídas pela Comissão Estratégica de Linhas Telegráficas de Cuiabá a Porto Velho – Comissão Rondon</t>
  </si>
  <si>
    <t>RO1100304BIED00001</t>
  </si>
  <si>
    <t>Homologado pela PORTARIA No- 9, DE 3 DE FEVEREIRO DE 2016</t>
  </si>
  <si>
    <t>Ji Paraná</t>
  </si>
  <si>
    <t xml:space="preserve">RO1100122BIED00001 </t>
  </si>
  <si>
    <t>Origem: DEPAM. Destino: SE-PR. 21/08/2014</t>
  </si>
  <si>
    <t>01458.000939/2014-72</t>
  </si>
  <si>
    <t>Instalações de Água Potável</t>
  </si>
  <si>
    <t>Companhia de Saneamento do Paraná/ SANEPAR</t>
  </si>
  <si>
    <t>Prédio da antiga sede do Departamento Nacional de Obras Contra as Secas, na Rua Pedro Pereira, nº 683, esquina com a rua General Sampaio</t>
  </si>
  <si>
    <t>CE2304400BIED00002</t>
  </si>
  <si>
    <t>INDEFERIDO em 9/9/2021</t>
  </si>
  <si>
    <t>01458.000940/2014-05</t>
  </si>
  <si>
    <t>Casa União, na Rua União, 263, onde nasceu Manuel Bandeira</t>
  </si>
  <si>
    <t>MEC</t>
  </si>
  <si>
    <t>Processo INDEFERIDO em 19/09/1989.</t>
  </si>
  <si>
    <t xml:space="preserve">Casa: Cônego de Vasconcelos (Avenida) de propriedade da Companhia Progresso Industrial Brasil - Fábrica Bangú </t>
  </si>
  <si>
    <t>Monte Santo</t>
  </si>
  <si>
    <t>BA2921500BICA00001</t>
  </si>
  <si>
    <t>Processo INDEFERIDO em 20/01/1987.</t>
  </si>
  <si>
    <t xml:space="preserve">Casa: Carmela Dutra (Rua), 78 Casa em que residiu Carlos Oswald </t>
  </si>
  <si>
    <t>01458.001030/2013-51</t>
  </si>
  <si>
    <t>Ponta de Pedras</t>
  </si>
  <si>
    <t>Casa: Sant'Ana(Fazenda)</t>
  </si>
  <si>
    <t>Em outra tabela diz que o município se chama Cachoeira do Arari. Verificar</t>
  </si>
  <si>
    <t>INDEFERIDO em 01/06/2020</t>
  </si>
  <si>
    <t>01458.000103/2013-97</t>
  </si>
  <si>
    <t>Limoeiro do Norte</t>
  </si>
  <si>
    <t>Cadeia Velha</t>
  </si>
  <si>
    <t>O processo 1074-T-82, referente à Caixa D´Água de Rio Grande, foi anexado a ele.</t>
  </si>
  <si>
    <t>Caixa D'Água localizada na Praça Piratinino de Almeida, antigo Largo da Caridade</t>
  </si>
  <si>
    <t>RS4314407BMAR00001</t>
  </si>
  <si>
    <t>AC</t>
  </si>
  <si>
    <t>Xapuri</t>
  </si>
  <si>
    <t>Casa: De Plácido de Castro</t>
  </si>
  <si>
    <t>O citado bem não possui elementos  expressivos que justifique seu tombamento</t>
  </si>
  <si>
    <t>Rio Branco</t>
  </si>
  <si>
    <t>Vila: Porto Acre (de)</t>
  </si>
  <si>
    <t xml:space="preserve"> O citado bem não possui elementos de relevância que justifique seu tombamento</t>
  </si>
  <si>
    <t>01458.000309/2019-11</t>
  </si>
  <si>
    <t>Terreiro</t>
  </si>
  <si>
    <t>Terreiro da Casa Branca contituído de uma área de aproximadamente 6.800 m2, com as edificações, árvores e principais objetos sagrados, situado na Avenida Vasco da Gama s/nº, em Salvador/Bahia</t>
  </si>
  <si>
    <t>BA2927408BICA00003</t>
  </si>
  <si>
    <t>Durante a 108ª reunião do Conselho foram discutidas a situação jurídica do terreno onde se encontra o imóvel, assim como se o tombamento seria o instrumento mais adequado para preservar o local. A votação foi apertada havendo duas abstenções, um contra o tombamento, um para adiamento da decisão e três a favor do tombamento do terreiro.</t>
  </si>
  <si>
    <t xml:space="preserve">Processo INDEFERIDO em 15/05/1989. ANEXADO ao processo 1506-T-2003, que trata do mesmo tema. </t>
  </si>
  <si>
    <t>Sistema de Bondes do Bairro de Santa Tereza</t>
  </si>
  <si>
    <t>União dos Palmares</t>
  </si>
  <si>
    <t>Serra da Barriga, parte mais acantilada, conforme descrição constante na Informação nº123/85, às fls 146 a 148 e do mapa ...</t>
  </si>
  <si>
    <t>AL2709301PSPS00001</t>
  </si>
  <si>
    <t>Processo INDEFERIDO em 11/04/1988, de acordo com o Despacho do Secretário do PHAN.</t>
  </si>
  <si>
    <t>Casa Convenção</t>
  </si>
  <si>
    <t>O citado bem não possui mérito histórico que juistifique o seu acautelamento</t>
  </si>
  <si>
    <t>Conjunto arquitetônico dos bairros da Cidade Velha e Campina</t>
  </si>
  <si>
    <t>PA-1501402-BI-CU-00001</t>
  </si>
  <si>
    <t xml:space="preserve">Apreciado pelo Conselho Culsultivo em 2011. Deliberação do Conselho: Inclui os processos 711-T-63; 1023-T-80;1029-T-80;1030-T-80;1107-T-83. </t>
  </si>
  <si>
    <t>2010-2012</t>
  </si>
  <si>
    <t>Estudos para normatização iniciados nas Oficinas Regionais em 2011 mas não avançou. Tem maquete eletrônica de uma parte. Contratados estudos para normatização em 2012</t>
  </si>
  <si>
    <t>Processo INDEFERIDO em 06/12/1988. Reaberto para reavaliação e encaminhado à SE-CE em 17/10/2014. Encerrado de novo em 31/10/2021</t>
  </si>
  <si>
    <t>01496.001048/2014-87</t>
  </si>
  <si>
    <t xml:space="preserve"> Farol de Mucuripe</t>
  </si>
  <si>
    <t>Despacho de Silva Telles para arquivamento em 01/12/88; arquivado em 06/12/88. "O citado bem já se encontra tombado a nível estadual"</t>
  </si>
  <si>
    <t>Parecer de indeferimento de 3/03/2022, enviado para a SE em 30/08/2022. Solicitada a instrução em 4/11/2021</t>
  </si>
  <si>
    <t>01458.001189/2014-56</t>
  </si>
  <si>
    <t>Chalés de Ferro: Imprensa Oficial e Clube Monte Líbano</t>
  </si>
  <si>
    <t>Secretaria de Estado da Cultura, Desporto e Turismo, Governo do Estado do Pará</t>
  </si>
  <si>
    <t>Caixa d'água</t>
  </si>
  <si>
    <t>Palácio das Laranjeiras na Rua Gago Coutinho S/nº</t>
  </si>
  <si>
    <t>RJ3304557BIED00017</t>
  </si>
  <si>
    <t>01458.000083/2021-64</t>
  </si>
  <si>
    <t>Conjunto de 10 (dez) imagens existentes na Igreja Matriz de São Luiz Gonzaga, provenientes da antiga Igreja do Povo Missioneiro.</t>
  </si>
  <si>
    <t>RS4318903BMCL00001</t>
  </si>
  <si>
    <t>?? em uma planilha diz 10, outra diz 13.</t>
  </si>
  <si>
    <t>Apesar de a inscrição registrar 10 imagens, o processo lista 13 imagens, a saber: Santo Antônio de Pádua, Santa Barbara, Nossa Senhora da Conceição, Cristo Crucificado, Nossa Senhora das Dores, duas imagens de Santo Isidro, São Francisco de Assis, São João Batista Menino, São Luiz Gonzaga, Senhor Morto, Senhor dos Passos e Santa Teresa de Ávila.</t>
  </si>
  <si>
    <t>Forte de São Francisco ou do Queijo (Olinda, Pe)</t>
  </si>
  <si>
    <t>PE2609600BIED00007</t>
  </si>
  <si>
    <t>Processo INDEFERIDO em 12/07/1999.</t>
  </si>
  <si>
    <t>Casa Santo Amaro (rua), 28; Clube High Life (antigo)</t>
  </si>
  <si>
    <t>Sugere o Tombamento a nível Municipal</t>
  </si>
  <si>
    <t>Processo INDEFERIDO em 25/07/1997.</t>
  </si>
  <si>
    <t>Teresópolis</t>
  </si>
  <si>
    <t>Casa: Delfim Moreira (Rua), 947 (Quinta das Magnólias - Casa Perry)</t>
  </si>
  <si>
    <t>Solar do Padre João do Monte – antigo</t>
  </si>
  <si>
    <t xml:space="preserve"> Devido a descaracterizado do bem o citado processo foi arquivado</t>
  </si>
  <si>
    <t>Caxias do Sul</t>
  </si>
  <si>
    <t xml:space="preserve"> Monumento: Imigrante (do)</t>
  </si>
  <si>
    <t xml:space="preserve"> Embora o bem possua caracteristicas que justifique o seu acautelamento a nível federal, está fortemente ligado à história regional, sugerindo assim o seu acautelamento a nível estadual</t>
  </si>
  <si>
    <t>Quixadá</t>
  </si>
  <si>
    <t>Açude do Cedro</t>
  </si>
  <si>
    <t>CE2311306BIOE00001</t>
  </si>
  <si>
    <t>Casa onde Nasceu Vital Brasil, Campanhas, MG</t>
  </si>
  <si>
    <t>01458.004434/2010-53</t>
  </si>
  <si>
    <t>Conjunto Habitacional Operário</t>
  </si>
  <si>
    <t>Conjunto de Habitação Coletiva Denominado Avenida Modelo na Rua Regente Feijó nº 55; Vila Na Rua Regente Feijó, 55</t>
  </si>
  <si>
    <t>RJ-3304557-BI-CA-00015</t>
  </si>
  <si>
    <t>Máquina a vapor: Maria Fumaça; Locomotiva Inhaúma, conhecida como "Maria Fumaça"</t>
  </si>
  <si>
    <t>Itaverava</t>
  </si>
  <si>
    <t>MG3133907BIED00001</t>
  </si>
  <si>
    <t>Sobrado do Padre Taborda e casario</t>
  </si>
  <si>
    <t>MG3133907BICA00001</t>
  </si>
  <si>
    <t>01458.000268/2013-69</t>
  </si>
  <si>
    <t>Lajeado</t>
  </si>
  <si>
    <t xml:space="preserve">Prédio da Prefeitura Municipal </t>
  </si>
  <si>
    <t>Casa: Marechal Floriano (Av.),185 - Caixa de Socorros D. Pedro V</t>
  </si>
  <si>
    <t>São Caetano de Odivelas</t>
  </si>
  <si>
    <t>Igreja: Navegantes (N.Sª dos)</t>
  </si>
  <si>
    <t>01458.000164/2014-35</t>
  </si>
  <si>
    <t>São José do Norte</t>
  </si>
  <si>
    <t>Capela de Nossa Senhora dos Navegantes; Igreja: Navegantes ( Matriz)</t>
  </si>
  <si>
    <t>Salvador, BA: conjunto arquitetônico, paisagístico e urbanístico do centro histórico</t>
  </si>
  <si>
    <t>BA2927408BICU00001</t>
  </si>
  <si>
    <t>104, 108</t>
  </si>
  <si>
    <t>Pedido de rerratificação negado em 02/05/2016</t>
  </si>
  <si>
    <t>01450.011613/2008-01</t>
  </si>
  <si>
    <t>Estádio Mário Filho, conhecido como Estádio Maracanã</t>
  </si>
  <si>
    <t>RJ3304557BIED00084</t>
  </si>
  <si>
    <t>Em 2013 foi aberto processo de rerratificação para inclusão de todo o conjunto. Negado em 14/04/2016, após análise pela Câmara Setorial de Arquitetura e Urbanismo, com base em Parecer do Diretor do Depam (18/04/2016)</t>
  </si>
  <si>
    <t>Igreja Matriz de N. Sra. da Conceição</t>
  </si>
  <si>
    <t xml:space="preserve"> De acordo com as informações constantes no processo o bem está inserido na poligonal de tombamento do núcleo histórico da cidade de Marechal Deodoro</t>
  </si>
  <si>
    <t>Processo INDEFERIDO em 25/07/1997. Apensado ao 1715-T-2014.</t>
  </si>
  <si>
    <t>Ribeirão Vermelho</t>
  </si>
  <si>
    <t>Ferroviária em Ribeirão Vermelho</t>
  </si>
  <si>
    <t>Vários</t>
  </si>
  <si>
    <t>Trecho da antiga Estrada de Ferro Oeste de Minas entre Aureliano Mourão, São João Del Rei e Antônio Carlos</t>
  </si>
  <si>
    <t xml:space="preserve"> 01508.000565/2008-12 </t>
  </si>
  <si>
    <t>Conjunto Arquitetônico e Urbanístico da Cidade de Paranaguá</t>
  </si>
  <si>
    <t>PR-4118204-BI-CU-00001</t>
  </si>
  <si>
    <t>Origem: DEPAM, 02/08/2013 / Destino: Superintendência, 12/08/2013. Superintendência se manifestou favoravelmente ao tombamento (memo 367/13, CPROD 01508.000876/2013-31). Instrução contratada, aguardando.</t>
  </si>
  <si>
    <t>01458.000384/2011-16</t>
  </si>
  <si>
    <t>E.F.Paranaguá-Curitiba</t>
  </si>
  <si>
    <t>23099.000051/1983-41</t>
  </si>
  <si>
    <t>Remanescentes do Conjunto Hospitalar Juscelino Kubitschek de Oliveira</t>
  </si>
  <si>
    <t>DF5300108BIED00021</t>
  </si>
  <si>
    <t>Aprovado na 78ª reunião do Conselho Consultivo . Homologado pela  PORTARIA No- 58, DE 13 DE JULHO DE 2015. Homologado em 13 de julho de 2015</t>
  </si>
  <si>
    <t>Inserido na poligonal de tombamento do Conjunto Urbanístico de Brasília</t>
  </si>
  <si>
    <t>Prédio da Associação Brasileira de Imprensa - ABI na Rua Araújo Porto Alegre, 71</t>
  </si>
  <si>
    <t>RJ3304557BIED00055</t>
  </si>
  <si>
    <t>Prédio do Ginásio Pernambucano na Rua da Aurora</t>
  </si>
  <si>
    <t>PE2611606BIED00020</t>
  </si>
  <si>
    <t>107, 110</t>
  </si>
  <si>
    <t>01458.001980/2011-13</t>
  </si>
  <si>
    <t>Pantanal Sul-Matogrossense</t>
  </si>
  <si>
    <t>Sr. Rosário Congro Neto, Secretário de Estado de Desenvolvimento Social</t>
  </si>
  <si>
    <t>Ladário, Miranda, Aquidauana e Coxim</t>
  </si>
  <si>
    <t>INDEFERIDO em 18/05/2016</t>
  </si>
  <si>
    <t>01458.002328/2010-35</t>
  </si>
  <si>
    <t>TO</t>
  </si>
  <si>
    <t>Formoso do Araguaia, Lagoa da Confusão e Pium</t>
  </si>
  <si>
    <t>Ilha de Bananal (ou Sant´Ana)</t>
  </si>
  <si>
    <t xml:space="preserve">Estrada de Ferro Perús/Pirapora - acervo ferroviário </t>
  </si>
  <si>
    <t>Segundo Relatório do DEPAM em Maio/2004,  o processo foi enviado para análise da presidência, com Parecer de Arquivamento em 11/05/2003.</t>
  </si>
  <si>
    <t>Processo INDEFERIDO em 15/09/2010.</t>
  </si>
  <si>
    <t>01458.002568/2009-04</t>
  </si>
  <si>
    <t>Casa que pertenceu ao Coronel Malveira</t>
  </si>
  <si>
    <t>Processo INDEFERIDO em 14/01/2014.</t>
  </si>
  <si>
    <t>Casa: General Bento Gonçalves da Silva (Rua), casarão que hospedou D. Pedro I, em 1826 e D. Pedro II, em 1845</t>
  </si>
  <si>
    <t>Colégio Estadual Paes de Carvalho</t>
  </si>
  <si>
    <t>PA-1501402-BI-ED-00029</t>
  </si>
  <si>
    <t>Processo INDEFERIDO em 24/08/1989.</t>
  </si>
  <si>
    <t>Casa: Visconde do Rio Branco (Rua), esquina com a Rua da Constituição "Castelo - Outeiro Santa Catarina"; Outeiro de Santa Catarina</t>
  </si>
  <si>
    <t>O citado bem já se encontra tombado pelo CONDEPHAAT</t>
  </si>
  <si>
    <t>Hotel do Parque São Clemente</t>
  </si>
  <si>
    <t>RJ3303401BIED00001</t>
  </si>
  <si>
    <t>Conjunto constituído pelos edifícios à Rua Gago Coutinho, nº 66 e à Rua Paulo César de Andrade, nºs 70 e 106, núcleo inicial do denominado Conjunto Residencial do Parque Guinle</t>
  </si>
  <si>
    <t>RJ-3304557-BI-CA-00016</t>
  </si>
  <si>
    <t>Processo INDEFERIDO em 13/03/2017</t>
  </si>
  <si>
    <t>01458.001032/2013-40</t>
  </si>
  <si>
    <t>Delmiro Gouveia</t>
  </si>
  <si>
    <t>Vila Operária em Delmiro Gouveia</t>
  </si>
  <si>
    <t>Processo INDEFERIDO em 24/08/1988.</t>
  </si>
  <si>
    <t xml:space="preserve">MG </t>
  </si>
  <si>
    <t>Pirapora</t>
  </si>
  <si>
    <t>Embarcações a Vapor de Minas Gerais</t>
  </si>
  <si>
    <t>Um dos bens foi destruído e o outro encontra-se tombado pelo IEPHA de Minas Gerais</t>
  </si>
  <si>
    <t>Novo Hamburgo</t>
  </si>
  <si>
    <t>Casa Presser</t>
  </si>
  <si>
    <t>RS4313409BIED00001</t>
  </si>
  <si>
    <t>Processo INDEFERIDO em 12/08/1986.</t>
  </si>
  <si>
    <t>Casa Sotéia</t>
  </si>
  <si>
    <t>Presépio de Pipiripau</t>
  </si>
  <si>
    <t>MG3106200BMAR00002</t>
  </si>
  <si>
    <t>Foi valorado o contexto de inserção do cinema e da eletricidade em uma escultura, o esforço da Universidade Federal de Minas Gerais na preservação da obra e a variedade de materiais que foram utilizados no mesmo. O tombamento deve permitir novas incorporações pelo autor que ainda estava vivo a época do tombamento.</t>
  </si>
  <si>
    <t>Prédio do Antigo Paço Municipal, Atual Sede Do Museu Paranaense na Praça Generoso Marques</t>
  </si>
  <si>
    <t>PR-4106902-BI-ED-00014</t>
  </si>
  <si>
    <t>Natividade</t>
  </si>
  <si>
    <t>Natividade, TO: conjunto arquitetônico, urbanístico e paisagístico</t>
  </si>
  <si>
    <t xml:space="preserve"> TO-1714203-BI-CU-00001</t>
  </si>
  <si>
    <t>01458.001310/2013-69</t>
  </si>
  <si>
    <t>Coleção: Lasar Segall</t>
  </si>
  <si>
    <t>SP3550308BMCL00003</t>
  </si>
  <si>
    <t>Campo Largo</t>
  </si>
  <si>
    <t>Engenho do Mate, Atual Museu Do Mate Com Todo O Seu Acervo e O Terreno</t>
  </si>
  <si>
    <t>PR4104204BIED00001</t>
  </si>
  <si>
    <t>PR4113205BIED00005</t>
  </si>
  <si>
    <t>Imóvel situado na Rua Santa Cruz, 325, constituído pela casa, o jardim e o bosque que o circundam ( Casa modernista  de Warchavchik)</t>
  </si>
  <si>
    <t>SP-3550308-BI-CA-00009; SP3550308BIED00008</t>
  </si>
  <si>
    <t>Parecer de indeferimento da rerratificação de 14/09/2022</t>
  </si>
  <si>
    <t xml:space="preserve"> 01510.900336/2017-33</t>
  </si>
  <si>
    <t>Laguna, SC: centro histórico</t>
  </si>
  <si>
    <t>SC-4209409-BI-CU-00001</t>
  </si>
  <si>
    <t>Bela Vista de Goiás</t>
  </si>
  <si>
    <t>Casa do Senador Canedo, localizada à rua Dom Emanuel, nº 65 e o respectivo terreno que integra o imóvel</t>
  </si>
  <si>
    <t>GO5203302BIED00001</t>
  </si>
  <si>
    <t>Casarão do Chá</t>
  </si>
  <si>
    <t>SP3530607BIED00001</t>
  </si>
  <si>
    <t>Túmulo do 2º Barão de Guaratiba, Cem.S.Fco de Paula RJ/RJ</t>
  </si>
  <si>
    <t>Encaminhado à SE/ES em 11/04/2014</t>
  </si>
  <si>
    <t>01450.000922/2014-95</t>
  </si>
  <si>
    <t>Santa Tereza</t>
  </si>
  <si>
    <t>Museu de Biologia Profº. Mello Leitão</t>
  </si>
  <si>
    <t>Caixa D'Água denominada Reservatório de Mocó na Praça do Chile</t>
  </si>
  <si>
    <t>AM1302603BIOE00001</t>
  </si>
  <si>
    <t>Forte São Diogo</t>
  </si>
  <si>
    <t>Segundo Margareth (SE-DF), parte das peças estão no DF (12/02/2016)</t>
  </si>
  <si>
    <t>Coleção Arqueológica João Alfredo Rohr, assim distribuida : as peças depositadas nas dependências particulares do Colégio Catarinense, em Florianópolis - SC; as peças em exposição no Museu Homem do Sambaqui ( Colégio Catarinense ), em Florianópolis-SC; as</t>
  </si>
  <si>
    <t>SC4205407BACL00001</t>
  </si>
  <si>
    <t>111, 117</t>
  </si>
  <si>
    <t>Na 111ª reunião do Conselho, aprovado o tombamento, foi pedida a realização de um inventário do acervo, e na reunião 117 (1985) foi incluída outra parte do acervo.</t>
  </si>
  <si>
    <t>Consulte também, com a mesma denominação, nos municípios de Florianópolis/SC e Brasília/DF.</t>
  </si>
  <si>
    <t>Encaminhado à Superintendência para manifestação conjunta com processo 1655-T-12, em 19/08/2019</t>
  </si>
  <si>
    <t>01458.001160/2012-11</t>
  </si>
  <si>
    <t>Acervo do Instituto Histórico Geográfico Brasileiro</t>
  </si>
  <si>
    <t>01450.011600/2008-23</t>
  </si>
  <si>
    <t>Sítio Roberto Burle Marx e sua coleção museológica e bibliográfica</t>
  </si>
  <si>
    <t>RJ-3304557-PS-JD-00002</t>
  </si>
  <si>
    <t>1985, 2000</t>
  </si>
  <si>
    <t>113, 23</t>
  </si>
  <si>
    <t>Tombamento aprovado inicialmente em 1985, mas não foi inscrito. Em 2000 foi aprovada a mudança na poligonal.</t>
  </si>
  <si>
    <t>Chafariz de ferro fundido com base de granito, localizado na Praça Mahatma Gandhi.</t>
  </si>
  <si>
    <t>RJ3304557BMAR00014</t>
  </si>
  <si>
    <t>A área do Chafariz que abriga o seu espelho d’ água original encontra-se igualmente tombada.”</t>
  </si>
  <si>
    <t>Capela de N. Sra. da Conceição da Congregação Mariana, seu acervo móvel</t>
  </si>
  <si>
    <t>PE-2611606-BI-ED-00034</t>
  </si>
  <si>
    <t>parecer de indeferimento de 31/05/2021. Origem: DEPAM, destino: SE-MG, para complementação da instrução técnica, conforme decisão da Câmara Setorial de Arquitetura e Urbanismo, em 31/05/2016.</t>
  </si>
  <si>
    <t>01458.000857/2012-66</t>
  </si>
  <si>
    <t>Serro, MG: Conjunto Arquitetônico, Urbanístico e Paisagístico do Distrito de São Gonçalo do Rio das Pedras</t>
  </si>
  <si>
    <t>Conjunto Arquitetônico do Distrito de Santo Antônio de Lisboa</t>
  </si>
  <si>
    <t>Info Arquivo:"tombado como CONJUNTO URBANÍSTICO, mas indicado o tombamento isolado de 16 bens imóveis (7 com acervo de bens móveis e integrados), com "anotação" deles feitas na inscrição do conjunto apenas no Livro de Belas Artes. Necessita rerratificação."</t>
  </si>
  <si>
    <t>Casa rural na Costeira do Ribeirão da Ilha</t>
  </si>
  <si>
    <t>SC4205407BIED00001</t>
  </si>
  <si>
    <t>1985, 2002</t>
  </si>
  <si>
    <t>113, 35</t>
  </si>
  <si>
    <t>Descrição da poligonal de tombamento e do entorno na pág. 151 (DOU nº77, 23/04/2002) do 1136-T-85-Casa do Ribeirao.</t>
  </si>
  <si>
    <t>Ponte Hercílio Luz</t>
  </si>
  <si>
    <t>SC4205407BIOE00001</t>
  </si>
  <si>
    <t>1996, 1997</t>
  </si>
  <si>
    <t>9, 10, 11</t>
  </si>
  <si>
    <t>Durante a 9ª reunião (1996), foi NEGADO o tombamento devido a necessidade urgente de restauro da ponte e a falta de recursos no IPHAN para tanto, o Conselho repassou o processo ao município de Florianópolis e ao Governo de Santa Catarina. Na 10ª (1996) reunião, face a documentos que comprovariam um restauro eminente da ponte, assim como os meios de fazê-lo sendo garantidos pelo governo do estado de Santa Catarina, pediu a reabertura do processo e o anexo dos documentos que comprovariam tal fato que foram apresentados na reunião pelo governo do estado em questão. Aprovado o tombamento na 11ª reunião (1997). Até hoje o restauro não aconteceu (2016).</t>
  </si>
  <si>
    <t>Origem: DEPAM, destino: SE-SC, em 11/02/2016. Ver observações.</t>
  </si>
  <si>
    <t>01458.001033/2013-94</t>
  </si>
  <si>
    <t>Palácio Cruz e Souza (Palácio Rosado)</t>
  </si>
  <si>
    <t>Info SE-SC (14/03/2016): Sob responsabilidade da arquiteta Marina Cañas. Não é um tombamento emergencial, visto que o bem já é protegido em âmbito estadual e municipal. A pertinência do tombamento nacional é discutível, ainda não há um posicionamento formal da superintendência. A única possibilidade seria por um viés histórico (projeto original de Silva Paes, o palácio testemunhou fatos importantes e marcantes da história nacional - incluindo, na história recente, a Novembrada.</t>
  </si>
  <si>
    <t>INDEFERIDO em 31.03.16</t>
  </si>
  <si>
    <t>01458.001034/2013-39</t>
  </si>
  <si>
    <t>Mercado Público</t>
  </si>
  <si>
    <t>Info SE-SC (14/03/2016): O bem é protegido em âmbito municipal. Não conhecemos o teor do processo e as motivações do pedido para tombamento federal. Contudo, do ponto de vista de exemplar de mercados públicos brasileiros, o Mercado de Florianíopolis não parece merecer destaque nacional. Do ponto de vista arquitetônico (possui tipologia um pouco diferenciada se comparada aos grandes mercados, nascido de um galpão único junto ao mar recebeu ampliação com rua que lhe corta o vão central - antigamente principal via de acesso à cidade desde a Ponte Hercílio Luz, atualmente fechada e utilizada como espaço eminentemente gastronômico - mas que não basta para lhe destacar como arquitetura de destaque), não chega a sobressair-se no conjunto; do ponto de vista urbanístico perdeu muito a partir do aterro da década de 1970, que o afastou do mar; do ponto de vista cultural ou etnográfico, é mais uma referência local (regional, talvez) do que destaque individual enquanto lugar de encontro, vivência e produção cultural. Isolado, não tem  expressividade se comparado a outros mercados como o de Porto Alegre, São Paulo, Belo Horizonte, Manaus, Belém... A princípio, indicar-se-ia o arquivamento do processo.</t>
  </si>
  <si>
    <t>Palacete do Benfica, situado na Rua Benfica, nº 251, compreendendo o terreno de cerca de 6.890 m2, o palacete, o jardim e demais construções nele existentes, grades e portões de ferro voltados para a rua mencionada</t>
  </si>
  <si>
    <t>PE2611606BIED00030</t>
  </si>
  <si>
    <t>Processo extraviado, segundo informação do Arquivo Central</t>
  </si>
  <si>
    <t>Rio dos Cedros</t>
  </si>
  <si>
    <t>Escola Rural e Casa do Professor</t>
  </si>
  <si>
    <t>SC4214706BICA00001</t>
  </si>
  <si>
    <t>Lassance</t>
  </si>
  <si>
    <t>Casa de Saúde Carlos Chagas</t>
  </si>
  <si>
    <t>MG3138104BIED00002</t>
  </si>
  <si>
    <t>Estação Ferroviária</t>
  </si>
  <si>
    <t>MG3138104BIED00001</t>
  </si>
  <si>
    <t>Prédio da antiga Fábrica Santa Amélia localizado na Rua Cândido Ribeiro, 250</t>
  </si>
  <si>
    <t>MA2111300BIED00005</t>
  </si>
  <si>
    <t>Antônio Prado</t>
  </si>
  <si>
    <t>Casarão de Madeira na Rua Gustavo Sampaio, 34 ou Casa de Dona Neni</t>
  </si>
  <si>
    <t>RS4300802BIED00002</t>
  </si>
  <si>
    <t>As duas unidades são tratadas como parte do Conjunto Urbano de Antônio Prado.</t>
  </si>
  <si>
    <t>01458.000055/2022-28</t>
  </si>
  <si>
    <t>Bloco I integrante do conjunto edificado situado na Av. Marechal Floriano nº 168 (Prédio da Light)</t>
  </si>
  <si>
    <t>RJ3304557BIED00094</t>
  </si>
  <si>
    <t>Processo INDEFERIDO em 28/11/1985.</t>
  </si>
  <si>
    <t>Casa Imigrantes</t>
  </si>
  <si>
    <t>O bem foi demolido</t>
  </si>
  <si>
    <t>Encaminhando para instrução em 22/12/2020 em Junho de 2003 não foi localizado o original e a cópia do processo foi remetida ao Deprot/RJ para restauração dos autos, conforme determinação da Procuradoria Jurídica. Reaberto para análise do bem.</t>
  </si>
  <si>
    <t>01450.001412/2019-40</t>
  </si>
  <si>
    <t>Lagoa do Abaeté</t>
  </si>
  <si>
    <t>01458.000941/2014-41</t>
  </si>
  <si>
    <t>Pintura Rupestre</t>
  </si>
  <si>
    <t xml:space="preserve">Prof. Maria da Conceição de Moraes Coutinho Beltrão, da UFRJ </t>
  </si>
  <si>
    <t xml:space="preserve">Central e Uibaí </t>
  </si>
  <si>
    <t>INDEFERIDO em 02/10/2014</t>
  </si>
  <si>
    <t>01458.000942/2014-96</t>
  </si>
  <si>
    <t>Dom Aquino</t>
  </si>
  <si>
    <t>Painel de Gravações Rupestres</t>
  </si>
  <si>
    <t>Processo INDEFERIDO em 19/09/1997.</t>
  </si>
  <si>
    <t>Àrea do Lobato  (Subúrbio onde pela 1ª vez jorrou petróleo no Brasil)</t>
  </si>
  <si>
    <t>X</t>
  </si>
  <si>
    <t xml:space="preserve">Na pasta do Processo há a seguinte informação: "Declaro que na conferência realizada nos Departamentos do IPHAN, Rio de Janeiro, em outubro 2007, não foram localizados." </t>
  </si>
  <si>
    <t>Terras de Ocupação imemorial dos grupos tribais remanescentes das grandes nações indígenas do Brasil</t>
  </si>
  <si>
    <t>DESAPARECIDO</t>
  </si>
  <si>
    <t>Casa de Warchavchik na Rua Bahia, 1126</t>
  </si>
  <si>
    <t>SP3550308BIED00006</t>
  </si>
  <si>
    <t>Casa de Warchavchik na Rua Itápolis, 961,  Pacaembu</t>
  </si>
  <si>
    <t>SP3550308BIED00005</t>
  </si>
  <si>
    <t>01458.001035/2013-83</t>
  </si>
  <si>
    <t>Conjunto arquitetônico onde funcionou a Campanhia Vinícola Luiz Antunes</t>
  </si>
  <si>
    <t>INDEFERIDO em 31/08/2021</t>
  </si>
  <si>
    <t>01458.001781/2009-91</t>
  </si>
  <si>
    <t>Lago da Granja Comary</t>
  </si>
  <si>
    <t>Encaminhado à SE/MG em 09/04/2014</t>
  </si>
  <si>
    <t>01458.002571/2010-53</t>
  </si>
  <si>
    <t>Gruta Nossa Senhora da Lapa</t>
  </si>
  <si>
    <t>O processo foi INDEFERIDO em 12.07.1999. Superintendente acha que pode ter sido notificado. Solicitei ao Arquivo a digitalização para verificar.</t>
  </si>
  <si>
    <t>Arquivo documental e fotográfico da Companhia Jornalística Caldas Júnior/ Correio do Povo</t>
  </si>
  <si>
    <t>Apesar de já estar tombado provisoriamente em nível federal, o Conselho não considerou o bem como tendo relevância nacional suficiente que justificasse o tombamento definitivo encaminhando, assim, a documentação para talvez um tombamento estadual ou ainda municipal.</t>
  </si>
  <si>
    <t>Encaminhado para instrução em 25/06/2021. Na pasta do Processo há a seguinte informação: "Declaro que na conferência realizada nos Departamentos do IPHAN, Rio de Janeiro, em outubro 2007, não foi localizado." Tem cópia na Superintendência, pedi que o Cláudio mande para reabrirmos (22/10/2015). Reaberto em 14/07/2020</t>
  </si>
  <si>
    <t>01450.001410/2019-51</t>
  </si>
  <si>
    <t>INDEFERIDO em 14/10/2015</t>
  </si>
  <si>
    <t>01458.000011/2012-26</t>
  </si>
  <si>
    <t>Conjunto de Residências construídas por imigrantes poloneses, no Bosque João Paulo II - Parque Memorial da Imigração Polonesa</t>
  </si>
  <si>
    <t>Igreja: (Matriz) Distrito de Parangaba</t>
  </si>
  <si>
    <t>(anot. 16/04.02 - ZCPope cf. pesquisa com FHBL : Despacho de Angelo Oswaldo para arquivamento. Devido a descaracterização do citado bem,  não apresentaria condições para inscrição no Livro de Tombo nacional, encaminhando sugestão para acautelamento a nível estadual.</t>
  </si>
  <si>
    <t>Imagem de Santana / Aleijadinho, do Povoado da Chapada</t>
  </si>
  <si>
    <t>MG3146107BMAR00008</t>
  </si>
  <si>
    <t>São Francisco do Sul, SC: centro histórico e paisagístico</t>
  </si>
  <si>
    <t>SC-4216206-BI-CU-00001</t>
  </si>
  <si>
    <t>Estudos para normatização iniciados nas Oficinas Regionais em 2011 mas não avançou. Proposta de entorno sendo concluída pela SE-SC (info superintendência em 19/05/2014)</t>
  </si>
  <si>
    <t>01458.002570/2010-17</t>
  </si>
  <si>
    <t>Serra do Mar (Estados de SP e PR)</t>
  </si>
  <si>
    <t>Ivoti</t>
  </si>
  <si>
    <t>Ponte do Imperador, construída sobre o Rio Feitoria, em pedra de cantaria lavrada, com 88 metros de comprimento, 14 metros de altura e 14 metros de largura</t>
  </si>
  <si>
    <t>RS4310801BIOE00001</t>
  </si>
  <si>
    <t>01458.000681/2010-81</t>
  </si>
  <si>
    <t>Blumenau</t>
  </si>
  <si>
    <t>Ponte da RFFSA (Ponte metálica d Rede Ferroviária Federal)</t>
  </si>
  <si>
    <t>Câmara Municipal de Blumenal</t>
  </si>
  <si>
    <t>01458.000943/2014-31</t>
  </si>
  <si>
    <t>Conjunto Arquitetônico e Paisagístico da Praça da República</t>
  </si>
  <si>
    <t>interno</t>
  </si>
  <si>
    <t>Conjunto Arquitetônico, Urbanístico e Paisagístico do Antigo Bairro do Recife</t>
  </si>
  <si>
    <t>PE-2611606-BI-CU-00001</t>
  </si>
  <si>
    <t>Mapas com delimitações no Sambaqui.</t>
  </si>
  <si>
    <t>Imóvel situado na Praça dos Andradas, nºs 7 e 17 - Sobrado dos Andradas, confrontando pela frente com a referida praça, dos lados com os edifícios Mercantil e Automóvel Clube de Barbacena e, nos fundos, com o terreno de Amadeu Andrade Lacerda Rodrigues</t>
  </si>
  <si>
    <t>MG3105608BIED00003</t>
  </si>
  <si>
    <t>Processo INDEFERIDO em 23/04/1986.</t>
  </si>
  <si>
    <t>Arapiraca</t>
  </si>
  <si>
    <t>Igreja: São Sebastião</t>
  </si>
  <si>
    <t>Pintura " Vista da Baía Sul" / Victor Meirelles</t>
  </si>
  <si>
    <t>SC4205407BMAR00001</t>
  </si>
  <si>
    <t>Processo INDEFERIDO em 05/09/1985.</t>
  </si>
  <si>
    <t>Casa: Valparaíso (Rua), 66 (teria pertencido ao Marechal Deodoro da Fonseca)</t>
  </si>
  <si>
    <t>Monumento a Dom Pedro I</t>
  </si>
  <si>
    <t>RJ3304557BMAR00003</t>
  </si>
  <si>
    <t>Com indicação de tombamento, mas indefinição sobre bens móveis.</t>
  </si>
  <si>
    <t>01458.001042/2013-85</t>
  </si>
  <si>
    <t>Fábrica de Tecidos São Luiz</t>
  </si>
  <si>
    <t>INDEFERIDO EM 09/06/2020</t>
  </si>
  <si>
    <t>01458.000093/2016-32</t>
  </si>
  <si>
    <t xml:space="preserve">Conjunto: Arquitetônico, compreendendo as casas de nº 204, 212, 218, 226, 232, 240, 246, 279 e 320 da Rua Barão de São Borja e as de nº 13, 25 ,27 e 35 da Rua da Soledade </t>
  </si>
  <si>
    <t>Conjunto de oito painéis, de autoria do Padre Jesuíno do Monte Carmelo, expostos no corredor de entrada do edifício conventual das Irmãs de São José, anexo à Igreja de Nossa Senhora do Patrocínio</t>
  </si>
  <si>
    <t>SP3523909BMAC00001</t>
  </si>
  <si>
    <t xml:space="preserve">Igreja da Ordem Terceira do Carmo, restrita às frontaria, nave, capela-mor, sacristia, biblioteca, sala de reuniões, obra de talha, imaginária e pinturas aí localizadas, especialmente a obra pictórica do Padre Jesuíno do Monte Carmelo, incluindo também o </t>
  </si>
  <si>
    <t>SP3550308BIED00013</t>
  </si>
  <si>
    <t>Processo INDEFERIDO em 02/10/1985.</t>
  </si>
  <si>
    <t>Casa: Marquês do Monte Santo (Rua) - Fábrica de Papel da Bahia</t>
  </si>
  <si>
    <t>Processo INDEFERIDO em 11/05/1990, de acordo com o Despacho do Secretário do SPHAN.</t>
  </si>
  <si>
    <t xml:space="preserve">São João Nepomuceno </t>
  </si>
  <si>
    <t>Casa: Estação Ferroviária (Antiga)</t>
  </si>
  <si>
    <t>O bem não possui qualidades excepcionais para tombamento a nível federal</t>
  </si>
  <si>
    <t>Imóvel denominado Mercado Adolfo Lisboa ou Mercado Municipal, compreendendo seus pavilhões e jardins, embarcadouro e trecho correspondente da margem do rio</t>
  </si>
  <si>
    <t>AM-1302603-BI-CA-00002</t>
  </si>
  <si>
    <t>Cuiabá, MT: conjunto arquitetônico, urbanístico e paisagístico</t>
  </si>
  <si>
    <t>MT-5103403-BI-CU-00001</t>
  </si>
  <si>
    <t>Pirenópolis, GO: conjunto arquitetônico, urbanístico, paisagístico e histórico</t>
  </si>
  <si>
    <t>GO5217302BICU00001</t>
  </si>
  <si>
    <t>??? - 2007</t>
  </si>
  <si>
    <t>Estudo para normatização concluído (contratação Monumenta); aguardando posicionamento da Superintendência. Informações sobre poligonais no Sambaqui.</t>
  </si>
  <si>
    <t xml:space="preserve">Conjunto Histórico, Arquitetônico e Paisagístico de Corumbá. </t>
  </si>
  <si>
    <t>MS-5003207-BI-CU-00001</t>
  </si>
  <si>
    <t>Informações sobre delimitação das poligonais: DEPAM-RJ 98-99. Existem estudos para inserção de publicidade e cores</t>
  </si>
  <si>
    <t>Fazenda do Pinhal, situada no quilômetro 4,5 da Estrada da Broa, com 45 hectares e 1 acre, incluindo vegetação e benfeitorias, tais como : sede da fazenda, senzala, tulha, terreiros de café, cocheiras e pomar murado</t>
  </si>
  <si>
    <t>SP3548906BICA00001</t>
  </si>
  <si>
    <t>Ponte metálica da Rede Ferroviária Federal sobre o rio Itajaí-Açú</t>
  </si>
  <si>
    <t>Câmara Municiapl de Blumenau</t>
  </si>
  <si>
    <t>Complexo ferroviário de São João del Rei a Tiradentes</t>
  </si>
  <si>
    <t>MG-3162500-BI-CA-00001</t>
  </si>
  <si>
    <t>Ver conteúdo na ata 7a. Sessão CCPC em 1994 (cópia na rede)</t>
  </si>
  <si>
    <t>Copacabana Palace Hotel: prédio</t>
  </si>
  <si>
    <t>RJ3304557BIED00093</t>
  </si>
  <si>
    <t>Placa de ouro oferecida a Rui Barbosa pelo Senado por sua participação no Congresso de Haya em 1907</t>
  </si>
  <si>
    <t>DF5300108BMAR00001</t>
  </si>
  <si>
    <t>Enviado a Superintendência para instrução. Origem: DEPAM / Destino: Superintendente 28/06/2012</t>
  </si>
  <si>
    <t>01458.000851/2012-99</t>
  </si>
  <si>
    <t>Água Comprida</t>
  </si>
  <si>
    <t>Prédio e sede da Fazenda Melancias</t>
  </si>
  <si>
    <t>Encaminhado para INDEFERIMENTO em 20/08/2016</t>
  </si>
  <si>
    <t>01458.000054/2011-21</t>
  </si>
  <si>
    <t>Unaí</t>
  </si>
  <si>
    <t>Gruta do Tamboril</t>
  </si>
  <si>
    <t>Encaminhado para indeferimento em 11/02/2019</t>
  </si>
  <si>
    <t>01458.000632/2015-52</t>
  </si>
  <si>
    <t>São João da Boa Vista</t>
  </si>
  <si>
    <t>Casa: Teatro Municipal</t>
  </si>
  <si>
    <t>Capela de Nossa Senhora da Boa Morte e seu acervo móvel e integrado</t>
  </si>
  <si>
    <t>MG3105608BIED00001</t>
  </si>
  <si>
    <t>Conjunto Arquitetônico e Paisagístico do Porto de Manaus</t>
  </si>
  <si>
    <t>AM1302603BICA00001</t>
  </si>
  <si>
    <t xml:space="preserve">DESPACHO Nº 160/2024 CGID/DEPAM para análise em 21/03/24. Localizado com Ulpiano. Apontado como prioritário pela Superintendência (2015). </t>
  </si>
  <si>
    <t>01450.012298/2008-21</t>
  </si>
  <si>
    <t>Área destinada ao Parque Estadual Cabo Branco e Ponta do Seixas.</t>
  </si>
  <si>
    <t>Sociedade Civil representada pela Associação Brasileira de Engenheiros Civis; Associação dos Docentes da UFPB; Associação dos Artístas Plásticos da Paraíba; Associação Nacional dos Professores Universitários de História - Nucleo da Paraíba; Associação Nordestina de Arte Educadores...</t>
  </si>
  <si>
    <t> PB-2507507-PS-JD-00001</t>
  </si>
  <si>
    <t>Passivo DEPAM/RJ. Encaminhado à SE/RJ em 24/04/2015</t>
  </si>
  <si>
    <t>01458.001628/2012-69</t>
  </si>
  <si>
    <t>Palácio Maçônico do Lavradio</t>
  </si>
  <si>
    <t>Câmara dos Deputados</t>
  </si>
  <si>
    <t>Edificação situada na Rua Carlos Gomes, 42, que pertenceu a Carlos Oswald</t>
  </si>
  <si>
    <t>RJ3303906BIED00004</t>
  </si>
  <si>
    <t>Bem tombado isoladamente com definição de entorno pela Portaria IPHAN nº 213/1996</t>
  </si>
  <si>
    <t>01458.002314/2010-11</t>
  </si>
  <si>
    <t>S.Tomé das Letras</t>
  </si>
  <si>
    <t>Seg. da Serra de São Tomé das Letras</t>
  </si>
  <si>
    <t>Processo INDEFERIDO em 24/04/1986.</t>
  </si>
  <si>
    <t>Casa: Sete de Setembro (Av.) nº 200</t>
  </si>
  <si>
    <t>encaminhado para arquivamento em 19/12/2018</t>
  </si>
  <si>
    <t>01458.001043/2013-20</t>
  </si>
  <si>
    <t>Jacareí</t>
  </si>
  <si>
    <t>Casa: Solar Gomes Leitão - sede do Museu de Antropologia do Vale do Paraíba</t>
  </si>
  <si>
    <t>INDEFERIDO em 10/10/2021</t>
  </si>
  <si>
    <t>01458.002325/2010-00</t>
  </si>
  <si>
    <t>Gávea Golf and Country Club</t>
  </si>
  <si>
    <t>01458.000086/2017-11</t>
  </si>
  <si>
    <t>Três Rios</t>
  </si>
  <si>
    <t>Casa da Fazenda Lordelo (que pertenceu ao Marquês do Paraná)</t>
  </si>
  <si>
    <t>Penedo, AL: conjunto arquitetônico, paisagístico e urbanístico</t>
  </si>
  <si>
    <t>AL2706703BICU00001</t>
  </si>
  <si>
    <t xml:space="preserve">Informações sobre delimitação das poligonais: DEPAM-RJ 98-99. Técnica responsável participou das oficinas de normatização, mas não conseguiu avançar. </t>
  </si>
  <si>
    <t>Pindaré-mirim</t>
  </si>
  <si>
    <t>Prédio do Engenho Central São Pedro, onde funcionou a Companhia Progresso Agrícola do Maranhão, inclusive a chaminé contígua</t>
  </si>
  <si>
    <t>MA2108504BIED00001</t>
  </si>
  <si>
    <t>Parecer de indeferimento de 13/02/2022. Encaminhado à SE/GO em 10/04/2014</t>
  </si>
  <si>
    <t>01458.002331/2010-59</t>
  </si>
  <si>
    <t>Serra de Pirenópolis(Reg.dos Pirineus)</t>
  </si>
  <si>
    <t>INDEFERIDO em 06/01/2020</t>
  </si>
  <si>
    <t>01458.000841/2012-53</t>
  </si>
  <si>
    <t>Estação Ferroviária de Além Paraíba</t>
  </si>
  <si>
    <t>INDEFERIDO em 11/08/2021</t>
  </si>
  <si>
    <t xml:space="preserve">01450.011620/2008-02 </t>
  </si>
  <si>
    <t>Casa à Rua Nossa Senhora da Glória (verificar número)</t>
  </si>
  <si>
    <t>Pavilhão Luís Nunes, antigo Pavilhão de Verificação de Óbitos da Escola de Medicina de Recife</t>
  </si>
  <si>
    <t>PE2611606BIED00027</t>
  </si>
  <si>
    <t>Bem incluído no Conjunto Arquitetônico de Luziânia</t>
  </si>
  <si>
    <t>01458.000392/2011-62</t>
  </si>
  <si>
    <t>Igreja Nossa Senhora do Rosário e São Benedito</t>
  </si>
  <si>
    <t>Processo não encontrado. Segundo Relatório do DEPAM em maio/2004, o processo foi enviado para análise da Presidência/CCPC, com Parecer Favorável.</t>
  </si>
  <si>
    <t>Processo INDEFERIDO em 05/02/1997.</t>
  </si>
  <si>
    <t>Aracaju</t>
  </si>
  <si>
    <t>Casa: Fausto Cardoso (Praça) (antiga Praça do Palácio) e Barão do Rio Branco (Av.) (antiga Rua Aurora) Prédio da Delegacia do Ministério da Fazenda</t>
  </si>
  <si>
    <t xml:space="preserve">Ofício Nº 1923/2023/DEPAM-IPHAN solicita emissão de Parecer Técnico em  15/12/2023. Reabertura do processo de tombamento número 1209-T-86 em 25/01/2022. Processo reaberto a pedido da SE, com parecer de deferimento. Processo INDEFERIDO, conforme despacho do Chefe do Arquivo, em 09/01/1988. </t>
  </si>
  <si>
    <t>01510.001268/2013-02</t>
  </si>
  <si>
    <t>Casa: Floriano Peixoto (Rua). Antiga Casa de Detenção, atual Casa da Cultura</t>
  </si>
  <si>
    <t>Governo do Estado de Pernambuco, Gabinete do Governador, Gustavo Krause</t>
  </si>
  <si>
    <t>Analisado juntamente com o processo 1550, desapensado para arquivamento. Origem: DEPAM, destino: Presidência, com sugestão de indeferimento, em 30/05/2016.</t>
  </si>
  <si>
    <t>01458.000012/2012-71</t>
  </si>
  <si>
    <t>Obra do Berço</t>
  </si>
  <si>
    <t>Indicado para tombamento pelo Conselho Consultivo (2007), mas após análise, Andrey sugere não tombar.</t>
  </si>
  <si>
    <t>01516.000033/2015-05</t>
  </si>
  <si>
    <t>Conjunto Arquitetônico de Nossa Senhora do Ó</t>
  </si>
  <si>
    <t>Memória de Reunião - 26/02/2024 definindo providências CNA/Iphan-GO. Ofício Nº 252/2023/CGID/DEPAM-IPHAN encaminhado para pronunciamento do CNA em 11/5/2023. Respondido por meio dos documentos Ofício Nº 1672/2023/CNA/DEPAM-IPHAN e DESPACHO Nº 553/2023 COSOL/CNA/DEPAM emitidos  29/09/2023 e 13/07/2023, respectivamente. Solicitação de reunião com o CNA. Tem documentação do MPF neste processo da série T</t>
  </si>
  <si>
    <t>01458.000683/2010-70</t>
  </si>
  <si>
    <t>Formosa</t>
  </si>
  <si>
    <t>Complexo arqueológico Lapa da Pedra</t>
  </si>
  <si>
    <t>Regina Coeli Pinheiro da Silva, Nucleo de Arqueologia citando o Prof Alfredo Mendonça de Souza do Instituto Superior de Cultura Brasileira</t>
  </si>
  <si>
    <t>Raberto por determinação do Ministério Público em 29/06/2021</t>
  </si>
  <si>
    <t>Área central da Praça Quinze de Novembro e imediações</t>
  </si>
  <si>
    <t>RJ-3304557-BI-CU-00002</t>
  </si>
  <si>
    <t>Informações sobre delimitação das poligonais: DEPAM-RJ 98-99. Verificar entorno.</t>
  </si>
  <si>
    <t>Origem: DEPAM 04/02/2013. Destino: Superintendência 22/02/2013.</t>
  </si>
  <si>
    <t>01458.000102/2013-42</t>
  </si>
  <si>
    <t>Ipueiras</t>
  </si>
  <si>
    <t>Igreja: São Gonçalo dos Cacos (Matriz)</t>
  </si>
  <si>
    <t>Conjunto Arquitetônico, Urbanístico e Paisagístico do Distrito de Ribeirão da Ilha (ou Vila do Ribeirão da Ilha)</t>
  </si>
  <si>
    <t>SC-4205407-BI-CU-00001</t>
  </si>
  <si>
    <t>01458.000944/2014-85</t>
  </si>
  <si>
    <t>Sítio Arqueológico Dunas Grande</t>
  </si>
  <si>
    <t>Prof. Lina Maria Kneip, antropóloga do Museu Nacional</t>
  </si>
  <si>
    <t>Coleção Mário de Andrade do IEB / USP,  produto de quatro sub-coleções distintas assim caracterizadas : 1 )  Sub-coleção de Artes Visuais ;  2 ) Sub-coleção de Arte Religiosa e Popular ;  3 ) Sub-coleção da Revolução de 1932 ;  4 ) Sub-coleção Bibliográfica</t>
  </si>
  <si>
    <t>SP3550308BACL00002</t>
  </si>
  <si>
    <t>Origem: DEPAM26/12/2012/ Destino: Superintendência 08/01/2013</t>
  </si>
  <si>
    <t>01458.001627/2012-14</t>
  </si>
  <si>
    <t>Conjunto Arquitetônico e Paisagístico do Hotel Quitandinha</t>
  </si>
  <si>
    <t>Origem: DEPAM. Destino: Presidência, em 20/08/2015. Indicação de indeferimento.</t>
  </si>
  <si>
    <t>01458.000111/2012-52</t>
  </si>
  <si>
    <t>Ponte Marechal Hermes</t>
  </si>
  <si>
    <t xml:space="preserve">Reaberto para rerratificação. Origem: DEPAM, destino: SE-RO, em 30/04/2014 </t>
  </si>
  <si>
    <t>01450.006938/2004-30</t>
  </si>
  <si>
    <t>Porto Velho</t>
  </si>
  <si>
    <t>Pátio ferroviário da estrada de ferro Madeira-Mamoré, bens móveis e imóveis.</t>
  </si>
  <si>
    <t>RO1100205BIED00001</t>
  </si>
  <si>
    <t>Processo INDEFERIDO em 12/05/1999.</t>
  </si>
  <si>
    <t>Igreja: Boa Viagem de Pasmado (N.S da)</t>
  </si>
  <si>
    <t>Processo INDEFERIDO em 15/05/1989.</t>
  </si>
  <si>
    <t>Casa: Culto à Ciência (Rua),422 - antiga Rua Alegre, prédio do Colégio Estadual Culto a Ciência</t>
  </si>
  <si>
    <t>Infom Arquivo: O processo nº 601-T-59, referente à Capela do Senhor Bom Jesus de Matozinho, foi APENSADO a esse.</t>
  </si>
  <si>
    <t>Conjunto arquitetônico e paisagístico do Santuário do Senhor Bom Jesus de Matozinhos, assim como o acervo móvel e integrado do templo religioso que o compõe, cujo perímetro está assim descrito : Inicia-se na Rua do Rosário, afetando os lotes dos dois lado</t>
  </si>
  <si>
    <t xml:space="preserve"> MG3150802BICA00001</t>
  </si>
  <si>
    <t>DESPACHO Nº 7/2024 GAB PRESI/PRESI decide pelo INDEFERIMENTO e encaminha ao ACI.   Origem: Governo do Estado de PE, Ofício nº 320 de 22/09/1986. Destino: SE-PE, em 04/11/2016</t>
  </si>
  <si>
    <t>01458.001044/2013-74</t>
  </si>
  <si>
    <t>Brejo Madre de Deus</t>
  </si>
  <si>
    <t>Casa de Câmara e Cadeia de Brejo da Madre de Deus - Pernambuco</t>
  </si>
  <si>
    <t>Governo do Estado de Pernambuco,  Governador Gustavo Krause</t>
  </si>
  <si>
    <t>Pedido de vistoria em 14/1/2022. CGID: 07/07/2016 - instruído, com indicação favorável ao tombamento, demanda análise pela área central</t>
  </si>
  <si>
    <t>01458.001045/2013-19</t>
  </si>
  <si>
    <t>Castro</t>
  </si>
  <si>
    <t>Fazenda Capão Alto</t>
  </si>
  <si>
    <t>01458.000111/2022-24</t>
  </si>
  <si>
    <t>Nova Xavantina</t>
  </si>
  <si>
    <t>Casa: Casa da SUDECO – Velha</t>
  </si>
  <si>
    <t>O bem não apresenta qualidades para tombamento a nìvel federal</t>
  </si>
  <si>
    <t>Aguadando inscrição. No Conselho aguardando apreciação</t>
  </si>
  <si>
    <t>01450.004422/2007-01</t>
  </si>
  <si>
    <t>Orleans</t>
  </si>
  <si>
    <t>Museu ao ar livre Orleans e seu acervo</t>
  </si>
  <si>
    <t>SC-4211702-BI-ED-00002</t>
  </si>
  <si>
    <t>INDEFERIDO em 09/07/2021</t>
  </si>
  <si>
    <t>01458.000682/2010-25</t>
  </si>
  <si>
    <t>Mara Rosa</t>
  </si>
  <si>
    <t>Sítio Arqueológico na Fazenda Lajes</t>
  </si>
  <si>
    <t>Parecer de indeferimento de 3/4/2022. Origem: DEPAM. Destino: SE-RJ, em 27/08/2015</t>
  </si>
  <si>
    <t>01458.001650/2012-17</t>
  </si>
  <si>
    <t>Conjunto Paisagístico da Praça dos Melros,inclusive seu coreto</t>
  </si>
  <si>
    <t>Parecer de indeferimento de 13/3/2022. Origem: DEPAM, destino: SE-RJ, em 27/05/2015</t>
  </si>
  <si>
    <t>01458.001651/2012-53</t>
  </si>
  <si>
    <t>Prédio do Forum</t>
  </si>
  <si>
    <t>Parecer de indeferimento de 14/03/2022. Origem:Depam. Destino: SE/RJ, encaminhado em 10/04/2015</t>
  </si>
  <si>
    <t>01458.001652/2012-06</t>
  </si>
  <si>
    <t>Prédio da Câmara Municipal</t>
  </si>
  <si>
    <t>cidadão</t>
  </si>
  <si>
    <t>Encaminhado para instrução em 14/02/2022. Enviado ao arquivo para corrigir digitalização em 19/06/2020. Um dos processos sobrestados no Depam/RJ</t>
  </si>
  <si>
    <t>01458.001656/2012-86</t>
  </si>
  <si>
    <t>Fazenda do Gavião</t>
  </si>
  <si>
    <t>Encaminhado à presidência com sugestão de indeferimento em 13/01/15</t>
  </si>
  <si>
    <t>01458.001581/2012-33</t>
  </si>
  <si>
    <t>Conjunto: Arquitetônico e Paisagístico de toda a Ilha de Paquetá</t>
  </si>
  <si>
    <t>Central</t>
  </si>
  <si>
    <t xml:space="preserve">Gruta: Toca da Esperança </t>
  </si>
  <si>
    <t>Acervo do Lloyd Brasileiro, do Ministério dos Transportes</t>
  </si>
  <si>
    <t>01458.001657/2012-21</t>
  </si>
  <si>
    <t>Acervo do SERPRO - Serviço Federal de Processamento de Dados do Ministério da Fazenda</t>
  </si>
  <si>
    <t>Processo INDEFERIDO em 30/03/2011.</t>
  </si>
  <si>
    <t>01458.000364/2011-45</t>
  </si>
  <si>
    <t>Caixa Econômica Federal: Acervo do antigo Banco Nacional de Habitação (BNH)</t>
  </si>
  <si>
    <t>INDEFERIDO em 08.03.16</t>
  </si>
  <si>
    <t>01504.001490/2015-48</t>
  </si>
  <si>
    <t xml:space="preserve">Museu de Arte e História "Rosa Maria" – acervo </t>
  </si>
  <si>
    <t>01458.000463/2012-46</t>
  </si>
  <si>
    <t>Conjunto Arquitetônico e Paisagistico junto à Fazenda da Boa Esperança</t>
  </si>
  <si>
    <t>Origem: DEPAM. Destino: Presidência, para INDEFERIMENTO, em 08/06/2016</t>
  </si>
  <si>
    <t>01458.000074/2013-63</t>
  </si>
  <si>
    <t>Itabuna</t>
  </si>
  <si>
    <t>Vila das Ferradas</t>
  </si>
  <si>
    <t>Monteiro Lobato</t>
  </si>
  <si>
    <t xml:space="preserve">Casa da Fazenda São José; Sítio do Picapau Amarelo </t>
  </si>
  <si>
    <t>Origem: DEPAM. Destino: SE/AL, encaminhado em 10/04/2015</t>
  </si>
  <si>
    <t>01458.001038/2013-77</t>
  </si>
  <si>
    <t>Vila Operária em Fernão Velho</t>
  </si>
  <si>
    <t>INDEFERIDO em 01/08/1997.</t>
  </si>
  <si>
    <t xml:space="preserve">Buriti </t>
  </si>
  <si>
    <t>Casa: Santa Cruz (Fazenda)</t>
  </si>
  <si>
    <t>D.O.U. informa que na 136ª reunião do Conselho Consultivo, realizada em 31/03/1989, foi decidido o INDEFERIMENTO do Processo.</t>
  </si>
  <si>
    <t>Casa: Vinte e Quatro de Maio (Rua), nº 22</t>
  </si>
  <si>
    <t>O citado bem foi demolido</t>
  </si>
  <si>
    <t>Casa de Gilberto Freyre ou Vivenda Santo Antônio de Apipucos, edificação e sítio paisagístico ao seu redor.</t>
  </si>
  <si>
    <t>PE2611606BIED00004</t>
  </si>
  <si>
    <t>Atual sede da Fundação Gilberto Freyre.</t>
  </si>
  <si>
    <t>INDEFERIDO em 19/08/2021</t>
  </si>
  <si>
    <t>01458.002317/2010-55</t>
  </si>
  <si>
    <t>Gruta da Lagoa Rica</t>
  </si>
  <si>
    <t>Diretor 28/08/2013</t>
  </si>
  <si>
    <t>INDEFERIDO em 15/07/2021</t>
  </si>
  <si>
    <t>01458.000920/2012-64</t>
  </si>
  <si>
    <t>Gruta: Igrejinha (da)</t>
  </si>
  <si>
    <t>Conjunto arquitetônico e urbanístico de Antônio Prado, constituído pelos seguintes imóveis : Avenida Valdomiro Bocchese , 214 , 218 , 228 , 284 , 285 , 321 , 357 , 373 , 439 , 476 , 496 , 497, 500 , 524 , 531 , 540 , 553 , 554 , 574 , 568 , 587 , 646 , 69 (ver se está completo)</t>
  </si>
  <si>
    <t>RS-4300802-BI-CU-00001</t>
  </si>
  <si>
    <t>É um Conjunto Arquitetônico, mas que tem sido tratado como Conjunto Urbano, incluindo as 2 unidades tombadas através do Processo nº 1145-T-85. Necessita rerratificação!</t>
  </si>
  <si>
    <t>1996/ 2007-2009/2011</t>
  </si>
  <si>
    <t>Tem diretrizes para normatização (1996) que necessitam revisão. Estudo concluído pela SE (INCEU). Trabalhado durante Oficinas Regionais em 2011, mas não avançou. Informações sobre delimitação das poligonais: DEPAM-RJ 98-99</t>
  </si>
  <si>
    <t>Igreja Matriz Prazeres</t>
  </si>
  <si>
    <t>Engenho Maranguape</t>
  </si>
  <si>
    <t>Origem: DEPAM, 17/07/2013 / Destino: Superintendência, 27/09/2013</t>
  </si>
  <si>
    <t>01458.000808/2013-12</t>
  </si>
  <si>
    <t>Bairros: Jardim América, Jardim Europa, Jardim Paulista e Jardim Paulistano</t>
  </si>
  <si>
    <t>Com o processo 217-T-39 anexado.Pedida complementação de informações em 13/12/2021</t>
  </si>
  <si>
    <t>Igreja da Ordem 1ª do Carmo e seu acervo (arquivo) documental, inclusive os remanescentes do antigo convento do Carmo.</t>
  </si>
  <si>
    <t>SP-3548500-BI-ED-00005</t>
  </si>
  <si>
    <t>ao qual foi apensado o processo nº 217-T-39 (Igreja e Convento de Nossa Senhora do Carmo). Em andamento Depam-RJ</t>
  </si>
  <si>
    <t>01450.001532/2004-61</t>
  </si>
  <si>
    <t>Santo André</t>
  </si>
  <si>
    <t>Vila Ferroviária de Paranapiacaba</t>
  </si>
  <si>
    <t>SP-3547809-BI-CU-00001</t>
  </si>
  <si>
    <t>Estudos de pré-setorização e diretrizes elaborados pela Sub-prefeitura e Condephaat, verificar adequação para o IPHAN</t>
  </si>
  <si>
    <t>Encaminhado à SE/GO em 10/04/2014, encaminhado ao Arquivo Central com sugestão de indeferimento em 12/01/15</t>
  </si>
  <si>
    <t>01458.002316/2010-19</t>
  </si>
  <si>
    <t>Serra Dourada</t>
  </si>
  <si>
    <t>prefeitura  de Mossâmedes-GO</t>
  </si>
  <si>
    <t>INDEFERIDO em 05/07/2021</t>
  </si>
  <si>
    <t>01458.002568/2010-30</t>
  </si>
  <si>
    <t>Orla Marítima do Município do Rio de Janeiro</t>
  </si>
  <si>
    <t>Para análise na CGID. Solicitado complementação em 05/07/2021. Encaminhado para análise em 27/10/2021. Solicitada instrução em 26/08/2021</t>
  </si>
  <si>
    <t>01458.000269/2013-11</t>
  </si>
  <si>
    <t>Parecer de indeferimento de 15/9/2017. Origem: DEPAM 27/12/2012 / Destino: Superintendência 08/01/2013</t>
  </si>
  <si>
    <t>01458.001550/2012-82</t>
  </si>
  <si>
    <t>Aldeia de Arcozelo</t>
  </si>
  <si>
    <t>Reiterado o pedido de instrução em 4/11/2021. Origem: DEPAM, destino: SE/BA</t>
  </si>
  <si>
    <t>01458.001039/2013-61</t>
  </si>
  <si>
    <t>Ibitiara</t>
  </si>
  <si>
    <t>Igreja Nossa Senhora dos Remédios</t>
  </si>
  <si>
    <t>INDEFERIDO em 16/11/2021. Na SE/RJ em 06/12/2012</t>
  </si>
  <si>
    <t>01458.000668/2010-21</t>
  </si>
  <si>
    <t>Vila da Estrela e Vila Inhomirim</t>
  </si>
  <si>
    <t>Encaminhado à Superintendência em 27/02/2014 (Anna)</t>
  </si>
  <si>
    <t>01458.002319/2010-44</t>
  </si>
  <si>
    <t>Mata</t>
  </si>
  <si>
    <t>Bem paleontológico</t>
  </si>
  <si>
    <t>Reservas Paleobotânicas do Mun.da Mata</t>
  </si>
  <si>
    <t>Bem Paleontológico</t>
  </si>
  <si>
    <t>Solicitada instrução em 5/6/22. Origem: DEPAM 27/12/2012 / Destino: Superintendência 08/01/2013</t>
  </si>
  <si>
    <t>01458.001552/2012-71</t>
  </si>
  <si>
    <t>Acervo móvel (filmico, documental, mobiliário e tecnológico), de propriedade da Light</t>
  </si>
  <si>
    <t>Era duplicado. Apensado ao processo nº 1.097-T-83</t>
  </si>
  <si>
    <t>Centro Histórico de Paranaguá</t>
  </si>
  <si>
    <t>Reaberto para delimitação do entorno. Na CGAF em 10/02/2014</t>
  </si>
  <si>
    <t>01512.002737/2011-11</t>
  </si>
  <si>
    <t>Imóvel situado na Av. Independência, 867 conhecido como Palacete Argentina</t>
  </si>
  <si>
    <t>RS4314902BIED00003</t>
  </si>
  <si>
    <t>Origem: DEPAM, destino: Presidência, com indicação de INDEFERIMENTO, em 05/05/2016</t>
  </si>
  <si>
    <t>01458.0001040/2013-96</t>
  </si>
  <si>
    <t>Ibiapina</t>
  </si>
  <si>
    <t>Antiga Cadeia Pública</t>
  </si>
  <si>
    <t>Assembléia Legislativa</t>
  </si>
  <si>
    <t>INDEFERIDO em 16/07/2020</t>
  </si>
  <si>
    <t>01458.001490/2012-06</t>
  </si>
  <si>
    <t>Igreja Santa Efigênia</t>
  </si>
  <si>
    <t>Processo INDEFERIDO em 27/05/2008. Bem demolido.</t>
  </si>
  <si>
    <t>Casa à Rua Ana Jesuína nº 8</t>
  </si>
  <si>
    <t>O proc. nº 1265-T-88 deverá, oportunamente, ser apensado ao vol. do proc. nº 566-T-57 (Conjunto urbanístico e paisagístico da cidade de Vassouras, RJ</t>
  </si>
  <si>
    <t>INDEFERIDO em 06/09/1988.</t>
  </si>
  <si>
    <t>Casa: Professor Antônio Lopes (Rua)</t>
  </si>
  <si>
    <t>Imóvel demolido.</t>
  </si>
  <si>
    <t>INDEFERIDO em 03/08/2021</t>
  </si>
  <si>
    <t>01450.000923/2014-30</t>
  </si>
  <si>
    <t>Mata de Maranguape</t>
  </si>
  <si>
    <t>Processo INDEFERIDO em 23/01/2014.</t>
  </si>
  <si>
    <t>01458.000809/2013-59</t>
  </si>
  <si>
    <t xml:space="preserve">Casa: Cine-Teatro Rio Branco </t>
  </si>
  <si>
    <t>01450.001542/2004-04</t>
  </si>
  <si>
    <t>Corumbá de Goiás</t>
  </si>
  <si>
    <t>Conjunto arquitetônico constituído pela Igreja Matriz de Nossa Senhora da Penha de França e dos bens edificados que a envolvem.</t>
  </si>
  <si>
    <t>GO5205802BICA00001</t>
  </si>
  <si>
    <t>Portaria 68 de 22/02/13. Exclui-se deste tombamento a Casa Paroquial.</t>
  </si>
  <si>
    <t>Enviado para indeferimento em 24/01/2019</t>
  </si>
  <si>
    <t>01458.000849/2012-10</t>
  </si>
  <si>
    <t>Acervo: bens móveis que pertencem à capela de Nossa Senhora da Ajuda da fazend a do Pombal, localizada na fazenda Ouro Fino.</t>
  </si>
  <si>
    <t>INDEFERIDO em 21/09/2021</t>
  </si>
  <si>
    <t>01458.000270/2013-38</t>
  </si>
  <si>
    <t>Iguape</t>
  </si>
  <si>
    <t>Bairro: Jipovura(Katsura)</t>
  </si>
  <si>
    <t>INDEFERIDO em 13/07/2021</t>
  </si>
  <si>
    <t>01458.000081/2013-65</t>
  </si>
  <si>
    <t>Itaberaba</t>
  </si>
  <si>
    <t>Cruzeiro de Itaberaba</t>
  </si>
  <si>
    <t>01510.000565/2011-61</t>
  </si>
  <si>
    <t>SC-4211900-BI-CU-00002</t>
  </si>
  <si>
    <t>Aparecida de Goiania</t>
  </si>
  <si>
    <t>Igreja Nossa Senhora da Aparecida</t>
  </si>
  <si>
    <t>Solicitada complementação de informações em 25/09/2021 Superintendência recomenda dar continuidade à instrução. Origem: Superintendência / Destino: Depam 01/12/2016</t>
  </si>
  <si>
    <t>01458.000850/2012-44</t>
  </si>
  <si>
    <t>Araxá</t>
  </si>
  <si>
    <t>Conjunto: Complexo Hidrotermal do Barreiro</t>
  </si>
  <si>
    <t>INDEFERIDO em 24/10/2021. Enviado a Superintendência para instrução. Origem: DEPAM / Origem: Superintendência 28/06/2012</t>
  </si>
  <si>
    <t>01458.000847-2012-21</t>
  </si>
  <si>
    <t>Igreja: São Sebastião (Capela)</t>
  </si>
  <si>
    <t>Origem: DEPAM. Destino: SE-RJ. Em 23/12/2016</t>
  </si>
  <si>
    <t>01427.000038/2018-71</t>
  </si>
  <si>
    <t>Instituto Presídio do Norte do Estado</t>
  </si>
  <si>
    <t>Processo INDEFERIDO em 08/12/1998.</t>
  </si>
  <si>
    <t>Volta Redonda</t>
  </si>
  <si>
    <t>Cine Nove de Abril</t>
  </si>
  <si>
    <t>Processo INDEFERIDO em 10/02/2012. Nova solicitação de tombamento do Auditório da Rádio Nacional e seus anexos (01450.011327/2016-47). Encaminhado ao Arquivo em 09/11/2016 solicitando o DESARQUIVAMENTO e envio à SE-RJ para análise e manifestação.</t>
  </si>
  <si>
    <t>01450.011590/2008-26</t>
  </si>
  <si>
    <t>Estúdios da Rádio Nacional</t>
  </si>
  <si>
    <t>Indeferido na 64º reunião (2010), mas tombado o edifício A Noite na 72ª reunião (2013).</t>
  </si>
  <si>
    <t>01450.003946/2004-24</t>
  </si>
  <si>
    <t>Casa Av. Rio Branco, 241 - antigo Supremo Tribunal Federal</t>
  </si>
  <si>
    <t>RJ-3304557-BI-ED-00113</t>
  </si>
  <si>
    <t>28, 84</t>
  </si>
  <si>
    <t>Na 28ª reunião do Conselho (2001), a análise foi suspensa pois o relator faltou a reunião e seu parecer, que foi enviado ao conselho, pedia o envio do processo para apreciação da área técnica do IPHAN para serem realizados mais estudos visando a melhor compreensão do bem para que se tome uma decisão melhor embasada quanto ao tombamento ou não do bem.</t>
  </si>
  <si>
    <t>Processo INDEFERIDO em 05/07/2021</t>
  </si>
  <si>
    <t>01458.002329/2010-80</t>
  </si>
  <si>
    <t>Espelho d'água e contorno da Baía de Guanabara</t>
  </si>
  <si>
    <t>Casa de Anastácia Alves Braga, conhecida como "O Saranhão"</t>
  </si>
  <si>
    <t>Tombamento aprovado em 11/11/2021.</t>
  </si>
  <si>
    <t>01458.001178/2012-12</t>
  </si>
  <si>
    <t>Casa: Praça da Cruz Vermelha, inclusive as casas que compõem o Conjunto Arquitetônico.</t>
  </si>
  <si>
    <t>Tombado</t>
  </si>
  <si>
    <t>Encaminhado solicitando especificações dos subsídios necessários para conclusão</t>
  </si>
  <si>
    <t>01458.001041/2013-31</t>
  </si>
  <si>
    <t>Poço Redondo</t>
  </si>
  <si>
    <t>Grota de Angicos, onde morreu Lampião</t>
  </si>
  <si>
    <t>01450.014052/2006-21</t>
  </si>
  <si>
    <t>Ed. Dom Pedro II, Central do Brasil</t>
  </si>
  <si>
    <t>RJ3304557BIED00004</t>
  </si>
  <si>
    <t>São Félix</t>
  </si>
  <si>
    <t>Conjunto Arquitetônico Urbanístico e Paisagístico da Cidade de São Félix</t>
  </si>
  <si>
    <t>BA2929008BICA00001</t>
  </si>
  <si>
    <t>Inscrito em 09/07/2012. Livro Histórico, v.3, f. 035-038, nº 605 / Livro Arqueológico, Etnog. e Paisag., v.2, f. 067-070, nº 155.</t>
  </si>
  <si>
    <t>INDEFERIDO em 10/02/2021</t>
  </si>
  <si>
    <t>01458.001578/2012-10</t>
  </si>
  <si>
    <t>Instituto Nacional de Educação de Surdos</t>
  </si>
  <si>
    <t>Laranjeiras, SE: conjunto arquitetônico e paisagístico</t>
  </si>
  <si>
    <t>SE-2803609-BI-CU-00002</t>
  </si>
  <si>
    <t>Parque e Fonte do Queimado</t>
  </si>
  <si>
    <t>BA2927408PSJD00001</t>
  </si>
  <si>
    <t>Encaminhado para INDEFERIMENTO em 18/11/2015</t>
  </si>
  <si>
    <t>01458.000677/2012-84</t>
  </si>
  <si>
    <t>Pains</t>
  </si>
  <si>
    <t>Igreja do Rosário</t>
  </si>
  <si>
    <t>01458.002315/2010-66</t>
  </si>
  <si>
    <t>Poços de Caldas</t>
  </si>
  <si>
    <t>Serra de São Domingos</t>
  </si>
  <si>
    <t>Encaminhado para INDEFERIMENTO em 17/11/2015</t>
  </si>
  <si>
    <t>01458.000676/2012-30</t>
  </si>
  <si>
    <t>Encaminhado para indeferimento em 22/01/2022</t>
  </si>
  <si>
    <t>01458.000133/2012-12</t>
  </si>
  <si>
    <t>Arraias</t>
  </si>
  <si>
    <t>Igreja: Nossa Senhora dos Remédios</t>
  </si>
  <si>
    <t>ARQUIVADO em 29/12/2014</t>
  </si>
  <si>
    <t>01458.002564/2010-51</t>
  </si>
  <si>
    <t>Reserva Arqueológica: Chapada dos Negros - reserva arqueológica</t>
  </si>
  <si>
    <t>Antonio Aires Costa - Presidente da Fundação Vó Ita</t>
  </si>
  <si>
    <t>Casa: Imperial Escola Agrícola da Bahia, no Engenho de São Bento das Lages; Imperial Escola Agrícola da Bahia, no Engenho de São Bento das Lages</t>
  </si>
  <si>
    <t>01458.000271/2013-82</t>
  </si>
  <si>
    <t>Tomazina</t>
  </si>
  <si>
    <t>Igreja Matriz de Tomazina</t>
  </si>
  <si>
    <t>Parque Zoobotânico do Museu Paraense Emílio Goeldi</t>
  </si>
  <si>
    <t>PA-1501402-PS-JD-00002</t>
  </si>
  <si>
    <t xml:space="preserve">Indeferido em 20/09/2019. Enviado pela Superintendência para indeferimento em outubro de 2017. </t>
  </si>
  <si>
    <t>01458.000675-2012-95</t>
  </si>
  <si>
    <t>Santa Luzia</t>
  </si>
  <si>
    <t>Igreja Matriz de Santa Luzia (sede da Irmandade do Santíssimo Sacramento)</t>
  </si>
  <si>
    <t>Processo físico está desaparecido. Aberto processo administrativo eletrônico para instrução. Info Arquivo: "11/10/89-  DEPROT 00/02/98- DEPROT"</t>
  </si>
  <si>
    <t>01450.001403/2019-59</t>
  </si>
  <si>
    <t>Carmo do Cachoeira</t>
  </si>
  <si>
    <t>Cemitério de escravos (Faz. Da Chamusca).</t>
  </si>
  <si>
    <t>1450.013497/2007-75</t>
  </si>
  <si>
    <t>Ponte Metálica João Luís Ferreira</t>
  </si>
  <si>
    <t>PI2211001BIOE00001</t>
  </si>
  <si>
    <t>01458.002562/2010-62</t>
  </si>
  <si>
    <t>Bodoquena</t>
  </si>
  <si>
    <t>Cavernas na Serra Bodoquena</t>
  </si>
  <si>
    <t>Grupo ambientalista ECOA</t>
  </si>
  <si>
    <t xml:space="preserve">Ofício Nº 74/2024/DEPAM-IPHAN solicita complementação. Ofício Nº 734/2023/IPHAN-RJ-IPHAN e Ofício Nº 675/2023/IPHAN-RJ-IPHAN propõe inscrição do Conjunto Paisagístico da Ilha ao Pontal, em Arraial do Cabo no Livro Arqueológico, Etnográfico e Paisagístico e no Livro Histórico e indica inventario e avaliação de possível registro, da Pesca com Vigia, de Arraial do Cabo. Processo físico arquivado em ETRL. Na Div-Tec da SE-RJ desde 22/12/2009 - para verificar se é questão paisagística apenas. </t>
  </si>
  <si>
    <t>01458.002582/2009-08</t>
  </si>
  <si>
    <t>Arraial do Cabo</t>
  </si>
  <si>
    <t>Conjunto: Arquitetônico e Paisagístico do Município de Arraial do Cabo</t>
  </si>
  <si>
    <t>Marco Antonio Barreto Simas, Diretor Presidente Movimento Ressurgência</t>
  </si>
  <si>
    <t>RJ-3300258-BI-CU-00001</t>
  </si>
  <si>
    <t>processo não encontrado</t>
  </si>
  <si>
    <t>Aguardando inscrição. Na Presidência para inscrição. 30/12/2021. Na PF para inscrição. Na CGID para inscrição</t>
  </si>
  <si>
    <t>01458.001179/2012-59</t>
  </si>
  <si>
    <t>Prédio do Instituto  de Resseguros do Brasil</t>
  </si>
  <si>
    <t>Instituto de Resseguro do Brasil</t>
  </si>
  <si>
    <t>tombado</t>
  </si>
  <si>
    <t xml:space="preserve"> RJ-3304557-BI-ED-00110</t>
  </si>
  <si>
    <t>Arquitetura Institucional</t>
  </si>
  <si>
    <t>Nota 38/88 (fl 01) Briane Bicca sugere que o tombamento de um quilombo sugere a proteção das características culturais do grupo, o que observou no Vão do Moleque, Cavalcante. Parecer de indeferimento de 3/11/2022. Ficou como desaparecido por anos. Localizado em 2020 no DPI. Recomendação de consulta à comunidade do interesse de tombamento constitucional feita por meio do Ofício Nº 617/2023/CGID/DEPAM-IPHAN (4942903) em 07/12/2023.</t>
  </si>
  <si>
    <t>01458.001524/2011-73</t>
  </si>
  <si>
    <t>Quilombo</t>
  </si>
  <si>
    <t>Quilombo:Vão do Moleque</t>
  </si>
  <si>
    <t>Sr.  Roberto Balduíno da Sillva, Delegado de Goiás na Federação dos Trabalhadores Rurais (relatado em  Nota 38/88 Coordenadora de conservação, Pro-memória)</t>
  </si>
  <si>
    <t xml:space="preserve"> entre 08/1990 e 08/10/90  (ofíio nº 023/90 fl. 122 e folha de despacho fl. 140)</t>
  </si>
  <si>
    <t>Conjunto urbanístico de Brasília construído em decorrência do Plano Piloto traçado para a cidade</t>
  </si>
  <si>
    <t>DF5300108BICU00001</t>
  </si>
  <si>
    <t>Processo INDEFERIDO em 18/11/2011.</t>
  </si>
  <si>
    <t>01450.011373/2007-55</t>
  </si>
  <si>
    <t>Itajaí</t>
  </si>
  <si>
    <t>Casarão Malburg</t>
  </si>
  <si>
    <t>01450.011619/2008-70</t>
  </si>
  <si>
    <t>Conjunto Histórico do Forte de Copacabana, atual Museu Histórico do Exército, e o seu acervo móvel e integrado, no município do Rio de Janeiro, Estado do Rio de Janeiro</t>
  </si>
  <si>
    <t>RJ-3304557-BI-CA-00012</t>
  </si>
  <si>
    <t>Parecer de indeferimento de 19/3/2022, a presidência encaminhou para a SE em 26/4/2022. Destino: Superintendência 16/07/2013</t>
  </si>
  <si>
    <t>01458.000682/2011-14</t>
  </si>
  <si>
    <t>Conjunto: Paisagístico Natural, formado pela área da Prainha, Recreio dos Bandeirantes e Grumari</t>
  </si>
  <si>
    <t>SE-PR quer rerratificar</t>
  </si>
  <si>
    <t>01450.011594/2008-12</t>
  </si>
  <si>
    <t>Lapa, PR: conjunto arquitetônico e paisagístico</t>
  </si>
  <si>
    <t>PR-4113205-BI-CU-00001</t>
  </si>
  <si>
    <t>1992, 1997</t>
  </si>
  <si>
    <t>3, 11</t>
  </si>
  <si>
    <t xml:space="preserve">Partituras de Heitor Villa-Lobos, depositadas no Museu Villa-Lobos, na Rua Sorocaba, 200 </t>
  </si>
  <si>
    <t>RJ3304557BMAC00001</t>
  </si>
  <si>
    <t>Ofício Nº 1035/2023/IPHAN-PA-IPHAN referente a MPF (IPHAN e MCultura); PARECER TÉCNICO nº 232/2022/CONAC/CNA/DEPAM indica alto potencial arqueológico para a área; PARECER TÉCNICO nº 54/2022/CGID/DEPAM indica indeferimento (Adler Homero Fonseca de Castro); Ofício Nº 677/2022/IPHAN-PA-IPHAN, indica tombamento do bem conforme Parecer Técnico s/n julho de 2012 (DEPAM). DESPACHO Nº 549/2022 COTEC IPHAN-PA/IPHAN-PA apresenta informações sobre  identificação e narrativas de valoração cultural já haviam sido construídas no Parecer Técnico s/n julho de 2012 (DEPAM),regularização fundiária, acesso e se posiciona que não a dificuldade de acesso não é entrave ao reconhecimento do bem cultural.  PARECER TÉCNICO nº 9/2022/COREC/CGID/DEPAM solicita manifestação explícita da Superintendência. Em instrução na Superintendência - bens situados em Belterra e Aveiro. Parecer elaborado pela Maria Regina Weissheimer, no DEPAM. SE está articulando com Estado e não vai tombar pelo IPHAN. Indeferido pelo Presidente Leandro Grass em 23/05/2024. Arquivado em 24/05/2024.</t>
  </si>
  <si>
    <t>01458.002985/2010-82</t>
  </si>
  <si>
    <t>Belterra</t>
  </si>
  <si>
    <t>Áreas urbanas de Belterra e Fordlândia, em Santarém e Aveiro, respectivamente</t>
  </si>
  <si>
    <t>IPHAN (1a DR/SPHAN)</t>
  </si>
  <si>
    <t>Aveiro</t>
  </si>
  <si>
    <t>Ofício Nº 270/2024/CGID/DEPAM-IPHAN indicando relatoria pela Conselheira Ana Cláudia Bazzo Sá. No Conselho aguardando apreciação</t>
  </si>
  <si>
    <t>01458.001009/2009-79</t>
  </si>
  <si>
    <t>Coqueiro Seco</t>
  </si>
  <si>
    <t>Senador Guilherme Palmeira</t>
  </si>
  <si>
    <t>AL2702207BIED00001</t>
  </si>
  <si>
    <t>Origem: Depam, destino: SE-RJ, em 10/04/2015</t>
  </si>
  <si>
    <t>01458.001180/2012-83</t>
  </si>
  <si>
    <t>Lucio Costa</t>
  </si>
  <si>
    <t>INDEFERIDO em 12/11/2021. Reaberto em 3/7/2019. 02/07/98 - Não Localizado. Ver observações.</t>
  </si>
  <si>
    <t>01450.001402/2019-12</t>
  </si>
  <si>
    <t>Indaial</t>
  </si>
  <si>
    <t xml:space="preserve">Pontes de ferro sobre o Rio Encano </t>
  </si>
  <si>
    <t xml:space="preserve">Info SE-SC (14/03/2016): Não se tem conhecimento do teor da proposta, nem do rol de bens elencados. A princípio, indicar-se-ia o arquivamento do pedido. </t>
  </si>
  <si>
    <t>Casa: Taquaral (Fazenda); Casa da Fazenda Taguaral</t>
  </si>
  <si>
    <t>Encaminha recomendações 6/1/2022. Recomenda tombamento e solicita orientação para conclusão da instrução</t>
  </si>
  <si>
    <t>01458.001088/2015-66</t>
  </si>
  <si>
    <t>Bosque: Rodrigues Alves</t>
  </si>
  <si>
    <t>INDEFERIDO em 28/12/2011.</t>
  </si>
  <si>
    <t>01458.001089/2015-19</t>
  </si>
  <si>
    <t>Dunas - Localidade de Taíba</t>
  </si>
  <si>
    <t>INDEFERIDO em 10/07/2020</t>
  </si>
  <si>
    <t>01458.000923/2012-06</t>
  </si>
  <si>
    <t>Casa: Conde de Prados (Antigo Prédio do Fórum), Município de Barbacena, Estado de Minas Gerais.</t>
  </si>
  <si>
    <t>Tombamento homologado em 10/2/2022</t>
  </si>
  <si>
    <t>01458.001029/2009-40</t>
  </si>
  <si>
    <t>Aviões (dois):Catalinas - 1º) No Museu Espacial (Rio de Janeiro/RJ), 2º) Na Base Aérea....</t>
  </si>
  <si>
    <t xml:space="preserve">RJ-3304557-BM-AC-00007 </t>
  </si>
  <si>
    <t>Homologado pela PORTARIA MTUR Nº 8, DE 10 DE FEVEREIRO DE 2022</t>
  </si>
  <si>
    <t>Encaminhada para atualizar estado de conservação</t>
  </si>
  <si>
    <t>PA-1501402-BM-AC-00001</t>
  </si>
  <si>
    <t>Imóvel situado na Av. Presidente Antônio Carlos, 641 denominado Palácio Tiradentes e obras de arte a ele integradas</t>
  </si>
  <si>
    <t>RJ3304557BIED00012</t>
  </si>
  <si>
    <t>Parecer de indeferimento de 19 de julho de 2022, encaminhado pela Presidência à SE em 11/08/2022. Origem:SE/RJ. Destino: DEPAM, Recebido em 08/10/2016 - É rerratificação do processo T 503</t>
  </si>
  <si>
    <t>01458.001579/2012-64</t>
  </si>
  <si>
    <t>Casa: Avenida Venceslau Brás, 71 -Fundos;  Instituto de Psiquiatria no Campus da Praia Vermelha da Universidade Federal do Rio de Janeiro</t>
  </si>
  <si>
    <t>Instituto de Psiquiatria</t>
  </si>
  <si>
    <t>Poligonal é o Parque</t>
  </si>
  <si>
    <t>São Raimundo Nonato</t>
  </si>
  <si>
    <t>Parque Nacional da Serra da Capivara</t>
  </si>
  <si>
    <t>PI2210607PSPS00001</t>
  </si>
  <si>
    <t>A área do parque localiza-se nos municípios de São Raimundo Nonato, João Costa, Brejo do Piauí e Coronel José Dias. Priorizou-se o município de São Raimundo Nonato visto ter sido originalmente o município registrado no processo de tombamento.</t>
  </si>
  <si>
    <t>INDEFERIDO em 27/07/2021</t>
  </si>
  <si>
    <t>01450.004964/2009-38</t>
  </si>
  <si>
    <t>Comodor</t>
  </si>
  <si>
    <t>Sítios: Tainhanteçu e Pequizal</t>
  </si>
  <si>
    <t>Parecer de tombamento da Superintendência de 31 de julho de 2021</t>
  </si>
  <si>
    <t>01492.000044/2015-01</t>
  </si>
  <si>
    <t>Igreja Nossa Senhora de Nazaré</t>
  </si>
  <si>
    <t>Processo INDEFERIDO, em 24/02/2011. Decisão Judicial anulando o parecer de indeferimento 17/04/202. Tombamento judicial, não houve notificação. Encaminhado para SE para identificação do que deve ser afetado pelo tombamento</t>
  </si>
  <si>
    <t>01450.010887/2008-74</t>
  </si>
  <si>
    <t>Casa: Santos Andrade (Praça), Edifício Central da Universidade Federal do Paraná</t>
  </si>
  <si>
    <t xml:space="preserve"> 17/04/202</t>
  </si>
  <si>
    <t xml:space="preserve">PR-4106902-BI-ED-00015	</t>
  </si>
  <si>
    <t>Inscrito por Decisão judicial</t>
  </si>
  <si>
    <t>Memorando que informa o INDEFERIMENTO do Processo em 06/12/1993.</t>
  </si>
  <si>
    <t>Gurinhatã</t>
  </si>
  <si>
    <t>Igreja: São Jerônimo</t>
  </si>
  <si>
    <t>Cine-Teatro Central, situado na Praça João Pessoa, s/nº</t>
  </si>
  <si>
    <t>MG-3136702-BI-ED-00001</t>
  </si>
  <si>
    <t>Processo INDEFERIDO em 13/11/1995.</t>
  </si>
  <si>
    <t>Três Corações</t>
  </si>
  <si>
    <t>Casa: Presidente Vargas (Av.), 154 Antiga Agencia do Banco do Brasil</t>
  </si>
  <si>
    <t>Casa: Sede da Associação dos Ex-Combatentes do Brasil</t>
  </si>
  <si>
    <t>INDEFERIDO em 16/03/22. Parecer de indeferimento de 15/02/2022. Falta despacho efetivando o indeferimento.</t>
  </si>
  <si>
    <t>01458.000009/2022-29</t>
  </si>
  <si>
    <t>Santa Quitéria</t>
  </si>
  <si>
    <t>Gruta Existente no Serrote dos Morrinhos</t>
  </si>
  <si>
    <t>INDEFERIDO em 4/4/2023. O solicitante não foi informado da do arquivamento. Origem: DEPAM. Destino:SE/RJ, encaminhado em 10/04/2015</t>
  </si>
  <si>
    <t>01453.001181/2012-28</t>
  </si>
  <si>
    <t>Colégio Nossa Senhora das Dores</t>
  </si>
  <si>
    <t>Câmara Municipal de Nova Friburgo</t>
  </si>
  <si>
    <t>01458.000674/2012-41</t>
  </si>
  <si>
    <t>Buritizeiro</t>
  </si>
  <si>
    <t>Casa: Coronel José Geraldo (Praça)-Prédio da Fundação Educacional Caio Martins FUCAM, Buritizeiro, Minas Gerais</t>
  </si>
  <si>
    <t>Mirante da Av. Sete de Setembro, trecho da Ladeira da Barra, situado entre as casas de nºs 3.026 e 3.244</t>
  </si>
  <si>
    <t>INDEFERIDO em 30/10/2021. Origem SE, 22/11/2016 / Destino Depam, 02/12/2016. Recomenda tombamento. Para parecer da CGID</t>
  </si>
  <si>
    <t>01458.000813/2013-17</t>
  </si>
  <si>
    <t>Coleção: Abelardo Santos</t>
  </si>
  <si>
    <t>Encaminhado para arquivamento em 26/12/2017</t>
  </si>
  <si>
    <t>01458.000098/2013-12</t>
  </si>
  <si>
    <t>Juazeiro do Norte</t>
  </si>
  <si>
    <t>Casa: São José (Rua) Casa onde morou e morreu Padre Cícero (Museu do Padre Cícero)</t>
  </si>
  <si>
    <t>01504.001044/2008-12</t>
  </si>
  <si>
    <t xml:space="preserve">Casa: General Valadão (Praça), Prédio da Delegacia da Receita Federal - Antiga Alfândega </t>
  </si>
  <si>
    <t>Origem: DEPAM, destino: Presidência, para INDEFERIMENTO, em 22/11/2016</t>
  </si>
  <si>
    <t>01458.002563/2010-15</t>
  </si>
  <si>
    <t>Àrea da Mata Esperança</t>
  </si>
  <si>
    <t>01458.000362/2011-56</t>
  </si>
  <si>
    <t>Mata Atlântica</t>
  </si>
  <si>
    <t xml:space="preserve">Origem: DEPAM. Destino: SE-SE, em 07/11/2016 </t>
  </si>
  <si>
    <t>01458.001519/2011-61</t>
  </si>
  <si>
    <t>Casa: Terreiro Filhos de Obá</t>
  </si>
  <si>
    <t>01450.011612/2008-58</t>
  </si>
  <si>
    <t>Pampulha: conjunto arquitetônico e paisagístico</t>
  </si>
  <si>
    <t>MG3106200BICA00001</t>
  </si>
  <si>
    <t>Na 10ª reunião do Conselho (1996) foi aprovada a delimitação da poligonal de proteção</t>
  </si>
  <si>
    <t>volumes III e IV na PROFER; há soliictação da definição da poligonal ser analisada pelo CCPC (ata 7a. Sessão que aprova o tombamento, 1994). Informações sobre delimitação das poligonais: DEPAM-RJ 98-99</t>
  </si>
  <si>
    <t>02042/2001</t>
  </si>
  <si>
    <t>Cataguases, MG: conjunto histórico, arquitetônico e paisagístico</t>
  </si>
  <si>
    <t>MG-3115300-BI-CU-00001</t>
  </si>
  <si>
    <t>Decidido o tombamento em 1994, mas inscrito apenas em 2003. Tombado como CONJUNTO URBANÍSTICO, mas indicado o tombamento isolado de 16 bens imóveis (7 com acervo de bens móveis e integrados), com "anotação" deles feitas na inscrição do conjunto apenas no Livro de Belas Artes. Necessita rerratificação.</t>
  </si>
  <si>
    <t>volume III não foi encontrado (PROFER?); que outros bens? Informações sobre delimitação das poligonais: DEPAM-RJ 98-99</t>
  </si>
  <si>
    <t>01458.001037/2013-72</t>
  </si>
  <si>
    <t>Ruína: de um Paiol, Quartel e Casa do administrador</t>
  </si>
  <si>
    <t>UFBA</t>
  </si>
  <si>
    <t>01458.001182/2012-72</t>
  </si>
  <si>
    <t>Vila junto à Escola Naval de Angra</t>
  </si>
  <si>
    <t>Iphan (IBPC)</t>
  </si>
  <si>
    <t>INDEFERIDO em 15/09/2021</t>
  </si>
  <si>
    <t>01458.000840/2012-17</t>
  </si>
  <si>
    <t>Casa: barão de Suassuí (solar do Barão de Suassuí)</t>
  </si>
  <si>
    <t xml:space="preserve">Na Superintendência do AM em 20/02/2014. SE-AM entende ser pertinente o processo, e sugere incluir a contratação dos levantamentos no orçamento para 2015. Tabela anexa ao memorando nº110/2014/GAB IPHAN/AM, de 13/05/2014 (CPROD 01490.001412/2014-69) </t>
  </si>
  <si>
    <t>01450.013226/2008-09</t>
  </si>
  <si>
    <t>Novo Airão</t>
  </si>
  <si>
    <t>Ruínas da Cidade de Airão</t>
  </si>
  <si>
    <t>Origem: DEPAM/RJ. Destino: CGPN: 22/06/2010 (não recebido - verificar). Tem cópia na Superintendência do Ceará, Ramiro vai mandar (07/11/2014) Origem: DEPAM/DF          Destino:SE/CE 08/01/2015</t>
  </si>
  <si>
    <t>01458.002561/2010-18</t>
  </si>
  <si>
    <t>Jijoca de Jericoacoara</t>
  </si>
  <si>
    <t>Localidade de Jericoacoara</t>
  </si>
  <si>
    <t>Conjunto do Ipiranga: Museu Paulista, Monumento à Independência, Casa do Grito e Parque da Independência</t>
  </si>
  <si>
    <t>SP-3550308-BI-CA-00005</t>
  </si>
  <si>
    <t>01450.011607/2008-45</t>
  </si>
  <si>
    <t>Teatro Municipal de São Paulo</t>
  </si>
  <si>
    <t>SP3550308BIED00011</t>
  </si>
  <si>
    <t>Aprovado pelo Conselho em 1997. Portaria nº  30 de 08 de abril de 2014 – DOU 09/04/2014 -  Seção 1, pg. 08 -   Homologa o tombamento do Teatro Municipal de São Paulo, incluindo o edifício, com seus bens integrados e o seu jardim lateral, situados na Praça Ramos de Azevedo, Município de São Paulo, Estado de São Paulo.</t>
  </si>
  <si>
    <t>01458.000678/2012-29</t>
  </si>
  <si>
    <t>Grão Mogol</t>
  </si>
  <si>
    <t>Conjunto: Cultural, histórico, artístico e ambiental Grão Mogol</t>
  </si>
  <si>
    <t>Determinada a inscrição em 19/11/2021. Origem: DEPAM. Destino: PF, em 27/04/2016</t>
  </si>
  <si>
    <t>01458.001195/2011-61</t>
  </si>
  <si>
    <t xml:space="preserve">Ruínas do Forte do Buraco </t>
  </si>
  <si>
    <t xml:space="preserve">PE-2611606-BA-ST-00001	</t>
  </si>
  <si>
    <t>Já aprovado pelo Conselho em 2000, faltava poligonal, delimitada em 2016. Homologado PORTARIA Nº 113, DE 13 DE DEZEMBRO DE 2017</t>
  </si>
  <si>
    <t>DEPAM: 19/08/2011. Selmo Norte. parecer de indeferimento de 13/11/2022. Ofício Nº 611/2023/CGID/DEPAM-IPHAN,06/12/2023, orientando a consulta à comunidade sobre o interesse no tombamento segundo  Portaria 135/2023.</t>
  </si>
  <si>
    <t>01458.001514/2011-38</t>
  </si>
  <si>
    <t>Mirinzal</t>
  </si>
  <si>
    <t>Quilombo: Flexal (do) (ou Frechal)</t>
  </si>
  <si>
    <t>Alvaro Augusto Ribeiro Costa Sub-Porocurador Geral da República - SECOID</t>
  </si>
  <si>
    <t>Parecer de indeferimento de 3/11/2022. DEPAM: 19/08/2011. Selmo Norte . Ofício Nº 618/2023/CGID/DEPAM-IPHAN, 07/12/2023, orientando a consulta à comunidade sobre o interesse no tombamento segundo  Portaria 135/2023.</t>
  </si>
  <si>
    <t>01458.001520/2011-95</t>
  </si>
  <si>
    <t>Oriximiná</t>
  </si>
  <si>
    <t>Quilombos: Oriximiná</t>
  </si>
  <si>
    <t>Ministério Público Federal</t>
  </si>
  <si>
    <t>parecer de indeferimento de 18/12/2022. DEPAM/RJ</t>
  </si>
  <si>
    <t>01458.001036/2013-28</t>
  </si>
  <si>
    <t>Ponte: Ferroviária</t>
  </si>
  <si>
    <t>01458.001998/2011-15</t>
  </si>
  <si>
    <t>Casa da Antiga Escola de Veterinária do Exército</t>
  </si>
  <si>
    <t>Erro de Numeração de processo T- ver 1335-T-95</t>
  </si>
  <si>
    <t>01450.011615/2008-91</t>
  </si>
  <si>
    <t>Palmeiras</t>
  </si>
  <si>
    <t>Conjunto Paisagístico do Morro do Pai Inácio</t>
  </si>
  <si>
    <t>BA2923506PSPS00001</t>
  </si>
  <si>
    <t>Iguatemi</t>
  </si>
  <si>
    <t>Corveta: "Iguatemi"</t>
  </si>
  <si>
    <t>Na SE-MG tem um processo (01450.009888/2011-71) que eles dizem ser o de tombamento, mas no CPROD consta  "TOMBAMENTO DEFINITIVO DA SEDE DA FAZENDA DO REGISTRO VELHO", e faz menção ao processo T, que seria o 01450.011597/2008-48, que está no arquivo.</t>
  </si>
  <si>
    <r>
      <t xml:space="preserve">01450.011597/2008-48
</t>
    </r>
    <r>
      <rPr>
        <sz val="10"/>
        <color indexed="10"/>
        <rFont val="Arial"/>
        <family val="2"/>
      </rPr>
      <t>01450.009888/2011-71</t>
    </r>
  </si>
  <si>
    <t>Sede da Fazenda do Registro Velho - Residência do Inconfidente Padre Manoel Rodrigues da Costa</t>
  </si>
  <si>
    <t>MG3105608BIED00004</t>
  </si>
  <si>
    <t>Ofício Nº 7/2024/CITES-IPHAN solicita Certidão de propriedade atualizada do Bem denominado como “Farol de Salinas"; Solicitadas informações à Marinha, 13/07/21, Origem: DEPAM. Destino: SE-PA, em 14/10/2014</t>
  </si>
  <si>
    <t>01458.000140/2012-14</t>
  </si>
  <si>
    <t>Salinópolis</t>
  </si>
  <si>
    <t>Farol de Salinas</t>
  </si>
  <si>
    <t>Dr. Moacir Guimarães Morais Filho, Procurador da República (Ministério Público Federal do Pará)</t>
  </si>
  <si>
    <t>Processo INDEFERIDO em 15/12/2011.</t>
  </si>
  <si>
    <t>01458.000363/2011-09</t>
  </si>
  <si>
    <t>Lago: Pedalinho (do)</t>
  </si>
  <si>
    <t>Faixa Litorânea das praias de Maçarico e Atalaia Salinópolis</t>
  </si>
  <si>
    <t>Arquivado em 11/4/2023. O requerente não foi notificado do indeferimento. Parecer de indeferimento de 4/1/2023. Passivo do DEPAM/RJ encaminhado à SE/RJ em 24/04/15</t>
  </si>
  <si>
    <t>01458.001183/2012-17</t>
  </si>
  <si>
    <t>Chácara da Floresta - Jardim Botânico</t>
  </si>
  <si>
    <t>UFRJ</t>
  </si>
  <si>
    <t>01458.001632/2012-27</t>
  </si>
  <si>
    <t>Casa: Prédio da Escola de Equitação do Exército</t>
  </si>
  <si>
    <t>Encaminhado para indeferimento em 17/11/2015</t>
  </si>
  <si>
    <t>01458.000132/2010-14</t>
  </si>
  <si>
    <t>Casa localizada à Rua Haddock Lobo, nº 239</t>
  </si>
  <si>
    <t>Solicitada a instrução em 20/06/2022. Na Superintendência do AM desde 14/07/2011. Superintendência opina pelonão tombamento de alguns bens (já protegidos pelo Estado ou município), mas indica a inclusão do inventário do prédio de bombeamento no orçamento de 2015.Tabela anexa ao memorando nº110/2014/GAB IPHAN/AM, de 13/05/2014 (CPROD 01490.001412/2014-69)</t>
  </si>
  <si>
    <t>01458.000660/2010-65</t>
  </si>
  <si>
    <t>Conjunto de Edificações da companhia de saneamento do Amazonas/COSAMA</t>
  </si>
  <si>
    <t>INDEFERIDO em 3/1/2022. Há parecer de indeferimento do CNA. Foi encaminhado à SE/RJ em 25/07/2019.</t>
  </si>
  <si>
    <t>01458.001513/2011-93</t>
  </si>
  <si>
    <t>Reserva: Arqueológica "Sambaqui de Beirada"</t>
  </si>
  <si>
    <t>Conjunto Paisagístico da Serra dos Cristais</t>
  </si>
  <si>
    <t>Encaminhado para o Iphan-SP em 4/5/2023 para adoção de providências para regularização do processo. Tombamento aprovado em 10/11/2021.</t>
  </si>
  <si>
    <t>01458.000664/2011-24</t>
  </si>
  <si>
    <t>São José dos Campos</t>
  </si>
  <si>
    <t>  SP-3549904-BI-CA-00001</t>
  </si>
  <si>
    <t>Info Arquivo: A titulação do processo de tombamento 1369-T-96 foi cancelada, pois "a solicitação se referia ao cadastro e não ao tombamento da reserva arqueológica em questão".</t>
  </si>
  <si>
    <t>Buíque</t>
  </si>
  <si>
    <t xml:space="preserve">Reserva Arqueológica do Vale do Catimbau; Sítio Arqueológico "Alcobaça" </t>
  </si>
  <si>
    <t>Cancelada o Processo de tombamento, em razão do exposto no MEMO/DEPROT Nº 471/96</t>
  </si>
  <si>
    <t>INDEFERIDO  em 13/08/2021</t>
  </si>
  <si>
    <t>01458.000099/2013-67</t>
  </si>
  <si>
    <t>Casa onde Nasceu Antonio Conselheiro</t>
  </si>
  <si>
    <t>01458.000165/2016-41</t>
  </si>
  <si>
    <t>Igreja: Catedral Metropolitana de Campinas</t>
  </si>
  <si>
    <t>ao qual foi apensado o processo nº 764-T-65. aguardando instrução</t>
  </si>
  <si>
    <t>Origem: DEPAM, 18/07/2013 / Destino: Superintendência, 23/07/2013</t>
  </si>
  <si>
    <t>01458.000812/2013-72</t>
  </si>
  <si>
    <t>Igreja: romana (Capela do Taim)</t>
  </si>
  <si>
    <t>01458.000138/2012-45</t>
  </si>
  <si>
    <t>Conjunto Histórico do Arquipélago de Fernando de Noronha</t>
  </si>
  <si>
    <t>PE-2605459-BI-CU-00001</t>
  </si>
  <si>
    <t>Prazo do processo judicial já expirou. Profer considerou ser necessário notificação individual e não apenas por edital. Encaminhado pelo Presidente ao Conselho em 04/09/2023.</t>
  </si>
  <si>
    <t>01458.001631/2012-82</t>
  </si>
  <si>
    <t>Conjunto: Arquitetônico e Paisagístico formado pelos Fortes de Imbuhy e Rio Branco</t>
  </si>
  <si>
    <t>Vareador João Batista Mendes</t>
  </si>
  <si>
    <t>INDEFERIDO em 09/07/2021. Carina informa estar na SE-RJ (22/10/2015). O processo foi localizado e verificamos que foi arquivado equivocadamente no IPHAN-RJ. O encaminhamento se deu ao fato da casa ter sido demolida em 2002 não cabendo mais portanto a continuidade do processo em tela. 
 indeferido em 26/09/2019</t>
  </si>
  <si>
    <t>01500.000075/1995-01</t>
  </si>
  <si>
    <t>Casa: Rua Alberto Braune, 208</t>
  </si>
  <si>
    <t>01458.001488/2009-23</t>
  </si>
  <si>
    <t>General Câmara</t>
  </si>
  <si>
    <t>Conjunto histórico da Vila de Santo Amaro, contendo quatorze edificações.</t>
  </si>
  <si>
    <t>RS4308805BICA00001</t>
  </si>
  <si>
    <t>Verificar situação do processo, consta como um "reencaminhamento"</t>
  </si>
  <si>
    <t>volume III na PROFER desde 2009, deve conter parecer conselheiro. Informações sobre delimitação das poligonais: DEPAM-RJ 98-99</t>
  </si>
  <si>
    <t>Conjunto Paisagístico dos Serrotes, constituído por formações geomorfológicas em monólito, no município de Quixadá</t>
  </si>
  <si>
    <t>CE2311306BPST00001</t>
  </si>
  <si>
    <t>definição da poligonal é imprecisa, dificultando fiscalização e há demanda da SE para sua revisão junto ao Conselho Consultivo (CPROD 01496.000796/2011-27)</t>
  </si>
  <si>
    <t>INDEFERIDO em 28/04/2020</t>
  </si>
  <si>
    <t>Sobral, CE: conjunto arquitetônico e urbanístico</t>
  </si>
  <si>
    <t xml:space="preserve"> CE2312908BICU00001</t>
  </si>
  <si>
    <t xml:space="preserve">Processo T: volume IV na PROFER desde 2000, deve conter pareceres. </t>
  </si>
  <si>
    <t>2007 a 2009</t>
  </si>
  <si>
    <t>Estudo concluído (contratação Monumenta) para normatização; aguardando encaminhamento da Superintendência para publicar. Informações sobre poligonais no Sambaqui.</t>
  </si>
  <si>
    <r>
      <t xml:space="preserve">Reiteração do pedido de tombamento por Cyro Illidio Correa de Oliveira Lyra, 6ª CR Iphan em 23/10/1996. </t>
    </r>
    <r>
      <rPr>
        <sz val="8"/>
        <color rgb="FFFF0000"/>
        <rFont val="Arial"/>
        <family val="2"/>
      </rPr>
      <t>Parecer Tecnico de 29/01/2021 (Superintendência). Atribuído a Carolina Di Lello desde 19/02/2021.</t>
    </r>
    <r>
      <rPr>
        <sz val="8"/>
        <rFont val="Arial"/>
        <family val="2"/>
      </rPr>
      <t xml:space="preserve"> Encaminhado à SE-RJ para justificar a apresentação na Câmara de bens móveis. </t>
    </r>
  </si>
  <si>
    <t>01458.001637/2012-50</t>
  </si>
  <si>
    <t>Acervo remanescente da antiga Igreja de São Sebastião</t>
  </si>
  <si>
    <t>Sabino Barroso, Diretor do DEPROT, IBPC.</t>
  </si>
  <si>
    <t>01500.004053/2009-78</t>
  </si>
  <si>
    <t xml:space="preserve">Conjunto Paisagístico Jardins do Largo da Carioca e adjacências </t>
  </si>
  <si>
    <t>Encaminhado para inscrição</t>
  </si>
  <si>
    <t>01500.000007/1997-13</t>
  </si>
  <si>
    <t>Museu do Trem: Acervo móvel e imóvel do Antigo Centro de Preservação da História Ferroviária do Rio de Janeiro, situado na rua Arquias Cordeiro, nº 1046</t>
  </si>
  <si>
    <t>RJ3304557BIED00056</t>
  </si>
  <si>
    <t xml:space="preserve">Encaminhado à SE/BA em 11/04/2014. Ofício Nº 1380/2023/IPHAN-BA-IPHAN e Parecer Técnico nº 24/2023/ETL-BA (SEI nº 4240530) indicando indeferimento e encaminhamento deste processo para o setor de Arqueologia, para avaliação da pertinência do cadastro imediato de todos os sítios arqueológicos, com vestígios pré-históricos e históricos;e  abertura de processo visando à realização do inventário da paisagem da Serra do Sincorá. </t>
  </si>
  <si>
    <t xml:space="preserve">01450.000924/2014-84 </t>
  </si>
  <si>
    <t>Rio Mucugezinho, situado no Parque Nacional da Chapa Diamantina</t>
  </si>
  <si>
    <t>INDEFERIDO em 22/10/2014</t>
  </si>
  <si>
    <t>01450.001272/2007-76</t>
  </si>
  <si>
    <t>Conjunto Paisagístico da Ilha de Trindade</t>
  </si>
  <si>
    <t>Sr. Roosevelt Fideles de Souza</t>
  </si>
  <si>
    <t>INDEFERIDO,  em 18/05/2016</t>
  </si>
  <si>
    <t>01458.002330/2010-12</t>
  </si>
  <si>
    <t>C.Paisag.Parq.Eco.Ulysses Guimarães</t>
  </si>
  <si>
    <t>Conforme acordado com Hilario, o processo será encaminhado à SE-RJ para conclusão da instrução técnica (Anna, 28/04/2014)</t>
  </si>
  <si>
    <t>01458.001636/2012-13</t>
  </si>
  <si>
    <t>Conjunto Arquitetônico de Pedregulho (Conjunto residencial Prefeito Mendes de Moraes)</t>
  </si>
  <si>
    <t>Conjunto Paisagístico constituído pela aléia de figueiras-de-pagode existente na Av. Visconde de Albuquerque - Leblon</t>
  </si>
  <si>
    <t>Publicado no D.O.U / SEÇÕES: 1, 2, e 3 - EDIÇÃO Nº 238, TERÇA - FEIRA, 13 DE DEZEMBRO DE 2016.</t>
  </si>
  <si>
    <t>01450.004811/2008-18</t>
  </si>
  <si>
    <t>Campo de Santana</t>
  </si>
  <si>
    <t>RJ-3304557-PS-JD-00003</t>
  </si>
  <si>
    <t>Foi tombado pelo processo nº 99-T-38, e "destombado por Despacho do Senhor Presidente da República, de 08 de janeiro de 1943" (informação do processo 99-T-38), em função da abertura da Av. Presidente Vargas. Aprovado pelo Conselho em 11/06/2015. Homologado pela Portaria nº 73, de 19 de agosto de  2015 .</t>
  </si>
  <si>
    <t>01458.002569/2010-84</t>
  </si>
  <si>
    <t>Armação dos Búzios</t>
  </si>
  <si>
    <t>Conjunto Paisagístico do Município de Buzios</t>
  </si>
  <si>
    <t xml:space="preserve">ver se a abordagem é como paisagem </t>
  </si>
  <si>
    <t>Origem: Depam. Destino: Superintendência 23/12/2016</t>
  </si>
  <si>
    <t>01458.001654/2012-97</t>
  </si>
  <si>
    <t>Setor Histórico do Cemitério do Catumbí</t>
  </si>
  <si>
    <t>Marco Comemorativo do Centenário de Juiz de Fora</t>
  </si>
  <si>
    <t>MG3136702BMAR00001</t>
  </si>
  <si>
    <t>01458.000735/2011-99</t>
  </si>
  <si>
    <t>Prédios do Museu Histórico Nacional e Coleções que ali se abrigam, com exclusão da Coleção Bibliográfica</t>
  </si>
  <si>
    <t>RJ-3304557-BI-ED-00115; RJ3304557BMCL00001</t>
  </si>
  <si>
    <t>é o mesmo que o processo nº 101???</t>
  </si>
  <si>
    <t>Processo INDEFERIDO em 03/01/2013.</t>
  </si>
  <si>
    <t>01458.001635/2012-61</t>
  </si>
  <si>
    <t>Coleções Museu Nacional de Belas Artes</t>
  </si>
  <si>
    <t>01458.001640/2012-73</t>
  </si>
  <si>
    <t>Coleções do Museu Imperial</t>
  </si>
  <si>
    <t>Enviado a Superintendência para instrução. Origem: DEPAM / Destino: Superintendência 28/06/2012</t>
  </si>
  <si>
    <t>Coleções do Museu da Inconfidência</t>
  </si>
  <si>
    <t>Processo INDEFERIDO em 13/12/2012.</t>
  </si>
  <si>
    <t>01458.001641/2012-18</t>
  </si>
  <si>
    <t>Coleções do Museu da República</t>
  </si>
  <si>
    <t>Solicitada a instrução em 17/06/2022</t>
  </si>
  <si>
    <t>Conjunto arquitetônico e urbanístico da cidade de Marechal Deodoro</t>
  </si>
  <si>
    <t>AL2704708BICU00003</t>
  </si>
  <si>
    <t>volume II na COPEDOC para conservação, deve conter pareceres. Estudos para normas em acompanhamento pela CGAF (2016)</t>
  </si>
  <si>
    <t xml:space="preserve">Ofício Nº 619/2023/CGID/DEPAM-IPHAN, 07/12/2023, orientando a consulta à comunidade sobre o interesse no tombamento segundo  Portaria 135/2023. CGID: 23/04/2014. Parecer de indeferimento de 7/11/2022. </t>
  </si>
  <si>
    <t>01450.010832/2008-64</t>
  </si>
  <si>
    <t>Turiaçu</t>
  </si>
  <si>
    <t>Àrea conhecida como "Jamary dos Pretos", ocupada por comunidade remanescente de Quilombo</t>
  </si>
  <si>
    <t>Fundação Cultural Palmares, Dulce Maria Pereira</t>
  </si>
  <si>
    <t xml:space="preserve">Ofício Nº 620/2023/CGID/DEPAM-IPHAN,  07/12/2023, orientando a consulta à comunidade sobre o interesse no tombamento segundo  Portaria 135/2023. DEPAM: 18/08/2011. Selmo Norte. Parecer de indeferimento de 8/11/2022. </t>
  </si>
  <si>
    <t>01458.001516/2011-27</t>
  </si>
  <si>
    <t>Porto da Folha</t>
  </si>
  <si>
    <t>Àrea conhecida como "Mocambo", ocupada por comunidade remanescente de quilombo</t>
  </si>
  <si>
    <t>Fundação Cultural Palmares,  Presideente Dulce Maria Pereira</t>
  </si>
  <si>
    <t xml:space="preserve"> 29/11/2023</t>
  </si>
  <si>
    <t xml:space="preserve"> Ofício Nº 621/2023/CGID/DEPAM-IPHAN DE 07/12/2023, orientando consulta à comunidade sobre tombamento pela Portaria 135/2023. DEPAM: 19/08/2011. Selmo Norte.</t>
  </si>
  <si>
    <t>01458.001523/2011-29</t>
  </si>
  <si>
    <t>Wanderley</t>
  </si>
  <si>
    <t>Àreas conhecidas como "Riacho de Sacutiaba" e "Sacutiaba", ocupadas por comunidades..</t>
  </si>
  <si>
    <t xml:space="preserve">Ofício Nº 622/2023/CGID/DEPAM-IPHAN, 06/12/2023, orientando a consulta à comunidade sobre o interesse no tombamento segundo  Portaria 135/2023. DEPAM: 19/08/2011. Selmo Norte. Parecer de indeferimento de 5/11/2022. </t>
  </si>
  <si>
    <t>01458.001522/2011-84</t>
  </si>
  <si>
    <t>Garanhuns</t>
  </si>
  <si>
    <t>Àrea conhecida como "Castainho", ocupada por comunidade remanescente de quilombo</t>
  </si>
  <si>
    <t>Fundação Cultural Palmares,  Presidente Dulce Maria Pereira</t>
  </si>
  <si>
    <t>01450.008725/2015-03</t>
  </si>
  <si>
    <t>Canudos</t>
  </si>
  <si>
    <t>Vestígios Arqueológicos do Arraial de Canudos</t>
  </si>
  <si>
    <t>01450.006154/2003-21</t>
  </si>
  <si>
    <t>Morro conhecido como "Pedra da Galinha Choca"</t>
  </si>
  <si>
    <t>01458.000104/2013-31</t>
  </si>
  <si>
    <t>Prédio do Palácio Anchieta</t>
  </si>
  <si>
    <t>Guapimirim</t>
  </si>
  <si>
    <t>Maciço Rochoso Dedo de Deus</t>
  </si>
  <si>
    <t>RJ3301850PSPS00001</t>
  </si>
  <si>
    <t>01450.011598/2008-92</t>
  </si>
  <si>
    <t>Prédio da Secretaria de Justiça e Negócios do Interior no Império, onde fora o Solar do Visconde do Rio Seco e o Clube Fluminense</t>
  </si>
  <si>
    <t>RJ3304557BIED00054</t>
  </si>
  <si>
    <t>MinC</t>
  </si>
  <si>
    <t>Ofício Nº 495/2024/GAB PRESI/PRESI-IPHAN solicita DEPAM indicação do Conselheiro. Parecer de tombamento de 2/1/2022. Solicitada complementação de informações em 12/07/2021Origem: DEPAM, destino: SE-SP, EM 11/02/2016</t>
  </si>
  <si>
    <t>01458.000088/2016-20</t>
  </si>
  <si>
    <t>Prédio da estação Júlio Prestes</t>
  </si>
  <si>
    <t>CONDEPHAAT</t>
  </si>
  <si>
    <t>SP-3550308-BI-ED-00049</t>
  </si>
  <si>
    <t>Arquitetura de Transportes</t>
  </si>
  <si>
    <t>Notificado em 17 de outubro de 2022</t>
  </si>
  <si>
    <t>Processo foi INDEFERIDO em 27/05/2008, por conta da inserção do bem no Conjunto Arquitetônico e urbanístico do antigo bairro do Recife, já tombado.</t>
  </si>
  <si>
    <t>Local onde funcionou a 1ª Sinagoga do Brail e das Américas "Zur Israel" (Pedra de Israel), rua Bom Jesus nº 197 e 203.</t>
  </si>
  <si>
    <t>Observação arquivo: "De acordo com informações constantes no processo, o bem está inserido no Conjunto Arquitetônico e urbanístico do antigo bairro do Recife, já tombado."</t>
  </si>
  <si>
    <t xml:space="preserve">Ofício Nº 623/2023/CGID/DEPAM-IPHAN, 06/12/2023, orientando a consulta à comunidade sobre o interesse no tombamento segundo  Portaria 135/2023. DEPAM: 20/03/2014 (Selmo Norte). Parecer de indeferimento de 5/11/2022. </t>
  </si>
  <si>
    <t>01458.000314/2014-19</t>
  </si>
  <si>
    <t>Leme do Prado</t>
  </si>
  <si>
    <t>Área conhecida como Porto Coris - Quilombo de porto Coris</t>
  </si>
  <si>
    <t>Fundação Palmares, Dulce Maria Pereira</t>
  </si>
  <si>
    <t xml:space="preserve">Ofício Nº 624/2023/CGID/DEPAM-IPHAN, 06/12/2023, orientando a consulta à comunidade sobre o interesse no tombamento segundo  Portaria 135/2023. DEPAM: 20/03/2014 (Selmo Norte)Parecer de indeferimento de 5/11/2022. </t>
  </si>
  <si>
    <t>01458.001518/2011-16</t>
  </si>
  <si>
    <t>Eldorado</t>
  </si>
  <si>
    <t>Àrea conhecida como Ivaporanduva, ocupada por comunidade remanescente de quilombo</t>
  </si>
  <si>
    <t>Fundaçao Palmares, Dulce Maria Pereira</t>
  </si>
  <si>
    <t>01450.011618/2008-25</t>
  </si>
  <si>
    <t>Andaraí</t>
  </si>
  <si>
    <t>Conjunto Arquitetônico, Urbanístico e Paisagístico na Cidade de Igatu, inclusive as ruínas de habitações de pedra</t>
  </si>
  <si>
    <t>BA2901304BICU00001</t>
  </si>
  <si>
    <t>INDEFERIDO em 01/10/2019</t>
  </si>
  <si>
    <t>01458.000100/2013-53</t>
  </si>
  <si>
    <t>Crato</t>
  </si>
  <si>
    <t>Seminário do Crato</t>
  </si>
  <si>
    <t>01458.000101/2013-06</t>
  </si>
  <si>
    <t>Sé Catedral do Crato</t>
  </si>
  <si>
    <t>INDEFERIDO em 05/08/2021</t>
  </si>
  <si>
    <t>01458.000097/2013-78</t>
  </si>
  <si>
    <t>Casa da Cadeia Pública do Crato</t>
  </si>
  <si>
    <t>01458.000516/2013-71</t>
  </si>
  <si>
    <t>Prédio da Estação Ferroviária de Crato</t>
  </si>
  <si>
    <t>Assembléia Legislativa - Deputado Welingon Landim</t>
  </si>
  <si>
    <t>Origem: CGCH 31/01/2013 / Destino: Superintendência 04/06/2013.</t>
  </si>
  <si>
    <t>01458.000080/2013-11</t>
  </si>
  <si>
    <t>Conjunto Arquitetônico da Cidade de Palmeiras</t>
  </si>
  <si>
    <t>Processo INDEFERIDO em 24/02/2011, conforme decisão do Conselho Consultivo do IPHAN em sua 60ª Reunião, realizada em 11/02/2009.</t>
  </si>
  <si>
    <t>Prédio do Cinema Paratodos</t>
  </si>
  <si>
    <t>Parecer de indeferimento de 5/09/2022. Superintendência: 23/07/2013</t>
  </si>
  <si>
    <t>01458.000811/2013-28</t>
  </si>
  <si>
    <t>Paracambu</t>
  </si>
  <si>
    <t>Igreja de Nossa Senhora da Conceição no Distrito de Cococi</t>
  </si>
  <si>
    <t>Prédio do Cinema Metro Boa Vista</t>
  </si>
  <si>
    <t xml:space="preserve">Ofício Nº 625/2023/CGID/DEPAM-IPHAN, 06/12/2023, orientando a consulta à comunidade sobre o interesse no tombamento segundo  Portaria 135/2023. DEPAM: 20/03/2014 (Selmo Norte). parecer de indeferimento de 8/11/2022. </t>
  </si>
  <si>
    <t>01458.001521/2011-30</t>
  </si>
  <si>
    <t>Área ocupada por comunidade remanescente de Quilombo, conhecida como "Campinho da Independência"</t>
  </si>
  <si>
    <t>ETEC Rio de Contas/BA: 11/03/2011</t>
  </si>
  <si>
    <t>01458.002322/2010-68</t>
  </si>
  <si>
    <t>Remanescentes da Estrada Real, na Chapada Diamantina</t>
  </si>
  <si>
    <t>Encaminhado para instrução em 4/4/2022. SE-RJ em 27/03/2014</t>
  </si>
  <si>
    <t>01458.001558/2012-49</t>
  </si>
  <si>
    <t>Acervo de documentos e objetos de estudo do Imperador Pedro II, acautelado no Museu Nacional e Museu Imperial</t>
  </si>
  <si>
    <t>Imagem de Nossa Senhora do Rosário (Aleijadinho)</t>
  </si>
  <si>
    <t>RJ-3306206-BM-AC-00001</t>
  </si>
  <si>
    <t>Acervo do Museu Rodoviário de Paraibuna</t>
  </si>
  <si>
    <t>Torah constituída por nove rolos em pergaminho, que integra o acervo do Museu Nacional da Universidade Federal do Rio de Janeiro sob a classificação de "Manuscritos IVRIIM"</t>
  </si>
  <si>
    <t>RJ3304557BMAR00001</t>
  </si>
  <si>
    <t>01458.000087/2021-42</t>
  </si>
  <si>
    <t>Ilha do Campeche: sítio arqueológico e paisagístico</t>
  </si>
  <si>
    <t>SC4205407BAST00001</t>
  </si>
  <si>
    <t>Processo INDEFERIDO em 03/11/2005.</t>
  </si>
  <si>
    <t>Prédio do Cinema Oriente</t>
  </si>
  <si>
    <t>Remetido para o arquivo em 20/11/2021. Recebemos pedido de correção da área. No DEPAM para análise junto com os demais processos de quilombo.</t>
  </si>
  <si>
    <t xml:space="preserve"> 01450.011593/2008-60</t>
  </si>
  <si>
    <t>Ibiá</t>
  </si>
  <si>
    <t>Quilombo Ambrósio:remanscentes</t>
  </si>
  <si>
    <t>MG3129509BMCL00001</t>
  </si>
  <si>
    <t>Inclui documentação, inserida em três códices classificados como “SC” – “Seção Colonial”, estando identificados pelos números 45, 84 e 116.</t>
  </si>
  <si>
    <t>01450.013230/2008-69</t>
  </si>
  <si>
    <t>Conjunto das edificações projetadas pelo arquiteto Oscar Niemeyer para o Parque do Ibirapuera</t>
  </si>
  <si>
    <t>SP3550308BICA00006</t>
  </si>
  <si>
    <t>Notificação publicada no DOU seção 3 28/08/2009, p.12. Andrey sugere tombar APENAS: Grande Marquise, Palácio das Nações (atual Pavilhão Manuel da Nóbrega), Palácio dos Estados (Pavilhão Francisco Matarazzo Sobrinho), Palácio das Indústrias (Pavilhão Armando de Arruda Pereira), Palácio de Exportações ou das Artes - ou "Oca" (Pavilhão Lucas Nogueira Garcez ), e Palácio da Agricultura</t>
  </si>
  <si>
    <t>Origem: DEPAM. Destino: SE-MG, em 29/09/2015</t>
  </si>
  <si>
    <t>01458.000684/2010-14</t>
  </si>
  <si>
    <t>Januária-Itacarambi</t>
  </si>
  <si>
    <t>Conj.Arqueol e Pais no Vale do Peruaçu</t>
  </si>
  <si>
    <t>Carrancas</t>
  </si>
  <si>
    <t>Capela de Nossa Senhora da Conceição</t>
  </si>
  <si>
    <t>01450.011616/2008-36</t>
  </si>
  <si>
    <t>Terreiro do Axé Opô Afonjá</t>
  </si>
  <si>
    <t>BA2927408BICA00002</t>
  </si>
  <si>
    <t>INDEFERIDO em 24/06/2015</t>
  </si>
  <si>
    <t>01458.000359/2014-85</t>
  </si>
  <si>
    <t>Ruínas da ponte dos Dois Arcos</t>
  </si>
  <si>
    <t>Zênia de Leon</t>
  </si>
  <si>
    <t>01450.004839/2004-13</t>
  </si>
  <si>
    <t>Mairinque</t>
  </si>
  <si>
    <t>Estação Ferroviária de Mayrink.</t>
  </si>
  <si>
    <t>SP3528403BIED00001; SP3528403BIED00002</t>
  </si>
  <si>
    <t>Prédio do Cinema Pathé</t>
  </si>
  <si>
    <t xml:space="preserve">Restituído o processo no SEI para análise. Após levantamento da SE-RJ
VER OBSERVAÇÃO:
-EXTRAVIADO
-Não existe informação precisa sobre o Processo. Após rasterar o CPROD, encontra-se a informação de que o documento 01450.003513/2004-79 tramitou o Processo de Tombamento no âmbito da Superintendência do Rio de Janeiro entre os anos de 2004 a 2008.
-Após consulta à SE.Rio para saber se o Processo encontra-se, de fato, na Superintendência (aguardando resposta a partir de 13.12.13).
-Resposta da SE.Rio em 23.01.13, ainda aguardando resposta definitiva:
"Hilário,
Te encaminho as informações da Joyce.
Vamos procurar no nosso arquivo para que possamos verificar se está aqui.
Copio a Secretaria Técnica e o Arquivo da SE/RJ para que verifiquem se estamos de posse do Processo 1436-T-98.
Beijos,
Letícia". Indeferido em 17/03/2021
</t>
  </si>
  <si>
    <t>01450.003513/2004-79 (01500.901376/2017-11)</t>
  </si>
  <si>
    <t xml:space="preserve">Rio Claro </t>
  </si>
  <si>
    <t>Conjunto Arquitetônico e  Urbanístico de São João Marcos - remanescentes; Cidade de São João Marcos, antiga São João do Príncipe.</t>
  </si>
  <si>
    <t>Ofício Nº 626/2023/CGID/DEPAM-IPHAN, 06/12/2023, orientando a consulta à comunidade a respeito do interesse do prosseguimento do processo de tombamento pela Portaria 135/2023. Solicitada reunião com a Superintendência. O pedido de tombamento é da Capela N. sra. Do Homens pretos, mas foi solicitado pelo MPF com o argumento do artigo da constituição, por estar situado em território quilombola.</t>
  </si>
  <si>
    <t>01458.001517/2011-71</t>
  </si>
  <si>
    <t>Igreja Nossa Senhora do Rosário dos Homens Pretos</t>
  </si>
  <si>
    <t>MPF, Procuradora da Republica Isabel Cristina Groba Vieira</t>
  </si>
  <si>
    <t>VER OBSERVAÇÃO</t>
  </si>
  <si>
    <t>01450.011606/2008-09</t>
  </si>
  <si>
    <t>Prédios do Observatório Astronômico e da Faculdade de Direito, situados no Campus do Centro da Universidade Federal do Rio Grande do Sul</t>
  </si>
  <si>
    <t>RS4314902BICA00002</t>
  </si>
  <si>
    <t>INDEFERIDO em 29.01.16</t>
  </si>
  <si>
    <t>01458.001527/2011-15</t>
  </si>
  <si>
    <t>Sítio Paleontológico Liberato Saturnino</t>
  </si>
  <si>
    <t>Na DIVITEC da SE-RJ em 13/08/2015</t>
  </si>
  <si>
    <t>01458.001989/2011-24</t>
  </si>
  <si>
    <t>Miguel Pereira</t>
  </si>
  <si>
    <t>Ponte Paulo de Frontin</t>
  </si>
  <si>
    <t>Encaminhado para indeferimento em 24/10/2018</t>
  </si>
  <si>
    <t>01458.000096/2013-23</t>
  </si>
  <si>
    <t>Antiga casa da Câmara do Crato - onde funciona o Museu do Fósseis do Crato</t>
  </si>
  <si>
    <t>Indeferido em  23/07/2021</t>
  </si>
  <si>
    <t>01458.001655/2012-31</t>
  </si>
  <si>
    <t>INDEFERIDO em 25/05/2010</t>
  </si>
  <si>
    <t>Parque Municipal da Galheta</t>
  </si>
  <si>
    <t>INDEFERIDO em 30/07/2009</t>
  </si>
  <si>
    <t>Casa da Rua Professor Gabizo, nº 97</t>
  </si>
  <si>
    <t>INDEFERIDO em 30/05/2016. Desapensado do processo 1550 e enviado ao Arquivo Central para arquivamento.</t>
  </si>
  <si>
    <t>01458.000272/2013-27</t>
  </si>
  <si>
    <t>Conjunto de edificações projetadas pelo arquiteto Oscar Niemeyer para o Centro Tecnológico da Aeronáutica</t>
  </si>
  <si>
    <t>Copio a Secretaria Técnica e o Arquivo da SE/RJ para que verifiquem se estamos de posse do Processo 1436-T-98.</t>
  </si>
  <si>
    <t>01458.000838/2012-30</t>
  </si>
  <si>
    <t>Mário Campos</t>
  </si>
  <si>
    <t>Casarão Sampaio</t>
  </si>
  <si>
    <t>INDEFERIDO em 14/11/2021. Memorando 60, de 28/1/2015 sugere indeferimento</t>
  </si>
  <si>
    <t>01458.000360/2014-18</t>
  </si>
  <si>
    <t>Prédio da estação ferroviária de Alegrete</t>
  </si>
  <si>
    <t>Vereador Gilmar de Lima Martins/ Câmara Municipal de Alegrete</t>
  </si>
  <si>
    <t>RS4311106BIED00001</t>
  </si>
  <si>
    <t>De acordo com o CPROD, encontra-se na Superintendência, não foi indeferido. 22/11/2021. Indeferido após audiência com Ministério Público e Superintendência</t>
  </si>
  <si>
    <t>01496.000194/2018-19</t>
  </si>
  <si>
    <t>Sítio Caldeirão (Dist.Ponta da Serra)</t>
  </si>
  <si>
    <t>Campo Grande</t>
  </si>
  <si>
    <t>Prédio e acervo da casa da memória Arnaldo Estevão de Figueiredo</t>
  </si>
  <si>
    <t>Pavilhão Promotor Ismael Siriel, pertencente ao Instituto Pena Vieira Ferreira Neto</t>
  </si>
  <si>
    <t xml:space="preserve">Processo INDEFERIDO em 14/06/2013, conforme decisão do Conselho Consultivo em sua 43ª Reunião, realizada em 04/06/2004. </t>
  </si>
  <si>
    <t>01450.006155/2003-75</t>
  </si>
  <si>
    <t>Conjunto Arquitetônico do Corredor da Vitória</t>
  </si>
  <si>
    <t>2003/ 2004</t>
  </si>
  <si>
    <t>39, 40, 41, 42</t>
  </si>
  <si>
    <t>Devido a complexas questões jurídicas que são importantíssimas quanto ao tombamento do bem. Outra questão é o fato de a Procuradoria da República ter questionado o Executivo, fazendo assim que se tivesse a certeza de que, caso tombado, o bem seria questionado em esfera jurídica. Dessa forma, ficou decidida a realização de uma discussão na cidade de Salvador para decidir se o Conselho voltaria em sua decisão de arquivar o pedido de tombamento.</t>
  </si>
  <si>
    <t>Ouroeste</t>
  </si>
  <si>
    <t>Complexo Arqueológico Àgua Vermelha</t>
  </si>
  <si>
    <t>Viçosa do Ceará</t>
  </si>
  <si>
    <t>Igreja Matriz de Nossa Senhora da Assunção e seu acervo móvel e integrado, especialmente os painéis pintados no teto da capela-mor</t>
  </si>
  <si>
    <t>CE-2314102-BI-ED-00008</t>
  </si>
  <si>
    <t xml:space="preserve">No arquivo do Hilario diz que foi inscrito no livro arq/etn/psg. Numero 569 volume 2 f.79-80 em 08/07/2004. </t>
  </si>
  <si>
    <t xml:space="preserve">Inserido na poligonal de tombamento do Centro Histórico </t>
  </si>
  <si>
    <t>aguardando instrução. Origem: DEPAM 18/09/2012 / Destino: Superintendência 10/10/2012.</t>
  </si>
  <si>
    <t>01458.001559/2012-93</t>
  </si>
  <si>
    <t>Memorial Judaico de Vassouras</t>
  </si>
  <si>
    <t>Memorial Manoel Congo, Vassouras, RJ</t>
  </si>
  <si>
    <t>Resende</t>
  </si>
  <si>
    <t>Conjunto Paisagístico da Cachoeira da Fumaça</t>
  </si>
  <si>
    <t>Processo INDEFERIDO em 09/07/2009.</t>
  </si>
  <si>
    <t>Imagem de São José de Botas</t>
  </si>
  <si>
    <t>01502.001023/2019-61</t>
  </si>
  <si>
    <t>Terreiro do Ilê Axé Opô Ajuganã</t>
  </si>
  <si>
    <t>Fundação Cultural Ajagunã</t>
  </si>
  <si>
    <t>Verificar com CGCO</t>
  </si>
  <si>
    <t>01450.013238/2008-25</t>
  </si>
  <si>
    <t>Casa Grande e Tulha da Antiga Chácara do Paraíso das Campinas Velhas, situada na Avenida Arlindo Joaquim de Lemos, 1300</t>
  </si>
  <si>
    <t>Homologação: Portaria nº 104, de 24 de setembro de 2014</t>
  </si>
  <si>
    <t>INDEFERIDO em 13/09/2019</t>
  </si>
  <si>
    <t>01502.000431/1999-64</t>
  </si>
  <si>
    <t>Terreiro do Ilê Ache Iba Ogum</t>
  </si>
  <si>
    <t>Devolvido para a Superintendência para complementação em 28/9/2023. Parecer de tombamento de 05/09/2022.</t>
  </si>
  <si>
    <t>01458.002337/2010-26</t>
  </si>
  <si>
    <t>Canal artificial entre Macaé e Campos</t>
  </si>
  <si>
    <t>Simone Teixeira, Sylvia Márcia Paes, Leonardo de Vasconcellos Silva, Aristides Arthur Soffiati Netto</t>
  </si>
  <si>
    <t>01450.013207/2008-74</t>
  </si>
  <si>
    <t>Conjunto Arquitetônico e Paisagistico no Bairro da Luz</t>
  </si>
  <si>
    <t>SP-3550308-BI-CA-00007</t>
  </si>
  <si>
    <t>23, 73</t>
  </si>
  <si>
    <t>Homologada por meio da Portaria 32, de 06 de maio de 2015</t>
  </si>
  <si>
    <t>Aprovado pelo Conselho em 23a reunião (2000), constituído pelo Jardim da Luz; Pinacoteca do Estado; Edifício Paula Souza; Edifício Ramos de Azevedo; Quartel da Luz; Antigo Armazém Central da estrada de Ferro Sorocabana; Hotéis Federal Paulista e do Comércio; Hotel Queluz; e solicitado incluir entre os edifícios: Estação da Luz (já tombada); Vila Inglesa (situada à Rua Mauá no. 836 a 846); Seminário; da Igreja de São Cristóvão; do Museu de Arte Sacra; Quartel da Luz; Hospital Militar; Portal do antigo Mercado de Escravos</t>
  </si>
  <si>
    <t>Terreiro Casa das Minas Jeje, situado na Rua de São Pantaleão nº 857 e 857A.</t>
  </si>
  <si>
    <t>MA2111300BICA00006</t>
  </si>
  <si>
    <t>Segundo Superintendência: "O bem tombado pelo Governo Federal, está inserido dentro do Conjunto Histórico, Arquitetônico e Paisagístico do Centro Urbano de São Luís tombado pelo Governo do Estado do Maranhão ", mas informa ainda ter delimitação de entorno pelo tombamento.</t>
  </si>
  <si>
    <t>INDEFERIDO em 15/07/2020</t>
  </si>
  <si>
    <t>01458.000679/2012-73</t>
  </si>
  <si>
    <t>Lima Duarte</t>
  </si>
  <si>
    <t>Igreja matriz de Nossa Senhora da Conceição de Ibitipoca e seu acervo</t>
  </si>
  <si>
    <t>INDEFERIDO em 2008.</t>
  </si>
  <si>
    <t>Barretos</t>
  </si>
  <si>
    <t>Recinto de Exposições Agropecuárias "Paulo de Lima Correa"</t>
  </si>
  <si>
    <t>INDEFERIDO em 19/03/2020</t>
  </si>
  <si>
    <t>01458.000274/2013-16</t>
  </si>
  <si>
    <t>Araras</t>
  </si>
  <si>
    <t>Fazenda Montividéu</t>
  </si>
  <si>
    <t>01450.011610/2008-69</t>
  </si>
  <si>
    <t>Sítio Histórico das Praças da Matriz e da Alfândega</t>
  </si>
  <si>
    <t>RS4314902BICU00001</t>
  </si>
  <si>
    <t>No tombamento foram excluídos os equipamentos de lazer instalados nessa praça. volume III não encontrado (Conselho Consultivo?), deve conter pareceres.</t>
  </si>
  <si>
    <t>Na Superintendência para complementação em 05/06/2024.</t>
  </si>
  <si>
    <t>01450.007201/2014-14</t>
  </si>
  <si>
    <t>Ribeirão Preto</t>
  </si>
  <si>
    <t>Centro histórico do município de Ribeirão Preto</t>
  </si>
  <si>
    <t>Interna (Carlos Henrique Heck, presidente do IPHAN)</t>
  </si>
  <si>
    <t>verificar se é o mesmo processo do 1470</t>
  </si>
  <si>
    <t>Sistema viário, área e conjunto arquitetônico da Fazenda Monte Alegre e da Escola Agrícola Getúlio Vargas, incorporados à Faculdade de Medicina de Ribeirão Preto</t>
  </si>
  <si>
    <t>verificar se é o mesmo processo do 1469</t>
  </si>
  <si>
    <t>Terreiro de Candomblé Ilê Iyá Omim Axé Iyamassé, rua Alto dos Gantois nº 23, Federação.</t>
  </si>
  <si>
    <t>BA2927408BIED00002</t>
  </si>
  <si>
    <t>CGID: 26/09/2014 (Juliana). Encaminhado para instrução em 23/11/2022.</t>
  </si>
  <si>
    <t>01450.000651/2022-88</t>
  </si>
  <si>
    <t>Bens moveis componentes do acervo histórico de propriedade da Cervejaria Brahma, com sede na Avenida Marquês de Sapucai, 200</t>
  </si>
  <si>
    <t xml:space="preserve"> 01450.008894/2008-14</t>
  </si>
  <si>
    <t>Canoa de Tolda Luzitânia, de propriedade da Sociedade Sócio - Ambiental  do baixo São Francisco</t>
  </si>
  <si>
    <t>SE2800308BMAR00001</t>
  </si>
  <si>
    <t>Inscrito em 19.11.2012. Livro Histórico, v.3, f. 050, nº 611 / Livro Arqueológico, Etnog. e Paisag., v.2, f. 074, nº 160 / Livro Belas Artes, v.2, f. 071, nº 635.</t>
  </si>
  <si>
    <t>Solicita orientação do Depam</t>
  </si>
  <si>
    <t>01408.001330/2015-97</t>
  </si>
  <si>
    <t>Rio Tinto</t>
  </si>
  <si>
    <t>Conjunto Arquitetônico de Rio Tinto</t>
  </si>
  <si>
    <t>Parecer de indeferimento de 31/12/2022. Segundo a SE (Regina Prado, teria sido remetido ao ETRL)</t>
  </si>
  <si>
    <t>01458.002583/2009-44</t>
  </si>
  <si>
    <t>Lagoa de Araruama</t>
  </si>
  <si>
    <t>Processo INDEFERIDO em 31/01/2012.</t>
  </si>
  <si>
    <t>01450.005092/2011-40</t>
  </si>
  <si>
    <t>Angelândia</t>
  </si>
  <si>
    <t xml:space="preserve">Fazenda Alto dos Bois, situada a 14 km da cidade de Angelândia </t>
  </si>
  <si>
    <t>Processo INDEFERIDO em 29/02/2012.</t>
  </si>
  <si>
    <t>01458.001987/2011-35</t>
  </si>
  <si>
    <t>Igreja de Nossa Senhora do Desterro</t>
  </si>
  <si>
    <t>Verificar localização</t>
  </si>
  <si>
    <t>Cristo Redentor, estátua erigida no Penhasco do Corcovado.</t>
  </si>
  <si>
    <t>RJ-3304557-BM-AR-00023</t>
  </si>
  <si>
    <t>INDEFERIDO em 13/07/2020</t>
  </si>
  <si>
    <t>01458.000680/2012-06</t>
  </si>
  <si>
    <t>Vila Marzagão</t>
  </si>
  <si>
    <t>Solicitada a instrução em 12/10/2022. Aguardando análise no Depam, 11/11/2021. Aguardando instrução. Origem: DEPAM 18/09/2012 / Destino: Superintendência 10/10/2012.</t>
  </si>
  <si>
    <t>01458.001624/2012-81</t>
  </si>
  <si>
    <t>01450.004376/2004-90</t>
  </si>
  <si>
    <t>Terreiro do Alaketo, Ilê Maroiá Láji</t>
  </si>
  <si>
    <t>Notificado. Solicitada instrução em 4/4/2022</t>
  </si>
  <si>
    <t>01458.000135/2012-10</t>
  </si>
  <si>
    <t>Maruim</t>
  </si>
  <si>
    <t>Igreja Matriz de Nosso Senhor dos Passos</t>
  </si>
  <si>
    <t>SE2804003BIED00001</t>
  </si>
  <si>
    <t>Encaminhado para SE-PE para complementação de informações em 27/4/2023</t>
  </si>
  <si>
    <t>01450.012722/2010-51</t>
  </si>
  <si>
    <t>Conjunto arquitetônico, urbanístico e paisagístico da cidade de Goiana, estado de Pernambuco</t>
  </si>
  <si>
    <t>PE-2606200-BI-CU-00001</t>
  </si>
  <si>
    <t>Aguarda apreciação do Conselho Consultivo. Origem: Secretaria do Conselho Consultivo.</t>
  </si>
  <si>
    <t>Parecer de indeferimento de 19/08/2022, remetido a SE pela presidência em 29/08/2022.. Enviado a Superintendência para instrução. Origem: DEPAM / Destino: Superintendência 28/06/2012</t>
  </si>
  <si>
    <t>01458.000681/2012-42</t>
  </si>
  <si>
    <t>Felixlândia</t>
  </si>
  <si>
    <t>Imagem de Nossa Senhora da Piedade, atribuída a Antônio Francisco Lisboa, o Aleijadinho</t>
  </si>
  <si>
    <t>01450.011631/2008-84</t>
  </si>
  <si>
    <t>Conjunto de edificações e bens móveis da Companhia Paulista de Estrada de Ferro.</t>
  </si>
  <si>
    <t xml:space="preserve">SP-3525904-BI-CA-00001	</t>
  </si>
  <si>
    <t>As 34 edificações tombadas estão relacionadas às fls. 248 do volume 2 do processo; conforme as fls. 486 do processo, ficam excluídos os acervos móveis (museológico, fotográfico, arquivístico e bibliográfico) assim como o edifício da Estação da São Paulo Railway Company.</t>
  </si>
  <si>
    <t>01458.001496/2009-70</t>
  </si>
  <si>
    <t>Terreiro de Candomblé do Bate-Folha, Município de Salvador, Estado da Bahia</t>
  </si>
  <si>
    <t>BA2927408BIED00004</t>
  </si>
  <si>
    <t>Anexado ao processo nº 1550-T-07 (Obras do arquiteto Oscar Niemeyer), CPROD  01450.011563/2008-53. Ultima tramitação: DEPAM, em 18/01/2016</t>
  </si>
  <si>
    <t>01450.003577/2014-41</t>
  </si>
  <si>
    <t>Casa das Canoas</t>
  </si>
  <si>
    <t>RJ3304557BIED00061</t>
  </si>
  <si>
    <t>Pendente no conjunto das obras do Niemeyer</t>
  </si>
  <si>
    <t xml:space="preserve">Anexado ao processo nº 1550-T-07 (Obras do arquiteto Oscar Niemeyer), CPROD  01450.011563/2008-53. </t>
  </si>
  <si>
    <t>01450.003270/2013-60</t>
  </si>
  <si>
    <t>Museu de Arte Contemporânea de Niterói</t>
  </si>
  <si>
    <t>RJ-3303302-BI-ED-00011</t>
  </si>
  <si>
    <t>Notificado.</t>
  </si>
  <si>
    <t>01450.004987/2004-38</t>
  </si>
  <si>
    <t>Areia</t>
  </si>
  <si>
    <t>Conjunto Histórico, Urbanístico e Paisagístico da Cidade de Areia</t>
  </si>
  <si>
    <t>PB-2501104-BI-CU-00003</t>
  </si>
  <si>
    <t xml:space="preserve">Processo T: na PROFER, volume I deve conter parecer técnico, no arquivo temos apenas cópia volume II. </t>
  </si>
  <si>
    <t>Solicitada instrução em23/06/2021. Origem: DEPAM. Destino: SE-SP, em 13/10/2015. Estava perdido. Entregue em mãos pelo Vitor Hugo, durante reunião do Comitê Gestor, pedi cadastramento no CPROD (Anna, 06/10/2015)</t>
  </si>
  <si>
    <t>01450.010592/2015-27</t>
  </si>
  <si>
    <t>Info Arquivo: "13/02/2002 - Deprot/Brasília" Reaberto em 06/03/2020</t>
  </si>
  <si>
    <t>01450.001398/2019-84</t>
  </si>
  <si>
    <t>Residência Cardinalícia do Campo Grande, situada na Avenida 7 de Setembro, n.1682, em frente à Praça Dois de Julho (Campo Grande)</t>
  </si>
  <si>
    <t>01500.005719/2010-49</t>
  </si>
  <si>
    <t>Sítio da antiga fazenda de Santo Inácio de Campos Novos, situado no Distrito de Tamoios</t>
  </si>
  <si>
    <t>RJ3300704BICA00002</t>
  </si>
  <si>
    <t>Homologação: Portaria nº 100, de 23 de setembro de 2014</t>
  </si>
  <si>
    <t>DESPACHO Nº 101/2021 GAB PRESI/PRESI comunicando o indeferimento do pedido de tombamento. Parecer de indeferimento de 20/20/2021</t>
  </si>
  <si>
    <t>01458.001626/2012-70</t>
  </si>
  <si>
    <t>Santa Casa de Misericordia de Valença</t>
  </si>
  <si>
    <t>Estava perdido. Superintendência achou lá. Origem: DEPAM. Destino: SE-SP, em 04/09/2015</t>
  </si>
  <si>
    <t>01450.005611/2015-01</t>
  </si>
  <si>
    <t>Sítio urbano do bairro de Pacaembu</t>
  </si>
  <si>
    <t>Museu de Arte de São Paulo Assis Chateaubriand - MASP: edifício e acervo móvel constituído pelos cavaletes de concreto e cristal</t>
  </si>
  <si>
    <t>SP3550308BIED00001</t>
  </si>
  <si>
    <t>2003, 2004</t>
  </si>
  <si>
    <t>40, 41, 42</t>
  </si>
  <si>
    <t>Solicitação de instrução em 20/06/2022. Trata-se de solicitação de rerratificação (01496.000130/2020-32)</t>
  </si>
  <si>
    <t>01496.000130/2020-32</t>
  </si>
  <si>
    <t xml:space="preserve">Viçosa, CE: conjunto Histórico e Arquitetônico </t>
  </si>
  <si>
    <t>CE-2314102-BI-CU-00001</t>
  </si>
  <si>
    <t>Elevador Lacerda</t>
  </si>
  <si>
    <t>BA2927408BIOE00001</t>
  </si>
  <si>
    <t>01502.002378/2013-82</t>
  </si>
  <si>
    <t>Terreiro de Candomblé Ilê Axé Oxumaré</t>
  </si>
  <si>
    <t>BA2927408BICA00005</t>
  </si>
  <si>
    <t>Homologação: PORTARIA Nº 68, DE 9 DE JULHO DE 2014</t>
  </si>
  <si>
    <t>INDEFERIDO em 23/07/2021</t>
  </si>
  <si>
    <t>01500.001522/2014-64</t>
  </si>
  <si>
    <t>Centro histórico da cidade do Rio de Janeiro</t>
  </si>
  <si>
    <t xml:space="preserve">01458.001023/2008-91 </t>
  </si>
  <si>
    <t>Acervo Arquitetônico e Urbanístico Art Déco de Goiânia</t>
  </si>
  <si>
    <t>GO-5208707-BI-CU-00001</t>
  </si>
  <si>
    <t>01450.015894/2007-81</t>
  </si>
  <si>
    <t>Centro Histórico de João Pessoa</t>
  </si>
  <si>
    <t>PB-2507507-BI-CU-00001</t>
  </si>
  <si>
    <t>volume III está na PROFER, mas o volume II vai até a ata da reunião do conselho e notificações</t>
  </si>
  <si>
    <t>2006/2012</t>
  </si>
  <si>
    <t>Estudos para normatização iniciados nas Oficinas Regionais em 2011, mas não avançou. Subsídios contratados em 2012.</t>
  </si>
  <si>
    <t>SE-DF: 11/08/2014</t>
  </si>
  <si>
    <t>01551.000633/2014-58</t>
  </si>
  <si>
    <t>Igreja de São Sebastião em Planaltina</t>
  </si>
  <si>
    <t>RR</t>
  </si>
  <si>
    <t>Bonfim</t>
  </si>
  <si>
    <t>Forte de São Joaquim</t>
  </si>
  <si>
    <t>Tombamento aprovado em 25/11/2015, na 81ª Reunião.Encaminhado para Inscrição em 03/01/2017</t>
  </si>
  <si>
    <t>01502.001139/2015-77</t>
  </si>
  <si>
    <t>Terreiro Culto aos ancestrais - OMO Ilê Agbôulá</t>
  </si>
  <si>
    <t>BA2916104BICA00002</t>
  </si>
  <si>
    <t>Homologado pela PORTARIA Nº 132, DE 6 DE SETEMBRO DE 2016</t>
  </si>
  <si>
    <t>01458.001028/2009-03</t>
  </si>
  <si>
    <t>Sistema de Bondes de Santa Teresa</t>
  </si>
  <si>
    <t>Acervo do Museu de Imagens do Inconsciente do Rio de Janeiro</t>
  </si>
  <si>
    <t>RJ3304557BMAC00002</t>
  </si>
  <si>
    <t>A fls. 141-142 do processo citam a quant. De obras de cada coleção e indicam que o acervo é constitutído de 53.133 obras; nos anexos encontra-se arrolamento.</t>
  </si>
  <si>
    <t>Piranhas</t>
  </si>
  <si>
    <t>Piranhas, AL: Sítio histórico e Paisagístico</t>
  </si>
  <si>
    <t xml:space="preserve"> AL2707107BICU00002</t>
  </si>
  <si>
    <t>Informações sobre poligonal de tombamento no Sambaqui.</t>
  </si>
  <si>
    <t>01450.013242/2008-93</t>
  </si>
  <si>
    <t>Teatro Castro Alves</t>
  </si>
  <si>
    <t>BA2927408BIED00083</t>
  </si>
  <si>
    <t>Aprovado pelo Conselho Consultivo em 27/11/2013</t>
  </si>
  <si>
    <t>01450.000877/2005-88</t>
  </si>
  <si>
    <t>Floresta Fóssil no Rio Poti</t>
  </si>
  <si>
    <t>PI2211001BPST00001</t>
  </si>
  <si>
    <t>Foi encaminhado para homologação mas retornou a pedido da SE-SP para propor nova área de tombamento, incluindo o lote de entorno. (18/12/2018). PARECER TÉCNICO nº 6/2023/COREC/CGID/DEPAM roposta de tombamento cujo objeto está em consonância com o PARECER TÉCNICO nº 200/2019/COTEC IPHAN-SP/IPHAN-SP (30/11/2023).</t>
  </si>
  <si>
    <t>01450.015786/2006-28</t>
  </si>
  <si>
    <t>André Vainer</t>
  </si>
  <si>
    <t>SP3550308BIED00014</t>
  </si>
  <si>
    <t>Em 2007 o Conselho aprovou o tombamento da casa. O processo aberto trata da ampliação para todo o lote e acervo.</t>
  </si>
  <si>
    <t>01458.002962/2009-34</t>
  </si>
  <si>
    <t>Centro histórico da cidade de Pelotas</t>
  </si>
  <si>
    <t>RS-4314407-BI-CU-00002</t>
  </si>
  <si>
    <t>Tombamento provisório publicado em 30/05/2016</t>
  </si>
  <si>
    <t>Acervo Histórico da Discoteca Oneyda Alvarenga, no Centro Cultural São Paulo da Secretaria Municipal de Cultura.</t>
  </si>
  <si>
    <t>SP3550308BMAC00003</t>
  </si>
  <si>
    <t>01450.011622/2008-93</t>
  </si>
  <si>
    <t>Edifício da Bolsa Oficial do Café</t>
  </si>
  <si>
    <t>SP3548500BIED00001</t>
  </si>
  <si>
    <t>Publicado em Diário Oficial o tombamento definitivo em 12/01/2015</t>
  </si>
  <si>
    <t>01450.005674/2008-21</t>
  </si>
  <si>
    <t>Teatro Oficina, Rua Jaceguai nº 520 antigo 70 e anteriormente nº 64.</t>
  </si>
  <si>
    <t>SP3550308BIED00012</t>
  </si>
  <si>
    <t>Portaria nº 62, de 15 de julho de 2011 – Homologa o tombamento do Teatro Oficina, situado na rua Jaceguai, nº 520, bairro Bela Vista, no Município de São Paulo, estado de São Paulo. Falta a delimitação do entorno, que será feita por Portaria.</t>
  </si>
  <si>
    <t>Não foi feita delimitação do entorno durante o tombamento. Há conflito com o interessado, que quer a desapropriação de uma área vizinha (que nunca vai sair).</t>
  </si>
  <si>
    <t>01450.012504/2014-41</t>
  </si>
  <si>
    <t>Santana do Cariri</t>
  </si>
  <si>
    <t>Acervo Paleontológico do Museu Paleontológico da Universidade Regional do Cariri</t>
  </si>
  <si>
    <t>Encaminhado para inscrição em 22/07/2019</t>
  </si>
  <si>
    <t>01502002351/2013-90</t>
  </si>
  <si>
    <t>Terreiro Tumba Junsara</t>
  </si>
  <si>
    <t>Cópia do documento enviado a Superintendência, Memo. 042/2005/JKEA/Gprot/DEPAM. PROCESSO ENCONTRA-SE EM BSB. Origem: DEPAM/RJ / Destino: Superintendência 31/01/2013.</t>
  </si>
  <si>
    <t>Encaminhado para INDEFERIMENTO em 04/12/2015</t>
  </si>
  <si>
    <t>01458.001032/2009-63</t>
  </si>
  <si>
    <t>Itajubá</t>
  </si>
  <si>
    <t>Imóvel sito à Pça Dr. Wenceslau Braz, nº 87 - Centro, onde residiu o ex- presidente Wenceslau Braz</t>
  </si>
  <si>
    <t>01458.000845/2012-31</t>
  </si>
  <si>
    <t>Ubá</t>
  </si>
  <si>
    <t>Prédio do Ginásio São José.</t>
  </si>
  <si>
    <t>01458.002560/2010-73</t>
  </si>
  <si>
    <t>Sítio Histórico de Caça à Baleia em Itaparica</t>
  </si>
  <si>
    <t>Sr. Naomar Monteiro de Almeida, Reitor da Universidade Federal da Bahia</t>
  </si>
  <si>
    <t>01458.000105/2013-86</t>
  </si>
  <si>
    <t>Mimoso do Sul</t>
  </si>
  <si>
    <t>Sede da Fazenda Independência.</t>
  </si>
  <si>
    <t>Prédio do Ministério da Fazenda, no município do Rio de Janeiro, Estado do Rio de Janeiro</t>
  </si>
  <si>
    <t>RJ3304557BIED00001</t>
  </si>
  <si>
    <t>07/01/2008 14/03/2012</t>
  </si>
  <si>
    <t>encaminhado à Sueprintendência em 23/03/2020</t>
  </si>
  <si>
    <t>01502.000720/2005-08</t>
  </si>
  <si>
    <t>Terreiro Mokambo-Onzo Nguzo Za Nkisi Dandalunda Ye Tempo</t>
  </si>
  <si>
    <t>INDEFERIDO em 28.04.16</t>
  </si>
  <si>
    <t>01458.002587/2009-22</t>
  </si>
  <si>
    <t>Edifícios Rui Barbosa e Joaquim Nabuco (USP) - Rua Maria Antônia</t>
  </si>
  <si>
    <t>Analisado pela Câmara Setorial de Arquitetura e Urbanismo, do Conselho Consultivo, na 14ª Sessão, em 14/04/2016, que entendeu não ser o caso para tombamento, já que os edifícios propriamente ditos não foram decisivos para os acontecimentos ali ocorridos. Sugeriram sua valorização como "lugar de memória".</t>
  </si>
  <si>
    <t>no Gabinete da SE/DF em 14/05/2013</t>
  </si>
  <si>
    <t>01458.000108/2013-10</t>
  </si>
  <si>
    <t>Antiga sede da Fazenda Gama, setor de Àreas Isoladas Sul, ao lado do PHN Catetinho - ParkWay</t>
  </si>
  <si>
    <t>Analisado pela CAU e encaminhado para indeferimento, em 03/12/2015</t>
  </si>
  <si>
    <t>01450.010150/2005-17</t>
  </si>
  <si>
    <t>Mausoléu Ícaro, localizado no Cemitério São João Batista</t>
  </si>
  <si>
    <t>DESPACHO Nº 8/2024 GAB PRESI/PRESI decide pelo INDEFERIMENTO em 05/02/2024. Enviado a Superintendência para instrução. Origem: DEPAM / Destino: Superintendência 28/06/2012</t>
  </si>
  <si>
    <t xml:space="preserve">01458.001990/2011-59 </t>
  </si>
  <si>
    <t>Pátio ferroviário, Usina de creosotagem e conjunto arquitetôncio da Estação Francisco Bernardino</t>
  </si>
  <si>
    <t>Organização da Sociedade Civil de Interesse Público - Ong, Movimento Nacional Amigos do Trem</t>
  </si>
  <si>
    <t>01450.007394/2005-12</t>
  </si>
  <si>
    <t>Igreja de Nossa Senhora da Vitória e do seu acervo móvel e integrado</t>
  </si>
  <si>
    <t>BA2927408BIED00081</t>
  </si>
  <si>
    <t>2007, 2008</t>
  </si>
  <si>
    <t>54, 58</t>
  </si>
  <si>
    <t>Esse é um dos bens que foram originados do processo do Corredor da Vitória que, após ser arquivado foi desmembrado para análise de bens que poderiam vir a ser tombados. A Igreja objeto do tombamento foi a primeira a ser agraciada pelo Conselho.</t>
  </si>
  <si>
    <t>Encaminhado à Superintendência do IPHAN no RS em 14/12/2012</t>
  </si>
  <si>
    <t>01450.006094/2006-99</t>
  </si>
  <si>
    <t>Pinheiro Machado</t>
  </si>
  <si>
    <t>Porongos</t>
  </si>
  <si>
    <t>01450.005675/2008-75</t>
  </si>
  <si>
    <t>Complexo vulcânico de Nova Iguaçu</t>
  </si>
  <si>
    <t>Solicitada instrução em 31/11/2022. Encaminhado à Superintendência em 15/12/2013</t>
  </si>
  <si>
    <t>01458.001978/2011-44</t>
  </si>
  <si>
    <t>Terreiro de Candomblé Asé Nassó Oká Ilê Osun, no município de Nova Iguaçu, estado do Rio de Janeiro</t>
  </si>
  <si>
    <t>Processo INDEFERIDO em 24/02/2011, conforme decisão do Conselho Consultivo em sua  60ª Reunião, realizada em 11.02.2009.</t>
  </si>
  <si>
    <t>Cinema Rosário</t>
  </si>
  <si>
    <t>Origem: DEPAM, destino: SE-RJ, em 09/11/2021</t>
  </si>
  <si>
    <t>01458.001530/2011-21</t>
  </si>
  <si>
    <t>Terreiro Santo Antônio dos Pobres – Ilê Ogum Megegê Asé Baru Lepé,</t>
  </si>
  <si>
    <t>Processo INDEFERIDO, em 09/06/2010, conforme decisão do Conselho Consultivo em sua 62ª Reunião, realizada em 03.12.2009.</t>
  </si>
  <si>
    <t>Imóvel conhecido como Solar Abreu Vieira</t>
  </si>
  <si>
    <t>Lugares indígenas sagrados denominados Kamukuwaká e Sagihenku - Alto Xingu, estado do Mato Grosso.</t>
  </si>
  <si>
    <t>Marina Silva, Ministra de Estado do Meio Ambiente</t>
  </si>
  <si>
    <t>MT-5106422-PS-JD-00001</t>
  </si>
  <si>
    <t>Homologado pela Portaria nº 103, de 20 de outubro de 2015</t>
  </si>
  <si>
    <t>01450.011248/2005-83</t>
  </si>
  <si>
    <t>Complexo ferroviário da antiga Estrada de Ferro Noroeste do Brasil – EFNOB, em Campo Grande</t>
  </si>
  <si>
    <t>MS-5002704-BI-CU-00001</t>
  </si>
  <si>
    <t>Os estudos para normatização foram iniciados durante as Oficinas Regionais em 2011, mas não avançaram. Verificar necessidade de alterar a poligonal de entorno</t>
  </si>
  <si>
    <t>01458.000254/2013-45</t>
  </si>
  <si>
    <t>Mesa da funcionária da sede do Conselho Federal da OAB, Lydia Monteiro da Silva - Museu da OAB, SAS Quadra 05 Bloco N, Lote 02, Brasília/DF</t>
  </si>
  <si>
    <t>INDEFERIDO em 17/09/2007. Foi proposta a reabertura em 2013, Andrey fez parecer contra. Origem: DEPAM. Destino: Arquivo Central, em 09/10/2014. ARQUIVADO em 30/12/2014</t>
  </si>
  <si>
    <t>01458.000227/2006-43</t>
  </si>
  <si>
    <t>Antigo Museu do Índio, sede da Fazenda Engenho Velho</t>
  </si>
  <si>
    <t>INDEFERIDO em 13/07/21</t>
  </si>
  <si>
    <t>01458.001991/2011-01</t>
  </si>
  <si>
    <t>Engenheiro Passos</t>
  </si>
  <si>
    <t>Estação ferroviária de Engenheiro Passos</t>
  </si>
  <si>
    <t>Pedida visoria em 10/01/2022. Devolvido pela Conselheira, e encaminhado ao Conselho em 28/02/2014, por não ter nenhuma providência a ser tomada pelo DEPAM.</t>
  </si>
  <si>
    <t>01458.000015/2007-47</t>
  </si>
  <si>
    <t>Imagem de São Bonifácio</t>
  </si>
  <si>
    <t>MA-2111300-BM-AR-00003</t>
  </si>
  <si>
    <t>Sandoval Amorim Santos, Presidente da Associação dos Filhos de Santo do Palácio de Ogum e Caboclo Sete Serra</t>
  </si>
  <si>
    <t>01450.003851/2007-53</t>
  </si>
  <si>
    <t>Conjunto Arquitetônico, Urbanístico e Paisagístico da Cidade de Cáceres - Mato Grosso</t>
  </si>
  <si>
    <t>MT-5102504-BI-CU-00001</t>
  </si>
  <si>
    <t>Solicitada instrução em 19/02/2022. CGID: 16/11/2015</t>
  </si>
  <si>
    <t>01502.000487/2008-06</t>
  </si>
  <si>
    <t>Coleção de Obras da produção plástica de Walter Smetak, de propriedade do espólio de Waletr Smetak</t>
  </si>
  <si>
    <t xml:space="preserve">                                                                                                                                                                                                                                                                                                                       </t>
  </si>
  <si>
    <t>DESAPARECIDO. Copia inserida no processo 1550-T-07 (18/02/2014). Consta como tramitado para a COPEDOC. Saiu da lista dos desaparecidos porque foi analisado no âmbito do processo 1550, mesmo que apenas pela cópia (Anna, 14/03/2016).</t>
  </si>
  <si>
    <t>01458.000050/2007-66</t>
  </si>
  <si>
    <t>Praça do Caminho Niemeyer</t>
  </si>
  <si>
    <t>Após análise, Andrey sugere não tombar.</t>
  </si>
  <si>
    <t>No MinC para homologação, em 03/10/2016. MINC não homologou! Verificar com PF e IBRAM para proceder homologação. Encaminhado à PF no dia 17/12/2019. Solicitadas informações ao Ibram 21/8/2021</t>
  </si>
  <si>
    <t>01458.001560/2012-18</t>
  </si>
  <si>
    <t>Coleção Geyer</t>
  </si>
  <si>
    <t> RJ-3304557-BM-CL-00004</t>
  </si>
  <si>
    <t>Enviado para indeferimento em 13/02/2019</t>
  </si>
  <si>
    <t>01458.000052/2007-55</t>
  </si>
  <si>
    <t>Edificação Sede do GRES Estação Primeira da Mangueira</t>
  </si>
  <si>
    <t>Encaminhado à Superintendência da Bahia em 28/02/2014</t>
  </si>
  <si>
    <t>01458.000078/2013-41</t>
  </si>
  <si>
    <t>Feira de São Joaquim</t>
  </si>
  <si>
    <t>Edificações e Núcleos Urbanos e Rurais relacionados com a imigração em Santa Catarina</t>
  </si>
  <si>
    <t>01450.015271/2007-17</t>
  </si>
  <si>
    <t>Urussanga</t>
  </si>
  <si>
    <t>Edificações e Núcleos Urbanos e Rurais relacionados com a imigração em Santa Catarina - Igreja São Gervásio e São Protásio</t>
  </si>
  <si>
    <t>SC4219002BIED00002</t>
  </si>
  <si>
    <t>Homologado por meio da Portaria nº 128,de 10 de dezembro de 2014 – DOU 12/12/2014 – Seção I,  pag.29</t>
  </si>
  <si>
    <t>Edificações e Núcleos Urbanos e Rurais relacionados com a imigração em Santa Catarina - Casa Duwe</t>
  </si>
  <si>
    <t>SC4207502BIED00001</t>
  </si>
  <si>
    <t>Edificações e Núcleos Urbanos e Rurais relacionados com a imigração em Santa Catarina - Casa Ristow, Arlindo e Edmundo</t>
  </si>
  <si>
    <t>SC4207502BIED00003</t>
  </si>
  <si>
    <t>Edificações e Núcleos Urbanos e Rurais relacionados com a imigração em Santa Catarina - Capela Nossa Sra do Perpétuo Socorro</t>
  </si>
  <si>
    <t>SC4207502BIED00004</t>
  </si>
  <si>
    <t>Edificações e Núcleos Urbanos e Rurais relacionados com a imigração em Santa Catarina - Casa Hersing, Lorival</t>
  </si>
  <si>
    <t>SC4207502BIED00002</t>
  </si>
  <si>
    <t xml:space="preserve">Edificações e Núcleos Urbanos e Rurais relacionados com a imigração em Santa Catarina - Casa Schroeder, Luiza </t>
  </si>
  <si>
    <t>SC4207502BIED00005</t>
  </si>
  <si>
    <t>Edificações e Núcleos Urbanos e Rurais relacionados com a imigração em Santa Catarina - Ponte madeira coberta Warnow</t>
  </si>
  <si>
    <t>SC4207502BIOE00001</t>
  </si>
  <si>
    <t>Ascurra</t>
  </si>
  <si>
    <t>Edificações e Núcleos Urbanos e Rurais relacionados com a imigração em Santa Catarina - Casa Buzzi</t>
  </si>
  <si>
    <t>SC4201703BIED00001</t>
  </si>
  <si>
    <t>Edificações e Núcleos Urbanos e Rurais relacionados com a imigração em Santa Catarina - Igreja Luterana do Espírito Santo</t>
  </si>
  <si>
    <t>SC4202404BIED00001</t>
  </si>
  <si>
    <t>Edificações e Núcleos Urbanos e Rurais relacionados com a imigração em Santa Catarina - Salão Primavera</t>
  </si>
  <si>
    <t>SC4202404BIED00007</t>
  </si>
  <si>
    <t>Edificações e Núcleos Urbanos e Rurais relacionados com a imigração em Santa Catarina - Casa Conrad, Heinz Carl (Haco)</t>
  </si>
  <si>
    <t>SC4202404BIED00005</t>
  </si>
  <si>
    <t>Edificações e Núcleos Urbanos e Rurais relacionados com a imigração em Santa Catarina - Comercial Husadel</t>
  </si>
  <si>
    <t>SC4202404BIED00002</t>
  </si>
  <si>
    <t>Edificações e Núcleos Urbanos e Rurais relacionados com a imigração em Santa Catarina - Conjunto Zimmdars</t>
  </si>
  <si>
    <t>SC4202404BICA00001</t>
  </si>
  <si>
    <t>Edificações e Núcleos Urbanos e Rurais relacionados com a imigração em Santa Catarina - Museu da Família Colonial</t>
  </si>
  <si>
    <t>SC4202404BIED00003</t>
  </si>
  <si>
    <t>Itaiópolis</t>
  </si>
  <si>
    <t>Edificações e Núcleos Urbanos e Rurais relacionados com a imigração em Santa Catarina - Igreja São Pedro e São Paulo e cemitério</t>
  </si>
  <si>
    <t>SC4208104BIED00003</t>
  </si>
  <si>
    <t>Edificações e Núcleos Urbanos e Rurais relacionados com a imigração em Santa Catarina - Casa Polaski, David</t>
  </si>
  <si>
    <t>SC4208104BIED00002</t>
  </si>
  <si>
    <t>Inserido na poligonal de tombamento do Conjunto de Alto Paraguaçú</t>
  </si>
  <si>
    <t>Edificações e Núcleos Urbanos e Rurais relacionados com a imigração em Santa Catarina - Igreja Santo Estanislau</t>
  </si>
  <si>
    <t>SC4208104BIED00001</t>
  </si>
  <si>
    <t>Edificações e Núcleos Urbanos e Rurais relacionados com a imigração em Santa Catarina - Conjunto de Alto Paraguaçú</t>
  </si>
  <si>
    <t>SC-4208104-BI-CU-00001</t>
  </si>
  <si>
    <t>Jaraguá do Sul</t>
  </si>
  <si>
    <t>Edificações e Núcleos Urbanos e Rurais relacionados com a imigração em Santa Catarina - Casa Rux, Erwin</t>
  </si>
  <si>
    <t>SC4208906BIED00003</t>
  </si>
  <si>
    <t>Inserido na poligonal de tombamento de Rio da Luz</t>
  </si>
  <si>
    <t xml:space="preserve">Edificações e Núcleos Urbanos e Rurais relacionados com a imigração em Santa Catarina - Casa Schiocket, Vittório </t>
  </si>
  <si>
    <t>SC4208906BIED00002</t>
  </si>
  <si>
    <t>Edificações e Núcleos Urbanos e Rurais relacionados com a imigração em Santa Catarina - Depósito Breithaupt</t>
  </si>
  <si>
    <t>SC4208906BIED00001</t>
  </si>
  <si>
    <t>Edificações e Núcleos Urbanos e Rurais relacionados com a imigração em Santa Catarina - Conjunto Rural de Rio da Luz</t>
  </si>
  <si>
    <t>SC4208906PSPS00001</t>
  </si>
  <si>
    <t>Edificações e Núcleos Urbanos e Rurais relacionados com a imigração em Santa Catarina - Casa Fleith, Alvino</t>
  </si>
  <si>
    <t>SC4209102BIED00004</t>
  </si>
  <si>
    <t>Edificações e Núcleos Urbanos e Rurais relacionados com a imigração em Santa Catarina - Casa Kruger, Wally</t>
  </si>
  <si>
    <t>SC4209102BIED00003</t>
  </si>
  <si>
    <t xml:space="preserve">Edificações e Núcleos Urbanos e Rurais relacionados com a imigração em Santa Catarina - Casa Schwisky, Otto </t>
  </si>
  <si>
    <t>SC4209102BIED00005</t>
  </si>
  <si>
    <t>Edificações e Núcleos Urbanos e Rurais relacionados com a imigração em Santa Catarina - Estação Ferroviária</t>
  </si>
  <si>
    <t>SC4209102BIOE00001</t>
  </si>
  <si>
    <t>Edificações e Núcleos Urbanos e Rurais relacionados com a imigração em Santa Catarina - Casa Barzan, João Félix</t>
  </si>
  <si>
    <t>SC4211702BIED00001</t>
  </si>
  <si>
    <t>Pomerode</t>
  </si>
  <si>
    <t>Edificações e Núcleos Urbanos e Rurais relacionados com a imigração em Santa Catarina - Casa Raduenz, Walter</t>
  </si>
  <si>
    <t>SC4213203BIED00008</t>
  </si>
  <si>
    <t>Edificações e Núcleos Urbanos e Rurais relacionados com a imigração em Santa Catarina - Sítio Tribess</t>
  </si>
  <si>
    <t>SC4213203BICA00001</t>
  </si>
  <si>
    <t>Edificações e Núcleos Urbanos e Rurais relacionados com a imigração em Santa Catarina - Casa Hardt, Erich</t>
  </si>
  <si>
    <t>SC4213203BIED00010</t>
  </si>
  <si>
    <t>Edificações e Núcleos Urbanos e Rurais relacionados com a imigração em Santa Catarina - Casa Lümke, Helmut (casa de taipa)</t>
  </si>
  <si>
    <t>SC4213203BIED00009</t>
  </si>
  <si>
    <t xml:space="preserve">Edificações e Núcleos Urbanos e Rurais relacionados com a imigração em Santa Catarina - Casa Siewert, Ovídio </t>
  </si>
  <si>
    <t>SC4213203BIED00007</t>
  </si>
  <si>
    <t xml:space="preserve">Edificações e Núcleos Urbanos e Rurais relacionados com a imigração em Santa Catarina - Casa Voigt, Ella </t>
  </si>
  <si>
    <t>SC4213203BIED00005</t>
  </si>
  <si>
    <t xml:space="preserve">Edificações e Núcleos Urbanos e Rurais relacionados com a imigração em Santa Catarina - Casa Wacholz, Felipe </t>
  </si>
  <si>
    <t>SC4213203BIED00004</t>
  </si>
  <si>
    <t>Edificações e Núcleos Urbanos e Rurais relacionados com a imigração em Santa Catarina - Casa Wunderwald</t>
  </si>
  <si>
    <t>SC4213203BIED00003</t>
  </si>
  <si>
    <t>Edificações e Núcleos Urbanos e Rurais relacionados com a imigração em Santa Catarina - Comércio Haut</t>
  </si>
  <si>
    <t>SC4213203BIED00002</t>
  </si>
  <si>
    <t>Edificações e Núcleos Urbanos e Rurais relacionados com a imigração em Santa Catarina - Comércio Weege</t>
  </si>
  <si>
    <t>SC4213203BIED00001</t>
  </si>
  <si>
    <t>Edificações e Núcleos Urbanos e Rurais relacionados com a imigração em Santa Catarina - Conjunto Rural de Testo Alto</t>
  </si>
  <si>
    <t>SC4213203PSPS00001</t>
  </si>
  <si>
    <t xml:space="preserve">Portaria  70/2013 </t>
  </si>
  <si>
    <t>Edificações e Núcleos Urbanos e Rurais relacionados com a imigração em Santa Catarina - Casa Arndt, Erwin (Casa da Crista)</t>
  </si>
  <si>
    <t>SC4213203BIED00011</t>
  </si>
  <si>
    <t>Edificações e Núcleos Urbanos e Rurais relacionados com a imigração em Santa Catarina - Casa Siewert, Wendelin, em Testo Alto</t>
  </si>
  <si>
    <t>SC4213203BIED00006</t>
  </si>
  <si>
    <t>Edificações e Núcleos Urbanos e Rurais relacionados com a imigração em Santa Catarina - Casa Cancelier, Ivanir</t>
  </si>
  <si>
    <t>SC4219002BIED00001</t>
  </si>
  <si>
    <t>São Bento do Sul</t>
  </si>
  <si>
    <t>Edificações e Núcleos Urbanos e Rurais relacionados com a imigração em Santa Catarina - Casa Neumann</t>
  </si>
  <si>
    <t>SC4215802BIED00002</t>
  </si>
  <si>
    <t>Edificações e Núcleos Urbanos e Rurais relacionados com a imigração em Santa Catarina - Antiga Escola nº1, em Itoupava Central</t>
  </si>
  <si>
    <t>SC4202404BIED00004</t>
  </si>
  <si>
    <t>Timbó</t>
  </si>
  <si>
    <t>Edificações e Núcleos Urbanos e Rurais relacionados com a imigração em Santa Catarina - Salão Hammermeister</t>
  </si>
  <si>
    <t>SC4218202BIED00001</t>
  </si>
  <si>
    <t>Edificações e Núcleos Urbanos e Rurais relacionados com a imigração em Santa Catarina - Casa Ewald, na Via Hass</t>
  </si>
  <si>
    <t>SC4218202BIED00006</t>
  </si>
  <si>
    <t>Edificações e Núcleos Urbanos e Rurais relacionados com a imigração em Santa Catarina - Casa Schlagenhaufer, em Bela Aliança</t>
  </si>
  <si>
    <t>SC4215802BIED00004</t>
  </si>
  <si>
    <t>Edificações e Núcleos Urbanos e Rurais relacionados com a imigração em Santa Catarina - Casa Struck, Waldemiro, em Bela Aliança</t>
  </si>
  <si>
    <t>SC4215802BIED00003</t>
  </si>
  <si>
    <t>Edificações e Núcleos Urbanos e Rurais relacionados com a imigração em Santa Catarina - Casa Eichendorf, Edeltraud</t>
  </si>
  <si>
    <t>SC4215802BIED00001</t>
  </si>
  <si>
    <t>Edificações e Núcleos Urbanos e Rurais relacionados com a imigração em Santa Catarina - Propriedade Bez Fontana</t>
  </si>
  <si>
    <t>SC4219002BICA00001</t>
  </si>
  <si>
    <t>Vidal Ramos</t>
  </si>
  <si>
    <t>Edificações e Núcleos Urbanos e Rurais relacionados com a imigração em Santa Catarina - Conjunto Irmãos Stoltenberg</t>
  </si>
  <si>
    <t>SC4219200BICA00001</t>
  </si>
  <si>
    <t>Benedito Novo</t>
  </si>
  <si>
    <t>Edificações e Núcleos Urbanos e Rurais relacionados com a imigração em Santa Catarina - Igreja da Liberdade e Cemitério, em Alto Liberdade</t>
  </si>
  <si>
    <t>SC4202206BIED00001</t>
  </si>
  <si>
    <t>Edificações e Núcleos Urbanos e Rurais relacionados com a imigração em Santa Catarina - Casa Hoerning, Alcides, em Vila toupava</t>
  </si>
  <si>
    <t>SC4202404BIED00010</t>
  </si>
  <si>
    <t>Edificações e Núcleos Urbanos e Rurais relacionados com a imigração em Santa Catarina - Beneficência Misericórdia - (maternidade), em Vila toupava</t>
  </si>
  <si>
    <t>SC4202404BIED00006</t>
  </si>
  <si>
    <t>Edificações e Núcleos Urbanos e Rurais relacionados com a imigração em Santa Catarina - Casa Bauer, Nelson</t>
  </si>
  <si>
    <t>SC4202404BIED00009</t>
  </si>
  <si>
    <t>Edificações e Núcleos Urbanos e Rurais relacionados com a imigração em Santa Catarina - Casa Hein, Hary (Tangerina), em Vila Itoupava</t>
  </si>
  <si>
    <t>SC4202404BIED00008</t>
  </si>
  <si>
    <t>Homologado por meio da Portaria nº 128,de 10 de dezembro de 2014 – DOU 12/12/2014 – Seção I,  pag.29. Edificação demolida. Encaminhei consulta à PF para saber o que fazer com a inscrição (Anna, 09/10/2015)</t>
  </si>
  <si>
    <t>Guabiruba</t>
  </si>
  <si>
    <t>Edificações e Núcleos Urbanos e Rurais relacionados com a imigração em Santa Catarina - Casa Ulrich, Helmut, em São Pedro</t>
  </si>
  <si>
    <t>SC4206306BIED00001</t>
  </si>
  <si>
    <t>Nova Veneza</t>
  </si>
  <si>
    <t>Edificações e Núcleos Urbanos e Rurais relacionados com a imigração em Santa Catarina - Casa de Pedra da Família Bratti</t>
  </si>
  <si>
    <t>SC4211603BIED00001</t>
  </si>
  <si>
    <t>Edificações e Núcleos Urbanos e Rurais relacionados com a imigração em Santa Catarina - Casa Radoll, Invalt</t>
  </si>
  <si>
    <t>SC4218202BIED00002</t>
  </si>
  <si>
    <t>Edificações e Núcleos Urbanos e Rurais relacionados com a imigração em Santa Catarina - Escola Rural</t>
  </si>
  <si>
    <t>Edificações e Núcleos Urbanos e Rurais relacionados com a imigração em Santa Catarina - Casa do Professor</t>
  </si>
  <si>
    <t>SC4218202BIED00007</t>
  </si>
  <si>
    <t>Edificações e Núcleos Urbanos e Rurais relacionados com a imigração em Santa Catarina - Casa Reinecke, Érica</t>
  </si>
  <si>
    <t>SC4218202BIED00005</t>
  </si>
  <si>
    <t>Edificações e Núcleos Urbanos e Rurais relacionados com a imigração em Santa Catarina - Casa Zimath, Norberto</t>
  </si>
  <si>
    <t>SC4218202BIED00004</t>
  </si>
  <si>
    <t>Vargem</t>
  </si>
  <si>
    <t>Edificações e Núcleos Urbanos e Rurais relacionados com a imigração em Santa Catarina - Igreja São Judas Tadeu</t>
  </si>
  <si>
    <t>SC4219150BIED00001</t>
  </si>
  <si>
    <t>01450.011962/2006-52</t>
  </si>
  <si>
    <t>Casa de Chico Mendes e seu acervo</t>
  </si>
  <si>
    <t>01450.011563/2008-53</t>
  </si>
  <si>
    <t>Espaço Lúcio Costa</t>
  </si>
  <si>
    <t>DF5300108BIED00009</t>
  </si>
  <si>
    <t>Memorial dos Povos Indígenas</t>
  </si>
  <si>
    <t>DF5300108BIED00007</t>
  </si>
  <si>
    <t>Teatro Nacional</t>
  </si>
  <si>
    <t>DF5300108BIED00016</t>
  </si>
  <si>
    <t>Capela Nossa Senhora de Fátima</t>
  </si>
  <si>
    <t>DF5300108BIED00020</t>
  </si>
  <si>
    <t>Palácio do Planalto</t>
  </si>
  <si>
    <t>DF5300108BIED00003</t>
  </si>
  <si>
    <t>Casa de Chá</t>
  </si>
  <si>
    <t>DF5300108BIED00019</t>
  </si>
  <si>
    <t>Congresso Nacional</t>
  </si>
  <si>
    <t>DF5300108BIED00017</t>
  </si>
  <si>
    <t xml:space="preserve">Conjunto Cultural da República:  Museu da República Honestino Guimarães e Biblioteca Nacional Leonel de Moura Brizola </t>
  </si>
  <si>
    <t>DF5300108BICA00006</t>
  </si>
  <si>
    <t>Conjunto Cultural Funarte</t>
  </si>
  <si>
    <t>DF5300108BICA00005</t>
  </si>
  <si>
    <t>Edifício do Touring Club do Brasil</t>
  </si>
  <si>
    <t>DF5300108BIED00010</t>
  </si>
  <si>
    <t>Pombal</t>
  </si>
  <si>
    <t>DF5300108BIED00013</t>
  </si>
  <si>
    <t>Espaço Oscar Niemeyer</t>
  </si>
  <si>
    <t>DF5300108BIED00008</t>
  </si>
  <si>
    <t>Memorial JK</t>
  </si>
  <si>
    <t>DF5300108BIED00006</t>
  </si>
  <si>
    <t>Blocos Ministeriais e anexos</t>
  </si>
  <si>
    <t>DF5300108BICA00001</t>
  </si>
  <si>
    <t>Museu da Cidade</t>
  </si>
  <si>
    <t>DF5300108BIED00005</t>
  </si>
  <si>
    <t>Conjunto do Palácio da Alvorada (incluindo a capela)</t>
  </si>
  <si>
    <t>DF5300108BICA00002</t>
  </si>
  <si>
    <t>Palácio da Justiça</t>
  </si>
  <si>
    <t>DF5300108BIED00004</t>
  </si>
  <si>
    <t>Praça dos Três Poderes</t>
  </si>
  <si>
    <t>DF5300108BICA00004</t>
  </si>
  <si>
    <t>Palácio do Itamaraty e anexos</t>
  </si>
  <si>
    <t>DF5300108BICA00003</t>
  </si>
  <si>
    <t>Palácio Jaburu</t>
  </si>
  <si>
    <t>DF5300108BIED00011</t>
  </si>
  <si>
    <t>Panteão da Liberdade e Democracia</t>
  </si>
  <si>
    <t>DF5300108BIED00012</t>
  </si>
  <si>
    <t>Quartel General do Exército</t>
  </si>
  <si>
    <t>DF5300108BIED00014</t>
  </si>
  <si>
    <t>Supremo Tribunal Federal</t>
  </si>
  <si>
    <t>DF5300108BIED00015</t>
  </si>
  <si>
    <t>INDEFERIDO em 03/12/2015 (82ª reunião do Conselho)</t>
  </si>
  <si>
    <t>Capela Nossa Senhora da Paz</t>
  </si>
  <si>
    <t>RJ-3304557-BI-ED-00111</t>
  </si>
  <si>
    <t>Indicado para tombamento pelo Conselho Consultivo. Parecer desfavorável (Andrey)</t>
  </si>
  <si>
    <t>INDEFERIDO em 06/05/2016 (82ª reunião do Conselho)</t>
  </si>
  <si>
    <t>Sambódromo da Ceilândia</t>
  </si>
  <si>
    <t>Indicado para tombamento pelo Conselho Consultivo. Parecer desfavorável (Andrey), já que o bem nem existe.</t>
  </si>
  <si>
    <t>Casa do Teatro Amador</t>
  </si>
  <si>
    <t>Indicado para tombamento. Parecer desfavorável (Andrey)</t>
  </si>
  <si>
    <t>Memorial Israel Pinheiro</t>
  </si>
  <si>
    <t>Centro Cultural Oscar Niemeyer</t>
  </si>
  <si>
    <t>Torre do Parque Dom Nivaldo Monte</t>
  </si>
  <si>
    <t>Memorial da América Latina</t>
  </si>
  <si>
    <t>INDEFERIDO em 06/05/2016 (82ª reunião do Conselho).  Sugere instrução do Lugar de Memória (DESPACHO Nº 140/2023 ETMVP-RJ/IPHAN-RJ)</t>
  </si>
  <si>
    <t>Monumento Nove de Novembro</t>
  </si>
  <si>
    <t>Oscar Niemeyer (autor da obra)</t>
  </si>
  <si>
    <t>Centro Cultural</t>
  </si>
  <si>
    <t>Paty dos Alferes</t>
  </si>
  <si>
    <t>Capela de Santa Cecília</t>
  </si>
  <si>
    <t xml:space="preserve">Indicado para tombamento pelo Conselho Consultivo. </t>
  </si>
  <si>
    <t>Passarela do Samba</t>
  </si>
  <si>
    <t xml:space="preserve">RJ-3304557-BI-ED-00111	</t>
  </si>
  <si>
    <t>SE-BA: 14/10/2008</t>
  </si>
  <si>
    <t>01502.001384/2007-74</t>
  </si>
  <si>
    <t>Edifício Caramuru</t>
  </si>
  <si>
    <t>01450.006200/2008-04</t>
  </si>
  <si>
    <t>Salvador, BA: Conjunto Arquitetônico, Urbanístico e Paisagístico da Cidade Baixa de Salvador</t>
  </si>
  <si>
    <t>BA2927408BICU00012</t>
  </si>
  <si>
    <t>Comunicado, DOU, Seção 3, 15 de julho de 2013, do Tombamento definitivo do Conjunto Urbano e Arquitetônico da Cidade Baixa de Salvador, no Estado da Bahia, processo nº 1552-T-08, inscrito no Livro do Tombado Histórico, vol. III, fl. 68/69, número de inscrição 618 e no Livro do Tombo Arqueológico, Etnográfico e Paisagístico, vol. II, fl. 83/84, número de inscrição: 166. Ass. Jurema Machado..</t>
  </si>
  <si>
    <t>estudo concluído (SICG) para normatização; falta elaborar minuta de portaria</t>
  </si>
  <si>
    <t>Voltou ao DEPAM. Devolvido ao Arquivo em 24/08/2015</t>
  </si>
  <si>
    <t>01450.005680/2008-88</t>
  </si>
  <si>
    <t>Porto Nacional</t>
  </si>
  <si>
    <t>Núcleo Histórico de Porto Nacional</t>
  </si>
  <si>
    <t>TO1718204BICU00001</t>
  </si>
  <si>
    <t>Rerratificação homologada por meio da Portaria nº 111, de 15 de outubro de 2014</t>
  </si>
  <si>
    <t>Estudos para normatização iniciados durante as Oficinas Regionais m 2011. Aguardando revisão das poligonais.</t>
  </si>
  <si>
    <t>01450.005681/2008-22</t>
  </si>
  <si>
    <t>Parnaíba</t>
  </si>
  <si>
    <t>Conjunto Histórico e Paisagístico de Parnaíba</t>
  </si>
  <si>
    <t>PI-2207702-BI-CU-00002</t>
  </si>
  <si>
    <t>Pré-setorização do processo de tombamento, complementada por contratação do SICG.</t>
  </si>
  <si>
    <t>Parecer de indeferimento de 18/12/2022. Escritório Técnico Cachoeira 18/09/2012. Encerramento do Processo (SEI nº4676858)</t>
  </si>
  <si>
    <t>1502.000382/2007-68</t>
  </si>
  <si>
    <t>Terreiro de Candomblé do Cajá, situado na Fazenda Capivari</t>
  </si>
  <si>
    <t>Jandira de Lourdes Souza, responsável espiritual do terreiro</t>
  </si>
  <si>
    <t>Sítio Charqueador Pelotense</t>
  </si>
  <si>
    <t>01450.008735/2008-10</t>
  </si>
  <si>
    <t>Conjunto da Estação Ferroviária de Teresina</t>
  </si>
  <si>
    <t xml:space="preserve">PI-2211001-BI-CA-00001	</t>
  </si>
  <si>
    <t>Voltou ao DEPAM. Devolvido ao Arquivo em 13/08/2015</t>
  </si>
  <si>
    <t>01408.003336/2008-70</t>
  </si>
  <si>
    <t>Centro Histórico de Natal</t>
  </si>
  <si>
    <t>RN-2408102-BI-CU-00001</t>
  </si>
  <si>
    <t>2010, 2012</t>
  </si>
  <si>
    <t>66, 69</t>
  </si>
  <si>
    <t>Homologação: PORTARIA Nº 72, DE 16 DE JULHO DE 2014</t>
  </si>
  <si>
    <t>Estudos para normatização iniciados durante as Oficinas Regionais m 2011 e subsídios contratados em 2012.</t>
  </si>
  <si>
    <t>INDEFERIDO em 24/02/2015</t>
  </si>
  <si>
    <t>01502.002990/2007-15</t>
  </si>
  <si>
    <t>Acervos arquitetônico, Artístico e Documental da Escola de Belas Artes da UFBA</t>
  </si>
  <si>
    <t>Congregação da Escola de Belas Artes da UFBA</t>
  </si>
  <si>
    <t>CGID:04/10/2013. Estava no Conselho, pedimos retorno ao DEPAM para revisar a indicação do tombamento, em consonância com a proposta de registro (2013)</t>
  </si>
  <si>
    <t>01450.004866/2008-10</t>
  </si>
  <si>
    <t>Igreja Nossa Senhora de Lourdes</t>
  </si>
  <si>
    <t>IPHAN e comunidade (abaixo assinado)</t>
  </si>
  <si>
    <t>PI2211001BIED00002</t>
  </si>
  <si>
    <t>01450.010249/2008-53</t>
  </si>
  <si>
    <t>Floriano</t>
  </si>
  <si>
    <t>Estabelecimento das Fazendas Nacionais do Piauí: Estabelecimento Rural São Pedro de Alcântara, no Município de Floriano.</t>
  </si>
  <si>
    <t>PI2203909BIED00002</t>
  </si>
  <si>
    <t>25.05.15</t>
  </si>
  <si>
    <t>Homologação: PORTARIA Nº 87, DE 3 DE SETEMBRO DE 2014</t>
  </si>
  <si>
    <t>Estabelecimento das Fazendas Nacionais do Piauí: Fábrica de Manteiga e Queijo, no Município de Campinas do Piauí</t>
  </si>
  <si>
    <t>01450.010250/2008-88</t>
  </si>
  <si>
    <t>Conjunto Histórico e Paisagístico de Piracuruca</t>
  </si>
  <si>
    <t>PI-2208304-BI-CU-00001</t>
  </si>
  <si>
    <t>Inscrito em 09.08.2013. Livro Histórico, v.3, f. 077-080, nº 621 / Livro Arqueológico, Etnog. e Paisag., v.2, f. 090-093, nº 168.</t>
  </si>
  <si>
    <t>2009/2010</t>
  </si>
  <si>
    <t>01498.000892/2008-22</t>
  </si>
  <si>
    <t>Praça da República/Jardins do Palácio Campo das Princesas - Jardins de Burle Marx na Cidade de Recife</t>
  </si>
  <si>
    <t>Laboratório da Paisagem do Departamento de Arquitetura e Urbanismo/UFPE</t>
  </si>
  <si>
    <t xml:space="preserve">	PE-2611606-PS-JD-00006</t>
  </si>
  <si>
    <t>Homologado por meio da PORTARIA No- 84, DE 9 DE SETEMBRO DE 2015</t>
  </si>
  <si>
    <t>Praça de Casa Forte - Jardins de Burle Marx na Cidade de Recife</t>
  </si>
  <si>
    <t xml:space="preserve">	PE-2611606-PS-JD-00002</t>
  </si>
  <si>
    <t>Homologado por meio da PORTARIA No- 84, DE 9 DE SETEMBRO DE 2016</t>
  </si>
  <si>
    <t>Praça do Derby - Jardins de Burle Marx na Cidade de Recife</t>
  </si>
  <si>
    <t xml:space="preserve">	PE-2611606-PS-JD-00005</t>
  </si>
  <si>
    <t>Homologado por meio da PORTARIA No- 84, DE 9 DE SETEMBRO DE 2017</t>
  </si>
  <si>
    <t>Praça Euclides da Cunha - Jardins de Burle Marx na Cidade de Recife</t>
  </si>
  <si>
    <t>PE-2611606-PS-JD-00003</t>
  </si>
  <si>
    <t>Homologado por meio da PORTARIA No- 84, DE 9 DE SETEMBRO DE 2018</t>
  </si>
  <si>
    <t>Praça Faria Neves - Jardins de Burle Marx na Cidade de Recife</t>
  </si>
  <si>
    <t>PE-2611606-PS-JD-00001</t>
  </si>
  <si>
    <t>Homologado por meio da PORTARIA No- 84, DE 9 DE SETEMBRO DE 2019</t>
  </si>
  <si>
    <t>Praça Salgado Filho - Jardins de Burle Marx na Cidade de Recife</t>
  </si>
  <si>
    <t>PE-2611606-PS-JD-00004</t>
  </si>
  <si>
    <t>Homologado por meio da PORTARIA No- 84, DE 9 DE SETEMBRO DE 2020</t>
  </si>
  <si>
    <t>Encaminhado à Superintendência em 01/10/2010</t>
  </si>
  <si>
    <t>01450.013084/2008-71</t>
  </si>
  <si>
    <t>Sítio Histórico de Caiboaté</t>
  </si>
  <si>
    <t>01450.014370/2008-54</t>
  </si>
  <si>
    <t>Bens Culturais da Imigração Japonesa no Vale do Ribeira - Engenho, Sede Social e Residência Colônia Katsura</t>
  </si>
  <si>
    <t>SP3520301BICA00001</t>
  </si>
  <si>
    <t>Registro</t>
  </si>
  <si>
    <t>Bens Culturais da Imigração Japonesa no Vale do Ribeira - Fábrica de chá Amaya</t>
  </si>
  <si>
    <t>SP3542602BIED00007</t>
  </si>
  <si>
    <t>Bens Culturais da Imigração Japonesa no Vale do Ribeira - Fábrica de Chá Kawagiri</t>
  </si>
  <si>
    <t>SP3542602BIED00006</t>
  </si>
  <si>
    <t>Bens Culturais da Imigração Japonesa no Vale do Ribeira - Fábrica de Chá e Residência Shimizu</t>
  </si>
  <si>
    <t>SP3542602BICA00001</t>
  </si>
  <si>
    <t>Bens Culturais da Imigração Japonesa no Vale do Ribeira - Residência Fukasawa</t>
  </si>
  <si>
    <t>SP3542602BIED00003</t>
  </si>
  <si>
    <t>Bens Culturais da Imigração Japonesa no Vale do Ribeira - Residência Gozo Okiyama</t>
  </si>
  <si>
    <t>SP3542602BIED00002</t>
  </si>
  <si>
    <t>Bens Culturais da Imigração Japonesa no Vale do Ribeira - Residência Senhora Susu Okiyama</t>
  </si>
  <si>
    <t>SP3542602BIED00001</t>
  </si>
  <si>
    <t>Bens Culturais da Imigração Japonesa no Vale do Ribeira - Residência Família Hokugawa</t>
  </si>
  <si>
    <t>SP3542602BIED00004</t>
  </si>
  <si>
    <t>Bens Culturais da Imigração Japonesa no Vale do Ribeira - Residência Família Amaya</t>
  </si>
  <si>
    <t>SP-3542602-BI-ED-00008</t>
  </si>
  <si>
    <t xml:space="preserve">Igreja de São Francisco Xavier </t>
  </si>
  <si>
    <t>SP-3542602-BI-ED-00009</t>
  </si>
  <si>
    <t xml:space="preserve">Sede da Kaigai Kogyo Kabushiki KaishaKKKK </t>
  </si>
  <si>
    <t>SP-3542602-BI-ED-00010</t>
  </si>
  <si>
    <t>Bens Culturais da Imigração Japonesa no Vale do Ribeira - Igreja Episcopal Anglicana</t>
  </si>
  <si>
    <t>SP3542602BIED00005</t>
  </si>
  <si>
    <t>Bens Culturais da Imigração Japonesa no Vale do Ribeira - Primeiras mudas de chá variedade Assam</t>
  </si>
  <si>
    <t>SP3542602BMCL00001</t>
  </si>
  <si>
    <t>01458.002237/2008-85</t>
  </si>
  <si>
    <t>Acervo do Museu de Artes e Ofícios</t>
  </si>
  <si>
    <t> MG-3106200-BM-AC-00001</t>
  </si>
  <si>
    <t>Aprovado pelo Conselho em 04/12/2014.</t>
  </si>
  <si>
    <t>Rerratificação homologada pela PORTARIA Nº 124, DE 28 DE DEZEMBRO DE 2018. DOU 31/12/2018. para inscrição</t>
  </si>
  <si>
    <t>01492.000116/1998-68</t>
  </si>
  <si>
    <t>Serra do Navio</t>
  </si>
  <si>
    <t>Vila Serra do Navio</t>
  </si>
  <si>
    <t>AP1600055BICU00001</t>
  </si>
  <si>
    <t>Não tem delimitação de entorno pq está em meio à Floresta Amazônica, que já é protegida, e toda a área de interesse está tombada.Estudos encaminhados do processo de tombamento e trabalhados nas Oficinas de Normatização.</t>
  </si>
  <si>
    <t>01512.000182/2001-09</t>
  </si>
  <si>
    <t>Núcleo urbano de Santa Tereza</t>
  </si>
  <si>
    <t>RS4317251BICU00001</t>
  </si>
  <si>
    <t>Inscrito em 24.02.2012. Livro Histórico, v.3, f. 025-026, nº 603 / Livro Arqueológico, Etnog. e Paisag., v.2, f. 066-067, nº 153.</t>
  </si>
  <si>
    <t>2008-2009</t>
  </si>
  <si>
    <t>Haveria estudos para normatização junto com o Processo de Tombamento. Foi contratado INCEU (2008), verificar resultado.</t>
  </si>
  <si>
    <t>01512.000089/2008-62</t>
  </si>
  <si>
    <t>Jaguarão</t>
  </si>
  <si>
    <t>Conjunto Histórico e Paisagístico de Jaguarão</t>
  </si>
  <si>
    <t>RS-4311007-BI-CU-00001</t>
  </si>
  <si>
    <t>Aguardando homologação do ministro para encaminhar a normatização</t>
  </si>
  <si>
    <t>01512.000067/2008-01</t>
  </si>
  <si>
    <t>Ponte Internacional Mauá</t>
  </si>
  <si>
    <t>RS4311007BIOE00001</t>
  </si>
  <si>
    <t>Inscrito em 20.02.2012. Livro Histórico, v.3, f. 041-043, nº 607 / Livro Arqueológico, Etnog. e Paisag., v.2, f. 072-073, nº 157 / Livro Artes Aplicadas, v.1, f. 02-05, nº 005.</t>
  </si>
  <si>
    <t>Entorno adota os mesmos critérios do setor onde está inserido. Elaborado a partir do processo de tombamento.</t>
  </si>
  <si>
    <t>Processo INDEFERIDO em 25/05/2010, conforme decisão do Consellho Consultivo do Patrimônio Cultural em sua 62ª Reunião, realizada no dia 03.12.2009.</t>
  </si>
  <si>
    <t>01500.002530/2008-80</t>
  </si>
  <si>
    <t>Castelo do Conde Pereira Carneiro, situado à Rua Barão de Mauá</t>
  </si>
  <si>
    <t>Igreja de Nossa Senhora da Penha, situada na Ladeira Major Rocha, Ponta d´Areia</t>
  </si>
  <si>
    <t>01502.001364/2005-31</t>
  </si>
  <si>
    <t xml:space="preserve">IMÓVEL À RUA CONSELHEIRO CUNHA LOPES 65, (SOCIEDADE SÃO VICENTE DE PAULO) </t>
  </si>
  <si>
    <t>esteve na pauta da 62ª Reunião do Conselho, quando foi indicado o ARQUIVAMENTO</t>
  </si>
  <si>
    <t>01450.013622/2007-47</t>
  </si>
  <si>
    <t>RUÍNAS DO SOLAR DE ARAMARÉ.</t>
  </si>
  <si>
    <t>INDEFERIDO em 13/11/2014</t>
  </si>
  <si>
    <t>01506.002636/2008-23</t>
  </si>
  <si>
    <t>IMÓVEL DENOMINADO VILA SANTO ALEIXO SITUADO À RUA Dr. EMILIO WINTHER, Nº 374, CENTRO.</t>
  </si>
  <si>
    <t>Parecer de indeferimento de 15/5/22</t>
  </si>
  <si>
    <t>01500.004018/2008-78</t>
  </si>
  <si>
    <t>Miracema</t>
  </si>
  <si>
    <t>Centro histórico de Miracema.</t>
  </si>
  <si>
    <t>Parecer de indeferimento de 25/09/2022. Solicitada a instrução, 07/07/2021. CGID. Devolvido ao DEPAM por nossa orientação, uma vez que se trata de bem paleontológico.</t>
  </si>
  <si>
    <t>01450.015940/2008-23</t>
  </si>
  <si>
    <t>SÍTIO COM PEGADAS DE DINOSSAURO DA BACIA DO PEIXE.</t>
  </si>
  <si>
    <t>01401.000091/2006-27</t>
  </si>
  <si>
    <t>Ponte Ferroviária Eurico Gaspar Dutra sobre o Rio Paraguai</t>
  </si>
  <si>
    <t>MS5003207BIOE00001</t>
  </si>
  <si>
    <t>Livro Belas Artes: inscrição 643, volume 002, folha 079-080, data 03/10/2014
Livro Histórico: inscrição 628, volume 003, folha 096, data 03/10/2014
Livro Arqueológico, Etnográfico e Paisagístico: inscrição 173, volume 003, folha 008, data 03/10/2014
Portaria nº  28, de 04 abril de  2014 – DOU 07/04/2014 -  Seção 1  Homologa o tombamento Homologa o tombamento da Ponte Ferroviária Eurico Gaspar Dutra, situada no Município de Corumbá, Estado do Mato Grosso do Sul.</t>
  </si>
  <si>
    <t>Processo INDEFERIDO em 25/04/2011.</t>
  </si>
  <si>
    <t>01500.004448/2008-90</t>
  </si>
  <si>
    <t>IMÓVEL À RUA IMPERATRIZ LEOPOLDINA, Nº 28 E O ALINHAMENTO DO CITADO LOGRADOURO</t>
  </si>
  <si>
    <t>Processo INDEFERIDO em 13/04/2009.</t>
  </si>
  <si>
    <t>01450.003495/2007-78</t>
  </si>
  <si>
    <t>TENDA ESPIRITA VOVÓ MARIA CONGA DE ARRUDA, NO BAIRRO DO ESTÁCIO</t>
  </si>
  <si>
    <t>01494.000160/2009-53</t>
  </si>
  <si>
    <t>Rosário</t>
  </si>
  <si>
    <t>FORTE VERA CRUZ OU DO CALVÁRIO</t>
  </si>
  <si>
    <t>MA2109601BIED00003</t>
  </si>
  <si>
    <t>INDEFERIDO em 09.05.16</t>
  </si>
  <si>
    <t>01512.000487/2009-60</t>
  </si>
  <si>
    <t>Bairro Moinhos de Ventos</t>
  </si>
  <si>
    <t>01512.000623/2009-11</t>
  </si>
  <si>
    <t>TOMB. EMERG.</t>
  </si>
  <si>
    <t>RS4313409BICU00001</t>
  </si>
  <si>
    <t>01458.001782/2009-35</t>
  </si>
  <si>
    <t>Monumento aos Mortos da II Guerra Mundial, ou Monumento aos Pracinhas</t>
  </si>
  <si>
    <t>RJ3304557BIED00003</t>
  </si>
  <si>
    <t>Inscrito em 04.06.2012. Livro Histórico, v.3, f. 035, nº 604 / Livro Arqueológico, Etnog. e Paisag., v.2, f. 067, nº 154 / Livro Belas Artes, v.2, f. 071, nº 633.</t>
  </si>
  <si>
    <t>01450.007679/2009-79</t>
  </si>
  <si>
    <t>Conjunto Histórico e Paisagístico de Iguape - SP</t>
  </si>
  <si>
    <t>SP3520301BICU00001</t>
  </si>
  <si>
    <t>2008/2011</t>
  </si>
  <si>
    <t>Estudos encaminhados do Processo de tombamento, e revisados durante as Oficinas Regionais em 2011.</t>
  </si>
  <si>
    <t>Homologado pela PORTARIA Nº 116, DE 28 DE DEZEMBRO DE 2018. DOU 31/12/2018.  encaminhado para inscrição. CERTIDÃO DE TOMBAMENTO emitida em 22/11/2019.</t>
  </si>
  <si>
    <t>01498.000710/2009-02</t>
  </si>
  <si>
    <t>TERREIRO OBÁ OGUNTÉ-SÍTIO PAI ADÃO</t>
  </si>
  <si>
    <t>Manoel do Nascimento Costa-Ogunté F... Babalorixa do Sitio de Pai Adão</t>
  </si>
  <si>
    <t xml:space="preserve">PE-2611606-BI-CA-00003	</t>
  </si>
  <si>
    <t>01512.000468/2009-33</t>
  </si>
  <si>
    <t>Conjunto Arquitetônico da Antiga Fábrica Rheingantz</t>
  </si>
  <si>
    <t>Enviado para instrução da SE/AL em 11/06/2013</t>
  </si>
  <si>
    <t>01458.002593/2009-80</t>
  </si>
  <si>
    <t>Água Branca</t>
  </si>
  <si>
    <t>Núcleo central da cidade de Água Branca</t>
  </si>
  <si>
    <t>01450.007380/2009-14</t>
  </si>
  <si>
    <t>CINEMA OLÁRIA,SITUADO NA RUA URANUS, Nº 1474</t>
  </si>
  <si>
    <t>Na Superintendência do IPHAN/AL desde 04/03/2011</t>
  </si>
  <si>
    <t>01458.002594/2009-24</t>
  </si>
  <si>
    <t>Rio Largo</t>
  </si>
  <si>
    <t>VILA INDUSTRIAL MODERNISTA, DENOMINADA DESTILARIA CENTRAL</t>
  </si>
  <si>
    <t>01506.000169/2010-11</t>
  </si>
  <si>
    <t>Conjunto Histórico e Paisagístico de São Luis do Paraitinga</t>
  </si>
  <si>
    <t>SP3550001BICU00001</t>
  </si>
  <si>
    <t>Inscrito em 05/12/2012. Livro Histórico, v.3, f. 051-053, nº 612 / Livro Arqueológico, Etnog. e Paisag., v.2, f. 074-075, nº 161.</t>
  </si>
  <si>
    <t>Estudos iniciados durante as Oficinas de Normatização em 2011</t>
  </si>
  <si>
    <t>Encaminhado para indeferiemento em 18/09/2020</t>
  </si>
  <si>
    <t>01450.007755/2009-46</t>
  </si>
  <si>
    <t>COLEÇÃO ORIGINÁRIAS DO INSTITUTO CULTURAL BANCO SANTOS</t>
  </si>
  <si>
    <t>01450.003937/2010-81</t>
  </si>
  <si>
    <t>Centro Histórico de Paracatu</t>
  </si>
  <si>
    <t>MG-3147006-BI-CU-00001</t>
  </si>
  <si>
    <t>66, 78</t>
  </si>
  <si>
    <t>Inscrito em 01.10.2012. Livro Histórico, v.3, f. 043-050, nº 608. 
Inscrito em 16.07.2015. Livro Arqueológico, etnográfico e paisagístico, v.3, f.13-20 n°177</t>
  </si>
  <si>
    <t>A PF solicitou as certidões de propriedade atualizadas para a notificação do tombamento provisório. Apresentadas as certidoes pelo IPHAN/RS (SEI 4727400).</t>
  </si>
  <si>
    <t>01512.000247/2004-51</t>
  </si>
  <si>
    <t>COMPLEXO ARQUITETÔNICO DO HIPODROMO CRISTAL</t>
  </si>
  <si>
    <t>Carlos Eduardo Dias Comas, Coord DOCOMOMO Nucleo RS</t>
  </si>
  <si>
    <t>01450.005517/2009-04</t>
  </si>
  <si>
    <t>BAMBUZAL DO AEROPORTO LUIZ EDUARDO MAGALHÃES</t>
  </si>
  <si>
    <t>01498.000386/2010-58</t>
  </si>
  <si>
    <t>ENGENHO DE MOROJÓ</t>
  </si>
  <si>
    <t>01450.016377/2009-91</t>
  </si>
  <si>
    <t>CONJUNTO PAISAGÍSTICO E HISTÓRICO DOS MORROS DE SANTANA E SANTO ANTÔNIO</t>
  </si>
  <si>
    <t>01458.000679/2010-10</t>
  </si>
  <si>
    <t>Coleção de artilharia do antigo Arsenal de Marinha – 4º Distrito Naval</t>
  </si>
  <si>
    <t>PA-1501402-BM-CL-00002</t>
  </si>
  <si>
    <t>01516.000022/2007-15</t>
  </si>
  <si>
    <t>Itumbiara</t>
  </si>
  <si>
    <t>Ponte Pênsil Affonso Penna, no Município de Itumbiara, Estado de Goiás</t>
  </si>
  <si>
    <t>GO5211503BIOE00001</t>
  </si>
  <si>
    <t>Portaria nº  27, de 04 de abril de 2014 – DOU 07/04/2014 – Seção 1 -Homologa o tombamento da Ponte Pênsil Affonso Penna, assim como os remanescentes da sua localização original, situada no Município de Itumbiara, Estado de Goiás, e no Município de Araporã, Estado de Minas Gerais.</t>
  </si>
  <si>
    <t>Estudo motivado pela Informação Tecnica n 04/2009/IPHAN/AM. Estado do Amazonas desistiu da ação contra o tombamento. Encaminhado à PF para verificar se há óbice para homologação em 23/5/2023. Ofício Nº 397/2023/CGID/DEPAM-IPHAN decidiu o retorno à Superintendência.</t>
  </si>
  <si>
    <t>01450.015766/2009-08</t>
  </si>
  <si>
    <t>Encontro das Águas dos Rios Negro e Solimões</t>
  </si>
  <si>
    <t>André Bazzanella, Superintendente Interino do Iphan AM; Messias Tadeu Gouvea,  Iphan AM.</t>
  </si>
  <si>
    <t>AM1302603PSPS00001</t>
  </si>
  <si>
    <t>Notificado em 11 do Outubro de 2010 e  Apreciado pelo Conselho Culsultivo em 2010</t>
  </si>
  <si>
    <t>Encaminhado para análise prévia a inscrição em 17/11/2021. Encaminhado para inscrição em 03/01/2017</t>
  </si>
  <si>
    <t>01500.005713/2009-38</t>
  </si>
  <si>
    <t>Prédio à praça da República, 26 (antiga sede do Arquivo Nacional).</t>
  </si>
  <si>
    <t xml:space="preserve">RJ-3304557-BI-ED-00114	</t>
  </si>
  <si>
    <t>Tombamento aprovado durante a 80ª Reunião do Conselho Consultivo. Homologado pela PORTARIA Nº 131, DE 5 DE SETEMBRO DE 2016</t>
  </si>
  <si>
    <t>Tombamento aprovado sem entorno, por já estar inserido no entorno do Campo de Santana</t>
  </si>
  <si>
    <t>SE/PE: 27/07/2010</t>
  </si>
  <si>
    <t>01498.000129/2007-11</t>
  </si>
  <si>
    <t>Engenho Gaipó</t>
  </si>
  <si>
    <t>01450.006978/2010-20</t>
  </si>
  <si>
    <t>Conjunto Histórico e Paisagístico de Oeiras</t>
  </si>
  <si>
    <t>PI-2207009-BI-CU-00002</t>
  </si>
  <si>
    <t>Inscrito em 14.08.2013. Livro Histórico, v.3, f. 081-086, nº 622 / Livro Arqueológico, Etnog. e Paisag., v.2, f. 093-098, nº 169.</t>
  </si>
  <si>
    <t>01450.008323/2010-96</t>
  </si>
  <si>
    <t>TEATRO CULTURA ARTÍSTICA</t>
  </si>
  <si>
    <t>SP3550308BIED00015</t>
  </si>
  <si>
    <t>Homologação: PORTARIA Nº 89, DE 1º DE JUNHO DE 2016</t>
  </si>
  <si>
    <t>01502.003508/2009-18</t>
  </si>
  <si>
    <t>CASARÃO DO CORONEL TERTULIANO GUEDES DE PINHO (Fazenda Valparaíso), para IMPLANTAÇÃO DO MUSEU DA CIDADE ou  MUSEU DE ITABUNA</t>
  </si>
  <si>
    <t>Processo INDEFERIDO em 13/12/2010.</t>
  </si>
  <si>
    <t>01500.005289/2009-21</t>
  </si>
  <si>
    <t>Escultura “A doadora”, de AlfredoCeschiatti, situada no prédio do Hemorio, à rua Frei Caneca, nº 8</t>
  </si>
  <si>
    <t>Encaminhado à superintendência para manifestação quanto à recomendação de indeferiemtneo da superintendente</t>
  </si>
  <si>
    <t>01450.009428/2010-62</t>
  </si>
  <si>
    <t>Pedras Altas</t>
  </si>
  <si>
    <t>CASTELO ASSIS BRASIL</t>
  </si>
  <si>
    <t>Marco Anonio de Faria Galvão e Vera Braum Galvão</t>
  </si>
  <si>
    <t>RS-4314175-BI-ED-00001</t>
  </si>
  <si>
    <t>Notificado em 24/06/2016</t>
  </si>
  <si>
    <t>01458.000378/2011-69 (Info Arquivo: o processo foi arquivado a partir do número 01450.015679/2008-61)</t>
  </si>
  <si>
    <t>Bens localizados no Município de Nilópolis: Capela de São Mateus, Igreja Matriz de Nossa Senhora da Conceição, Igreja de São Sebastião, Loja Maçônica União de Iguassu, Antiga Sinagoga Israelita de Nilópolis, Palacete Queiroz Lopes e bosque ao redor</t>
  </si>
  <si>
    <t>Parecer de indeferimento de 5/8/2022. Após pedido da SE-MT, foi devolvido pela SE-GO. Encaminhado à SE-MT para manifestação em 03/11/2014.</t>
  </si>
  <si>
    <t>01450.003944/2009-40</t>
  </si>
  <si>
    <t>Araguainha e Ponte Branca</t>
  </si>
  <si>
    <t>Domo de Araguainha</t>
  </si>
  <si>
    <t>01508.000492/2010-75</t>
  </si>
  <si>
    <t>Antonina</t>
  </si>
  <si>
    <t>Centro Histórico de Antonina</t>
  </si>
  <si>
    <t>PR-4101200-BI-CU-00001</t>
  </si>
  <si>
    <t>Pré-setorização concluída. Aguardando homologação do ministro para avançar na normatização.</t>
  </si>
  <si>
    <t>Encaminhado para complementação da instrução pela Superintendência em 9/4/2023.</t>
  </si>
  <si>
    <t>01450.004991/2010-44</t>
  </si>
  <si>
    <t>Complexo Ferro-portuário de Camocim</t>
  </si>
  <si>
    <t>Indeferido em 25/08/2021</t>
  </si>
  <si>
    <t>01450.002836/2010-93</t>
  </si>
  <si>
    <t>Granja</t>
  </si>
  <si>
    <t>Ponte ferroviária de Granja</t>
  </si>
  <si>
    <t>Processo de Tombamento INDEFERIDO em 04/06/2013.</t>
  </si>
  <si>
    <t>01450.013029/2010-04</t>
  </si>
  <si>
    <t>Hotel Sanatório Tavares Correia</t>
  </si>
  <si>
    <t>CONJUNTO DAS FORTIFICAÇÕES BRASILEIRAS - Ruínas do Forte Vera Cruz ou do Calvário</t>
  </si>
  <si>
    <t>Tombamento aprovado pelo Conselho em 11/09/2014. Englobou os processos: 888-T-73 (Forte Junqueira, Município de Corumbá/MS); 1028-T-80 (Forte da Vila de Óbidos/Forte da Serra da Escama, Óbidos, PA); 1580-T-09 (Forte Vera Cruz ou do Calvário, Município de Rosário, MA); 1504-T-02 (Forte de São Joaquim do Rio Branco, Boa Vista, RR)</t>
  </si>
  <si>
    <t>Destino: Arquivo para inscrição em 11/08/2018. Certidão de tombamento em 12/07/22.</t>
  </si>
  <si>
    <t>CONJUNTO DAS FORTIFICAÇÕES BRASILEIRAS - Forte da Vila de Óbidos, incluindo 13 canhões</t>
  </si>
  <si>
    <t>MS5005202BICA00001</t>
  </si>
  <si>
    <t>Ladário</t>
  </si>
  <si>
    <t>CONJUNTO DAS FORTIFICAÇÕES BRASILEIRAS - Base Fluvial de Ladário, incluindo 15 (quinze) peças de artilharia a carregar pela boca</t>
  </si>
  <si>
    <t>MS5003207BIED00003</t>
  </si>
  <si>
    <t>Por decisão do Conselho, o bem não contará com área de entorno, acatando parcialmente impugnação da Marinha, analisada pelo Conselho em 04/12/2014</t>
  </si>
  <si>
    <t>CONJUNTO DAS FORTIFICAÇÕES BRASILEIRAS - Forte Junqueira</t>
  </si>
  <si>
    <t>Durante a reunião do Conselho de 04/12/2014 foi apresentada os pontos georreferenciados da poligonal de entorno corrigida pelo Conselheiro Synésio, aprovada pelo Conselho.</t>
  </si>
  <si>
    <t>CONJUNTO DAS FORTIFICAÇÕES BRASILEIRAS -  Vestígios do Forte da Serra da Escama e Quartel General Gurjão</t>
  </si>
  <si>
    <t xml:space="preserve">	PA-1505106-BI-CA-00001</t>
  </si>
  <si>
    <t>CONJUNTO DAS FORTIFICAÇÕES BRASILEIRAS - Forte de São Joaquim do Rio Branco</t>
  </si>
  <si>
    <t> RR-1400159-BI-ED-00001</t>
  </si>
  <si>
    <t>Homologado pela PORTARIA MTUR Nº 25, DE 20 de julho de 2021.  Inscrito em 22/5/2023</t>
  </si>
  <si>
    <t>01450.012718/2010-93</t>
  </si>
  <si>
    <t>Centro Histórico de Manaus</t>
  </si>
  <si>
    <t>Depam</t>
  </si>
  <si>
    <t>AM1302603BICU00001</t>
  </si>
  <si>
    <t>Apreciado pelo Conselho Culsultivo em 2012</t>
  </si>
  <si>
    <t>Diretrizes do processo de tombamento. Estudos contratados em 2012</t>
  </si>
  <si>
    <t>01450.015058/2010-01</t>
  </si>
  <si>
    <t xml:space="preserve">Recôncavo Baiano </t>
  </si>
  <si>
    <t xml:space="preserve">Saveiro de vela de içar, de nome Sombra da Lua </t>
  </si>
  <si>
    <t>BA2927408BMAR00005</t>
  </si>
  <si>
    <t>Inscrito em 20/12/2012. Livro Histórico, v.3, f. 053, nº 613 / Livro Arqueológico, Etnog. e Paisag., v.2, f. 075, nº 162 / Livro Belas Artes, v.2, f. 071, nº 637.</t>
  </si>
  <si>
    <t>01450.015059/2010-47</t>
  </si>
  <si>
    <t>Canoa Costeira, de nome Dinamar</t>
  </si>
  <si>
    <t>MA2111300BMAR00001</t>
  </si>
  <si>
    <t>Inscrito em 18.10.2012 (Livros Histórico e Arq., Etn., Paisag.) e 06.12.2012 (Livro Belas Artes). Livro Histórico, v.3, f. 050, nº 610 / Livro Arqueológico, Etnog. e Paisag., v.2, f. 074, nº 159 / Livro Belas Artes, v.2, f. 071, nº 636.</t>
  </si>
  <si>
    <t>01450.0150.60/2010-71</t>
  </si>
  <si>
    <t>Canoa de Pranchão, de nome Tradição</t>
  </si>
  <si>
    <t>RS4315602BMAR00001</t>
  </si>
  <si>
    <t>Inscrito em 11/10/2012. Livro Histórico, v.3, f. 050, nº 609 / Livro Arqueológico, Etnog. e Paisag., v.2, f. 074, nº 158 / Livro Belas Artes, v.2, f. 071, nº 634.</t>
  </si>
  <si>
    <t>Processo não está disponível no SEI.</t>
  </si>
  <si>
    <t>01450.015061/2010-16</t>
  </si>
  <si>
    <t>ACERVO DO MUSEU NACIONAL DO MAR</t>
  </si>
  <si>
    <t>SC4216206BMAR00001</t>
  </si>
  <si>
    <t>Portaria nº 80, de 19 de junho de 2012 - Homologa o tombamento do Acervo do Museu Nacional do Mar, no Município de São Francisco do Sul, no Estado de Santa Catarina</t>
  </si>
  <si>
    <t xml:space="preserve">Ofício Nº 627/2023/CGID/DEPAM-IPHAN,  06/12/2023, orientando consulta sobre tombamento constitucional. Parecer de indeferimento de 7/11/2022. CGID: 20/05/2014. Sobrepõem-se três bens, de natureza distintas: igreja, sítio arqueológico e comunidade quilombola. </t>
  </si>
  <si>
    <t>01498.001424/2010-90</t>
  </si>
  <si>
    <t>Custódia</t>
  </si>
  <si>
    <t>IGREJA DE SÃO LUIS GONZAGA, NO SÍTIO DA FAZENDINHA, DA COMUNIDADE QUILOMBOLA DO SÍTIO CARVALHO</t>
  </si>
  <si>
    <t>MPF, Procurador da República Rodrigo Gomes Teixeira</t>
  </si>
  <si>
    <t>PALACETE POLIDORO SANTIAGO</t>
  </si>
  <si>
    <t>Info SE-SC (14/04/2016): O Palacete deveria estar inserido num processo de rerratificação do centro histórico de Laguna, é parte do conjunto, mesmo que não contíguo ao perímetro ou envolto por este. Seu possível valor individual está sendo analisado pelo ETEC em Laguna.</t>
  </si>
  <si>
    <t>01500.004143/2008-88</t>
  </si>
  <si>
    <t>PARQUES FONTE DA SAUDADE E SÃO JOSÉ GUILHERME MERCHIOR</t>
  </si>
  <si>
    <t>01500.002911/2009-40</t>
  </si>
  <si>
    <t>Imagem de São Sebastião, de propriedade de Guilherme Vaz Muniz Brito, localizada à rua Alambari luz, nº 563, na ilha de Paquetá</t>
  </si>
  <si>
    <t>Encaminhado para INDEFERIMENTO em 28/09/2015</t>
  </si>
  <si>
    <t>01500.005814/2010-42</t>
  </si>
  <si>
    <t>Ponte metálica em São Fidélis</t>
  </si>
  <si>
    <t>01458.004441/2010-55</t>
  </si>
  <si>
    <t>Brumadinho</t>
  </si>
  <si>
    <t>Complexo arqueológico de Brumadinho, no município de Brumadinho, estado de Minas Gerais.</t>
  </si>
  <si>
    <t>Origem: SE/SP: Destino: DEPAM. 20/12/2016. Encaminha para arquivamento.</t>
  </si>
  <si>
    <t>01450.018160/2010-50</t>
  </si>
  <si>
    <t>São Bernardo do Campo</t>
  </si>
  <si>
    <t xml:space="preserve">CONJUNTO ARQUITETÔNICO DOS ESTÚDIOS DA CIA. CINEMATOGRÁFICA VERA CRUZ </t>
  </si>
  <si>
    <t>01450.005047/2010-12</t>
  </si>
  <si>
    <t>CHÁCARA SILVESTRE</t>
  </si>
  <si>
    <t>Leopoldo Nunes da Silva Filho, Secretário de Cultura</t>
  </si>
  <si>
    <t>Encaminhado para inscrição em 13/07/2015.</t>
  </si>
  <si>
    <t>01502.000147/2009-58</t>
  </si>
  <si>
    <t>TERREIRO ZOGBODO MALE BOGUN SEJA UNDE (Roça do Ventura)</t>
  </si>
  <si>
    <t> BA-2904902-BI-ED-00030</t>
  </si>
  <si>
    <t>2011, 2014</t>
  </si>
  <si>
    <t>67, 77</t>
  </si>
  <si>
    <t xml:space="preserve">Homologação PORTARIA do MinC Nº 21, DE 25 DE MARÇO DE 2015 . </t>
  </si>
  <si>
    <t>Homologado pela portaria MTUR nº 7 de 1º de fevereiro de 2022. Tombamento provisório publicado em 11/01/2021. Certidão de tombamento em 28/03/2023.</t>
  </si>
  <si>
    <t>01458.000045/2011-30</t>
  </si>
  <si>
    <t>Londrina</t>
  </si>
  <si>
    <t>Antiga Rodoviária</t>
  </si>
  <si>
    <t>CGID. Eram 2 bens, indicação favorável ao tombamento apenas da Rodoviária. 23/08/2016 - Memorando nº 356/16 (fl. 110): o Superintendente Substituto do IPHAN-PR, José Luiz Desordi Lautert, remeteu novamente o processo ao DEPAM, assim manifestando-se: "(...) informo que, em face ao incêndio ocorrido no cine Teatro Ouro Verde e ao trabalho ainda em curso de restauração do prédio, concordamos que deva ser dado andamento ao processo de tombamento federal, ao menos por ora, especificamente da 'Antiga Rodoviária, no Município de Londrina/PR.' (0190404, fl. 110)". Encaminhado à SE em 03/01/2017 a pedido da Chefe de div. Tecnica. Processo SEI sobrestado no ACI-RJ.</t>
  </si>
  <si>
    <t>Cine Teatro Ouro Verde</t>
  </si>
  <si>
    <t>PENDÊNCIA</t>
  </si>
  <si>
    <t>Na Superintendência do IPHAN/DF desde 14/03/2011</t>
  </si>
  <si>
    <t>01450.014778/2009-15</t>
  </si>
  <si>
    <t>Valparaíso</t>
  </si>
  <si>
    <t>TERREIRO ILÊ AXÉ OPÔ AFONJÁ- ILÊ OXUM</t>
  </si>
  <si>
    <t>INDEFERIDO em 24.03.16</t>
  </si>
  <si>
    <t>01421.000002/2010-91</t>
  </si>
  <si>
    <t>IMAGEM DE SANT'ANA MESTRA QUE ACOMPANHAVA A PROCISSÃO DE SANT'ANA DE CAICÓ</t>
  </si>
  <si>
    <t>Processo INDEFERIDO em 10/10/2011.</t>
  </si>
  <si>
    <t>01450.006861/2007-41</t>
  </si>
  <si>
    <t>Boquim</t>
  </si>
  <si>
    <t>ESTAÇÃO FERROVIÁRIA DE BOQUIM</t>
  </si>
  <si>
    <t>Parecer de indeferimento de 17/12/2022 CGID: 25/03/2014. Encaminhado para tombamento. Tem análises técnicas e jurídicas, e minuta de notificação, mas não foi notificado. Processo se encontra no ETRS-RJ</t>
  </si>
  <si>
    <t>01500.000966/2011-30</t>
  </si>
  <si>
    <t>Santa Maria Madalena</t>
  </si>
  <si>
    <t>Sítio histórico de Santa Maria Madalena</t>
  </si>
  <si>
    <t>Na SE/RJ desde 05/09/2011</t>
  </si>
  <si>
    <t>01458.001583/2011-41</t>
  </si>
  <si>
    <t>Na SE/RJ desde 10/08/2011</t>
  </si>
  <si>
    <t>01458.000650/2011-19</t>
  </si>
  <si>
    <t xml:space="preserve">Origem: DEPAM, 25/04/2013 / Destino: Superintendência, 17/06/2013 - Análise da CGBI, recomendou a inclusão de mais 3 igrejas. Mas a SE está sem equipe para dar continuidade à instrução. </t>
  </si>
  <si>
    <t>01508.000291/2011-59</t>
  </si>
  <si>
    <t xml:space="preserve">Igrejas Ucranianas do Paraná </t>
  </si>
  <si>
    <t>Processo INDEFERIDO em 28/12/2011.</t>
  </si>
  <si>
    <t>01500.002474/2011-89</t>
  </si>
  <si>
    <t>Imóvel situado à Rua dos Beneditinos, 20, Centro</t>
  </si>
  <si>
    <t>01500.000577/2011-12</t>
  </si>
  <si>
    <t>Itaperuna</t>
  </si>
  <si>
    <t>Estátua do Cristo Redentor, Itaperuna, RJ</t>
  </si>
  <si>
    <t>01500.006029/2010-15</t>
  </si>
  <si>
    <t>Antiga Usina de Bondes, localizada na Estrada do Magarça, 01 - Guaratiba, Rio</t>
  </si>
  <si>
    <t>01500.000284/2011-27</t>
  </si>
  <si>
    <t>Imóvel situado à Rua Fonte da Saudade, 281</t>
  </si>
  <si>
    <t>01500.004183/2011-25</t>
  </si>
  <si>
    <t>Imóvel situado à Rua São Clemente, 174</t>
  </si>
  <si>
    <t>01424.000137/2011-15</t>
  </si>
  <si>
    <t>Conjunto Histórico da Cidade de Macapá</t>
  </si>
  <si>
    <t>01506.000505/2011-15</t>
  </si>
  <si>
    <t>Coleção Nemirovsky</t>
  </si>
  <si>
    <t>SP-3550308-BM-CL-00004</t>
  </si>
  <si>
    <t>Homologado pela PORTARIA Nº 114, DE 18 DE DEZEMBRO DE 2017</t>
  </si>
  <si>
    <t>Solicitada vistoria em 13/5/22. Notificado. Foi para a secretaria do conselho em 02/12/2014</t>
  </si>
  <si>
    <t>01450.015190/2011-95</t>
  </si>
  <si>
    <t>Plataformas de embarque da Estação Barão de Mauá e da Estação e Oficinas de Praia Formosa</t>
  </si>
  <si>
    <t>RJ3304557BIED00104</t>
  </si>
  <si>
    <t>Instrução concluída. Indicação de Tombamento da Estação Barão de Mauá. Indicação de Arquivamento do Complexo da Prais Formosa.</t>
  </si>
  <si>
    <t>Processo INDEFERIDO em 02/08/2012.</t>
  </si>
  <si>
    <t>01458.001207/2009-32</t>
  </si>
  <si>
    <t>Antiga Estação Imperial da Quinta da Boa Vista, Localizada à Av. Oswaldo Aranha, 680, Rio de Janeiro, RJ</t>
  </si>
  <si>
    <t>Processo INDEFERIDO em 18/07/2012.</t>
  </si>
  <si>
    <t>01500.004150/2011-85</t>
  </si>
  <si>
    <t>Centro Hípico do Exército, localizado na Av. Bartolomeu de Gusmão, 453, São Cristóvão, Rio de Janeiro, RJ.</t>
  </si>
  <si>
    <t>01500.003852/2011-41</t>
  </si>
  <si>
    <t>Imóvel localizado à Rua carvalho Azevedo, 96, Lagoa, Rio de Janeiro, RJ, conhecido como "Casa Amarela", primeira residência do arquiteto Oscar Niemeyer.</t>
  </si>
  <si>
    <t>Indicada para tombamento pelo Conselho Consultivo, mas após análise, Andrey sugere não tombar.</t>
  </si>
  <si>
    <t>Em instrução pela Superintendência de SC.Informado pela Superintendência como prioritário para conclusão, conforme diagnóstico realizado em 2015</t>
  </si>
  <si>
    <t>01510.000124/2012-40</t>
  </si>
  <si>
    <t>Baleeira São José I, de Florianópolis, Santa Catarina</t>
  </si>
  <si>
    <t>Em estudo. Após telefonema da Coordenadora de Identificação e Proteção, Anna Finger, em 27/01/2012, seguido de mensagem eletrônica, decidiu-se pela abertura "virtual" do Processo de Tombamento, uma vez que havia a urgência de apresentar o número "T" no evento que o IPHAN iria participar no município no dia seguinte, sábado. Ficou acordado que a Superintendência irá encaminhar  o Processo Administrativo (01510.000124/2012-40) instruido o mais rapidamente possível. Origem: Superintendência.</t>
  </si>
  <si>
    <t>01450.001802/2012-43</t>
  </si>
  <si>
    <t>Edifício "A Noite", localizado no Praça Mauá, nº 7, Município do Rio de Janeiro</t>
  </si>
  <si>
    <t>RJ3304557BIED00096</t>
  </si>
  <si>
    <t>Homologado pela PORTARIA No- 74, DE 25 DE AGOSTO DE 2015</t>
  </si>
  <si>
    <t>Processo INDEFERIDO em 04/06/2013.</t>
  </si>
  <si>
    <t>01506.000211/2011-85</t>
  </si>
  <si>
    <t>Cine Belas Artes</t>
  </si>
  <si>
    <t>Em instrução na Superintendência. Origem: Superintendência.</t>
  </si>
  <si>
    <t>Origem: DEPAM; Destino: SE-MT, em 16/02/2016</t>
  </si>
  <si>
    <t>01425.000391/2011-03</t>
  </si>
  <si>
    <t>Complexo Arqueológico Histórico do Arraial de São Francisco Xavier</t>
  </si>
  <si>
    <t>Ofício Nº 1926/2023/DEPAM-IPHAN solicita a continuidade da instrução do processo. Solicitada a instrução à Superintendencia em 13/07/21. SE-RJ encaminhou  incompleto ao DEPAM pela 2ª vez, dizendo haver tratativas com o Diretor para a conclusão do processo. Aguardando orientações da Direção (23/08/2016, Anna)</t>
  </si>
  <si>
    <t>01500.004607/2011-51</t>
  </si>
  <si>
    <t>Casa e Coleção Heloisa Alberto Torres</t>
  </si>
  <si>
    <t>Carlos Fernando de Andrade, IPHAN-RJ</t>
  </si>
  <si>
    <t>Pedidos esclarecimentos sobre a definião do bem, 20/11/2021. Retornou da SE/SC com proposta revisada para notificação</t>
  </si>
  <si>
    <t>01510.001314/2009-89</t>
  </si>
  <si>
    <t>Remanescentes do Caminho do Viamão, situado entre os Estados do Rio Grande do Sul e de Santa Catarina</t>
  </si>
  <si>
    <t>01500.000715/2010-74</t>
  </si>
  <si>
    <t>Sede do America Football Club, sutuada à Rua Campos Sales, n.18, Bairro Tijuca, Município do Rio de Janeiro, Estado do Rio de Janeiro.</t>
  </si>
  <si>
    <t>Encaminhado para INDEFERIMENTO em 20/09/2016</t>
  </si>
  <si>
    <t>01450.007165/2012-19</t>
  </si>
  <si>
    <t>Sítio Histórico Vila Vinhais Velho</t>
  </si>
  <si>
    <t>Passou pela câmara de bens móveis em 15/05/19 e foi devolvido à SE/RJ para instrução 6/4/2022</t>
  </si>
  <si>
    <t>01500.000549/2012-78</t>
  </si>
  <si>
    <t>Coleção de Postais de Elysio Custódio Gonçalves de Oliveira Belchior</t>
  </si>
  <si>
    <t>RJ-3304557-BM-CL-00005</t>
  </si>
  <si>
    <t>Verificar com SE-GO</t>
  </si>
  <si>
    <t>01450.007172/2012-11</t>
  </si>
  <si>
    <t>Trindade</t>
  </si>
  <si>
    <t>Santuário Matriz do Divino Pai Eterno</t>
  </si>
  <si>
    <t>GO5221403BIED00001</t>
  </si>
  <si>
    <t>Homologação: Portaria nº 102, de 23 de setembro de 2014</t>
  </si>
  <si>
    <t>Processo INDEFERIDO em 14/09/2012.</t>
  </si>
  <si>
    <t>01506.002290/2010-88</t>
  </si>
  <si>
    <t>Prédio e Terreno da Ex-Fábrica Japy na Vila Arens</t>
  </si>
  <si>
    <t>Indicação de arquivamento. Envio ao Arquivo Central para abertura de processo de tombamento. Origem: DEPAM / Destino: Arquivo Central.</t>
  </si>
  <si>
    <t>01500.001007-2012-12</t>
  </si>
  <si>
    <t>Sede do São Cristovão Futebol de Regatas</t>
  </si>
  <si>
    <t>01500.002792/2012-21</t>
  </si>
  <si>
    <t>Casa da Flor, sita à Estrada dos Passageiros, 232, Município de São Pedro da Aldeia, Estado do Rio de Janeiro</t>
  </si>
  <si>
    <t>RJ-3305208-BI-ED-00002</t>
  </si>
  <si>
    <t>Processo INDEFERIDO em 18/01/2013.</t>
  </si>
  <si>
    <t>01500.004951/2009-26</t>
  </si>
  <si>
    <t>Conjunto da Estação Ferroviária Conde de Araruama</t>
  </si>
  <si>
    <t>01500.003136/2012-45</t>
  </si>
  <si>
    <t>RJ-3304557-BI-ED-00112</t>
  </si>
  <si>
    <t>Enviado a Superintendência para instrução. Origem: DEPAM / Destino: Superintendência 08/10/2012</t>
  </si>
  <si>
    <t>Joaquim José da Natividade</t>
  </si>
  <si>
    <t>01500.006027/2010-18</t>
  </si>
  <si>
    <t>Ponte Eurico Gaspar Dutra, sito à Estrada Burle Marx, Guaratiba</t>
  </si>
  <si>
    <t>01450.001167/2005-75</t>
  </si>
  <si>
    <t>Estádio de Remo, situado à Lagoa Rodrigo de Freitas</t>
  </si>
  <si>
    <t>INDEFERIDO em 09/08/2021</t>
  </si>
  <si>
    <t>01516.000177/2002-39</t>
  </si>
  <si>
    <t>Morrinhos</t>
  </si>
  <si>
    <t>Casa de Morrinhos, situada na Av. Coronel Pedro Nunes 116</t>
  </si>
  <si>
    <t>Processo INDEFERIDO em 14/05/2013.</t>
  </si>
  <si>
    <t xml:space="preserve">01458.001506/2012-72 </t>
  </si>
  <si>
    <t>Aeroporto Santos Dumont e seu entorno</t>
  </si>
  <si>
    <t>01500.002573/2012-41</t>
  </si>
  <si>
    <t>Praça Governador Portela</t>
  </si>
  <si>
    <t>01419.000251/2012-97</t>
  </si>
  <si>
    <t>São Marcos</t>
  </si>
  <si>
    <t>Sítio Arquelógico Pedra Pintada, situado na Terra Indígena São Marco</t>
  </si>
  <si>
    <t>José Carlos Souza Rodrigues Junot</t>
  </si>
  <si>
    <t>ATA DE REUNIÃO de  22/022024: CGID comprometeu-se a entrar em contato com o IPHAN-MG, para alinhamento das tratativas e oficiar a Prefeitura Municipal de Caxambu, encaminhando a lista dos documentos necessários, sendo eles: Certidão de Propriedade, Termo de Concessão de Uso do Parque à Municipalidade, Georreferenciamento da área do município e informações atualizadas sobre a revisão do Plano Diretor de Caxambu; CGID: 29/05/2014. Processo foi encaminhado à SE/MG em 09/06/2014</t>
  </si>
  <si>
    <t>01450.004470/2013-30</t>
  </si>
  <si>
    <t>Parque das Águas de Caxambu</t>
  </si>
  <si>
    <t>Promotor de Justiça Marcos Paulo de Souza Miranda</t>
  </si>
  <si>
    <t>Parecer de indeferimento de 24/11/2021</t>
  </si>
  <si>
    <t>01500.002714/2009-21</t>
  </si>
  <si>
    <t>Japeri</t>
  </si>
  <si>
    <t>Antiga Estação Ferroviária de Japeri</t>
  </si>
  <si>
    <t>Processo INDEFERIDO em 27/06/2013.</t>
  </si>
  <si>
    <t>01500.001478/2012-21</t>
  </si>
  <si>
    <t>Igreja de São Francisco Xavier, Praça Luis Guanella, 120</t>
  </si>
  <si>
    <t>INDEFERIDO  em 24/11/2014</t>
  </si>
  <si>
    <t>01500.002708/2012-79</t>
  </si>
  <si>
    <t>Crucifixo da Paróquia de Santo Afonso, Barra da Tijuca</t>
  </si>
  <si>
    <t>Processo INDEFERIDO em 18/10/2013.</t>
  </si>
  <si>
    <t>01500.002371/2012-08</t>
  </si>
  <si>
    <t>Quartel General da Polícia Militar do estado do Rio de Janeiro, especialmente a Capela de Nossa Senhora das Dores</t>
  </si>
  <si>
    <t>Processo INDEFERIDO em 08/10/2013.</t>
  </si>
  <si>
    <t>01500.002210/2013-97</t>
  </si>
  <si>
    <t>IGREJA E IMÓVEIS DA PAROQUIA DE SÃO JOSÉ EM MAGALHÃES BASTOS</t>
  </si>
  <si>
    <t>01496.000606/2013-14</t>
  </si>
  <si>
    <t>Capistrano</t>
  </si>
  <si>
    <t>Estação Ferroviária de Capistrano</t>
  </si>
  <si>
    <t>Processo INDEFERIDO em 07/11/2013.</t>
  </si>
  <si>
    <t>01500.002840/2012-81</t>
  </si>
  <si>
    <t>PraçaNossa Senhora da Paz e Igreja de Nossa Senhora da Paz</t>
  </si>
  <si>
    <t>Processo INDEFERIDO em 08/11/2013.</t>
  </si>
  <si>
    <t>01500.004109/2012-90</t>
  </si>
  <si>
    <t>Capela de Nossa Senhora da Conceição e Armazém Fiel</t>
  </si>
  <si>
    <t>Encaminhado à SE/MG em 28/02/2014</t>
  </si>
  <si>
    <t>01450.008657/2013-11</t>
  </si>
  <si>
    <t>São Lourenço</t>
  </si>
  <si>
    <t>Recursos Hídricos do Parque das Águas</t>
  </si>
  <si>
    <t>Processo INDEFERIDO em 26/08/2014. DESPACHO 7.2017 ACI-RJ/DIVDOC/CODIN/COPEDOC/DAF à reabertura do processo de tombamento nº 1679-T-13 27/10/2017.</t>
  </si>
  <si>
    <t>01450.007417/2006-61</t>
  </si>
  <si>
    <t>Foz do Iguaçu</t>
  </si>
  <si>
    <t>Parque Nacional do Iguaçu</t>
  </si>
  <si>
    <t>Processo INDEFERIDO em 12/11/2013.</t>
  </si>
  <si>
    <t>01500.002605/2013-90</t>
  </si>
  <si>
    <t>Casa de Pedra, situada à Avenida Atlântica,  2692, Copacabana</t>
  </si>
  <si>
    <t>01450.002512/2013-06</t>
  </si>
  <si>
    <t>Vila Belga</t>
  </si>
  <si>
    <t>Pedido de tombamento recebido, encaminhado à Superintendência do RS para manifestação preliminar</t>
  </si>
  <si>
    <t>Encaminhado à SE/RJ em 09/11/2021</t>
  </si>
  <si>
    <t>01458.000940/2008-59</t>
  </si>
  <si>
    <t>Belfford Roxo</t>
  </si>
  <si>
    <t>Culto Corte Real da Nação de Ijexá - Ilê Ti Osum Omi Iya Iiya Oba Ti òdô Ti Ogum Alé</t>
  </si>
  <si>
    <t>Encaminhado para Superintendência para instrução</t>
  </si>
  <si>
    <t>01450.002898/2006-19</t>
  </si>
  <si>
    <t>Espaço Religioso Cultural Afro Brasileiro - Megito Pai Dancy</t>
  </si>
  <si>
    <t>Encaminhado à Superintendência</t>
  </si>
  <si>
    <t>01450.013702/2013-41</t>
  </si>
  <si>
    <t>Pedreiras</t>
  </si>
  <si>
    <t>Santuário de São Benedito</t>
  </si>
  <si>
    <t>Origem: DEPAM. Destino: Presidência, em 18/08/2015. Foi estraviado e reconstituído. Encaminhado novamento para indeferimento em 04/02/2019.</t>
  </si>
  <si>
    <t>01458.001444/2013-80</t>
  </si>
  <si>
    <t>Tanguá</t>
  </si>
  <si>
    <t>Edificações fabris da massa falida da Companhia Brasileira de Antibióticos - CIBRAN</t>
  </si>
  <si>
    <t>Alair de Souza Brandão, Presidente da Câmara Municipal de Tanguá/RJ</t>
  </si>
  <si>
    <t>01421001863/2013-66</t>
  </si>
  <si>
    <t>Edifício onde funcionava o Cine Rio Grande, Localizado à Avenida Deodoro da Fonseca, número 645, Cidade Alta, no município de Natal, Estado do Rio Grande do Norte</t>
  </si>
  <si>
    <t>INDEFERIDO em 2014</t>
  </si>
  <si>
    <t>01500.001938/2008-34</t>
  </si>
  <si>
    <t>Igreja Matriz de Nossa Senhora da Conceição de Rio Bonito</t>
  </si>
  <si>
    <t xml:space="preserve"> 19/06/2023</t>
  </si>
  <si>
    <t>parecer de indeferimento de 6/11/2022. Ofício Nº 628/2023/CGID/DEPAM-IPHAN, 07/12/2023,  orientando a consulta à comunidade sobre o interesse no tombamento segundo  Portaria 135/2023.</t>
  </si>
  <si>
    <t>01450.011623/2006-76</t>
  </si>
  <si>
    <t>Morro Alto</t>
  </si>
  <si>
    <t>Território Quilombola de Morro Alto</t>
  </si>
  <si>
    <t>MPF no RS</t>
  </si>
  <si>
    <t>INDEFERIDO em 20/09/21</t>
  </si>
  <si>
    <t>01421.001522/2013-63</t>
  </si>
  <si>
    <t>Hotel Reis Magos</t>
  </si>
  <si>
    <t>INDEFERIDO em 07/11/2014</t>
  </si>
  <si>
    <t>01450.005084/2004-74</t>
  </si>
  <si>
    <t>Casarão Born</t>
  </si>
  <si>
    <t>Afonso José dos Santos Filho, Secretário Municipal da Organização do Lazer/ Prefeitura Municipal de Biguaçu</t>
  </si>
  <si>
    <t>Notificado em 25/08/2015. Homologado em 16/11/2023, Portaria Minc nº 66 (DOU Seção 1 17/11/2023)</t>
  </si>
  <si>
    <t>01514.001197/2013-08</t>
  </si>
  <si>
    <t>Conjunto Arquitetônico e Paisagístico do Museu Mariano Procópio</t>
  </si>
  <si>
    <t>Douglas Fasolato, Diretor Superintendente da Fundação Museu Mariano Procópio</t>
  </si>
  <si>
    <t>MG-3136702-BI-CA-00001</t>
  </si>
  <si>
    <t>01496.000655/2010-04</t>
  </si>
  <si>
    <t>Estátua do Padre Cícero Romão Batista</t>
  </si>
  <si>
    <t>Encaminhado para SE/DF em 09/04/2014</t>
  </si>
  <si>
    <t>01450.006665/2011-52</t>
  </si>
  <si>
    <t>Edifício denominado "Beijódromo", sede da Fundação Darcy Ribeiro, na UnB</t>
  </si>
  <si>
    <t>Encaminhado à SE-MG em 24/04/2014</t>
  </si>
  <si>
    <t>01450.007345/2013-81</t>
  </si>
  <si>
    <t>Cambuquira</t>
  </si>
  <si>
    <t>Parque das Águas de Cambuquira</t>
  </si>
  <si>
    <t>01504.001490/2013-86</t>
  </si>
  <si>
    <t>Igreja de São Pedro e Cemitério, localizados na Aldeia dos Índios Xocó, na Ilha de São Pedro</t>
  </si>
  <si>
    <t>Para análise da CGID</t>
  </si>
  <si>
    <t>01419.000279/2012-24</t>
  </si>
  <si>
    <t>Boa Vista</t>
  </si>
  <si>
    <t>Conjunto Arquitetônico da Fazenda São Marcos</t>
  </si>
  <si>
    <t>01419.000006/2011-07</t>
  </si>
  <si>
    <t>Casa da Cultura Madre leotávia Zoller</t>
  </si>
  <si>
    <t>01419.000545/2012-19</t>
  </si>
  <si>
    <t>Caracaraí</t>
  </si>
  <si>
    <t>Corredeiras do Bem Querer</t>
  </si>
  <si>
    <t>Encaminhado para arquivamento em 20/12/2018</t>
  </si>
  <si>
    <t>01458.000829/2014-19</t>
  </si>
  <si>
    <t>Dois Corrégos</t>
  </si>
  <si>
    <t>Estação Ferroviária de Dois Córregos</t>
  </si>
  <si>
    <t>Sr. Lars Schmidt Grael, Secretário de Estado do Governo do Estado de São Paulo</t>
  </si>
  <si>
    <t>Origem: DEPAM. Destino: SE-SP. 25/08/2014</t>
  </si>
  <si>
    <t>01450.000926/2014-73</t>
  </si>
  <si>
    <t>Acervo da RFFSA, reunido no Museu Ferroviário da Companhia Paulista de Estradas de Ferro</t>
  </si>
  <si>
    <t>Solicitada a instrução em 29/SE-AM: 15/08/2014</t>
  </si>
  <si>
    <t>01450.013309/2013-57</t>
  </si>
  <si>
    <t>Tefé</t>
  </si>
  <si>
    <t>Seminário de Tefé</t>
  </si>
  <si>
    <t>Processo INDEFERIDO em 22/07/2014.</t>
  </si>
  <si>
    <t>01401.000560/2013-37</t>
  </si>
  <si>
    <t>Miranda</t>
  </si>
  <si>
    <t>Cidade de Miranda</t>
  </si>
  <si>
    <t>01500.005025/2012-73</t>
  </si>
  <si>
    <t>Edifício Paysandú</t>
  </si>
  <si>
    <t>Processo Indeferido em 05/07/2021</t>
  </si>
  <si>
    <t>01458.000949/2014-16</t>
  </si>
  <si>
    <t>Antigo Instituto João Alves Afonso, de propriedade da Sociedade Amante da Instrução, situado à Rua Ipiranga, 70, Laranjeiras</t>
  </si>
  <si>
    <t>Imperial Sociedade Amante da Instrução</t>
  </si>
  <si>
    <t>aguardando deliberação da diretoria do Depam</t>
  </si>
  <si>
    <t>01506.002184/2008-80</t>
  </si>
  <si>
    <t>Estádio da Vila Euclides</t>
  </si>
  <si>
    <t>Paulismar Duarte, presidente da "SOS Chácara Silvestre"</t>
  </si>
  <si>
    <t>Processo aberto na PF (oficio 1134) e na COTEC/IPHAN/RJ. Ofício Nº 375/2023/CGID/DEPAM-IPHAN solicita manifestação da PF. Ofício Nº 1134/2023/DEPAM-IPHAN encaminha a PF para apreciação.</t>
  </si>
  <si>
    <t>01500.003629/2013-66</t>
  </si>
  <si>
    <t>Prédio do DOI-CODI</t>
  </si>
  <si>
    <t>Antonio do Passo Cabral, Procurador da República no Estado do Rio de Janeiro</t>
  </si>
  <si>
    <t>Parecer de indeferimento de 10/07/2022. Encaminhado à SE-MG em 15/07/2020</t>
  </si>
  <si>
    <t>01450.010460/2014-14</t>
  </si>
  <si>
    <t>Peça escultórica denominada Samaritana, de autoria atribuída a Antônio Francisco Lisboa, o Aleijadinho</t>
  </si>
  <si>
    <t>01458.001285/2014-02</t>
  </si>
  <si>
    <t>Chapecó</t>
  </si>
  <si>
    <t>Capela São Carlos</t>
  </si>
  <si>
    <t>Vereadores Marcilei Vignatti e Cleiton Fossá, e Deputado Federal Pedro Uczai</t>
  </si>
  <si>
    <t>Info SE-SC (14/03/2016): Sob responsabilidade da arquiteta Marina Cañas para fundamentação do parecer. Assim como a Igreja São João Batista, não parece ter, individualmente, relevância significativa para tombamento nacional. Um eventual interesse estaria atrelado à arquitetura de madeira da região oeste do estado, onde se configurou o que pode-se chamar de segunda etapa do processo de imigração do Sul do Brasil, com lugarejos formados a partir da migração interna de imigrantes italianos que vieram, no século XIX, para o Rio Grande do Sul. Caberia complementação dos estudos, numa nova frente de proteção.</t>
  </si>
  <si>
    <t>01450.007865/2014-75</t>
  </si>
  <si>
    <t>Igreja São João Batista, localizada na Linha Serrinha</t>
  </si>
  <si>
    <t>Info SE-SC (14/03/2016): Sob responsabilidade da arquiteta Marina Cañas para fundamentação do parecer. Assim como a Capela São Carlos, não parece ter, individualmente, relevância significativa para tombamento nacional. Um eventual interesse estaria atrelado à arquitetura de madeira da região oeste do estado, onde se configurou o que pode-se chamar de segunda etapa do processo de imigração do Sul do Brasil, com lugarejos formados a partir da migração interna de imigrantes italianos que vieram, no século XIX, para o Rio Grande do Sul. Caberia complementação dos estudos, numa nova frente de proteção.</t>
  </si>
  <si>
    <t>INDEFERIDO em 11/09/2019</t>
  </si>
  <si>
    <t>01450.006895/2007-35</t>
  </si>
  <si>
    <t>Guanambi</t>
  </si>
  <si>
    <t>Terreiro de Aché Ilê Cicôngo Roxo Mucumbe de H'anzambi</t>
  </si>
  <si>
    <t>Wilson Souza Mota, Sacerdote-Afro Diretor do Terreiro</t>
  </si>
  <si>
    <t>Origem: DEPAM. Destino: SE-PE, em 29/20/2014</t>
  </si>
  <si>
    <t>01498.001275/2014-92</t>
  </si>
  <si>
    <t>Conjunto da obra do arquiteto Luiz Nunes e seus colaboradores</t>
  </si>
  <si>
    <t>DOCOMOMO Brasil</t>
  </si>
  <si>
    <t>INDEFERIDO em 21.10.14</t>
  </si>
  <si>
    <t>01500.002841/2014-97</t>
  </si>
  <si>
    <t>Sede da Fazenda Magepe-Mirim</t>
  </si>
  <si>
    <t>Antonio Seixas, Presidente do Conselho Municipal de Política Cultural de Magé</t>
  </si>
  <si>
    <t>Ofício Nº 79/2024/GAB PRESI/PRESI-IPHAN, 08/01/2024, solicita a homologação. Ofício Nº 49/2024/DEPAM-IPHAN solicita verificar quanto a homologação. DEPAM e CNA responsáveis pela instrução técnica</t>
  </si>
  <si>
    <t>01410.000094/2007-32</t>
  </si>
  <si>
    <t>Sítios Arqueológicos de Estrutura de Terra Geoglifos</t>
  </si>
  <si>
    <t>MPF, Procurador da República Anselmo Henrique Cordeiro Lopes</t>
  </si>
  <si>
    <t>CGID: 29/10/2014 INDEFERIDO em 08/01/2015 enviado para Arquivo Central</t>
  </si>
  <si>
    <t>01500.003031/2014-58</t>
  </si>
  <si>
    <t>Cachoeira de Macacu</t>
  </si>
  <si>
    <t>Prédio do antigo Grupo Escolar Quintino Bocaiuva</t>
  </si>
  <si>
    <t>Isabel Jovita Rodrigues da Costa</t>
  </si>
  <si>
    <t>INDEFERIDO em 06/07/2020 (a ele foi apensado o processo nº 1096-T-83)</t>
  </si>
  <si>
    <t>01450.010526/2014-76</t>
  </si>
  <si>
    <t>Conjunto Arquitetônico e Paisagístico Ferroviário de Ribeirão Vermelho</t>
  </si>
  <si>
    <t>Instituto Estadual do Patrimônio Histórico e Artístico de Minas Gerais - IEPHA (Fernando Viana Cabral - Presidente)</t>
  </si>
  <si>
    <t>Solicitada instrução em 30/11/2022. aguardando Nota Técnica com orientações para  em caminhar a SE</t>
  </si>
  <si>
    <t>01500.003464/2009-46</t>
  </si>
  <si>
    <t>São João do Meriti</t>
  </si>
  <si>
    <t>Terreiro Ilê Omulu Oxum</t>
  </si>
  <si>
    <t>Mãe Meninazinha de Oxum (Maria do Nascimento)</t>
  </si>
  <si>
    <t>Origem: DEPAM. Destino: SE-AL, em 25/11/2014.</t>
  </si>
  <si>
    <t>01458.001287/2014-93</t>
  </si>
  <si>
    <t>Mata Grande</t>
  </si>
  <si>
    <t>Cadeia Pública do Município de Mata Grande</t>
  </si>
  <si>
    <t>Paulão (Deputado PT/AL)</t>
  </si>
  <si>
    <t>01450.012318/2011-69</t>
  </si>
  <si>
    <t>Conjunto de residências pertencentes à família Cambraia de Azevedo, juntamente com a Praça Dr. Augusto Silva</t>
  </si>
  <si>
    <t>Conselho Deliberativo Municipal do Patrimônio Cultural de Lavras</t>
  </si>
  <si>
    <t>INDEFERIDO em 31.10.14</t>
  </si>
  <si>
    <t>01450.011510/2011-38</t>
  </si>
  <si>
    <t>Área de interesse natural e histórico no Bairro de Morumbi</t>
  </si>
  <si>
    <t>Associação Morumbi Melhor</t>
  </si>
  <si>
    <t>Encaminhado para INDEFERIMENTO em 19/11/2015</t>
  </si>
  <si>
    <t>01409.000127/2012-41</t>
  </si>
  <si>
    <t>Sítio da Praia do Ribeiro</t>
  </si>
  <si>
    <t>Henedina Dias Nogueira</t>
  </si>
  <si>
    <t>Origem: DEPAM. Destino: SE-BA, em 25/11/2014</t>
  </si>
  <si>
    <t>01450.011028/2014-41</t>
  </si>
  <si>
    <t>Santa Brígida</t>
  </si>
  <si>
    <t>Museu e Casa do Beato Pedro Batista</t>
  </si>
  <si>
    <t>01458.001294/2014-95</t>
  </si>
  <si>
    <t>Serra do Galeão</t>
  </si>
  <si>
    <t>INDEFERIDO em 29/12/2014</t>
  </si>
  <si>
    <t>01510.000044/2003-01</t>
  </si>
  <si>
    <t>Antigo Campo de Pouso denominado 'Campo de Aviação'</t>
  </si>
  <si>
    <t>Associação de Moradores do Campeche</t>
  </si>
  <si>
    <t>INDEFERIDO em 14.11.2014</t>
  </si>
  <si>
    <t>01551.000282/2006-75</t>
  </si>
  <si>
    <t>Cidade Ocidental</t>
  </si>
  <si>
    <t>Usina Hidrelétrica de Saia Velha</t>
  </si>
  <si>
    <t>Alexandre Xavier de Souza Rocha, Promotor de Justiça de Cidade Ocidental (fl. 46)/ GDF: José Carlos Córdova Coutinho, Diretor do DePHA (f. 68); Carlos Roberto Silva, Presidente da Osaff (fls. 69-74); Gilberto Lopes de Oliveira, Sócio-Gerente da Águas Correntes Saia Velha LTDA. (fls.106-107)</t>
  </si>
  <si>
    <t>01450.009085/2010-36</t>
  </si>
  <si>
    <t>Floresta Amazônica</t>
  </si>
  <si>
    <t>01506.004264/2013-37</t>
  </si>
  <si>
    <t>Sesc Pompeia</t>
  </si>
  <si>
    <t>SP-3550308-BI-CA-00008</t>
  </si>
  <si>
    <t>Conselho recomendou instrução de processo para incluir os bens móveis e integrados.</t>
  </si>
  <si>
    <t>INDEFERIDO em 30/09/2015.</t>
  </si>
  <si>
    <t>01496.001139/2014-12</t>
  </si>
  <si>
    <t>Praça Portugal, localizada no município de Fortaleza, estado do Ceará</t>
  </si>
  <si>
    <t>Pedida a instrução em 11/11/2021. Encaminhado à SE/RJ em 13/04/2015</t>
  </si>
  <si>
    <t>01450.011149/2014-92</t>
  </si>
  <si>
    <t>Prédio e acervo da Rádio MEC</t>
  </si>
  <si>
    <t>Ministério Público Federal/PR/RJ</t>
  </si>
  <si>
    <t>INDEFERIDO em 23.03.2015</t>
  </si>
  <si>
    <t>01458.001208/2009-87</t>
  </si>
  <si>
    <t>Solar do Marquês do Lavradio</t>
  </si>
  <si>
    <t>Origem: DEPAM. Destino: Presidência, para indeferimento, em 26/04/2016</t>
  </si>
  <si>
    <t>01400.001780/2015-50</t>
  </si>
  <si>
    <t>Pátio Ferroviário das Cinco Pontas</t>
  </si>
  <si>
    <t>Militantes do movimetno Ocupe Estelita</t>
  </si>
  <si>
    <t>INDEFERIDO em 5/11/2021. Origem: DEPAM. Destino: SE-BA, em 13/04/2014</t>
  </si>
  <si>
    <t>01450.003068/2015-08</t>
  </si>
  <si>
    <t>Itaitê</t>
  </si>
  <si>
    <t>Gruta do Poço Encantado</t>
  </si>
  <si>
    <t>MPF</t>
  </si>
  <si>
    <t>01506.004042/2014-03</t>
  </si>
  <si>
    <t>Edifício Sede do IAB - Departamento de São Paulo</t>
  </si>
  <si>
    <t>IAB/SP</t>
  </si>
  <si>
    <t>SP3550308BIED00016</t>
  </si>
  <si>
    <t>Homologação: PORTARIA Nº 301, DE 17 DE OUTUBRO DE 2016</t>
  </si>
  <si>
    <t>INDEFERIDO em 30/05/2016</t>
  </si>
  <si>
    <t>01450.005286/2015-79</t>
  </si>
  <si>
    <t>Catedral Metropolitana de Aracaju</t>
  </si>
  <si>
    <t>Senador/ Arcebispo</t>
  </si>
  <si>
    <t>01500.000155/2015-62</t>
  </si>
  <si>
    <t>Imóvel à Praça da República, nº 22</t>
  </si>
  <si>
    <t>MPF/RJ</t>
  </si>
  <si>
    <t>Encaminhada à COTEC IPHAN/RJ em 05/05/2024. Memorando nº 8/2019/IPHAN-RJ e PARECER TÉCNICO nº 144/2017/COTEC IPHAN-RJ/IPHAN-RJ (deferimento) Ofício 63 (5323271)</t>
  </si>
  <si>
    <t>01500.002367/2010-70</t>
  </si>
  <si>
    <t>Mosteiro de São Bento, localizado no distrito de Mussurepe</t>
  </si>
  <si>
    <t>Mosterio de São Bento do Rio de Janeiro</t>
  </si>
  <si>
    <t>encaminhado para indeferimento em 23/01/2019</t>
  </si>
  <si>
    <t>01500.005013/2010-87</t>
  </si>
  <si>
    <t>Casa de Cultura Macedo Miranda, antiga Casa de Câmara e Cadeia</t>
  </si>
  <si>
    <t>Presidente da Fundação  Casa de Cultura Macedo Miranda</t>
  </si>
  <si>
    <t>Parecer de indeferimento de 15/05/22. Encaminhado à SE/RJ em 18/06/2015</t>
  </si>
  <si>
    <t>01500.002840/2014-42</t>
  </si>
  <si>
    <t>Sede Social da Real Fábrica de Pólvora da Estrela</t>
  </si>
  <si>
    <t>Conselho Municipal de Política Cultural de Magé</t>
  </si>
  <si>
    <t>SE-GO fez parecer de infeferimento, mas Depam respondeu solicitando reenquadramento do objeto em 8/5/2023.</t>
  </si>
  <si>
    <t>01450.000300/2015-48</t>
  </si>
  <si>
    <t>Casa de Dona Pereira Braga, localizada no município de Cidade Ocidental</t>
  </si>
  <si>
    <t xml:space="preserve">01500.000794/2008-07 </t>
  </si>
  <si>
    <t>Palacete Finazinha Queiroz, atual Casa de Cultura Vila Maria</t>
  </si>
  <si>
    <t>Universidade Estadual do Norte Fluminense Darcy Ribeiro</t>
  </si>
  <si>
    <t>INDEFERIDO em 06/07/2020</t>
  </si>
  <si>
    <t>01500.003087/2014-11</t>
  </si>
  <si>
    <t>Prédio do Mercado Municipal de Campos dos Goytacazes</t>
  </si>
  <si>
    <t>Petição assinada por Professores de várias instituições</t>
  </si>
  <si>
    <t>Encaminhado à SE-SP em 28/3/2023 para complementação da instrução.</t>
  </si>
  <si>
    <t>01450.003200/2015-73</t>
  </si>
  <si>
    <t>Edifício Sede da Biblioteca Mário de Andrade e sua coleção de obras raras e especiais</t>
  </si>
  <si>
    <t>Secretário de Cultura do Município de São Paulo, Nabil Bonduki/ Diretor da Biblioteca Mario de Andrade, Luiz Bagolin</t>
  </si>
  <si>
    <t>01500.001554/2015-41</t>
  </si>
  <si>
    <t>Acervo da Casa da Força Expedicionária Brasileira</t>
  </si>
  <si>
    <t>Solicitada a instruçao em 29/06/2022</t>
  </si>
  <si>
    <t>01450.006050/2015-50</t>
  </si>
  <si>
    <t>Terreiro Banda Lecongo</t>
  </si>
  <si>
    <t>GTIT</t>
  </si>
  <si>
    <t>01450.007221/2015-68</t>
  </si>
  <si>
    <t>Santo Amaro da Purificação</t>
  </si>
  <si>
    <t>Ilê Axé Yá Oman</t>
  </si>
  <si>
    <t>INDEFERIDO em 06/06/2016</t>
  </si>
  <si>
    <t>01450.007876/2015-36</t>
  </si>
  <si>
    <t>Edifícios da Aliança Francesa de Brasília e do Liceu Francês François Miterrand</t>
  </si>
  <si>
    <t>Cecilia Gomes de Sá e José Manoel Morales Sánchez</t>
  </si>
  <si>
    <t>INDEFERIDO em 09/03/2016</t>
  </si>
  <si>
    <t>01450.007433/2015-45</t>
  </si>
  <si>
    <t>Presidente Prudente</t>
  </si>
  <si>
    <t>Obras do artista José Bottosso</t>
  </si>
  <si>
    <t>INDEFERIDO em 24/07/2015</t>
  </si>
  <si>
    <t>01506.006072/2015-27</t>
  </si>
  <si>
    <t>Araraquara</t>
  </si>
  <si>
    <t>Casarão da Fazenda Bela Vista e suas cercanias, localizado no Projeto de Assentamento Bela Vista do Chibarro</t>
  </si>
  <si>
    <t>Encaminhado à presidência para arquivametno em 13/11/17</t>
  </si>
  <si>
    <t>01458.000116/2015-28</t>
  </si>
  <si>
    <t>Escola Estadual João de Oliveira Botas</t>
  </si>
  <si>
    <t>Origem: DEPAM. Destino: SE-PI, em 27/08/2015</t>
  </si>
  <si>
    <t>01450.007471/2015-06</t>
  </si>
  <si>
    <t>Esperantina</t>
  </si>
  <si>
    <t>Painéis e Prédio da Igreja Matriz Nossa Senhora da Boa Esperança</t>
  </si>
  <si>
    <t>Solicitada instrução, 6/11/2022. CGID, em 27/08/2015</t>
  </si>
  <si>
    <t>01496.000945/2015-54</t>
  </si>
  <si>
    <t>Acervo do Museu de Arte da Universidade Federal do Ceará</t>
  </si>
  <si>
    <t>Encaminhado para INDEFERIMENTO em 31/08/2015</t>
  </si>
  <si>
    <t>01450.000805/2013-41</t>
  </si>
  <si>
    <t xml:space="preserve">Ruínas e entorno da Igreja de Bom Jesus de Vera Cruz </t>
  </si>
  <si>
    <t>01506.000356/2009-81</t>
  </si>
  <si>
    <t>Maracaí</t>
  </si>
  <si>
    <t>Túmulo de Antônio Marcelino - Menino da Tábua</t>
  </si>
  <si>
    <t>Origem: DEPAM. Destino: SE-SC, em 04/09/2015. Ver observações.</t>
  </si>
  <si>
    <t>01510.000854/2014-11</t>
  </si>
  <si>
    <t>Três Barras</t>
  </si>
  <si>
    <t>Complexo Lumber</t>
  </si>
  <si>
    <t>Info SE-SC, 14/03/2016:O processo carece de complementação de informações, levantamentos cadastrais e históricos, para formatação do dossiê. A proposta é extrememente pertinente, mas a instrução encontra-se paralisada por falta de recursos.</t>
  </si>
  <si>
    <t>Origem: DEPAM. Destino: SE-SC, em 14/09/2015. Ver observações.</t>
  </si>
  <si>
    <t>01510.000774/2009-90</t>
  </si>
  <si>
    <t>Conjunto da Obra do Arquiteto Hans Broos em Santa Catarina</t>
  </si>
  <si>
    <t>Info SE-SC (14/03/2016): O arquiteto é um dos expoentes do modernismo no Brasil, com obras expressivas em Santa Catarina e São Paulo. As duas superintendências estão em contato para dar continuidade à instrução. O próximo passo seria a seleção de quais das obras do arquiteto seriam consideradas para o tombamento nacional, sendo necessária idas a campo para vistorias e evewntuais levantamentos complementares.  A proposta é  pertinente, mas a instrução encontra-se parcialmente paralisada por falta de recursos.</t>
  </si>
  <si>
    <t>01500.003328/2014-13</t>
  </si>
  <si>
    <t>Viaduto Paulo Bittencourt, no Parque do Flamengo</t>
  </si>
  <si>
    <t>01500.004953/2009-15</t>
  </si>
  <si>
    <t>Remanescentes da Companhia Engenho Central de Quissamã</t>
  </si>
  <si>
    <t>Encaminhado para INDEFERIMENTO em 14/09/2015</t>
  </si>
  <si>
    <t>01510.002238/2011-43</t>
  </si>
  <si>
    <t>Ponta do Coral e Ponta do Lessa</t>
  </si>
  <si>
    <t>Origem: DEPAM. Destino: SE-SP, em 14/09/2015</t>
  </si>
  <si>
    <t>01506.001120/2009-42</t>
  </si>
  <si>
    <t>Conjunto da Obra do Arquiteto Hans Broos em São Paulo</t>
  </si>
  <si>
    <t>INDEFERIDO em 14/10/2015.</t>
  </si>
  <si>
    <t>01506.004189/2014-95</t>
  </si>
  <si>
    <t>Distrito de Bueno de Andrada</t>
  </si>
  <si>
    <t>INDEFERIDO em 12/10/2021</t>
  </si>
  <si>
    <t>01450.008739/2015-19</t>
  </si>
  <si>
    <t>Lages</t>
  </si>
  <si>
    <t>Catedral de Lages</t>
  </si>
  <si>
    <t>Info SE-SC (14/03/2016): Sob responsabilidade da arquiteta Marina Cañas para fundamentação do parecer. Ainda há posicionamento final da Superintendência sobre o pedido. De toda forma, não é um tombamento emergencial, o bem não está em risco e já é tombado em nível Estadual.</t>
  </si>
  <si>
    <t>Origem: DEPAM. Destino: SE-ES em 28/09/2016. Superintendência entende que tem valor histórico e simbólico e vai instruir (Anna, 12/01/2016)</t>
  </si>
  <si>
    <t>01450.009161/2015-18</t>
  </si>
  <si>
    <t xml:space="preserve">Serra </t>
  </si>
  <si>
    <t>Sítio Histórico e Arqueológico do Queimado</t>
  </si>
  <si>
    <t>CGID: 08/10/2015. Ofício Nº 629/2023/CGID/DEPAM-IPHAN encaminhado para Consulta à comunidade sobre o interesse que o tombamento seja realizado conforme portaria específica em 07/12/2023.</t>
  </si>
  <si>
    <t>00730.000185/2015-01</t>
  </si>
  <si>
    <t>Bens Materiais do Rincão dos Negros</t>
  </si>
  <si>
    <t>Origem: DEPAM. Destino: SE-SC, em 06/10/2015</t>
  </si>
  <si>
    <t>01500.003320/2015-38</t>
  </si>
  <si>
    <t>Torre de aviação do Aeroclube de Volta Redonda</t>
  </si>
  <si>
    <t>Paulo da Silva Roriz</t>
  </si>
  <si>
    <t>01510.002135/2015-15</t>
  </si>
  <si>
    <t>Conjunto de Edificações Representativas da Arquitetura Moderna em Florianópolis</t>
  </si>
  <si>
    <t>Universidade Federal de Santa Catarina, Centro Tecnológico, Departamento de Arquitetura e Urbanismo. Prof Dr. Gilberto Sarkis Yunes. Prof. Dr. Luiz Eduardo Fontoura Teixeira</t>
  </si>
  <si>
    <t>Info SE-SC (14/03/2016): Um primeiro estudo sobre a arquitetura moderna de Florianópolis foi realizado em parceria com a UFSC e ainda carece de uma reflexão mais aprofundada sobre a efetiva relevância de algumas edificações no contexto nacional. É fato que o movimento modernista teve extrema relevância na história da evolução da arquitetura brasileira, encontrando repercussão e expressão em praticamente todas as cidades. Contudo, embora haja um interesse local pela preservação de determinadas obras específicas da cidade de Florianópolis, os documentos contidos no processo não fazem nenhuma menção particular a unidades que se destaquem sobremaneira no cenário nacional. O processo foi aberto e instruído mais como um estímulo ao movimento preservacionista local, que pode ensejar uma ação mais concreta rumo ao tombamento municipal (nenhum dos bens é protegido em nenhuma das esferas) do que pela real relevância dos exemplares no cenário da arquitetura modernista brasileira. De toda forma, deve ser considerado em fase  inicial de instrução.</t>
  </si>
  <si>
    <t>01450.009055/2015-34</t>
  </si>
  <si>
    <t>Prédio situado à Avenida Ferreira de Novais, 1001</t>
  </si>
  <si>
    <t>Superintendência diz que vai instruir. Restituído pra lá. Origem: DEPAM. Destino: SE-PR, em 12/01/2016</t>
  </si>
  <si>
    <t>01450.003900/2015-68</t>
  </si>
  <si>
    <t>São Mateus do Sul</t>
  </si>
  <si>
    <t>Igreja da Água Branca</t>
  </si>
  <si>
    <t>Parecer de indeferimento de 11/02/2022. Origem: DEPAM. Destino: SE-RJ, em 22/12/2015</t>
  </si>
  <si>
    <t>01500.000554/2008-02</t>
  </si>
  <si>
    <t>Muro localizado em terreno baldio, na Ilha de Paquetá</t>
  </si>
  <si>
    <t>GTIT, em 22/12/2015</t>
  </si>
  <si>
    <t>01450.010533/2015-59</t>
  </si>
  <si>
    <t>Terreiro São Jorge Filho da Goméia</t>
  </si>
  <si>
    <t>Origem: DEPAM. Destino: SE-RJ, em 14/01/2016</t>
  </si>
  <si>
    <t>01500.004817/2012-21</t>
  </si>
  <si>
    <t>Escola Técnica Engenheiro Silva Freire</t>
  </si>
  <si>
    <t>Origem: DEPAM. Destino: SE-SE, em 13/01/2016</t>
  </si>
  <si>
    <t>01504.001770/2009-16</t>
  </si>
  <si>
    <t>Neópolis</t>
  </si>
  <si>
    <t>Origem: DEPAM. Destino: SE-DF, em 11/02/2016</t>
  </si>
  <si>
    <t>01450.011786/2015-40</t>
  </si>
  <si>
    <t>Edifício Sede I - Banco do Brasil</t>
  </si>
  <si>
    <t>Solicitada a instrução em 27/07/2021. Origem: DEPAM. Destino: SE-AL, em 14/01/2017</t>
  </si>
  <si>
    <t>01403.000323/2013-56</t>
  </si>
  <si>
    <t>Belo Monte</t>
  </si>
  <si>
    <t>INDEFERIDO em 02/08/2021</t>
  </si>
  <si>
    <t>01450.007476/2015-21</t>
  </si>
  <si>
    <t>Teatro Vila Velha</t>
  </si>
  <si>
    <t>01506.004220/2013-15</t>
  </si>
  <si>
    <t>Guarulhos</t>
  </si>
  <si>
    <t>Área com presença de estruturas arqueológicas de lavra de ouro do período colonial</t>
  </si>
  <si>
    <t>Origem: DEPAM, destino: SE-SP, em 12/02/2016</t>
  </si>
  <si>
    <t>01450.002469/2016-13</t>
  </si>
  <si>
    <t>Hospital Antoninho da Rocha Marmo (Sanatorinho)</t>
  </si>
  <si>
    <t>INDEFERIDO em 09.03.16</t>
  </si>
  <si>
    <t>01506.003787/2015-28</t>
  </si>
  <si>
    <t>Altinópolis</t>
  </si>
  <si>
    <t>Cine Emília</t>
  </si>
  <si>
    <t>Origem: DEPAM, destino: Presidência, para INDEFERIMENTO, em 20/07/2016</t>
  </si>
  <si>
    <t>01506.004418/2015-52</t>
  </si>
  <si>
    <t>Parque Augusta</t>
  </si>
  <si>
    <t>Origem: DEPAM, destino: SE-PI, em 26/02/2017</t>
  </si>
  <si>
    <t>01402.000849/2015-16</t>
  </si>
  <si>
    <t>Prédio Sede do Tribunal de Justiça do Estado do Piauí</t>
  </si>
  <si>
    <t>Origem: DEPAM, destino: SE-MS, em 26/02/2017</t>
  </si>
  <si>
    <t>01401.000039/2014-81</t>
  </si>
  <si>
    <t>Templo Maçônico da Augusta e Respeitável Loja Simbólica Pharol do Norte</t>
  </si>
  <si>
    <t>01450.012984/2010-16</t>
  </si>
  <si>
    <t>Edificações da área do Hospital Dom Rodrigo de Menezes</t>
  </si>
  <si>
    <t>INDEFERIDO em 17/06/2021</t>
  </si>
  <si>
    <t>01496.000131/2001-14</t>
  </si>
  <si>
    <t>Jaguaribe</t>
  </si>
  <si>
    <t>Parecer de indeferimento de 1/1/2023. Origem: DEPAM. Destino: SE-RJ, em 24/03/2016</t>
  </si>
  <si>
    <t>01500.000998/2015-69</t>
  </si>
  <si>
    <t>Ruínas da Igreja de São José da Boa Morte</t>
  </si>
  <si>
    <t>Origem: DEPAM. Destino: Arquivo, em 24/03/2016, para correção da UF, cadastrada como em MG. Solicitei envio direto para a SE-RJ</t>
  </si>
  <si>
    <t>01500.002353/2015-61</t>
  </si>
  <si>
    <t>Sede da Fazenda São Martino</t>
  </si>
  <si>
    <t>Encaminhado para INDEFERIMENTO em 24/06/2016</t>
  </si>
  <si>
    <t>01450.002450/2016-77</t>
  </si>
  <si>
    <t>Nova Roma do Sul</t>
  </si>
  <si>
    <t>Antigo Frigorífico</t>
  </si>
  <si>
    <t>INDEFERIDO em 1/1/2022. Origem: DEPAM. Destino: SE-PE, em 05/05/2016</t>
  </si>
  <si>
    <t>01498.000019/2015-69</t>
  </si>
  <si>
    <t>Cabrobó</t>
  </si>
  <si>
    <t>Povoação original, 1ª e 2ª Igrejas Matrizes de Cabrobó</t>
  </si>
  <si>
    <t>Parecer 12/2017 de 16/02/2017</t>
  </si>
  <si>
    <t>01402.000316/2013-64</t>
  </si>
  <si>
    <t>Fazenda São Joaquim</t>
  </si>
  <si>
    <t>01506.003832/2012-00</t>
  </si>
  <si>
    <t>Áreas Naturais nos Municípios de Valinhos, Itatiba, Vinhedo e Louveira</t>
  </si>
  <si>
    <t>Origem: DEPAM. Destino: Presidência, em 22/08/2016, com sugestão de INDEFERIMENTO.</t>
  </si>
  <si>
    <t>01510.001686/2013-91</t>
  </si>
  <si>
    <t>Curva do Rio Itajaí-Açú, abrangendo a área do Antigo Porto</t>
  </si>
  <si>
    <t>INDEFERIDO, em 18/05/2016</t>
  </si>
  <si>
    <t>01510.001676/2014-37</t>
  </si>
  <si>
    <t>Colégio Aristiliano Ramos</t>
  </si>
  <si>
    <t>Origem: DEPAM. Destino: Presidência, para INDEFERIMENTO, em 13/06/2016</t>
  </si>
  <si>
    <t>01506.003759/2015-19</t>
  </si>
  <si>
    <t>Pariquera-Açu</t>
  </si>
  <si>
    <t>Imóvel à Rua dos Expedicionários, nº 198</t>
  </si>
  <si>
    <t>01506.003760/2015-35</t>
  </si>
  <si>
    <t>Terreiro Ilê Axé Oxossi Caçador</t>
  </si>
  <si>
    <t>solicitada a instrução em 9/10/2021</t>
  </si>
  <si>
    <t>01502.000817/2010-70</t>
  </si>
  <si>
    <t>Terreiro Egbé Éran Ope Olúwa - Terreiro Viva Deus</t>
  </si>
  <si>
    <t>Ofício Nº 1344/2024/GAB PRESI/PRESI-IPHAN encaminha ao conselho. PARECER TÉCNICO nº 6/2023/ETC-BA/IPHAN-BA recomenda o tombamento. Encaminhado para instrução em 060/03/2022. Homologação Portaria MinC nº 135, de 20 de junho de 2024, no Diário Oficial da União nº 118, de 21 de junho de 2024</t>
  </si>
  <si>
    <t xml:space="preserve">01502.002434/2012-06 </t>
  </si>
  <si>
    <t>Terreiro Aganjú Didê da Nação Nagô-Tedô (Terreiro Ilê Axé Icimimó Aganju Didè)</t>
  </si>
  <si>
    <t>Fabio Macedo Velame. UFBA. Faculdade de Arquitetura</t>
  </si>
  <si>
    <t>BA2904902BICA00004</t>
  </si>
  <si>
    <t>Origem:CGID, destino: SE-RS em 22/12/2016. Teve o pedido de tombamento emergencial negado pela Câmara Setorial, segue para instrução</t>
  </si>
  <si>
    <t>01450.008680/2016-40</t>
  </si>
  <si>
    <t>Canoas</t>
  </si>
  <si>
    <t>Centro de Umbanda Ogum Lanceiro e Iemanjá</t>
  </si>
  <si>
    <t>01458.002594/2010-68</t>
  </si>
  <si>
    <t>Arquivo Histórico José Ferreira da Silva</t>
  </si>
  <si>
    <t>CGID (19/07/2016). Enviado em 20/07/2016 á SE/RJ para instrução.</t>
  </si>
  <si>
    <t>01500.003895/2014-70</t>
  </si>
  <si>
    <t>Acervo Privado da Companhia Imobiliária de Petrópolis, situada à Av. Koeller, nº 42, Palácio da Princesa Isabel</t>
  </si>
  <si>
    <t>Origem: DEPAM, destino: SE-DF, em 28/07/2016</t>
  </si>
  <si>
    <t>01450.002767/2016-11</t>
  </si>
  <si>
    <t>Torre de TV</t>
  </si>
  <si>
    <t>INDEFERIDO em 19/08/2019</t>
  </si>
  <si>
    <t>01450.003431/2016-68</t>
  </si>
  <si>
    <t>Plataforma Rodoviária</t>
  </si>
  <si>
    <t>Parecer de indeferimento de 5/10/2022.Solicitada a instrução em 5/6/2022. Origem: DEPAM, destino: SE-AM, em 22/08/2016</t>
  </si>
  <si>
    <t>01490.002273/2013-18</t>
  </si>
  <si>
    <t>Barreirinha</t>
  </si>
  <si>
    <t>Conjunto Arquitetônico projetado por Lucio Costa, em Barreirinha/AM</t>
  </si>
  <si>
    <t>AM-1300508-BI-CA-00001; AM-1300508-BI-CA-00002</t>
  </si>
  <si>
    <t>01512.002006/2016-80</t>
  </si>
  <si>
    <t>Acervo da Fundação Ernesto Frederico Scheffel</t>
  </si>
  <si>
    <t>RS-4313409-BM-AC-00001</t>
  </si>
  <si>
    <t>Foi colocado sob tombamento provisório em caráter emergencial juntamente com o Centro Histórico de Novo Hamburgo. Orientamos ao desmembramento dos processos, após inventário do acervo, o que foi feito e deu origem ao presente processo.</t>
  </si>
  <si>
    <t>Enviado para a SE em 06/09/2022. CGID: 16/09/2016</t>
  </si>
  <si>
    <t>01423.000081/2011-09</t>
  </si>
  <si>
    <t xml:space="preserve">Rio Branco </t>
  </si>
  <si>
    <t>Centro Histórico de Rio Branco</t>
  </si>
  <si>
    <t>contratado SICG da área central de Rio Branco. Os técnicos já haviam trabalhado numa proposta de pré-setorização.</t>
  </si>
  <si>
    <t>CGID: 16/09/2017</t>
  </si>
  <si>
    <t>01500.001061/2013-49</t>
  </si>
  <si>
    <t>Jazigo Perpétuo de Clarisse Lage Índio do Brasil, situado no Cemitério São João Batista</t>
  </si>
  <si>
    <t>Solicitado prosseguimento a instrução processual em 09/01/2024 - apresentação da proposta/escuta da Comunidade IBC</t>
  </si>
  <si>
    <t>01500.004686/2014-43</t>
  </si>
  <si>
    <t>Conjunto Histórico do Instituto Benjamin Constant - IBC (Instituto de Cegos)</t>
  </si>
  <si>
    <t>IBC</t>
  </si>
  <si>
    <t>01409.000570/2009-16</t>
  </si>
  <si>
    <t>Cachoeiro de Itapemirim</t>
  </si>
  <si>
    <t>Casa onde nasceram os escritores Rubem e Newton Braga</t>
  </si>
  <si>
    <t>Prefeitura Municipal</t>
  </si>
  <si>
    <t>Origem: CGID. Destino:Superintendência</t>
  </si>
  <si>
    <t>01409.000205/2009-10</t>
  </si>
  <si>
    <t>Casa onde nasceu o cantor Roberto Carlos Braga</t>
  </si>
  <si>
    <t>Indicação de indeferimento para elaboração de parecer. Processo não se encontra no SEI.</t>
  </si>
  <si>
    <t>Baleeira São José I</t>
  </si>
  <si>
    <t>Iate Clube de Santa Catarina Veleiros da Ilha</t>
  </si>
  <si>
    <t>01409.000362/2011-31</t>
  </si>
  <si>
    <t>Conjunto Arquitetônico e Paisagístico do Porto de Vitória</t>
  </si>
  <si>
    <t>01409.000108/2013-03</t>
  </si>
  <si>
    <t>Veleiro Karioka Mahallo II</t>
  </si>
  <si>
    <t>Transportes</t>
  </si>
  <si>
    <t>01450.011402/2016-70</t>
  </si>
  <si>
    <t>Imóvel à Rua Teófilo Otoni, nº5</t>
  </si>
  <si>
    <t>Origem: CGID /Destino: ACI-RJ</t>
  </si>
  <si>
    <t>01502.002048/2016-30</t>
  </si>
  <si>
    <t>Feira de Santana</t>
  </si>
  <si>
    <t>Centro de Abastecimento de Feira de Santana (CAF)</t>
  </si>
  <si>
    <t>PA-1501402-BI-ED-00030</t>
  </si>
  <si>
    <t>Parecer de indeferimento de 14/07/2022. Encaminhado para SR para instrução em 24/02/2017</t>
  </si>
  <si>
    <t>01450.003052/2016-78</t>
  </si>
  <si>
    <t>Diamantino</t>
  </si>
  <si>
    <t>Centro Histórico de Diamantino</t>
  </si>
  <si>
    <t>Encaminhado para arquivamento em 06/07/2020</t>
  </si>
  <si>
    <t>01409.000904/2016-81</t>
  </si>
  <si>
    <t>Manguezal do Rio Benevente</t>
  </si>
  <si>
    <t>MT5103403BIED00001</t>
  </si>
  <si>
    <t>Encaminhado à SE-ES para prosseguimento da instrução em 12/4/2023.</t>
  </si>
  <si>
    <t>01409.000151/2017-94</t>
  </si>
  <si>
    <t>Conjunto Urbano de Vitória</t>
  </si>
  <si>
    <t>Governo do Estado do ES</t>
  </si>
  <si>
    <t>Enviado à Superintendência SP em 27/12/2017</t>
  </si>
  <si>
    <t>01506.007428/2016-21</t>
  </si>
  <si>
    <t>Catedral de São Sebastião</t>
  </si>
  <si>
    <t>Origem: ACI-RJ / Destino: CGID</t>
  </si>
  <si>
    <t>01510.001722/2016-60</t>
  </si>
  <si>
    <t>Casa Strelow, localizada à rua 15 de Novembro, nº 1165</t>
  </si>
  <si>
    <t>01450.002522/2017-67</t>
  </si>
  <si>
    <t>Parque Municipal do Gogo</t>
  </si>
  <si>
    <t>BA2913606BIED00001</t>
  </si>
  <si>
    <t>Encaminhado a SE RO pelo SEI em 02/10/2017</t>
  </si>
  <si>
    <t>Estrada de Ferro Madeira Mamoré, no trecho correspondente ao Km 8, no município de Porto Velho, ao km 366 no município de Guarajá-Mirim</t>
  </si>
  <si>
    <t>Associação dos Ferroviários da Estrada Madeira Mamoré</t>
  </si>
  <si>
    <t>INDEFERIDO em 9/9/2021. Reaberto em 16/6/2023.</t>
  </si>
  <si>
    <t>01512.002555/2012-21</t>
  </si>
  <si>
    <t>Praça do Imigrante</t>
  </si>
  <si>
    <t>Secretário de cultura do Município de São Leopoldo</t>
  </si>
  <si>
    <t>Solicitada a instrução em 20/06/2022. Recomenda desmebramento do acervo móvel e dos imóveis</t>
  </si>
  <si>
    <t xml:space="preserve">01506.000249/2010-77 </t>
  </si>
  <si>
    <t>Locomotivas elétricas e subestações de energia remanescentes do Sistema Ferroviário Eletrificado do Estado de São Paulo</t>
  </si>
  <si>
    <t>Movimento de preservação ferroviária</t>
  </si>
  <si>
    <t>INDEFERIDO em 12/09/2017</t>
  </si>
  <si>
    <t>01506.009547/2017-07</t>
  </si>
  <si>
    <t>Bauru</t>
  </si>
  <si>
    <t>Aeroclube de Bauru</t>
  </si>
  <si>
    <t>Encaminhado à SE SP em 19/03/2018</t>
  </si>
  <si>
    <t>01506.004713/2016-90</t>
  </si>
  <si>
    <t>Conjunto Arquitetônico, Centro Histórico de Araras / Igreja de Santa Cruz, Praça Theófila Maria da Conceição e casinhas moradias de ex-escravos, situadas na Rua Santa Cruz, 449, 451, 453</t>
  </si>
  <si>
    <t>Acervo Cultural Afrobrasileiro - Acafro</t>
  </si>
  <si>
    <t>Encaminhado à SE MG em 19/03/2019</t>
  </si>
  <si>
    <t>01514.004028/2017-45</t>
  </si>
  <si>
    <t>Augusto de Lima</t>
  </si>
  <si>
    <t>Fazenda Santa Barbara</t>
  </si>
  <si>
    <t>Secretaria Municipal de Cultura</t>
  </si>
  <si>
    <t>01506.000855/2010-92</t>
  </si>
  <si>
    <t>Colégio São José, localizado na Avenida Dona Ana Costa, 373</t>
  </si>
  <si>
    <t>Cidadã Patricia Almeida</t>
  </si>
  <si>
    <t>01506.005215/2016-64</t>
  </si>
  <si>
    <t>Prédios Batalhão da Infantaria da Aeronáutica (BINFA), situados na Avenida Castelo Branco s/n, Jardim Cunhambebe</t>
  </si>
  <si>
    <t>Cidadão André Luiz de Oliveira Marques</t>
  </si>
  <si>
    <t>INDEFERIDO em 13/11/2021</t>
  </si>
  <si>
    <t>01506.004035/2016-65</t>
  </si>
  <si>
    <t>Segundo Batalhão de Guardas</t>
  </si>
  <si>
    <t>Instituto Sergio Escadinha</t>
  </si>
  <si>
    <t xml:space="preserve">Processo foi reaberto em 18/07/2023. Parecer de indeferimento de 17/4/22. Inclui acervo. </t>
  </si>
  <si>
    <t>01514.001779/2010-33</t>
  </si>
  <si>
    <t>Goianá</t>
  </si>
  <si>
    <t>Fazenda Fortaleza de Santana</t>
  </si>
  <si>
    <t>Ministério Público Federal e conselho de Cultura municipal</t>
  </si>
  <si>
    <t>01450.004088/2006-05</t>
  </si>
  <si>
    <t>Santuário Nossa Senhora do Monte Serrat de Santos</t>
  </si>
  <si>
    <t>Diocese de Santos</t>
  </si>
  <si>
    <t>Faz parte de um levantamento amplo de lugares de tortura que a comissão está levantando</t>
  </si>
  <si>
    <t>01450.900759/2017-13</t>
  </si>
  <si>
    <t>Casarão n°600, da Rua Santo Antônio (Doppinha)​</t>
  </si>
  <si>
    <t>Comissão Especial sobre Mortos e desaparecidos políticos</t>
  </si>
  <si>
    <t>Encaminhado à SE-DF em 27/02/2018</t>
  </si>
  <si>
    <t>Acervo pessoal do compositor e maestro Cláudio Santoro</t>
  </si>
  <si>
    <t>Dep. Federal Rogério Rosso</t>
  </si>
  <si>
    <t>INDEFERIDO em 27/11/2017</t>
  </si>
  <si>
    <t>01500.000508/2014-43</t>
  </si>
  <si>
    <t>Conjunto Arquitetônico do Cenáculo das Laranjeiras - Rua Pereira da Silva, 135, Laranjeiras</t>
  </si>
  <si>
    <t>Encaminhado em 10/02/2021</t>
  </si>
  <si>
    <t>01498.001802/2012-05</t>
  </si>
  <si>
    <t>Hospital da Restauração</t>
  </si>
  <si>
    <t>01496.001343/2016-03</t>
  </si>
  <si>
    <t>Casa de Câmara e Cadeia de Santa Quitéria</t>
  </si>
  <si>
    <t>Encaminhado em 06/07/2020 para instrução da SE</t>
  </si>
  <si>
    <t>01498.001285/2010-02</t>
  </si>
  <si>
    <t>Capela Nossa Senhora de Fátima do Colégio Nóbrega</t>
  </si>
  <si>
    <t>Encaminhado à SE-MS em 19/03/2019</t>
  </si>
  <si>
    <t>01450.900695/2017-42</t>
  </si>
  <si>
    <t>Três Lagoas</t>
  </si>
  <si>
    <t>Prefeito ângelo Chaves Guerreiro</t>
  </si>
  <si>
    <t>1506.005003/2017-68</t>
  </si>
  <si>
    <t>Casa da Princesa</t>
  </si>
  <si>
    <t>Ministério Público</t>
  </si>
  <si>
    <t>Encaminhado à SE SP em 19/03/2019</t>
  </si>
  <si>
    <t>01450.000634/2018-64</t>
  </si>
  <si>
    <t>Guararapes</t>
  </si>
  <si>
    <t>Antigo Cinema Guararapes</t>
  </si>
  <si>
    <t>INDEFERIDO em 11/10/2021</t>
  </si>
  <si>
    <t>01496.000139/2018-29</t>
  </si>
  <si>
    <t>Escola Normal Rural de Juazeiro do Norte</t>
  </si>
  <si>
    <t>Encaminhado ao ACI RJem 19/03/2020</t>
  </si>
  <si>
    <t>01500.002837/2017-71</t>
  </si>
  <si>
    <t>Imóvel situado à Rua Carlos Wenceslau, nº 343</t>
  </si>
  <si>
    <t>01400.030358/2017-73</t>
  </si>
  <si>
    <t>Primeira Igreja Protestante do Brasil</t>
  </si>
  <si>
    <t>Homologado DOU 31/12/2018 PORTARIA Nº 120, DE 28 DE DEZEMBRO DE 2018. Certidão de tombamento de 24/03/2023.</t>
  </si>
  <si>
    <t>01450.001794/2018-21</t>
  </si>
  <si>
    <t>Acervo Arthur Bispo do Rosário</t>
  </si>
  <si>
    <t>Museu Bispo do Rosário Arte Contemporânea</t>
  </si>
  <si>
    <t xml:space="preserve">RJ-3304557-BM-AC-00008	</t>
  </si>
  <si>
    <t>89ª</t>
  </si>
  <si>
    <t>aruivado em 06/01/2019</t>
  </si>
  <si>
    <t>01490.002770/2017-31</t>
  </si>
  <si>
    <t>Parintins</t>
  </si>
  <si>
    <t>Casa de Cultura Alzira Saunier</t>
  </si>
  <si>
    <t>INDEFERIDO em 16/10/2019</t>
  </si>
  <si>
    <t>01500.000579/2016-16</t>
  </si>
  <si>
    <t>Cemitério São Lázaro (Cemitério de Itaipu)</t>
  </si>
  <si>
    <t>enviado à SE em 06/01/2020</t>
  </si>
  <si>
    <t>01409.000192/2018-61</t>
  </si>
  <si>
    <t>Sítio Histórico de São Pedro de Itabapoana</t>
  </si>
  <si>
    <t>Encaminha ao Depam para elaboração de Parecer</t>
  </si>
  <si>
    <t>01516.900398/2017-95</t>
  </si>
  <si>
    <t>Jóquei Clube de Goiás</t>
  </si>
  <si>
    <t>CAU/GO</t>
  </si>
  <si>
    <t>Encaminhado para instrução da SE-SP</t>
  </si>
  <si>
    <t>01450.000243/2018-40</t>
  </si>
  <si>
    <t>Estação Barracão e acervo</t>
  </si>
  <si>
    <t xml:space="preserve">Solicitada a instrução em 29/10/2021 </t>
  </si>
  <si>
    <t>01496.000059/2018-73</t>
  </si>
  <si>
    <t>Náutico Atlético Cearense</t>
  </si>
  <si>
    <t>MPF está acompanhando e IPHAN vem sendo provocado a se manifestar em obra de restauração</t>
  </si>
  <si>
    <t>01496.000283/2018-65</t>
  </si>
  <si>
    <t>Itapiúna</t>
  </si>
  <si>
    <t>Capela Nossa Senhora da Conceição de Itans</t>
  </si>
  <si>
    <t>Assembleia Legislativa do Estado do Ceará</t>
  </si>
  <si>
    <t>Antigo Armazém Externo nº 5 da Companhia Siderúrgica Nacional</t>
  </si>
  <si>
    <t>Galpão Aplausos</t>
  </si>
  <si>
    <t>01500.002525/2010-91</t>
  </si>
  <si>
    <t>Acervo de arte originariamente pertencente ao Banco do Estado do Rio de Janeiro - Banerj</t>
  </si>
  <si>
    <t>AAFBanerj</t>
  </si>
  <si>
    <t>INDEFERIDO em 17/11/2021.</t>
  </si>
  <si>
    <t>01506.001457/2009-50</t>
  </si>
  <si>
    <t>Indaiatuba</t>
  </si>
  <si>
    <t>Bens Culturais em Indaiatuba: Sede da Fazenda Engenho d’Água, Igreja Matriz de Nossa Senhora da Candelária, Casa Paroquial, Casarão do Pau Preto, Hospital Augusto de Oliveira Camargo, Estação Itaici, Estação Pimenta, Estação Helvétia e Estação Indaiatuba da Estrada de Ferro Sorocabana</t>
  </si>
  <si>
    <t>INDEFERIDO em 30/08/2021</t>
  </si>
  <si>
    <t>01506.007275/2016-11</t>
  </si>
  <si>
    <t>Busto do Mártir - Joaquim da Silva Xavier (Tiradentes)</t>
  </si>
  <si>
    <t>Sr. José Carlos Rocha Ferreira</t>
  </si>
  <si>
    <t>01510.000394/2018-46</t>
  </si>
  <si>
    <t>Luiz Alves</t>
  </si>
  <si>
    <t>Casa Schmitz</t>
  </si>
  <si>
    <t>Sr. Yasmin Muller</t>
  </si>
  <si>
    <t>Enviado para elaboração de parecer da SE/SP</t>
  </si>
  <si>
    <t>01506.002354/2018-06</t>
  </si>
  <si>
    <t>Esporte Clube Banespa</t>
  </si>
  <si>
    <t>sr. Oswaldo Moreira Antunes - associado</t>
  </si>
  <si>
    <t>01508.000454/2018-70</t>
  </si>
  <si>
    <t>Araucária</t>
  </si>
  <si>
    <t>Coudelaria de Tindiquera</t>
  </si>
  <si>
    <t>MP-PR</t>
  </si>
  <si>
    <t>01506.900716/2017-37</t>
  </si>
  <si>
    <t>Casa da Ba-Tian e Jardins de Pêssegos na Colônia Japonesa de Itaquera</t>
  </si>
  <si>
    <t>UNIFESP - Reitoria</t>
  </si>
  <si>
    <t>01510.000563/2017-67</t>
  </si>
  <si>
    <t>Casa Klotz</t>
  </si>
  <si>
    <t>sr. Verônica Kreuz</t>
  </si>
  <si>
    <t>01506.000055/2018-29</t>
  </si>
  <si>
    <t>Feirinha da Madrugada</t>
  </si>
  <si>
    <t>COOPSCER</t>
  </si>
  <si>
    <t>INDEFERIDO em 14/9/21</t>
  </si>
  <si>
    <t>01496.900065/2017-41</t>
  </si>
  <si>
    <t>Casa-Museu do Padre Cícero, da Rua São José nº 120/126</t>
  </si>
  <si>
    <t>Academia Brasileira de hagiologia</t>
  </si>
  <si>
    <t>01450.002831/2018-18</t>
  </si>
  <si>
    <t>Dianópolis</t>
  </si>
  <si>
    <t>Conjunto de 15 casas do IFTO</t>
  </si>
  <si>
    <t>Comissão Pró-Tombamento das Casinhas do IFTO</t>
  </si>
  <si>
    <t>01506.003016/2014-50</t>
  </si>
  <si>
    <t>Parque do Povo</t>
  </si>
  <si>
    <t>Sr Mauro Pinheiro encaminhado à Ministra solicita a reabertura de processo de tombamento do "Parque do Povo"</t>
  </si>
  <si>
    <t>INDEFERIDO em 29/07/2021</t>
  </si>
  <si>
    <t>01506.900994/2017-94</t>
  </si>
  <si>
    <t>Paraguaçu Paulista</t>
  </si>
  <si>
    <t>Jardim Histórico de Paraguaçu Paulista</t>
  </si>
  <si>
    <t>Associação Cultural e esportiva Paraguaçu</t>
  </si>
  <si>
    <t>Observações sobre normas e Portarias</t>
  </si>
  <si>
    <t>Para instrução. Conforme Ofício Nº 2008/2023/IPHAN-ES-IPHAN, estudos a ser viabilizado para o ano de 2024 através de recurso orçamentário de Emenda Parlamentar 30930008 (SEI nº 4251645), processo 01450.002395/2023-44.</t>
  </si>
  <si>
    <t>01409.000189/2018-48</t>
  </si>
  <si>
    <t>Presidente Kennedy</t>
  </si>
  <si>
    <t xml:space="preserve">Igreja Nossa Senhora das Neves </t>
  </si>
  <si>
    <t>Prefeitura de Presidente Kennedy</t>
  </si>
  <si>
    <t>INDEFERIDO em 25/10/2018</t>
  </si>
  <si>
    <t>01450.005817/2010-19</t>
  </si>
  <si>
    <t>Sítios Arqueológicos Ilha dos Martírios, Pedra Escrita, Ilha de Campo</t>
  </si>
  <si>
    <t>SAB</t>
  </si>
  <si>
    <t>01490.000915/2013-36</t>
  </si>
  <si>
    <t>Pavilhão da Colônia Antônio Aleixo</t>
  </si>
  <si>
    <t>INDEFERIDO em 08/11/2019</t>
  </si>
  <si>
    <t>01410.900048/2017-15</t>
  </si>
  <si>
    <t xml:space="preserve">Biblioteca Pública Dr. José Pontes Pinto </t>
  </si>
  <si>
    <t>Sra. Anne Michelle Barbosa machado</t>
  </si>
  <si>
    <t>INDEFERIDO em 20/09/2021</t>
  </si>
  <si>
    <t>01450.005038/2018-71</t>
  </si>
  <si>
    <t>Estação Jundiaí</t>
  </si>
  <si>
    <t xml:space="preserve"> Associação Preservação da Memória da Companhia Paulista</t>
  </si>
  <si>
    <t>Encaminhado à SE/PB para instrução técnica</t>
  </si>
  <si>
    <t>01450.001096/2019-14</t>
  </si>
  <si>
    <t>Itaporanga</t>
  </si>
  <si>
    <t>Igreja Nossa Senhora do Rosário de Itaporanga</t>
  </si>
  <si>
    <t>Encaminhado à SE/MG para instrução técnica. Em comunidade quilombola que já teve INRC</t>
  </si>
  <si>
    <t>01450.001315/2019-57</t>
  </si>
  <si>
    <t>Patos de Minas</t>
  </si>
  <si>
    <t>Casa de Santana</t>
  </si>
  <si>
    <t>ASSOCIAÇÃO DOS REMANESCENTES DOS QUILOMBOS DAS FAMILIAS TEODORO DE OLIVEIRA E VENTURA</t>
  </si>
  <si>
    <t>Ofício Nº 4/2024/DEPAM-IPHAN, 02/01/2024, solicita implementação plano de trabalho dentro do cronograma proposto. Inquérito Civil - Mandato de segurança</t>
  </si>
  <si>
    <t>01504.001061/2010-66</t>
  </si>
  <si>
    <t>Conjunto de Praças e Edificações Históricas dos bairros centrais de Aracaju</t>
  </si>
  <si>
    <t xml:space="preserve">Defensores de Patrimônio Cultural Sergipano/ Ministério Público Federal - Procuradoria da República no Estado de Sergipe </t>
  </si>
  <si>
    <t>01506.001016/2006-13</t>
  </si>
  <si>
    <t>Teatro Ventoforte</t>
  </si>
  <si>
    <t>Teatro Ventoforte/Funart</t>
  </si>
  <si>
    <t>encaminhado para instrução em 06/11/2021</t>
  </si>
  <si>
    <t>01450.002051/2019-59</t>
  </si>
  <si>
    <t xml:space="preserve">PE </t>
  </si>
  <si>
    <t>Guaranhuns</t>
  </si>
  <si>
    <t>Igreja Nossa Senhora de Nazareth da Comunidade Quilombola do Timbó</t>
  </si>
  <si>
    <t>Parecer de indeferimento de 16/09/2022. Enviado para instrução em 02/07/2019</t>
  </si>
  <si>
    <t>01450.002962/2018-03</t>
  </si>
  <si>
    <t>Tatuí</t>
  </si>
  <si>
    <t>Fábrica São Martinho</t>
  </si>
  <si>
    <t>Câmara Municipal de Tatuí</t>
  </si>
  <si>
    <t>01450.002222/2019-40</t>
  </si>
  <si>
    <t>Santo Antônio de Pádua</t>
  </si>
  <si>
    <t>Prédio da Câmara Municipal de Santo Antônio de Pádua</t>
  </si>
  <si>
    <t>INDEFERIDO em 02/07/2019</t>
  </si>
  <si>
    <t>01498.000278/2007-80</t>
  </si>
  <si>
    <t>Escada</t>
  </si>
  <si>
    <t>Engenho Jundiaí - Casa Natal de Cícero Dias</t>
  </si>
  <si>
    <t>Superintendência</t>
  </si>
  <si>
    <t>Ofício Nº 463/2024/DEPAM-IPHAN solicita informações à UFRRJ.</t>
  </si>
  <si>
    <t>01450.002494/2019-40</t>
  </si>
  <si>
    <t>Seropédica</t>
  </si>
  <si>
    <t>Conjunto Arquitetônico da UFRRJ</t>
  </si>
  <si>
    <t>Reitor da UFRRJ Ricardo Luiz Louro Berbara</t>
  </si>
  <si>
    <t>Informado em 31/10/2021. parecer de indeferimento de 14/11/2022.</t>
  </si>
  <si>
    <t>01510.000667/2019-33</t>
  </si>
  <si>
    <t>Ramal Ferroviário São Francisco do Sul à Porto União</t>
  </si>
  <si>
    <t>Em instrução com apoio do Projeto Onilê UFBA - GTMAF</t>
  </si>
  <si>
    <t>01502.001198/2006-54</t>
  </si>
  <si>
    <t>Terreiro Zoogobô Bogum Malê Rundó</t>
  </si>
  <si>
    <t>Fundação Palmares</t>
  </si>
  <si>
    <t>Enviado para instrução em 20/11/2021 e 21/08/2019</t>
  </si>
  <si>
    <t>01510.000666/2019-99</t>
  </si>
  <si>
    <t>Bioma da Mata Atlântica, Administradora de Bens Tenax Ltda e Patrimônio Industrial e Hidrelétrico da Usina do Bracinho e Piraí</t>
  </si>
  <si>
    <t>Cidadão Ademir Pfiffer</t>
  </si>
  <si>
    <t>01496.001004/2010-23</t>
  </si>
  <si>
    <t>Saboeiro</t>
  </si>
  <si>
    <t>Conjunto Urbano de Saboeiro</t>
  </si>
  <si>
    <t>Promotor de Justiça Leyomar Nunes Pereira</t>
  </si>
  <si>
    <t>Parecer de indeferimento de 10/07/2022</t>
  </si>
  <si>
    <t>01450.001565/2019-97</t>
  </si>
  <si>
    <t>VIçosa do Ceará</t>
  </si>
  <si>
    <t>Igreja do Céu</t>
  </si>
  <si>
    <t>Deputado Leandro Leitão</t>
  </si>
  <si>
    <t>01502.000227/2003-18</t>
  </si>
  <si>
    <t>Casarão - Avenida Senhor dos Passos</t>
  </si>
  <si>
    <t>Assembleia Legislativa do Estado da Bahia - Dep. Walmir Mota</t>
  </si>
  <si>
    <t>Encaminhado à superintendência em 16/12/2019</t>
  </si>
  <si>
    <t xml:space="preserve">01450.002694/2019-01 </t>
  </si>
  <si>
    <t>Jardim projetado por Roberto Burle Marx</t>
  </si>
  <si>
    <t>Instituto Ambiental e Cultural Andréa Scherer</t>
  </si>
  <si>
    <t>01490.000906/2013-45</t>
  </si>
  <si>
    <t>Cemitério de Imigrantes Japoneses</t>
  </si>
  <si>
    <t>Solicitada a instrução em 2/10/2021</t>
  </si>
  <si>
    <t>01498.001749/2018-20</t>
  </si>
  <si>
    <t>Camaragibe</t>
  </si>
  <si>
    <t>Fábrica de Tecidos da Companhia Industrial Pernambucana</t>
  </si>
  <si>
    <t>Sra. Tereza Cristina Collier</t>
  </si>
  <si>
    <t xml:space="preserve">Ofício Nº 631/2023/CGID/DEPAM-IPHAN, 07/12/2023, orientando consulta à comunidade sobre tombamento pela Portaria 135/2023. Solicitado apoio à Fundação Palmares para instrução em 12/11/2021. parecer de indeferimento de 7/11/2022. </t>
  </si>
  <si>
    <t>01514.001294/2019-88</t>
  </si>
  <si>
    <t>Pedro Leopoldo</t>
  </si>
  <si>
    <t>Comunidade de Pimentel</t>
  </si>
  <si>
    <t>Encaminhado para SE PR em 10/07/2020</t>
  </si>
  <si>
    <t>01508.000432/2019-91</t>
  </si>
  <si>
    <t>Edifício municipal, localizado na esquina das Ruas Dom Pedro II e Barão do Rio Branco</t>
  </si>
  <si>
    <t>Ver. Fernanda Saldanha, Ver. Julio Balkowski e Ver. Marta Centa</t>
  </si>
  <si>
    <t>01450.004882/2019-65</t>
  </si>
  <si>
    <t>Barbalha</t>
  </si>
  <si>
    <t>Centro Histórico de Barbalha</t>
  </si>
  <si>
    <t>Dep. José Guimarães</t>
  </si>
  <si>
    <t>Encaminhado para a SE para instrução em 13/01/2020.</t>
  </si>
  <si>
    <t>01510.000844/2019-81</t>
  </si>
  <si>
    <t>Herbário Barbosa Rodrigues</t>
  </si>
  <si>
    <t>Ellen Chalô Vanzuita dos Santos</t>
  </si>
  <si>
    <t>01502.001098/2018-61</t>
  </si>
  <si>
    <t>ILê AXé Omin J'Jarrum -Terreiro Viva Deus</t>
  </si>
  <si>
    <t>Associação Beneficente Bembé do Mercado de Santo Amaro</t>
  </si>
  <si>
    <t>01450.003152/2019-47</t>
  </si>
  <si>
    <t>Bens do Museu de Armas da Polícia Civil do Distro Federal</t>
  </si>
  <si>
    <t>Wesley Anonio Ferreira Bonfim - Diretor da Divisão de Polícia Comunitária - PCDF</t>
  </si>
  <si>
    <t>Objetos Pessoais</t>
  </si>
  <si>
    <t>01502.001097/2018-17</t>
  </si>
  <si>
    <t>Terreiro Ilê Axé Ojú Onirê</t>
  </si>
  <si>
    <t>Associação Beneficente e Cultural Ilê Axé Ojú Onirè</t>
  </si>
  <si>
    <t>verificar</t>
  </si>
  <si>
    <t>01450.004960/2019-21</t>
  </si>
  <si>
    <t>Museu Municipal Padre Daniel Cargnin</t>
  </si>
  <si>
    <t>01510.000059/2020-62</t>
  </si>
  <si>
    <t>Brusque</t>
  </si>
  <si>
    <t>Villa Renaux</t>
  </si>
  <si>
    <t>PARECER TÉCNICO nº 3/2024/DIVTEC IPHAN-AL/IPHAN-AL, 23/02/2024, indicando tombamento. Encaminhado para instrução em 7/7/2021. Encaminhado para análise jurídica pela Procuradoria Federal junto ao Iphan em 13/06/2024</t>
  </si>
  <si>
    <t>01403.000050/2012-69</t>
  </si>
  <si>
    <t>Maria Paula Adinolfi (Técnica em Ciências Sociais - Iphan/BA)</t>
  </si>
  <si>
    <t>01492.000198/2000-16</t>
  </si>
  <si>
    <t>Colares</t>
  </si>
  <si>
    <t>Ruínas do engenho de Barão do Guajará nas localidades de Cacau e Ovos</t>
  </si>
  <si>
    <t>01492.000120/2007-60</t>
  </si>
  <si>
    <t>Estádio de Futebol do Paysandu Sport Club</t>
  </si>
  <si>
    <t>01492.000120/2005-06</t>
  </si>
  <si>
    <t>Igrejas de São João Batista e São Francisco Xavier</t>
  </si>
  <si>
    <t>01492.000087/2003-44</t>
  </si>
  <si>
    <t>Coleções etnográficas da UFPA</t>
  </si>
  <si>
    <t>01492.000078/2000-19</t>
  </si>
  <si>
    <t>Limoeiro do Ajuru</t>
  </si>
  <si>
    <t xml:space="preserve"> Imóvel residencial na localidade São José do Custódio</t>
  </si>
  <si>
    <t>parecer de indeferimento de 23/10/2022. Encaminhado para instrução em 29/3/2021</t>
  </si>
  <si>
    <t>01492.000077/2005-71</t>
  </si>
  <si>
    <t>Bairro do Reduto</t>
  </si>
  <si>
    <t>Solicitada a instrução em 29/6/2022</t>
  </si>
  <si>
    <t>01492.000252/2012-59</t>
  </si>
  <si>
    <t xml:space="preserve"> Sede campestre da Tuna Luso Brasileira</t>
  </si>
  <si>
    <t>Estudo visando tombamento e registro de festividades religiosas a ela relacionados.  Pedido Conjunto de Registro e Tombamentos dos Bens Culturais (SEI nº 1576580 e SEI nº 1576596)</t>
  </si>
  <si>
    <t>01408.002036/2010-98</t>
  </si>
  <si>
    <t>Igreja Rosário dos Homens Pretos</t>
  </si>
  <si>
    <t>01492.000068/2001-56</t>
  </si>
  <si>
    <t>Conjunto paisagístico natural de Alter do Chão</t>
  </si>
  <si>
    <t>INDEFERIDO em  02/08/2021</t>
  </si>
  <si>
    <t>01492.000064/2006-82</t>
  </si>
  <si>
    <t>Memorial da Cabanagem</t>
  </si>
  <si>
    <t>INDEFERIDO em 9/10/2021</t>
  </si>
  <si>
    <t>01496.000339/2018-81</t>
  </si>
  <si>
    <t>Antiga Casa de Câmara e Cadeia,</t>
  </si>
  <si>
    <t>parecer de indeferimento de 6/10/2022</t>
  </si>
  <si>
    <t>01492.000139/2016-05</t>
  </si>
  <si>
    <t xml:space="preserve">Santa Izabel </t>
  </si>
  <si>
    <t>Antigas estações ferroviárias de Santa Izabel e Americano - integrantes da antiga Estrada de Ferro de Bragança"</t>
  </si>
  <si>
    <t>01510.000422/2019-14</t>
  </si>
  <si>
    <t>Siderópolis</t>
  </si>
  <si>
    <t>Conjunto Arquitetônico Industrial Vila Fiorita</t>
  </si>
  <si>
    <t>INDEFERIDO em 04/08/2021</t>
  </si>
  <si>
    <t>01496.000176/2020-51</t>
  </si>
  <si>
    <t xml:space="preserve"> Sede do Grupo J. Macedo S/A</t>
  </si>
  <si>
    <t>01492.000169/2020-90</t>
  </si>
  <si>
    <t>Forno crematório</t>
  </si>
  <si>
    <t>INDEFERIDO em 19/06/2021</t>
  </si>
  <si>
    <t>01510.000125/2020-02</t>
  </si>
  <si>
    <t>Residência de Lydia Josephina Pizza Polli Wandrey e Waldemar Wandrey, imóvel localizado na Rua Benjamin Constant nº 256, Bairro São Luiz</t>
  </si>
  <si>
    <t>Proprietária VERIDIANA WANDREY MAFRA</t>
  </si>
  <si>
    <t>01492.000003/2020-73</t>
  </si>
  <si>
    <t>Centro Histórico de Óbidos</t>
  </si>
  <si>
    <t>71000.023296/2020-37</t>
  </si>
  <si>
    <t>Sobrado da escritora Clarice Lispector</t>
  </si>
  <si>
    <t>AISOACB</t>
  </si>
  <si>
    <t>Parecer de indeferimento de 24/08/2022. Solicitada a instrução em 29/060/2022</t>
  </si>
  <si>
    <t>01492.000110/2015-34</t>
  </si>
  <si>
    <t>Casa Modernista à travessa Padre Eutíquio nº 1879</t>
  </si>
  <si>
    <t>Carta externa de Cidadão - arq. Rony Cordeiro</t>
  </si>
  <si>
    <t>01492.000050/2008-21</t>
  </si>
  <si>
    <t>Imóvel à Travessa João Balbi, nº 201</t>
  </si>
  <si>
    <t>01492.000033/2000-29</t>
  </si>
  <si>
    <t>Conjunto neocolonial na Avenida Governador José Malcher e Travessa João Balbi</t>
  </si>
  <si>
    <t>parecer de indeferimento de 14/07/2022</t>
  </si>
  <si>
    <t>01492.000019/2002-02</t>
  </si>
  <si>
    <t>Prédio do Instituto Carlos Gomes</t>
  </si>
  <si>
    <t>Indeferido em 17/05/2024</t>
  </si>
  <si>
    <t>01514.900911/2017-68</t>
  </si>
  <si>
    <t>Chafariz de Pitangui</t>
  </si>
  <si>
    <t>Prefeitura Municipal de Pitangui</t>
  </si>
  <si>
    <t>Solicitada a instrução em 16/07/2022</t>
  </si>
  <si>
    <t>01498.000403/2020-29</t>
  </si>
  <si>
    <t>Engenho Massangana</t>
  </si>
  <si>
    <t>01502.001252/2019-86</t>
  </si>
  <si>
    <t>Caetité</t>
  </si>
  <si>
    <t>Terreiro de Candomblé Ilê Asé Danadana</t>
  </si>
  <si>
    <t>solicitada a instrução em 16/07/2022</t>
  </si>
  <si>
    <t>01498.000549/2020-74</t>
  </si>
  <si>
    <t>Conjunto Arquitetônico do Campus Casa Forte da Fundação Joaquim Nabuco</t>
  </si>
  <si>
    <t>01492.000401/2019-56</t>
  </si>
  <si>
    <t>Marabá</t>
  </si>
  <si>
    <t>Coleções da Fundação Casa de Cultura de Marabá</t>
  </si>
  <si>
    <t>01506.004749/2019-16</t>
  </si>
  <si>
    <t>Faculdade de Direito da Universidade de São Paulo</t>
  </si>
  <si>
    <t>cidadão: Hélcio Maciel Franca Madeira e Carlos Alexandre Böttcher</t>
  </si>
  <si>
    <t>01500.004751/2019-45</t>
  </si>
  <si>
    <t>Quiosques 19 e 20 da Lagoa Rodrigo de Freitas</t>
  </si>
  <si>
    <t>empresa Palaphita Kitch Comércio de Gêneros alimentícios LTDA</t>
  </si>
  <si>
    <t>Parecer de indeferimento de 17/09/2022encaminhado para instrução em 25/06/2021</t>
  </si>
  <si>
    <t>01510.001210/2019-46</t>
  </si>
  <si>
    <t>Conjunto de casarões em Brusque</t>
  </si>
  <si>
    <t>Cidadão (Altair José Formento)</t>
  </si>
  <si>
    <t>Encaminhado para instrução em 23/12/2020</t>
  </si>
  <si>
    <t>01450.003129/2019-52</t>
  </si>
  <si>
    <t>Hospital da Cruz Vermelha Brasileira (antigo hospital dos defeitos da face)</t>
  </si>
  <si>
    <t>Cidadão José Carlo Ferreira</t>
  </si>
  <si>
    <t xml:space="preserve">    </t>
  </si>
  <si>
    <t>Foi enviado para análise da CGID, resultou no Ofício Nº 12/2024/CITES-IPHAN (5196636) e Ofício Nº 558/2024/DEPAM-IPHAN (5198179).</t>
  </si>
  <si>
    <t>01450.004798/2012-75</t>
  </si>
  <si>
    <t>Pedra Fundamental da Capital Federal</t>
  </si>
  <si>
    <t>Deputado Carlos Bezerra</t>
  </si>
  <si>
    <t>Encaminhado para instrução em 15/12/2020</t>
  </si>
  <si>
    <t>01500.004233/2019-21</t>
  </si>
  <si>
    <t>Santa Casa de Misericórdia</t>
  </si>
  <si>
    <t>Cidadão - Hilda Veiga Bezerra</t>
  </si>
  <si>
    <t>Conjunto da Fábrica Filó</t>
  </si>
  <si>
    <t>Despacho 00992/2024/PFIPHAN/PGF/AGU encaminha ao DEPAM. Ofício Nº 227/2024/DEPAM-IPHAN encaminha a Procuradoria em 25/01/2024. Solicitado tombamento provisório, encaminhado para a Superintendência para instrução em 25/06/2021</t>
  </si>
  <si>
    <t>01506.001806/2020-49</t>
  </si>
  <si>
    <t>Cidadão: Ricardo Sant'Anna</t>
  </si>
  <si>
    <t xml:space="preserve">	SP-3550308-BI-CA-00013</t>
  </si>
  <si>
    <t>01506.004315/2019-16</t>
  </si>
  <si>
    <t>Muro Histórico do Parque Augusta</t>
  </si>
  <si>
    <t xml:space="preserve">Cidadão (Movimento Parque Augusta): Daniel da Silva Taranta </t>
  </si>
  <si>
    <t>PARECER TÉCNICO nº 7/2022/CGID/DEPAM indicando indeferimento de 8/1/2022.  Dado conhecimento e solicitada complementação da instrução processual (Ofício Nº 1135/2023/DEPAM-IPHAN)</t>
  </si>
  <si>
    <t>01450.004630/2019-36</t>
  </si>
  <si>
    <t>São Borja</t>
  </si>
  <si>
    <t>Acervo jesuítico-missioneiro de São Borja</t>
  </si>
  <si>
    <t>Cidadã (profa. IFF - São Borja): Eliane Martins Coelho</t>
  </si>
  <si>
    <t>encaminhado para instrução em 29/01/2021</t>
  </si>
  <si>
    <t>01492.000020/2020-19</t>
  </si>
  <si>
    <t>Acervo do Centro de Memória da Amazônia - CMA/UFPA</t>
  </si>
  <si>
    <t>Cidadão: William Gaia Farias (Diretor do Centro de Memória da Amazônia - CMA/UFPA)</t>
  </si>
  <si>
    <t>Parecer de indeferimento de 17/09/2022. encaminhado para instrução em 29/01/2021</t>
  </si>
  <si>
    <t>01492.000207/2006-56</t>
  </si>
  <si>
    <t>Central Hotel</t>
  </si>
  <si>
    <t>Movimento Central Hotel</t>
  </si>
  <si>
    <t>01514.000347/2020-87</t>
  </si>
  <si>
    <t>Timóteo</t>
  </si>
  <si>
    <t>Forno Hoffmann</t>
  </si>
  <si>
    <t>Prefeitura Municipal de Timóteo</t>
  </si>
  <si>
    <t>01450.003158/2019-14</t>
  </si>
  <si>
    <t>Túmulo do Servo de Deus Antoninho da Rocha Marmo</t>
  </si>
  <si>
    <t>Cidadão: José Carlos Rocha Ferreira</t>
  </si>
  <si>
    <t>01506.002495/2019-00</t>
  </si>
  <si>
    <t>Usina Hidrelétrica de Itatinga</t>
  </si>
  <si>
    <t>Câmara Municipal de Santos</t>
  </si>
  <si>
    <t>01506.000909/2020-91</t>
  </si>
  <si>
    <t>Monumento Natural da Pedra Grande</t>
  </si>
  <si>
    <t>Marco Antonio Sanches Cherfêm</t>
  </si>
  <si>
    <t>encaminhado para SE em 13/06/21</t>
  </si>
  <si>
    <t>01508.000028/2021-31</t>
  </si>
  <si>
    <t>Palácio Garibaldi</t>
  </si>
  <si>
    <t>Presidente da Associação Giuseppe Garibaldi</t>
  </si>
  <si>
    <t>INDEFERIDO em 17/08/2021</t>
  </si>
  <si>
    <t>01551.000013/2021-48</t>
  </si>
  <si>
    <t>Brasília Palace Hotel</t>
  </si>
  <si>
    <t>encaminhado para instrução da SE-BA em 23/03/22</t>
  </si>
  <si>
    <t>01450.012786/2005-95</t>
  </si>
  <si>
    <t>Terreiro Axé Maroketu</t>
  </si>
  <si>
    <t>Mãe Pastora de Iemanjá</t>
  </si>
  <si>
    <t>INDEFERIDO em 25/08/2021</t>
  </si>
  <si>
    <t>01450.002926/2019-12</t>
  </si>
  <si>
    <t>Associação Esportiva Caxambú</t>
  </si>
  <si>
    <t>Associação esportica Caxambú</t>
  </si>
  <si>
    <t>01450.003305/2020-90</t>
  </si>
  <si>
    <t>Área de Atividades do Grupo Escoteiro Georg Black - Sede "Coxilha Escoteira Torrão Gaúcho" e Acesso "Caminho dos Escoteiros ou Alameda dos Escoteiros"</t>
  </si>
  <si>
    <t>Instituto pro Scout Lino Schiefferdecker</t>
  </si>
  <si>
    <t>01492.000143/2008-55</t>
  </si>
  <si>
    <t>Prédio do Instituto Evandro Chagas</t>
  </si>
  <si>
    <t>Instituto Evandro Chagas</t>
  </si>
  <si>
    <t>Parecer de indeferimento de 27/09/2022. Encaminhado para instrução em 13/06/2021</t>
  </si>
  <si>
    <t>01492.000237/2015-53</t>
  </si>
  <si>
    <t>Parque do Utinga</t>
  </si>
  <si>
    <t>Conselho regional de museologia</t>
  </si>
  <si>
    <t>Parecer de indeferimento de 26/08/2022. Encaminhado para instrução em 13/06/2021</t>
  </si>
  <si>
    <t>01492.000373/2009-03</t>
  </si>
  <si>
    <t>Teatro São Cristóvão e Associação dos Chauffeurs</t>
  </si>
  <si>
    <t>João de Jesus Paes Loureiro</t>
  </si>
  <si>
    <t>INDEFERIDO em 30/03/2022. Parecer de indeferimento de 23/02/2022</t>
  </si>
  <si>
    <t>01492.000315/2020-87</t>
  </si>
  <si>
    <t>Palacete Bolonha e Palacete José Júlio de Andrade</t>
  </si>
  <si>
    <t>Euler Santos de Arruda, presidente do Corem/PA</t>
  </si>
  <si>
    <t>01450.000804/2021-14</t>
  </si>
  <si>
    <t>Obras Literárias de Monteiro Lobato</t>
  </si>
  <si>
    <t>Dep. Federal Carla Zambelli</t>
  </si>
  <si>
    <t>Parecer de indeferimento de 19/3/2022. Encaminhado para instrução em 23/06/2021</t>
  </si>
  <si>
    <t>01492.000134/2003-50</t>
  </si>
  <si>
    <t>Área de Miramar</t>
  </si>
  <si>
    <t>João Lúcio Mazzini da Costa</t>
  </si>
  <si>
    <t>Encaminhado para instrução em 22/06/2021</t>
  </si>
  <si>
    <t>01492.000316/2020-21</t>
  </si>
  <si>
    <t>Imóveis situados à Av. Almirante Barroso 1648 e 2140</t>
  </si>
  <si>
    <t>Marialva Ferreira Pereira e outros</t>
  </si>
  <si>
    <t>Foi retificado o nome do processo.</t>
  </si>
  <si>
    <t>INDEFERIDO em 9/9/21</t>
  </si>
  <si>
    <t>01492.000027/2021-11</t>
  </si>
  <si>
    <t>Casa da Estrella de Belém</t>
  </si>
  <si>
    <t>Nelson Rodrigues Sanjad</t>
  </si>
  <si>
    <t>Encaminhado para instrução em 23/06/2021</t>
  </si>
  <si>
    <t>01500.000013/2021-43</t>
  </si>
  <si>
    <t>Antiga Cia. Têxtil Brasil Indústria</t>
  </si>
  <si>
    <t>Davi Pereira Romeiro Neto</t>
  </si>
  <si>
    <t>Encaminhado para instrução em 25/06/2021</t>
  </si>
  <si>
    <t>01402.000042/2021-13</t>
  </si>
  <si>
    <t>Prédio do antigo Sanatório Meduna</t>
  </si>
  <si>
    <t>Wellington Carvalho Camarço</t>
  </si>
  <si>
    <t>Parecer de indeferimento de 6/8/2022. Encaminhado para instrução em 25/06/2021</t>
  </si>
  <si>
    <t>01492.000021/2005-16</t>
  </si>
  <si>
    <t>Tracuateua</t>
  </si>
  <si>
    <t>Casarão Secular de Tracuateua</t>
  </si>
  <si>
    <t>Waldeth Gomes da Costa</t>
  </si>
  <si>
    <t>01450.006788/2010-11</t>
  </si>
  <si>
    <t>Conjunto Arquitetônico da Fazenda Experimental Getúlio Vargas</t>
  </si>
  <si>
    <t>Anderson Adauto Pereira</t>
  </si>
  <si>
    <t>Ofício Nº 134/2024/CGID/DEPAM-IPHAN, 26/01/2024, solicita alinhamento entre a informação do referido Parecer Técnico e do Ofício de encaminhamento, ou justificativa. Encaminhado para instrução em 25/06/2021</t>
  </si>
  <si>
    <t>01492.000079/2000-55</t>
  </si>
  <si>
    <t>Igreja do Senhor dos Passos (Igreja de Pedra)</t>
  </si>
  <si>
    <t>Vereador Raimundo Alves da Costa, Camara Municipal de Vigia</t>
  </si>
  <si>
    <t>01502.000056/2021-17</t>
  </si>
  <si>
    <t>Valente</t>
  </si>
  <si>
    <t>Caldeirão do Boi Valente</t>
  </si>
  <si>
    <t>Walker Silva Mota</t>
  </si>
  <si>
    <t>Solicitada a instrução em 16/07/2021</t>
  </si>
  <si>
    <t>01506.000664/2021-83</t>
  </si>
  <si>
    <t>Limeira</t>
  </si>
  <si>
    <t>Conjunto do Casarão da Fazenda Tatu</t>
  </si>
  <si>
    <t>Paulo Masuit Levy Presidente do Conselho Municipal de defesa do patrimônio histórico</t>
  </si>
  <si>
    <t>Encaminhado para instrução em 28/06/2021</t>
  </si>
  <si>
    <t>01450.001861/2021-11</t>
  </si>
  <si>
    <t>Panteão dos Andradas</t>
  </si>
  <si>
    <t>Ana Luísa Duarte</t>
  </si>
  <si>
    <t>Encaminhado para instrução em 26/06/2021</t>
  </si>
  <si>
    <t>01500.005033/2018-13</t>
  </si>
  <si>
    <t>Igreja de São Elesbão e Santa Efigênia</t>
  </si>
  <si>
    <t>Jaime Mitropoulos, Minstério Público Federal</t>
  </si>
  <si>
    <t>Encaminhado para instrução em 28/06/2021. Encaminhada orientações da CGID em 11/09/2023.</t>
  </si>
  <si>
    <t>00135.210187/2018-60</t>
  </si>
  <si>
    <t>Cemitério dos Escravos da Comunidade Quilombola de Quartel do Indaiá</t>
  </si>
  <si>
    <t>Juvenal Araújo Júnior, Secretário Nacional de Políticas de Promoção da igualdade racial.</t>
  </si>
  <si>
    <t>Encaminhado para instrução em 16/07/2021</t>
  </si>
  <si>
    <t>01506.000713/2021-88.</t>
  </si>
  <si>
    <t>Campos dos Jordão</t>
  </si>
  <si>
    <t>Patrimônio cultural ferroviário da Estrada de Ferro Campos do Jordão (EFCJ)</t>
  </si>
  <si>
    <t>Fabricio Donizeti Cruz de Jesus</t>
  </si>
  <si>
    <t>Enviado para análise na COREC em 25/060/2021</t>
  </si>
  <si>
    <t>01514.002769/2009-81</t>
  </si>
  <si>
    <t>Volta Grande</t>
  </si>
  <si>
    <t>Casa e Estúdio do Cineasta Humberto Mauro</t>
  </si>
  <si>
    <t>Fernanda Caraline de Almeida Carvalhal</t>
  </si>
  <si>
    <t>INDEFERIDO em 10/08/2021</t>
  </si>
  <si>
    <t xml:space="preserve">01514.002858/2014-95 </t>
  </si>
  <si>
    <t>Sabará</t>
  </si>
  <si>
    <t>Capela do Senhor Bom Jesus do Morro da Cruz</t>
  </si>
  <si>
    <t>Diógenes Gonçalves Fantini, Prefeito de Sabará</t>
  </si>
  <si>
    <t>Recurso ao indeferimento, encaminhado à CAR em 12/1/2023. Reabertura do processo em 04/01/2023. Indeferido em 7/11/2021. Solicitada a instrução em 12/07/2021</t>
  </si>
  <si>
    <t>01512.000117/2020-38</t>
  </si>
  <si>
    <t>Ronda Alta</t>
  </si>
  <si>
    <t>Monumento em Homenagem aos Trabalhadores Rurais Sem Terra</t>
  </si>
  <si>
    <t>Jovan Gasparetto</t>
  </si>
  <si>
    <t>INDEFERIDO em  23/07/2021</t>
  </si>
  <si>
    <t>01514.002222/2018-77</t>
  </si>
  <si>
    <t>Caeté e Santa Bárbara</t>
  </si>
  <si>
    <t xml:space="preserve">Distrito espeleológico Serra do Gandarela, </t>
  </si>
  <si>
    <t>Alice Okawara, presidente da Macaca</t>
  </si>
  <si>
    <t>INDEFERIDO em  14/07/2021</t>
  </si>
  <si>
    <t>01500.000940/2021-63</t>
  </si>
  <si>
    <t>Casa situada à Rua da Conceição, nº 171</t>
  </si>
  <si>
    <t>Suzana Caspary Ribeiro</t>
  </si>
  <si>
    <t>INDEFERIDO em 23/07/21</t>
  </si>
  <si>
    <t>01421.000252/2018-88</t>
  </si>
  <si>
    <t>Locomotivas RS8</t>
  </si>
  <si>
    <t>Wagner  Douglas Júnior, Canal Supertrens</t>
  </si>
  <si>
    <t>INDEFERIDO em 28/07/21</t>
  </si>
  <si>
    <t>01510.000725/2018-48</t>
  </si>
  <si>
    <t>Sítio Paisagístico da pedra dos quatro furos</t>
  </si>
  <si>
    <t>Leandro Neto</t>
  </si>
  <si>
    <t>Parecer de indeferimento de 10/07/2022. Solicitada a instruçao em 14/07/2021</t>
  </si>
  <si>
    <t>01492.000568/2019-17</t>
  </si>
  <si>
    <t>Complexo do Mercado de São Braz</t>
  </si>
  <si>
    <t>Olímpio Yugo Ohnishi</t>
  </si>
  <si>
    <t>INDEFERIDO em 6/11/2021. Solicitada a instrução em  14/07/2021</t>
  </si>
  <si>
    <t xml:space="preserve"> 01425.000215/2021-35</t>
  </si>
  <si>
    <t>Cuiabã</t>
  </si>
  <si>
    <t>Quartel do 44º Batalhão de Infantaria Motorizada</t>
  </si>
  <si>
    <t>Alberto Machado, Secretário de Estado de Cultura, esporte e lazer</t>
  </si>
  <si>
    <t>Solicitada a instrução em 13/07/2021</t>
  </si>
  <si>
    <t>01496.000067/2021-15</t>
  </si>
  <si>
    <t>Acervo do Memorial Padre Antônio Vieira</t>
  </si>
  <si>
    <t>Gilton Barreto de Souza</t>
  </si>
  <si>
    <t>Indeferido em 21/06/2024</t>
  </si>
  <si>
    <t xml:space="preserve">01402.000177/2020-06 </t>
  </si>
  <si>
    <t>Gravura Érica, de autoria de Roberto Burle Marx</t>
  </si>
  <si>
    <t>Silvani Maia Resende Santana, Secretária de Administração, orçamento e financas, TRE-PI</t>
  </si>
  <si>
    <t>Parecer de indeferimento de 21/11/2021</t>
  </si>
  <si>
    <t>01492.000148/2005-35</t>
  </si>
  <si>
    <t>Edifício D. Carlos</t>
  </si>
  <si>
    <t>Pedido de esclarecimentos respondido em 14/1/2022. Solicitada a instrução em 11/11/21</t>
  </si>
  <si>
    <t>01551.000098/2021-64</t>
  </si>
  <si>
    <t>Imóvel em que funcionou o Pelotão de Investigações Criminais, no Batalhão de Polícia do Exército de Brasília (BPEB)</t>
  </si>
  <si>
    <t>Anna Paula Coutinho de Barcelos Moreira, Procuradora da República</t>
  </si>
  <si>
    <t>01506.000451/2020-71</t>
  </si>
  <si>
    <t>Ibitinga</t>
  </si>
  <si>
    <t>Templo do Ministério Instituto e Acampamento Bíblico Ebennezer</t>
  </si>
  <si>
    <t>José Roberto de Souza</t>
  </si>
  <si>
    <t>Solicitada a instrução em  26/07/21</t>
  </si>
  <si>
    <t>01450.002663/2020-85</t>
  </si>
  <si>
    <t xml:space="preserve"> Casa da Morte</t>
  </si>
  <si>
    <t>Vanessa Serguezzi, Ministério Público Federal</t>
  </si>
  <si>
    <t>INDEFERIDO em 24/08/2021</t>
  </si>
  <si>
    <t>01500.004815/2018-27</t>
  </si>
  <si>
    <t>edificação</t>
  </si>
  <si>
    <t>Igreja da Freguesia de Santana</t>
  </si>
  <si>
    <t>Alonso de Oliveira, diretor do Departamento Histórico e Artístico da Secretaria de Cultura e Esportes do Município</t>
  </si>
  <si>
    <t>Solicitada a instrução em  30/07/21</t>
  </si>
  <si>
    <t>01496.000363/2021-16</t>
  </si>
  <si>
    <t>Conjunto Urbano Histórico do Centro da Cidade de Fortaleza</t>
  </si>
  <si>
    <t>Márcio Martins, vereador</t>
  </si>
  <si>
    <t>Solicitada a instrução em 23/08/21</t>
  </si>
  <si>
    <t>01450.002596/2021-80</t>
  </si>
  <si>
    <t>Cartas endereçadas a Luís Carlos Prestes</t>
  </si>
  <si>
    <t>01510.000557/2020-13</t>
  </si>
  <si>
    <t>Major Gercino</t>
  </si>
  <si>
    <t>Igreja Senhor Bom Jesus</t>
  </si>
  <si>
    <t>Everson Cristian Raimundo</t>
  </si>
  <si>
    <t>Parecer de indeferimento de 1/09/2022. Solicitada a instrução em 30/08/2021</t>
  </si>
  <si>
    <t>01496.000412/2021-11</t>
  </si>
  <si>
    <t>Edifício São Pedro</t>
  </si>
  <si>
    <t>Wagner de Souza Gomes, Deputado Federal Capitão Wagner</t>
  </si>
  <si>
    <t>Solicitada a instrução em 27/08/2021</t>
  </si>
  <si>
    <t>01450.002514/2021-05</t>
  </si>
  <si>
    <t>Conjunto Arquitetônico e Urbanístico do Instituto Biológico</t>
  </si>
  <si>
    <t>Ana Eugênia de Carvalho Campos, Diretora técnica do Departamento</t>
  </si>
  <si>
    <t>INDEFERIDO em 14/09/2021</t>
  </si>
  <si>
    <t xml:space="preserve">01402.000370/2021-10 </t>
  </si>
  <si>
    <t>Regeneração</t>
  </si>
  <si>
    <t>Mirante do Cruzeiro (Morro da Cruz)</t>
  </si>
  <si>
    <t>Eduardo Alves Carvalho, prefeito</t>
  </si>
  <si>
    <t>Parecer de indeferimento de 3/3/2022. encaminhado pela presidência à SE em 16/09/2022. Pedido parecer ao CNA em 26/12/2021</t>
  </si>
  <si>
    <t xml:space="preserve">01450.002749/2021-99 </t>
  </si>
  <si>
    <t>Canindé do São Francisco</t>
  </si>
  <si>
    <t>Sítios arqueológicos no Vale dos Mestres</t>
  </si>
  <si>
    <t>Omar Bradley de Oliveira, Procurador Federal</t>
  </si>
  <si>
    <t>Parecer de indeferimento de 10/02/2022. INDEFERIDO em 4/4/2022. Solicitada a instrução em 13/10/2021</t>
  </si>
  <si>
    <t xml:space="preserve">01450.003143/2021-71 </t>
  </si>
  <si>
    <t xml:space="preserve"> Imóvel conhecido como Casa de Pedra</t>
  </si>
  <si>
    <t xml:space="preserve">Cidadã Camilla Pecene de Lima André </t>
  </si>
  <si>
    <t>Encaminhado para instrução em 13/1/1022</t>
  </si>
  <si>
    <t>01450.003028/2021-04</t>
  </si>
  <si>
    <t>Palácio Rio Branco</t>
  </si>
  <si>
    <t>Luiz Antônio de Souza, presidente do IAB</t>
  </si>
  <si>
    <t>01500.900142/2017-57</t>
  </si>
  <si>
    <t> Imóvel situado à Rua Dois de Dezembro, nº 63,</t>
  </si>
  <si>
    <t>Cidadã Joyce bahiense Gomes</t>
  </si>
  <si>
    <t>INDEFERIDO em 27/10/2021</t>
  </si>
  <si>
    <t>01402.000453/2021-17</t>
  </si>
  <si>
    <t>Nascentes do Rio Mulato, na Comunidade Coco dos Amâncio,</t>
  </si>
  <si>
    <t>PARECER TÉCNICO nº 1/2024/COTEC IPHAN-RJ/IPHAN-RJ sugere indeferimento, conforme expressa "procuramos evidenciar que não há sentido algum em se indicar o tombamento da coleção pictórica da Santa Casa de Valença por valor histórico." Encaminhado para instrução em 31/10/2021</t>
  </si>
  <si>
    <t>01450.003414/2021-98</t>
  </si>
  <si>
    <t>Acervo da Santa Casa de Misericórdia de Valença</t>
  </si>
  <si>
    <t>Olav Schrader, supeintendente do Iphan no Rio de Janeiro</t>
  </si>
  <si>
    <t>INDEFERIDO em 28/10/2021</t>
  </si>
  <si>
    <t>01450.007046/2009-61</t>
  </si>
  <si>
    <t>Dr. Camargo</t>
  </si>
  <si>
    <t>Estação Ferroviária de Doutor Camargo</t>
  </si>
  <si>
    <t>Alcídio Delapria, prefeito municial</t>
  </si>
  <si>
    <t>INDEFERIDO em 9/11/2021</t>
  </si>
  <si>
    <t>01502.000343/2021-19</t>
  </si>
  <si>
    <t>Boquira</t>
  </si>
  <si>
    <t>Capela da Comunidade de Santa Rita</t>
  </si>
  <si>
    <t>Luciano de Oliveira e Silva, Prefeiito</t>
  </si>
  <si>
    <t>INDEFERIDO em 20/11/2021</t>
  </si>
  <si>
    <t>01502.003800/2010-74</t>
  </si>
  <si>
    <t>Salvador e Candeias</t>
  </si>
  <si>
    <t>Sítios petrolíferos de Candeias e Lobato</t>
  </si>
  <si>
    <t>Antônio José Pinheiro Rivas e Gilberto Melo</t>
  </si>
  <si>
    <t>Encaminhado para instrução em 18/11/2021</t>
  </si>
  <si>
    <t>01450.003661/2021-94</t>
  </si>
  <si>
    <t>Circuito do Autódromo Internacional de Curitiba</t>
  </si>
  <si>
    <t>Wagner Gilberto de Carvalho, cidadão</t>
  </si>
  <si>
    <t>01450.003703/2021-97</t>
  </si>
  <si>
    <t>Circuito do Autódromo de São Paulo</t>
  </si>
  <si>
    <t>solicitada a instrução 20/11/2021</t>
  </si>
  <si>
    <t>01502.002488/2017-78</t>
  </si>
  <si>
    <t>Rio Real</t>
  </si>
  <si>
    <t>Sobrado à Praça da Bandeira,</t>
  </si>
  <si>
    <t>Clécia Nascimento Almeida , secretária municipal de educação'</t>
  </si>
  <si>
    <t>Mural Cerâmico 'Batalha dos Guararapes’</t>
  </si>
  <si>
    <t>Antônio Ricardo Accioly Campos, presidente da FUNDAJ</t>
  </si>
  <si>
    <t>INDEFERIDO em 21/11/2021</t>
  </si>
  <si>
    <t>01450.015809/2009-47</t>
  </si>
  <si>
    <t>Conjunto arquitetônico ferroviário de Santa Bárbara</t>
  </si>
  <si>
    <t>Sérgio Motta de Mello, presidente da Apito</t>
  </si>
  <si>
    <t>Parecer de indeferimento de 20/12/2022</t>
  </si>
  <si>
    <t>01426.000046/2021-23</t>
  </si>
  <si>
    <t>Conjunto arquitetônico e paisagístico do bairro de Quebra Frascos</t>
  </si>
  <si>
    <t>Renata Crhistina C. de O. Gouveia, cidadã</t>
  </si>
  <si>
    <t>Parecer de indeferimento de 23/11/2021</t>
  </si>
  <si>
    <t>01502.001877/2005-42</t>
  </si>
  <si>
    <t>Nádia Mendes de Moura, servidora IPHAN</t>
  </si>
  <si>
    <t>Parecer de indeferimento de 18/11/2021</t>
  </si>
  <si>
    <t>01500.000356/2018-11</t>
  </si>
  <si>
    <t>Terreno e prédio situado à Rua Luisa Figueiredo n º 266</t>
  </si>
  <si>
    <t>Luís Fernando César de Azevedo Silva, Cidadão</t>
  </si>
  <si>
    <t>INDEFERIDO em 3/3/2022, Parecer de indeferimento de 9/2/2022</t>
  </si>
  <si>
    <t>01502.001370/2021-17</t>
  </si>
  <si>
    <t>Piritiba</t>
  </si>
  <si>
    <t>Estação Ferroviária do Distrito do França</t>
  </si>
  <si>
    <t>Fernando Rios, Vereador</t>
  </si>
  <si>
    <t>Parecer de indeferimento de 9/1/2022</t>
  </si>
  <si>
    <t>01502.001541/2021-08</t>
  </si>
  <si>
    <t>Araci</t>
  </si>
  <si>
    <t>Estádio Municipal José Brígido da Silva</t>
  </si>
  <si>
    <t>Joaquim Carvalho de Oliveira Neto, Cidadão</t>
  </si>
  <si>
    <t>Encaminhado para instrução em 4/1/2022</t>
  </si>
  <si>
    <t xml:space="preserve">01450.003921/2021-21 </t>
  </si>
  <si>
    <t>Pavilhão de comando do quartel do 3º Grupo de Artilharia Antiaérea</t>
  </si>
  <si>
    <t>Gustavo Luis Toigo</t>
  </si>
  <si>
    <t>INDEFERIDO em 11/1/2022</t>
  </si>
  <si>
    <t>01502.002080/2019-68</t>
  </si>
  <si>
    <t>Ladeira de Nanã</t>
  </si>
  <si>
    <t>Ailton Kleber</t>
  </si>
  <si>
    <t>INDEFERIDO em 14/1/2022</t>
  </si>
  <si>
    <t>01502.000675/2020-12</t>
  </si>
  <si>
    <t>Formosa do Rio Preto</t>
  </si>
  <si>
    <t>Ponte de madeira</t>
  </si>
  <si>
    <t>Gabriela Fernandes Ribeiro</t>
  </si>
  <si>
    <t>Encaminhado para instrução em 14/1/2022</t>
  </si>
  <si>
    <t xml:space="preserve">01496.000677/2021-19 </t>
  </si>
  <si>
    <t>Base Aérea de Fortaleza - BAFZ</t>
  </si>
  <si>
    <t>Lúcio Gonçalo de Alcântara, cidadão, e outros</t>
  </si>
  <si>
    <t>Encaminhado para instrução em 18/1/2022</t>
  </si>
  <si>
    <t>01450.000220/2020-50</t>
  </si>
  <si>
    <t>Edifício Copan</t>
  </si>
  <si>
    <t>Conselho Consultivo do Iphan</t>
  </si>
  <si>
    <t>Encaminhado para instrução em 19/1/2022</t>
  </si>
  <si>
    <t>01450.000223/2020-93</t>
  </si>
  <si>
    <t xml:space="preserve"> Museu Oscar Niemeyer</t>
  </si>
  <si>
    <t>Conjunto Pavilhões de Serviços Gerais da UnB</t>
  </si>
  <si>
    <t>encaminhado para instrução em 4/2/2022</t>
  </si>
  <si>
    <t>01403.000094/2007-21</t>
  </si>
  <si>
    <t>Complexo do Angiquinho</t>
  </si>
  <si>
    <t>Superintendência do Iphan em Alagoas</t>
  </si>
  <si>
    <t>Deferimento</t>
  </si>
  <si>
    <t>Encaminhado para instrução em 21/02/2022</t>
  </si>
  <si>
    <t>01512.000021/2022-31</t>
  </si>
  <si>
    <t>Farroupilha</t>
  </si>
  <si>
    <t>Moinho Covolan</t>
  </si>
  <si>
    <t>Álvaro Wilson Covolan - cidadão</t>
  </si>
  <si>
    <t>Encaminhado para a instrução em 6/3/2022</t>
  </si>
  <si>
    <t>01496.000683/2021-76</t>
  </si>
  <si>
    <t>Conjunto Arquitetônico da Faculdade de Direito da Universidade Federal do Ceará</t>
  </si>
  <si>
    <t>Aderbal Aguiar Junior</t>
  </si>
  <si>
    <t xml:space="preserve">Encaminhado para instrução em 4/4/2022. </t>
  </si>
  <si>
    <t>01498.000084/2021-32</t>
  </si>
  <si>
    <t>Cruzeiro Carmelitano</t>
  </si>
  <si>
    <t>Marcos Paulo A. do Santos</t>
  </si>
  <si>
    <t>Parecer de indeferimento de 15/4/2022</t>
  </si>
  <si>
    <t>01425.000015/2022-63</t>
  </si>
  <si>
    <t>Igreja Nossa Senhora de Auxiliadora</t>
  </si>
  <si>
    <t>João Machado Neto, Prefeito</t>
  </si>
  <si>
    <t>indeferimento</t>
  </si>
  <si>
    <t>01425.000016/2022-16</t>
  </si>
  <si>
    <t>Fachada da Casa do Senhor Venâncio</t>
  </si>
  <si>
    <t>01425.000013/2022-74</t>
  </si>
  <si>
    <t>Casa dos Irmãos Villas Boas</t>
  </si>
  <si>
    <t>01425.000014/2022-19</t>
  </si>
  <si>
    <t>Teatro Municipal Heitor Villa Lobos</t>
  </si>
  <si>
    <t>01425.000012/2022-20</t>
  </si>
  <si>
    <t>Casa do Coronel Vanique</t>
  </si>
  <si>
    <t>Encaminhado para instrução em 26/3/2022</t>
  </si>
  <si>
    <t>01514.000243/2022-34</t>
  </si>
  <si>
    <t>Alfenas</t>
  </si>
  <si>
    <t>Ponte das Amoras</t>
  </si>
  <si>
    <t>GUILHERME ABRAÃO SILVA</t>
  </si>
  <si>
    <t>Parecer de tombamento de 20/02/2023. solicitada vistoria em 4/5/2022</t>
  </si>
  <si>
    <t>01450.001274/2022-02</t>
  </si>
  <si>
    <t>Pirassununga</t>
  </si>
  <si>
    <t>Aeronave North American T-6, matrícula PT-TRB, da Esquadrilha da Fumaça,</t>
  </si>
  <si>
    <t>Rafael Rodrigues Filho, diretor do Incaer</t>
  </si>
  <si>
    <t>Solicitada instrução em 21/05/22</t>
  </si>
  <si>
    <t>01506.000573/2022-29</t>
  </si>
  <si>
    <t>Parque Dr. Fernando Costa - Água Branca - São Paulo/SP</t>
  </si>
  <si>
    <t>Catherine Otondo, presidente CAU/SP</t>
  </si>
  <si>
    <t>Parecer de indeferimento de 17/5/22</t>
  </si>
  <si>
    <t xml:space="preserve">01502.001030/2020-05 </t>
  </si>
  <si>
    <t>Terreiro Ilê Àse Olo T'Ògun</t>
  </si>
  <si>
    <t>Márgio Luís Régis de Souza</t>
  </si>
  <si>
    <t>Indeferimento</t>
  </si>
  <si>
    <t>Solicitada instrução em 31/05/22. Parecer de indeferimento de 15/12/2022</t>
  </si>
  <si>
    <t>01450.001709/2022-19</t>
  </si>
  <si>
    <t>Casa junto à Barragem do Cobre</t>
  </si>
  <si>
    <t>Glauber Machado, presidente do instituto Popular Trilas das Flores</t>
  </si>
  <si>
    <t>parecer de indeferimento de 10/06/22. Houve recurso do requerente e o processo voltou à SE-BA em 23/5/2023.</t>
  </si>
  <si>
    <t>01502.001434/2021-71</t>
  </si>
  <si>
    <t>Amargosa</t>
  </si>
  <si>
    <t>Parque de Exposições Jorge Sales</t>
  </si>
  <si>
    <t>Lenito de Oliveira Soares vice-presidente da COAMAR</t>
  </si>
  <si>
    <t>Solicitada a instrução em 10/06/2022</t>
  </si>
  <si>
    <t>01502.002065/2008-67</t>
  </si>
  <si>
    <t>Euclides da Cunha</t>
  </si>
  <si>
    <t>Igreja da Santíssima Trindade de Massacará</t>
  </si>
  <si>
    <t>João Paulo Bittencourt</t>
  </si>
  <si>
    <t>solicitada a instrução em 28/06/2022. PARECER TÉCNICO nº 27/2023/DIVTEC IPHAN-ES/IPHAN-ES</t>
  </si>
  <si>
    <t>01502.000286/2022-59</t>
  </si>
  <si>
    <t>Pojuca</t>
  </si>
  <si>
    <t>Igreja Matriz de Pojuca</t>
  </si>
  <si>
    <t>Padre Claudio Antônio dos Santos</t>
  </si>
  <si>
    <t>Solicitada a instrução em 14/07/2022</t>
  </si>
  <si>
    <t>01409.000279/2022-15</t>
  </si>
  <si>
    <t>Forte de São Francisco Xavier da Barra</t>
  </si>
  <si>
    <t>Luciene Pessotti de Souza, cidadã</t>
  </si>
  <si>
    <t>Solicitada a instrução em 12/07/2022</t>
  </si>
  <si>
    <t>01496.000402/2022-66</t>
  </si>
  <si>
    <t>Conjunto de estruturas históricas do antigo porto de Fortaleza</t>
  </si>
  <si>
    <t>Danilo Lopes, vereador</t>
  </si>
  <si>
    <t>parecer de indeferimento de 16/01/2023. solicitada a instrução em 20/07/2022</t>
  </si>
  <si>
    <t>01492.000200/2022-54</t>
  </si>
  <si>
    <t>Cidade de Cametá</t>
  </si>
  <si>
    <t>José Sarney, presidente da Republica</t>
  </si>
  <si>
    <t>Parecer de indeferimento de 20/07/2022</t>
  </si>
  <si>
    <t>01450.002487/2022-43</t>
  </si>
  <si>
    <t>Cruzeiro nas dunas</t>
  </si>
  <si>
    <t>Ana Maria Mandim, CMMAC</t>
  </si>
  <si>
    <t>01450.002455/2022-48</t>
  </si>
  <si>
    <t>Dunas de abrantes e Jauá</t>
  </si>
  <si>
    <t>01502.001013/2020-60</t>
  </si>
  <si>
    <t>Fonte do Buraquinho</t>
  </si>
  <si>
    <t>solicitada a instrução em 19/07/2022</t>
  </si>
  <si>
    <t>00533.005741/2020-11</t>
  </si>
  <si>
    <t>Clube Farroupilha</t>
  </si>
  <si>
    <t>Jeferson Thiago Sbalqueiro Lopes, procurador federal</t>
  </si>
  <si>
    <t>Parecer de indeferimento de 21/07/2022</t>
  </si>
  <si>
    <t>01502.000986/2022-43</t>
  </si>
  <si>
    <t>Lagoa dos Patos</t>
  </si>
  <si>
    <t>Estela Oliveira, cidadã</t>
  </si>
  <si>
    <t>01502.000782/2022-11</t>
  </si>
  <si>
    <t>Rio Antônio</t>
  </si>
  <si>
    <t>Casarão conhecido como Casa dos Escravos</t>
  </si>
  <si>
    <t>Eloísa Cecília Dias Martins, cidadã</t>
  </si>
  <si>
    <t>01502.002173/2009-11</t>
  </si>
  <si>
    <t>Cairú</t>
  </si>
  <si>
    <t>Casa de Farinha na Ilha de Boipeba</t>
  </si>
  <si>
    <t>Missmária de Jesus Costa, cidadã</t>
  </si>
  <si>
    <t xml:space="preserve">01450.001789/2022-02 </t>
  </si>
  <si>
    <t xml:space="preserve"> Alojamento de funcionários em trânsito da Fundação Brasil Central/Nova Xavantina</t>
  </si>
  <si>
    <t>Joao Fernandes de Oliveira Fernandes</t>
  </si>
  <si>
    <t>Solicitada a instrução em 31/10/2022</t>
  </si>
  <si>
    <t>72031.012834/2022-25</t>
  </si>
  <si>
    <t>Porto velho</t>
  </si>
  <si>
    <t>Casarão dos ingleses</t>
  </si>
  <si>
    <t>Associaç!ao dos funcionários da EFMM.</t>
  </si>
  <si>
    <t>25/20/20233</t>
  </si>
  <si>
    <t xml:space="preserve">Solicitada a instrução em 17/01/2023. PARECER TÉCNICO nº 27/2023/DIVTEC IPHAN-ES/IPHAN-ES indicando indeferimento do tombamento e  valoração conforme disposto na Lei nº 11.483/2007 e na Portaria Iphan n° 17/2022. </t>
  </si>
  <si>
    <t>01409.000437/2022-37</t>
  </si>
  <si>
    <t>Trecho da linha férrea e estações entre Mimoso do Sul e Atílio Vivácqua</t>
  </si>
  <si>
    <t>Fábio Batista de Souza, procurador do ministério público federal</t>
  </si>
  <si>
    <t>Solicitada a instrução em 12/01/2023</t>
  </si>
  <si>
    <t>01500.000419/2022-15</t>
  </si>
  <si>
    <t>Prédio que abriga a Escola de Música da UFRJ</t>
  </si>
  <si>
    <t>cidadão Júlio Longo</t>
  </si>
  <si>
    <t>Solicitada a instrução em 2/02/2023</t>
  </si>
  <si>
    <t>01508.000287/2020-81</t>
  </si>
  <si>
    <t>Rolândia</t>
  </si>
  <si>
    <t>Casas na Avenida dos Expedicionários 570 e 604</t>
  </si>
  <si>
    <t>Luiz Francisconi Neto, Prefeito</t>
  </si>
  <si>
    <t>Solicitada a instrução em 13/02/2023</t>
  </si>
  <si>
    <t>01508.000058/2021-48</t>
  </si>
  <si>
    <t>Maringá</t>
  </si>
  <si>
    <t>Prédio do Hotel Bandeirantes</t>
  </si>
  <si>
    <t>Edson Luiz Pereira, Sec. Municipal de cultura</t>
  </si>
  <si>
    <t>01508.000793/2021-51</t>
  </si>
  <si>
    <t>Palacete Leão Jr</t>
  </si>
  <si>
    <t>Paulo Cesar Starke Junior, superintendente da agência do Paraná.</t>
  </si>
  <si>
    <t>Solicitada instrução em 17/04/2023</t>
  </si>
  <si>
    <t>01450.001867/2023-41</t>
  </si>
  <si>
    <t>Bambuí</t>
  </si>
  <si>
    <t>Edificação que abriga o Posto Avançado de Pesquisas Emmanuel Dias</t>
  </si>
  <si>
    <t>Instituto René Racho - Fiocruz Minas</t>
  </si>
  <si>
    <t>Encaminhado para instrução em 25/05/2023.</t>
  </si>
  <si>
    <t>01450.003054/2023-96</t>
  </si>
  <si>
    <t>Metalúrgica Abramo Eberle S.A. - MAESA</t>
  </si>
  <si>
    <t>Denise Pessôa, deputada federal</t>
  </si>
  <si>
    <t>01450.002389/2023-97</t>
  </si>
  <si>
    <t>Praça das Aroeiras</t>
  </si>
  <si>
    <t>Hamilton Luiz Serighelli, cidadão</t>
  </si>
  <si>
    <t>INDEFERIDO EM 12/04/2024</t>
  </si>
  <si>
    <t>01450.002745/2023-72</t>
  </si>
  <si>
    <t>Rio Negrinho</t>
  </si>
  <si>
    <t>Estrada Imperial Dona Francisca</t>
  </si>
  <si>
    <t>Cleverson José Vellasques, cidadão</t>
  </si>
  <si>
    <t>Solicitada instrução em 25/5/2023</t>
  </si>
  <si>
    <t>01502.001018/2012-82</t>
  </si>
  <si>
    <t>Gentio do Ouro</t>
  </si>
  <si>
    <t>Imóveis na Vila de Santo Inácio</t>
  </si>
  <si>
    <t>Oscar Armando de Miranda Guedes Jr., em nome da Associação de Desenvolvimento Unidos por Santo Inácio</t>
  </si>
  <si>
    <t xml:space="preserve"> Ofício Nº 632/2023/CGID/DEPAM-IPHAN orienta  consulta à comunidade a respeito do interesse do prosseguimento do processo de tombamentopela Portaria 135/2023. Solicitada instrução em 29/05/2023.</t>
  </si>
  <si>
    <t>01450.002173/2018-64</t>
  </si>
  <si>
    <t>Serra do Salitre</t>
  </si>
  <si>
    <t>Fazenda Serrinha</t>
  </si>
  <si>
    <t>José Antônio Ventura, presidente da ARQTOV</t>
  </si>
  <si>
    <t>Solicitada instrução em 7/6/2023</t>
  </si>
  <si>
    <t>01506.000665/2023-90</t>
  </si>
  <si>
    <t>Sítio Arqueológico das ruínas das fundações da antiga Igreja do Rosário e Cemitério do Rosário</t>
  </si>
  <si>
    <t>Margarida da Silva Calixto, vereadora et alli</t>
  </si>
  <si>
    <t>Solicitada instrução em 19/07/2023</t>
  </si>
  <si>
    <t>01450.003274/2023-10</t>
  </si>
  <si>
    <t>Sede do Diretório Central dos Estudantes da Universidade Federal - DCE-UNIFEI</t>
  </si>
  <si>
    <t>Ana Carolina de Almeida Sousa, presidente do Diretório Central dos Estudantes da Unifei</t>
  </si>
  <si>
    <t>Solicitada instrução em 31/07/2023</t>
  </si>
  <si>
    <t>01500.001205/2023-39</t>
  </si>
  <si>
    <t>Imóvel situado na Barra de Guaratiba - Rio de Janeiro/RJ: antigo entreposto de produtos e pessoas escravizadas</t>
  </si>
  <si>
    <t>Flávio José de Moraes Junior, Coletivo Guaratibando</t>
  </si>
  <si>
    <t>Solicitada instrução em 04/08/2023</t>
  </si>
  <si>
    <t>01450.002092/2023-21</t>
  </si>
  <si>
    <t>Chave da Cidade do Rio de Janeiro</t>
  </si>
  <si>
    <t>Eduarda Georgia Coelho de Jesus</t>
  </si>
  <si>
    <t xml:space="preserve"> 09/08/2023</t>
  </si>
  <si>
    <t>DESPACHO Nº 883/2023 IPHAN-BA (atemporal) Falta o encaminhamento da CGID para o DEPAM com orientação es de instrução</t>
  </si>
  <si>
    <t xml:space="preserve">01502.000950/2005-69 </t>
  </si>
  <si>
    <t>Cipó</t>
  </si>
  <si>
    <t>Conjunto Urbano e Arquitetônico da Estância Hidromineral de Cipó/BA</t>
  </si>
  <si>
    <t>Jailton Ferreira de Macedo, Prefeito Municipal</t>
  </si>
  <si>
    <t>Solicitada instrução em  29/08/2023</t>
  </si>
  <si>
    <t xml:space="preserve">01450.003024/2023-80 </t>
  </si>
  <si>
    <t>Três de Maio</t>
  </si>
  <si>
    <t>Vila Paula</t>
  </si>
  <si>
    <t xml:space="preserve">Laura Kunz </t>
  </si>
  <si>
    <t>Solicitada instrução em 20/09/2023  ( Campus da Praia Vermelha)</t>
  </si>
  <si>
    <t xml:space="preserve">01500.002203/2021-03 </t>
  </si>
  <si>
    <t>Pavilhão de Estatística da Exposição Nacional de 1922</t>
  </si>
  <si>
    <t>Alessandro Glauco dos Anjos de Vasconcelos, Secretário-Execuvo Adjunto do Ministério da Saúde</t>
  </si>
  <si>
    <t>Solicitada instrução em 20/09/2023 ( Campus da Praia Vermelha)</t>
  </si>
  <si>
    <t xml:space="preserve">01500.001288/2023-66 </t>
  </si>
  <si>
    <t>Pavilhão Mário de Almeida</t>
  </si>
  <si>
    <t>Marcio Portes de Albuquerque, Diretor do Centro Brasileiro de Pesquisas Físicas</t>
  </si>
  <si>
    <t>Ofício Nº 178/2024/DEPAM-IPHAN solicita complementação em 18/01/2024. Solicitada instrução em 02/10/2023. Solicitação de tombamento material da praça de olhos D'água e um outro requerendo o registro da feira do troca como patrimônio imaterial</t>
  </si>
  <si>
    <t xml:space="preserve">01450.006455/2023-06 </t>
  </si>
  <si>
    <t>Alexânia</t>
  </si>
  <si>
    <t>Praça Olhos D'água</t>
  </si>
  <si>
    <t>Djalma Vallois Filho, Presidente da Associação dos Artesãos Ceramistas de Olhos D´água</t>
  </si>
  <si>
    <t>Solicitada instrução em 25/10/2023</t>
  </si>
  <si>
    <t xml:space="preserve">01498.000630/2023-05 </t>
  </si>
  <si>
    <t>Sinagoga Kahal Zur Israel</t>
  </si>
  <si>
    <t>Federação Israelita de Pernambuco</t>
  </si>
  <si>
    <t xml:space="preserve">01450.006600/2023-41 </t>
  </si>
  <si>
    <t>Terreiro Àse Olorokê - llé Ògún Anaeji Ìgbele Ni Oman - Lokiti-Efon</t>
  </si>
  <si>
    <t>Maria José Lopes dos Anjos, Mãe Maria de Sangò</t>
  </si>
  <si>
    <t>Solicitada instrução em 08/11/2023</t>
  </si>
  <si>
    <t xml:space="preserve">01506.000643/2022-49 </t>
  </si>
  <si>
    <t>Centro Histórico de Itu</t>
  </si>
  <si>
    <t>Guilherme Gazzola, Prefeito Municipal da Estância Turística de Itu</t>
  </si>
  <si>
    <t>01450.006950/2023-15</t>
  </si>
  <si>
    <t>Mirante da Caixa D´Água do Portal das Colinas, Bosque da CODASP, Área Verde do Portal das Colinas e Áreas de Preservação Permanente Adjacentes</t>
  </si>
  <si>
    <t>Rogerio Rabelo da Encarnação</t>
  </si>
  <si>
    <t>Solicitada instrução em 10/11/2023</t>
  </si>
  <si>
    <t xml:space="preserve">01506.000302/2022-73 </t>
  </si>
  <si>
    <t>Clube Paulista de Corridas de Cavalo</t>
  </si>
  <si>
    <t>Mileny Milesi, declarando-se representando Comunidade do bairro da Moca</t>
  </si>
  <si>
    <t>Solicitada instrução em 28/11/2023</t>
  </si>
  <si>
    <t xml:space="preserve">01512.000595/2023-91 </t>
  </si>
  <si>
    <t>Parque Farroupilha</t>
  </si>
  <si>
    <t>Ana Maria Dalla Zen, Coletivo Preserva Redenção</t>
  </si>
  <si>
    <t xml:space="preserve">01450.007804/2023-07 </t>
  </si>
  <si>
    <t>Comunidade Religiosa Abassá de Oxum e Oxóssi de Cangaíba</t>
  </si>
  <si>
    <t>Jussara Basso dos Santos, vereadora  da Câmara Municipal de São Paulo</t>
  </si>
  <si>
    <t>Solicitada instrução em 07/12/2023</t>
  </si>
  <si>
    <t xml:space="preserve">01450.005121/2023-15 </t>
  </si>
  <si>
    <t>Edifício do Noviciado Nossa Senhora das Graças Irmãs Salesianas</t>
  </si>
  <si>
    <t>Mauricio Marques Mendes</t>
  </si>
  <si>
    <t>Solicitada instrução em 14/12/2023</t>
  </si>
  <si>
    <t xml:space="preserve">01506.000963/2023-80 </t>
  </si>
  <si>
    <t>Teatro Aliança Francesa</t>
  </si>
  <si>
    <t>Lívia Stefano Carmona</t>
  </si>
  <si>
    <t>Solicitada instrução em 15/12/2023</t>
  </si>
  <si>
    <t xml:space="preserve">01516.000257/2022-38 </t>
  </si>
  <si>
    <t>Urutaí e Pires do Rio</t>
  </si>
  <si>
    <t>Ponte Ferroviária sobre o Rio Corumbá - Pires do Rio e Urutaí/GO</t>
  </si>
  <si>
    <t xml:space="preserve">Jales Guedes Coelho Mendonça,  do Instituto Histórico e Geográfico de Goiás </t>
  </si>
  <si>
    <t>01496.000105/2022-11</t>
  </si>
  <si>
    <t>Ilè Ibá Asè Possun Aziri</t>
  </si>
  <si>
    <t xml:space="preserve">Desisval Silva dos Santos Babalorixá; José Soares de Sousa Neto </t>
  </si>
  <si>
    <t>INDEFERIDO EM 11/04/2024</t>
  </si>
  <si>
    <t xml:space="preserve">01510.000437/2023-51 </t>
  </si>
  <si>
    <t>Cocal do Sul</t>
  </si>
  <si>
    <t>Antiga Casa Paroquial</t>
  </si>
  <si>
    <t>Associação de Difusão Comunitária de Cocal do Sul</t>
  </si>
  <si>
    <t>Encaminha Inventário de Tombamento. Solicitada instrução em 15/01/2024</t>
  </si>
  <si>
    <t>01500.002980/2023-10</t>
  </si>
  <si>
    <t>Terreiro Egbè Ilè Ìyá Omidayè Aṣé Obálayó</t>
  </si>
  <si>
    <t>Mãe Márcia D’Oxum</t>
  </si>
  <si>
    <t>Solicitada instrução em 17/01/2024</t>
  </si>
  <si>
    <t>01506.001136/2023-11</t>
  </si>
  <si>
    <t>Tenda Espírita de Caridade Cabocla Jurema</t>
  </si>
  <si>
    <t>Márcia Renata Barbosa Ferreira Gonella  (herdeira)</t>
  </si>
  <si>
    <t xml:space="preserve">Solicitada emissão de Parecer Técnico da Superintendência em 22/01/2024. Processo encerrado sem instrução e reaberto para instrução em 08/12/2017. </t>
  </si>
  <si>
    <t>01502.001219/2012-80</t>
  </si>
  <si>
    <t>Tanque Novo</t>
  </si>
  <si>
    <t>Painel Histórico Cultural de Tanque Novo</t>
  </si>
  <si>
    <t>Prefeito Elson Neves de Oliveira, Prefeitura Municipal</t>
  </si>
  <si>
    <t>Solicitada instrução em  24/01/2024</t>
  </si>
  <si>
    <t>01502.001253/2023-15</t>
  </si>
  <si>
    <t>Terreiro Tuntun Olukotu</t>
  </si>
  <si>
    <t>Miguel Roque Filho, SobáLojú Tuntun</t>
  </si>
  <si>
    <t>Solicitada instrução em 24/01/2024. Tombado pelo IPAC Decreto n 9.495/2005</t>
  </si>
  <si>
    <t>01502.001045/2023-16</t>
  </si>
  <si>
    <t>Terreiro Ilê Axé Opô Aganju</t>
  </si>
  <si>
    <t>Henrique Julio vieira Gonçalves do Santos, Diretor de Cultura, Educação e Memória da Associação Beneficente Ilê Axé Opô Aganju</t>
  </si>
  <si>
    <t xml:space="preserve">Solicitado novo Parecer Tecnico, em 24/01/2024, conclusivo sobre a proteção . Processo encerrado sem instrução e reaberto para instrução em 12/12/2017. </t>
  </si>
  <si>
    <t>01502.001934/2005-93</t>
  </si>
  <si>
    <t>Casarão de Joaquim Pinto</t>
  </si>
  <si>
    <t>Nadia Mendes de Moura, Chefe do escritório técnico - cita interesse comunidade e Sr. Elzito Guimarães</t>
  </si>
  <si>
    <t>01502.000323/2019-23</t>
  </si>
  <si>
    <t>Terreiro Ilê Axé Babá Omiguian</t>
  </si>
  <si>
    <t>Ermeval Bonfim Ferreira da Hora Presidente da Sociedade Afro Religiosa Ilê Axé Babá Omiguian</t>
  </si>
  <si>
    <t>Solicitada emissão de Parecer Técnico atualizando os dados  de instrução  em  25/01/2024.</t>
  </si>
  <si>
    <t>01502.001194/2013-03</t>
  </si>
  <si>
    <t>Chorrochó</t>
  </si>
  <si>
    <t>Conjunto Histórico e Arquitetônico da Igreja do Senhor do Bonfim, Cruzeiro e Cemitério</t>
  </si>
  <si>
    <t>Maria Ivone Carvalho</t>
  </si>
  <si>
    <t xml:space="preserve"> 23/01/2024</t>
  </si>
  <si>
    <t>Solicitada emissão de Parecer Técnico complementando dados de instrução  em  25/01/2024</t>
  </si>
  <si>
    <t>01502.000147/2007-96</t>
  </si>
  <si>
    <t>Edifício-sede do Instituto de Cacau da Bahia</t>
  </si>
  <si>
    <t>Eugênio de Ávila Lins, Superintendente da 7 SR do IPHAN</t>
  </si>
  <si>
    <t>Solicitada instrução em  25/01/2024</t>
  </si>
  <si>
    <t xml:space="preserve">01450.006833/2023-43 </t>
  </si>
  <si>
    <t>Seabra</t>
  </si>
  <si>
    <t>Imóvel localizado à Rua João Esquivel</t>
  </si>
  <si>
    <t>Pablo Paiva Portela</t>
  </si>
  <si>
    <t xml:space="preserve"> 29/01/2024</t>
  </si>
  <si>
    <t>Solicitada instrução em  29/01/2024. Acompanha estudo preliminar do bem.</t>
  </si>
  <si>
    <t>01421.000366/2023-95</t>
  </si>
  <si>
    <t>Extremoz</t>
  </si>
  <si>
    <t>Ruínas da Antiga Igreja de São Miguel Arcanjo e Convento Jesuíta</t>
  </si>
  <si>
    <t>Ramon Bezerra Fernandes</t>
  </si>
  <si>
    <t>Solicitada instrução em  29/01/2024</t>
  </si>
  <si>
    <t>01502.000557/2016-28</t>
  </si>
  <si>
    <t>Templo Afro Religioso Hukpame Savalu Vodun Zo Kwe</t>
  </si>
  <si>
    <t>Leonel Monteiro, Presidente da Associação Brasileira de Preservação da Cultura Afro Ameríndia - AFA</t>
  </si>
  <si>
    <t>01502.002422/2015-16</t>
  </si>
  <si>
    <t>Avenida Getúlio Vargas</t>
  </si>
  <si>
    <t>Leonardo Pedreira de Oliveira, Clovis Hamilton de Jesus Pedreira, Rogério Gutemberg Conceição, Carlos Mello</t>
  </si>
  <si>
    <t>Ofício Nº 73/2024/CDP/DAFE-IPHAN solicita continuidade do tramite em 21/02/2024</t>
  </si>
  <si>
    <t>01502.000551/2023-80</t>
  </si>
  <si>
    <t>Santo Antonio de Jesus</t>
  </si>
  <si>
    <t>Sobrado-sede da Sociedade Filarmônica Amantes da Lyra</t>
  </si>
  <si>
    <t>Bruno Macedo Cardoso, Presidente da   Sociedade Filarmônica Amantes da Lyra</t>
  </si>
  <si>
    <t>Solicitada instrução em 25/03/2024</t>
  </si>
  <si>
    <t>01516.000926/2023-52</t>
  </si>
  <si>
    <t>Traçado Urbano do Setor Sul</t>
  </si>
  <si>
    <t>Associação Pró Setor Sul - Aprosul. Presidente Edmilson Moura de Oliveira e Diretora para Assuntos Jurídicos e Legislativos Anna Raquel Gomes e Pereira</t>
  </si>
  <si>
    <t>01492.000558/2023-68</t>
  </si>
  <si>
    <t>Chalé Tavares Cardoso</t>
  </si>
  <si>
    <t>Fundação Cultural Belém, Chefe de Gabinete Gabriela Ferreira</t>
  </si>
  <si>
    <t>Solicitada instrução em 09/04/2024</t>
  </si>
  <si>
    <t>01506.000338/2024-19</t>
  </si>
  <si>
    <t>Complexo Beira-Rio</t>
  </si>
  <si>
    <t>Associação dos Amigso da Cidadania e do Meio Ambiente de Piracicaba - Instituto Piracicabano de Estudos e Defesa da Democracia - Sociedade para Defesa do Meio Ambiente de Piracicaba - União Porto Futebol Clube</t>
  </si>
  <si>
    <t>Solicitada instrução em 22/04/2024</t>
  </si>
  <si>
    <t>01506.000183/2024-11</t>
  </si>
  <si>
    <t>Osasco</t>
  </si>
  <si>
    <t>Chalé Brícola - Museu Municipal de Osasco</t>
  </si>
  <si>
    <t>Roque Aparecido da Silva</t>
  </si>
  <si>
    <t>01500.002214/2022-66</t>
  </si>
  <si>
    <t>Marco de 1826 da antiga Fazenda de Santa Cruz</t>
  </si>
  <si>
    <t>Claudio Silva Rangel</t>
  </si>
  <si>
    <t>Solicitada instrução em 29/04/2024</t>
  </si>
  <si>
    <t>01450.003616/2024-82</t>
  </si>
  <si>
    <t>São Miguel dos Campos</t>
  </si>
  <si>
    <t>Casa da Cultura de São Miguel dos Campos - AL: Antigo Sobrado da Baronesa</t>
  </si>
  <si>
    <t>Solicitada instrução em 15/05/2022</t>
  </si>
  <si>
    <t>01450.003621/2024-95</t>
  </si>
  <si>
    <t>Imóvel do antigo Incinerador Vergueiro</t>
  </si>
  <si>
    <t>GUSTAVO ALVES GUSMAO DA SILVA</t>
  </si>
  <si>
    <t>Solicitada instrução em 28/05/2023</t>
  </si>
  <si>
    <t>01502.000407/2024-24</t>
  </si>
  <si>
    <t>Residência Universitária Masculina da UFBA</t>
  </si>
  <si>
    <t>UFBA - Universidade Federal da Bahia</t>
  </si>
  <si>
    <t>Solicitada instrução em 03/06/2024</t>
  </si>
  <si>
    <t>01496.000276/2024-10</t>
  </si>
  <si>
    <t>Capela de Nossa Senhora da Soledade da Mata Fresca</t>
  </si>
  <si>
    <t>Gerson Amaral Lima</t>
  </si>
  <si>
    <t>Solicitada instrução em 10/06/2024</t>
  </si>
  <si>
    <t>01506.000652/2024-00</t>
  </si>
  <si>
    <t>Santa Bárbara  d`Oeste</t>
  </si>
  <si>
    <t>Estádio do União Agrícola Barbarense</t>
  </si>
  <si>
    <t>Carlos Fontes; Câmara Municipal de Santa Bárbara d'Oeste</t>
  </si>
  <si>
    <t>01450.005569/2024-10</t>
  </si>
  <si>
    <t>Monumento Mãe Stella de Oxóssi</t>
  </si>
  <si>
    <t>Gabriela Leite da Silva</t>
  </si>
  <si>
    <t>O Processo 0439-T-50A foi ANEXADO ao Processo 1023-T-80 (Conjunto arquitetônico dos bairros da Cidade Velha e Campina)  em 21/10/2010, que por sua vez foi anexado ao 1071-T-82. Neste último, corresponde às folhas 115 a 123 do volume I.</t>
  </si>
  <si>
    <t>Convento e Igreja Santo Antônio, no município de Belém</t>
  </si>
  <si>
    <t>439-A</t>
  </si>
  <si>
    <t xml:space="preserve">PA-1501402-BI-ED-00030	</t>
  </si>
  <si>
    <t>Igreja de Nossa Senhora do Rosário, com todo o seu recheio</t>
  </si>
  <si>
    <t>553-A</t>
  </si>
  <si>
    <t xml:space="preserve">Inserida no conjunto tombado. O tombamento abrange todo o recheio da Igreja de N.Sra. do rosário, inclusive retábulos, imaginária, alfaias e o que resta do mobiliário antigo."; </t>
  </si>
  <si>
    <t>Igreja Matriz de Nossa Senhora da Conceição do Piranga</t>
  </si>
  <si>
    <t>601-A</t>
  </si>
  <si>
    <t>01458.000656/2013-40</t>
  </si>
  <si>
    <t>Igreja: São Jorge dos Ilhéus (Catedral)</t>
  </si>
  <si>
    <t>687-A</t>
  </si>
  <si>
    <t>01458.000655/2013-03</t>
  </si>
  <si>
    <t xml:space="preserve">Igreja: Escada (Nossa Senhora da), Olivença </t>
  </si>
  <si>
    <t>687-B</t>
  </si>
  <si>
    <t>Capela de Nossa Senhora de Santana</t>
  </si>
  <si>
    <t>687-C</t>
  </si>
  <si>
    <t>REFERÊNCIAS - NÃO APAGAR!!</t>
  </si>
  <si>
    <t>Situação processo</t>
  </si>
  <si>
    <t>Total de bens</t>
  </si>
  <si>
    <t>Situação do Bem</t>
  </si>
  <si>
    <t>Total de processos T</t>
  </si>
  <si>
    <t>Indicação da Superintendência</t>
  </si>
  <si>
    <t>Bens tombados por décadas</t>
  </si>
  <si>
    <t>Processos arquivados, encaminhados para arquivamento ou bens destombados (inscrição cancelada)</t>
  </si>
  <si>
    <t>??</t>
  </si>
  <si>
    <t>Delimitação estabelecida no processo de tombamento</t>
  </si>
  <si>
    <t>Processos abertos, em instrução ou rerratificação, tramitado para as Superintendências</t>
  </si>
  <si>
    <t>Delimitação estabelecida por portaria da Presidência do IPHAN</t>
  </si>
  <si>
    <t>Processos no DEPAM</t>
  </si>
  <si>
    <t>Delimitação estabelecida por portaria da Superintendência do IPHAN</t>
  </si>
  <si>
    <t>Marcação em laranja: prevista rerratificação pela CGN para 2020.</t>
  </si>
  <si>
    <t xml:space="preserve">Presidência </t>
  </si>
  <si>
    <t>bem isolado, coleções e acervos, bem móvel ou integrado, bem contido em outra poligonal de tombamento</t>
  </si>
  <si>
    <t>Processos no CONSELHO CONSULTIVO aguardando apreciação</t>
  </si>
  <si>
    <t>Sem Delimitação</t>
  </si>
  <si>
    <t>PEND</t>
  </si>
  <si>
    <t>Pendentes/parados (estavam no Depam/RJ)</t>
  </si>
  <si>
    <t>Processos localização desconhecida</t>
  </si>
  <si>
    <t>Tombamento em mapa</t>
  </si>
  <si>
    <t>Número do processo vago</t>
  </si>
  <si>
    <t>Procuradoria Federal</t>
  </si>
  <si>
    <t>Linha férrea</t>
  </si>
  <si>
    <t>Ministério da Cultura</t>
  </si>
  <si>
    <t>Ponte/Viaduto</t>
  </si>
  <si>
    <t>Total Geral</t>
  </si>
  <si>
    <t>Túnel</t>
  </si>
  <si>
    <t>????</t>
  </si>
  <si>
    <t>Caixa d’água</t>
  </si>
  <si>
    <t>Total</t>
  </si>
  <si>
    <t>Circulação de processos</t>
  </si>
  <si>
    <t>Aqueduto</t>
  </si>
  <si>
    <t>Área Central</t>
  </si>
  <si>
    <t xml:space="preserve">Trapiche/Píer </t>
  </si>
  <si>
    <t>Em instrução nas Superintendências</t>
  </si>
  <si>
    <t>Quebra-mar/molhe</t>
  </si>
  <si>
    <t>Perdidos</t>
  </si>
  <si>
    <t xml:space="preserve">Barragem/represa </t>
  </si>
  <si>
    <t>Açude</t>
  </si>
  <si>
    <t>Restos fósseis</t>
  </si>
  <si>
    <t>Restosem processo de fossilização</t>
  </si>
  <si>
    <t>Moldes</t>
  </si>
  <si>
    <t>Rastros</t>
  </si>
  <si>
    <t>Pegadas</t>
  </si>
  <si>
    <t>Comunicação</t>
  </si>
  <si>
    <t>Castigo/ Penitência</t>
  </si>
  <si>
    <t>Medição/ Registro/ Observação/ Processamento</t>
  </si>
  <si>
    <t>Embalagens/ Recipientes</t>
  </si>
  <si>
    <t>Amostras/ Fragmentos</t>
  </si>
  <si>
    <t>Pré Colonial</t>
  </si>
  <si>
    <t>De contato</t>
  </si>
  <si>
    <t>Histórico</t>
  </si>
  <si>
    <t>Restos em processo de fossilização</t>
  </si>
  <si>
    <t>Nome do bem</t>
  </si>
  <si>
    <t>Nº do processo</t>
  </si>
  <si>
    <t>Nº processo "T"</t>
  </si>
  <si>
    <t>Ano de abertura processo "T"</t>
  </si>
  <si>
    <t>Anos na CGID/ DEPAM</t>
  </si>
  <si>
    <t>Anos desde a abertura processo T</t>
  </si>
  <si>
    <t>Parecer fav.</t>
  </si>
  <si>
    <t>Escore de priorização</t>
  </si>
  <si>
    <t>Tomb. emerg.?</t>
  </si>
  <si>
    <t>Nº processso "T"</t>
  </si>
  <si>
    <t>Anos desde a notificação</t>
  </si>
  <si>
    <t>Anos desde a abertura do processo T</t>
  </si>
  <si>
    <t>Tempo na CGID/ DEPAM</t>
  </si>
  <si>
    <t>Anos desde o tombamento</t>
  </si>
  <si>
    <t>Escore priorização</t>
  </si>
  <si>
    <t>Anos na CGID</t>
  </si>
  <si>
    <t>Parecer favorável</t>
  </si>
  <si>
    <t>Escore final</t>
  </si>
  <si>
    <t>Tomb. Emerg.</t>
  </si>
  <si>
    <t>Contagem de Ano de abertura</t>
  </si>
  <si>
    <t>Contagem de Ano tombamento (inscrição)</t>
  </si>
  <si>
    <t>Soma de Nº de processos pendentes no período</t>
  </si>
  <si>
    <t>Média de Taxa de congestionamento</t>
  </si>
  <si>
    <t>Ano</t>
  </si>
  <si>
    <t>(vazio)</t>
  </si>
  <si>
    <t>BENS TOMBADOS - TOTAL GERAL</t>
  </si>
  <si>
    <t>Contagem de Contagem processos T</t>
  </si>
  <si>
    <t>BENS TOMBADOS POR REGIÃO</t>
  </si>
  <si>
    <t>Contagem de Contagem de bens</t>
  </si>
  <si>
    <t>BENS TOMBADOS POR ESTADO</t>
  </si>
  <si>
    <t>CONCLUSÃO DE PROCESSOS</t>
  </si>
  <si>
    <t>Soma de Contagem processos T</t>
  </si>
  <si>
    <t>PROCESSOS INCONCLUSOS, POR DÉCADAS</t>
  </si>
  <si>
    <t>PROCESSOS INCONCLUSOS, POR SUPERINTENDÊNCIA</t>
  </si>
  <si>
    <t>BENS TOMBADOS, POR DÉCADA</t>
  </si>
  <si>
    <t>DADOS</t>
  </si>
  <si>
    <t>PREENCHIMENTO</t>
  </si>
  <si>
    <t>Nº</t>
  </si>
  <si>
    <t>Controle do número de cidades</t>
  </si>
  <si>
    <t>Código IBGE</t>
  </si>
  <si>
    <t>http://www.ibge.gov.br/home/geociencias/areaterritorial/area.shtm</t>
  </si>
  <si>
    <t>Estados</t>
  </si>
  <si>
    <t>Municípios</t>
  </si>
  <si>
    <t>Municípios PACH + municípios com algum bem tombado ou em processo</t>
  </si>
  <si>
    <t>TOMBAMENTO E NORMA</t>
  </si>
  <si>
    <t>bens paleontológicos; bens móveis e integrados; coleções e acervos, arqueológicos ou não; conjuntos rurais e urbanos; edificações; equipamentos e infra-estrutura urbana; jardins e parques; paisagens naturais; ruínas; sítios arqueológicos; terreiros</t>
  </si>
  <si>
    <t>Processo CPROD</t>
  </si>
  <si>
    <t>Número do processo administrativo</t>
  </si>
  <si>
    <t>Número "T"</t>
  </si>
  <si>
    <t>Número do processo de tombamento - Preencher sem o T e sem o ano</t>
  </si>
  <si>
    <t>no número "T", depois do T; ano com 4 digítos</t>
  </si>
  <si>
    <t>Cópias processo DEPAM BSB</t>
  </si>
  <si>
    <t>Controle pela equipe das cópias existentes no Depam Brasília</t>
  </si>
  <si>
    <t>nome inscrito no livro do tombo, em sua ausência, na sequencia: (i) nome constante na ata da ssessão do CCPC que aprovou o tombamento, (ii) nome constante do relato do conselheiro; (iii) nome onstante do parecer do Depam; ou, em última hipótese, (iv) nome constante na capa do processo de tombamento.</t>
  </si>
  <si>
    <t>Arqueo.</t>
  </si>
  <si>
    <t>mês - ano de inscrição em cada livro do tombo</t>
  </si>
  <si>
    <t xml:space="preserve">Belas </t>
  </si>
  <si>
    <t>abertos</t>
  </si>
  <si>
    <t>número de bens no processo em questão</t>
  </si>
  <si>
    <t>tombados</t>
  </si>
  <si>
    <t>arquivados</t>
  </si>
  <si>
    <t>Ano tombamento</t>
  </si>
  <si>
    <t>ano de inscrição no livro do tombo pela primeira vez; com 4 digítos</t>
  </si>
  <si>
    <t>se houver; com 4 digítos</t>
  </si>
  <si>
    <t>Pareceres técnicos</t>
  </si>
  <si>
    <t>ano com 4 digítos; constando no processo de tombamento</t>
  </si>
  <si>
    <t>Pareceres conselheiros</t>
  </si>
  <si>
    <t>Situação do processo</t>
  </si>
  <si>
    <t>informações sobre o encaminhamento do processo</t>
  </si>
  <si>
    <t>Existe delimitação de poligonal de tombamento?</t>
  </si>
  <si>
    <t>sim / não; constando no processo de tombamento, ou outro instrumento oficial, desde que mencionado (ex. portaria Iphan)</t>
  </si>
  <si>
    <t>Existe delimitação de poligonal de entorno?</t>
  </si>
  <si>
    <t>Existe norma em vigor?</t>
  </si>
  <si>
    <t>De acordo com as atividades desenvolvidas no Depam e nas Superintendências</t>
  </si>
  <si>
    <t>Necessita revisão/ complementação?</t>
  </si>
  <si>
    <t>Existe estudo encaminhado ou diretrizes elaboradas?</t>
  </si>
  <si>
    <t>De acordo com as atividades desenvolvidas no Depam e nas Superintendências; ou constando no processo de tombamento</t>
  </si>
  <si>
    <t>Ano da norma ou dos estudos</t>
  </si>
  <si>
    <t>com 4 digítos</t>
  </si>
  <si>
    <t>Observações</t>
  </si>
  <si>
    <t>informações diversas; dúvidas</t>
  </si>
  <si>
    <t>Legenda</t>
  </si>
  <si>
    <t>T - Bens Tombados (inscritos em um ou mais Livros do Tombo)</t>
  </si>
  <si>
    <t>TA - Tombamentos aprovados pelo Conselho Consultivo do Patrimônio Cultural</t>
  </si>
  <si>
    <t>TP - Bens Tombados provisoriamente (ainda não apreciados pelo Conselho Consultivo do Patrimônio Cultural;</t>
  </si>
  <si>
    <t>(Vários itens)</t>
  </si>
  <si>
    <t>BENS TOMBADOS POR ESTADO - RIO DE JANEIRO</t>
  </si>
  <si>
    <t>Soma de Contagem de bens</t>
  </si>
  <si>
    <t>PROCESSOS INCONCLUSOS - RIO DE JANEIRO</t>
  </si>
  <si>
    <t>BENS TOMBADOS POR ESTADO - ACRE</t>
  </si>
  <si>
    <t>PROCESSOS INCONCLUSOS - ACRE</t>
  </si>
  <si>
    <t>BENS TOMBADOS POR ESTADO - ALAGOAS</t>
  </si>
  <si>
    <t>PROCESSOS INCONCLUSOS - ALAGOAS</t>
  </si>
  <si>
    <t>BENS TOMBADOS POR ESTADO - AMAZONAS</t>
  </si>
  <si>
    <t>PROCESSOS INCONCLUSOS - AMAZONAS</t>
  </si>
  <si>
    <t>BENS TOMBADOS POR ESTADO - AMAPÁ</t>
  </si>
  <si>
    <t>PROCESSOS INCONCLUSOS - AMAPÁ</t>
  </si>
  <si>
    <t>BENS TOMBADOS POR ESTADO - BAHIA</t>
  </si>
  <si>
    <t>PROCESSOS INCONCLUSOS - BAHIA</t>
  </si>
  <si>
    <t>BENS TOMBADOS POR ESTADO - CEARÁ</t>
  </si>
  <si>
    <t>PROCESSOS INCONCLUSOS - CEARÁ</t>
  </si>
  <si>
    <t>BENS TOMBADOS POR ESTADO - DISTRITO FEDERAL</t>
  </si>
  <si>
    <t>PROCESSOS INCONCLUSOS - DISTRITO FEDERAL</t>
  </si>
  <si>
    <t>BENS TOMBADOS POR ESTADO - ESPÍRITO SANTO</t>
  </si>
  <si>
    <t>PROCESSOS INCONCLUSOS - ESPÍRITO SANTO</t>
  </si>
  <si>
    <t>BENS TOMBADOS POR ESTADO - GOIÁS</t>
  </si>
  <si>
    <t>PROCESSOS INCONCLUSOS - GOIÁS</t>
  </si>
  <si>
    <t>BENS TOMBADOS POR ESTADO - MARANHÃO</t>
  </si>
  <si>
    <t>PROCESSOS INCONCLUSOS - MARANHÃO</t>
  </si>
  <si>
    <t>BENS TOMBADOS POR ESTADO - MINAS GERAIS</t>
  </si>
  <si>
    <t>PROCESSOS INCONCLUSOS - MINAS GERAIS</t>
  </si>
  <si>
    <t>BENS TOMBADOS POR ESTADO - MATO GROSSO DO SUL</t>
  </si>
  <si>
    <t>PROCESSOS INCONCLUSOS - MATO GROSSO DO SUL</t>
  </si>
  <si>
    <t>BENS TOMBADOS POR ESTADO - MATO GROSSO</t>
  </si>
  <si>
    <t>PROCESSOS INCONCLUSOS - MATO GROSSO</t>
  </si>
  <si>
    <t>BENS TOMBADOS POR ESTADO - PARÁ</t>
  </si>
  <si>
    <t>PROCESSOS INCONCLUSOS - PARÁ</t>
  </si>
  <si>
    <t>BENS TOMBADOS POR ESTADO - PARAÍBA</t>
  </si>
  <si>
    <t>PROCESSOS INCONCLUSOS - PARAÍBA</t>
  </si>
  <si>
    <t>BENS TOMBADOS POR ESTADO - PERNAMBUCO</t>
  </si>
  <si>
    <t>PROCESSOS INCONCLUSOS - PERNAMBUCO</t>
  </si>
  <si>
    <t>BENS TOMBADOS POR ESTADO - PIAUÍ</t>
  </si>
  <si>
    <t>PROCESSOS INCONCLUSOS - PIAUÍ</t>
  </si>
  <si>
    <t>BENS TOMBADOS POR ESTADO - PARANÁ</t>
  </si>
  <si>
    <t>PROCESSOS INCONCLUSOS - PARANÁ</t>
  </si>
  <si>
    <t>BENS TOMBADOS POR ESTADO - RIO GRANDE DO NORTE</t>
  </si>
  <si>
    <t>PROCESSOS INCONCLUSOS - RIO GRANDE DO NORTE</t>
  </si>
  <si>
    <t>BENS TOMBADOS POR ESTADO - RONDÔNIA</t>
  </si>
  <si>
    <t>PROCESSOS INCONCLUSOS - RONDÔNIA</t>
  </si>
  <si>
    <t>BENS TOMBADOS POR ESTADO - RORAIMA</t>
  </si>
  <si>
    <t>PROCESSOS INCONCLUSOS - RORAIMA</t>
  </si>
  <si>
    <t>BENS TOMBADOS POR ESTADO - RIO GRANDE DO SUL</t>
  </si>
  <si>
    <t>PROCESSOS INCONCLUSOS - RIO GRANDE DO SUL</t>
  </si>
  <si>
    <t>BENS TOMBADOS POR ESTADO - SANTA CATARINA</t>
  </si>
  <si>
    <t>PROCESSOS INCONCLUSOS - SANTA CATARINA</t>
  </si>
  <si>
    <t>BENS TOMBADOS POR ESTADO - SERGIPE</t>
  </si>
  <si>
    <t>PROCESSOS INCONCLUSOS - SERGIPE</t>
  </si>
  <si>
    <t>BENS TOMBADOS POR ESTADO - SÃO PAULO</t>
  </si>
  <si>
    <t>PROCESSOS INCONCLUSOS - SÃO PAULO</t>
  </si>
  <si>
    <t>BENS TOMBADOS POR ESTADO - TOCANTINS</t>
  </si>
  <si>
    <t>PROCESSOS INCONCLUSOS - TOCANTINS</t>
  </si>
  <si>
    <t>Solicitada instrução em 02/07/2024</t>
  </si>
  <si>
    <t>Encaminhado para instrução em 11/1/2021. Ofício Nº 838/2023/IPHAN-RJ-IPHAN indica indeferimento em 29/05/2023. Arquivado em 04/07/2024</t>
  </si>
  <si>
    <t>Enviado à Secretaria do Conselho em 11/11/2022</t>
  </si>
  <si>
    <t>Ofício Nº 3447/2023/IPHAN-SP-IPHAN, de 29/08/2023, encaminha a documentação solicitada.Encaminhado para a SE-SP para complementação da documentação antes de encaminhar para o CC. Parecer de tombamento de 17/01/2023. Solicitada instrução em 28/4/22. Enviado à Secretaria do Conselho em 19/06/2024.</t>
  </si>
  <si>
    <t>Foi para notificação em 1/11/2022. Parecer de tombamento de 21/12/2021. Enviado à Secretaria do Conselho em 23/01/2023.</t>
  </si>
  <si>
    <t>Presidência notificou as proprietárias que faltavam em 16/5/2023. Nome do processo alterado para abarcar as demais freguesias. O processo 1215-T-86, referente ao Ribeirão da Ilha, foi anexado a esse. Notificado em 04/11/2016. Enviado à Secretaria do Conselho em 10/04/2024.</t>
  </si>
  <si>
    <t>Presidência notificou as proprietárias que faltavam em 16/5/2023.Enviado à Secretaria do Conselho em 10/04/2024.</t>
  </si>
  <si>
    <t>Presidência notificou as proprietárias que faltavam em 16/5/2023. Nome do processo alterado para abarcar as demais freguesias. O processo 1215-T-86, referente ao Ribeirão da Ilha, foi anexado a esse. Notificado em 04/11/2016. Tombados isoladamente 12 bens (imóveis e cemitério). Enviado à Secretaria do Conselho em 10/04/2024.</t>
  </si>
  <si>
    <t>Notificação publicada no D.O.U de 23 de maio de 2014. envcaminhada para atualizar informações, para poder incluir na pauta do conselho. Enviado à Secretaria do Conselho em 10/06/2024</t>
  </si>
  <si>
    <t>Origem: DEPAM. Destino: SE-RJ, em 06/10/2015. Ver observações. Enviado à Secretaria do Conselho em 29/05/2024</t>
  </si>
  <si>
    <t>Reaberto a pedido do interessado. Enviado à Secretaria do Conselho em 19/04/2024</t>
  </si>
  <si>
    <t>INDEFERIDO em 16/07/2024</t>
  </si>
  <si>
    <t>Solicitada instrução em 25/03/2024. Com produção de subsídios.</t>
  </si>
  <si>
    <t>01458.001169/2013-02</t>
  </si>
  <si>
    <t>01496.000229/2024-68</t>
  </si>
  <si>
    <t>Solicitada instrução em 26/07/2024</t>
  </si>
  <si>
    <t>ESCRITÓRIO DE DIREITOS HUMANOS E ASSESSORIA JURÍDICA POPULAR FREI TITO DE ALENCAR</t>
  </si>
  <si>
    <t>Conjunto histórico e arquitetônico da Estação Central do Recife-PE</t>
  </si>
  <si>
    <t>01498.001488/2018-48</t>
  </si>
  <si>
    <t>Solicitada instrução em 09/07/2024</t>
  </si>
  <si>
    <t>Solicitada instrução em 29/07/2024</t>
  </si>
  <si>
    <t>01514.004519/2010-10</t>
  </si>
  <si>
    <t>Santa Rita de Jacutinga</t>
  </si>
  <si>
    <t>Fazenda Santa Clara</t>
  </si>
  <si>
    <t>Indicação de INDEFERIMENTO. Ausência de características relevantes e o não enquadramento dos bens ao disposto no art. 1º do Decreto-Lei nº 25, de 30 de novembro de 1937. Não foram identificados, tampouco, os valores relevantes para seu enquadramento nos critérios previstos no Art. 31 da  Portaria IPHAN nº 375/2018.</t>
  </si>
  <si>
    <t>Indicação de INDEFERIMENTO. Insuficiência  de características relevantes e o não enquadramento dos bens ao disposto no art. 1º do Decreto-Lei nº 25, de 30 de novembro de 1937. Não foram identificados, tampouco, os valores relevantes para seu enquadramento nos critérios previstos no Art. 31 da  Portaria IPHAN nº 375/2018.</t>
  </si>
  <si>
    <t>INDEFERIDO EM 26/08/2022. Parecer de indeferimento de 21/08/2022</t>
  </si>
  <si>
    <t>INDEFERIDO EM 24/06/2024</t>
  </si>
  <si>
    <t>Indicação de INDEFERIMENTO. Parece difícil apontar a importância de uma obra específica, frente as outras que existem aos milhares, que mereça um tombamento individual; tanto mais difícil quando se trata de um exemplar de gravura reproduzida 220 vezes, como no caso em apreciação.</t>
  </si>
  <si>
    <t>Indicação de INDEFERIMENTO. Falta de elementos expressivos que subsidiassem um reconhecimento em termos artísticos, seja pela pouca presença de elementos que o relacionassem aos processos históricos evocados, mas sobretudo pelo aparentemente bem sucedido acautelamento dos bens que compõem o conjunto em esfera municipal e estadual</t>
  </si>
  <si>
    <t>Indicação de INDEFERIMENTO. Necessidade de estudos mais amplos sobre o que pode se constituir a "Paisagem Cultural da Serra do Sincorá" que deverá ser tratado em processo específico</t>
  </si>
  <si>
    <t>Indicação de INDEFERIMENTO. Os membros da Câmara Setorial de Patrimônio Material, após debate sobre os encaminhamentos possíveis, recomendam ao Presidente do Iphan o arquivamento do Processo nº 01458.002985/2010-82</t>
  </si>
  <si>
    <t>Indicação de INDEFERIMENTO. A proposta de tombamento", visto que a pesquisa "não revelou nenhum fato excepcional". "não há justificativa técnica para o tombamento federal com vistas a qualquer valor arquitetônico, posto tratar-se de uma edificação semelhante a tantas outras já tombadas no Brasil"</t>
  </si>
  <si>
    <t>Indicação de INDEFERIMENTO. Identificados descaracterizações nos atributos relacionados aos valores arquitetônicos do conjunto</t>
  </si>
  <si>
    <t>Indicação de INDEFERIMENTO. Falta de uma definição acerca desse conjunto urbano que abarque tanto a justificativa da seleção de imóveis realizada como a própria indicação clara sobre quais seriam esses imóveis selecionados</t>
  </si>
  <si>
    <r>
      <t>Indicação de INDEFERIMENTO. Não tem condições de prosseguir nos termos em que está apresentado, de duas coleções separadas, pertencentes a instituições distintas, ainda que ligadas por um elo conceitual comum. A isso se soma a dificuldade de se estabelecer, tal como bem colocado pelo Sr. diretor do Museu Imperial, </t>
    </r>
    <r>
      <rPr>
        <b/>
        <sz val="12"/>
        <color rgb="FF000000"/>
        <rFont val="Calibri"/>
        <family val="2"/>
      </rPr>
      <t>o que </t>
    </r>
    <r>
      <rPr>
        <sz val="12"/>
        <color rgb="FF000000"/>
        <rFont val="Calibri"/>
        <family val="2"/>
      </rPr>
      <t>seria o objeto de estudo de tombamento.</t>
    </r>
  </si>
  <si>
    <t>Indicação de INDEFERIMENTO. O bem tem tombamento estadual e não se observam no bem características arquitetônicas marcantes; não tem associado a ele fatos ou processos históricos relevantes, ou atividades culturais excepcionais.</t>
  </si>
  <si>
    <t>Indicação de INDEFERIMENTO. Não foram encontrados eventos históricos relevantes ocorridos na edificação em questão; não se destaca, em termos artísticos, na produção arquitetônica da segunda metade do século XIX; já possui tombamento em nível municipal e estadual</t>
  </si>
  <si>
    <t>osé Mendes Honório Jr</t>
  </si>
  <si>
    <t>Indicação de INDEFERIMENTO. O bem em questão já havia sido objeto de pedido de tombamento em 1987: processo 1226-T-87</t>
  </si>
  <si>
    <t>Indicação de INDEFERIMENTO. O bem NÃO PREENCHE os requisitos estabelecidos no Decreto-Lei nº 25/1937. Por um lado, não ficou demonstrada, ao longo do processo, nenhuma vinculação a fatos memoráveis da história nacional. Toda a justificativa que pautou o pedido de tombamento estava calcada apenas em valores locais,</t>
  </si>
  <si>
    <t>Indicação de INDEFERIMENTO. Aponta que o pedido de tombamento só apresenta valores locais.</t>
  </si>
  <si>
    <t>Indicação de INDEFERIMENTO. Faltavam informações ao pedido, especificamente os elementos mínimos para se definir os bens a estudar, em especial o cruzeiro e as dunas, que não estavam delimitadas </t>
  </si>
  <si>
    <t>Indicação de INDEFERIMENTO. O bem não está entre os monumentos naturais da Bahia que são de pleno conhecimento a nivel nacional e que a reforma feita, apesar de ter aformoseado a fonte, a descaracterizou nos termos do próprio pedido de tombamento.</t>
  </si>
  <si>
    <t>Indicação de INDEFERIMENTO. O impacto do bem na sociedade nacional é nulo e, mesmo a nível local, não é dos maiores. Consideramos que isso impede qualquer ação de proteção visando ao tombamento federal</t>
  </si>
  <si>
    <t>Indicação de INDEFERIMENTO. Não se destaca de forma alguma em termos de uma arquitetura erudita ou vernacular</t>
  </si>
  <si>
    <t>Indicação de INDEFERIMENTO. Não ficou demonstrada a adequação do bem imóvel denominado “Casa junto à Barragem do Cobre” aos critérios de tombamento deste IPHAN</t>
  </si>
  <si>
    <t>Indicação de INDEFERIMENTO. Do nosso ponto de vista, não vemos como recomendar a inscrição do bem nos livros do tombo, considerando que se trata, segundo consta nos autos, de uma obra incompleta, de arquitetura vernacular, de um tipo que já há vários outros exemplares tombados, sendo ainda de construção recente. Vale ainda apontar que o motivador do pedido do tombamento, a preservação da tradição, não é um objetivo que possa ser alcançado pelo tombamento, pois este instrumento, como é bem sabido, não preserva usos, somente o suporte material de um bem.</t>
  </si>
  <si>
    <t>Indicação de INDEFERIMENTO. Nos tombamentos de casas associadas a personagens históricos, se passou a exigir a presença de um acervo que permita contextualizar o bem.</t>
  </si>
  <si>
    <t>Indicação de INDEFERIMENTO. Valor estritamente local para o bem proposto para tombamento</t>
  </si>
  <si>
    <t>Indicação de INDEFERIMENTO. Apontam para um valor mais local; edifício tem problemas de conservação e se encontra abandonado.</t>
  </si>
  <si>
    <t>Indicação de INDEFERIMENTO. Ponte em questão foi destruída por um incêndio no dia 3 de outubro de 2020, tendo sido reconstruída em alvenaria em curto prazo de tempo; diante da destruição da antiga ponte, tal recomendação [de tombamento estadual] não faz mais sentido.</t>
  </si>
  <si>
    <t xml:space="preserve"> Indicação de INDEFERIMENTO. Pedido de tombamento está baseado em argumentos relacionados ao patrimônio imaterial.</t>
  </si>
  <si>
    <t>Indicação de INDEFERIMENTO. Não há no processo nenhuma documentação relacionando diretamente o imóvel com os eventos que se propõe prestigiar com o tombamento federal.</t>
  </si>
  <si>
    <t>Indicação de INDEFERIMENTO. Não se enquadra nos critérios de excepcionalidade ou de representatividade exigidos para a inscrição de uma coisa nos livros.</t>
  </si>
  <si>
    <t>01450.007371/2024-62</t>
  </si>
  <si>
    <t>Solicitada instrução em 28/08/2024</t>
  </si>
  <si>
    <t>Trens do subúrbio de Salvador</t>
  </si>
  <si>
    <t>Alê Okan - Eng. Civil - Coletivo Ativista</t>
  </si>
  <si>
    <t>Lagoa do Pituaçu</t>
  </si>
  <si>
    <t>01450.007185/2024-23</t>
  </si>
  <si>
    <t>Solicitada instrução em 27/08/2024</t>
  </si>
  <si>
    <t> Campo de futebol do Esporte Clube Guatá</t>
  </si>
  <si>
    <t>Lauro Muller</t>
  </si>
  <si>
    <t>01510.000510/2023-94</t>
  </si>
  <si>
    <t>Gilmar Coan Miranda</t>
  </si>
  <si>
    <t>Solicitada instrução em 30/08/2024</t>
  </si>
  <si>
    <t>Ana Luzia Pinto e Reis e Sebastiana Clara Pinto</t>
  </si>
  <si>
    <t>Solicitada instrução em 02/09/2024</t>
  </si>
  <si>
    <t>01450.007744/2024-03</t>
  </si>
  <si>
    <t>Casa da rua Manoel Severo nº 330</t>
  </si>
  <si>
    <t>Bom Lugar</t>
  </si>
  <si>
    <t>Antigo Trapiche do Porto da Areia em Estância/SE</t>
  </si>
  <si>
    <t>Flávio Emidio Brasil Santos</t>
  </si>
  <si>
    <t>01504.000250/2024-17</t>
  </si>
  <si>
    <t>Solicitada instrução em 14/08/2024</t>
  </si>
  <si>
    <t>01450.011587/2008-11</t>
  </si>
  <si>
    <t>Imóvel da atual Gerência Executiva do Instituto Nacional do Seguro Social</t>
  </si>
  <si>
    <t>01450.006561/2024-62</t>
  </si>
  <si>
    <t>Solicitada instrução em 08/08/2024</t>
  </si>
  <si>
    <t>Gustavo Alves Gusmão da Silva</t>
  </si>
  <si>
    <t>Indeferido em 11/09/2024.</t>
  </si>
  <si>
    <t>12/092024</t>
  </si>
  <si>
    <t>Solicitada instrução em 16/09/2024</t>
  </si>
  <si>
    <t>01409.000305/2024-77</t>
  </si>
  <si>
    <t>São Mateus</t>
  </si>
  <si>
    <t>Sítio Histórico Porto de São Mateus</t>
  </si>
  <si>
    <t>Lauredir de Oliveira</t>
  </si>
  <si>
    <t>Praça Carlos Bastos</t>
  </si>
  <si>
    <t>01450.007063/2024-37</t>
  </si>
  <si>
    <t>Indeferido em 16/09/2024</t>
  </si>
  <si>
    <t>Indicação de INDEFERIMENTO. Compreende-se que os bens eclesiáticos tombados em Minas Gerais possuem uma grande representatividade entre os bens tombados pelo Iphan no país, apresentando um catálogo muito rico de bens materiais que tornaram-se verdadeiros ícones do patrimônio cultural brasileiro.</t>
  </si>
  <si>
    <t>Prof. Dr. Gilberto Sarkis Yunes, Prof. Dr. Luiz Eduardo Fontoura Teixeira, Dpto de Arquitetura e Urbanismo UFSC</t>
  </si>
  <si>
    <t>Lagoa Iate Clube</t>
  </si>
  <si>
    <t>01510.000052/2024-74</t>
  </si>
  <si>
    <t>Solicitada instrução em 18/09/2024</t>
  </si>
  <si>
    <t>71004.000681/2020-43</t>
  </si>
  <si>
    <t>Museu Casa de Câmara e Cadeia</t>
  </si>
  <si>
    <t>Uruburetama</t>
  </si>
  <si>
    <t>01496.000368/2023-19</t>
  </si>
  <si>
    <t>Solicitada instrução em 27/09/2024</t>
  </si>
  <si>
    <t>George Freitas</t>
  </si>
  <si>
    <t>Caminho Colonial do Itupava</t>
  </si>
  <si>
    <t>Quatro Barras e Morretes</t>
  </si>
  <si>
    <t>01508.000840/2024-18</t>
  </si>
  <si>
    <t>Deputado Estadual Goura (Jorge Gomes de Oliveira Brand)</t>
  </si>
  <si>
    <t>Dalmo Vieira Filho</t>
  </si>
  <si>
    <t>Indicação de INDEFERIMENTO. Considerando a ausência ausência de valores relevantes para enquadramento do bem nos critérios previstos nos Artigos 30, 31 e 33 da  Portaria IPHAN nº 375/2018 e de informações precisas sobre o bem e sua relação com o evento histórico, supostamente, relacionado a ele, em tempo, a Revolta da Cabanagem.</t>
  </si>
  <si>
    <t>Para ETEC Porto Seguro em 30/09/2013. Parecer Deferimento DEPAM em 08/10/2024</t>
  </si>
  <si>
    <t>01502.000297/2001-12</t>
  </si>
  <si>
    <t>Pedra do Calhau</t>
  </si>
  <si>
    <t>Carmo do Cajuru</t>
  </si>
  <si>
    <t>01514.001034/2023-99</t>
  </si>
  <si>
    <t>Solicitada instrução em 22/11/2024</t>
  </si>
  <si>
    <t>Deputada Estadual Lohanna Souza Franca Moreira de Oliveira</t>
  </si>
  <si>
    <t>01458.000839/2012-84</t>
  </si>
  <si>
    <t xml:space="preserve">01450.007167/2012-16 </t>
  </si>
  <si>
    <t>01450.006430/2017-56</t>
  </si>
  <si>
    <t>01450.901516/2017-94</t>
  </si>
  <si>
    <r>
      <t xml:space="preserve">Indicação de INDEFERIMENTO. </t>
    </r>
    <r>
      <rPr>
        <sz val="10"/>
        <color rgb="FF000000"/>
        <rFont val="Arial"/>
        <family val="2"/>
      </rPr>
      <t>Pertinência do tombamento será realizada no âmbito do processo administrativo nº 01458.001579/2012-64, que apresenta encaminhamentos quanto à análise deste pedido</t>
    </r>
  </si>
  <si>
    <t>CONTROLE DA TRAMITAÇÃO</t>
  </si>
  <si>
    <t>Centro Cultural Tia Doca</t>
  </si>
  <si>
    <t>01500.000020/2024-98</t>
  </si>
  <si>
    <t>Solicitada instrução em 10/12/2024</t>
  </si>
  <si>
    <t>Jalmir de Araújo Costa</t>
  </si>
  <si>
    <t>Colônia Árpád Falva</t>
  </si>
  <si>
    <t>Presidente Epitáfio</t>
  </si>
  <si>
    <t>Henrique Fernandes Ferreira</t>
  </si>
  <si>
    <t>01506.001365/2024-17</t>
  </si>
  <si>
    <t>Mausoléu da Família Franco de Mello</t>
  </si>
  <si>
    <t>01506.001480/2024-83</t>
  </si>
  <si>
    <t>Luiz Antônio de Lima Corrêa</t>
  </si>
  <si>
    <t>Capela Santa Maria dos Anjos</t>
  </si>
  <si>
    <t>Vargem Grande Paulista</t>
  </si>
  <si>
    <t>01450.008695/2024-18</t>
  </si>
  <si>
    <t>Fraternidade Franciscana Secular Imaculada Conceição; Maria Emilia de Paula Martins</t>
  </si>
  <si>
    <t>Casarão Três Poços</t>
  </si>
  <si>
    <t>01500.002711/2024-26</t>
  </si>
  <si>
    <t>Fundação Oswaldo Aranha</t>
  </si>
  <si>
    <t>Sereia de Itapuã/Iemanjá</t>
  </si>
  <si>
    <t>01450.008821/2024-34</t>
  </si>
  <si>
    <t>Busto de Mãe Gilda de Ogum</t>
  </si>
  <si>
    <t>01450.008531/2024-91</t>
  </si>
  <si>
    <t>Terreiro Ilê Axé Oyá Messan Orum</t>
  </si>
  <si>
    <t>Instituto Caio de Ode</t>
  </si>
  <si>
    <t>01506.001777/2024-49</t>
  </si>
  <si>
    <t>Solicitada instrução em 06/12/2024</t>
  </si>
  <si>
    <t>Fazenda Santa Elisa</t>
  </si>
  <si>
    <t>Instituto Fazendas Paulistas</t>
  </si>
  <si>
    <t>01506.001636/2024-26</t>
  </si>
  <si>
    <t>Movimento Cultural São José</t>
  </si>
  <si>
    <t>Associação de Amigos do Museu da Polícia Civil</t>
  </si>
  <si>
    <t>Antonio Luiz Dias de Andrade</t>
  </si>
  <si>
    <t>Solicitada instrução em 13/12/2024</t>
  </si>
  <si>
    <t>01450.009820/2024-15</t>
  </si>
  <si>
    <t>Mâncio Lima</t>
  </si>
  <si>
    <t>Maloca dos antigos (Nawa)</t>
  </si>
  <si>
    <t>Comunidade Nawa; Defensoria Pública da União</t>
  </si>
  <si>
    <t>01458.000862/2011-98 01510.000565/2011-61</t>
  </si>
  <si>
    <t>01458.000682/2010-25 01450.011484/2024-62</t>
  </si>
  <si>
    <t>Portaria GAB-IPHAN/IPHAN  nº 31/2021</t>
  </si>
  <si>
    <t>Portaria GAB-IPHAN/IPHAN nº 40/2021</t>
  </si>
  <si>
    <t>Portaria GAB-IPHAN/IPHAN nº 33/2021</t>
  </si>
  <si>
    <t>Portaria GAB-IPHAN/IPHAN nº 55/2021</t>
  </si>
  <si>
    <t>Portaria  nº 314/1992; Portaria  nº 166/2016; Portaria  nº 421/2018; Portaria nº 184/2016; Portaria  nº 68/2012</t>
  </si>
  <si>
    <t>Portaria IPHAN nº 27/2022</t>
  </si>
  <si>
    <t>Portaria GAB-IPHAN/IPHAN nº 42 retificada em 19/10/2021</t>
  </si>
  <si>
    <t>PORTARIA IPHAN Nº 201, DE 25 DE OUTUBRO DE 2024</t>
  </si>
  <si>
    <t xml:space="preserve">Portaria IPHAN  nº 06/2022 </t>
  </si>
  <si>
    <t>Portaria Iphan nº 176/2024</t>
  </si>
  <si>
    <t>Portaria Iphan nº 312/2010</t>
  </si>
  <si>
    <t>Portaria Iphan nº 444/2016; Portaria Iphan nº 437/2018</t>
  </si>
  <si>
    <t>Portaria IPHAN  nº 44/2022 retificada em 08/11/2022</t>
  </si>
  <si>
    <t>Portaria Iphan nº 297/2010; Portaria Iphan nº 446/2018</t>
  </si>
  <si>
    <t>Portaria  nº 34/1997; Portaria  nº 25/1980; Portaria nº. 16/2022</t>
  </si>
  <si>
    <t>Portaria   nº 104/2000; Portaria   nº 48/2016</t>
  </si>
  <si>
    <t>Portaria   nº 03/1990</t>
  </si>
  <si>
    <t>Portaria nº 08/1977</t>
  </si>
  <si>
    <t>Portaria  nº 08/1980</t>
  </si>
  <si>
    <t>Portaria  nº 15/1986</t>
  </si>
  <si>
    <t>Portaria  nº 135/2013</t>
  </si>
  <si>
    <t>Portaria vigente</t>
  </si>
  <si>
    <t>Portaria  nº 29/1980</t>
  </si>
  <si>
    <t>Portaria  nº 213/1996; Portaria  nº 455/2017</t>
  </si>
  <si>
    <t>Portaria  nº 402/2012</t>
  </si>
  <si>
    <t>Portaria  nº 352/2012; Portaria  nº 16/2013</t>
  </si>
  <si>
    <t>Portaria  nº 12/1986</t>
  </si>
  <si>
    <t>Portaria IPHAN  nº 22/2021</t>
  </si>
  <si>
    <t>Portaria IPHAN  nº 09/2022</t>
  </si>
  <si>
    <t>Portaria IPHAN  nº 127/2023</t>
  </si>
  <si>
    <t>Portaria IPHAN nº 26/2022</t>
  </si>
  <si>
    <t>Portaria  nº 09/1986</t>
  </si>
  <si>
    <t>Portaria  nº 231/2007</t>
  </si>
  <si>
    <t>Portaria IPHAN  nº 110/2023</t>
  </si>
  <si>
    <t>Portaria  nº 69/2013; Portaria  nº 318/2019</t>
  </si>
  <si>
    <t>Portaria GAB-IPHAN/IPHAN nº 41/2021</t>
  </si>
  <si>
    <t>Portaria GAB-IPHAN/IPHAN  nº 45/2021</t>
  </si>
  <si>
    <t>Portaria  nº 210/2016</t>
  </si>
  <si>
    <t>Portaria  nº 500/2014</t>
  </si>
  <si>
    <t>Portaria  nº 438/2016</t>
  </si>
  <si>
    <t>Portaria  nº 691/2009</t>
  </si>
  <si>
    <t>Portaria GAB-IPHAN/IPHAN nº 8/2021</t>
  </si>
  <si>
    <t>Portaria IPHAN  nº 3/2022 retificada em 20/01/2022</t>
  </si>
  <si>
    <t xml:space="preserve">Portaria IPHAN  nº 75/2023 </t>
  </si>
  <si>
    <t>Portaria IPHAN  nº  101/2023</t>
  </si>
  <si>
    <t>Portaria  nº 15/2019</t>
  </si>
  <si>
    <t>Portaria  nº 135/2014</t>
  </si>
  <si>
    <t>Estudo concluído (INCEU) para normatização; falta avaliação ET e CGCH; revisar resultados. Informações sobre delimitação das poligonais: DEPAM-RJ 98-99; em andamento em 2015:  A SE/MG contratou em DEZ/14 os estudos, mapeamentos, aplicação do SICG (módulo conhecimento) e pré-setorização e diretrizes para 6 conjuntos urbanos, incluindo Tiradentes.</t>
  </si>
  <si>
    <t>Estudo concluído (Depam RJ; Monumenta) para normatização; falta avaliação ET e CGCH. Poligonal de tombamento: arquivo no servidor Sambaqui.Monumento Nacional de acordo com o Decreto-lei nº 7713, de 06/07/1945; em andamento em 2015:  A SE/MG contratou em DEZ/14 os estudos, mapeamentos, aplicação do SICG (módulo conhecimento) e pré-setorização e diretrizes para 6 conjuntos urbanos, incluindo Tiradentes.</t>
  </si>
  <si>
    <t>01450.008433/2004-18 01506.000759/2019-82</t>
  </si>
  <si>
    <t>SOBRESTADO</t>
  </si>
  <si>
    <t>Indicação de INDEFERIMENTO DA RERRATIFICAÇÃO. Não ficou demonstrada a pertinência da proposta de rerratificação do tombamento do bem Conjunto Paisagístico da Lagoa Rodrigo de Freitas para inclusão da área conhecida como Jardim de Alah pois depreende-se que as justificativas propostas têm um caráter mais ambiental que cultural e relacionam-se mais à lagoa Rodrigo de Freitas que ao Jardim de Alah em si.</t>
  </si>
  <si>
    <t>Reabertura do processo de tombamento em 02/08/2024 (5562250). Indicação de INDEFERIMENTO DA RERRATIFICAÇÃO EM 24/01/2025. Não ficou demonstrada a pertinência da proposta de rerratificação do tombamento do bem Conjunto Paisagístico da Lagoa Rodrigo de Freitas para inclusão da área conhecida como Jardim de Alah pois depreende-se que as justificativas propostas têm um caráter mais ambiental que cultural e relacionam-se mais à lagoa Rodrigo de Freitas que ao Jardim de Alah em si.</t>
  </si>
  <si>
    <t>01458.000200/2024-32</t>
  </si>
  <si>
    <t>Anexação do Processo 387-T</t>
  </si>
  <si>
    <t xml:space="preserve"> No Conselho para rerratificação, incluindo a Capela da Ordem Terceira de uma das igrejas. No Conselho desde 06/05/2013. Anexação do Processo 536-T-1956.</t>
  </si>
  <si>
    <t>Anexação do Processo 542-T</t>
  </si>
  <si>
    <t>INDEFERIDO em 01/10/2014. Anxação do Processo 573-T-1958.</t>
  </si>
  <si>
    <t>Anexado ao de nº 750-T-64 por se tratar do mesmo objeto. INDEFERIDO e encaminhado para arquivamento.</t>
  </si>
  <si>
    <t>Anexação do Processo 586-T</t>
  </si>
  <si>
    <t>O Processo 0586-T-58 foi ANEXADO ao Processo 1176-T-85. Tombado.</t>
  </si>
  <si>
    <t>No GAB da SE-MG em 10/06/2015. Anexação do Processo 590-T-1958.</t>
  </si>
  <si>
    <t>O Processo 0601-T-59 foi ANEXADO ao Processo 1223-T-87 (Anexo 1). Tombado.</t>
  </si>
  <si>
    <t>Anexação ao Processo 0216-T-39. Tombado.</t>
  </si>
  <si>
    <t>O Processo foi ANEXADO ao Processo 1023-T-80, que por sua vez foi anexado ao 1071-T-82. Neste último, corresponde às folhas 125 a 132 do volume I. Tombado.</t>
  </si>
  <si>
    <t>Origem: DEPAM, destino: SE-SP, em 13/06/2016. Anexação do Processo 764-T-1965.</t>
  </si>
  <si>
    <t>Origem: DEPAM, destino: SE-RS, em 23/08/2016. Anexação do Processo 830-T-1972.</t>
  </si>
  <si>
    <t>Anexado ao processo 1371. Em instrução.</t>
  </si>
  <si>
    <t>Segundo Arquivo Central, houve um equívoco em 1971, quando foi aberto um novo Processo para o mesmo bem (já existia o 709-T-63), que foi tombado, justamente, nos idos de 1974. ANEXADO ao 0709-T-63, referente ao Palácio Lauro Sodré. Tombado.</t>
  </si>
  <si>
    <t>Na pasta do referido processo há um documento que indica a anexação deste ao processo 0896-T-74 (01450.010897/2007-29), referente ao prédio da antiga Faculdade de Medicina da Bahia. Tombado.</t>
  </si>
  <si>
    <t>Anexação do processo 861-T-1972.</t>
  </si>
  <si>
    <t>Certidão de tombamento em 12/07/22. Destino: Arquivo para inscrição em 11/08/2018.  Os Processos 0888-T-73; 1028-T-80; 1504-T-09 e 1580-T-09 foram ANEXADOS ao Processo 1613-T-10. Tombado.</t>
  </si>
  <si>
    <t xml:space="preserve"> Destino: Arquivo para inscrição em 11/08/2018. Certidão de tombamento em 12/07/22. Anexação do Processo 888-T-1973. Tombado.</t>
  </si>
  <si>
    <t>Destino: Arquivo para inscrição em 11/08/2018. Certidão de tombamento em 12/07/22. Anexação do Processo 888-T-1973. Tombado.</t>
  </si>
  <si>
    <t>Voltou ao Depam com recomendação da PF para inscrição. Certidão de tombamento em 12/07/22. Anexação do Processo 888-T-1973. Tombado.</t>
  </si>
  <si>
    <t>Origem: DEPAM. Destino: Arquivo Central, para anexação ao processo nº 1500-T-02. 26/09/2014. Tombado.</t>
  </si>
  <si>
    <t>Anexação do processo 951-T-77, referente ao Museu Professor Zoroastro Artiaga (25/09/2014).</t>
  </si>
  <si>
    <t>Aanexado ao de número 1561-T-08, relativo ao bem "Estabelecimento das Fazendas Nacionais do Piauí: fábrica de manteiga e queijo, no município de Campinas do Piauí, e estabelecimento rural São Pedro de Alcântara, no município de Floriano, ambos no estado do Piauí". Tombado.</t>
  </si>
  <si>
    <t>Devolvido à SE-PI a pedido do Arquivo Central, para comprovação da propriedade, antes da inscrição. 14/08/2015. Anexação do Processo 954-T-1977.</t>
  </si>
  <si>
    <t>O processo 0997-T-79 foi ANEXADO ao processo 1021-T-80. Tombado.</t>
  </si>
  <si>
    <t>Este processo foi ANEXADO ao processo 1021-T-80. Tombado.</t>
  </si>
  <si>
    <t>Teria sido reaberto para rerratificação. Etec Porto Seguro, em  26/01/2016. Anexação do Processo 997-T-1979, 998-T-1979.</t>
  </si>
  <si>
    <t>Processo INDEFERIDO em 15/09/2005. Anexado ao 1044-T. Indeferido.</t>
  </si>
  <si>
    <t>O Processo 1020-T-80 foi ANEXADO ao Processo 1378-T-96, referente ao Teatro João Caetano. Indeferido.</t>
  </si>
  <si>
    <t>Anexado ao processo 1071-T-82 (Conjunto arquitetônico dos bairros da Cidade Velha e Campina)  em 21/10/2010  (corresponde às folhas 64 a 113 do volume I). Tombado.</t>
  </si>
  <si>
    <t>Aguadando inscrição. Os Processos 0888-T-73; 1028-T-80; 1504-T-09 e 1580-T-09 foram ANEXADOS ao Processo 1613-T-10. Tombado.</t>
  </si>
  <si>
    <t>Anexado ao processo 1071-T-82 (Conjunto arquitetônico dos bairros da Cidade Velha e Campina)  em 21/10/2010 (corresponde às folhas 134-180 do volume I). Tombado.</t>
  </si>
  <si>
    <t>Anexado ao processo 1071-T-82 (Conjunto arquitetônico dos bairros da Cidade Velha e Campina)  em 21/10/2010 (corresponde às folhas 184 a 258 do volume II). Tombado</t>
  </si>
  <si>
    <t>Anexado ao processo 1071-T-82 (Conjunto arquitetônico dos bairros da Cidade Velha e Campina)  em 21/10/2010 (corresponde às folhas 260 a 316 do volume II). Tombado.</t>
  </si>
  <si>
    <t>Anexação do Processo 1023-T-80, 710-T-1963, 711-T-1963, 1023-T-1980, 1029-T-1980, 1030-T-1980, 1107-T-1983 e 439-T-1950</t>
  </si>
  <si>
    <t>Integrado ao processo nº 464-T-52 (Salvador, BA: conjunto arquitetônico, paisagístico e urbanístico da orla marítima. Rerratificação Outeiro de Santo Antônio da Barra - Subdistrito da Vitória). Tombado.</t>
  </si>
  <si>
    <t>Havia pendência jurídica quanto à delimitação, já resolvida. Origem: DEPAM, destino: Arquivo Central, em 06/07/2016, para guarda e disponibilização. Anexação do Processo 1128-T-1984.</t>
  </si>
  <si>
    <t>Encaminhado à SE/BA em 13/03/2014. Anexação do Processo 1128-T-1984.</t>
  </si>
  <si>
    <t>Apensado ao processo 1184-T-85 (Ponte metálica sobre o Rio Itajaí Açú). INDEFERIDO em 18/06/2015.</t>
  </si>
  <si>
    <t>DEPAM-RJ: foi apensado o processo 1166-T-85 (ponte metálica em Blumenau). INDEFERIDO em 18/06/2015, com recomendação para abertura de processo de valoração.</t>
  </si>
  <si>
    <t>Anexado ao processo 1.563-T-08 (praças Burle Marx). Tombado.</t>
  </si>
  <si>
    <t>Anexação do Processo 1167-T-1985</t>
  </si>
  <si>
    <t>Encaminhado em 13/06/2016 ao Arquivo Central para ser ANEXADO ao processo de tombamento nº 64-T-38, referente ao Conjunto Arquitetônico e Urbanístico de Diamantina/MG. Tombado.</t>
  </si>
  <si>
    <t>Anexado ao 1377-T-96. Tombado.</t>
  </si>
  <si>
    <t>anexado ao processo 1469-T-00. Em instrução.</t>
  </si>
  <si>
    <t>Aguardando inscrição. Os Processos 0888-T-73; 1028-T-80; 1504-T-09 e 1580-T-09 foram ANEXADOS ao Processo 1613-T-10. Tombado.</t>
  </si>
  <si>
    <t>Os Processos 0888-T-73; 1028-T-80; 1504-T-09 e 1580-T-09 foram ANEXADOS ao Processo 1613-T-10. Tombado.</t>
  </si>
  <si>
    <t>Anexado ao processo 748-T-64, do Aterro do Flamento,  a ser reaberto para rerratificação. Tombado.</t>
  </si>
  <si>
    <t>Novo parecer de indeferimento, de 12/09/2022.  Processo INDEFERIDO em 15/05/1989, de acordo com o Despacho do Secretário do SPHAN. Anexação do Processo 2039-T-2022.</t>
  </si>
  <si>
    <t>Processo anexado ao 1226-T-87. Indeferido.</t>
  </si>
  <si>
    <t>Processo 0197-T está ANEXADO ao Processo 0606-T-60, referente à Gruta da Mangabeira. Ver o campo "observações", sobre o tombamento provisório. Tombado.</t>
  </si>
  <si>
    <t>O Processo 0217-T-39 foi ANEXADO ao Processo216-T-39. Tombado.</t>
  </si>
  <si>
    <t>Processo 0374-T-48 foi ANEXADO ao Processo 0379-T-48. Tombado.</t>
  </si>
  <si>
    <t>O Processo 0387-T foi ANEXADO ao Processo 0973-T-78: "Conjunto arquitetônico, urbanístico e paisagístico de Itaparica, inclusive a Igreja Matriz do Santíssimo Sacramento". Tombado.</t>
  </si>
  <si>
    <t>O Processo 0507-T foi ANEXADO ao Processo 0689-T-62. Tombado.</t>
  </si>
  <si>
    <t>Instrução concluída: DEPAM-RJ. Indicação para incluir o bem por rerratificação do processo 426-T-50. Enviado a Presidência. Origem: DEPAM /  Destino: Presidência em 13/07/2012.Tombado.</t>
  </si>
  <si>
    <t>O Processo 0542-T-52 foi ANEXADO ao Processo 0983-T-78. Tombado.</t>
  </si>
  <si>
    <t>O Processo 0590-T-58 deverá ser anexado ao 1341-T-94 (Conjunto Arquitetônico e Paisagístico da Pampulha) quando o volume IV do mesmo retornar ao ACI-RJ. Tombado.</t>
  </si>
  <si>
    <t>O Processo 0711-T-63 foi ANEXADO ao processo 1071-T-82 (Conjunto arquitetônico dos bairros da Cidade Velha e Campina)  em 21/10/2010 (corresponde às folhas 03 a 62 do volume I). Tombado</t>
  </si>
  <si>
    <t>O Processo 0711-T-63 foi ANEXADO ao processo 1071-T-82 (Conjunto arquitetônico dos bairros da Cidade Velha e Campina)  em 21/10/2010 (corresponde às folhas 03 a 62 do volume I). Tombado.</t>
  </si>
  <si>
    <t>Info Arquivo: "03/01/85- DEPROT 00/02/98- DEPROT". Enviado à Secretaria do Conselho em 10/04/2024. Anexado ao processo nº 1273-T-88 (que tratava apenas da Enseada do Brito, e agora vai tratar das Freguesias Luso-Brasileiras na região da Grande Florianópolis). Em instrução.</t>
  </si>
  <si>
    <t>01458.000050/2025-48</t>
  </si>
  <si>
    <t>Indicação de INDEFERIMENTO. O objeto não possui os atributos necessários previstos na Política do Patrimônio Cultural Material do IPHAN bem como no Decreto-Lei Nº 25/37. O bem proposto para o tombamento integra um conjunto de objetos que possuem relevância e representatividade internacional.</t>
  </si>
  <si>
    <t>Karla do Carmo da Fonseca Sacramento; Katia do Carmo de Paiva</t>
  </si>
  <si>
    <t>Escola Superior de Educação Física e Fisioterapia do Estado de Goiás - ESEFFEGO</t>
  </si>
  <si>
    <t>01516.000784/2018-66</t>
  </si>
  <si>
    <t>Solicitada instrução em 20/03/2025</t>
  </si>
  <si>
    <t>Movimento Defenda São Paulo; Sociedade Viva Pacaembu por São Paulo</t>
  </si>
  <si>
    <t>Memorial das Ligas e Lutas Camponesas</t>
  </si>
  <si>
    <t>Alane Maria Silva de Lima, Presidenta do Memorial das Ligas e Lutas Camponesas</t>
  </si>
  <si>
    <t>Sapé</t>
  </si>
  <si>
    <t>01450.001046/2025-77</t>
  </si>
  <si>
    <t>Solicitada instrução em 24/03/2025</t>
  </si>
  <si>
    <t>Cabana Pai Tomé e Mãe Rosária de Aruanda</t>
  </si>
  <si>
    <t>01508.000098/2020-17</t>
  </si>
  <si>
    <t>Farol de Itapuã</t>
  </si>
  <si>
    <t>01450.007440/2024-38</t>
  </si>
  <si>
    <t>Alê Okan Conceição Nascimento Coletivo Ativista</t>
  </si>
  <si>
    <t>Conjunto Arquitetônico Dona Escolástica Rosa</t>
  </si>
  <si>
    <t>01506.001945/2024-04</t>
  </si>
  <si>
    <t>ARQ. DR. MANOEL MATEUS BUENO GONZALEZ Diretor do Centro Regional de Pesquisas Arqueológicas</t>
  </si>
  <si>
    <t>Túmulo de Madame Satã</t>
  </si>
  <si>
    <t>Baltazar de Almeida</t>
  </si>
  <si>
    <t>01450.000869/2025-85</t>
  </si>
  <si>
    <t>Pedra Azul ou Pedra do Lagarto</t>
  </si>
  <si>
    <t>Domingos Martins</t>
  </si>
  <si>
    <t>01409.000554/2024-62</t>
  </si>
  <si>
    <t>Ministério Público Estadual - Promotora de Justiça Jane Maria Vello Corrêa de Castro</t>
  </si>
  <si>
    <t>Edifício Sede da Caixa Beneficente da Polícia Militar de São Paulo</t>
  </si>
  <si>
    <t>01506.000315/2025-95</t>
  </si>
  <si>
    <t>Oswaldo D'Asti de Lima</t>
  </si>
  <si>
    <t xml:space="preserve"> Colônia Santa Marta</t>
  </si>
  <si>
    <t>Fórum Social Comunitáro de Senador Canedo</t>
  </si>
  <si>
    <t>01516.000181/2024-11</t>
  </si>
  <si>
    <t>01506.001795/2022-69</t>
  </si>
  <si>
    <t>01450.000224/2020-38</t>
  </si>
  <si>
    <t>01458.000322/2016-19</t>
  </si>
  <si>
    <t xml:space="preserve"> 01458.000116/2021-76</t>
  </si>
  <si>
    <t>01458.000111/2023-13</t>
  </si>
  <si>
    <t xml:space="preserve"> 01458.000030/2021-43</t>
  </si>
  <si>
    <t>01458.000172/2021-19</t>
  </si>
  <si>
    <t>01458.000133/2021-11</t>
  </si>
  <si>
    <t>01458.000112/2023-50</t>
  </si>
  <si>
    <t>01458.000027/2021-20</t>
  </si>
  <si>
    <t>01458.000097/2021-88</t>
  </si>
  <si>
    <t>01450.006317/2004-56</t>
  </si>
  <si>
    <t>01458.000081/2021-75</t>
  </si>
  <si>
    <t>01458.000110/2022-80</t>
  </si>
  <si>
    <t xml:space="preserve"> 01458.000251/2019-05</t>
  </si>
  <si>
    <t>01458.000246/2019-94</t>
  </si>
  <si>
    <t>Indicação de INDEFERIMENTO.  Não há condições de fruição cultural ao bem, devido às suas condições de acesso e incompatibilidade com as atividades desempenhadas pela Petrobrás na área, se enquadrando, portanto, no estabelecido no Art. 30 como bens que se deve evitar proteger pelo instrumento do tombamento, ao menos em âmbito federal, por meio do Decreto-Lei nº 25/1937.</t>
  </si>
  <si>
    <t>Indeferido em 15/04/2025</t>
  </si>
  <si>
    <t>Sta. Catarina de Alexandria e N. Sra. da Piedade na cidade de Salvador/BA</t>
  </si>
  <si>
    <t>Tereza Rosa de Oliveira Rodrigues, Família Rodrigues e representantes do Terreiro de Umbanda Cabana Pai Tomé e Mãe Rosária de Aruanda</t>
  </si>
  <si>
    <t>Conjunto Esportivo do Ibirapuera</t>
  </si>
  <si>
    <t>O bem Museu Mariano Procópio é objeto de tombamento do processo 1691-T-2014 (tombado).  Arquivo informa: Quanto ao Processo de Tombamento nº 995-T, que corresponde ao bem cultural Museu Mariano Procópio, consta em sua pasta dois documentos: o 1º documento é uma carga de empréstimo (original) 
em que a D. Lygia solicita este processo em 21/02/78. O 2º documento (original) é uma Declaração, de outubro de 2007, da Chefe do Arquivo Central, Francisca Helena B. Lima, que relata que houve 
uma Conferência nos Departamentos do IPHAN/RJ e não foi localizado o Processo nº 995-T. Nesta mesma Declaração, a Chefe do Arquivo Central faz menção a carga de empréstimo supracitada. (Anna, 27/03/2014)</t>
  </si>
  <si>
    <t>Hospital Universitário Gafrée Guinle</t>
  </si>
  <si>
    <t>Instituto Superior de Educação do Rio De Janeiro (ISERJ)</t>
  </si>
  <si>
    <t>Anexado ao processo nº 1273-T-88 (que tratava apenas da Enseada do Brito, e agora vai tratar das Freguesias Luso-Brasileiras na região da Grande Florianópolis). Tombamento aprovado</t>
  </si>
  <si>
    <t>Casa dos Baptistas (1814 - 1821)</t>
  </si>
  <si>
    <t>Cachoeirinha</t>
  </si>
  <si>
    <t>01512.000767/2023-26</t>
  </si>
  <si>
    <t>Solicitada instrução em 22/05/2025</t>
  </si>
  <si>
    <t>SECRETARIA MUNICIPAL DE CULTURA, ESPORTE, LAZER E TURISMO</t>
  </si>
  <si>
    <t>01450.009813/2006-23 01403.000693/2016-36</t>
  </si>
  <si>
    <t>01458.002213/2009-15</t>
  </si>
  <si>
    <t>01450.010833/2005-66</t>
  </si>
  <si>
    <t>01498.001980/2016-51</t>
  </si>
  <si>
    <t>Processo de tombamento e administrativo com os produtos, encaminhados à Superintendência para elaboração de norma, em 15/12/2016. 01498.002435/2012-59 (rerratificação) e 01498.002609/2011-01 (contratação de subsídios) 01450.002056/2018-09 e 01498.000080/2020-73.</t>
  </si>
  <si>
    <t>01498.002609/2011-01</t>
  </si>
  <si>
    <t xml:space="preserve">01450.001174/2005-77  </t>
  </si>
  <si>
    <t>COPEDOC/RJ: 15/06/2005. (Outros CPROD: 01450.009554/2009-83 e 01450.000954/2005-08)</t>
  </si>
  <si>
    <t>Solar Artur Sampaio, Nazaré</t>
  </si>
  <si>
    <t>Conjunto Histórico e Urbanistico de Santana do Parnaíba/SP</t>
  </si>
  <si>
    <t> Igreja Nossa Senhora Mãe dos Homens e seu acervo de bens móveis e integrados.</t>
  </si>
  <si>
    <t>BA2927408BIED00003</t>
  </si>
  <si>
    <t>Origem: DEPAM. Destino: SE-MG, em 25/11/2014. INDEFERIDO</t>
  </si>
  <si>
    <t>Igreja da Matriz de Nossa Senhora do Desterro e Igreja de Nossa Senhora do Rosário do Desemboque</t>
  </si>
  <si>
    <t>01458.000122/2025-57</t>
  </si>
  <si>
    <t>01500.000266/2017-31</t>
  </si>
  <si>
    <t>Conjunto Urbano-Paisagístico de Petrópolis</t>
  </si>
  <si>
    <t>Estação Ferroviária do Brum e Caixa D’água</t>
  </si>
  <si>
    <t>Coleção Perseverança</t>
  </si>
  <si>
    <t>Casa de Vidro, projetada por Lina Bo Bardi, com acervo e jardim</t>
  </si>
  <si>
    <t>01458.000081/2025-07</t>
  </si>
  <si>
    <t>Indicação de INDEFERIMENTO. Considerando a ausência da documentação original, que inclusive foram determinantes para a alteração dos nomes das santas, e que “permitiriam assegurar a identidade dos bens originalmente propostos para tombamento em 1957”.</t>
  </si>
  <si>
    <t>Antigo Cabaré Casanova</t>
  </si>
  <si>
    <t>RITA DE CASSIA COLACO RODRIGUES</t>
  </si>
  <si>
    <t>01450.009275/2024-59</t>
  </si>
  <si>
    <t>Solicitada instrução em 29/08/2025</t>
  </si>
  <si>
    <t>Conjunto Histórico-Arquitetônico da Pesca da Tainha na Praia dos Naufragados</t>
  </si>
  <si>
    <t>Tombô Produções Museológicas</t>
  </si>
  <si>
    <t>01510.000126/2025-53</t>
  </si>
  <si>
    <t>Sobrado localizado na Praça João de Deus Mendes da Rocha, nº 398</t>
  </si>
  <si>
    <t>Babaçulândia</t>
  </si>
  <si>
    <t>01422.000226/2024-98</t>
  </si>
  <si>
    <t>Ronilde Rocha Machado</t>
  </si>
  <si>
    <t>Edifício da antiga sede do Departamento de Ordem Política e Social de Minas Gerais - DOPS-MG</t>
  </si>
  <si>
    <t>Mariana Fernandes Costa, Representante da Comissão Independente pela Reabertura do Memorial dos Direitos Humanos</t>
  </si>
  <si>
    <t>01450.004129/2025-18</t>
  </si>
  <si>
    <t>Forte Zeca Netto</t>
  </si>
  <si>
    <t>Camaquã</t>
  </si>
  <si>
    <t>01450.003244/2025-75</t>
  </si>
  <si>
    <t>Secretário Municipal da Cultura, Turismo e Eventos de Camaquã/RS, Sr. Gildo Antônio da Silva e pelo Prefeito do Município, Sr. Abner Dillmann</t>
  </si>
  <si>
    <t>01422.000350/2023-72</t>
  </si>
  <si>
    <t>Praça dos Girassóis</t>
  </si>
  <si>
    <t>Palmas</t>
  </si>
  <si>
    <t>Deputado estadual Eduardo Mantoan</t>
  </si>
  <si>
    <t>Salão nobre do Hospital Sociedade Portuguesa de Beneficência de Niterói (SPBN)</t>
  </si>
  <si>
    <t>Armando José Piccinini Moreira de Ma</t>
  </si>
  <si>
    <t>01500.000915/2025-11</t>
  </si>
  <si>
    <t>Instituto de Arquitetos do Brasil – Departamento de Santa Catarina – IAB/SC</t>
  </si>
  <si>
    <t>Antiga Rodoviária de Florianópolis</t>
  </si>
  <si>
    <t>01450.007411/2025-57</t>
  </si>
  <si>
    <t>01458.000195/2025-49</t>
  </si>
  <si>
    <t>SC-4205407-BI-CU-00005</t>
  </si>
  <si>
    <t>Origem: DEPAM. Destino: SE-CE, em 05/11/2014. Reaberto para rerratificação de poligonal de tombamento. Anexação do Processo 1403-T-1997. Tombado</t>
  </si>
  <si>
    <t>Engenho Corredor: Conjunto Arquitetônico da Residência e Produção de Açúcar da Família de José Lins do Rego</t>
  </si>
  <si>
    <t>Freguesias Luso-Brasileiras na Região da Grande Florianópolis: Núcleo Histórico do Ribeirão da Ilha</t>
  </si>
  <si>
    <t>Freguesias Luso-Brasileiras na Região da Grande Florianópolis Núcleo Histórico de Santo Antônio de Lisboa</t>
  </si>
  <si>
    <t>Freguesias Luso-Brasileiras na Região da Grande Florianópolis: Lagoa da Conceição</t>
  </si>
  <si>
    <t>Solar da Família Franklin Sampaio localizada na Praça Rui Barbosa, 55</t>
  </si>
  <si>
    <t> Conjunto Arquitetônico e Paisagístico das Antigas Tecelagem Parahyba e Fazenda Sant'Ana do Rio Abaixo</t>
  </si>
  <si>
    <t>Conjunto Arquitetônico, Histórico e Paisagístico da Fortaleza de São João</t>
  </si>
  <si>
    <t>Retábulos da Catedral Nosso Senhor do Bom de Jesus</t>
  </si>
  <si>
    <t>Conjunto da Capela de Nossa Senhora da Conceição de Tamanduá</t>
  </si>
  <si>
    <t xml:space="preserve">presidio </t>
  </si>
  <si>
    <t>Vila Operária do DAE e Reserva Florestal do Morro Grande</t>
  </si>
  <si>
    <t>01506.000942/2025-26</t>
  </si>
  <si>
    <t>Solicitada instrução em 10/11/2025</t>
  </si>
  <si>
    <t>Abidan Henrique, vereador no município de Embu das Artes</t>
  </si>
  <si>
    <t>01500.000691/2011-34</t>
  </si>
  <si>
    <t xml:space="preserve">01498.001912/2017-73 </t>
  </si>
  <si>
    <t>CGID em 02/12/2015 (verificar). (01498.002720/2015-12 -número do memo de encaminhamento da documentação pela SE-PE)</t>
  </si>
  <si>
    <t>(extensão do tombamento).</t>
  </si>
  <si>
    <t>BA2904902BICA00005</t>
  </si>
  <si>
    <t>BA-2904902-BI-CA-00006</t>
  </si>
  <si>
    <t>SP-3548500-BI-ED-00005; SP-3548500-BM-AC-00002</t>
  </si>
  <si>
    <t xml:space="preserve"> BA-2927408-BI-CA-00017</t>
  </si>
  <si>
    <t>MA2111300BICA00001; MA-2111300-BI-CU-00002</t>
  </si>
  <si>
    <t>Antigo Hospital Colônia</t>
  </si>
  <si>
    <t>01514.001685/2025-41</t>
  </si>
  <si>
    <t>Bruno Nascimento Campos</t>
  </si>
  <si>
    <t>AC1200708BIED00001</t>
  </si>
  <si>
    <t>PR-4113700-BI-ED-00001</t>
  </si>
  <si>
    <t>RJ-3303302-BI-ED-00010</t>
  </si>
  <si>
    <t>SP-3550308-BI-ED-00046</t>
  </si>
  <si>
    <t>SP-3550308-BI-ED-00051</t>
  </si>
  <si>
    <t>RJ-3304557-BI-ED-00076</t>
  </si>
  <si>
    <t>AC-1200450-BA-ST-00016; AC-1200401-BA-ST-00016; AC-1200450-BA-ST-00012; AC-1200450-BA-ST-00010; AC-1200450-BA-ST-00011; AC-1200450-BA-ST-00013; AC-1200450-BA-ST-00014; AC-1200450-BA-ST-00015</t>
  </si>
  <si>
    <t>Solar à Praça Anchieta, nº 8 (Casa natal de Gregório de Matos)</t>
  </si>
  <si>
    <t>Terreiro Palácio de Ogum e Caboclo Sete Serra</t>
  </si>
  <si>
    <t>Edifício da antiga Repartição Central de Polícia (antigo DOPS), situado na Rua da Relação nº 40</t>
  </si>
  <si>
    <t>Igreja de São Lourenço e Acervo de Bens Móveis e Integrados</t>
  </si>
  <si>
    <t>01458.000177/2025-67</t>
  </si>
  <si>
    <t>Acervo Natural, Paisagístico, Urbanístico e Arquitetônico da Serra do Monte Santo, antiga Serra do Piquaraçá, antiga Serra do Piquaraçá</t>
  </si>
  <si>
    <t>Armazém Docas André Rebouças</t>
  </si>
  <si>
    <t>Origem: DEPAM, destino: Conselho, em 30/11/2016. Rerratificação do Tombamento em 13/10/2025. Nome antigo: Prédio das Antigas Docas Dom Pedro II, incluindo sua Pedra Fundamental e objetos contidos no interior da "Capsula do Tempo"</t>
  </si>
  <si>
    <t>Enviado para o Conselho em 26/10/2021. Parecer de indeferimento de 20/20/2021. Parecer da Câmara Setorial pelo indeferimento em</t>
  </si>
  <si>
    <t>Deputado Federal Givaldo Vieira</t>
  </si>
  <si>
    <t>Godofredo Filho</t>
  </si>
  <si>
    <t>01458.002000/2011-08</t>
  </si>
  <si>
    <t>Solicitada instrução em 20/5/22. Origem: DEPAM, destino: PF, em 03/02/2016. 01551.000717/2011-49 (delimitação do entorno)</t>
  </si>
  <si>
    <t>Solicitada instrução em 20/09/2021. Termo de reabertura do processo de tombamento número 1535-T-06 em 08/11/2023. Processo relacionado: 01450.014776/2007-56</t>
  </si>
  <si>
    <t>01450.008760/2006-23</t>
  </si>
  <si>
    <t>Solicitada a instrução em 12/11/2021. Info Arquivo: "04/06/1975 Dra. Lígia - Não Localizado". Processo relacionado: 01498.001026/2018-21</t>
  </si>
  <si>
    <t>01450.001417/2019-72</t>
  </si>
  <si>
    <t>Área onde se desenvolveu a Batalha de 03 de agosto de 1645, em torno do Monte das Tabocas</t>
  </si>
  <si>
    <t>01498.000949/2022-41</t>
  </si>
  <si>
    <t xml:space="preserve">encaminhado para instrução em 20/11/2021. Processos relacionados: 01498.000942/2021-49 001498.000275/2020-13  </t>
  </si>
  <si>
    <t xml:space="preserve">  01410.000058/2022-16</t>
  </si>
  <si>
    <t>solicitada complementação de informações em 15/02/2023. Processo anexado: 01458.000836/2012-41</t>
  </si>
  <si>
    <t xml:space="preserve">   01458.002962/2009-34</t>
  </si>
  <si>
    <t>Origem: DEPAM. Destino: SE-RS. 22/08/2014. SE informa que vai solicitar a ANEXAÇÃO ao processo 1512, sobre o CH de Pelotas, que está no DEPAM (28/03/2016) anexado ao processo Centro histórico da cidade de Pelotas (01458.002962/2009-34). Tombamento Aprovado. Processo anexado: 01458.001027/2013-37</t>
  </si>
  <si>
    <t xml:space="preserve"> 01450.007167/2012-16</t>
  </si>
  <si>
    <t>Origem: DEPAM. Destino: Arquivo Central, para anexação ao processo nº 1064-T-82, que trata da Caixa Dágua de Pelotas (já tombada). 05/05/2016. Tombado. Processo anexado: 01458.001031/2013-03</t>
  </si>
  <si>
    <t xml:space="preserve"> 01458.002962/2009-34</t>
  </si>
  <si>
    <t>anexado ao processo Centro histórico da cidade de Pelotas (01458.002962/2009-34). Tombado. Processo anexado: 01450.001485/2008-89</t>
  </si>
  <si>
    <t xml:space="preserve"> 01450.010734/2010-41</t>
  </si>
  <si>
    <t>SE/SC: 09/02/2011. Ver observações. Processo anexado: 01450.015179/2010-44</t>
  </si>
  <si>
    <t xml:space="preserve"> 01502.000323/2007-90</t>
  </si>
  <si>
    <t>Enviado para instrução em 070/03/2022. Enviado ao arquivo para corrigir digitalização, 24/12/2021. Processo anexado: 01450.004386/2018-21</t>
  </si>
  <si>
    <t>Palhoça</t>
  </si>
  <si>
    <t>Freguesias Luso-Brasileiras na Região da Grande Florianópolis Núcleo Histórico da Enseada do Brito</t>
  </si>
  <si>
    <t>SC-4205407-BI-CU-00002</t>
  </si>
  <si>
    <t>Mansão Carlos Costa Pinto</t>
  </si>
  <si>
    <t>01502.001416/2025-13</t>
  </si>
  <si>
    <t>Solicitada instrução em 08/12/2025</t>
  </si>
  <si>
    <t>Roberto Zitelmann de Oliva, Gilberto Passos Gil Moreira, Fernando Peixoto</t>
  </si>
  <si>
    <t>SP3509502BIED00002</t>
  </si>
  <si>
    <t>INDEFERIDO 06/01/2022. 26/10/2021. CGID: 29/05/2014 - incendiado. arquivar processo. Consta a informação: DESABOU</t>
  </si>
  <si>
    <t>BA-2914802-BI-ED-00001</t>
  </si>
  <si>
    <t>12/2025</t>
  </si>
  <si>
    <t>Acervo das políticas de segurança pública no Rio de Janeiro republicano</t>
  </si>
  <si>
    <t>01500.003092/2025-78</t>
  </si>
  <si>
    <t>Educandário Alzira Bley</t>
  </si>
  <si>
    <t>01409.000321/2025-41</t>
  </si>
  <si>
    <t>Edifício à Rua da Quitanda, n.º 20</t>
  </si>
  <si>
    <t>01500.002734/2024-31</t>
  </si>
  <si>
    <t>Sede da Sociedade Recreativa União Operária de Criciúma</t>
  </si>
  <si>
    <t>01450.001516/2024-11</t>
  </si>
  <si>
    <t>Terreiro llê Axipá</t>
  </si>
  <si>
    <t>01450.008257/2025-31</t>
  </si>
  <si>
    <t> Conjunto Edificado deixado por Eufrásia Teixeira Leite</t>
  </si>
  <si>
    <t>01500.001162/2025-53</t>
  </si>
  <si>
    <t>Centro Histórico de Novo Hamburgo</t>
  </si>
  <si>
    <t>enviado para continuidade da instrução. Tombamento emergencial. Acervo Scheffel desanexado e indeferido.</t>
  </si>
  <si>
    <t>Capela Cristo Operário</t>
  </si>
  <si>
    <t>Solicitada instrução em 07/01/2025</t>
  </si>
  <si>
    <t>Procuradoria da República no Rio de Janeiro</t>
  </si>
  <si>
    <t>Solicitada instrução em 08/01/2025</t>
  </si>
  <si>
    <t>Cariacica</t>
  </si>
  <si>
    <t>Cidadão: João Antonio Tosta Esposito</t>
  </si>
  <si>
    <t>Cidadão: Livia Poubel</t>
  </si>
  <si>
    <t>Ministério Público do Estado do Rio de Janeiro</t>
  </si>
  <si>
    <t>Sociedade Religiosa e Cultural llê Axipá</t>
  </si>
  <si>
    <t>Criciúma</t>
  </si>
  <si>
    <t>Cidadão: Michele dos Santos Maciel</t>
  </si>
  <si>
    <t>Palacete Dez de Julho</t>
  </si>
  <si>
    <t>Palacete Linneo de Paula Machado (Casa Firjan)</t>
  </si>
  <si>
    <t>BA-2927408BICA00014</t>
  </si>
  <si>
    <t>ES3205002BAST00049</t>
  </si>
  <si>
    <t>Fazenda Mandiqueira (casa), Fazenda Quissamã (casa e jardim de aléia), Fazenda Mato de Pipa (casa), Fazenda Machadinha (casa)</t>
  </si>
  <si>
    <t>71004.000681/2020-43 01450.010993/2025-59</t>
  </si>
  <si>
    <t>BA2919306BIED00086</t>
  </si>
  <si>
    <t>RJ3304557BIED00280</t>
  </si>
  <si>
    <t>1964, 1980, 1981, 2025</t>
  </si>
  <si>
    <t>42, 90, 91, 95, 116, 111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</si>
</sst>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16]mmm\-yy;@"/>
    <numFmt numFmtId="165" formatCode="0.0%"/>
    <numFmt numFmtId="166" formatCode="dd/mm/yy;@"/>
    <numFmt numFmtId="167" formatCode="[$-416]d\-mmm;@"/>
  </numFmts>
  <fonts count="38" x14ac:knownFonts="1">
    <font>
      <sz val="10"/>
      <name val="Arial"/>
    </font>
    <font>
      <sz val="10"/>
      <name val="Arial"/>
      <family val="2"/>
    </font>
    <font>
      <u/>
      <sz val="10"/>
      <color indexed="12"/>
      <name val="Arial"/>
      <family val="2"/>
    </font>
    <font>
      <b/>
      <sz val="8"/>
      <name val="Arial Narrow"/>
      <family val="2"/>
    </font>
    <font>
      <sz val="8"/>
      <name val="Arial Narrow"/>
      <family val="2"/>
    </font>
    <font>
      <sz val="10"/>
      <name val="Arial Narrow"/>
      <family val="2"/>
    </font>
    <font>
      <sz val="8"/>
      <name val="Arial"/>
      <family val="2"/>
    </font>
    <font>
      <b/>
      <sz val="10"/>
      <name val="Arial Narrow"/>
      <family val="2"/>
    </font>
    <font>
      <sz val="10"/>
      <name val="Arial"/>
      <family val="2"/>
    </font>
    <font>
      <sz val="10"/>
      <color indexed="10"/>
      <name val="Arial Narrow"/>
      <family val="2"/>
    </font>
    <font>
      <sz val="8"/>
      <color indexed="10"/>
      <name val="Arial Narrow"/>
      <family val="2"/>
    </font>
    <font>
      <b/>
      <sz val="8"/>
      <name val="Arial"/>
      <family val="2"/>
    </font>
    <font>
      <b/>
      <sz val="10"/>
      <name val="Arial"/>
      <family val="2"/>
    </font>
    <font>
      <sz val="8"/>
      <name val="Arial"/>
      <family val="2"/>
    </font>
    <font>
      <sz val="8"/>
      <color rgb="FFFF0000"/>
      <name val="Arial Narrow"/>
      <family val="2"/>
    </font>
    <font>
      <sz val="8"/>
      <color theme="1"/>
      <name val="Arial Narrow"/>
      <family val="2"/>
    </font>
    <font>
      <b/>
      <sz val="10"/>
      <color theme="0"/>
      <name val="Arial"/>
      <family val="2"/>
    </font>
    <font>
      <sz val="10"/>
      <color theme="1"/>
      <name val="Arial"/>
      <family val="2"/>
    </font>
    <font>
      <sz val="10"/>
      <color theme="0"/>
      <name val="Arial"/>
      <family val="2"/>
    </font>
    <font>
      <sz val="10"/>
      <color rgb="FFFF0000"/>
      <name val="Arial"/>
      <family val="2"/>
    </font>
    <font>
      <b/>
      <sz val="10"/>
      <color theme="1"/>
      <name val="Arial"/>
      <family val="2"/>
    </font>
    <font>
      <sz val="8"/>
      <color theme="1"/>
      <name val="Arial"/>
      <family val="2"/>
    </font>
    <font>
      <sz val="8"/>
      <color rgb="FFFF0000"/>
      <name val="Arial"/>
      <family val="2"/>
    </font>
    <font>
      <sz val="10"/>
      <color rgb="FF000000"/>
      <name val="Arial"/>
      <family val="2"/>
    </font>
    <font>
      <sz val="8"/>
      <color indexed="10"/>
      <name val="Arial"/>
      <family val="2"/>
    </font>
    <font>
      <sz val="8"/>
      <color rgb="FF000000"/>
      <name val="Arial"/>
      <family val="2"/>
    </font>
    <font>
      <sz val="10"/>
      <color indexed="10"/>
      <name val="Arial"/>
      <family val="2"/>
    </font>
    <font>
      <sz val="10"/>
      <color rgb="FF201F1E"/>
      <name val="Arial"/>
      <family val="2"/>
    </font>
    <font>
      <b/>
      <sz val="10"/>
      <color rgb="FFFF0000"/>
      <name val="Arial"/>
      <family val="2"/>
    </font>
    <font>
      <sz val="10"/>
      <color rgb="FF666666"/>
      <name val="Arial"/>
      <family val="2"/>
    </font>
    <font>
      <b/>
      <sz val="11"/>
      <name val="Arial"/>
      <family val="2"/>
    </font>
    <font>
      <b/>
      <sz val="11"/>
      <color theme="0"/>
      <name val="Arial"/>
      <family val="2"/>
    </font>
    <font>
      <b/>
      <sz val="11"/>
      <color theme="0"/>
      <name val="Arial Narrow"/>
      <family val="2"/>
    </font>
    <font>
      <b/>
      <sz val="11"/>
      <name val="Arial Narrow"/>
      <family val="2"/>
    </font>
    <font>
      <sz val="12"/>
      <color rgb="FF000000"/>
      <name val="Calibri"/>
      <family val="2"/>
    </font>
    <font>
      <b/>
      <sz val="12"/>
      <color rgb="FF000000"/>
      <name val="Calibri"/>
      <family val="2"/>
    </font>
    <font>
      <sz val="10"/>
      <name val="Calibri"/>
      <family val="2"/>
      <scheme val="minor"/>
    </font>
    <font>
      <sz val="10"/>
      <color theme="0" tint="-0.499984740745262"/>
      <name val="Calibri"/>
      <family val="2"/>
      <scheme val="minor"/>
    </font>
  </fonts>
  <fills count="4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2" tint="-0.499984740745262"/>
        <bgColor indexed="64"/>
      </patternFill>
    </fill>
    <fill>
      <patternFill patternType="solid">
        <fgColor theme="9" tint="0.39997558519241921"/>
        <bgColor indexed="64"/>
      </patternFill>
    </fill>
    <fill>
      <patternFill patternType="solid">
        <fgColor theme="3" tint="0.39997558519241921"/>
        <bgColor indexed="64"/>
      </patternFill>
    </fill>
    <fill>
      <patternFill patternType="solid">
        <fgColor theme="9"/>
        <bgColor indexed="64"/>
      </patternFill>
    </fill>
    <fill>
      <patternFill patternType="solid">
        <fgColor theme="0" tint="-0.249977111117893"/>
        <bgColor indexed="64"/>
      </patternFill>
    </fill>
    <fill>
      <patternFill patternType="solid">
        <fgColor theme="5" tint="-0.249977111117893"/>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theme="4" tint="-0.249977111117893"/>
        <bgColor indexed="64"/>
      </patternFill>
    </fill>
    <fill>
      <patternFill patternType="solid">
        <fgColor rgb="FF7030A0"/>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7" tint="-0.249977111117893"/>
        <bgColor indexed="64"/>
      </patternFill>
    </fill>
    <fill>
      <patternFill patternType="solid">
        <fgColor theme="7" tint="0.39997558519241921"/>
        <bgColor indexed="64"/>
      </patternFill>
    </fill>
    <fill>
      <patternFill patternType="solid">
        <fgColor rgb="FFFFFFFF"/>
        <bgColor rgb="FF000000"/>
      </patternFill>
    </fill>
    <fill>
      <patternFill patternType="solid">
        <fgColor rgb="FFD9D9D9"/>
        <bgColor rgb="FF000000"/>
      </patternFill>
    </fill>
    <fill>
      <patternFill patternType="solid">
        <fgColor rgb="FFFFFF00"/>
        <bgColor rgb="FF000000"/>
      </patternFill>
    </fill>
    <fill>
      <patternFill patternType="solid">
        <fgColor rgb="FF92D050"/>
        <bgColor indexed="64"/>
      </patternFill>
    </fill>
    <fill>
      <patternFill patternType="solid">
        <fgColor rgb="FFC6E0B4"/>
        <bgColor indexed="64"/>
      </patternFill>
    </fill>
    <fill>
      <patternFill patternType="solid">
        <fgColor rgb="FFFF0000"/>
        <bgColor rgb="FF000000"/>
      </patternFill>
    </fill>
    <fill>
      <patternFill patternType="solid">
        <fgColor theme="0"/>
        <bgColor rgb="FF000000"/>
      </patternFill>
    </fill>
    <fill>
      <patternFill patternType="solid">
        <fgColor theme="0" tint="-0.499984740745262"/>
        <bgColor theme="6"/>
      </patternFill>
    </fill>
    <fill>
      <patternFill patternType="solid">
        <fgColor rgb="FFDDDDDD"/>
        <bgColor rgb="FFF2DCDB"/>
      </patternFill>
    </fill>
    <fill>
      <patternFill patternType="solid">
        <fgColor rgb="FFFFFFFF"/>
        <bgColor rgb="FFFFFFCC"/>
      </patternFill>
    </fill>
  </fills>
  <borders count="64">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hair">
        <color indexed="64"/>
      </top>
      <bottom style="hair">
        <color indexed="64"/>
      </bottom>
      <diagonal/>
    </border>
    <border>
      <left style="thin">
        <color indexed="64"/>
      </left>
      <right/>
      <top/>
      <bottom/>
      <diagonal/>
    </border>
    <border>
      <left style="thin">
        <color indexed="64"/>
      </left>
      <right style="hair">
        <color indexed="64"/>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style="thin">
        <color indexed="64"/>
      </bottom>
      <diagonal/>
    </border>
    <border>
      <left style="thin">
        <color indexed="65"/>
      </left>
      <right/>
      <top style="thin">
        <color indexed="64"/>
      </top>
      <bottom/>
      <diagonal/>
    </border>
    <border>
      <left style="thin">
        <color indexed="65"/>
      </left>
      <right style="thin">
        <color indexed="64"/>
      </right>
      <top style="thin">
        <color indexed="64"/>
      </top>
      <bottom/>
      <diagonal/>
    </border>
    <border>
      <left/>
      <right/>
      <top style="thin">
        <color indexed="64"/>
      </top>
      <bottom style="thin">
        <color indexed="64"/>
      </bottom>
      <diagonal/>
    </border>
    <border>
      <left/>
      <right/>
      <top/>
      <bottom style="thin">
        <color indexed="8"/>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hair">
        <color indexed="64"/>
      </left>
      <right style="thin">
        <color indexed="64"/>
      </right>
      <top style="hair">
        <color indexed="64"/>
      </top>
      <bottom style="hair">
        <color indexed="64"/>
      </bottom>
      <diagonal/>
    </border>
    <border>
      <left/>
      <right/>
      <top/>
      <bottom style="thin">
        <color theme="1"/>
      </bottom>
      <diagonal/>
    </border>
    <border>
      <left/>
      <right/>
      <top style="thin">
        <color theme="1"/>
      </top>
      <bottom/>
      <diagonal/>
    </border>
    <border>
      <left/>
      <right/>
      <top style="thin">
        <color theme="1"/>
      </top>
      <bottom style="thin">
        <color theme="1"/>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
      <left style="thin">
        <color rgb="FF999999"/>
      </left>
      <right/>
      <top/>
      <bottom/>
      <diagonal/>
    </border>
    <border>
      <left style="thin">
        <color rgb="FF999999"/>
      </left>
      <right style="thin">
        <color rgb="FF999999"/>
      </right>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right/>
      <top style="thin">
        <color rgb="FF999999"/>
      </top>
      <bottom/>
      <diagonal/>
    </border>
    <border>
      <left style="thin">
        <color rgb="FF999999"/>
      </left>
      <right style="thin">
        <color indexed="64"/>
      </right>
      <top style="thin">
        <color indexed="64"/>
      </top>
      <bottom/>
      <diagonal/>
    </border>
    <border>
      <left style="thin">
        <color rgb="FF999999"/>
      </left>
      <right style="thin">
        <color indexed="64"/>
      </right>
      <top/>
      <bottom/>
      <diagonal/>
    </border>
    <border>
      <left style="thin">
        <color indexed="64"/>
      </left>
      <right/>
      <top style="thin">
        <color rgb="FF999999"/>
      </top>
      <bottom style="thin">
        <color indexed="64"/>
      </bottom>
      <diagonal/>
    </border>
    <border>
      <left/>
      <right/>
      <top style="thin">
        <color rgb="FF999999"/>
      </top>
      <bottom style="thin">
        <color indexed="64"/>
      </bottom>
      <diagonal/>
    </border>
    <border>
      <left style="thin">
        <color rgb="FF999999"/>
      </left>
      <right style="thin">
        <color indexed="64"/>
      </right>
      <top style="thin">
        <color rgb="FF999999"/>
      </top>
      <bottom style="thin">
        <color indexed="64"/>
      </bottom>
      <diagonal/>
    </border>
    <border>
      <left style="thin">
        <color indexed="64"/>
      </left>
      <right style="thin">
        <color indexed="64"/>
      </right>
      <top style="thin">
        <color rgb="FF999999"/>
      </top>
      <bottom style="thin">
        <color indexed="64"/>
      </bottom>
      <diagonal/>
    </border>
    <border>
      <left style="thin">
        <color indexed="64"/>
      </left>
      <right/>
      <top style="thin">
        <color rgb="FF999999"/>
      </top>
      <bottom/>
      <diagonal/>
    </border>
    <border>
      <left style="thin">
        <color indexed="64"/>
      </left>
      <right style="thin">
        <color rgb="FF999999"/>
      </right>
      <top style="thin">
        <color indexed="64"/>
      </top>
      <bottom style="thin">
        <color indexed="64"/>
      </bottom>
      <diagonal/>
    </border>
    <border>
      <left style="thin">
        <color rgb="FF999999"/>
      </left>
      <right style="thin">
        <color indexed="64"/>
      </right>
      <top style="thin">
        <color indexed="64"/>
      </top>
      <bottom style="thin">
        <color indexed="64"/>
      </bottom>
      <diagonal/>
    </border>
    <border>
      <left style="thin">
        <color rgb="FF999999"/>
      </left>
      <right/>
      <top style="thin">
        <color indexed="64"/>
      </top>
      <bottom/>
      <diagonal/>
    </border>
    <border>
      <left style="thin">
        <color rgb="FF999999"/>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style="thin">
        <color indexed="65"/>
      </left>
      <right/>
      <top style="thin">
        <color indexed="65"/>
      </top>
      <bottom/>
      <diagonal/>
    </border>
    <border>
      <left style="thin">
        <color indexed="65"/>
      </left>
      <right/>
      <top style="thin">
        <color indexed="65"/>
      </top>
      <bottom style="thin">
        <color rgb="FF999999"/>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style="hair">
        <color indexed="64"/>
      </left>
      <right style="thin">
        <color indexed="64"/>
      </right>
      <top/>
      <bottom style="hair">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hair">
        <color indexed="64"/>
      </right>
      <top style="medium">
        <color indexed="64"/>
      </top>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hair">
        <color indexed="64"/>
      </left>
      <right/>
      <top style="thin">
        <color indexed="64"/>
      </top>
      <bottom/>
      <diagonal/>
    </border>
    <border>
      <left style="thin">
        <color indexed="64"/>
      </left>
      <right/>
      <top style="medium">
        <color indexed="64"/>
      </top>
      <bottom style="medium">
        <color indexed="64"/>
      </bottom>
      <diagonal/>
    </border>
    <border>
      <left/>
      <right/>
      <top style="hair">
        <color indexed="64"/>
      </top>
      <bottom style="hair">
        <color indexed="64"/>
      </bottom>
      <diagonal/>
    </border>
    <border>
      <left style="thin">
        <color indexed="64"/>
      </left>
      <right style="medium">
        <color indexed="64"/>
      </right>
      <top style="thin">
        <color indexed="64"/>
      </top>
      <bottom style="thin">
        <color indexed="64"/>
      </bottom>
      <diagonal/>
    </border>
  </borders>
  <cellStyleXfs count="3">
    <xf numFmtId="0" fontId="0" fillId="0" borderId="0"/>
    <xf numFmtId="0" fontId="2" fillId="0" borderId="0" applyNumberFormat="0" applyFill="0" applyBorder="0" applyAlignment="0" applyProtection="0">
      <alignment vertical="top"/>
      <protection locked="0"/>
    </xf>
    <xf numFmtId="9" fontId="1" fillId="0" borderId="0" applyFont="0" applyFill="0" applyBorder="0" applyAlignment="0" applyProtection="0"/>
  </cellStyleXfs>
  <cellXfs count="491">
    <xf numFmtId="0" fontId="0" fillId="0" borderId="0" xfId="0"/>
    <xf numFmtId="49" fontId="5" fillId="0" borderId="0" xfId="0" applyNumberFormat="1" applyFont="1" applyAlignment="1">
      <alignment horizontal="left" vertical="center" wrapText="1"/>
    </xf>
    <xf numFmtId="0" fontId="5" fillId="0" borderId="0" xfId="0" applyFont="1" applyAlignment="1">
      <alignment horizontal="left" vertical="center" wrapText="1"/>
    </xf>
    <xf numFmtId="49" fontId="7" fillId="2" borderId="0" xfId="0" applyNumberFormat="1" applyFont="1" applyFill="1" applyAlignment="1">
      <alignment horizontal="left" vertical="center" wrapText="1"/>
    </xf>
    <xf numFmtId="49" fontId="7" fillId="2" borderId="0" xfId="0" applyNumberFormat="1" applyFont="1" applyFill="1" applyAlignment="1">
      <alignment vertical="center" wrapText="1"/>
    </xf>
    <xf numFmtId="49" fontId="5" fillId="0" borderId="0" xfId="0" applyNumberFormat="1" applyFont="1" applyAlignment="1">
      <alignment vertical="center" wrapText="1"/>
    </xf>
    <xf numFmtId="0" fontId="7" fillId="2" borderId="0" xfId="0" applyFont="1" applyFill="1" applyAlignment="1">
      <alignment horizontal="left" vertical="center" wrapText="1"/>
    </xf>
    <xf numFmtId="0" fontId="9" fillId="0" borderId="0" xfId="0" applyFont="1" applyAlignment="1">
      <alignment horizontal="left" vertical="center" wrapText="1"/>
    </xf>
    <xf numFmtId="0" fontId="4" fillId="4" borderId="2" xfId="0" applyFont="1" applyFill="1" applyBorder="1" applyAlignment="1">
      <alignment horizontal="left" vertical="center" wrapText="1"/>
    </xf>
    <xf numFmtId="0" fontId="4" fillId="4" borderId="2" xfId="0" applyFont="1" applyFill="1" applyBorder="1" applyAlignment="1">
      <alignment horizontal="center" vertical="center" wrapText="1"/>
    </xf>
    <xf numFmtId="0" fontId="14" fillId="4" borderId="2" xfId="0" applyFont="1" applyFill="1" applyBorder="1" applyAlignment="1">
      <alignment horizontal="center" vertical="center" wrapText="1"/>
    </xf>
    <xf numFmtId="0" fontId="15" fillId="4" borderId="2" xfId="0" applyFont="1" applyFill="1" applyBorder="1" applyAlignment="1">
      <alignment horizontal="center" vertical="center" wrapText="1"/>
    </xf>
    <xf numFmtId="0" fontId="10" fillId="4" borderId="2" xfId="0" applyFont="1" applyFill="1" applyBorder="1" applyAlignment="1">
      <alignment horizontal="center" vertical="center" wrapText="1"/>
    </xf>
    <xf numFmtId="0" fontId="4" fillId="4" borderId="3" xfId="0" applyFont="1" applyFill="1" applyBorder="1" applyAlignment="1">
      <alignment horizontal="center" vertical="center" wrapText="1"/>
    </xf>
    <xf numFmtId="0" fontId="0" fillId="0" borderId="7" xfId="0" applyBorder="1"/>
    <xf numFmtId="0" fontId="0" fillId="0" borderId="9" xfId="0" applyBorder="1" applyAlignment="1">
      <alignment horizontal="center"/>
    </xf>
    <xf numFmtId="0" fontId="0" fillId="0" borderId="10" xfId="0"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9" xfId="0" pivotButton="1" applyBorder="1"/>
    <xf numFmtId="0" fontId="0" fillId="0" borderId="12" xfId="0" applyBorder="1"/>
    <xf numFmtId="0" fontId="0" fillId="0" borderId="13" xfId="0" applyBorder="1"/>
    <xf numFmtId="1" fontId="0" fillId="0" borderId="9" xfId="0" applyNumberFormat="1" applyBorder="1" applyAlignment="1">
      <alignment horizontal="center"/>
    </xf>
    <xf numFmtId="1" fontId="0" fillId="0" borderId="10" xfId="0" applyNumberFormat="1" applyBorder="1" applyAlignment="1">
      <alignment horizontal="center"/>
    </xf>
    <xf numFmtId="1" fontId="0" fillId="0" borderId="7" xfId="0" applyNumberFormat="1" applyBorder="1" applyAlignment="1">
      <alignment horizontal="center"/>
    </xf>
    <xf numFmtId="1" fontId="0" fillId="0" borderId="0" xfId="0" applyNumberFormat="1" applyAlignment="1">
      <alignment horizontal="center"/>
    </xf>
    <xf numFmtId="0" fontId="0" fillId="0" borderId="9" xfId="0" applyBorder="1"/>
    <xf numFmtId="0" fontId="16" fillId="16" borderId="15" xfId="0" applyFont="1" applyFill="1" applyBorder="1"/>
    <xf numFmtId="0" fontId="12" fillId="0" borderId="0" xfId="0" applyFont="1" applyAlignment="1">
      <alignment horizontal="center"/>
    </xf>
    <xf numFmtId="1" fontId="0" fillId="0" borderId="16" xfId="0" applyNumberFormat="1" applyBorder="1" applyAlignment="1">
      <alignment horizontal="center"/>
    </xf>
    <xf numFmtId="1" fontId="0" fillId="0" borderId="17" xfId="0" applyNumberFormat="1"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16" fillId="0" borderId="19" xfId="0" applyFont="1" applyBorder="1"/>
    <xf numFmtId="2" fontId="0" fillId="0" borderId="0" xfId="0" applyNumberFormat="1"/>
    <xf numFmtId="2" fontId="17" fillId="0" borderId="21" xfId="0" applyNumberFormat="1" applyFont="1" applyBorder="1"/>
    <xf numFmtId="0" fontId="17" fillId="0" borderId="20" xfId="0" applyFont="1" applyBorder="1"/>
    <xf numFmtId="2" fontId="17" fillId="0" borderId="20" xfId="0" applyNumberFormat="1" applyFont="1" applyBorder="1"/>
    <xf numFmtId="0" fontId="8" fillId="0" borderId="0" xfId="0" applyFont="1"/>
    <xf numFmtId="0" fontId="18" fillId="0" borderId="19" xfId="0" applyFont="1" applyBorder="1"/>
    <xf numFmtId="0" fontId="17" fillId="0" borderId="20" xfId="0" applyFont="1" applyBorder="1" applyAlignment="1">
      <alignment wrapText="1"/>
    </xf>
    <xf numFmtId="0" fontId="19" fillId="0" borderId="0" xfId="0" applyFont="1"/>
    <xf numFmtId="2" fontId="16" fillId="0" borderId="19" xfId="0" applyNumberFormat="1" applyFont="1" applyBorder="1"/>
    <xf numFmtId="1" fontId="0" fillId="0" borderId="0" xfId="0" applyNumberFormat="1"/>
    <xf numFmtId="0" fontId="0" fillId="0" borderId="22" xfId="0" applyBorder="1"/>
    <xf numFmtId="0" fontId="0" fillId="0" borderId="22" xfId="0" pivotButton="1"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165" fontId="0" fillId="0" borderId="0" xfId="2" applyNumberFormat="1" applyFont="1"/>
    <xf numFmtId="10" fontId="0" fillId="0" borderId="23" xfId="0" applyNumberFormat="1" applyBorder="1"/>
    <xf numFmtId="10" fontId="0" fillId="0" borderId="27" xfId="0" applyNumberFormat="1" applyBorder="1"/>
    <xf numFmtId="10" fontId="0" fillId="0" borderId="25" xfId="0" applyNumberFormat="1" applyBorder="1"/>
    <xf numFmtId="0" fontId="1" fillId="0" borderId="0" xfId="0" applyFont="1"/>
    <xf numFmtId="0" fontId="4" fillId="0" borderId="2" xfId="0" applyFont="1" applyBorder="1" applyAlignment="1">
      <alignment horizontal="center" vertical="center" wrapText="1"/>
    </xf>
    <xf numFmtId="2" fontId="1" fillId="0" borderId="20" xfId="0" applyNumberFormat="1" applyFont="1" applyBorder="1"/>
    <xf numFmtId="2" fontId="1" fillId="0" borderId="0" xfId="0" applyNumberFormat="1" applyFont="1"/>
    <xf numFmtId="165" fontId="1" fillId="0" borderId="0" xfId="2" applyNumberFormat="1" applyFont="1"/>
    <xf numFmtId="0" fontId="12" fillId="7" borderId="5" xfId="0" applyFont="1" applyFill="1" applyBorder="1" applyAlignment="1">
      <alignment horizontal="center"/>
    </xf>
    <xf numFmtId="0" fontId="12" fillId="7" borderId="14" xfId="0" applyFont="1" applyFill="1" applyBorder="1" applyAlignment="1">
      <alignment horizontal="center"/>
    </xf>
    <xf numFmtId="0" fontId="12" fillId="7" borderId="11" xfId="0" applyFont="1" applyFill="1" applyBorder="1" applyAlignment="1">
      <alignment horizontal="center"/>
    </xf>
    <xf numFmtId="0" fontId="0" fillId="0" borderId="28" xfId="0" applyBorder="1"/>
    <xf numFmtId="0" fontId="0" fillId="0" borderId="29" xfId="0" applyBorder="1"/>
    <xf numFmtId="0" fontId="0" fillId="0" borderId="30" xfId="0" applyBorder="1"/>
    <xf numFmtId="1" fontId="0" fillId="0" borderId="31" xfId="0" applyNumberFormat="1" applyBorder="1" applyAlignment="1">
      <alignment horizontal="center"/>
    </xf>
    <xf numFmtId="1" fontId="0" fillId="0" borderId="32" xfId="0" applyNumberFormat="1" applyBorder="1" applyAlignment="1">
      <alignment horizontal="center"/>
    </xf>
    <xf numFmtId="0" fontId="0" fillId="4" borderId="22" xfId="0" applyFill="1" applyBorder="1"/>
    <xf numFmtId="0" fontId="0" fillId="0" borderId="31" xfId="0" applyBorder="1" applyAlignment="1">
      <alignment horizontal="center"/>
    </xf>
    <xf numFmtId="0" fontId="0" fillId="0" borderId="32" xfId="0" applyBorder="1" applyAlignment="1">
      <alignment horizontal="center"/>
    </xf>
    <xf numFmtId="0" fontId="0" fillId="0" borderId="22" xfId="0" applyBorder="1" applyAlignment="1">
      <alignment horizontal="center"/>
    </xf>
    <xf numFmtId="0" fontId="0" fillId="0" borderId="26" xfId="0" applyBorder="1" applyAlignment="1">
      <alignment horizontal="center"/>
    </xf>
    <xf numFmtId="0" fontId="0" fillId="4" borderId="22" xfId="0" applyFill="1" applyBorder="1" applyAlignment="1">
      <alignment horizontal="center" wrapText="1"/>
    </xf>
    <xf numFmtId="0" fontId="0" fillId="0" borderId="25" xfId="0" pivotButton="1" applyBorder="1"/>
    <xf numFmtId="0" fontId="0" fillId="0" borderId="38" xfId="0" pivotButton="1" applyBorder="1"/>
    <xf numFmtId="0" fontId="0" fillId="0" borderId="39" xfId="0" applyBorder="1"/>
    <xf numFmtId="0" fontId="0" fillId="0" borderId="40" xfId="0" pivotButton="1" applyBorder="1"/>
    <xf numFmtId="0" fontId="0" fillId="0" borderId="37" xfId="0" pivotButton="1" applyBorder="1"/>
    <xf numFmtId="0" fontId="0" fillId="0" borderId="37" xfId="0" applyBorder="1"/>
    <xf numFmtId="0" fontId="0" fillId="0" borderId="41" xfId="0" applyBorder="1"/>
    <xf numFmtId="0" fontId="0" fillId="0" borderId="42" xfId="0" applyBorder="1"/>
    <xf numFmtId="0" fontId="0" fillId="0" borderId="43" xfId="0" applyBorder="1"/>
    <xf numFmtId="0" fontId="0" fillId="0" borderId="44" xfId="0" applyBorder="1"/>
    <xf numFmtId="0" fontId="0" fillId="0" borderId="45" xfId="0" applyBorder="1"/>
    <xf numFmtId="0" fontId="0" fillId="0" borderId="46" xfId="0" applyBorder="1"/>
    <xf numFmtId="0" fontId="12" fillId="7" borderId="1" xfId="0" applyFont="1" applyFill="1" applyBorder="1" applyAlignment="1">
      <alignment horizontal="center"/>
    </xf>
    <xf numFmtId="0" fontId="12" fillId="7" borderId="33" xfId="0" applyFont="1" applyFill="1" applyBorder="1" applyAlignment="1">
      <alignment horizontal="center"/>
    </xf>
    <xf numFmtId="0" fontId="12" fillId="7" borderId="34" xfId="0" applyFont="1" applyFill="1" applyBorder="1" applyAlignment="1">
      <alignment horizontal="center"/>
    </xf>
    <xf numFmtId="0" fontId="12" fillId="7" borderId="35" xfId="0" applyFont="1" applyFill="1" applyBorder="1" applyAlignment="1">
      <alignment horizontal="center"/>
    </xf>
    <xf numFmtId="0" fontId="12" fillId="7" borderId="24" xfId="0" applyFont="1" applyFill="1" applyBorder="1"/>
    <xf numFmtId="0" fontId="12" fillId="7" borderId="5" xfId="0" applyFont="1" applyFill="1" applyBorder="1"/>
    <xf numFmtId="0" fontId="12" fillId="0" borderId="9" xfId="0" pivotButton="1" applyFont="1" applyBorder="1" applyAlignment="1">
      <alignment horizontal="center"/>
    </xf>
    <xf numFmtId="0" fontId="12" fillId="0" borderId="22" xfId="0" applyFont="1" applyBorder="1" applyAlignment="1">
      <alignment horizontal="center"/>
    </xf>
    <xf numFmtId="0" fontId="12" fillId="0" borderId="30" xfId="0" applyFont="1" applyBorder="1" applyAlignment="1">
      <alignment horizontal="center"/>
    </xf>
    <xf numFmtId="0" fontId="12" fillId="7" borderId="36" xfId="0" applyFont="1" applyFill="1" applyBorder="1" applyAlignment="1">
      <alignment horizontal="center"/>
    </xf>
    <xf numFmtId="0" fontId="12" fillId="20" borderId="1" xfId="0" applyFont="1" applyFill="1" applyBorder="1" applyAlignment="1">
      <alignment horizontal="center"/>
    </xf>
    <xf numFmtId="0" fontId="12" fillId="20" borderId="1" xfId="0" applyFont="1" applyFill="1" applyBorder="1" applyAlignment="1">
      <alignment horizontal="center" vertical="center" wrapText="1"/>
    </xf>
    <xf numFmtId="0" fontId="12" fillId="20" borderId="22" xfId="0" applyFont="1" applyFill="1" applyBorder="1" applyAlignment="1">
      <alignment horizontal="center" vertical="center" wrapText="1"/>
    </xf>
    <xf numFmtId="0" fontId="12" fillId="20" borderId="22" xfId="0" applyFont="1" applyFill="1" applyBorder="1" applyAlignment="1">
      <alignment horizontal="center"/>
    </xf>
    <xf numFmtId="0" fontId="12" fillId="20" borderId="30" xfId="0" applyFont="1" applyFill="1" applyBorder="1" applyAlignment="1">
      <alignment horizontal="center"/>
    </xf>
    <xf numFmtId="0" fontId="12" fillId="0" borderId="9" xfId="0" applyFont="1" applyBorder="1" applyAlignment="1">
      <alignment horizontal="center"/>
    </xf>
    <xf numFmtId="0" fontId="12" fillId="0" borderId="7" xfId="0" applyFont="1" applyBorder="1" applyAlignment="1">
      <alignment horizontal="center"/>
    </xf>
    <xf numFmtId="0" fontId="12" fillId="0" borderId="4" xfId="0" applyFont="1" applyBorder="1" applyAlignment="1">
      <alignment horizontal="center"/>
    </xf>
    <xf numFmtId="0" fontId="12" fillId="20" borderId="5" xfId="0" applyFont="1" applyFill="1" applyBorder="1" applyAlignment="1">
      <alignment horizontal="center"/>
    </xf>
    <xf numFmtId="0" fontId="12" fillId="20" borderId="14" xfId="0" applyFont="1" applyFill="1" applyBorder="1" applyAlignment="1">
      <alignment horizontal="center"/>
    </xf>
    <xf numFmtId="1" fontId="12" fillId="7" borderId="33" xfId="0" applyNumberFormat="1" applyFont="1" applyFill="1" applyBorder="1" applyAlignment="1">
      <alignment horizontal="center"/>
    </xf>
    <xf numFmtId="1" fontId="12" fillId="7" borderId="34" xfId="0" applyNumberFormat="1" applyFont="1" applyFill="1" applyBorder="1" applyAlignment="1">
      <alignment horizontal="center"/>
    </xf>
    <xf numFmtId="1" fontId="12" fillId="7" borderId="35" xfId="0" applyNumberFormat="1" applyFont="1" applyFill="1" applyBorder="1" applyAlignment="1">
      <alignment horizontal="center"/>
    </xf>
    <xf numFmtId="0" fontId="12" fillId="0" borderId="26" xfId="0" applyFont="1" applyBorder="1" applyAlignment="1">
      <alignment horizontal="center"/>
    </xf>
    <xf numFmtId="1" fontId="12" fillId="7" borderId="5" xfId="0" applyNumberFormat="1" applyFont="1" applyFill="1" applyBorder="1" applyAlignment="1">
      <alignment horizontal="center"/>
    </xf>
    <xf numFmtId="1" fontId="12" fillId="7" borderId="14" xfId="0" applyNumberFormat="1" applyFont="1" applyFill="1" applyBorder="1" applyAlignment="1">
      <alignment horizontal="center"/>
    </xf>
    <xf numFmtId="1" fontId="12" fillId="7" borderId="11" xfId="0" applyNumberFormat="1" applyFont="1" applyFill="1" applyBorder="1" applyAlignment="1">
      <alignment horizontal="center"/>
    </xf>
    <xf numFmtId="0" fontId="12" fillId="20" borderId="5" xfId="0" applyFont="1" applyFill="1" applyBorder="1" applyAlignment="1">
      <alignment horizontal="center" vertical="center" wrapText="1"/>
    </xf>
    <xf numFmtId="0" fontId="12" fillId="20" borderId="14" xfId="0" applyFont="1" applyFill="1" applyBorder="1" applyAlignment="1">
      <alignment horizontal="center" vertical="center" wrapText="1"/>
    </xf>
    <xf numFmtId="1" fontId="12" fillId="0" borderId="32" xfId="0" applyNumberFormat="1" applyFont="1" applyBorder="1" applyAlignment="1">
      <alignment horizontal="center"/>
    </xf>
    <xf numFmtId="0" fontId="12" fillId="4" borderId="9" xfId="0" applyFont="1" applyFill="1" applyBorder="1" applyAlignment="1">
      <alignment horizontal="center"/>
    </xf>
    <xf numFmtId="0" fontId="12" fillId="4" borderId="7" xfId="0" applyFont="1" applyFill="1" applyBorder="1" applyAlignment="1">
      <alignment horizontal="center"/>
    </xf>
    <xf numFmtId="0" fontId="12" fillId="4" borderId="4" xfId="0" applyFont="1" applyFill="1" applyBorder="1" applyAlignment="1">
      <alignment horizontal="center"/>
    </xf>
    <xf numFmtId="1" fontId="12" fillId="7" borderId="36" xfId="0" applyNumberFormat="1" applyFont="1" applyFill="1" applyBorder="1" applyAlignment="1">
      <alignment horizontal="center"/>
    </xf>
    <xf numFmtId="0" fontId="12" fillId="0" borderId="37" xfId="0" applyFont="1" applyBorder="1" applyAlignment="1">
      <alignment horizontal="center"/>
    </xf>
    <xf numFmtId="0" fontId="12" fillId="7" borderId="33" xfId="0" applyFont="1" applyFill="1" applyBorder="1"/>
    <xf numFmtId="0" fontId="16" fillId="38" borderId="47" xfId="0" applyFont="1" applyFill="1" applyBorder="1"/>
    <xf numFmtId="0" fontId="16" fillId="38" borderId="48" xfId="0" applyFont="1" applyFill="1" applyBorder="1"/>
    <xf numFmtId="0" fontId="16" fillId="38" borderId="0" xfId="0" applyFont="1" applyFill="1"/>
    <xf numFmtId="167" fontId="4" fillId="4" borderId="18" xfId="0" applyNumberFormat="1" applyFont="1" applyFill="1" applyBorder="1" applyAlignment="1">
      <alignment horizontal="center" vertical="center" wrapText="1"/>
    </xf>
    <xf numFmtId="164" fontId="12" fillId="4" borderId="2" xfId="0" applyNumberFormat="1" applyFont="1" applyFill="1" applyBorder="1" applyAlignment="1">
      <alignment horizontal="center" vertical="center" wrapText="1"/>
    </xf>
    <xf numFmtId="0" fontId="1" fillId="0" borderId="2" xfId="0" applyFont="1" applyBorder="1"/>
    <xf numFmtId="14" fontId="1" fillId="4" borderId="49" xfId="0" applyNumberFormat="1" applyFont="1" applyFill="1" applyBorder="1" applyAlignment="1">
      <alignment horizontal="center" vertical="center" wrapText="1"/>
    </xf>
    <xf numFmtId="14" fontId="1" fillId="4" borderId="18" xfId="0" applyNumberFormat="1" applyFont="1" applyFill="1" applyBorder="1" applyAlignment="1">
      <alignment horizontal="center" vertical="center" wrapText="1"/>
    </xf>
    <xf numFmtId="14" fontId="1" fillId="0" borderId="18" xfId="0" applyNumberFormat="1" applyFont="1" applyBorder="1" applyAlignment="1">
      <alignment horizontal="center" vertical="center" wrapText="1"/>
    </xf>
    <xf numFmtId="0" fontId="1" fillId="4" borderId="18" xfId="0" applyFont="1" applyFill="1" applyBorder="1" applyAlignment="1">
      <alignment horizontal="center" vertical="center" wrapText="1"/>
    </xf>
    <xf numFmtId="14" fontId="1" fillId="5" borderId="18" xfId="0" applyNumberFormat="1" applyFont="1" applyFill="1" applyBorder="1" applyAlignment="1">
      <alignment horizontal="center" vertical="center" wrapText="1"/>
    </xf>
    <xf numFmtId="164" fontId="12" fillId="4" borderId="18" xfId="0" applyNumberFormat="1" applyFont="1" applyFill="1" applyBorder="1" applyAlignment="1">
      <alignment horizontal="center" vertical="center" wrapText="1"/>
    </xf>
    <xf numFmtId="164" fontId="1" fillId="4" borderId="18" xfId="0" applyNumberFormat="1" applyFont="1" applyFill="1" applyBorder="1" applyAlignment="1">
      <alignment horizontal="center" vertical="center" wrapText="1"/>
    </xf>
    <xf numFmtId="0" fontId="6" fillId="4" borderId="3" xfId="0" applyFont="1" applyFill="1" applyBorder="1" applyAlignment="1">
      <alignment horizontal="left" vertical="center" wrapText="1"/>
    </xf>
    <xf numFmtId="0" fontId="6" fillId="4" borderId="2" xfId="0" applyFont="1" applyFill="1" applyBorder="1" applyAlignment="1">
      <alignment horizontal="left" vertical="center" wrapText="1"/>
    </xf>
    <xf numFmtId="0" fontId="6" fillId="4" borderId="2" xfId="0" applyFont="1" applyFill="1" applyBorder="1" applyAlignment="1">
      <alignment horizontal="center" vertical="center" wrapText="1"/>
    </xf>
    <xf numFmtId="0" fontId="6" fillId="5" borderId="2" xfId="0" applyFont="1" applyFill="1" applyBorder="1" applyAlignment="1">
      <alignment horizontal="left" vertical="center" wrapText="1"/>
    </xf>
    <xf numFmtId="0" fontId="22" fillId="4" borderId="2" xfId="0" applyFont="1" applyFill="1" applyBorder="1" applyAlignment="1">
      <alignment horizontal="left" vertical="center" wrapText="1"/>
    </xf>
    <xf numFmtId="0" fontId="6" fillId="0" borderId="2" xfId="0" applyFont="1" applyBorder="1" applyAlignment="1">
      <alignment horizontal="left" vertical="center" wrapText="1"/>
    </xf>
    <xf numFmtId="0" fontId="21" fillId="4" borderId="2" xfId="0" applyFont="1" applyFill="1" applyBorder="1" applyAlignment="1">
      <alignment horizontal="left" vertical="center" wrapText="1"/>
    </xf>
    <xf numFmtId="0" fontId="6" fillId="28" borderId="2" xfId="0" applyFont="1" applyFill="1" applyBorder="1" applyAlignment="1">
      <alignment horizontal="left" vertical="center" wrapText="1"/>
    </xf>
    <xf numFmtId="0" fontId="6" fillId="31" borderId="2" xfId="0" applyFont="1" applyFill="1" applyBorder="1" applyAlignment="1">
      <alignment wrapText="1"/>
    </xf>
    <xf numFmtId="0" fontId="24" fillId="4" borderId="2" xfId="0" applyFont="1" applyFill="1" applyBorder="1" applyAlignment="1">
      <alignment horizontal="left" vertical="center" wrapText="1"/>
    </xf>
    <xf numFmtId="14" fontId="6" fillId="4" borderId="2" xfId="0" applyNumberFormat="1" applyFont="1" applyFill="1" applyBorder="1" applyAlignment="1">
      <alignment horizontal="left" vertical="center" wrapText="1"/>
    </xf>
    <xf numFmtId="1" fontId="6" fillId="3" borderId="2" xfId="0" applyNumberFormat="1" applyFont="1" applyFill="1" applyBorder="1" applyAlignment="1">
      <alignment horizontal="left" vertical="center" wrapText="1"/>
    </xf>
    <xf numFmtId="166" fontId="6" fillId="4" borderId="2" xfId="0" applyNumberFormat="1" applyFont="1" applyFill="1" applyBorder="1" applyAlignment="1">
      <alignment horizontal="left" vertical="center" wrapText="1"/>
    </xf>
    <xf numFmtId="3" fontId="6" fillId="4" borderId="2" xfId="0" applyNumberFormat="1" applyFont="1" applyFill="1" applyBorder="1" applyAlignment="1">
      <alignment horizontal="left" vertical="center" wrapText="1"/>
    </xf>
    <xf numFmtId="14" fontId="6" fillId="0" borderId="2" xfId="0" applyNumberFormat="1" applyFont="1" applyBorder="1" applyAlignment="1">
      <alignment horizontal="left" vertical="center" wrapText="1"/>
    </xf>
    <xf numFmtId="0" fontId="1" fillId="4" borderId="49" xfId="0" applyFont="1" applyFill="1" applyBorder="1" applyAlignment="1">
      <alignment horizontal="center" vertical="center" wrapText="1"/>
    </xf>
    <xf numFmtId="0" fontId="1" fillId="4" borderId="3" xfId="0" applyFont="1" applyFill="1" applyBorder="1" applyAlignment="1">
      <alignment horizontal="center" vertical="center" wrapText="1"/>
    </xf>
    <xf numFmtId="0" fontId="1" fillId="4" borderId="2" xfId="0" applyFont="1" applyFill="1" applyBorder="1" applyAlignment="1">
      <alignment horizontal="left" vertical="center" wrapText="1"/>
    </xf>
    <xf numFmtId="0" fontId="1" fillId="4" borderId="2"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7" fillId="4" borderId="18" xfId="0" applyFont="1" applyFill="1" applyBorder="1" applyAlignment="1">
      <alignment horizontal="center" vertical="center" wrapText="1"/>
    </xf>
    <xf numFmtId="0" fontId="1" fillId="0" borderId="18" xfId="0" applyFont="1" applyBorder="1" applyAlignment="1">
      <alignment horizontal="center" vertical="center" wrapText="1"/>
    </xf>
    <xf numFmtId="0" fontId="1" fillId="0" borderId="2" xfId="0" applyFont="1" applyBorder="1" applyAlignment="1">
      <alignment horizontal="center" vertical="center" wrapText="1"/>
    </xf>
    <xf numFmtId="0" fontId="17" fillId="4" borderId="2" xfId="0" applyFont="1" applyFill="1" applyBorder="1" applyAlignment="1">
      <alignment horizontal="left" vertical="center" wrapText="1"/>
    </xf>
    <xf numFmtId="0" fontId="1" fillId="28" borderId="18" xfId="0" applyFont="1" applyFill="1" applyBorder="1" applyAlignment="1">
      <alignment horizontal="center" vertical="center" wrapText="1"/>
    </xf>
    <xf numFmtId="0" fontId="1" fillId="28" borderId="2" xfId="0" applyFont="1" applyFill="1" applyBorder="1" applyAlignment="1">
      <alignment horizontal="center" vertical="center" wrapText="1"/>
    </xf>
    <xf numFmtId="0" fontId="1" fillId="31" borderId="2" xfId="0" applyFont="1" applyFill="1" applyBorder="1" applyAlignment="1">
      <alignment wrapText="1"/>
    </xf>
    <xf numFmtId="0" fontId="1" fillId="31" borderId="18" xfId="0" applyFont="1" applyFill="1" applyBorder="1" applyAlignment="1">
      <alignment horizontal="center" vertical="center" wrapText="1"/>
    </xf>
    <xf numFmtId="166" fontId="1" fillId="4" borderId="2" xfId="0" applyNumberFormat="1" applyFont="1" applyFill="1" applyBorder="1" applyAlignment="1">
      <alignment horizontal="left" vertical="center" wrapText="1"/>
    </xf>
    <xf numFmtId="0" fontId="17" fillId="0" borderId="18" xfId="0" applyFont="1" applyBorder="1" applyAlignment="1">
      <alignment horizontal="center" vertical="center" wrapText="1"/>
    </xf>
    <xf numFmtId="3" fontId="1" fillId="4" borderId="18" xfId="0" applyNumberFormat="1" applyFont="1" applyFill="1" applyBorder="1" applyAlignment="1">
      <alignment horizontal="center" vertical="center" wrapText="1"/>
    </xf>
    <xf numFmtId="0" fontId="1" fillId="5" borderId="18" xfId="0" applyFont="1" applyFill="1" applyBorder="1" applyAlignment="1">
      <alignment horizontal="center" vertical="center" wrapText="1"/>
    </xf>
    <xf numFmtId="0" fontId="17" fillId="4" borderId="2" xfId="0" applyFont="1" applyFill="1" applyBorder="1" applyAlignment="1">
      <alignment horizontal="center" vertical="center" wrapText="1"/>
    </xf>
    <xf numFmtId="0" fontId="1" fillId="4" borderId="6" xfId="0" applyFont="1" applyFill="1" applyBorder="1" applyAlignment="1">
      <alignment horizontal="left" vertical="center" wrapText="1"/>
    </xf>
    <xf numFmtId="0" fontId="1" fillId="4" borderId="2" xfId="0" applyFont="1" applyFill="1" applyBorder="1" applyAlignment="1">
      <alignment vertical="center" wrapText="1"/>
    </xf>
    <xf numFmtId="0" fontId="1" fillId="0" borderId="18" xfId="0" applyFont="1" applyBorder="1" applyAlignment="1">
      <alignment horizontal="center" vertical="center"/>
    </xf>
    <xf numFmtId="0" fontId="23" fillId="0" borderId="18" xfId="0" applyFont="1" applyBorder="1" applyAlignment="1">
      <alignment horizontal="center" vertical="center"/>
    </xf>
    <xf numFmtId="164" fontId="1" fillId="4" borderId="2" xfId="0" applyNumberFormat="1" applyFont="1" applyFill="1" applyBorder="1" applyAlignment="1">
      <alignment horizontal="center" vertical="center" wrapText="1"/>
    </xf>
    <xf numFmtId="1" fontId="1" fillId="4" borderId="2" xfId="0" applyNumberFormat="1" applyFont="1" applyFill="1" applyBorder="1" applyAlignment="1">
      <alignment horizontal="center" vertical="center" wrapText="1"/>
    </xf>
    <xf numFmtId="164" fontId="1" fillId="4" borderId="6" xfId="0" applyNumberFormat="1" applyFont="1" applyFill="1" applyBorder="1" applyAlignment="1">
      <alignment horizontal="center" vertical="center" wrapText="1"/>
    </xf>
    <xf numFmtId="0" fontId="1" fillId="4" borderId="6" xfId="0" applyFont="1" applyFill="1" applyBorder="1" applyAlignment="1">
      <alignment horizontal="center" vertical="center" wrapText="1"/>
    </xf>
    <xf numFmtId="164" fontId="11" fillId="4" borderId="2" xfId="0" applyNumberFormat="1" applyFont="1" applyFill="1" applyBorder="1" applyAlignment="1">
      <alignment horizontal="center" vertical="center" wrapText="1"/>
    </xf>
    <xf numFmtId="0" fontId="1" fillId="0" borderId="2" xfId="0" applyFont="1" applyBorder="1" applyAlignment="1">
      <alignment horizontal="justify" vertical="center"/>
    </xf>
    <xf numFmtId="0" fontId="11" fillId="7" borderId="2" xfId="0" applyFont="1" applyFill="1" applyBorder="1" applyAlignment="1">
      <alignment horizontal="center" vertical="center" wrapText="1"/>
    </xf>
    <xf numFmtId="164" fontId="6" fillId="4" borderId="2" xfId="0" applyNumberFormat="1" applyFont="1" applyFill="1" applyBorder="1" applyAlignment="1">
      <alignment horizontal="left" vertical="center" wrapText="1"/>
    </xf>
    <xf numFmtId="0" fontId="12" fillId="4" borderId="3" xfId="0" applyFont="1" applyFill="1" applyBorder="1" applyAlignment="1">
      <alignment horizontal="center" vertical="center" wrapText="1"/>
    </xf>
    <xf numFmtId="166" fontId="1" fillId="4" borderId="3" xfId="0" applyNumberFormat="1" applyFont="1" applyFill="1" applyBorder="1" applyAlignment="1">
      <alignment horizontal="left" vertical="center" wrapText="1"/>
    </xf>
    <xf numFmtId="0" fontId="12" fillId="0" borderId="3" xfId="0" applyFont="1" applyBorder="1" applyAlignment="1">
      <alignment horizontal="center" vertical="center"/>
    </xf>
    <xf numFmtId="0" fontId="12" fillId="4" borderId="2" xfId="0" applyFont="1" applyFill="1" applyBorder="1" applyAlignment="1">
      <alignment horizontal="center" vertical="center" wrapText="1"/>
    </xf>
    <xf numFmtId="0" fontId="12" fillId="0" borderId="2" xfId="0" applyFont="1" applyBorder="1" applyAlignment="1">
      <alignment horizontal="center" vertical="center"/>
    </xf>
    <xf numFmtId="0" fontId="12" fillId="0" borderId="2" xfId="0" applyFont="1" applyBorder="1" applyAlignment="1">
      <alignment horizontal="center" vertical="center" wrapText="1"/>
    </xf>
    <xf numFmtId="166" fontId="1" fillId="0" borderId="2" xfId="0" applyNumberFormat="1" applyFont="1" applyBorder="1" applyAlignment="1">
      <alignment horizontal="left" vertical="center" wrapText="1"/>
    </xf>
    <xf numFmtId="166" fontId="17" fillId="4" borderId="2" xfId="0" applyNumberFormat="1" applyFont="1" applyFill="1" applyBorder="1" applyAlignment="1">
      <alignment horizontal="left" vertical="center" wrapText="1"/>
    </xf>
    <xf numFmtId="0" fontId="20" fillId="4" borderId="2" xfId="0" applyFont="1" applyFill="1" applyBorder="1" applyAlignment="1">
      <alignment horizontal="center" vertical="center" wrapText="1"/>
    </xf>
    <xf numFmtId="167" fontId="1" fillId="4" borderId="2" xfId="0" applyNumberFormat="1" applyFont="1" applyFill="1" applyBorder="1" applyAlignment="1">
      <alignment horizontal="center" vertical="center" wrapText="1"/>
    </xf>
    <xf numFmtId="0" fontId="12" fillId="28" borderId="2" xfId="0" applyFont="1" applyFill="1" applyBorder="1" applyAlignment="1">
      <alignment horizontal="center" vertical="center" wrapText="1"/>
    </xf>
    <xf numFmtId="0" fontId="12" fillId="31" borderId="2" xfId="0" applyFont="1" applyFill="1" applyBorder="1" applyAlignment="1">
      <alignment horizontal="center" vertical="center" wrapText="1"/>
    </xf>
    <xf numFmtId="0" fontId="12" fillId="4" borderId="2" xfId="0" applyFont="1" applyFill="1" applyBorder="1" applyAlignment="1">
      <alignment horizontal="center" vertical="center"/>
    </xf>
    <xf numFmtId="0" fontId="12" fillId="4" borderId="6" xfId="0" applyFont="1" applyFill="1" applyBorder="1" applyAlignment="1">
      <alignment horizontal="center" vertical="center" wrapText="1"/>
    </xf>
    <xf numFmtId="1" fontId="1" fillId="4" borderId="2" xfId="0" applyNumberFormat="1" applyFont="1" applyFill="1" applyBorder="1" applyAlignment="1">
      <alignment horizontal="left" vertical="center" wrapText="1"/>
    </xf>
    <xf numFmtId="166" fontId="1" fillId="4" borderId="2" xfId="0" applyNumberFormat="1" applyFont="1" applyFill="1" applyBorder="1" applyAlignment="1">
      <alignment horizontal="center" vertical="center" wrapText="1"/>
    </xf>
    <xf numFmtId="1" fontId="1" fillId="0" borderId="2" xfId="0" applyNumberFormat="1" applyFont="1" applyBorder="1" applyAlignment="1">
      <alignment horizontal="center" vertical="center" wrapText="1"/>
    </xf>
    <xf numFmtId="167" fontId="1" fillId="4" borderId="3" xfId="0" applyNumberFormat="1" applyFont="1" applyFill="1" applyBorder="1" applyAlignment="1">
      <alignment horizontal="center" vertical="center" wrapText="1"/>
    </xf>
    <xf numFmtId="14" fontId="1" fillId="0" borderId="2" xfId="0" applyNumberFormat="1" applyFont="1" applyBorder="1" applyAlignment="1">
      <alignment horizontal="justify" vertical="center"/>
    </xf>
    <xf numFmtId="0" fontId="12" fillId="7" borderId="2" xfId="0" applyFont="1" applyFill="1" applyBorder="1" applyAlignment="1">
      <alignment horizontal="center" vertical="center" wrapText="1"/>
    </xf>
    <xf numFmtId="164" fontId="1" fillId="4" borderId="2" xfId="0" applyNumberFormat="1" applyFont="1" applyFill="1" applyBorder="1" applyAlignment="1">
      <alignment horizontal="left" vertical="center" wrapText="1"/>
    </xf>
    <xf numFmtId="1" fontId="12" fillId="4" borderId="2" xfId="0" applyNumberFormat="1" applyFont="1" applyFill="1" applyBorder="1" applyAlignment="1">
      <alignment horizontal="center" vertical="center" wrapText="1"/>
    </xf>
    <xf numFmtId="0" fontId="12" fillId="34" borderId="2" xfId="0" applyFont="1" applyFill="1" applyBorder="1" applyAlignment="1">
      <alignment horizontal="center" vertical="center" wrapText="1"/>
    </xf>
    <xf numFmtId="0" fontId="12" fillId="5" borderId="2" xfId="0" applyFont="1" applyFill="1" applyBorder="1" applyAlignment="1">
      <alignment horizontal="center" vertical="center" wrapText="1"/>
    </xf>
    <xf numFmtId="0" fontId="20" fillId="28" borderId="2" xfId="0" applyFont="1" applyFill="1" applyBorder="1" applyAlignment="1">
      <alignment horizontal="center" vertical="center" wrapText="1"/>
    </xf>
    <xf numFmtId="0" fontId="12" fillId="35" borderId="2" xfId="0" applyFont="1" applyFill="1" applyBorder="1" applyAlignment="1">
      <alignment horizontal="center" vertical="center" wrapText="1"/>
    </xf>
    <xf numFmtId="49" fontId="12" fillId="4" borderId="2" xfId="0" applyNumberFormat="1" applyFont="1" applyFill="1" applyBorder="1" applyAlignment="1">
      <alignment horizontal="center" vertical="center" wrapText="1"/>
    </xf>
    <xf numFmtId="49" fontId="12" fillId="4" borderId="2" xfId="1" applyNumberFormat="1" applyFont="1" applyFill="1" applyBorder="1" applyAlignment="1" applyProtection="1">
      <alignment horizontal="center" vertical="center" wrapText="1"/>
    </xf>
    <xf numFmtId="0" fontId="1" fillId="31" borderId="2" xfId="0" applyFont="1" applyFill="1" applyBorder="1" applyAlignment="1">
      <alignment horizontal="center" vertical="center" wrapText="1"/>
    </xf>
    <xf numFmtId="0" fontId="19" fillId="4" borderId="2" xfId="0" applyFont="1" applyFill="1" applyBorder="1" applyAlignment="1">
      <alignment horizontal="center" vertical="center" wrapText="1"/>
    </xf>
    <xf numFmtId="17" fontId="1" fillId="4" borderId="8" xfId="0" applyNumberFormat="1" applyFont="1" applyFill="1" applyBorder="1" applyAlignment="1">
      <alignment horizontal="center" vertical="center" wrapText="1"/>
    </xf>
    <xf numFmtId="17" fontId="1" fillId="4" borderId="3" xfId="0" applyNumberFormat="1" applyFont="1" applyFill="1" applyBorder="1" applyAlignment="1">
      <alignment horizontal="center" vertical="center" wrapText="1"/>
    </xf>
    <xf numFmtId="14" fontId="1" fillId="4" borderId="3" xfId="0" applyNumberFormat="1" applyFont="1" applyFill="1" applyBorder="1" applyAlignment="1">
      <alignment horizontal="center" vertical="center" wrapText="1"/>
    </xf>
    <xf numFmtId="1" fontId="1" fillId="4" borderId="3" xfId="0" applyNumberFormat="1" applyFont="1" applyFill="1" applyBorder="1" applyAlignment="1">
      <alignment horizontal="center" vertical="center" wrapText="1"/>
    </xf>
    <xf numFmtId="17" fontId="1" fillId="4" borderId="6" xfId="0" applyNumberFormat="1" applyFont="1" applyFill="1" applyBorder="1" applyAlignment="1">
      <alignment horizontal="center" vertical="center" wrapText="1"/>
    </xf>
    <xf numFmtId="17" fontId="1" fillId="4" borderId="2" xfId="0" applyNumberFormat="1" applyFont="1" applyFill="1" applyBorder="1" applyAlignment="1">
      <alignment horizontal="center" vertical="center" wrapText="1"/>
    </xf>
    <xf numFmtId="14" fontId="1" fillId="4" borderId="2" xfId="0" applyNumberFormat="1" applyFont="1" applyFill="1" applyBorder="1" applyAlignment="1">
      <alignment horizontal="center" vertical="center" wrapText="1"/>
    </xf>
    <xf numFmtId="17" fontId="19" fillId="4" borderId="6" xfId="0" applyNumberFormat="1" applyFont="1" applyFill="1" applyBorder="1" applyAlignment="1">
      <alignment horizontal="center" vertical="center" wrapText="1"/>
    </xf>
    <xf numFmtId="14" fontId="19" fillId="4" borderId="2" xfId="0" applyNumberFormat="1" applyFont="1" applyFill="1" applyBorder="1" applyAlignment="1">
      <alignment horizontal="center" vertical="center" wrapText="1"/>
    </xf>
    <xf numFmtId="1" fontId="19" fillId="4" borderId="2" xfId="0" applyNumberFormat="1" applyFont="1" applyFill="1" applyBorder="1" applyAlignment="1">
      <alignment horizontal="center" vertical="center" wrapText="1"/>
    </xf>
    <xf numFmtId="167" fontId="1" fillId="5" borderId="2" xfId="0" applyNumberFormat="1" applyFont="1" applyFill="1" applyBorder="1" applyAlignment="1">
      <alignment horizontal="center" vertical="center" wrapText="1"/>
    </xf>
    <xf numFmtId="17" fontId="19" fillId="5" borderId="2" xfId="0" applyNumberFormat="1" applyFont="1" applyFill="1" applyBorder="1" applyAlignment="1">
      <alignment horizontal="center" vertical="center" wrapText="1"/>
    </xf>
    <xf numFmtId="17" fontId="1" fillId="0" borderId="6" xfId="0" applyNumberFormat="1" applyFont="1" applyBorder="1" applyAlignment="1">
      <alignment horizontal="center" vertical="center" wrapText="1"/>
    </xf>
    <xf numFmtId="17" fontId="1" fillId="0" borderId="2" xfId="0" applyNumberFormat="1" applyFont="1" applyBorder="1" applyAlignment="1">
      <alignment horizontal="center" vertical="center" wrapText="1"/>
    </xf>
    <xf numFmtId="17" fontId="17" fillId="4" borderId="6" xfId="0" applyNumberFormat="1" applyFont="1" applyFill="1" applyBorder="1" applyAlignment="1">
      <alignment horizontal="center" vertical="center" wrapText="1"/>
    </xf>
    <xf numFmtId="17" fontId="17" fillId="4" borderId="2" xfId="0" applyNumberFormat="1" applyFont="1" applyFill="1" applyBorder="1" applyAlignment="1">
      <alignment horizontal="center" vertical="center" wrapText="1"/>
    </xf>
    <xf numFmtId="14" fontId="17" fillId="4" borderId="2" xfId="0" applyNumberFormat="1" applyFont="1" applyFill="1" applyBorder="1" applyAlignment="1">
      <alignment horizontal="center" vertical="center" wrapText="1"/>
    </xf>
    <xf numFmtId="1" fontId="17" fillId="4" borderId="2" xfId="0" applyNumberFormat="1" applyFont="1" applyFill="1" applyBorder="1" applyAlignment="1">
      <alignment horizontal="center" vertical="center" wrapText="1"/>
    </xf>
    <xf numFmtId="164" fontId="17" fillId="4" borderId="6" xfId="0" applyNumberFormat="1" applyFont="1" applyFill="1" applyBorder="1" applyAlignment="1">
      <alignment horizontal="center" vertical="center" wrapText="1"/>
    </xf>
    <xf numFmtId="164" fontId="17" fillId="4" borderId="2" xfId="0" applyNumberFormat="1" applyFont="1" applyFill="1" applyBorder="1" applyAlignment="1">
      <alignment horizontal="center" vertical="center" wrapText="1"/>
    </xf>
    <xf numFmtId="17" fontId="19" fillId="4" borderId="2" xfId="0" applyNumberFormat="1" applyFont="1" applyFill="1" applyBorder="1" applyAlignment="1">
      <alignment horizontal="center" vertical="center" wrapText="1"/>
    </xf>
    <xf numFmtId="14" fontId="1" fillId="0" borderId="2" xfId="0" applyNumberFormat="1" applyFont="1" applyBorder="1" applyAlignment="1">
      <alignment horizontal="center" vertical="center" wrapText="1"/>
    </xf>
    <xf numFmtId="167" fontId="17" fillId="4" borderId="2" xfId="0" applyNumberFormat="1" applyFont="1" applyFill="1" applyBorder="1" applyAlignment="1">
      <alignment horizontal="center" vertical="center" wrapText="1"/>
    </xf>
    <xf numFmtId="1" fontId="26" fillId="4" borderId="2" xfId="0" applyNumberFormat="1" applyFont="1" applyFill="1" applyBorder="1" applyAlignment="1">
      <alignment horizontal="center" vertical="center" wrapText="1"/>
    </xf>
    <xf numFmtId="0" fontId="17" fillId="4" borderId="6" xfId="0" applyFont="1" applyFill="1" applyBorder="1" applyAlignment="1">
      <alignment horizontal="center" vertical="center" wrapText="1"/>
    </xf>
    <xf numFmtId="49" fontId="17" fillId="4" borderId="2" xfId="0" applyNumberFormat="1" applyFont="1" applyFill="1" applyBorder="1" applyAlignment="1">
      <alignment horizontal="center" vertical="center" wrapText="1"/>
    </xf>
    <xf numFmtId="49" fontId="1" fillId="4" borderId="2" xfId="0" applyNumberFormat="1" applyFont="1" applyFill="1" applyBorder="1" applyAlignment="1">
      <alignment horizontal="center" vertical="center" wrapText="1"/>
    </xf>
    <xf numFmtId="14" fontId="1" fillId="5" borderId="2" xfId="0" applyNumberFormat="1" applyFont="1" applyFill="1" applyBorder="1" applyAlignment="1">
      <alignment horizontal="center" vertical="center" wrapText="1"/>
    </xf>
    <xf numFmtId="167" fontId="19" fillId="4" borderId="2" xfId="0" applyNumberFormat="1" applyFont="1" applyFill="1" applyBorder="1" applyAlignment="1">
      <alignment horizontal="center" vertical="center" wrapText="1"/>
    </xf>
    <xf numFmtId="17" fontId="1" fillId="34" borderId="6" xfId="0" applyNumberFormat="1" applyFont="1" applyFill="1" applyBorder="1" applyAlignment="1">
      <alignment horizontal="center" vertical="center" wrapText="1"/>
    </xf>
    <xf numFmtId="1" fontId="1" fillId="4" borderId="2" xfId="0" applyNumberFormat="1" applyFont="1" applyFill="1" applyBorder="1" applyAlignment="1">
      <alignment vertical="center" wrapText="1"/>
    </xf>
    <xf numFmtId="14" fontId="26" fillId="4" borderId="2" xfId="0" applyNumberFormat="1" applyFont="1" applyFill="1" applyBorder="1" applyAlignment="1">
      <alignment horizontal="center" vertical="center" wrapText="1"/>
    </xf>
    <xf numFmtId="164" fontId="19" fillId="4" borderId="6" xfId="0" applyNumberFormat="1" applyFont="1" applyFill="1" applyBorder="1" applyAlignment="1">
      <alignment horizontal="center" vertical="center" wrapText="1"/>
    </xf>
    <xf numFmtId="164" fontId="19" fillId="4" borderId="2" xfId="0" applyNumberFormat="1" applyFont="1" applyFill="1" applyBorder="1" applyAlignment="1">
      <alignment horizontal="center" vertical="center" wrapText="1"/>
    </xf>
    <xf numFmtId="164" fontId="12" fillId="4" borderId="6" xfId="0" applyNumberFormat="1" applyFont="1" applyFill="1" applyBorder="1" applyAlignment="1">
      <alignment horizontal="center" vertical="center" wrapText="1"/>
    </xf>
    <xf numFmtId="14" fontId="1" fillId="4" borderId="6" xfId="0" applyNumberFormat="1" applyFont="1" applyFill="1" applyBorder="1" applyAlignment="1">
      <alignment horizontal="center" vertical="center" wrapText="1"/>
    </xf>
    <xf numFmtId="14" fontId="1" fillId="4" borderId="8" xfId="0" applyNumberFormat="1" applyFont="1" applyFill="1" applyBorder="1" applyAlignment="1">
      <alignment horizontal="center" vertical="center" wrapText="1"/>
    </xf>
    <xf numFmtId="167" fontId="1" fillId="4" borderId="2" xfId="0" applyNumberFormat="1" applyFont="1" applyFill="1" applyBorder="1" applyAlignment="1">
      <alignment horizontal="left" vertical="center" wrapText="1"/>
    </xf>
    <xf numFmtId="0" fontId="1" fillId="4" borderId="2" xfId="0" applyFont="1" applyFill="1" applyBorder="1" applyAlignment="1">
      <alignment horizontal="center" vertical="center"/>
    </xf>
    <xf numFmtId="167" fontId="1" fillId="31" borderId="2" xfId="0" applyNumberFormat="1" applyFont="1" applyFill="1" applyBorder="1" applyAlignment="1">
      <alignment wrapText="1"/>
    </xf>
    <xf numFmtId="0" fontId="1" fillId="4" borderId="8" xfId="0" applyFont="1" applyFill="1" applyBorder="1" applyAlignment="1">
      <alignment horizontal="center" vertical="center" wrapText="1"/>
    </xf>
    <xf numFmtId="0" fontId="1" fillId="19" borderId="6" xfId="0" applyFont="1" applyFill="1" applyBorder="1" applyAlignment="1">
      <alignment horizontal="center" vertical="center" wrapText="1"/>
    </xf>
    <xf numFmtId="0" fontId="1" fillId="19" borderId="2" xfId="0" applyFont="1" applyFill="1" applyBorder="1" applyAlignment="1">
      <alignment horizontal="center" vertical="center" wrapText="1"/>
    </xf>
    <xf numFmtId="0" fontId="1" fillId="0" borderId="6" xfId="0" applyFont="1" applyBorder="1" applyAlignment="1">
      <alignment horizontal="center" vertical="center" wrapText="1"/>
    </xf>
    <xf numFmtId="0" fontId="1" fillId="28" borderId="6" xfId="0" applyFont="1" applyFill="1" applyBorder="1" applyAlignment="1">
      <alignment horizontal="center" vertical="center" wrapText="1"/>
    </xf>
    <xf numFmtId="0" fontId="1" fillId="31" borderId="6" xfId="0" applyFont="1" applyFill="1" applyBorder="1" applyAlignment="1">
      <alignment wrapText="1"/>
    </xf>
    <xf numFmtId="0" fontId="19" fillId="4" borderId="6" xfId="0" applyFont="1" applyFill="1" applyBorder="1" applyAlignment="1">
      <alignment horizontal="center" vertical="center" wrapText="1"/>
    </xf>
    <xf numFmtId="0" fontId="1" fillId="5" borderId="2" xfId="0" applyFont="1" applyFill="1" applyBorder="1" applyAlignment="1">
      <alignment horizontal="center" vertical="center" wrapText="1"/>
    </xf>
    <xf numFmtId="0" fontId="12" fillId="4" borderId="51" xfId="0" applyFont="1" applyFill="1" applyBorder="1" applyAlignment="1">
      <alignment horizontal="center" vertical="center" wrapText="1"/>
    </xf>
    <xf numFmtId="0" fontId="12" fillId="8" borderId="50" xfId="0" applyFont="1" applyFill="1" applyBorder="1" applyAlignment="1">
      <alignment horizontal="center" vertical="center" wrapText="1"/>
    </xf>
    <xf numFmtId="0" fontId="12" fillId="8" borderId="51" xfId="0" applyFont="1" applyFill="1" applyBorder="1" applyAlignment="1">
      <alignment horizontal="center" vertical="center" wrapText="1"/>
    </xf>
    <xf numFmtId="0" fontId="12" fillId="9" borderId="51" xfId="0" applyFont="1" applyFill="1" applyBorder="1" applyAlignment="1">
      <alignment horizontal="center" vertical="center" wrapText="1"/>
    </xf>
    <xf numFmtId="0" fontId="12" fillId="11" borderId="51" xfId="0" applyFont="1" applyFill="1" applyBorder="1" applyAlignment="1">
      <alignment horizontal="center" vertical="center" wrapText="1"/>
    </xf>
    <xf numFmtId="1" fontId="12" fillId="11" borderId="51" xfId="0" applyNumberFormat="1" applyFont="1" applyFill="1" applyBorder="1" applyAlignment="1">
      <alignment horizontal="center" vertical="center" wrapText="1"/>
    </xf>
    <xf numFmtId="1" fontId="12" fillId="10" borderId="51" xfId="0" applyNumberFormat="1" applyFont="1" applyFill="1" applyBorder="1" applyAlignment="1">
      <alignment horizontal="center" vertical="center" wrapText="1"/>
    </xf>
    <xf numFmtId="0" fontId="12" fillId="10" borderId="51" xfId="0" applyFont="1" applyFill="1" applyBorder="1" applyAlignment="1">
      <alignment horizontal="center" vertical="center" wrapText="1"/>
    </xf>
    <xf numFmtId="0" fontId="12" fillId="15" borderId="51" xfId="0" applyFont="1" applyFill="1" applyBorder="1" applyAlignment="1">
      <alignment horizontal="center" vertical="center" wrapText="1"/>
    </xf>
    <xf numFmtId="164" fontId="12" fillId="12" borderId="51" xfId="0" applyNumberFormat="1" applyFont="1" applyFill="1" applyBorder="1" applyAlignment="1">
      <alignment horizontal="center" vertical="center" wrapText="1"/>
    </xf>
    <xf numFmtId="1" fontId="12" fillId="12" borderId="51" xfId="0" applyNumberFormat="1" applyFont="1" applyFill="1" applyBorder="1" applyAlignment="1">
      <alignment horizontal="center" vertical="center" wrapText="1"/>
    </xf>
    <xf numFmtId="0" fontId="12" fillId="12" borderId="51" xfId="0" applyFont="1" applyFill="1" applyBorder="1" applyAlignment="1">
      <alignment horizontal="center" vertical="center" wrapText="1"/>
    </xf>
    <xf numFmtId="0" fontId="12" fillId="13" borderId="51" xfId="0" applyFont="1" applyFill="1" applyBorder="1" applyAlignment="1">
      <alignment horizontal="center" vertical="center" wrapText="1"/>
    </xf>
    <xf numFmtId="0" fontId="12" fillId="14" borderId="51" xfId="0" applyFont="1" applyFill="1" applyBorder="1" applyAlignment="1">
      <alignment horizontal="center" vertical="center" wrapText="1"/>
    </xf>
    <xf numFmtId="0" fontId="1" fillId="4" borderId="51" xfId="0" applyFont="1" applyFill="1" applyBorder="1" applyAlignment="1">
      <alignment horizontal="center" vertical="center" wrapText="1"/>
    </xf>
    <xf numFmtId="0" fontId="12" fillId="8" borderId="53" xfId="0" applyFont="1" applyFill="1" applyBorder="1" applyAlignment="1">
      <alignment horizontal="center" vertical="center" wrapText="1"/>
    </xf>
    <xf numFmtId="0" fontId="12" fillId="9" borderId="50" xfId="0" applyFont="1" applyFill="1" applyBorder="1" applyAlignment="1">
      <alignment horizontal="center" vertical="center" wrapText="1"/>
    </xf>
    <xf numFmtId="0" fontId="12" fillId="9" borderId="53" xfId="0" applyFont="1" applyFill="1" applyBorder="1" applyAlignment="1">
      <alignment horizontal="center" vertical="center" wrapText="1"/>
    </xf>
    <xf numFmtId="0" fontId="12" fillId="11" borderId="50" xfId="0" applyFont="1" applyFill="1" applyBorder="1" applyAlignment="1">
      <alignment horizontal="center" vertical="center" wrapText="1"/>
    </xf>
    <xf numFmtId="164" fontId="12" fillId="11" borderId="53" xfId="0" applyNumberFormat="1" applyFont="1" applyFill="1" applyBorder="1" applyAlignment="1">
      <alignment horizontal="center" vertical="center" wrapText="1"/>
    </xf>
    <xf numFmtId="1" fontId="12" fillId="10" borderId="50" xfId="0" applyNumberFormat="1" applyFont="1" applyFill="1" applyBorder="1" applyAlignment="1">
      <alignment horizontal="center" vertical="center" wrapText="1"/>
    </xf>
    <xf numFmtId="0" fontId="12" fillId="15" borderId="53" xfId="0" applyFont="1" applyFill="1" applyBorder="1" applyAlignment="1">
      <alignment horizontal="center" vertical="center" wrapText="1"/>
    </xf>
    <xf numFmtId="164" fontId="12" fillId="12" borderId="50" xfId="0" applyNumberFormat="1" applyFont="1" applyFill="1" applyBorder="1" applyAlignment="1">
      <alignment horizontal="center" vertical="center" wrapText="1"/>
    </xf>
    <xf numFmtId="0" fontId="12" fillId="12" borderId="53" xfId="0" applyFont="1" applyFill="1" applyBorder="1" applyAlignment="1">
      <alignment horizontal="center" vertical="center" wrapText="1"/>
    </xf>
    <xf numFmtId="0" fontId="12" fillId="13" borderId="50" xfId="0" applyFont="1" applyFill="1" applyBorder="1" applyAlignment="1">
      <alignment horizontal="center" vertical="center" wrapText="1"/>
    </xf>
    <xf numFmtId="14" fontId="1" fillId="34" borderId="2" xfId="0" applyNumberFormat="1" applyFont="1" applyFill="1" applyBorder="1" applyAlignment="1">
      <alignment horizontal="center" vertical="center" wrapText="1"/>
    </xf>
    <xf numFmtId="1" fontId="1" fillId="5" borderId="2" xfId="0" applyNumberFormat="1" applyFont="1" applyFill="1" applyBorder="1" applyAlignment="1">
      <alignment horizontal="center" vertical="center" wrapText="1"/>
    </xf>
    <xf numFmtId="167" fontId="1" fillId="0" borderId="2" xfId="0" applyNumberFormat="1" applyFont="1" applyBorder="1" applyAlignment="1">
      <alignment horizontal="center" vertical="center" wrapText="1"/>
    </xf>
    <xf numFmtId="167" fontId="1" fillId="28" borderId="2" xfId="0" applyNumberFormat="1" applyFont="1" applyFill="1" applyBorder="1" applyAlignment="1">
      <alignment horizontal="center" vertical="center" wrapText="1"/>
    </xf>
    <xf numFmtId="1" fontId="1" fillId="28" borderId="2" xfId="0" applyNumberFormat="1" applyFont="1" applyFill="1" applyBorder="1" applyAlignment="1">
      <alignment horizontal="center" vertical="center" wrapText="1"/>
    </xf>
    <xf numFmtId="1" fontId="1" fillId="4" borderId="2" xfId="0" quotePrefix="1" applyNumberFormat="1" applyFont="1" applyFill="1" applyBorder="1" applyAlignment="1">
      <alignment horizontal="center" vertical="center" wrapText="1"/>
    </xf>
    <xf numFmtId="167" fontId="23" fillId="0" borderId="2" xfId="0" applyNumberFormat="1" applyFont="1" applyBorder="1"/>
    <xf numFmtId="0" fontId="25" fillId="0" borderId="2" xfId="0" applyFont="1" applyBorder="1" applyAlignment="1">
      <alignment vertical="center" wrapText="1"/>
    </xf>
    <xf numFmtId="0" fontId="25" fillId="0" borderId="2" xfId="0" applyFont="1" applyBorder="1" applyAlignment="1">
      <alignment vertical="center"/>
    </xf>
    <xf numFmtId="14" fontId="1" fillId="39" borderId="2" xfId="0" applyNumberFormat="1" applyFont="1" applyFill="1" applyBorder="1" applyAlignment="1">
      <alignment horizontal="center" vertical="center" wrapText="1"/>
    </xf>
    <xf numFmtId="17" fontId="1" fillId="5" borderId="2" xfId="0" applyNumberFormat="1" applyFont="1" applyFill="1" applyBorder="1" applyAlignment="1">
      <alignment horizontal="center" vertical="center" wrapText="1"/>
    </xf>
    <xf numFmtId="167" fontId="12" fillId="7" borderId="2" xfId="0" applyNumberFormat="1" applyFont="1" applyFill="1" applyBorder="1" applyAlignment="1">
      <alignment horizontal="center" vertical="center" wrapText="1"/>
    </xf>
    <xf numFmtId="1" fontId="12" fillId="7" borderId="2" xfId="0" applyNumberFormat="1" applyFont="1" applyFill="1" applyBorder="1" applyAlignment="1">
      <alignment horizontal="center" vertical="center" wrapText="1"/>
    </xf>
    <xf numFmtId="0" fontId="12" fillId="6" borderId="2" xfId="0" applyFont="1" applyFill="1" applyBorder="1" applyAlignment="1">
      <alignment horizontal="center" vertical="center" wrapText="1"/>
    </xf>
    <xf numFmtId="0" fontId="12" fillId="6" borderId="2" xfId="0" applyFont="1" applyFill="1" applyBorder="1" applyAlignment="1">
      <alignment horizontal="center" vertical="center"/>
    </xf>
    <xf numFmtId="167" fontId="1" fillId="6" borderId="2" xfId="0" applyNumberFormat="1" applyFont="1" applyFill="1" applyBorder="1" applyAlignment="1">
      <alignment horizontal="center" vertical="center" wrapText="1"/>
    </xf>
    <xf numFmtId="167" fontId="12" fillId="6" borderId="2" xfId="0" applyNumberFormat="1" applyFont="1" applyFill="1" applyBorder="1" applyAlignment="1">
      <alignment horizontal="center" vertical="center" wrapText="1"/>
    </xf>
    <xf numFmtId="0" fontId="0" fillId="0" borderId="2" xfId="0" applyBorder="1"/>
    <xf numFmtId="167" fontId="12" fillId="4" borderId="2" xfId="0" applyNumberFormat="1" applyFont="1" applyFill="1" applyBorder="1" applyAlignment="1">
      <alignment horizontal="center" vertical="center"/>
    </xf>
    <xf numFmtId="167" fontId="1" fillId="4" borderId="2" xfId="0" applyNumberFormat="1" applyFont="1" applyFill="1" applyBorder="1" applyAlignment="1">
      <alignment horizontal="center" vertical="center"/>
    </xf>
    <xf numFmtId="0" fontId="1" fillId="19" borderId="2" xfId="0" applyFont="1" applyFill="1" applyBorder="1"/>
    <xf numFmtId="0" fontId="12" fillId="6" borderId="2" xfId="0" applyFont="1" applyFill="1" applyBorder="1" applyAlignment="1">
      <alignment horizontal="center"/>
    </xf>
    <xf numFmtId="167" fontId="12" fillId="6" borderId="2" xfId="0" applyNumberFormat="1" applyFont="1" applyFill="1" applyBorder="1" applyAlignment="1">
      <alignment horizontal="center"/>
    </xf>
    <xf numFmtId="14" fontId="1" fillId="0" borderId="6" xfId="0" applyNumberFormat="1" applyFont="1" applyBorder="1" applyAlignment="1">
      <alignment horizontal="center" vertical="center" wrapText="1"/>
    </xf>
    <xf numFmtId="14" fontId="17" fillId="4" borderId="6" xfId="0" applyNumberFormat="1" applyFont="1" applyFill="1" applyBorder="1" applyAlignment="1">
      <alignment horizontal="center" vertical="center" wrapText="1"/>
    </xf>
    <xf numFmtId="14" fontId="1" fillId="31" borderId="6" xfId="0" applyNumberFormat="1" applyFont="1" applyFill="1" applyBorder="1" applyAlignment="1">
      <alignment horizontal="center" wrapText="1"/>
    </xf>
    <xf numFmtId="14" fontId="19" fillId="4" borderId="6" xfId="0" applyNumberFormat="1" applyFont="1" applyFill="1" applyBorder="1" applyAlignment="1">
      <alignment horizontal="center" vertical="center" wrapText="1"/>
    </xf>
    <xf numFmtId="0" fontId="27" fillId="0" borderId="18" xfId="0" applyFont="1" applyBorder="1" applyAlignment="1">
      <alignment horizontal="center" vertical="center"/>
    </xf>
    <xf numFmtId="14" fontId="1" fillId="5" borderId="6" xfId="0" applyNumberFormat="1" applyFont="1" applyFill="1" applyBorder="1" applyAlignment="1">
      <alignment horizontal="center" vertical="center" wrapText="1"/>
    </xf>
    <xf numFmtId="14" fontId="1" fillId="0" borderId="18" xfId="0" applyNumberFormat="1" applyFont="1" applyBorder="1" applyAlignment="1">
      <alignment horizontal="center" vertical="center"/>
    </xf>
    <xf numFmtId="0" fontId="12" fillId="7" borderId="6" xfId="0" applyFont="1" applyFill="1" applyBorder="1" applyAlignment="1">
      <alignment horizontal="center" vertical="center" wrapText="1"/>
    </xf>
    <xf numFmtId="0" fontId="12" fillId="7" borderId="18" xfId="0" applyFont="1" applyFill="1" applyBorder="1" applyAlignment="1">
      <alignment horizontal="center" vertical="center" wrapText="1"/>
    </xf>
    <xf numFmtId="0" fontId="12" fillId="6" borderId="6" xfId="0" applyFont="1" applyFill="1" applyBorder="1" applyAlignment="1">
      <alignment horizontal="center" vertical="center" wrapText="1"/>
    </xf>
    <xf numFmtId="0" fontId="1" fillId="4" borderId="49" xfId="0" applyFont="1" applyFill="1" applyBorder="1" applyAlignment="1">
      <alignment horizontal="left" vertical="center" wrapText="1"/>
    </xf>
    <xf numFmtId="0" fontId="1" fillId="4" borderId="18" xfId="0" applyFont="1" applyFill="1" applyBorder="1" applyAlignment="1">
      <alignment horizontal="left" vertical="center" wrapText="1"/>
    </xf>
    <xf numFmtId="0" fontId="1" fillId="34" borderId="6" xfId="0" applyFont="1" applyFill="1" applyBorder="1" applyAlignment="1">
      <alignment horizontal="center" vertical="center" wrapText="1"/>
    </xf>
    <xf numFmtId="0" fontId="1" fillId="0" borderId="18" xfId="0" applyFont="1" applyBorder="1" applyAlignment="1">
      <alignment horizontal="left" vertical="center" wrapText="1"/>
    </xf>
    <xf numFmtId="0" fontId="1" fillId="28" borderId="18" xfId="0" applyFont="1" applyFill="1" applyBorder="1" applyAlignment="1">
      <alignment horizontal="left" vertical="center" wrapText="1"/>
    </xf>
    <xf numFmtId="0" fontId="1" fillId="5" borderId="18" xfId="0" applyFont="1" applyFill="1" applyBorder="1" applyAlignment="1">
      <alignment horizontal="left" vertical="center" wrapText="1"/>
    </xf>
    <xf numFmtId="0" fontId="17" fillId="4" borderId="18" xfId="0" applyFont="1" applyFill="1" applyBorder="1" applyAlignment="1">
      <alignment horizontal="left" vertical="center" wrapText="1"/>
    </xf>
    <xf numFmtId="0" fontId="12" fillId="6" borderId="6" xfId="0" applyFont="1" applyFill="1" applyBorder="1" applyAlignment="1">
      <alignment horizontal="center" vertical="center"/>
    </xf>
    <xf numFmtId="1" fontId="1" fillId="4" borderId="18" xfId="0" applyNumberFormat="1" applyFont="1" applyFill="1" applyBorder="1" applyAlignment="1">
      <alignment horizontal="center" vertical="center" wrapText="1"/>
    </xf>
    <xf numFmtId="14" fontId="12" fillId="4" borderId="49" xfId="0" applyNumberFormat="1" applyFont="1" applyFill="1" applyBorder="1" applyAlignment="1">
      <alignment horizontal="center" vertical="center" wrapText="1"/>
    </xf>
    <xf numFmtId="14" fontId="12" fillId="4" borderId="18" xfId="0" applyNumberFormat="1" applyFont="1" applyFill="1" applyBorder="1" applyAlignment="1">
      <alignment horizontal="center" vertical="center" wrapText="1"/>
    </xf>
    <xf numFmtId="0" fontId="12" fillId="4" borderId="18" xfId="0" applyFont="1" applyFill="1" applyBorder="1" applyAlignment="1">
      <alignment horizontal="center" vertical="center" wrapText="1"/>
    </xf>
    <xf numFmtId="14" fontId="12" fillId="17" borderId="18" xfId="0" applyNumberFormat="1" applyFont="1" applyFill="1" applyBorder="1" applyAlignment="1">
      <alignment horizontal="center" vertical="center" wrapText="1"/>
    </xf>
    <xf numFmtId="14" fontId="12" fillId="0" borderId="18" xfId="0" applyNumberFormat="1" applyFont="1" applyBorder="1" applyAlignment="1">
      <alignment horizontal="center" vertical="center" wrapText="1"/>
    </xf>
    <xf numFmtId="14" fontId="20" fillId="4" borderId="18" xfId="0" applyNumberFormat="1" applyFont="1" applyFill="1" applyBorder="1" applyAlignment="1">
      <alignment horizontal="center" vertical="center" wrapText="1"/>
    </xf>
    <xf numFmtId="0" fontId="20" fillId="4" borderId="18" xfId="0" applyFont="1" applyFill="1" applyBorder="1" applyAlignment="1">
      <alignment horizontal="center" vertical="center" wrapText="1"/>
    </xf>
    <xf numFmtId="164" fontId="20" fillId="4" borderId="18" xfId="0" applyNumberFormat="1" applyFont="1" applyFill="1" applyBorder="1" applyAlignment="1">
      <alignment horizontal="center" vertical="center" wrapText="1"/>
    </xf>
    <xf numFmtId="0" fontId="28" fillId="4" borderId="18" xfId="0" applyFont="1" applyFill="1" applyBorder="1" applyAlignment="1">
      <alignment horizontal="center" vertical="center" wrapText="1"/>
    </xf>
    <xf numFmtId="17" fontId="12" fillId="4" borderId="18" xfId="0" applyNumberFormat="1" applyFont="1" applyFill="1" applyBorder="1" applyAlignment="1">
      <alignment horizontal="center" vertical="center" wrapText="1"/>
    </xf>
    <xf numFmtId="0" fontId="1" fillId="5" borderId="6" xfId="0" applyFont="1" applyFill="1" applyBorder="1" applyAlignment="1">
      <alignment horizontal="center" vertical="center" wrapText="1"/>
    </xf>
    <xf numFmtId="14" fontId="28" fillId="4" borderId="18" xfId="0" applyNumberFormat="1" applyFont="1" applyFill="1" applyBorder="1" applyAlignment="1">
      <alignment horizontal="center" vertical="center" wrapText="1"/>
    </xf>
    <xf numFmtId="164" fontId="28" fillId="4" borderId="18" xfId="0" applyNumberFormat="1" applyFont="1" applyFill="1" applyBorder="1" applyAlignment="1">
      <alignment horizontal="center" vertical="center" wrapText="1"/>
    </xf>
    <xf numFmtId="0" fontId="12" fillId="6" borderId="18" xfId="0" applyFont="1" applyFill="1" applyBorder="1" applyAlignment="1">
      <alignment horizontal="center" vertical="center" wrapText="1"/>
    </xf>
    <xf numFmtId="1" fontId="1" fillId="4" borderId="6" xfId="0" applyNumberFormat="1" applyFont="1" applyFill="1" applyBorder="1" applyAlignment="1">
      <alignment horizontal="center" vertical="center" wrapText="1"/>
    </xf>
    <xf numFmtId="1" fontId="1" fillId="4" borderId="8" xfId="0" applyNumberFormat="1" applyFont="1" applyFill="1" applyBorder="1" applyAlignment="1">
      <alignment horizontal="center" vertical="center" wrapText="1"/>
    </xf>
    <xf numFmtId="167" fontId="4" fillId="4" borderId="49" xfId="0" applyNumberFormat="1" applyFont="1" applyFill="1" applyBorder="1" applyAlignment="1">
      <alignment horizontal="center" vertical="center" wrapText="1"/>
    </xf>
    <xf numFmtId="1" fontId="1" fillId="0" borderId="6" xfId="0" applyNumberFormat="1" applyFont="1" applyBorder="1" applyAlignment="1">
      <alignment horizontal="center" vertical="center" wrapText="1"/>
    </xf>
    <xf numFmtId="167" fontId="4" fillId="0" borderId="18" xfId="0" applyNumberFormat="1" applyFont="1" applyBorder="1" applyAlignment="1">
      <alignment horizontal="center" vertical="center" wrapText="1"/>
    </xf>
    <xf numFmtId="1" fontId="17" fillId="4" borderId="6" xfId="0" applyNumberFormat="1" applyFont="1" applyFill="1" applyBorder="1" applyAlignment="1">
      <alignment horizontal="center" vertical="center" wrapText="1"/>
    </xf>
    <xf numFmtId="167" fontId="14" fillId="4" borderId="18" xfId="0" applyNumberFormat="1" applyFont="1" applyFill="1" applyBorder="1" applyAlignment="1">
      <alignment horizontal="center" vertical="center" wrapText="1"/>
    </xf>
    <xf numFmtId="1" fontId="1" fillId="4" borderId="6" xfId="0" quotePrefix="1" applyNumberFormat="1" applyFont="1" applyFill="1" applyBorder="1" applyAlignment="1">
      <alignment horizontal="center" vertical="center" wrapText="1"/>
    </xf>
    <xf numFmtId="167" fontId="3" fillId="4" borderId="18" xfId="0" applyNumberFormat="1" applyFont="1" applyFill="1" applyBorder="1" applyAlignment="1">
      <alignment horizontal="center" vertical="center" wrapText="1"/>
    </xf>
    <xf numFmtId="167" fontId="3" fillId="7" borderId="18" xfId="0" applyNumberFormat="1" applyFont="1" applyFill="1" applyBorder="1" applyAlignment="1">
      <alignment horizontal="center" vertical="center" wrapText="1"/>
    </xf>
    <xf numFmtId="167" fontId="4" fillId="6" borderId="18" xfId="0" applyNumberFormat="1" applyFont="1" applyFill="1" applyBorder="1" applyAlignment="1">
      <alignment horizontal="center" vertical="center" wrapText="1"/>
    </xf>
    <xf numFmtId="0" fontId="1" fillId="31" borderId="8" xfId="0" applyFont="1" applyFill="1" applyBorder="1" applyAlignment="1">
      <alignment horizontal="center" vertical="center" wrapText="1"/>
    </xf>
    <xf numFmtId="14" fontId="1" fillId="34" borderId="18" xfId="0" applyNumberFormat="1" applyFont="1" applyFill="1" applyBorder="1" applyAlignment="1">
      <alignment horizontal="center" vertical="center" wrapText="1"/>
    </xf>
    <xf numFmtId="0" fontId="1" fillId="31" borderId="6" xfId="0" applyFont="1" applyFill="1" applyBorder="1" applyAlignment="1">
      <alignment horizontal="center" vertical="center" wrapText="1"/>
    </xf>
    <xf numFmtId="0" fontId="1" fillId="32" borderId="6" xfId="0" applyFont="1" applyFill="1" applyBorder="1" applyAlignment="1">
      <alignment horizontal="center" vertical="center" wrapText="1"/>
    </xf>
    <xf numFmtId="0" fontId="29" fillId="31" borderId="6" xfId="0" applyFont="1" applyFill="1" applyBorder="1" applyAlignment="1">
      <alignment horizontal="center" vertical="center" wrapText="1"/>
    </xf>
    <xf numFmtId="0" fontId="1" fillId="0" borderId="6" xfId="0" applyFont="1" applyBorder="1" applyAlignment="1">
      <alignment horizontal="center" vertical="center"/>
    </xf>
    <xf numFmtId="0" fontId="1" fillId="36" borderId="6" xfId="0" applyFont="1" applyFill="1" applyBorder="1" applyAlignment="1">
      <alignment horizontal="center" vertical="center" wrapText="1"/>
    </xf>
    <xf numFmtId="0" fontId="23" fillId="31" borderId="6" xfId="0" applyFont="1" applyFill="1" applyBorder="1" applyAlignment="1">
      <alignment horizontal="center" vertical="center" wrapText="1"/>
    </xf>
    <xf numFmtId="0" fontId="1" fillId="31" borderId="6" xfId="0" applyFont="1" applyFill="1" applyBorder="1" applyAlignment="1">
      <alignment vertical="center" wrapText="1"/>
    </xf>
    <xf numFmtId="0" fontId="1" fillId="31" borderId="18" xfId="0" applyFont="1" applyFill="1" applyBorder="1" applyAlignment="1">
      <alignment wrapText="1"/>
    </xf>
    <xf numFmtId="0" fontId="1" fillId="37" borderId="6" xfId="0" applyFont="1" applyFill="1" applyBorder="1" applyAlignment="1">
      <alignment horizontal="center" vertical="center" wrapText="1"/>
    </xf>
    <xf numFmtId="0" fontId="1" fillId="34" borderId="6" xfId="0" applyFont="1" applyFill="1" applyBorder="1" applyAlignment="1">
      <alignment wrapText="1"/>
    </xf>
    <xf numFmtId="0" fontId="29" fillId="0" borderId="6" xfId="0" applyFont="1" applyBorder="1" applyAlignment="1">
      <alignment horizontal="center" vertical="center"/>
    </xf>
    <xf numFmtId="0" fontId="29" fillId="31" borderId="6" xfId="0" applyFont="1" applyFill="1" applyBorder="1" applyAlignment="1">
      <alignment wrapText="1"/>
    </xf>
    <xf numFmtId="0" fontId="1" fillId="33" borderId="6" xfId="0" applyFont="1" applyFill="1" applyBorder="1" applyAlignment="1">
      <alignment wrapText="1"/>
    </xf>
    <xf numFmtId="0" fontId="19" fillId="0" borderId="6" xfId="0" applyFont="1" applyBorder="1" applyAlignment="1">
      <alignment horizontal="center" vertical="center" wrapText="1"/>
    </xf>
    <xf numFmtId="0" fontId="1" fillId="4" borderId="18" xfId="0" applyFont="1" applyFill="1" applyBorder="1" applyAlignment="1">
      <alignment horizontal="left" vertical="center"/>
    </xf>
    <xf numFmtId="0" fontId="19" fillId="4" borderId="18" xfId="0" applyFont="1" applyFill="1" applyBorder="1" applyAlignment="1">
      <alignment horizontal="left" vertical="center" wrapText="1"/>
    </xf>
    <xf numFmtId="14" fontId="1" fillId="4" borderId="18" xfId="0" applyNumberFormat="1" applyFont="1" applyFill="1" applyBorder="1" applyAlignment="1">
      <alignment horizontal="left" vertical="center" wrapText="1"/>
    </xf>
    <xf numFmtId="0" fontId="26" fillId="4" borderId="18" xfId="0" applyFont="1" applyFill="1" applyBorder="1" applyAlignment="1">
      <alignment horizontal="left" vertical="center" wrapText="1"/>
    </xf>
    <xf numFmtId="0" fontId="19" fillId="4" borderId="18" xfId="0" applyFont="1" applyFill="1" applyBorder="1" applyAlignment="1">
      <alignment horizontal="center" vertical="center" wrapText="1"/>
    </xf>
    <xf numFmtId="14" fontId="1" fillId="4" borderId="18" xfId="0" applyNumberFormat="1" applyFont="1" applyFill="1" applyBorder="1" applyAlignment="1">
      <alignment horizontal="center" vertical="center"/>
    </xf>
    <xf numFmtId="49" fontId="1" fillId="4" borderId="18" xfId="1" applyNumberFormat="1" applyFont="1" applyFill="1" applyBorder="1" applyAlignment="1" applyProtection="1">
      <alignment horizontal="left" vertical="center" wrapText="1"/>
    </xf>
    <xf numFmtId="14" fontId="1" fillId="39" borderId="6" xfId="0" applyNumberFormat="1" applyFont="1" applyFill="1" applyBorder="1" applyAlignment="1">
      <alignment horizontal="center" vertical="center" wrapText="1"/>
    </xf>
    <xf numFmtId="0" fontId="26" fillId="4" borderId="18" xfId="0" applyFont="1" applyFill="1" applyBorder="1" applyAlignment="1">
      <alignment horizontal="left" vertical="center"/>
    </xf>
    <xf numFmtId="0" fontId="17" fillId="4" borderId="18" xfId="0" applyFont="1" applyFill="1" applyBorder="1" applyAlignment="1">
      <alignment horizontal="left" vertical="center"/>
    </xf>
    <xf numFmtId="0" fontId="23" fillId="4" borderId="18" xfId="0" applyFont="1" applyFill="1" applyBorder="1" applyAlignment="1">
      <alignment vertical="center"/>
    </xf>
    <xf numFmtId="0" fontId="26" fillId="4" borderId="18" xfId="0" applyFont="1" applyFill="1" applyBorder="1" applyAlignment="1">
      <alignment horizontal="center" vertical="center" wrapText="1"/>
    </xf>
    <xf numFmtId="0" fontId="19" fillId="4" borderId="18" xfId="0" applyFont="1" applyFill="1" applyBorder="1" applyAlignment="1">
      <alignment horizontal="left" vertical="center"/>
    </xf>
    <xf numFmtId="0" fontId="1" fillId="4" borderId="18" xfId="0" applyFont="1" applyFill="1" applyBorder="1" applyAlignment="1">
      <alignment horizontal="center" vertical="center"/>
    </xf>
    <xf numFmtId="0" fontId="1" fillId="0" borderId="18" xfId="0" applyFont="1" applyBorder="1"/>
    <xf numFmtId="0" fontId="1" fillId="19" borderId="18" xfId="0" applyFont="1" applyFill="1" applyBorder="1" applyAlignment="1">
      <alignment horizontal="left" vertical="center" wrapText="1"/>
    </xf>
    <xf numFmtId="0" fontId="17" fillId="0" borderId="18" xfId="0" applyFont="1" applyBorder="1" applyAlignment="1">
      <alignment wrapText="1"/>
    </xf>
    <xf numFmtId="0" fontId="1" fillId="19" borderId="18" xfId="0" applyFont="1" applyFill="1" applyBorder="1"/>
    <xf numFmtId="0" fontId="1" fillId="0" borderId="6" xfId="0" applyFont="1" applyBorder="1"/>
    <xf numFmtId="0" fontId="31" fillId="29" borderId="54" xfId="0" applyFont="1" applyFill="1" applyBorder="1" applyAlignment="1">
      <alignment horizontal="center" vertical="center" wrapText="1"/>
    </xf>
    <xf numFmtId="0" fontId="30" fillId="4" borderId="57" xfId="0" applyFont="1" applyFill="1" applyBorder="1" applyAlignment="1">
      <alignment horizontal="center" vertical="center" wrapText="1"/>
    </xf>
    <xf numFmtId="0" fontId="33" fillId="4" borderId="57" xfId="0" applyFont="1" applyFill="1" applyBorder="1" applyAlignment="1">
      <alignment horizontal="center" vertical="center" wrapText="1"/>
    </xf>
    <xf numFmtId="0" fontId="12" fillId="30" borderId="50" xfId="0" applyFont="1" applyFill="1" applyBorder="1" applyAlignment="1">
      <alignment horizontal="center" vertical="center" wrapText="1"/>
    </xf>
    <xf numFmtId="0" fontId="1" fillId="4" borderId="58" xfId="0" applyFont="1" applyFill="1" applyBorder="1" applyAlignment="1">
      <alignment horizontal="left" vertical="center" wrapText="1"/>
    </xf>
    <xf numFmtId="0" fontId="1" fillId="4" borderId="59" xfId="0" applyFont="1" applyFill="1" applyBorder="1" applyAlignment="1">
      <alignment horizontal="left" vertical="center" wrapText="1"/>
    </xf>
    <xf numFmtId="0" fontId="1" fillId="19" borderId="59" xfId="0" applyFont="1" applyFill="1" applyBorder="1" applyAlignment="1">
      <alignment horizontal="left" vertical="center" wrapText="1"/>
    </xf>
    <xf numFmtId="0" fontId="1" fillId="4" borderId="59" xfId="0" applyFont="1" applyFill="1" applyBorder="1" applyAlignment="1">
      <alignment horizontal="center" vertical="center" wrapText="1"/>
    </xf>
    <xf numFmtId="0" fontId="1" fillId="0" borderId="59" xfId="0" applyFont="1" applyBorder="1" applyAlignment="1">
      <alignment horizontal="left" vertical="center" wrapText="1"/>
    </xf>
    <xf numFmtId="0" fontId="17" fillId="4" borderId="59" xfId="0" applyFont="1" applyFill="1" applyBorder="1" applyAlignment="1">
      <alignment horizontal="left" vertical="center" wrapText="1"/>
    </xf>
    <xf numFmtId="0" fontId="1" fillId="28" borderId="59" xfId="0" applyFont="1" applyFill="1" applyBorder="1" applyAlignment="1">
      <alignment horizontal="left" vertical="center" wrapText="1"/>
    </xf>
    <xf numFmtId="0" fontId="17" fillId="0" borderId="59" xfId="0" applyFont="1" applyBorder="1" applyAlignment="1">
      <alignment wrapText="1"/>
    </xf>
    <xf numFmtId="0" fontId="19" fillId="4" borderId="59" xfId="0" applyFont="1" applyFill="1" applyBorder="1" applyAlignment="1">
      <alignment horizontal="left" vertical="center" wrapText="1"/>
    </xf>
    <xf numFmtId="0" fontId="1" fillId="5" borderId="59" xfId="0" applyFont="1" applyFill="1" applyBorder="1" applyAlignment="1">
      <alignment horizontal="left" vertical="center" wrapText="1"/>
    </xf>
    <xf numFmtId="0" fontId="12" fillId="4" borderId="59" xfId="0" applyFont="1" applyFill="1" applyBorder="1" applyAlignment="1">
      <alignment horizontal="center" vertical="center" wrapText="1"/>
    </xf>
    <xf numFmtId="0" fontId="12" fillId="7" borderId="59" xfId="0" applyFont="1" applyFill="1" applyBorder="1" applyAlignment="1">
      <alignment horizontal="center" vertical="center" wrapText="1"/>
    </xf>
    <xf numFmtId="0" fontId="1" fillId="0" borderId="59" xfId="0" applyFont="1" applyBorder="1"/>
    <xf numFmtId="0" fontId="1" fillId="19" borderId="59" xfId="0" applyFont="1" applyFill="1" applyBorder="1"/>
    <xf numFmtId="14" fontId="23" fillId="0" borderId="6" xfId="0" applyNumberFormat="1" applyFont="1" applyBorder="1" applyAlignment="1">
      <alignment horizontal="center" vertical="center"/>
    </xf>
    <xf numFmtId="14" fontId="12" fillId="12" borderId="51" xfId="0" applyNumberFormat="1" applyFont="1" applyFill="1" applyBorder="1" applyAlignment="1">
      <alignment horizontal="center" vertical="center" wrapText="1"/>
    </xf>
    <xf numFmtId="14" fontId="1" fillId="4" borderId="2" xfId="0" applyNumberFormat="1" applyFont="1" applyFill="1" applyBorder="1" applyAlignment="1">
      <alignment horizontal="center" vertical="center"/>
    </xf>
    <xf numFmtId="0" fontId="29" fillId="0" borderId="6" xfId="0" applyFont="1" applyBorder="1" applyAlignment="1">
      <alignment horizontal="center" vertical="center" wrapText="1"/>
    </xf>
    <xf numFmtId="0" fontId="12" fillId="31" borderId="18" xfId="0" applyFont="1" applyFill="1" applyBorder="1" applyAlignment="1">
      <alignment horizontal="center" vertical="center" wrapText="1"/>
    </xf>
    <xf numFmtId="14" fontId="1" fillId="31" borderId="6" xfId="0" applyNumberFormat="1" applyFont="1" applyFill="1" applyBorder="1" applyAlignment="1">
      <alignment horizontal="center" vertical="center" wrapText="1"/>
    </xf>
    <xf numFmtId="0" fontId="6" fillId="31" borderId="2" xfId="0" applyFont="1" applyFill="1" applyBorder="1" applyAlignment="1">
      <alignment horizontal="center" vertical="center" wrapText="1"/>
    </xf>
    <xf numFmtId="17" fontId="1" fillId="31" borderId="6" xfId="0" applyNumberFormat="1" applyFont="1" applyFill="1" applyBorder="1" applyAlignment="1">
      <alignment horizontal="center" vertical="center" wrapText="1"/>
    </xf>
    <xf numFmtId="167" fontId="1" fillId="31" borderId="2" xfId="0" applyNumberFormat="1" applyFont="1" applyFill="1" applyBorder="1" applyAlignment="1">
      <alignment horizontal="center" vertical="center" wrapText="1"/>
    </xf>
    <xf numFmtId="0" fontId="1" fillId="31" borderId="59" xfId="0" applyFont="1" applyFill="1" applyBorder="1" applyAlignment="1">
      <alignment horizontal="center" vertical="center" wrapText="1"/>
    </xf>
    <xf numFmtId="14" fontId="12" fillId="10" borderId="51" xfId="0" applyNumberFormat="1" applyFont="1" applyFill="1" applyBorder="1" applyAlignment="1">
      <alignment horizontal="center" vertical="center" wrapText="1"/>
    </xf>
    <xf numFmtId="14" fontId="1" fillId="4" borderId="2" xfId="0" applyNumberFormat="1" applyFont="1" applyFill="1" applyBorder="1" applyAlignment="1">
      <alignment horizontal="left" vertical="center" wrapText="1"/>
    </xf>
    <xf numFmtId="14" fontId="1" fillId="31" borderId="2" xfId="0" applyNumberFormat="1" applyFont="1" applyFill="1" applyBorder="1" applyAlignment="1">
      <alignment wrapText="1"/>
    </xf>
    <xf numFmtId="14" fontId="12" fillId="7" borderId="2" xfId="0" applyNumberFormat="1" applyFont="1" applyFill="1" applyBorder="1" applyAlignment="1">
      <alignment horizontal="center" vertical="center" wrapText="1"/>
    </xf>
    <xf numFmtId="14" fontId="12" fillId="4" borderId="2" xfId="0" applyNumberFormat="1" applyFont="1" applyFill="1" applyBorder="1" applyAlignment="1">
      <alignment horizontal="center" vertical="center" wrapText="1"/>
    </xf>
    <xf numFmtId="0" fontId="1" fillId="34" borderId="18" xfId="0" applyFont="1" applyFill="1" applyBorder="1" applyAlignment="1">
      <alignment horizontal="center" vertical="center" wrapText="1"/>
    </xf>
    <xf numFmtId="1" fontId="1" fillId="4" borderId="2" xfId="0" applyNumberFormat="1" applyFont="1" applyFill="1" applyBorder="1" applyAlignment="1">
      <alignment horizontal="left" vertical="top" wrapText="1"/>
    </xf>
    <xf numFmtId="14" fontId="32" fillId="18" borderId="56" xfId="0" applyNumberFormat="1" applyFont="1" applyFill="1" applyBorder="1" applyAlignment="1">
      <alignment horizontal="center" vertical="center" wrapText="1"/>
    </xf>
    <xf numFmtId="14" fontId="12" fillId="10" borderId="53" xfId="0" applyNumberFormat="1" applyFont="1" applyFill="1" applyBorder="1" applyAlignment="1">
      <alignment horizontal="center" vertical="center" wrapText="1"/>
    </xf>
    <xf numFmtId="14" fontId="4" fillId="4" borderId="18" xfId="0" applyNumberFormat="1" applyFont="1" applyFill="1" applyBorder="1" applyAlignment="1">
      <alignment horizontal="center" vertical="center" wrapText="1"/>
    </xf>
    <xf numFmtId="14" fontId="0" fillId="0" borderId="18" xfId="0" applyNumberFormat="1" applyBorder="1" applyAlignment="1">
      <alignment vertical="center" wrapText="1"/>
    </xf>
    <xf numFmtId="164" fontId="12" fillId="0" borderId="18" xfId="0" applyNumberFormat="1" applyFont="1" applyBorder="1" applyAlignment="1">
      <alignment horizontal="center" vertical="center" wrapText="1"/>
    </xf>
    <xf numFmtId="166" fontId="12" fillId="4" borderId="2" xfId="0" applyNumberFormat="1" applyFont="1" applyFill="1" applyBorder="1" applyAlignment="1">
      <alignment horizontal="center" vertical="center" wrapText="1"/>
    </xf>
    <xf numFmtId="0" fontId="0" fillId="40" borderId="1" xfId="0" applyFill="1" applyBorder="1" applyAlignment="1">
      <alignment horizontal="center" vertical="center" wrapText="1"/>
    </xf>
    <xf numFmtId="0" fontId="1" fillId="19" borderId="18" xfId="0" applyFont="1" applyFill="1" applyBorder="1" applyAlignment="1">
      <alignment horizontal="center" vertical="center" wrapText="1"/>
    </xf>
    <xf numFmtId="0" fontId="12" fillId="13" borderId="61" xfId="0" applyFont="1" applyFill="1" applyBorder="1" applyAlignment="1">
      <alignment horizontal="center" vertical="center" wrapText="1"/>
    </xf>
    <xf numFmtId="0" fontId="31" fillId="23" borderId="0" xfId="0" applyFont="1" applyFill="1" applyAlignment="1">
      <alignment horizontal="center" vertical="center" wrapText="1"/>
    </xf>
    <xf numFmtId="0" fontId="1" fillId="4" borderId="52" xfId="0" applyFont="1" applyFill="1" applyBorder="1" applyAlignment="1">
      <alignment horizontal="center" vertical="center" wrapText="1"/>
    </xf>
    <xf numFmtId="0" fontId="1" fillId="4" borderId="62" xfId="0" applyFont="1" applyFill="1" applyBorder="1" applyAlignment="1">
      <alignment horizontal="left" vertical="center" wrapText="1"/>
    </xf>
    <xf numFmtId="0" fontId="1" fillId="0" borderId="62" xfId="0" applyFont="1" applyBorder="1" applyAlignment="1">
      <alignment horizontal="left" vertical="center" wrapText="1"/>
    </xf>
    <xf numFmtId="14" fontId="1" fillId="4" borderId="62" xfId="0" applyNumberFormat="1" applyFont="1" applyFill="1" applyBorder="1" applyAlignment="1">
      <alignment horizontal="left" vertical="center" wrapText="1"/>
    </xf>
    <xf numFmtId="0" fontId="26" fillId="4" borderId="62" xfId="0" applyFont="1" applyFill="1" applyBorder="1" applyAlignment="1">
      <alignment horizontal="left" vertical="center" wrapText="1"/>
    </xf>
    <xf numFmtId="0" fontId="1" fillId="4" borderId="62" xfId="0" applyFont="1" applyFill="1" applyBorder="1" applyAlignment="1">
      <alignment horizontal="center" vertical="center" wrapText="1"/>
    </xf>
    <xf numFmtId="0" fontId="19" fillId="4" borderId="62" xfId="0" applyFont="1" applyFill="1" applyBorder="1" applyAlignment="1">
      <alignment horizontal="left" vertical="center" wrapText="1"/>
    </xf>
    <xf numFmtId="0" fontId="1" fillId="0" borderId="62" xfId="0" applyFont="1" applyBorder="1"/>
    <xf numFmtId="49" fontId="12" fillId="0" borderId="2" xfId="1" applyNumberFormat="1" applyFont="1" applyFill="1" applyBorder="1" applyAlignment="1" applyProtection="1">
      <alignment horizontal="center" vertical="center" wrapText="1"/>
    </xf>
    <xf numFmtId="0" fontId="36" fillId="0" borderId="1" xfId="0" applyFont="1" applyBorder="1" applyAlignment="1">
      <alignment horizontal="center" vertical="center" wrapText="1"/>
    </xf>
    <xf numFmtId="0" fontId="23" fillId="5" borderId="18" xfId="0" applyFont="1" applyFill="1" applyBorder="1" applyAlignment="1">
      <alignment horizontal="center" vertical="center"/>
    </xf>
    <xf numFmtId="0" fontId="19" fillId="5" borderId="18" xfId="0" applyFont="1" applyFill="1" applyBorder="1" applyAlignment="1">
      <alignment horizontal="center" vertical="center" wrapText="1"/>
    </xf>
    <xf numFmtId="0" fontId="17" fillId="5" borderId="18" xfId="0" applyFont="1" applyFill="1" applyBorder="1" applyAlignment="1">
      <alignment horizontal="center" vertical="center" wrapText="1"/>
    </xf>
    <xf numFmtId="0" fontId="21" fillId="0" borderId="2" xfId="0" applyFont="1" applyBorder="1" applyAlignment="1">
      <alignment horizontal="left" vertical="center" wrapText="1"/>
    </xf>
    <xf numFmtId="0" fontId="37" fillId="4" borderId="63" xfId="0" applyFont="1" applyFill="1" applyBorder="1" applyAlignment="1">
      <alignment horizontal="center" vertical="center" wrapText="1"/>
    </xf>
    <xf numFmtId="3" fontId="1" fillId="0" borderId="18" xfId="0" applyNumberFormat="1" applyFont="1" applyBorder="1" applyAlignment="1">
      <alignment horizontal="center" vertical="center" wrapText="1"/>
    </xf>
    <xf numFmtId="14" fontId="1" fillId="31" borderId="2" xfId="0" applyNumberFormat="1" applyFont="1" applyFill="1" applyBorder="1" applyAlignment="1">
      <alignment horizontal="center" vertical="center" wrapText="1"/>
    </xf>
    <xf numFmtId="164" fontId="1" fillId="5" borderId="18" xfId="0" applyNumberFormat="1" applyFont="1" applyFill="1" applyBorder="1" applyAlignment="1">
      <alignment horizontal="center" vertical="center" wrapText="1"/>
    </xf>
    <xf numFmtId="0" fontId="12" fillId="6" borderId="6" xfId="0" applyFont="1" applyFill="1" applyBorder="1" applyAlignment="1">
      <alignment horizontal="center" vertical="center" wrapText="1"/>
    </xf>
    <xf numFmtId="0" fontId="12" fillId="6" borderId="2" xfId="0" applyFont="1" applyFill="1" applyBorder="1" applyAlignment="1">
      <alignment horizontal="center" vertical="center" wrapText="1"/>
    </xf>
    <xf numFmtId="0" fontId="12" fillId="7" borderId="6" xfId="0" applyFont="1" applyFill="1" applyBorder="1" applyAlignment="1">
      <alignment horizontal="center" vertical="center" wrapText="1"/>
    </xf>
    <xf numFmtId="0" fontId="12" fillId="7" borderId="2" xfId="0" applyFont="1" applyFill="1" applyBorder="1" applyAlignment="1">
      <alignment horizontal="center" vertical="center" wrapText="1"/>
    </xf>
    <xf numFmtId="0" fontId="31" fillId="22" borderId="54" xfId="0" applyFont="1" applyFill="1" applyBorder="1" applyAlignment="1">
      <alignment horizontal="center" vertical="center" wrapText="1"/>
    </xf>
    <xf numFmtId="0" fontId="31" fillId="22" borderId="55" xfId="0" applyFont="1" applyFill="1" applyBorder="1" applyAlignment="1">
      <alignment horizontal="center" vertical="center" wrapText="1"/>
    </xf>
    <xf numFmtId="0" fontId="31" fillId="22" borderId="60" xfId="0" applyFont="1" applyFill="1" applyBorder="1" applyAlignment="1">
      <alignment horizontal="center" vertical="center" wrapText="1"/>
    </xf>
    <xf numFmtId="0" fontId="31" fillId="23" borderId="54" xfId="0" applyFont="1" applyFill="1" applyBorder="1" applyAlignment="1">
      <alignment horizontal="center" vertical="center" wrapText="1"/>
    </xf>
    <xf numFmtId="0" fontId="31" fillId="23" borderId="55" xfId="0" applyFont="1" applyFill="1" applyBorder="1" applyAlignment="1">
      <alignment horizontal="center" vertical="center" wrapText="1"/>
    </xf>
    <xf numFmtId="0" fontId="31" fillId="23" borderId="56" xfId="0" applyFont="1" applyFill="1" applyBorder="1" applyAlignment="1">
      <alignment horizontal="center" vertical="center" wrapText="1"/>
    </xf>
    <xf numFmtId="0" fontId="31" fillId="24" borderId="54" xfId="0" applyFont="1" applyFill="1" applyBorder="1" applyAlignment="1">
      <alignment horizontal="center" vertical="center" wrapText="1"/>
    </xf>
    <xf numFmtId="0" fontId="31" fillId="24" borderId="55" xfId="0" applyFont="1" applyFill="1" applyBorder="1" applyAlignment="1">
      <alignment horizontal="center" vertical="center" wrapText="1"/>
    </xf>
    <xf numFmtId="14" fontId="30" fillId="24" borderId="55" xfId="0" applyNumberFormat="1" applyFont="1" applyFill="1" applyBorder="1" applyAlignment="1">
      <alignment horizontal="center" vertical="center" wrapText="1"/>
    </xf>
    <xf numFmtId="0" fontId="30" fillId="24" borderId="55" xfId="0" applyFont="1" applyFill="1" applyBorder="1" applyAlignment="1">
      <alignment horizontal="center" vertical="center" wrapText="1"/>
    </xf>
    <xf numFmtId="0" fontId="31" fillId="24" borderId="56" xfId="0" applyFont="1" applyFill="1" applyBorder="1" applyAlignment="1">
      <alignment horizontal="center" vertical="center"/>
    </xf>
    <xf numFmtId="0" fontId="31" fillId="25" borderId="54" xfId="0" applyFont="1" applyFill="1" applyBorder="1" applyAlignment="1">
      <alignment horizontal="center" vertical="center" wrapText="1"/>
    </xf>
    <xf numFmtId="0" fontId="31" fillId="25" borderId="55" xfId="0" applyFont="1" applyFill="1" applyBorder="1" applyAlignment="1">
      <alignment vertical="center" wrapText="1"/>
    </xf>
    <xf numFmtId="0" fontId="31" fillId="25" borderId="55" xfId="0" applyFont="1" applyFill="1" applyBorder="1" applyAlignment="1">
      <alignment horizontal="center" vertical="center" wrapText="1"/>
    </xf>
    <xf numFmtId="0" fontId="31" fillId="25" borderId="56" xfId="0" applyFont="1" applyFill="1" applyBorder="1" applyAlignment="1">
      <alignment horizontal="center" vertical="center" wrapText="1"/>
    </xf>
    <xf numFmtId="0" fontId="31" fillId="18" borderId="54" xfId="0" applyFont="1" applyFill="1" applyBorder="1" applyAlignment="1">
      <alignment horizontal="center" vertical="center" wrapText="1"/>
    </xf>
    <xf numFmtId="0" fontId="31" fillId="18" borderId="55" xfId="0" applyFont="1" applyFill="1" applyBorder="1" applyAlignment="1">
      <alignment horizontal="center" vertical="center" wrapText="1"/>
    </xf>
    <xf numFmtId="14" fontId="31" fillId="18" borderId="55" xfId="0" applyNumberFormat="1" applyFont="1" applyFill="1" applyBorder="1" applyAlignment="1">
      <alignment horizontal="center" vertical="center" wrapText="1"/>
    </xf>
    <xf numFmtId="0" fontId="31" fillId="26" borderId="55" xfId="0" applyFont="1" applyFill="1" applyBorder="1" applyAlignment="1">
      <alignment horizontal="center" vertical="center" wrapText="1"/>
    </xf>
    <xf numFmtId="0" fontId="31" fillId="26" borderId="56" xfId="0" applyFont="1" applyFill="1" applyBorder="1" applyAlignment="1">
      <alignment horizontal="center" vertical="center" wrapText="1"/>
    </xf>
    <xf numFmtId="0" fontId="31" fillId="16" borderId="54" xfId="0" applyFont="1" applyFill="1" applyBorder="1" applyAlignment="1">
      <alignment horizontal="center" vertical="center" wrapText="1"/>
    </xf>
    <xf numFmtId="0" fontId="31" fillId="16" borderId="55" xfId="0" applyFont="1" applyFill="1" applyBorder="1" applyAlignment="1">
      <alignment horizontal="center" vertical="center" wrapText="1"/>
    </xf>
    <xf numFmtId="0" fontId="31" fillId="16" borderId="56" xfId="0" applyFont="1" applyFill="1" applyBorder="1" applyAlignment="1">
      <alignment horizontal="center" vertical="center" wrapText="1"/>
    </xf>
    <xf numFmtId="0" fontId="1" fillId="4" borderId="2" xfId="0" applyFont="1" applyFill="1" applyBorder="1" applyAlignment="1">
      <alignment horizontal="left" vertical="center" wrapText="1"/>
    </xf>
    <xf numFmtId="0" fontId="31" fillId="21" borderId="54" xfId="0" applyFont="1" applyFill="1" applyBorder="1" applyAlignment="1">
      <alignment horizontal="center" vertical="center" wrapText="1"/>
    </xf>
    <xf numFmtId="0" fontId="31" fillId="21" borderId="55" xfId="0" applyFont="1" applyFill="1" applyBorder="1" applyAlignment="1">
      <alignment horizontal="center" vertical="center" wrapText="1"/>
    </xf>
    <xf numFmtId="0" fontId="31" fillId="21" borderId="56" xfId="0" applyFont="1" applyFill="1" applyBorder="1" applyAlignment="1">
      <alignment horizontal="center" vertical="center" wrapText="1"/>
    </xf>
    <xf numFmtId="0" fontId="20" fillId="7" borderId="2" xfId="0" applyFont="1" applyFill="1" applyBorder="1" applyAlignment="1">
      <alignment horizontal="left" vertical="center" wrapText="1"/>
    </xf>
    <xf numFmtId="0" fontId="16" fillId="16" borderId="15" xfId="0" applyFont="1" applyFill="1" applyBorder="1" applyAlignment="1">
      <alignment horizontal="center"/>
    </xf>
    <xf numFmtId="0" fontId="16" fillId="25" borderId="15" xfId="0" applyFont="1" applyFill="1" applyBorder="1" applyAlignment="1">
      <alignment horizontal="center"/>
    </xf>
    <xf numFmtId="0" fontId="16" fillId="21" borderId="15" xfId="0" applyFont="1" applyFill="1" applyBorder="1" applyAlignment="1">
      <alignment horizontal="center"/>
    </xf>
    <xf numFmtId="0" fontId="5" fillId="0" borderId="0" xfId="0" applyFont="1" applyAlignment="1">
      <alignment horizontal="left" vertical="center" wrapText="1"/>
    </xf>
    <xf numFmtId="0" fontId="16" fillId="27" borderId="15" xfId="0" applyFont="1" applyFill="1" applyBorder="1" applyAlignment="1">
      <alignment horizontal="center"/>
    </xf>
    <xf numFmtId="0" fontId="12" fillId="7" borderId="5" xfId="0" applyFont="1" applyFill="1" applyBorder="1" applyAlignment="1">
      <alignment horizontal="center"/>
    </xf>
    <xf numFmtId="0" fontId="12" fillId="7" borderId="14" xfId="0" applyFont="1" applyFill="1" applyBorder="1" applyAlignment="1">
      <alignment horizontal="center"/>
    </xf>
    <xf numFmtId="0" fontId="12" fillId="7" borderId="11" xfId="0" applyFont="1" applyFill="1" applyBorder="1" applyAlignment="1">
      <alignment horizontal="center"/>
    </xf>
    <xf numFmtId="0" fontId="0" fillId="0" borderId="0" xfId="0" applyAlignment="1">
      <alignment horizontal="left"/>
    </xf>
    <xf numFmtId="0" fontId="16" fillId="25" borderId="0" xfId="0" applyFont="1" applyFill="1" applyAlignment="1">
      <alignment horizontal="center"/>
    </xf>
    <xf numFmtId="0" fontId="16" fillId="25" borderId="1" xfId="0" applyFont="1" applyFill="1" applyBorder="1" applyAlignment="1">
      <alignment horizontal="center"/>
    </xf>
  </cellXfs>
  <cellStyles count="3">
    <cellStyle name="Hiperlink" xfId="1" builtinId="8"/>
    <cellStyle name="Normal" xfId="0" builtinId="0"/>
    <cellStyle name="Porcentagem" xfId="2" builtinId="5"/>
  </cellStyles>
  <dxfs count="1865">
    <dxf>
      <font>
        <b/>
      </font>
      <alignment horizontal="center" readingOrder="0"/>
    </dxf>
    <dxf>
      <alignment horizontal="center" readingOrder="0"/>
    </dxf>
    <dxf>
      <font>
        <b/>
      </font>
    </dxf>
    <dxf>
      <alignment horizontal="center" readingOrder="0"/>
    </dxf>
    <dxf>
      <font>
        <b/>
      </font>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border>
        <left style="thin">
          <color indexed="64"/>
        </left>
        <right style="thin">
          <color indexed="64"/>
        </right>
        <top style="thin">
          <color indexed="64"/>
        </top>
        <bottom style="thin">
          <color indexed="64"/>
        </bottom>
      </border>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font>
        <b/>
      </font>
      <alignment horizontal="center" readingOrder="0"/>
    </dxf>
    <dxf>
      <alignment horizontal="center" readingOrder="0"/>
    </dxf>
    <dxf>
      <font>
        <b/>
      </font>
    </dxf>
    <dxf>
      <alignment horizontal="center" readingOrder="0"/>
    </dxf>
    <dxf>
      <font>
        <b/>
      </font>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font>
        <b/>
      </font>
      <alignment horizontal="center" readingOrder="0"/>
    </dxf>
    <dxf>
      <alignment horizontal="center" readingOrder="0"/>
    </dxf>
    <dxf>
      <font>
        <b/>
      </font>
    </dxf>
    <dxf>
      <alignment horizontal="center" readingOrder="0"/>
    </dxf>
    <dxf>
      <font>
        <b/>
      </font>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font>
        <b/>
      </font>
      <alignment horizontal="center" readingOrder="0"/>
    </dxf>
    <dxf>
      <alignment horizontal="center" readingOrder="0"/>
    </dxf>
    <dxf>
      <font>
        <b/>
      </font>
    </dxf>
    <dxf>
      <alignment horizontal="center" readingOrder="0"/>
    </dxf>
    <dxf>
      <font>
        <b/>
      </font>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border>
        <left style="thin">
          <color indexed="64"/>
        </left>
        <right style="thin">
          <color indexed="64"/>
        </right>
        <top style="thin">
          <color indexed="64"/>
        </top>
        <bottom style="thin">
          <color indexed="64"/>
        </bottom>
      </border>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font>
        <b/>
      </font>
      <alignment horizontal="center" readingOrder="0"/>
    </dxf>
    <dxf>
      <alignment horizontal="center" readingOrder="0"/>
    </dxf>
    <dxf>
      <font>
        <b/>
      </font>
    </dxf>
    <dxf>
      <alignment horizontal="center" readingOrder="0"/>
    </dxf>
    <dxf>
      <font>
        <b/>
      </font>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font>
        <b/>
      </font>
      <alignment horizontal="center" readingOrder="0"/>
    </dxf>
    <dxf>
      <alignment horizontal="center" readingOrder="0"/>
    </dxf>
    <dxf>
      <font>
        <b/>
      </font>
    </dxf>
    <dxf>
      <alignment horizontal="center" readingOrder="0"/>
    </dxf>
    <dxf>
      <font>
        <b/>
      </font>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font>
        <b/>
      </font>
      <alignment horizontal="center" readingOrder="0"/>
    </dxf>
    <dxf>
      <alignment horizontal="center" readingOrder="0"/>
    </dxf>
    <dxf>
      <font>
        <b/>
      </font>
    </dxf>
    <dxf>
      <alignment horizontal="center" readingOrder="0"/>
    </dxf>
    <dxf>
      <font>
        <b/>
      </font>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font>
        <b/>
      </font>
      <alignment horizontal="center" readingOrder="0"/>
    </dxf>
    <dxf>
      <alignment horizontal="center" readingOrder="0"/>
    </dxf>
    <dxf>
      <font>
        <b/>
      </font>
    </dxf>
    <dxf>
      <alignment horizontal="center" readingOrder="0"/>
    </dxf>
    <dxf>
      <font>
        <b/>
      </font>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font>
        <b/>
      </font>
      <alignment horizontal="center" readingOrder="0"/>
    </dxf>
    <dxf>
      <alignment horizontal="center" readingOrder="0"/>
    </dxf>
    <dxf>
      <font>
        <b/>
      </font>
    </dxf>
    <dxf>
      <alignment horizontal="center" readingOrder="0"/>
    </dxf>
    <dxf>
      <font>
        <b/>
      </font>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border>
        <left style="thin">
          <color indexed="64"/>
        </left>
        <right style="thin">
          <color indexed="64"/>
        </right>
        <top style="thin">
          <color indexed="64"/>
        </top>
        <bottom style="thin">
          <color indexed="64"/>
        </bottom>
      </border>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font>
        <b/>
      </font>
      <alignment horizontal="center" readingOrder="0"/>
    </dxf>
    <dxf>
      <alignment horizontal="center" readingOrder="0"/>
    </dxf>
    <dxf>
      <font>
        <b/>
      </font>
    </dxf>
    <dxf>
      <alignment horizontal="center" readingOrder="0"/>
    </dxf>
    <dxf>
      <font>
        <b/>
      </font>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border>
        <left style="thin">
          <color indexed="64"/>
        </left>
        <right style="thin">
          <color indexed="64"/>
        </right>
        <top style="thin">
          <color indexed="64"/>
        </top>
        <bottom style="thin">
          <color indexed="64"/>
        </bottom>
      </border>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font>
        <b/>
      </font>
      <alignment horizontal="center" readingOrder="0"/>
    </dxf>
    <dxf>
      <alignment horizontal="center" readingOrder="0"/>
    </dxf>
    <dxf>
      <font>
        <b/>
      </font>
    </dxf>
    <dxf>
      <alignment horizontal="center" readingOrder="0"/>
    </dxf>
    <dxf>
      <font>
        <b/>
      </font>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font>
        <b/>
      </font>
      <alignment horizontal="center" readingOrder="0"/>
    </dxf>
    <dxf>
      <alignment horizontal="center" readingOrder="0"/>
    </dxf>
    <dxf>
      <font>
        <b/>
      </font>
    </dxf>
    <dxf>
      <alignment horizontal="center" readingOrder="0"/>
    </dxf>
    <dxf>
      <font>
        <b/>
      </font>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font>
        <b/>
      </font>
      <alignment horizontal="center" readingOrder="0"/>
    </dxf>
    <dxf>
      <alignment horizontal="center" readingOrder="0"/>
    </dxf>
    <dxf>
      <font>
        <b/>
      </font>
    </dxf>
    <dxf>
      <alignment horizontal="center" readingOrder="0"/>
    </dxf>
    <dxf>
      <font>
        <b/>
      </font>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border>
        <left style="thin">
          <color indexed="64"/>
        </left>
        <right style="thin">
          <color indexed="64"/>
        </right>
        <top style="thin">
          <color indexed="64"/>
        </top>
        <bottom style="thin">
          <color indexed="64"/>
        </bottom>
      </border>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font>
        <b/>
      </font>
      <alignment horizontal="center" readingOrder="0"/>
    </dxf>
    <dxf>
      <alignment horizontal="center" readingOrder="0"/>
    </dxf>
    <dxf>
      <font>
        <b/>
      </font>
    </dxf>
    <dxf>
      <alignment horizontal="center" readingOrder="0"/>
    </dxf>
    <dxf>
      <font>
        <b/>
      </font>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font>
        <b/>
      </font>
      <alignment horizontal="center" readingOrder="0"/>
    </dxf>
    <dxf>
      <alignment horizontal="center" readingOrder="0"/>
    </dxf>
    <dxf>
      <font>
        <b/>
      </font>
    </dxf>
    <dxf>
      <alignment horizontal="center" readingOrder="0"/>
    </dxf>
    <dxf>
      <font>
        <b/>
      </font>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font>
        <b/>
      </font>
      <alignment horizontal="center" readingOrder="0"/>
    </dxf>
    <dxf>
      <alignment horizontal="center" readingOrder="0"/>
    </dxf>
    <dxf>
      <font>
        <b/>
      </font>
    </dxf>
    <dxf>
      <alignment horizontal="center" readingOrder="0"/>
    </dxf>
    <dxf>
      <font>
        <b/>
      </font>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border>
        <left style="thin">
          <color indexed="64"/>
        </left>
        <top style="thin">
          <color indexed="64"/>
        </top>
      </border>
    </dxf>
    <dxf>
      <border>
        <left style="thin">
          <color indexed="64"/>
        </left>
        <top style="thin">
          <color indexed="64"/>
        </top>
      </border>
    </dxf>
    <dxf>
      <border>
        <left style="thin">
          <color indexed="64"/>
        </left>
        <top style="thin">
          <color indexed="64"/>
        </top>
      </border>
    </dxf>
    <dxf>
      <border>
        <left style="thin">
          <color indexed="64"/>
        </left>
        <top style="thin">
          <color indexed="64"/>
        </top>
      </border>
    </dxf>
    <dxf>
      <border>
        <left style="thin">
          <color indexed="64"/>
        </left>
        <top style="thin">
          <color indexed="64"/>
        </top>
      </border>
    </dxf>
    <dxf>
      <border>
        <left style="thin">
          <color indexed="64"/>
        </left>
        <top style="thin">
          <color indexed="64"/>
        </top>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font>
        <b/>
      </font>
      <alignment horizontal="center" readingOrder="0"/>
    </dxf>
    <dxf>
      <alignment horizontal="center" readingOrder="0"/>
    </dxf>
    <dxf>
      <font>
        <b/>
      </font>
    </dxf>
    <dxf>
      <alignment horizontal="center" readingOrder="0"/>
    </dxf>
    <dxf>
      <font>
        <b/>
      </font>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font>
        <b/>
      </font>
      <alignment horizontal="center" readingOrder="0"/>
    </dxf>
    <dxf>
      <alignment horizontal="center" readingOrder="0"/>
    </dxf>
    <dxf>
      <font>
        <b/>
      </font>
    </dxf>
    <dxf>
      <alignment horizontal="center" readingOrder="0"/>
    </dxf>
    <dxf>
      <font>
        <b/>
      </font>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font>
        <b/>
      </font>
      <alignment horizontal="center" readingOrder="0"/>
    </dxf>
    <dxf>
      <alignment horizontal="center" readingOrder="0"/>
    </dxf>
    <dxf>
      <font>
        <b/>
      </font>
    </dxf>
    <dxf>
      <alignment horizontal="center" readingOrder="0"/>
    </dxf>
    <dxf>
      <font>
        <b/>
      </font>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fill>
        <patternFill patternType="solid">
          <bgColor rgb="FFFFFF00"/>
        </patternFill>
      </fill>
    </dxf>
    <dxf>
      <font>
        <b/>
      </font>
      <alignment horizontal="center" readingOrder="0"/>
    </dxf>
    <dxf>
      <alignment horizontal="center" readingOrder="0"/>
    </dxf>
    <dxf>
      <font>
        <b/>
      </font>
    </dxf>
    <dxf>
      <alignment horizontal="center" readingOrder="0"/>
    </dxf>
    <dxf>
      <font>
        <b/>
      </font>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font>
        <b/>
      </font>
      <alignment horizontal="center" readingOrder="0"/>
    </dxf>
    <dxf>
      <alignment horizontal="center" readingOrder="0"/>
    </dxf>
    <dxf>
      <font>
        <b/>
      </font>
    </dxf>
    <dxf>
      <alignment horizontal="center" readingOrder="0"/>
    </dxf>
    <dxf>
      <font>
        <b/>
      </font>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font>
        <b/>
      </font>
      <alignment horizontal="center" readingOrder="0"/>
    </dxf>
    <dxf>
      <alignment horizontal="center" readingOrder="0"/>
    </dxf>
    <dxf>
      <font>
        <b/>
      </font>
    </dxf>
    <dxf>
      <alignment horizontal="center" readingOrder="0"/>
    </dxf>
    <dxf>
      <font>
        <b/>
      </font>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border>
        <left style="thin">
          <color indexed="64"/>
        </left>
        <bottom style="thin">
          <color indexed="64"/>
        </bottom>
      </border>
    </dxf>
    <dxf>
      <border>
        <left style="thin">
          <color indexed="64"/>
        </left>
        <bottom style="thin">
          <color indexed="64"/>
        </bottom>
      </border>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alignment horizontal="center" readingOrder="0"/>
    </dxf>
    <dxf>
      <font>
        <b/>
      </font>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font>
        <b/>
      </font>
      <alignment horizontal="center" readingOrder="0"/>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border>
        <left style="thin">
          <color indexed="64"/>
        </left>
        <right style="thin">
          <color indexed="64"/>
        </right>
        <top style="thin">
          <color indexed="64"/>
        </top>
        <bottom style="thin">
          <color indexed="64"/>
        </bottom>
      </border>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border>
        <left style="thin">
          <color indexed="64"/>
        </left>
        <right style="thin">
          <color indexed="64"/>
        </right>
        <top style="thin">
          <color indexed="64"/>
        </top>
        <bottom style="thin">
          <color indexed="64"/>
        </bottom>
      </border>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alignment horizontal="center" readingOrder="0"/>
    </dxf>
    <dxf>
      <font>
        <b/>
      </font>
    </dxf>
    <dxf>
      <font>
        <b/>
      </font>
    </dxf>
    <dxf>
      <font>
        <b/>
      </font>
    </dxf>
    <dxf>
      <font>
        <b/>
      </font>
      <alignment horizontal="center" readingOrder="0"/>
    </dxf>
    <dxf>
      <alignment horizontal="center" readingOrder="0"/>
    </dxf>
    <dxf>
      <font>
        <b/>
      </font>
    </dxf>
    <dxf>
      <alignment horizontal="center" readingOrder="0"/>
    </dxf>
    <dxf>
      <font>
        <b/>
      </font>
    </dxf>
    <dxf>
      <alignment horizontal="center" readingOrder="0"/>
    </dxf>
    <dxf>
      <font>
        <b/>
      </font>
    </dxf>
    <dxf>
      <fill>
        <patternFill patternType="none">
          <bgColor indexed="65"/>
        </patternFill>
      </fill>
    </dxf>
    <dxf>
      <font>
        <b/>
      </font>
      <fill>
        <patternFill patternType="solid">
          <fgColor indexed="64"/>
          <bgColor theme="0" tint="-0.14999847407452621"/>
        </patternFill>
      </fill>
      <alignment horizontal="center" readingOrder="0"/>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font>
        <b/>
      </font>
    </dxf>
    <dxf>
      <font>
        <b/>
      </font>
    </dxf>
    <dxf>
      <font>
        <b/>
      </font>
    </dxf>
    <dxf>
      <alignment horizontal="center" readingOrder="0"/>
    </dxf>
    <dxf>
      <alignment horizontal="center" readingOrder="0"/>
    </dxf>
    <dxf>
      <alignment horizontal="center" readingOrder="0"/>
    </dxf>
    <dxf>
      <border>
        <left style="thin">
          <color indexed="64"/>
        </left>
        <top style="thin">
          <color indexed="64"/>
        </top>
      </border>
    </dxf>
    <dxf>
      <border>
        <left style="thin">
          <color indexed="64"/>
        </left>
        <top style="thin">
          <color indexed="64"/>
        </top>
      </border>
    </dxf>
    <dxf>
      <border>
        <left style="thin">
          <color indexed="64"/>
        </left>
        <top style="thin">
          <color indexed="64"/>
        </top>
      </border>
    </dxf>
    <dxf>
      <border>
        <left style="thin">
          <color indexed="64"/>
        </left>
        <top style="thin">
          <color indexed="64"/>
        </top>
      </border>
    </dxf>
    <dxf>
      <border>
        <left style="thin">
          <color indexed="64"/>
        </left>
        <top style="thin">
          <color indexed="64"/>
        </top>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ill>
        <patternFill patternType="solid">
          <fgColor indexed="64"/>
          <bgColor theme="0" tint="-0.249977111117893"/>
        </patternFill>
      </fill>
    </dxf>
    <dxf>
      <alignment horizontal="center" readingOrder="0"/>
    </dxf>
    <dxf>
      <font>
        <b/>
      </font>
    </dxf>
    <dxf>
      <alignment horizontal="center" readingOrder="0"/>
    </dxf>
    <dxf>
      <fill>
        <patternFill patternType="solid">
          <bgColor theme="0" tint="-0.249977111117893"/>
        </patternFill>
      </fill>
    </dxf>
    <dxf>
      <border>
        <left style="thin">
          <color indexed="64"/>
        </left>
        <top style="thin">
          <color indexed="64"/>
        </top>
        <bottom style="thin">
          <color indexed="64"/>
        </bottom>
      </border>
    </dxf>
    <dxf>
      <font>
        <b/>
      </font>
    </dxf>
    <dxf>
      <font>
        <b/>
      </font>
    </dxf>
    <dxf>
      <alignment horizontal="center" readingOrder="0"/>
    </dxf>
    <dxf>
      <alignment horizontal="center" readingOrder="0"/>
    </dxf>
    <dxf>
      <font>
        <b val="0"/>
      </font>
    </dxf>
    <dxf>
      <font>
        <b val="0"/>
      </font>
    </dxf>
    <dxf>
      <border>
        <left style="thin">
          <color indexed="64"/>
        </left>
        <top style="thin">
          <color indexed="64"/>
        </top>
        <bottom style="thin">
          <color indexed="64"/>
        </bottom>
      </border>
    </dxf>
    <dxf>
      <border>
        <left style="thin">
          <color indexed="64"/>
        </left>
        <top style="thin">
          <color indexed="64"/>
        </top>
        <bottom style="thin">
          <color indexed="64"/>
        </bottom>
      </border>
    </dxf>
    <dxf>
      <alignment horizontal="center" readingOrder="0"/>
    </dxf>
    <dxf>
      <alignment horizontal="center" readingOrder="0"/>
    </dxf>
    <dxf>
      <fill>
        <patternFill>
          <bgColor theme="0" tint="-0.249977111117893"/>
        </patternFill>
      </fill>
    </dxf>
    <dxf>
      <font>
        <b/>
      </font>
    </dxf>
    <dxf>
      <font>
        <b/>
      </font>
    </dxf>
    <dxf>
      <font>
        <b/>
      </font>
    </dxf>
    <dxf>
      <alignment horizontal="center" readingOrder="0"/>
    </dxf>
    <dxf>
      <alignment horizontal="center" readingOrder="0"/>
    </dxf>
    <dxf>
      <font>
        <b val="0"/>
      </font>
    </dxf>
    <dxf>
      <font>
        <b val="0"/>
      </font>
    </dxf>
    <dxf>
      <fill>
        <patternFill>
          <bgColor theme="0" tint="-0.249977111117893"/>
        </patternFill>
      </fill>
    </dxf>
    <dxf>
      <fill>
        <patternFill>
          <bgColor theme="0" tint="-0.249977111117893"/>
        </patternFill>
      </fill>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font>
        <b/>
      </font>
    </dxf>
    <dxf>
      <border>
        <left style="thin">
          <color indexed="64"/>
        </left>
        <bottom style="thin">
          <color indexed="64"/>
        </bottom>
      </border>
    </dxf>
    <dxf>
      <alignment horizontal="center" readingOrder="0"/>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alignment horizontal="center" readingOrder="0"/>
    </dxf>
    <dxf>
      <alignment horizontal="center" readingOrder="0"/>
    </dxf>
    <dxf>
      <alignment horizontal="center" readingOrder="0"/>
    </dxf>
    <dxf>
      <alignment horizontal="center" readingOrder="0"/>
    </dxf>
    <dxf>
      <fill>
        <patternFill>
          <bgColor theme="0" tint="-0.249977111117893"/>
        </patternFill>
      </fill>
    </dxf>
    <dxf>
      <fill>
        <patternFill>
          <bgColor theme="0" tint="-0.249977111117893"/>
        </patternFill>
      </fill>
    </dxf>
    <dxf>
      <font>
        <b/>
      </font>
    </dxf>
    <dxf>
      <font>
        <b/>
      </font>
    </dxf>
    <dxf>
      <font>
        <b/>
      </font>
    </dxf>
    <dxf>
      <font>
        <b/>
      </font>
    </dxf>
    <dxf>
      <font>
        <b/>
      </font>
    </dxf>
    <dxf>
      <alignment horizontal="center" readingOrder="0"/>
    </dxf>
    <dxf>
      <alignment horizontal="center" readingOrder="0"/>
    </dxf>
    <dxf>
      <alignment horizontal="center" readingOrder="0"/>
    </dxf>
    <dxf>
      <font>
        <b val="0"/>
      </font>
    </dxf>
    <dxf>
      <font>
        <b val="0"/>
      </font>
    </dxf>
    <dxf>
      <font>
        <b val="0"/>
      </font>
    </dxf>
    <dxf>
      <fill>
        <patternFill>
          <bgColor theme="0" tint="-0.249977111117893"/>
        </patternFill>
      </fill>
    </dxf>
    <dxf>
      <fill>
        <patternFill>
          <bgColor theme="0" tint="-0.249977111117893"/>
        </patternFill>
      </fill>
    </dxf>
    <dxf>
      <fill>
        <patternFill>
          <bgColor theme="0" tint="-0.249977111117893"/>
        </patternFill>
      </fill>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fill>
        <patternFill>
          <bgColor theme="0" tint="-0.249977111117893"/>
        </patternFill>
      </fill>
    </dxf>
    <dxf>
      <fill>
        <patternFill>
          <bgColor theme="0" tint="-0.249977111117893"/>
        </patternFill>
      </fill>
    </dxf>
    <dxf>
      <fill>
        <patternFill>
          <bgColor theme="0"/>
        </patternFill>
      </fill>
    </dxf>
    <dxf>
      <fill>
        <patternFill>
          <bgColor theme="0"/>
        </patternFill>
      </fill>
    </dxf>
    <dxf>
      <fill>
        <patternFill patternType="solid">
          <bgColor theme="0" tint="-0.249977111117893"/>
        </patternFill>
      </fill>
    </dxf>
    <dxf>
      <fill>
        <patternFill patternType="solid">
          <bgColor theme="0" tint="-0.249977111117893"/>
        </patternFill>
      </fill>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ont>
        <b/>
      </font>
      <alignment horizontal="center" readingOrder="0"/>
    </dxf>
    <dxf>
      <font>
        <b/>
      </font>
      <alignment horizontal="center" readingOrder="0"/>
    </dxf>
    <dxf>
      <fill>
        <patternFill patternType="solid">
          <fgColor indexed="64"/>
          <bgColor theme="0" tint="-0.249977111117893"/>
        </patternFill>
      </fill>
    </dxf>
    <dxf>
      <fill>
        <patternFill patternType="solid">
          <fgColor indexed="64"/>
          <bgColor theme="0" tint="-0.249977111117893"/>
        </patternFill>
      </fill>
    </dxf>
    <dxf>
      <font>
        <b/>
      </font>
    </dxf>
    <dxf>
      <alignment horizontal="center" readingOrder="0"/>
    </dxf>
    <dxf>
      <font>
        <b/>
      </font>
    </dxf>
    <dxf>
      <alignment horizontal="center" readingOrder="0"/>
    </dxf>
    <dxf>
      <font>
        <b/>
      </font>
    </dxf>
    <dxf>
      <alignment horizontal="center" readingOrder="0"/>
    </dxf>
    <dxf>
      <alignment horizontal="center" readingOrder="0"/>
    </dxf>
    <dxf>
      <font>
        <b/>
      </font>
    </dxf>
    <dxf>
      <font>
        <b/>
      </font>
    </dxf>
    <dxf>
      <alignment horizontal="center" readingOrder="0"/>
    </dxf>
    <dxf>
      <numFmt numFmtId="1" formatCode="0"/>
    </dxf>
    <dxf>
      <fill>
        <patternFill patternType="solid">
          <bgColor theme="0" tint="-0.249977111117893"/>
        </patternFill>
      </fill>
    </dxf>
    <dxf>
      <border>
        <left style="thin">
          <color indexed="64"/>
        </left>
        <top style="thin">
          <color indexed="64"/>
        </top>
        <bottom style="thin">
          <color indexed="64"/>
        </bottom>
      </border>
    </dxf>
    <dxf>
      <font>
        <b/>
      </font>
    </dxf>
    <dxf>
      <font>
        <b/>
      </font>
    </dxf>
    <dxf>
      <alignment horizontal="center" readingOrder="0"/>
    </dxf>
    <dxf>
      <alignment horizontal="center" readingOrder="0"/>
    </dxf>
    <dxf>
      <font>
        <b val="0"/>
      </font>
    </dxf>
    <dxf>
      <font>
        <b val="0"/>
      </font>
    </dxf>
    <dxf>
      <border>
        <left style="thin">
          <color indexed="64"/>
        </left>
        <top style="thin">
          <color indexed="64"/>
        </top>
        <bottom style="thin">
          <color indexed="64"/>
        </bottom>
      </border>
    </dxf>
    <dxf>
      <border>
        <left style="thin">
          <color indexed="64"/>
        </left>
        <top style="thin">
          <color indexed="64"/>
        </top>
        <bottom style="thin">
          <color indexed="64"/>
        </bottom>
      </border>
    </dxf>
    <dxf>
      <alignment horizontal="center" readingOrder="0"/>
    </dxf>
    <dxf>
      <alignment horizontal="center" readingOrder="0"/>
    </dxf>
    <dxf>
      <fill>
        <patternFill>
          <bgColor theme="0" tint="-0.249977111117893"/>
        </patternFill>
      </fill>
    </dxf>
    <dxf>
      <font>
        <b/>
      </font>
    </dxf>
    <dxf>
      <font>
        <b/>
      </font>
    </dxf>
    <dxf>
      <font>
        <b/>
      </font>
    </dxf>
    <dxf>
      <alignment horizontal="center" readingOrder="0"/>
    </dxf>
    <dxf>
      <alignment horizontal="center" readingOrder="0"/>
    </dxf>
    <dxf>
      <font>
        <b val="0"/>
      </font>
    </dxf>
    <dxf>
      <font>
        <b val="0"/>
      </font>
    </dxf>
    <dxf>
      <fill>
        <patternFill>
          <bgColor theme="0" tint="-0.249977111117893"/>
        </patternFill>
      </fill>
    </dxf>
    <dxf>
      <fill>
        <patternFill>
          <bgColor theme="0" tint="-0.249977111117893"/>
        </patternFill>
      </fill>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ont>
        <b/>
      </font>
    </dxf>
    <dxf>
      <border>
        <left style="thin">
          <color indexed="64"/>
        </left>
        <top style="thin">
          <color indexed="64"/>
        </top>
        <bottom style="thin">
          <color indexed="64"/>
        </bottom>
      </border>
    </dxf>
    <dxf>
      <alignment horizontal="center" readingOrder="0"/>
    </dxf>
    <dxf>
      <font>
        <b/>
      </font>
    </dxf>
    <dxf>
      <font>
        <b/>
      </font>
    </dxf>
    <dxf>
      <font>
        <b/>
      </font>
    </dxf>
    <dxf>
      <alignment horizontal="center" readingOrder="0"/>
    </dxf>
    <dxf>
      <alignment horizontal="center" readingOrder="0"/>
    </dxf>
    <dxf>
      <alignment horizontal="center" readingOrder="0"/>
    </dxf>
    <dxf>
      <font>
        <b val="0"/>
      </font>
    </dxf>
    <dxf>
      <font>
        <b val="0"/>
      </font>
    </dxf>
    <dxf>
      <font>
        <b val="0"/>
      </font>
    </dxf>
    <dxf>
      <fill>
        <patternFill>
          <bgColor theme="0" tint="-0.249977111117893"/>
        </patternFill>
      </fill>
    </dxf>
    <dxf>
      <fill>
        <patternFill>
          <bgColor theme="0" tint="-0.249977111117893"/>
        </patternFill>
      </fill>
    </dxf>
    <dxf>
      <fill>
        <patternFill>
          <bgColor theme="0" tint="-0.249977111117893"/>
        </patternFill>
      </fill>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alignment horizontal="center" readingOrder="0"/>
    </dxf>
    <dxf>
      <alignment horizontal="center" readingOrder="0"/>
    </dxf>
    <dxf>
      <alignment horizontal="center" readingOrder="0"/>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font>
        <b/>
      </font>
      <fill>
        <patternFill patternType="solid">
          <fgColor indexed="64"/>
          <bgColor theme="0" tint="-0.249977111117893"/>
        </patternFill>
      </fill>
      <alignment horizontal="center" vertical="center" wrapText="1" readingOrder="0"/>
    </dxf>
    <dxf>
      <alignment vertical="center" readingOrder="0"/>
    </dxf>
    <dxf>
      <alignment vertical="center" readingOrder="0"/>
    </dxf>
    <dxf>
      <alignment vertical="center" readingOrder="0"/>
    </dxf>
    <dxf>
      <border>
        <right style="thin">
          <color indexed="64"/>
        </right>
        <top style="thin">
          <color indexed="64"/>
        </top>
      </border>
    </dxf>
    <dxf>
      <alignment wrapText="1" readingOrder="0"/>
    </dxf>
    <dxf>
      <alignment wrapText="1" readingOrder="0"/>
    </dxf>
    <dxf>
      <alignment wrapText="1" readingOrder="0"/>
    </dxf>
    <dxf>
      <alignment wrapText="1" readingOrder="0"/>
    </dxf>
    <dxf>
      <fill>
        <patternFill>
          <bgColor theme="0"/>
        </patternFill>
      </fill>
    </dxf>
    <dxf>
      <fill>
        <patternFill>
          <bgColor theme="0" tint="-0.249977111117893"/>
        </patternFill>
      </fill>
    </dxf>
    <dxf>
      <border>
        <left style="thin">
          <color indexed="64"/>
        </left>
        <top style="thin">
          <color indexed="64"/>
        </top>
      </border>
    </dxf>
    <dxf>
      <fill>
        <patternFill patternType="solid">
          <bgColor theme="0" tint="-0.249977111117893"/>
        </patternFill>
      </fill>
    </dxf>
    <dxf>
      <fill>
        <patternFill patternType="solid">
          <bgColor theme="0" tint="-0.249977111117893"/>
        </patternFill>
      </fill>
    </dxf>
    <dxf>
      <alignment horizontal="center" readingOrder="0"/>
    </dxf>
    <dxf>
      <alignment horizontal="center" readingOrder="0"/>
    </dxf>
    <dxf>
      <font>
        <b/>
      </font>
    </dxf>
    <dxf>
      <alignment horizontal="center" readingOrder="0"/>
    </dxf>
    <dxf>
      <border>
        <bottom style="thin">
          <color indexed="64"/>
        </bottom>
      </border>
    </dxf>
    <dxf>
      <border>
        <bottom style="thin">
          <color indexed="64"/>
        </bottom>
      </border>
    </dxf>
    <dxf>
      <alignment horizontal="center" readingOrder="0"/>
    </dxf>
    <dxf>
      <numFmt numFmtId="1" formatCode="0"/>
    </dxf>
    <dxf>
      <fill>
        <patternFill patternType="solid">
          <bgColor theme="0" tint="-0.249977111117893"/>
        </patternFill>
      </fill>
    </dxf>
    <dxf>
      <border>
        <left style="thin">
          <color indexed="64"/>
        </left>
        <top style="thin">
          <color indexed="64"/>
        </top>
        <bottom style="thin">
          <color indexed="64"/>
        </bottom>
      </border>
    </dxf>
    <dxf>
      <border>
        <left style="thin">
          <color indexed="64"/>
        </left>
        <top style="thin">
          <color indexed="64"/>
        </top>
        <bottom style="thin">
          <color indexed="64"/>
        </bottom>
      </border>
    </dxf>
    <dxf>
      <font>
        <b/>
      </font>
    </dxf>
    <dxf>
      <font>
        <b/>
      </font>
    </dxf>
    <dxf>
      <alignment horizontal="center" readingOrder="0"/>
    </dxf>
    <dxf>
      <alignment horizontal="center" readingOrder="0"/>
    </dxf>
    <dxf>
      <font>
        <b val="0"/>
      </font>
    </dxf>
    <dxf>
      <font>
        <b val="0"/>
      </font>
    </dxf>
    <dxf>
      <border>
        <left style="thin">
          <color indexed="64"/>
        </left>
        <top style="thin">
          <color indexed="64"/>
        </top>
        <bottom style="thin">
          <color indexed="64"/>
        </bottom>
      </border>
    </dxf>
    <dxf>
      <border>
        <left style="thin">
          <color indexed="64"/>
        </left>
        <top style="thin">
          <color indexed="64"/>
        </top>
        <bottom style="thin">
          <color indexed="64"/>
        </bottom>
      </border>
    </dxf>
    <dxf>
      <alignment horizontal="center" readingOrder="0"/>
    </dxf>
    <dxf>
      <alignment horizontal="center" readingOrder="0"/>
    </dxf>
    <dxf>
      <fill>
        <patternFill>
          <bgColor theme="0" tint="-0.249977111117893"/>
        </patternFill>
      </fill>
    </dxf>
    <dxf>
      <font>
        <b/>
      </font>
    </dxf>
    <dxf>
      <font>
        <b/>
      </font>
    </dxf>
    <dxf>
      <font>
        <b/>
      </font>
    </dxf>
    <dxf>
      <alignment horizontal="center" readingOrder="0"/>
    </dxf>
    <dxf>
      <alignment horizontal="center" readingOrder="0"/>
    </dxf>
    <dxf>
      <font>
        <b val="0"/>
      </font>
    </dxf>
    <dxf>
      <font>
        <b val="0"/>
      </font>
    </dxf>
    <dxf>
      <fill>
        <patternFill>
          <bgColor theme="0" tint="-0.249977111117893"/>
        </patternFill>
      </fill>
    </dxf>
    <dxf>
      <fill>
        <patternFill>
          <bgColor theme="0" tint="-0.249977111117893"/>
        </patternFill>
      </fill>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ill>
        <patternFill patternType="solid">
          <fgColor indexed="64"/>
          <bgColor theme="0" tint="-0.249977111117893"/>
        </patternFill>
      </fill>
    </dxf>
    <dxf>
      <alignment horizontal="center" readingOrder="0"/>
    </dxf>
    <dxf>
      <font>
        <b/>
      </font>
    </dxf>
    <dxf>
      <alignment horizontal="center" readingOrder="0"/>
    </dxf>
    <dxf>
      <numFmt numFmtId="1" formatCode="0"/>
    </dxf>
    <dxf>
      <fill>
        <patternFill patternType="solid">
          <bgColor theme="0" tint="-0.249977111117893"/>
        </patternFill>
      </fill>
    </dxf>
    <dxf>
      <border>
        <left style="thin">
          <color indexed="64"/>
        </left>
        <top style="thin">
          <color indexed="64"/>
        </top>
        <bottom style="thin">
          <color indexed="64"/>
        </bottom>
      </border>
    </dxf>
    <dxf>
      <font>
        <b/>
      </font>
    </dxf>
    <dxf>
      <font>
        <b/>
      </font>
    </dxf>
    <dxf>
      <alignment horizontal="center" readingOrder="0"/>
    </dxf>
    <dxf>
      <alignment horizontal="center" readingOrder="0"/>
    </dxf>
    <dxf>
      <font>
        <b val="0"/>
      </font>
    </dxf>
    <dxf>
      <font>
        <b val="0"/>
      </font>
    </dxf>
    <dxf>
      <border>
        <left style="thin">
          <color indexed="64"/>
        </left>
        <top style="thin">
          <color indexed="64"/>
        </top>
        <bottom style="thin">
          <color indexed="64"/>
        </bottom>
      </border>
    </dxf>
    <dxf>
      <border>
        <left style="thin">
          <color indexed="64"/>
        </left>
        <top style="thin">
          <color indexed="64"/>
        </top>
        <bottom style="thin">
          <color indexed="64"/>
        </bottom>
      </border>
    </dxf>
    <dxf>
      <alignment horizontal="center" readingOrder="0"/>
    </dxf>
    <dxf>
      <alignment horizontal="center" readingOrder="0"/>
    </dxf>
    <dxf>
      <fill>
        <patternFill>
          <bgColor theme="0" tint="-0.249977111117893"/>
        </patternFill>
      </fill>
    </dxf>
    <dxf>
      <font>
        <b/>
      </font>
    </dxf>
    <dxf>
      <font>
        <b/>
      </font>
    </dxf>
    <dxf>
      <font>
        <b/>
      </font>
    </dxf>
    <dxf>
      <alignment horizontal="center" readingOrder="0"/>
    </dxf>
    <dxf>
      <alignment horizontal="center" readingOrder="0"/>
    </dxf>
    <dxf>
      <font>
        <b val="0"/>
      </font>
    </dxf>
    <dxf>
      <font>
        <b val="0"/>
      </font>
    </dxf>
    <dxf>
      <fill>
        <patternFill>
          <bgColor theme="0" tint="-0.249977111117893"/>
        </patternFill>
      </fill>
    </dxf>
    <dxf>
      <fill>
        <patternFill>
          <bgColor theme="0" tint="-0.249977111117893"/>
        </patternFill>
      </fill>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fill>
        <patternFill>
          <bgColor theme="0" tint="-0.249977111117893"/>
        </patternFill>
      </fill>
    </dxf>
    <dxf>
      <alignment horizontal="center" readingOrder="0"/>
    </dxf>
    <dxf>
      <font>
        <b/>
      </font>
    </dxf>
    <dxf>
      <fill>
        <patternFill patternType="solid">
          <bgColor theme="0" tint="-0.14999847407452621"/>
        </patternFill>
      </fill>
    </dxf>
    <dxf>
      <alignment horizontal="center" readingOrder="0"/>
    </dxf>
    <dxf>
      <font>
        <b/>
      </font>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alignment vertical="center" readingOrder="0"/>
    </dxf>
    <dxf>
      <alignment vertical="center" readingOrder="0"/>
    </dxf>
    <dxf>
      <alignment wrapText="1" readingOrder="0"/>
    </dxf>
    <dxf>
      <alignment wrapText="1" readingOrder="0"/>
    </dxf>
    <dxf>
      <alignment wrapText="1" readingOrder="0"/>
    </dxf>
    <dxf>
      <fill>
        <patternFill>
          <bgColor theme="0"/>
        </patternFill>
      </fill>
    </dxf>
    <dxf>
      <fill>
        <patternFill>
          <bgColor theme="0" tint="-0.249977111117893"/>
        </patternFill>
      </fill>
    </dxf>
    <dxf>
      <fill>
        <patternFill patternType="solid">
          <bgColor theme="0" tint="-0.249977111117893"/>
        </patternFill>
      </fill>
    </dxf>
    <dxf>
      <alignment horizontal="center" readingOrder="0"/>
    </dxf>
    <dxf>
      <alignment horizontal="center" readingOrder="0"/>
    </dxf>
    <dxf>
      <border>
        <bottom style="thin">
          <color indexed="64"/>
        </bottom>
      </border>
    </dxf>
    <dxf>
      <border>
        <bottom style="thin">
          <color indexed="64"/>
        </bottom>
      </border>
    </dxf>
    <dxf>
      <alignment horizontal="center" readingOrder="0"/>
    </dxf>
    <dxf>
      <numFmt numFmtId="1" formatCode="0"/>
    </dxf>
    <dxf>
      <fill>
        <patternFill patternType="solid">
          <bgColor theme="0" tint="-0.249977111117893"/>
        </patternFill>
      </fill>
    </dxf>
    <dxf>
      <border>
        <left style="thin">
          <color indexed="64"/>
        </left>
        <top style="thin">
          <color indexed="64"/>
        </top>
        <bottom style="thin">
          <color indexed="64"/>
        </bottom>
      </border>
    </dxf>
    <dxf>
      <border>
        <left style="thin">
          <color indexed="64"/>
        </left>
        <top style="thin">
          <color indexed="64"/>
        </top>
        <bottom style="thin">
          <color indexed="64"/>
        </bottom>
      </border>
    </dxf>
    <dxf>
      <font>
        <b/>
      </font>
    </dxf>
    <dxf>
      <font>
        <b/>
      </font>
    </dxf>
    <dxf>
      <alignment horizontal="center" readingOrder="0"/>
    </dxf>
    <dxf>
      <alignment horizontal="center" readingOrder="0"/>
    </dxf>
    <dxf>
      <font>
        <b val="0"/>
      </font>
    </dxf>
    <dxf>
      <font>
        <b val="0"/>
      </font>
    </dxf>
    <dxf>
      <border>
        <left style="thin">
          <color indexed="64"/>
        </left>
        <top style="thin">
          <color indexed="64"/>
        </top>
        <bottom style="thin">
          <color indexed="64"/>
        </bottom>
      </border>
    </dxf>
    <dxf>
      <border>
        <left style="thin">
          <color indexed="64"/>
        </left>
        <top style="thin">
          <color indexed="64"/>
        </top>
        <bottom style="thin">
          <color indexed="64"/>
        </bottom>
      </border>
    </dxf>
    <dxf>
      <alignment horizontal="center" readingOrder="0"/>
    </dxf>
    <dxf>
      <alignment horizontal="center" readingOrder="0"/>
    </dxf>
    <dxf>
      <fill>
        <patternFill>
          <bgColor theme="0" tint="-0.249977111117893"/>
        </patternFill>
      </fill>
    </dxf>
    <dxf>
      <font>
        <b/>
      </font>
    </dxf>
    <dxf>
      <font>
        <b/>
      </font>
    </dxf>
    <dxf>
      <font>
        <b/>
      </font>
    </dxf>
    <dxf>
      <alignment horizontal="center" readingOrder="0"/>
    </dxf>
    <dxf>
      <alignment horizontal="center" readingOrder="0"/>
    </dxf>
    <dxf>
      <font>
        <b val="0"/>
      </font>
    </dxf>
    <dxf>
      <font>
        <b val="0"/>
      </font>
    </dxf>
    <dxf>
      <fill>
        <patternFill>
          <bgColor theme="0" tint="-0.249977111117893"/>
        </patternFill>
      </fill>
    </dxf>
    <dxf>
      <fill>
        <patternFill>
          <bgColor theme="0" tint="-0.249977111117893"/>
        </patternFill>
      </fill>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font>
        <b/>
      </font>
      <fill>
        <patternFill patternType="solid">
          <fgColor indexed="64"/>
          <bgColor theme="0" tint="-0.249977111117893"/>
        </patternFill>
      </fill>
      <alignment horizontal="center" vertical="center" wrapText="1" readingOrder="0"/>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alignment vertical="center" readingOrder="0"/>
    </dxf>
    <dxf>
      <alignment vertical="center" readingOrder="0"/>
    </dxf>
    <dxf>
      <alignment wrapText="1" readingOrder="0"/>
    </dxf>
    <dxf>
      <alignment wrapText="1" readingOrder="0"/>
    </dxf>
    <dxf>
      <alignment wrapText="1" readingOrder="0"/>
    </dxf>
    <dxf>
      <fill>
        <patternFill>
          <bgColor theme="0"/>
        </patternFill>
      </fill>
    </dxf>
    <dxf>
      <fill>
        <patternFill>
          <bgColor theme="0" tint="-0.249977111117893"/>
        </patternFill>
      </fill>
    </dxf>
    <dxf>
      <fill>
        <patternFill patternType="solid">
          <bgColor theme="0" tint="-0.249977111117893"/>
        </patternFill>
      </fill>
    </dxf>
    <dxf>
      <alignment horizontal="center" readingOrder="0"/>
    </dxf>
    <dxf>
      <alignment horizontal="center" readingOrder="0"/>
    </dxf>
    <dxf>
      <border>
        <bottom style="thin">
          <color indexed="64"/>
        </bottom>
      </border>
    </dxf>
    <dxf>
      <border>
        <bottom style="thin">
          <color indexed="64"/>
        </bottom>
      </border>
    </dxf>
    <dxf>
      <alignment horizontal="center" readingOrder="0"/>
    </dxf>
    <dxf>
      <fill>
        <patternFill patternType="solid">
          <bgColor theme="0" tint="-0.249977111117893"/>
        </patternFill>
      </fill>
    </dxf>
    <dxf>
      <border>
        <left style="thin">
          <color indexed="64"/>
        </left>
        <top style="thin">
          <color indexed="64"/>
        </top>
        <bottom style="thin">
          <color indexed="64"/>
        </bottom>
      </border>
    </dxf>
    <dxf>
      <border>
        <left style="thin">
          <color indexed="64"/>
        </left>
        <top style="thin">
          <color indexed="64"/>
        </top>
        <bottom style="thin">
          <color indexed="64"/>
        </bottom>
      </border>
    </dxf>
    <dxf>
      <font>
        <b/>
      </font>
    </dxf>
    <dxf>
      <font>
        <b/>
      </font>
    </dxf>
    <dxf>
      <alignment horizontal="center" readingOrder="0"/>
    </dxf>
    <dxf>
      <alignment horizontal="center" readingOrder="0"/>
    </dxf>
    <dxf>
      <font>
        <b val="0"/>
      </font>
    </dxf>
    <dxf>
      <font>
        <b val="0"/>
      </font>
    </dxf>
    <dxf>
      <border>
        <left style="thin">
          <color indexed="64"/>
        </left>
        <top style="thin">
          <color indexed="64"/>
        </top>
        <bottom style="thin">
          <color indexed="64"/>
        </bottom>
      </border>
    </dxf>
    <dxf>
      <border>
        <left style="thin">
          <color indexed="64"/>
        </left>
        <top style="thin">
          <color indexed="64"/>
        </top>
        <bottom style="thin">
          <color indexed="64"/>
        </bottom>
      </border>
    </dxf>
    <dxf>
      <alignment horizontal="center" readingOrder="0"/>
    </dxf>
    <dxf>
      <alignment horizontal="center" readingOrder="0"/>
    </dxf>
    <dxf>
      <fill>
        <patternFill>
          <bgColor theme="0" tint="-0.249977111117893"/>
        </patternFill>
      </fill>
    </dxf>
    <dxf>
      <font>
        <b/>
      </font>
    </dxf>
    <dxf>
      <font>
        <b/>
      </font>
    </dxf>
    <dxf>
      <font>
        <b/>
      </font>
    </dxf>
    <dxf>
      <alignment horizontal="center" readingOrder="0"/>
    </dxf>
    <dxf>
      <alignment horizontal="center" readingOrder="0"/>
    </dxf>
    <dxf>
      <font>
        <b val="0"/>
      </font>
    </dxf>
    <dxf>
      <font>
        <b val="0"/>
      </font>
    </dxf>
    <dxf>
      <fill>
        <patternFill>
          <bgColor theme="0" tint="-0.249977111117893"/>
        </patternFill>
      </fill>
    </dxf>
    <dxf>
      <fill>
        <patternFill>
          <bgColor theme="0" tint="-0.249977111117893"/>
        </patternFill>
      </fill>
    </dxf>
    <dxf>
      <font>
        <b/>
      </font>
    </dxf>
    <dxf>
      <font>
        <b/>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readingOrder="0"/>
    </dxf>
    <dxf>
      <alignment horizontal="center" readingOrder="0"/>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horizontal="center" readingOrder="0"/>
    </dxf>
    <dxf>
      <alignment horizontal="center" readingOrder="0"/>
    </dxf>
    <dxf>
      <font>
        <b/>
      </font>
    </dxf>
    <dxf>
      <font>
        <b/>
      </font>
    </dxf>
    <dxf>
      <font>
        <b/>
        <i val="0"/>
        <strike val="0"/>
        <condense val="0"/>
        <extend val="0"/>
        <outline val="0"/>
        <shadow val="0"/>
        <u val="none"/>
        <vertAlign val="baseline"/>
        <sz val="10"/>
        <color theme="0"/>
        <name val="Arial"/>
        <scheme val="none"/>
      </font>
      <fill>
        <patternFill patternType="solid">
          <fgColor theme="6"/>
          <bgColor theme="0" tint="-0.499984740745262"/>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font>
        <b val="0"/>
        <i val="0"/>
        <strike val="0"/>
        <condense val="0"/>
        <extend val="0"/>
        <outline val="0"/>
        <shadow val="0"/>
        <u val="none"/>
        <vertAlign val="baseline"/>
        <sz val="10"/>
        <color theme="1"/>
        <name val="Arial"/>
        <scheme val="none"/>
      </font>
      <fill>
        <patternFill patternType="none">
          <fgColor indexed="64"/>
          <bgColor indexed="65"/>
        </patternFill>
      </fill>
      <border diagonalUp="0" diagonalDown="0">
        <left/>
        <right/>
        <top style="thin">
          <color theme="1"/>
        </top>
        <bottom style="thin">
          <color theme="1"/>
        </bottom>
      </border>
    </dxf>
    <dxf>
      <font>
        <b val="0"/>
        <i val="0"/>
        <strike val="0"/>
        <condense val="0"/>
        <extend val="0"/>
        <outline val="0"/>
        <shadow val="0"/>
        <u val="none"/>
        <vertAlign val="baseline"/>
        <sz val="10"/>
        <color theme="1"/>
        <name val="Arial"/>
        <scheme val="none"/>
      </font>
      <numFmt numFmtId="2" formatCode="0.00"/>
      <fill>
        <patternFill patternType="none">
          <fgColor indexed="64"/>
          <bgColor indexed="65"/>
        </patternFill>
      </fill>
      <border diagonalUp="0" diagonalDown="0">
        <left/>
        <right/>
        <top style="thin">
          <color theme="1"/>
        </top>
        <bottom style="thin">
          <color theme="1"/>
        </bottom>
      </border>
    </dxf>
    <dxf>
      <font>
        <b val="0"/>
        <i val="0"/>
        <strike val="0"/>
        <condense val="0"/>
        <extend val="0"/>
        <outline val="0"/>
        <shadow val="0"/>
        <u val="none"/>
        <vertAlign val="baseline"/>
        <sz val="10"/>
        <color theme="1"/>
        <name val="Arial"/>
        <scheme val="none"/>
      </font>
      <numFmt numFmtId="2" formatCode="0.00"/>
      <fill>
        <patternFill patternType="none">
          <fgColor indexed="64"/>
          <bgColor indexed="65"/>
        </patternFill>
      </fill>
      <border diagonalUp="0" diagonalDown="0">
        <left/>
        <right/>
        <top style="thin">
          <color theme="1"/>
        </top>
        <bottom style="thin">
          <color theme="1"/>
        </bottom>
      </border>
    </dxf>
    <dxf>
      <font>
        <b val="0"/>
        <i val="0"/>
        <strike val="0"/>
        <condense val="0"/>
        <extend val="0"/>
        <outline val="0"/>
        <shadow val="0"/>
        <u val="none"/>
        <vertAlign val="baseline"/>
        <sz val="10"/>
        <color theme="1"/>
        <name val="Arial"/>
        <scheme val="none"/>
      </font>
      <fill>
        <patternFill patternType="none">
          <fgColor indexed="64"/>
          <bgColor indexed="65"/>
        </patternFill>
      </fill>
      <border diagonalUp="0" diagonalDown="0">
        <left/>
        <right/>
        <top style="thin">
          <color theme="1"/>
        </top>
        <bottom style="thin">
          <color theme="1"/>
        </bottom>
      </border>
    </dxf>
    <dxf>
      <font>
        <b val="0"/>
        <i val="0"/>
        <strike val="0"/>
        <condense val="0"/>
        <extend val="0"/>
        <outline val="0"/>
        <shadow val="0"/>
        <u val="none"/>
        <vertAlign val="baseline"/>
        <sz val="10"/>
        <color theme="1"/>
        <name val="Arial"/>
        <scheme val="none"/>
      </font>
      <numFmt numFmtId="2" formatCode="0.00"/>
      <fill>
        <patternFill patternType="none">
          <fgColor indexed="64"/>
          <bgColor indexed="65"/>
        </patternFill>
      </fill>
      <border diagonalUp="0" diagonalDown="0">
        <left/>
        <right/>
        <top style="thin">
          <color theme="1"/>
        </top>
        <bottom style="thin">
          <color theme="1"/>
        </bottom>
      </border>
    </dxf>
    <dxf>
      <font>
        <b val="0"/>
        <i val="0"/>
        <strike val="0"/>
        <condense val="0"/>
        <extend val="0"/>
        <outline val="0"/>
        <shadow val="0"/>
        <u val="none"/>
        <vertAlign val="baseline"/>
        <sz val="10"/>
        <color theme="1"/>
        <name val="Arial"/>
        <scheme val="none"/>
      </font>
      <fill>
        <patternFill patternType="none">
          <fgColor indexed="64"/>
          <bgColor indexed="65"/>
        </patternFill>
      </fill>
      <border diagonalUp="0" diagonalDown="0">
        <left/>
        <right/>
        <top style="thin">
          <color theme="1"/>
        </top>
        <bottom/>
      </border>
    </dxf>
    <dxf>
      <font>
        <b val="0"/>
        <i val="0"/>
        <strike val="0"/>
        <condense val="0"/>
        <extend val="0"/>
        <outline val="0"/>
        <shadow val="0"/>
        <u val="none"/>
        <vertAlign val="baseline"/>
        <sz val="10"/>
        <color theme="1"/>
        <name val="Arial"/>
        <scheme val="none"/>
      </font>
      <fill>
        <patternFill patternType="none">
          <fgColor indexed="64"/>
          <bgColor indexed="65"/>
        </patternFill>
      </fill>
      <border diagonalUp="0" diagonalDown="0">
        <left/>
        <right/>
        <top style="thin">
          <color theme="1"/>
        </top>
        <bottom/>
      </border>
    </dxf>
    <dxf>
      <font>
        <b val="0"/>
        <i val="0"/>
        <strike val="0"/>
        <condense val="0"/>
        <extend val="0"/>
        <outline val="0"/>
        <shadow val="0"/>
        <u val="none"/>
        <vertAlign val="baseline"/>
        <sz val="10"/>
        <color theme="1"/>
        <name val="Arial"/>
        <scheme val="none"/>
      </font>
      <fill>
        <patternFill patternType="none">
          <fgColor indexed="64"/>
          <bgColor indexed="65"/>
        </patternFill>
      </fill>
      <border diagonalUp="0" diagonalDown="0">
        <left/>
        <right/>
        <top style="thin">
          <color theme="1"/>
        </top>
        <bottom/>
      </border>
    </dxf>
    <dxf>
      <font>
        <b val="0"/>
        <i val="0"/>
        <strike val="0"/>
        <condense val="0"/>
        <extend val="0"/>
        <outline val="0"/>
        <shadow val="0"/>
        <u val="none"/>
        <vertAlign val="baseline"/>
        <sz val="10"/>
        <color theme="1"/>
        <name val="Arial"/>
        <scheme val="none"/>
      </font>
      <fill>
        <patternFill patternType="none">
          <fgColor indexed="64"/>
          <bgColor indexed="65"/>
        </patternFill>
      </fill>
      <border diagonalUp="0" diagonalDown="0">
        <left/>
        <right/>
        <top style="thin">
          <color theme="1"/>
        </top>
        <bottom/>
      </border>
    </dxf>
    <dxf>
      <font>
        <b val="0"/>
        <i val="0"/>
        <strike val="0"/>
        <condense val="0"/>
        <extend val="0"/>
        <outline val="0"/>
        <shadow val="0"/>
        <u val="none"/>
        <vertAlign val="baseline"/>
        <sz val="10"/>
        <color theme="1"/>
        <name val="Arial"/>
        <scheme val="none"/>
      </font>
      <fill>
        <patternFill patternType="none">
          <fgColor indexed="64"/>
          <bgColor indexed="65"/>
        </patternFill>
      </fill>
      <border diagonalUp="0" diagonalDown="0" outline="0">
        <left/>
        <right/>
        <top style="thin">
          <color theme="1"/>
        </top>
        <bottom style="thin">
          <color theme="1"/>
        </bottom>
      </border>
    </dxf>
    <dxf>
      <font>
        <b val="0"/>
        <i val="0"/>
        <strike val="0"/>
        <condense val="0"/>
        <extend val="0"/>
        <outline val="0"/>
        <shadow val="0"/>
        <u val="none"/>
        <vertAlign val="baseline"/>
        <sz val="10"/>
        <color theme="1"/>
        <name val="Arial"/>
        <scheme val="none"/>
      </font>
      <fill>
        <patternFill patternType="none">
          <fgColor indexed="64"/>
          <bgColor indexed="65"/>
        </patternFill>
      </fill>
      <border diagonalUp="0" diagonalDown="0" outline="0">
        <left/>
        <right/>
        <top style="thin">
          <color theme="1"/>
        </top>
        <bottom style="thin">
          <color theme="1"/>
        </bottom>
      </border>
    </dxf>
    <dxf>
      <border>
        <top style="thin">
          <color theme="1"/>
        </top>
      </border>
    </dxf>
    <dxf>
      <border diagonalUp="0" diagonalDown="0">
        <left style="thin">
          <color theme="1"/>
        </left>
        <right style="thin">
          <color theme="1"/>
        </right>
        <top style="thin">
          <color theme="1"/>
        </top>
        <bottom style="thin">
          <color theme="1"/>
        </bottom>
      </border>
    </dxf>
    <dxf>
      <font>
        <b val="0"/>
        <i val="0"/>
        <strike val="0"/>
        <condense val="0"/>
        <extend val="0"/>
        <outline val="0"/>
        <shadow val="0"/>
        <u val="none"/>
        <vertAlign val="baseline"/>
        <sz val="10"/>
        <color theme="1"/>
        <name val="Arial"/>
        <scheme val="none"/>
      </font>
      <fill>
        <patternFill patternType="none">
          <fgColor indexed="64"/>
          <bgColor indexed="65"/>
        </patternFill>
      </fill>
    </dxf>
    <dxf>
      <border>
        <bottom style="thin">
          <color theme="1"/>
        </bottom>
      </border>
    </dxf>
    <dxf>
      <font>
        <b/>
        <i val="0"/>
        <strike val="0"/>
        <condense val="0"/>
        <extend val="0"/>
        <outline val="0"/>
        <shadow val="0"/>
        <u val="none"/>
        <vertAlign val="baseline"/>
        <sz val="10"/>
        <color theme="0"/>
        <name val="Arial"/>
        <scheme val="none"/>
      </font>
      <fill>
        <patternFill patternType="none">
          <fgColor indexed="64"/>
          <bgColor indexed="6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1.xml"/><Relationship Id="rId40" Type="http://schemas.openxmlformats.org/officeDocument/2006/relationships/theme" Target="theme/theme1.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2.xml"/><Relationship Id="rId46"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[2026-03-16-CONTROLE BENS TOMBADOS.xlsm]TAXA DE CONGESTIONAMENTO!Tabela dinâmica5</c:name>
    <c:fmtId val="0"/>
  </c:pivotSource>
  <c:chart>
    <c:title>
      <c:tx>
        <c:rich>
          <a:bodyPr/>
          <a:lstStyle/>
          <a:p>
            <a:pPr>
              <a:defRPr sz="1400" b="0" i="0" u="none" strike="noStrike" baseline="0">
                <a:solidFill>
                  <a:srgbClr val="333333"/>
                </a:solidFill>
                <a:latin typeface="Calibri"/>
                <a:ea typeface="Calibri"/>
                <a:cs typeface="Calibri"/>
              </a:defRPr>
            </a:pPr>
            <a:r>
              <a:rPr lang="en-US"/>
              <a:t>Nº de processos pendentes por ano</a:t>
            </a:r>
          </a:p>
        </c:rich>
      </c:tx>
      <c:overlay val="0"/>
      <c:spPr>
        <a:noFill/>
        <a:ln w="25400">
          <a:noFill/>
        </a:ln>
      </c:spPr>
    </c:title>
    <c:autoTitleDeleted val="0"/>
    <c:pivotFmts>
      <c:pivotFmt>
        <c:idx val="0"/>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'TAXA DE CONGESTIONAMENTO'!$M$6:$M$7</c:f>
              <c:strCache>
                <c:ptCount val="1"/>
                <c:pt idx="0">
                  <c:v>Total</c:v>
                </c:pt>
              </c:strCache>
            </c:strRef>
          </c:tx>
          <c:spPr>
            <a:ln w="28575" cap="rnd">
              <a:solidFill>
                <a:schemeClr val="accent1"/>
              </a:solidFill>
              <a:round/>
            </a:ln>
            <a:effectLst/>
          </c:spPr>
          <c:marker>
            <c:symbol val="none"/>
          </c:marker>
          <c:cat>
            <c:strRef>
              <c:f>'TAXA DE CONGESTIONAMENTO'!$L$8:$L$91</c:f>
              <c:strCache>
                <c:ptCount val="83"/>
                <c:pt idx="0">
                  <c:v>1938</c:v>
                </c:pt>
                <c:pt idx="1">
                  <c:v>1939</c:v>
                </c:pt>
                <c:pt idx="2">
                  <c:v>1940</c:v>
                </c:pt>
                <c:pt idx="3">
                  <c:v>1941</c:v>
                </c:pt>
                <c:pt idx="4">
                  <c:v>1942</c:v>
                </c:pt>
                <c:pt idx="5">
                  <c:v>1943</c:v>
                </c:pt>
                <c:pt idx="6">
                  <c:v>1944</c:v>
                </c:pt>
                <c:pt idx="7">
                  <c:v>1945</c:v>
                </c:pt>
                <c:pt idx="8">
                  <c:v>1946</c:v>
                </c:pt>
                <c:pt idx="9">
                  <c:v>1947</c:v>
                </c:pt>
                <c:pt idx="10">
                  <c:v>1948</c:v>
                </c:pt>
                <c:pt idx="11">
                  <c:v>1949</c:v>
                </c:pt>
                <c:pt idx="12">
                  <c:v>1950</c:v>
                </c:pt>
                <c:pt idx="13">
                  <c:v>1951</c:v>
                </c:pt>
                <c:pt idx="14">
                  <c:v>1952</c:v>
                </c:pt>
                <c:pt idx="15">
                  <c:v>1953</c:v>
                </c:pt>
                <c:pt idx="16">
                  <c:v>1954</c:v>
                </c:pt>
                <c:pt idx="17">
                  <c:v>1955</c:v>
                </c:pt>
                <c:pt idx="18">
                  <c:v>1956</c:v>
                </c:pt>
                <c:pt idx="19">
                  <c:v>1957</c:v>
                </c:pt>
                <c:pt idx="20">
                  <c:v>1958</c:v>
                </c:pt>
                <c:pt idx="21">
                  <c:v>1959</c:v>
                </c:pt>
                <c:pt idx="22">
                  <c:v>1960</c:v>
                </c:pt>
                <c:pt idx="23">
                  <c:v>1961</c:v>
                </c:pt>
                <c:pt idx="24">
                  <c:v>1962</c:v>
                </c:pt>
                <c:pt idx="25">
                  <c:v>1963</c:v>
                </c:pt>
                <c:pt idx="26">
                  <c:v>1964</c:v>
                </c:pt>
                <c:pt idx="27">
                  <c:v>1965</c:v>
                </c:pt>
                <c:pt idx="28">
                  <c:v>1966</c:v>
                </c:pt>
                <c:pt idx="29">
                  <c:v>1967</c:v>
                </c:pt>
                <c:pt idx="30">
                  <c:v>1968</c:v>
                </c:pt>
                <c:pt idx="31">
                  <c:v>1969</c:v>
                </c:pt>
                <c:pt idx="32">
                  <c:v>1970</c:v>
                </c:pt>
                <c:pt idx="33">
                  <c:v>1971</c:v>
                </c:pt>
                <c:pt idx="34">
                  <c:v>1972</c:v>
                </c:pt>
                <c:pt idx="35">
                  <c:v>1973</c:v>
                </c:pt>
                <c:pt idx="36">
                  <c:v>1974</c:v>
                </c:pt>
                <c:pt idx="37">
                  <c:v>1975</c:v>
                </c:pt>
                <c:pt idx="38">
                  <c:v>1976</c:v>
                </c:pt>
                <c:pt idx="39">
                  <c:v>1977</c:v>
                </c:pt>
                <c:pt idx="40">
                  <c:v>1978</c:v>
                </c:pt>
                <c:pt idx="41">
                  <c:v>1979</c:v>
                </c:pt>
                <c:pt idx="42">
                  <c:v>1980</c:v>
                </c:pt>
                <c:pt idx="43">
                  <c:v>1981</c:v>
                </c:pt>
                <c:pt idx="44">
                  <c:v>1982</c:v>
                </c:pt>
                <c:pt idx="45">
                  <c:v>1983</c:v>
                </c:pt>
                <c:pt idx="46">
                  <c:v>1984</c:v>
                </c:pt>
                <c:pt idx="47">
                  <c:v>1985</c:v>
                </c:pt>
                <c:pt idx="48">
                  <c:v>1986</c:v>
                </c:pt>
                <c:pt idx="49">
                  <c:v>1987</c:v>
                </c:pt>
                <c:pt idx="50">
                  <c:v>1988</c:v>
                </c:pt>
                <c:pt idx="51">
                  <c:v>1989</c:v>
                </c:pt>
                <c:pt idx="52">
                  <c:v>1990</c:v>
                </c:pt>
                <c:pt idx="53">
                  <c:v>1991</c:v>
                </c:pt>
                <c:pt idx="54">
                  <c:v>1992</c:v>
                </c:pt>
                <c:pt idx="55">
                  <c:v>1993</c:v>
                </c:pt>
                <c:pt idx="56">
                  <c:v>1994</c:v>
                </c:pt>
                <c:pt idx="57">
                  <c:v>1995</c:v>
                </c:pt>
                <c:pt idx="58">
                  <c:v>1996</c:v>
                </c:pt>
                <c:pt idx="59">
                  <c:v>1997</c:v>
                </c:pt>
                <c:pt idx="60">
                  <c:v>1998</c:v>
                </c:pt>
                <c:pt idx="61">
                  <c:v>1999</c:v>
                </c:pt>
                <c:pt idx="62">
                  <c:v>2000</c:v>
                </c:pt>
                <c:pt idx="63">
                  <c:v>2001</c:v>
                </c:pt>
                <c:pt idx="64">
                  <c:v>2002</c:v>
                </c:pt>
                <c:pt idx="65">
                  <c:v>2003</c:v>
                </c:pt>
                <c:pt idx="66">
                  <c:v>2004</c:v>
                </c:pt>
                <c:pt idx="67">
                  <c:v>2005</c:v>
                </c:pt>
                <c:pt idx="68">
                  <c:v>2006</c:v>
                </c:pt>
                <c:pt idx="69">
                  <c:v>2007</c:v>
                </c:pt>
                <c:pt idx="70">
                  <c:v>2008</c:v>
                </c:pt>
                <c:pt idx="71">
                  <c:v>2009</c:v>
                </c:pt>
                <c:pt idx="72">
                  <c:v>2010</c:v>
                </c:pt>
                <c:pt idx="73">
                  <c:v>2011</c:v>
                </c:pt>
                <c:pt idx="74">
                  <c:v>2012</c:v>
                </c:pt>
                <c:pt idx="75">
                  <c:v>2013</c:v>
                </c:pt>
                <c:pt idx="76">
                  <c:v>2014</c:v>
                </c:pt>
                <c:pt idx="77">
                  <c:v>2015</c:v>
                </c:pt>
                <c:pt idx="78">
                  <c:v>2016</c:v>
                </c:pt>
                <c:pt idx="79">
                  <c:v>2017</c:v>
                </c:pt>
                <c:pt idx="80">
                  <c:v>2018</c:v>
                </c:pt>
                <c:pt idx="81">
                  <c:v>2019</c:v>
                </c:pt>
                <c:pt idx="82">
                  <c:v>2020</c:v>
                </c:pt>
              </c:strCache>
            </c:strRef>
          </c:cat>
          <c:val>
            <c:numRef>
              <c:f>'TAXA DE CONGESTIONAMENTO'!$M$8:$M$91</c:f>
              <c:numCache>
                <c:formatCode>General</c:formatCode>
                <c:ptCount val="83"/>
                <c:pt idx="0">
                  <c:v>325</c:v>
                </c:pt>
                <c:pt idx="1">
                  <c:v>116</c:v>
                </c:pt>
                <c:pt idx="2">
                  <c:v>84</c:v>
                </c:pt>
                <c:pt idx="3">
                  <c:v>137</c:v>
                </c:pt>
                <c:pt idx="4">
                  <c:v>112</c:v>
                </c:pt>
                <c:pt idx="5">
                  <c:v>114</c:v>
                </c:pt>
                <c:pt idx="6">
                  <c:v>74</c:v>
                </c:pt>
                <c:pt idx="7">
                  <c:v>72</c:v>
                </c:pt>
                <c:pt idx="8">
                  <c:v>78</c:v>
                </c:pt>
                <c:pt idx="9">
                  <c:v>76</c:v>
                </c:pt>
                <c:pt idx="10">
                  <c:v>93</c:v>
                </c:pt>
                <c:pt idx="11">
                  <c:v>113</c:v>
                </c:pt>
                <c:pt idx="12">
                  <c:v>108</c:v>
                </c:pt>
                <c:pt idx="13">
                  <c:v>65</c:v>
                </c:pt>
                <c:pt idx="14">
                  <c:v>67</c:v>
                </c:pt>
                <c:pt idx="15">
                  <c:v>69</c:v>
                </c:pt>
                <c:pt idx="16">
                  <c:v>78</c:v>
                </c:pt>
                <c:pt idx="17">
                  <c:v>70</c:v>
                </c:pt>
                <c:pt idx="18">
                  <c:v>69</c:v>
                </c:pt>
                <c:pt idx="19">
                  <c:v>79</c:v>
                </c:pt>
                <c:pt idx="20">
                  <c:v>85</c:v>
                </c:pt>
                <c:pt idx="21">
                  <c:v>82</c:v>
                </c:pt>
                <c:pt idx="22">
                  <c:v>82</c:v>
                </c:pt>
                <c:pt idx="23">
                  <c:v>104</c:v>
                </c:pt>
                <c:pt idx="24">
                  <c:v>146</c:v>
                </c:pt>
                <c:pt idx="25">
                  <c:v>133</c:v>
                </c:pt>
                <c:pt idx="26">
                  <c:v>151</c:v>
                </c:pt>
                <c:pt idx="27">
                  <c:v>132</c:v>
                </c:pt>
                <c:pt idx="28">
                  <c:v>139</c:v>
                </c:pt>
                <c:pt idx="29">
                  <c:v>150</c:v>
                </c:pt>
                <c:pt idx="30">
                  <c:v>135</c:v>
                </c:pt>
                <c:pt idx="31">
                  <c:v>143</c:v>
                </c:pt>
                <c:pt idx="32">
                  <c:v>133</c:v>
                </c:pt>
                <c:pt idx="33">
                  <c:v>137</c:v>
                </c:pt>
                <c:pt idx="34">
                  <c:v>146</c:v>
                </c:pt>
                <c:pt idx="35">
                  <c:v>167</c:v>
                </c:pt>
                <c:pt idx="36">
                  <c:v>184</c:v>
                </c:pt>
                <c:pt idx="37">
                  <c:v>186</c:v>
                </c:pt>
                <c:pt idx="38">
                  <c:v>195</c:v>
                </c:pt>
                <c:pt idx="39">
                  <c:v>211</c:v>
                </c:pt>
                <c:pt idx="40">
                  <c:v>236</c:v>
                </c:pt>
                <c:pt idx="41">
                  <c:v>248</c:v>
                </c:pt>
                <c:pt idx="42">
                  <c:v>267</c:v>
                </c:pt>
                <c:pt idx="43">
                  <c:v>262</c:v>
                </c:pt>
                <c:pt idx="44">
                  <c:v>268</c:v>
                </c:pt>
                <c:pt idx="45">
                  <c:v>303</c:v>
                </c:pt>
                <c:pt idx="46">
                  <c:v>323</c:v>
                </c:pt>
                <c:pt idx="47">
                  <c:v>364</c:v>
                </c:pt>
                <c:pt idx="48">
                  <c:v>377</c:v>
                </c:pt>
                <c:pt idx="49">
                  <c:v>397</c:v>
                </c:pt>
                <c:pt idx="50">
                  <c:v>411</c:v>
                </c:pt>
                <c:pt idx="51">
                  <c:v>414</c:v>
                </c:pt>
                <c:pt idx="52">
                  <c:v>420</c:v>
                </c:pt>
                <c:pt idx="53">
                  <c:v>412</c:v>
                </c:pt>
                <c:pt idx="54">
                  <c:v>416</c:v>
                </c:pt>
                <c:pt idx="55">
                  <c:v>423</c:v>
                </c:pt>
                <c:pt idx="56">
                  <c:v>426</c:v>
                </c:pt>
                <c:pt idx="57">
                  <c:v>446</c:v>
                </c:pt>
                <c:pt idx="58">
                  <c:v>458</c:v>
                </c:pt>
                <c:pt idx="59">
                  <c:v>482</c:v>
                </c:pt>
                <c:pt idx="60">
                  <c:v>499</c:v>
                </c:pt>
                <c:pt idx="61">
                  <c:v>508</c:v>
                </c:pt>
                <c:pt idx="62">
                  <c:v>488</c:v>
                </c:pt>
                <c:pt idx="63">
                  <c:v>496</c:v>
                </c:pt>
                <c:pt idx="64">
                  <c:v>511</c:v>
                </c:pt>
                <c:pt idx="65">
                  <c:v>518</c:v>
                </c:pt>
                <c:pt idx="66">
                  <c:v>518</c:v>
                </c:pt>
                <c:pt idx="67">
                  <c:v>455</c:v>
                </c:pt>
                <c:pt idx="68">
                  <c:v>457</c:v>
                </c:pt>
                <c:pt idx="69">
                  <c:v>562</c:v>
                </c:pt>
                <c:pt idx="70">
                  <c:v>592</c:v>
                </c:pt>
                <c:pt idx="71">
                  <c:v>588</c:v>
                </c:pt>
                <c:pt idx="72">
                  <c:v>624</c:v>
                </c:pt>
                <c:pt idx="73">
                  <c:v>632</c:v>
                </c:pt>
                <c:pt idx="74">
                  <c:v>629</c:v>
                </c:pt>
                <c:pt idx="75">
                  <c:v>616</c:v>
                </c:pt>
                <c:pt idx="76">
                  <c:v>611</c:v>
                </c:pt>
                <c:pt idx="77">
                  <c:v>582</c:v>
                </c:pt>
                <c:pt idx="78">
                  <c:v>503</c:v>
                </c:pt>
                <c:pt idx="79">
                  <c:v>474</c:v>
                </c:pt>
                <c:pt idx="80">
                  <c:v>501</c:v>
                </c:pt>
                <c:pt idx="81">
                  <c:v>518</c:v>
                </c:pt>
                <c:pt idx="82">
                  <c:v>496</c:v>
                </c:pt>
              </c:numCache>
            </c:numRef>
          </c:val>
          <c:smooth val="0"/>
          <c:extLst>
            <c:ext xmlns:c16="http://schemas.microsoft.com/office/drawing/2014/chart" uri="{C3380CC4-5D6E-409C-BE32-E72D297353CC}">
              <c16:uniqueId val="{00000000-FB01-4216-9A7A-02AC44C9C9B5}"/>
            </c:ext>
          </c:extLst>
        </c:ser>
        <c:dLbls>
          <c:showLegendKey val="0"/>
          <c:showVal val="0"/>
          <c:showCatName val="0"/>
          <c:showSerName val="0"/>
          <c:showPercent val="0"/>
          <c:showBubbleSize val="0"/>
        </c:dLbls>
        <c:smooth val="0"/>
        <c:axId val="100950016"/>
        <c:axId val="100951552"/>
      </c:lineChart>
      <c:catAx>
        <c:axId val="100950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vert="horz"/>
          <a:lstStyle/>
          <a:p>
            <a:pPr>
              <a:defRPr sz="900" b="0" i="0" u="none" strike="noStrike" baseline="0">
                <a:solidFill>
                  <a:srgbClr val="333333"/>
                </a:solidFill>
                <a:latin typeface="Calibri"/>
                <a:ea typeface="Calibri"/>
                <a:cs typeface="Calibri"/>
              </a:defRPr>
            </a:pPr>
            <a:endParaRPr lang="pt-BR"/>
          </a:p>
        </c:txPr>
        <c:crossAx val="100951552"/>
        <c:crosses val="autoZero"/>
        <c:auto val="0"/>
        <c:lblAlgn val="ctr"/>
        <c:lblOffset val="100"/>
        <c:noMultiLvlLbl val="0"/>
      </c:catAx>
      <c:valAx>
        <c:axId val="100951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pt-BR"/>
          </a:p>
        </c:txPr>
        <c:crossAx val="100950016"/>
        <c:crosses val="autoZero"/>
        <c:crossBetween val="between"/>
      </c:valAx>
      <c:spPr>
        <a:noFill/>
        <a:ln w="25400">
          <a:noFill/>
        </a:ln>
      </c:spPr>
    </c:plotArea>
    <c:legend>
      <c:legendPos val="r"/>
      <c:overlay val="0"/>
      <c:spPr>
        <a:noFill/>
        <a:ln w="25400">
          <a:noFill/>
        </a:ln>
      </c:spPr>
      <c:txPr>
        <a:bodyPr/>
        <a:lstStyle/>
        <a:p>
          <a:pPr>
            <a:defRPr sz="825" b="0" i="0" u="none" strike="noStrike" baseline="0">
              <a:solidFill>
                <a:srgbClr val="333333"/>
              </a:solidFill>
              <a:latin typeface="Calibri"/>
              <a:ea typeface="Calibri"/>
              <a:cs typeface="Calibri"/>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[2026-03-16-CONTROLE BENS TOMBADOS.xlsm]TAXA DE CONGESTIONAMENTO!Tabela dinâmica6</c:name>
    <c:fmtId val="0"/>
  </c:pivotSource>
  <c:chart>
    <c:title>
      <c:tx>
        <c:rich>
          <a:bodyPr/>
          <a:lstStyle/>
          <a:p>
            <a:pPr>
              <a:defRPr sz="1400" b="0" i="0" u="none" strike="noStrike" baseline="0">
                <a:solidFill>
                  <a:srgbClr val="333333"/>
                </a:solidFill>
                <a:latin typeface="Calibri"/>
                <a:ea typeface="Calibri"/>
                <a:cs typeface="Calibri"/>
              </a:defRPr>
            </a:pPr>
            <a:r>
              <a:rPr lang="en-US"/>
              <a:t>Taxa de congestionamento por ano</a:t>
            </a:r>
          </a:p>
        </c:rich>
      </c:tx>
      <c:overlay val="0"/>
      <c:spPr>
        <a:noFill/>
        <a:ln w="25400">
          <a:noFill/>
        </a:ln>
      </c:spPr>
    </c:title>
    <c:autoTitleDeleted val="0"/>
    <c:pivotFmts>
      <c:pivotFmt>
        <c:idx val="0"/>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'TAXA DE CONGESTIONAMENTO'!$O$6:$O$7</c:f>
              <c:strCache>
                <c:ptCount val="1"/>
                <c:pt idx="0">
                  <c:v>Total</c:v>
                </c:pt>
              </c:strCache>
            </c:strRef>
          </c:tx>
          <c:spPr>
            <a:ln w="28575" cap="rnd">
              <a:solidFill>
                <a:schemeClr val="accent1"/>
              </a:solidFill>
              <a:round/>
            </a:ln>
            <a:effectLst/>
          </c:spPr>
          <c:marker>
            <c:symbol val="none"/>
          </c:marker>
          <c:cat>
            <c:strRef>
              <c:f>'TAXA DE CONGESTIONAMENTO'!$N$8:$N$91</c:f>
              <c:strCache>
                <c:ptCount val="83"/>
                <c:pt idx="0">
                  <c:v>1938</c:v>
                </c:pt>
                <c:pt idx="1">
                  <c:v>1939</c:v>
                </c:pt>
                <c:pt idx="2">
                  <c:v>1940</c:v>
                </c:pt>
                <c:pt idx="3">
                  <c:v>1941</c:v>
                </c:pt>
                <c:pt idx="4">
                  <c:v>1942</c:v>
                </c:pt>
                <c:pt idx="5">
                  <c:v>1943</c:v>
                </c:pt>
                <c:pt idx="6">
                  <c:v>1944</c:v>
                </c:pt>
                <c:pt idx="7">
                  <c:v>1945</c:v>
                </c:pt>
                <c:pt idx="8">
                  <c:v>1946</c:v>
                </c:pt>
                <c:pt idx="9">
                  <c:v>1947</c:v>
                </c:pt>
                <c:pt idx="10">
                  <c:v>1948</c:v>
                </c:pt>
                <c:pt idx="11">
                  <c:v>1949</c:v>
                </c:pt>
                <c:pt idx="12">
                  <c:v>1950</c:v>
                </c:pt>
                <c:pt idx="13">
                  <c:v>1951</c:v>
                </c:pt>
                <c:pt idx="14">
                  <c:v>1952</c:v>
                </c:pt>
                <c:pt idx="15">
                  <c:v>1953</c:v>
                </c:pt>
                <c:pt idx="16">
                  <c:v>1954</c:v>
                </c:pt>
                <c:pt idx="17">
                  <c:v>1955</c:v>
                </c:pt>
                <c:pt idx="18">
                  <c:v>1956</c:v>
                </c:pt>
                <c:pt idx="19">
                  <c:v>1957</c:v>
                </c:pt>
                <c:pt idx="20">
                  <c:v>1958</c:v>
                </c:pt>
                <c:pt idx="21">
                  <c:v>1959</c:v>
                </c:pt>
                <c:pt idx="22">
                  <c:v>1960</c:v>
                </c:pt>
                <c:pt idx="23">
                  <c:v>1961</c:v>
                </c:pt>
                <c:pt idx="24">
                  <c:v>1962</c:v>
                </c:pt>
                <c:pt idx="25">
                  <c:v>1963</c:v>
                </c:pt>
                <c:pt idx="26">
                  <c:v>1964</c:v>
                </c:pt>
                <c:pt idx="27">
                  <c:v>1965</c:v>
                </c:pt>
                <c:pt idx="28">
                  <c:v>1966</c:v>
                </c:pt>
                <c:pt idx="29">
                  <c:v>1967</c:v>
                </c:pt>
                <c:pt idx="30">
                  <c:v>1968</c:v>
                </c:pt>
                <c:pt idx="31">
                  <c:v>1969</c:v>
                </c:pt>
                <c:pt idx="32">
                  <c:v>1970</c:v>
                </c:pt>
                <c:pt idx="33">
                  <c:v>1971</c:v>
                </c:pt>
                <c:pt idx="34">
                  <c:v>1972</c:v>
                </c:pt>
                <c:pt idx="35">
                  <c:v>1973</c:v>
                </c:pt>
                <c:pt idx="36">
                  <c:v>1974</c:v>
                </c:pt>
                <c:pt idx="37">
                  <c:v>1975</c:v>
                </c:pt>
                <c:pt idx="38">
                  <c:v>1976</c:v>
                </c:pt>
                <c:pt idx="39">
                  <c:v>1977</c:v>
                </c:pt>
                <c:pt idx="40">
                  <c:v>1978</c:v>
                </c:pt>
                <c:pt idx="41">
                  <c:v>1979</c:v>
                </c:pt>
                <c:pt idx="42">
                  <c:v>1980</c:v>
                </c:pt>
                <c:pt idx="43">
                  <c:v>1981</c:v>
                </c:pt>
                <c:pt idx="44">
                  <c:v>1982</c:v>
                </c:pt>
                <c:pt idx="45">
                  <c:v>1983</c:v>
                </c:pt>
                <c:pt idx="46">
                  <c:v>1984</c:v>
                </c:pt>
                <c:pt idx="47">
                  <c:v>1985</c:v>
                </c:pt>
                <c:pt idx="48">
                  <c:v>1986</c:v>
                </c:pt>
                <c:pt idx="49">
                  <c:v>1987</c:v>
                </c:pt>
                <c:pt idx="50">
                  <c:v>1988</c:v>
                </c:pt>
                <c:pt idx="51">
                  <c:v>1989</c:v>
                </c:pt>
                <c:pt idx="52">
                  <c:v>1990</c:v>
                </c:pt>
                <c:pt idx="53">
                  <c:v>1991</c:v>
                </c:pt>
                <c:pt idx="54">
                  <c:v>1992</c:v>
                </c:pt>
                <c:pt idx="55">
                  <c:v>1993</c:v>
                </c:pt>
                <c:pt idx="56">
                  <c:v>1994</c:v>
                </c:pt>
                <c:pt idx="57">
                  <c:v>1995</c:v>
                </c:pt>
                <c:pt idx="58">
                  <c:v>1996</c:v>
                </c:pt>
                <c:pt idx="59">
                  <c:v>1997</c:v>
                </c:pt>
                <c:pt idx="60">
                  <c:v>1998</c:v>
                </c:pt>
                <c:pt idx="61">
                  <c:v>1999</c:v>
                </c:pt>
                <c:pt idx="62">
                  <c:v>2000</c:v>
                </c:pt>
                <c:pt idx="63">
                  <c:v>2001</c:v>
                </c:pt>
                <c:pt idx="64">
                  <c:v>2002</c:v>
                </c:pt>
                <c:pt idx="65">
                  <c:v>2003</c:v>
                </c:pt>
                <c:pt idx="66">
                  <c:v>2004</c:v>
                </c:pt>
                <c:pt idx="67">
                  <c:v>2005</c:v>
                </c:pt>
                <c:pt idx="68">
                  <c:v>2006</c:v>
                </c:pt>
                <c:pt idx="69">
                  <c:v>2007</c:v>
                </c:pt>
                <c:pt idx="70">
                  <c:v>2008</c:v>
                </c:pt>
                <c:pt idx="71">
                  <c:v>2009</c:v>
                </c:pt>
                <c:pt idx="72">
                  <c:v>2010</c:v>
                </c:pt>
                <c:pt idx="73">
                  <c:v>2011</c:v>
                </c:pt>
                <c:pt idx="74">
                  <c:v>2012</c:v>
                </c:pt>
                <c:pt idx="75">
                  <c:v>2013</c:v>
                </c:pt>
                <c:pt idx="76">
                  <c:v>2014</c:v>
                </c:pt>
                <c:pt idx="77">
                  <c:v>2015</c:v>
                </c:pt>
                <c:pt idx="78">
                  <c:v>2016</c:v>
                </c:pt>
                <c:pt idx="79">
                  <c:v>2017</c:v>
                </c:pt>
                <c:pt idx="80">
                  <c:v>2018</c:v>
                </c:pt>
                <c:pt idx="81">
                  <c:v>2019</c:v>
                </c:pt>
                <c:pt idx="82">
                  <c:v>2020</c:v>
                </c:pt>
              </c:strCache>
            </c:strRef>
          </c:cat>
          <c:val>
            <c:numRef>
              <c:f>'TAXA DE CONGESTIONAMENTO'!$O$8:$O$91</c:f>
              <c:numCache>
                <c:formatCode>0.00%</c:formatCode>
                <c:ptCount val="83"/>
                <c:pt idx="1">
                  <c:v>0.5862068965517242</c:v>
                </c:pt>
                <c:pt idx="2">
                  <c:v>0.7857142857142857</c:v>
                </c:pt>
                <c:pt idx="3">
                  <c:v>0.61313868613138678</c:v>
                </c:pt>
                <c:pt idx="4">
                  <c:v>0.9375</c:v>
                </c:pt>
                <c:pt idx="5">
                  <c:v>0.57017543859649122</c:v>
                </c:pt>
                <c:pt idx="6">
                  <c:v>0.85135135135135132</c:v>
                </c:pt>
                <c:pt idx="7">
                  <c:v>0.97222222222222221</c:v>
                </c:pt>
                <c:pt idx="8">
                  <c:v>0.9358974358974359</c:v>
                </c:pt>
                <c:pt idx="9">
                  <c:v>0.96052631578947367</c:v>
                </c:pt>
                <c:pt idx="10">
                  <c:v>0.86021505376344087</c:v>
                </c:pt>
                <c:pt idx="11">
                  <c:v>0.68141592920353977</c:v>
                </c:pt>
                <c:pt idx="12">
                  <c:v>0.46296296296296291</c:v>
                </c:pt>
                <c:pt idx="13">
                  <c:v>0.7384615384615385</c:v>
                </c:pt>
                <c:pt idx="14">
                  <c:v>0.86567164179104483</c:v>
                </c:pt>
                <c:pt idx="15">
                  <c:v>0.92753623188405798</c:v>
                </c:pt>
                <c:pt idx="16">
                  <c:v>0.73076923076923084</c:v>
                </c:pt>
                <c:pt idx="17">
                  <c:v>0.72857142857142865</c:v>
                </c:pt>
                <c:pt idx="18">
                  <c:v>0.94202898550724634</c:v>
                </c:pt>
                <c:pt idx="19">
                  <c:v>0.83544303797468356</c:v>
                </c:pt>
                <c:pt idx="20">
                  <c:v>0.83529411764705885</c:v>
                </c:pt>
                <c:pt idx="21">
                  <c:v>0.81707317073170738</c:v>
                </c:pt>
                <c:pt idx="22">
                  <c:v>0.90243902439024393</c:v>
                </c:pt>
                <c:pt idx="23">
                  <c:v>0.95192307692307687</c:v>
                </c:pt>
                <c:pt idx="24">
                  <c:v>0.64383561643835618</c:v>
                </c:pt>
                <c:pt idx="25">
                  <c:v>0.91729323308270683</c:v>
                </c:pt>
                <c:pt idx="26">
                  <c:v>0.78807947019867552</c:v>
                </c:pt>
                <c:pt idx="27">
                  <c:v>0.90909090909090906</c:v>
                </c:pt>
                <c:pt idx="28">
                  <c:v>0.93525179856115104</c:v>
                </c:pt>
                <c:pt idx="29">
                  <c:v>0.82666666666666666</c:v>
                </c:pt>
                <c:pt idx="30">
                  <c:v>0.93333333333333335</c:v>
                </c:pt>
                <c:pt idx="31">
                  <c:v>0.88111888111888115</c:v>
                </c:pt>
                <c:pt idx="32">
                  <c:v>0.90225563909774431</c:v>
                </c:pt>
                <c:pt idx="33">
                  <c:v>0.93430656934306566</c:v>
                </c:pt>
                <c:pt idx="34">
                  <c:v>0.92465753424657537</c:v>
                </c:pt>
                <c:pt idx="35">
                  <c:v>0.88622754491017963</c:v>
                </c:pt>
                <c:pt idx="36">
                  <c:v>0.91304347826086962</c:v>
                </c:pt>
                <c:pt idx="37">
                  <c:v>0.967741935483871</c:v>
                </c:pt>
                <c:pt idx="38">
                  <c:v>0.98974358974358978</c:v>
                </c:pt>
                <c:pt idx="39">
                  <c:v>0.98578199052132698</c:v>
                </c:pt>
                <c:pt idx="40">
                  <c:v>0.96610169491525422</c:v>
                </c:pt>
                <c:pt idx="41">
                  <c:v>0.95967741935483875</c:v>
                </c:pt>
                <c:pt idx="42">
                  <c:v>0.92883895131086147</c:v>
                </c:pt>
                <c:pt idx="43">
                  <c:v>0.94656488549618323</c:v>
                </c:pt>
                <c:pt idx="44">
                  <c:v>1</c:v>
                </c:pt>
                <c:pt idx="45">
                  <c:v>0.97689768976897695</c:v>
                </c:pt>
                <c:pt idx="46">
                  <c:v>0.95665634674922595</c:v>
                </c:pt>
                <c:pt idx="47">
                  <c:v>0.95879120879120883</c:v>
                </c:pt>
                <c:pt idx="48">
                  <c:v>0.93368700265251992</c:v>
                </c:pt>
                <c:pt idx="49">
                  <c:v>0.96977329974811088</c:v>
                </c:pt>
                <c:pt idx="50">
                  <c:v>0.96350364963503654</c:v>
                </c:pt>
                <c:pt idx="51">
                  <c:v>0.97342995169082125</c:v>
                </c:pt>
                <c:pt idx="52">
                  <c:v>0.97380952380952379</c:v>
                </c:pt>
                <c:pt idx="53">
                  <c:v>1</c:v>
                </c:pt>
                <c:pt idx="54">
                  <c:v>1</c:v>
                </c:pt>
                <c:pt idx="55">
                  <c:v>0.98581560283687941</c:v>
                </c:pt>
                <c:pt idx="56">
                  <c:v>0.99530516431924887</c:v>
                </c:pt>
                <c:pt idx="57">
                  <c:v>0.99775784753363228</c:v>
                </c:pt>
                <c:pt idx="58">
                  <c:v>0.98689956331877726</c:v>
                </c:pt>
                <c:pt idx="59">
                  <c:v>0.97095435684647302</c:v>
                </c:pt>
                <c:pt idx="60">
                  <c:v>0.97995991983967934</c:v>
                </c:pt>
                <c:pt idx="61">
                  <c:v>0.93307086614173229</c:v>
                </c:pt>
                <c:pt idx="62">
                  <c:v>0.98360655737704916</c:v>
                </c:pt>
                <c:pt idx="63">
                  <c:v>0.99395161290322576</c:v>
                </c:pt>
                <c:pt idx="64">
                  <c:v>0.99608610567514677</c:v>
                </c:pt>
                <c:pt idx="65">
                  <c:v>0.98648648648648651</c:v>
                </c:pt>
                <c:pt idx="66">
                  <c:v>0.86486486486486491</c:v>
                </c:pt>
                <c:pt idx="67">
                  <c:v>0.98241758241758237</c:v>
                </c:pt>
                <c:pt idx="68">
                  <c:v>0.99562363238512031</c:v>
                </c:pt>
                <c:pt idx="69">
                  <c:v>0.99644128113879005</c:v>
                </c:pt>
                <c:pt idx="70">
                  <c:v>0.96452702702702697</c:v>
                </c:pt>
                <c:pt idx="71">
                  <c:v>0.98809523809523814</c:v>
                </c:pt>
                <c:pt idx="72">
                  <c:v>0.97756410256410253</c:v>
                </c:pt>
                <c:pt idx="73">
                  <c:v>0.95727848101265822</c:v>
                </c:pt>
                <c:pt idx="74">
                  <c:v>0.95230524642289349</c:v>
                </c:pt>
                <c:pt idx="75">
                  <c:v>0.92045454545454541</c:v>
                </c:pt>
                <c:pt idx="76">
                  <c:v>0.8788870703764321</c:v>
                </c:pt>
                <c:pt idx="77">
                  <c:v>0.7989690721649485</c:v>
                </c:pt>
                <c:pt idx="78">
                  <c:v>0.89860834990059646</c:v>
                </c:pt>
                <c:pt idx="79">
                  <c:v>0.99156118143459915</c:v>
                </c:pt>
                <c:pt idx="80">
                  <c:v>0.99001996007984028</c:v>
                </c:pt>
                <c:pt idx="81">
                  <c:v>0.95173745173745172</c:v>
                </c:pt>
                <c:pt idx="82">
                  <c:v>0.94959677419354838</c:v>
                </c:pt>
              </c:numCache>
            </c:numRef>
          </c:val>
          <c:smooth val="0"/>
          <c:extLst>
            <c:ext xmlns:c16="http://schemas.microsoft.com/office/drawing/2014/chart" uri="{C3380CC4-5D6E-409C-BE32-E72D297353CC}">
              <c16:uniqueId val="{00000000-967A-4D37-A3A0-8FE359EC4289}"/>
            </c:ext>
          </c:extLst>
        </c:ser>
        <c:dLbls>
          <c:showLegendKey val="0"/>
          <c:showVal val="0"/>
          <c:showCatName val="0"/>
          <c:showSerName val="0"/>
          <c:showPercent val="0"/>
          <c:showBubbleSize val="0"/>
        </c:dLbls>
        <c:smooth val="0"/>
        <c:axId val="105794944"/>
        <c:axId val="105804928"/>
      </c:lineChart>
      <c:catAx>
        <c:axId val="10579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vert="horz"/>
          <a:lstStyle/>
          <a:p>
            <a:pPr>
              <a:defRPr sz="900" b="0" i="0" u="none" strike="noStrike" baseline="0">
                <a:solidFill>
                  <a:srgbClr val="333333"/>
                </a:solidFill>
                <a:latin typeface="Calibri"/>
                <a:ea typeface="Calibri"/>
                <a:cs typeface="Calibri"/>
              </a:defRPr>
            </a:pPr>
            <a:endParaRPr lang="pt-BR"/>
          </a:p>
        </c:txPr>
        <c:crossAx val="105804928"/>
        <c:crosses val="autoZero"/>
        <c:auto val="0"/>
        <c:lblAlgn val="ctr"/>
        <c:lblOffset val="100"/>
        <c:noMultiLvlLbl val="0"/>
      </c:catAx>
      <c:valAx>
        <c:axId val="105804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ln w="9525">
            <a:noFill/>
          </a:ln>
        </c:spPr>
        <c:txPr>
          <a:bodyPr rot="0" vert="horz"/>
          <a:lstStyle/>
          <a:p>
            <a:pPr>
              <a:defRPr sz="900" b="0" i="0" u="none" strike="noStrike" baseline="0">
                <a:solidFill>
                  <a:srgbClr val="333333"/>
                </a:solidFill>
                <a:latin typeface="Calibri"/>
                <a:ea typeface="Calibri"/>
                <a:cs typeface="Calibri"/>
              </a:defRPr>
            </a:pPr>
            <a:endParaRPr lang="pt-BR"/>
          </a:p>
        </c:txPr>
        <c:crossAx val="105794944"/>
        <c:crosses val="autoZero"/>
        <c:crossBetween val="between"/>
      </c:valAx>
      <c:spPr>
        <a:noFill/>
        <a:ln w="25400">
          <a:noFill/>
        </a:ln>
      </c:spPr>
    </c:plotArea>
    <c:legend>
      <c:legendPos val="r"/>
      <c:overlay val="0"/>
      <c:spPr>
        <a:noFill/>
        <a:ln w="25400">
          <a:noFill/>
        </a:ln>
      </c:spPr>
      <c:txPr>
        <a:bodyPr/>
        <a:lstStyle/>
        <a:p>
          <a:pPr>
            <a:defRPr sz="825" b="0" i="0" u="none" strike="noStrike" baseline="0">
              <a:solidFill>
                <a:srgbClr val="333333"/>
              </a:solidFill>
              <a:latin typeface="Calibri"/>
              <a:ea typeface="Calibri"/>
              <a:cs typeface="Calibri"/>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paperSize="9"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[2026-03-16-CONTROLE BENS TOMBADOS.xlsm]TABELAS DINAMICAS!Tabela dinâmica3</c:name>
    <c:fmtId val="0"/>
  </c:pivotSource>
  <c:chart>
    <c:autoTitleDeleted val="0"/>
    <c:pivotFmts>
      <c:pivotFmt>
        <c:idx val="0"/>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
        <c:idx val="5"/>
        <c:marker>
          <c:symbol val="none"/>
        </c:marker>
        <c:dLbl>
          <c:idx val="0"/>
          <c:delete val="1"/>
          <c:extLst>
            <c:ext xmlns:c15="http://schemas.microsoft.com/office/drawing/2012/chart" uri="{CE6537A1-D6FC-4f65-9D91-7224C49458BB}"/>
          </c:extLst>
        </c:dLbl>
      </c:pivotFmt>
      <c:pivotFmt>
        <c:idx val="6"/>
        <c:marker>
          <c:symbol val="none"/>
        </c:marker>
        <c:dLbl>
          <c:idx val="0"/>
          <c:delete val="1"/>
          <c:extLst>
            <c:ext xmlns:c15="http://schemas.microsoft.com/office/drawing/2012/chart" uri="{CE6537A1-D6FC-4f65-9D91-7224C49458BB}"/>
          </c:extLst>
        </c:dLbl>
      </c:pivotFmt>
      <c:pivotFmt>
        <c:idx val="7"/>
        <c:marker>
          <c:symbol val="none"/>
        </c:marker>
        <c:dLbl>
          <c:idx val="0"/>
          <c:delete val="1"/>
          <c:extLst>
            <c:ext xmlns:c15="http://schemas.microsoft.com/office/drawing/2012/chart" uri="{CE6537A1-D6FC-4f65-9D91-7224C49458BB}"/>
          </c:extLst>
        </c:dLbl>
      </c:pivotFmt>
      <c:pivotFmt>
        <c:idx val="8"/>
        <c:marker>
          <c:symbol val="none"/>
        </c:marker>
        <c:dLbl>
          <c:idx val="0"/>
          <c:delete val="1"/>
          <c:extLst>
            <c:ext xmlns:c15="http://schemas.microsoft.com/office/drawing/2012/chart" uri="{CE6537A1-D6FC-4f65-9D91-7224C49458BB}"/>
          </c:extLst>
        </c:dLbl>
      </c:pivotFmt>
    </c:pivotFmts>
    <c:view3D>
      <c:rotX val="15"/>
      <c:rotY val="20"/>
      <c:depthPercent val="100"/>
      <c:rAngAx val="1"/>
    </c:view3D>
    <c:floor>
      <c:thickness val="0"/>
    </c:floor>
    <c:sideWall>
      <c:thickness val="0"/>
    </c:sideWall>
    <c:backWall>
      <c:thickness val="0"/>
    </c:backWall>
    <c:plotArea>
      <c:layout/>
      <c:bar3DChart>
        <c:barDir val="col"/>
        <c:grouping val="stacked"/>
        <c:varyColors val="0"/>
        <c:ser>
          <c:idx val="0"/>
          <c:order val="0"/>
          <c:tx>
            <c:strRef>
              <c:f>'TABELAS DINAMICAS'!$B$31:$B$32</c:f>
              <c:strCache>
                <c:ptCount val="1"/>
                <c:pt idx="0">
                  <c:v>T</c:v>
                </c:pt>
              </c:strCache>
            </c:strRef>
          </c:tx>
          <c:invertIfNegative val="0"/>
          <c:cat>
            <c:strRef>
              <c:f>'TABELAS DINAMICAS'!$A$33:$A$39</c:f>
              <c:strCache>
                <c:ptCount val="6"/>
                <c:pt idx="0">
                  <c:v>CO</c:v>
                </c:pt>
                <c:pt idx="1">
                  <c:v>N</c:v>
                </c:pt>
                <c:pt idx="2">
                  <c:v>NE</c:v>
                </c:pt>
                <c:pt idx="3">
                  <c:v>S</c:v>
                </c:pt>
                <c:pt idx="4">
                  <c:v>SE</c:v>
                </c:pt>
                <c:pt idx="5">
                  <c:v>(vazio)</c:v>
                </c:pt>
              </c:strCache>
            </c:strRef>
          </c:cat>
          <c:val>
            <c:numRef>
              <c:f>'TABELAS DINAMICAS'!$B$33:$B$39</c:f>
              <c:numCache>
                <c:formatCode>General</c:formatCode>
                <c:ptCount val="6"/>
                <c:pt idx="0">
                  <c:v>67</c:v>
                </c:pt>
                <c:pt idx="1">
                  <c:v>39</c:v>
                </c:pt>
                <c:pt idx="2">
                  <c:v>413</c:v>
                </c:pt>
                <c:pt idx="3">
                  <c:v>146</c:v>
                </c:pt>
                <c:pt idx="4">
                  <c:v>561</c:v>
                </c:pt>
              </c:numCache>
            </c:numRef>
          </c:val>
          <c:extLst>
            <c:ext xmlns:c16="http://schemas.microsoft.com/office/drawing/2014/chart" uri="{C3380CC4-5D6E-409C-BE32-E72D297353CC}">
              <c16:uniqueId val="{00000000-C97E-401C-9261-83A804CD30CA}"/>
            </c:ext>
          </c:extLst>
        </c:ser>
        <c:ser>
          <c:idx val="1"/>
          <c:order val="1"/>
          <c:tx>
            <c:strRef>
              <c:f>'TABELAS DINAMICAS'!$C$31:$C$32</c:f>
              <c:strCache>
                <c:ptCount val="1"/>
                <c:pt idx="0">
                  <c:v>TA</c:v>
                </c:pt>
              </c:strCache>
            </c:strRef>
          </c:tx>
          <c:invertIfNegative val="0"/>
          <c:cat>
            <c:strRef>
              <c:f>'TABELAS DINAMICAS'!$A$33:$A$39</c:f>
              <c:strCache>
                <c:ptCount val="6"/>
                <c:pt idx="0">
                  <c:v>CO</c:v>
                </c:pt>
                <c:pt idx="1">
                  <c:v>N</c:v>
                </c:pt>
                <c:pt idx="2">
                  <c:v>NE</c:v>
                </c:pt>
                <c:pt idx="3">
                  <c:v>S</c:v>
                </c:pt>
                <c:pt idx="4">
                  <c:v>SE</c:v>
                </c:pt>
                <c:pt idx="5">
                  <c:v>(vazio)</c:v>
                </c:pt>
              </c:strCache>
            </c:strRef>
          </c:cat>
          <c:val>
            <c:numRef>
              <c:f>'TABELAS DINAMICAS'!$C$33:$C$39</c:f>
              <c:numCache>
                <c:formatCode>General</c:formatCode>
                <c:ptCount val="6"/>
                <c:pt idx="0">
                  <c:v>2</c:v>
                </c:pt>
                <c:pt idx="1">
                  <c:v>5</c:v>
                </c:pt>
                <c:pt idx="2">
                  <c:v>2</c:v>
                </c:pt>
                <c:pt idx="3">
                  <c:v>2</c:v>
                </c:pt>
                <c:pt idx="4">
                  <c:v>6</c:v>
                </c:pt>
              </c:numCache>
            </c:numRef>
          </c:val>
          <c:extLst>
            <c:ext xmlns:c16="http://schemas.microsoft.com/office/drawing/2014/chart" uri="{C3380CC4-5D6E-409C-BE32-E72D297353CC}">
              <c16:uniqueId val="{00000001-C97E-401C-9261-83A804CD30CA}"/>
            </c:ext>
          </c:extLst>
        </c:ser>
        <c:ser>
          <c:idx val="2"/>
          <c:order val="2"/>
          <c:tx>
            <c:strRef>
              <c:f>'TABELAS DINAMICAS'!$D$31:$D$32</c:f>
              <c:strCache>
                <c:ptCount val="1"/>
                <c:pt idx="0">
                  <c:v>TP</c:v>
                </c:pt>
              </c:strCache>
            </c:strRef>
          </c:tx>
          <c:invertIfNegative val="0"/>
          <c:cat>
            <c:strRef>
              <c:f>'TABELAS DINAMICAS'!$A$33:$A$39</c:f>
              <c:strCache>
                <c:ptCount val="6"/>
                <c:pt idx="0">
                  <c:v>CO</c:v>
                </c:pt>
                <c:pt idx="1">
                  <c:v>N</c:v>
                </c:pt>
                <c:pt idx="2">
                  <c:v>NE</c:v>
                </c:pt>
                <c:pt idx="3">
                  <c:v>S</c:v>
                </c:pt>
                <c:pt idx="4">
                  <c:v>SE</c:v>
                </c:pt>
                <c:pt idx="5">
                  <c:v>(vazio)</c:v>
                </c:pt>
              </c:strCache>
            </c:strRef>
          </c:cat>
          <c:val>
            <c:numRef>
              <c:f>'TABELAS DINAMICAS'!$D$33:$D$39</c:f>
              <c:numCache>
                <c:formatCode>General</c:formatCode>
                <c:ptCount val="6"/>
                <c:pt idx="0">
                  <c:v>1</c:v>
                </c:pt>
                <c:pt idx="1">
                  <c:v>2</c:v>
                </c:pt>
                <c:pt idx="2">
                  <c:v>8</c:v>
                </c:pt>
                <c:pt idx="3">
                  <c:v>7</c:v>
                </c:pt>
                <c:pt idx="4">
                  <c:v>5</c:v>
                </c:pt>
                <c:pt idx="5">
                  <c:v>1</c:v>
                </c:pt>
              </c:numCache>
            </c:numRef>
          </c:val>
          <c:extLst>
            <c:ext xmlns:c16="http://schemas.microsoft.com/office/drawing/2014/chart" uri="{C3380CC4-5D6E-409C-BE32-E72D297353CC}">
              <c16:uniqueId val="{00000002-C97E-401C-9261-83A804CD30CA}"/>
            </c:ext>
          </c:extLst>
        </c:ser>
        <c:dLbls>
          <c:showLegendKey val="0"/>
          <c:showVal val="0"/>
          <c:showCatName val="0"/>
          <c:showSerName val="0"/>
          <c:showPercent val="0"/>
          <c:showBubbleSize val="0"/>
        </c:dLbls>
        <c:gapWidth val="150"/>
        <c:shape val="box"/>
        <c:axId val="105607168"/>
        <c:axId val="105608704"/>
        <c:axId val="0"/>
      </c:bar3DChart>
      <c:catAx>
        <c:axId val="10560716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105608704"/>
        <c:crosses val="autoZero"/>
        <c:auto val="0"/>
        <c:lblAlgn val="ctr"/>
        <c:lblOffset val="100"/>
        <c:noMultiLvlLbl val="0"/>
      </c:catAx>
      <c:valAx>
        <c:axId val="105608704"/>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105607168"/>
        <c:crosses val="autoZero"/>
        <c:crossBetween val="between"/>
      </c:valAx>
      <c:spPr>
        <a:noFill/>
        <a:ln w="25400">
          <a:noFill/>
        </a:ln>
      </c:spPr>
    </c:plotArea>
    <c:legend>
      <c:legendPos val="r"/>
      <c:overlay val="0"/>
      <c:txPr>
        <a:bodyPr/>
        <a:lstStyle/>
        <a:p>
          <a:pPr>
            <a:defRPr sz="500" b="0" i="0" u="none" strike="noStrike" baseline="0">
              <a:solidFill>
                <a:srgbClr val="000000"/>
              </a:solidFill>
              <a:latin typeface="Calibri"/>
              <a:ea typeface="Calibri"/>
              <a:cs typeface="Calibri"/>
            </a:defRPr>
          </a:pPr>
          <a:endParaRPr lang="pt-BR"/>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[2026-03-16-CONTROLE BENS TOMBADOS.xlsm]TABELAS DINAMICAS!Tabela dinâmica2</c:name>
    <c:fmtId val="0"/>
  </c:pivotSource>
  <c:chart>
    <c:autoTitleDeleted val="0"/>
    <c:pivotFmts>
      <c:pivotFmt>
        <c:idx val="0"/>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
        <c:idx val="5"/>
        <c:marker>
          <c:symbol val="none"/>
        </c:marker>
        <c:dLbl>
          <c:idx val="0"/>
          <c:delete val="1"/>
          <c:extLst>
            <c:ext xmlns:c15="http://schemas.microsoft.com/office/drawing/2012/chart" uri="{CE6537A1-D6FC-4f65-9D91-7224C49458BB}"/>
          </c:extLst>
        </c:dLbl>
      </c:pivotFmt>
      <c:pivotFmt>
        <c:idx val="6"/>
        <c:marker>
          <c:symbol val="none"/>
        </c:marker>
        <c:dLbl>
          <c:idx val="0"/>
          <c:delete val="1"/>
          <c:extLst>
            <c:ext xmlns:c15="http://schemas.microsoft.com/office/drawing/2012/chart" uri="{CE6537A1-D6FC-4f65-9D91-7224C49458BB}"/>
          </c:extLst>
        </c:dLbl>
      </c:pivotFmt>
      <c:pivotFmt>
        <c:idx val="7"/>
        <c:marker>
          <c:symbol val="none"/>
        </c:marker>
        <c:dLbl>
          <c:idx val="0"/>
          <c:delete val="1"/>
          <c:extLst>
            <c:ext xmlns:c15="http://schemas.microsoft.com/office/drawing/2012/chart" uri="{CE6537A1-D6FC-4f65-9D91-7224C49458BB}"/>
          </c:extLst>
        </c:dLbl>
      </c:pivotFmt>
      <c:pivotFmt>
        <c:idx val="8"/>
        <c:marker>
          <c:symbol val="none"/>
        </c:marker>
        <c:dLbl>
          <c:idx val="0"/>
          <c:delete val="1"/>
          <c:extLst>
            <c:ext xmlns:c15="http://schemas.microsoft.com/office/drawing/2012/chart" uri="{CE6537A1-D6FC-4f65-9D91-7224C49458BB}"/>
          </c:extLst>
        </c:dLbl>
      </c:pivotFmt>
    </c:pivotFmts>
    <c:view3D>
      <c:rotX val="15"/>
      <c:rotY val="20"/>
      <c:depthPercent val="100"/>
      <c:rAngAx val="1"/>
    </c:view3D>
    <c:floor>
      <c:thickness val="0"/>
    </c:floor>
    <c:sideWall>
      <c:thickness val="0"/>
    </c:sideWall>
    <c:backWall>
      <c:thickness val="0"/>
    </c:backWall>
    <c:plotArea>
      <c:layout/>
      <c:bar3DChart>
        <c:barDir val="col"/>
        <c:grouping val="stacked"/>
        <c:varyColors val="0"/>
        <c:ser>
          <c:idx val="0"/>
          <c:order val="0"/>
          <c:tx>
            <c:strRef>
              <c:f>'TABELAS DINAMICAS'!$B$3:$B$4</c:f>
              <c:strCache>
                <c:ptCount val="1"/>
                <c:pt idx="0">
                  <c:v>T</c:v>
                </c:pt>
              </c:strCache>
            </c:strRef>
          </c:tx>
          <c:invertIfNegative val="0"/>
          <c:cat>
            <c:strRef>
              <c:f>'TABELAS DINAMICAS'!$A$5:$A$20</c:f>
              <c:strCache>
                <c:ptCount val="15"/>
                <c:pt idx="0">
                  <c:v>Bem paleontológico</c:v>
                </c:pt>
                <c:pt idx="1">
                  <c:v>Conjunto Arquitetônico</c:v>
                </c:pt>
                <c:pt idx="2">
                  <c:v>Conjunto Rural</c:v>
                </c:pt>
                <c:pt idx="3">
                  <c:v>Conjunto Urbano</c:v>
                </c:pt>
                <c:pt idx="4">
                  <c:v>Edificação</c:v>
                </c:pt>
                <c:pt idx="5">
                  <c:v>Edificação e Acervo</c:v>
                </c:pt>
                <c:pt idx="6">
                  <c:v>Jardim Histórico</c:v>
                </c:pt>
                <c:pt idx="7">
                  <c:v>Quilombo</c:v>
                </c:pt>
                <c:pt idx="8">
                  <c:v>Ruína</c:v>
                </c:pt>
                <c:pt idx="9">
                  <c:v>Sítio arqueológico</c:v>
                </c:pt>
                <c:pt idx="10">
                  <c:v>Terreiro</c:v>
                </c:pt>
                <c:pt idx="11">
                  <c:v>Patrimônio Natural</c:v>
                </c:pt>
                <c:pt idx="12">
                  <c:v>Coleção ou acervo</c:v>
                </c:pt>
                <c:pt idx="13">
                  <c:v>Bem móvel ou integrado</c:v>
                </c:pt>
                <c:pt idx="14">
                  <c:v>Infraestrutura ou equipamento urbano</c:v>
                </c:pt>
              </c:strCache>
            </c:strRef>
          </c:cat>
          <c:val>
            <c:numRef>
              <c:f>'TABELAS DINAMICAS'!$B$5:$B$20</c:f>
              <c:numCache>
                <c:formatCode>General</c:formatCode>
                <c:ptCount val="15"/>
                <c:pt idx="0">
                  <c:v>1</c:v>
                </c:pt>
                <c:pt idx="1">
                  <c:v>93</c:v>
                </c:pt>
                <c:pt idx="2">
                  <c:v>32</c:v>
                </c:pt>
                <c:pt idx="3">
                  <c:v>81</c:v>
                </c:pt>
                <c:pt idx="4">
                  <c:v>430</c:v>
                </c:pt>
                <c:pt idx="5">
                  <c:v>371</c:v>
                </c:pt>
                <c:pt idx="6">
                  <c:v>19</c:v>
                </c:pt>
                <c:pt idx="7">
                  <c:v>1</c:v>
                </c:pt>
                <c:pt idx="8">
                  <c:v>29</c:v>
                </c:pt>
                <c:pt idx="9">
                  <c:v>7</c:v>
                </c:pt>
                <c:pt idx="10">
                  <c:v>11</c:v>
                </c:pt>
                <c:pt idx="11">
                  <c:v>20</c:v>
                </c:pt>
                <c:pt idx="12">
                  <c:v>28</c:v>
                </c:pt>
                <c:pt idx="13">
                  <c:v>56</c:v>
                </c:pt>
                <c:pt idx="14">
                  <c:v>47</c:v>
                </c:pt>
              </c:numCache>
            </c:numRef>
          </c:val>
          <c:extLst>
            <c:ext xmlns:c16="http://schemas.microsoft.com/office/drawing/2014/chart" uri="{C3380CC4-5D6E-409C-BE32-E72D297353CC}">
              <c16:uniqueId val="{00000000-6973-477E-ADEB-7E88DBE41D92}"/>
            </c:ext>
          </c:extLst>
        </c:ser>
        <c:ser>
          <c:idx val="1"/>
          <c:order val="1"/>
          <c:tx>
            <c:strRef>
              <c:f>'TABELAS DINAMICAS'!$C$3:$C$4</c:f>
              <c:strCache>
                <c:ptCount val="1"/>
                <c:pt idx="0">
                  <c:v>TA</c:v>
                </c:pt>
              </c:strCache>
            </c:strRef>
          </c:tx>
          <c:invertIfNegative val="0"/>
          <c:cat>
            <c:strRef>
              <c:f>'TABELAS DINAMICAS'!$A$5:$A$20</c:f>
              <c:strCache>
                <c:ptCount val="15"/>
                <c:pt idx="0">
                  <c:v>Bem paleontológico</c:v>
                </c:pt>
                <c:pt idx="1">
                  <c:v>Conjunto Arquitetônico</c:v>
                </c:pt>
                <c:pt idx="2">
                  <c:v>Conjunto Rural</c:v>
                </c:pt>
                <c:pt idx="3">
                  <c:v>Conjunto Urbano</c:v>
                </c:pt>
                <c:pt idx="4">
                  <c:v>Edificação</c:v>
                </c:pt>
                <c:pt idx="5">
                  <c:v>Edificação e Acervo</c:v>
                </c:pt>
                <c:pt idx="6">
                  <c:v>Jardim Histórico</c:v>
                </c:pt>
                <c:pt idx="7">
                  <c:v>Quilombo</c:v>
                </c:pt>
                <c:pt idx="8">
                  <c:v>Ruína</c:v>
                </c:pt>
                <c:pt idx="9">
                  <c:v>Sítio arqueológico</c:v>
                </c:pt>
                <c:pt idx="10">
                  <c:v>Terreiro</c:v>
                </c:pt>
                <c:pt idx="11">
                  <c:v>Patrimônio Natural</c:v>
                </c:pt>
                <c:pt idx="12">
                  <c:v>Coleção ou acervo</c:v>
                </c:pt>
                <c:pt idx="13">
                  <c:v>Bem móvel ou integrado</c:v>
                </c:pt>
                <c:pt idx="14">
                  <c:v>Infraestrutura ou equipamento urbano</c:v>
                </c:pt>
              </c:strCache>
            </c:strRef>
          </c:cat>
          <c:val>
            <c:numRef>
              <c:f>'TABELAS DINAMICAS'!$C$5:$C$20</c:f>
              <c:numCache>
                <c:formatCode>General</c:formatCode>
                <c:ptCount val="15"/>
                <c:pt idx="1">
                  <c:v>2</c:v>
                </c:pt>
                <c:pt idx="3">
                  <c:v>2</c:v>
                </c:pt>
                <c:pt idx="4">
                  <c:v>2</c:v>
                </c:pt>
                <c:pt idx="5">
                  <c:v>4</c:v>
                </c:pt>
                <c:pt idx="8">
                  <c:v>4</c:v>
                </c:pt>
                <c:pt idx="11">
                  <c:v>1</c:v>
                </c:pt>
                <c:pt idx="12">
                  <c:v>2</c:v>
                </c:pt>
              </c:numCache>
            </c:numRef>
          </c:val>
          <c:extLst>
            <c:ext xmlns:c16="http://schemas.microsoft.com/office/drawing/2014/chart" uri="{C3380CC4-5D6E-409C-BE32-E72D297353CC}">
              <c16:uniqueId val="{00000001-6973-477E-ADEB-7E88DBE41D92}"/>
            </c:ext>
          </c:extLst>
        </c:ser>
        <c:ser>
          <c:idx val="2"/>
          <c:order val="2"/>
          <c:tx>
            <c:strRef>
              <c:f>'TABELAS DINAMICAS'!$D$3:$D$4</c:f>
              <c:strCache>
                <c:ptCount val="1"/>
                <c:pt idx="0">
                  <c:v>TP</c:v>
                </c:pt>
              </c:strCache>
            </c:strRef>
          </c:tx>
          <c:invertIfNegative val="0"/>
          <c:cat>
            <c:strRef>
              <c:f>'TABELAS DINAMICAS'!$A$5:$A$20</c:f>
              <c:strCache>
                <c:ptCount val="15"/>
                <c:pt idx="0">
                  <c:v>Bem paleontológico</c:v>
                </c:pt>
                <c:pt idx="1">
                  <c:v>Conjunto Arquitetônico</c:v>
                </c:pt>
                <c:pt idx="2">
                  <c:v>Conjunto Rural</c:v>
                </c:pt>
                <c:pt idx="3">
                  <c:v>Conjunto Urbano</c:v>
                </c:pt>
                <c:pt idx="4">
                  <c:v>Edificação</c:v>
                </c:pt>
                <c:pt idx="5">
                  <c:v>Edificação e Acervo</c:v>
                </c:pt>
                <c:pt idx="6">
                  <c:v>Jardim Histórico</c:v>
                </c:pt>
                <c:pt idx="7">
                  <c:v>Quilombo</c:v>
                </c:pt>
                <c:pt idx="8">
                  <c:v>Ruína</c:v>
                </c:pt>
                <c:pt idx="9">
                  <c:v>Sítio arqueológico</c:v>
                </c:pt>
                <c:pt idx="10">
                  <c:v>Terreiro</c:v>
                </c:pt>
                <c:pt idx="11">
                  <c:v>Patrimônio Natural</c:v>
                </c:pt>
                <c:pt idx="12">
                  <c:v>Coleção ou acervo</c:v>
                </c:pt>
                <c:pt idx="13">
                  <c:v>Bem móvel ou integrado</c:v>
                </c:pt>
                <c:pt idx="14">
                  <c:v>Infraestrutura ou equipamento urbano</c:v>
                </c:pt>
              </c:strCache>
            </c:strRef>
          </c:cat>
          <c:val>
            <c:numRef>
              <c:f>'TABELAS DINAMICAS'!$D$5:$D$20</c:f>
              <c:numCache>
                <c:formatCode>General</c:formatCode>
                <c:ptCount val="15"/>
                <c:pt idx="1">
                  <c:v>2</c:v>
                </c:pt>
                <c:pt idx="3">
                  <c:v>5</c:v>
                </c:pt>
                <c:pt idx="4">
                  <c:v>2</c:v>
                </c:pt>
                <c:pt idx="5">
                  <c:v>5</c:v>
                </c:pt>
                <c:pt idx="10">
                  <c:v>1</c:v>
                </c:pt>
                <c:pt idx="11">
                  <c:v>1</c:v>
                </c:pt>
                <c:pt idx="12">
                  <c:v>3</c:v>
                </c:pt>
                <c:pt idx="13">
                  <c:v>5</c:v>
                </c:pt>
              </c:numCache>
            </c:numRef>
          </c:val>
          <c:extLst>
            <c:ext xmlns:c16="http://schemas.microsoft.com/office/drawing/2014/chart" uri="{C3380CC4-5D6E-409C-BE32-E72D297353CC}">
              <c16:uniqueId val="{00000002-6973-477E-ADEB-7E88DBE41D92}"/>
            </c:ext>
          </c:extLst>
        </c:ser>
        <c:dLbls>
          <c:showLegendKey val="0"/>
          <c:showVal val="0"/>
          <c:showCatName val="0"/>
          <c:showSerName val="0"/>
          <c:showPercent val="0"/>
          <c:showBubbleSize val="0"/>
        </c:dLbls>
        <c:gapWidth val="150"/>
        <c:shape val="box"/>
        <c:axId val="105742720"/>
        <c:axId val="105744256"/>
        <c:axId val="0"/>
      </c:bar3DChart>
      <c:catAx>
        <c:axId val="105742720"/>
        <c:scaling>
          <c:orientation val="minMax"/>
        </c:scaling>
        <c:delete val="0"/>
        <c:axPos val="b"/>
        <c:numFmt formatCode="General" sourceLinked="1"/>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pt-BR"/>
          </a:p>
        </c:txPr>
        <c:crossAx val="105744256"/>
        <c:crosses val="autoZero"/>
        <c:auto val="0"/>
        <c:lblAlgn val="ctr"/>
        <c:lblOffset val="100"/>
        <c:noMultiLvlLbl val="0"/>
      </c:catAx>
      <c:valAx>
        <c:axId val="105744256"/>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105742720"/>
        <c:crosses val="autoZero"/>
        <c:crossBetween val="between"/>
      </c:valAx>
      <c:spPr>
        <a:noFill/>
        <a:ln w="25400">
          <a:noFill/>
        </a:ln>
      </c:spPr>
    </c:plotArea>
    <c:legend>
      <c:legendPos val="r"/>
      <c:overlay val="0"/>
      <c:txPr>
        <a:bodyPr/>
        <a:lstStyle/>
        <a:p>
          <a:pPr>
            <a:defRPr sz="500" b="0" i="0" u="none" strike="noStrike" baseline="0">
              <a:solidFill>
                <a:srgbClr val="000000"/>
              </a:solidFill>
              <a:latin typeface="Calibri"/>
              <a:ea typeface="Calibri"/>
              <a:cs typeface="Calibri"/>
            </a:defRPr>
          </a:pPr>
          <a:endParaRPr lang="pt-BR"/>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[2026-03-16-CONTROLE BENS TOMBADOS.xlsm]TABELAS DINAMICAS!Tabela dinâmica4</c:name>
    <c:fmtId val="0"/>
  </c:pivotSource>
  <c:chart>
    <c:autoTitleDeleted val="0"/>
    <c:pivotFmts>
      <c:pivotFmt>
        <c:idx val="0"/>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
        <c:idx val="5"/>
        <c:marker>
          <c:symbol val="none"/>
        </c:marker>
        <c:dLbl>
          <c:idx val="0"/>
          <c:delete val="1"/>
          <c:extLst>
            <c:ext xmlns:c15="http://schemas.microsoft.com/office/drawing/2012/chart" uri="{CE6537A1-D6FC-4f65-9D91-7224C49458BB}"/>
          </c:extLst>
        </c:dLbl>
      </c:pivotFmt>
      <c:pivotFmt>
        <c:idx val="6"/>
        <c:marker>
          <c:symbol val="none"/>
        </c:marker>
        <c:dLbl>
          <c:idx val="0"/>
          <c:delete val="1"/>
          <c:extLst>
            <c:ext xmlns:c15="http://schemas.microsoft.com/office/drawing/2012/chart" uri="{CE6537A1-D6FC-4f65-9D91-7224C49458BB}"/>
          </c:extLst>
        </c:dLbl>
      </c:pivotFmt>
      <c:pivotFmt>
        <c:idx val="7"/>
        <c:marker>
          <c:symbol val="none"/>
        </c:marker>
        <c:dLbl>
          <c:idx val="0"/>
          <c:delete val="1"/>
          <c:extLst>
            <c:ext xmlns:c15="http://schemas.microsoft.com/office/drawing/2012/chart" uri="{CE6537A1-D6FC-4f65-9D91-7224C49458BB}"/>
          </c:extLst>
        </c:dLbl>
      </c:pivotFmt>
      <c:pivotFmt>
        <c:idx val="8"/>
        <c:marker>
          <c:symbol val="none"/>
        </c:marker>
        <c:dLbl>
          <c:idx val="0"/>
          <c:delete val="1"/>
          <c:extLst>
            <c:ext xmlns:c15="http://schemas.microsoft.com/office/drawing/2012/chart" uri="{CE6537A1-D6FC-4f65-9D91-7224C49458BB}"/>
          </c:extLst>
        </c:dLbl>
      </c:pivotFmt>
    </c:pivotFmts>
    <c:view3D>
      <c:rotX val="15"/>
      <c:rotY val="20"/>
      <c:depthPercent val="100"/>
      <c:rAngAx val="1"/>
    </c:view3D>
    <c:floor>
      <c:thickness val="0"/>
    </c:floor>
    <c:sideWall>
      <c:thickness val="0"/>
    </c:sideWall>
    <c:backWall>
      <c:thickness val="0"/>
    </c:backWall>
    <c:plotArea>
      <c:layout/>
      <c:bar3DChart>
        <c:barDir val="col"/>
        <c:grouping val="stacked"/>
        <c:varyColors val="0"/>
        <c:ser>
          <c:idx val="0"/>
          <c:order val="0"/>
          <c:tx>
            <c:strRef>
              <c:f>'TABELAS DINAMICAS'!$B$44:$B$45</c:f>
              <c:strCache>
                <c:ptCount val="1"/>
                <c:pt idx="0">
                  <c:v>T</c:v>
                </c:pt>
              </c:strCache>
            </c:strRef>
          </c:tx>
          <c:invertIfNegative val="0"/>
          <c:cat>
            <c:strRef>
              <c:f>'TABELAS DINAMICAS'!$A$46:$A$73</c:f>
              <c:strCache>
                <c:ptCount val="27"/>
                <c:pt idx="0">
                  <c:v>AC</c:v>
                </c:pt>
                <c:pt idx="1">
                  <c:v>AL</c:v>
                </c:pt>
                <c:pt idx="2">
                  <c:v>AM</c:v>
                </c:pt>
                <c:pt idx="3">
                  <c:v>AP</c:v>
                </c:pt>
                <c:pt idx="4">
                  <c:v>BA</c:v>
                </c:pt>
                <c:pt idx="5">
                  <c:v>CE</c:v>
                </c:pt>
                <c:pt idx="6">
                  <c:v>DF</c:v>
                </c:pt>
                <c:pt idx="7">
                  <c:v>ES</c:v>
                </c:pt>
                <c:pt idx="8">
                  <c:v>GO</c:v>
                </c:pt>
                <c:pt idx="9">
                  <c:v>MA</c:v>
                </c:pt>
                <c:pt idx="10">
                  <c:v>MG</c:v>
                </c:pt>
                <c:pt idx="11">
                  <c:v>MS</c:v>
                </c:pt>
                <c:pt idx="12">
                  <c:v>MT</c:v>
                </c:pt>
                <c:pt idx="13">
                  <c:v>PA</c:v>
                </c:pt>
                <c:pt idx="14">
                  <c:v>PB</c:v>
                </c:pt>
                <c:pt idx="15">
                  <c:v>PE</c:v>
                </c:pt>
                <c:pt idx="16">
                  <c:v>PI</c:v>
                </c:pt>
                <c:pt idx="17">
                  <c:v>PR</c:v>
                </c:pt>
                <c:pt idx="18">
                  <c:v>RJ</c:v>
                </c:pt>
                <c:pt idx="19">
                  <c:v>RN</c:v>
                </c:pt>
                <c:pt idx="20">
                  <c:v>RO</c:v>
                </c:pt>
                <c:pt idx="21">
                  <c:v>RR</c:v>
                </c:pt>
                <c:pt idx="22">
                  <c:v>RS</c:v>
                </c:pt>
                <c:pt idx="23">
                  <c:v>SC</c:v>
                </c:pt>
                <c:pt idx="24">
                  <c:v>SE</c:v>
                </c:pt>
                <c:pt idx="25">
                  <c:v>SP</c:v>
                </c:pt>
                <c:pt idx="26">
                  <c:v>TO</c:v>
                </c:pt>
              </c:strCache>
            </c:strRef>
          </c:cat>
          <c:val>
            <c:numRef>
              <c:f>'TABELAS DINAMICAS'!$B$46:$B$73</c:f>
              <c:numCache>
                <c:formatCode>General</c:formatCode>
                <c:ptCount val="27"/>
                <c:pt idx="0">
                  <c:v>1</c:v>
                </c:pt>
                <c:pt idx="1">
                  <c:v>11</c:v>
                </c:pt>
                <c:pt idx="2">
                  <c:v>4</c:v>
                </c:pt>
                <c:pt idx="3">
                  <c:v>2</c:v>
                </c:pt>
                <c:pt idx="4">
                  <c:v>190</c:v>
                </c:pt>
                <c:pt idx="5">
                  <c:v>22</c:v>
                </c:pt>
                <c:pt idx="6">
                  <c:v>28</c:v>
                </c:pt>
                <c:pt idx="7">
                  <c:v>14</c:v>
                </c:pt>
                <c:pt idx="8">
                  <c:v>26</c:v>
                </c:pt>
                <c:pt idx="9">
                  <c:v>21</c:v>
                </c:pt>
                <c:pt idx="10">
                  <c:v>206</c:v>
                </c:pt>
                <c:pt idx="11">
                  <c:v>6</c:v>
                </c:pt>
                <c:pt idx="12">
                  <c:v>7</c:v>
                </c:pt>
                <c:pt idx="13">
                  <c:v>26</c:v>
                </c:pt>
                <c:pt idx="14">
                  <c:v>23</c:v>
                </c:pt>
                <c:pt idx="15">
                  <c:v>90</c:v>
                </c:pt>
                <c:pt idx="16">
                  <c:v>15</c:v>
                </c:pt>
                <c:pt idx="17">
                  <c:v>18</c:v>
                </c:pt>
                <c:pt idx="18">
                  <c:v>240</c:v>
                </c:pt>
                <c:pt idx="19">
                  <c:v>15</c:v>
                </c:pt>
                <c:pt idx="20">
                  <c:v>4</c:v>
                </c:pt>
                <c:pt idx="22">
                  <c:v>42</c:v>
                </c:pt>
                <c:pt idx="23">
                  <c:v>86</c:v>
                </c:pt>
                <c:pt idx="24">
                  <c:v>26</c:v>
                </c:pt>
                <c:pt idx="25">
                  <c:v>101</c:v>
                </c:pt>
                <c:pt idx="26">
                  <c:v>2</c:v>
                </c:pt>
              </c:numCache>
            </c:numRef>
          </c:val>
          <c:extLst>
            <c:ext xmlns:c16="http://schemas.microsoft.com/office/drawing/2014/chart" uri="{C3380CC4-5D6E-409C-BE32-E72D297353CC}">
              <c16:uniqueId val="{00000000-6E56-4BCA-A6AD-AC72886D6A31}"/>
            </c:ext>
          </c:extLst>
        </c:ser>
        <c:ser>
          <c:idx val="1"/>
          <c:order val="1"/>
          <c:tx>
            <c:strRef>
              <c:f>'TABELAS DINAMICAS'!$C$44:$C$45</c:f>
              <c:strCache>
                <c:ptCount val="1"/>
                <c:pt idx="0">
                  <c:v>TA</c:v>
                </c:pt>
              </c:strCache>
            </c:strRef>
          </c:tx>
          <c:invertIfNegative val="0"/>
          <c:cat>
            <c:strRef>
              <c:f>'TABELAS DINAMICAS'!$A$46:$A$73</c:f>
              <c:strCache>
                <c:ptCount val="27"/>
                <c:pt idx="0">
                  <c:v>AC</c:v>
                </c:pt>
                <c:pt idx="1">
                  <c:v>AL</c:v>
                </c:pt>
                <c:pt idx="2">
                  <c:v>AM</c:v>
                </c:pt>
                <c:pt idx="3">
                  <c:v>AP</c:v>
                </c:pt>
                <c:pt idx="4">
                  <c:v>BA</c:v>
                </c:pt>
                <c:pt idx="5">
                  <c:v>CE</c:v>
                </c:pt>
                <c:pt idx="6">
                  <c:v>DF</c:v>
                </c:pt>
                <c:pt idx="7">
                  <c:v>ES</c:v>
                </c:pt>
                <c:pt idx="8">
                  <c:v>GO</c:v>
                </c:pt>
                <c:pt idx="9">
                  <c:v>MA</c:v>
                </c:pt>
                <c:pt idx="10">
                  <c:v>MG</c:v>
                </c:pt>
                <c:pt idx="11">
                  <c:v>MS</c:v>
                </c:pt>
                <c:pt idx="12">
                  <c:v>MT</c:v>
                </c:pt>
                <c:pt idx="13">
                  <c:v>PA</c:v>
                </c:pt>
                <c:pt idx="14">
                  <c:v>PB</c:v>
                </c:pt>
                <c:pt idx="15">
                  <c:v>PE</c:v>
                </c:pt>
                <c:pt idx="16">
                  <c:v>PI</c:v>
                </c:pt>
                <c:pt idx="17">
                  <c:v>PR</c:v>
                </c:pt>
                <c:pt idx="18">
                  <c:v>RJ</c:v>
                </c:pt>
                <c:pt idx="19">
                  <c:v>RN</c:v>
                </c:pt>
                <c:pt idx="20">
                  <c:v>RO</c:v>
                </c:pt>
                <c:pt idx="21">
                  <c:v>RR</c:v>
                </c:pt>
                <c:pt idx="22">
                  <c:v>RS</c:v>
                </c:pt>
                <c:pt idx="23">
                  <c:v>SC</c:v>
                </c:pt>
                <c:pt idx="24">
                  <c:v>SE</c:v>
                </c:pt>
                <c:pt idx="25">
                  <c:v>SP</c:v>
                </c:pt>
                <c:pt idx="26">
                  <c:v>TO</c:v>
                </c:pt>
              </c:strCache>
            </c:strRef>
          </c:cat>
          <c:val>
            <c:numRef>
              <c:f>'TABELAS DINAMICAS'!$C$46:$C$73</c:f>
              <c:numCache>
                <c:formatCode>General</c:formatCode>
                <c:ptCount val="27"/>
                <c:pt idx="2">
                  <c:v>2</c:v>
                </c:pt>
                <c:pt idx="9">
                  <c:v>1</c:v>
                </c:pt>
                <c:pt idx="10">
                  <c:v>1</c:v>
                </c:pt>
                <c:pt idx="11">
                  <c:v>2</c:v>
                </c:pt>
                <c:pt idx="13">
                  <c:v>2</c:v>
                </c:pt>
                <c:pt idx="15">
                  <c:v>1</c:v>
                </c:pt>
                <c:pt idx="18">
                  <c:v>4</c:v>
                </c:pt>
                <c:pt idx="21">
                  <c:v>1</c:v>
                </c:pt>
                <c:pt idx="22">
                  <c:v>1</c:v>
                </c:pt>
                <c:pt idx="23">
                  <c:v>1</c:v>
                </c:pt>
                <c:pt idx="25">
                  <c:v>1</c:v>
                </c:pt>
              </c:numCache>
            </c:numRef>
          </c:val>
          <c:extLst>
            <c:ext xmlns:c16="http://schemas.microsoft.com/office/drawing/2014/chart" uri="{C3380CC4-5D6E-409C-BE32-E72D297353CC}">
              <c16:uniqueId val="{00000001-6E56-4BCA-A6AD-AC72886D6A31}"/>
            </c:ext>
          </c:extLst>
        </c:ser>
        <c:ser>
          <c:idx val="2"/>
          <c:order val="2"/>
          <c:tx>
            <c:strRef>
              <c:f>'TABELAS DINAMICAS'!$D$44:$D$45</c:f>
              <c:strCache>
                <c:ptCount val="1"/>
                <c:pt idx="0">
                  <c:v>TP</c:v>
                </c:pt>
              </c:strCache>
            </c:strRef>
          </c:tx>
          <c:invertIfNegative val="0"/>
          <c:cat>
            <c:strRef>
              <c:f>'TABELAS DINAMICAS'!$A$46:$A$73</c:f>
              <c:strCache>
                <c:ptCount val="27"/>
                <c:pt idx="0">
                  <c:v>AC</c:v>
                </c:pt>
                <c:pt idx="1">
                  <c:v>AL</c:v>
                </c:pt>
                <c:pt idx="2">
                  <c:v>AM</c:v>
                </c:pt>
                <c:pt idx="3">
                  <c:v>AP</c:v>
                </c:pt>
                <c:pt idx="4">
                  <c:v>BA</c:v>
                </c:pt>
                <c:pt idx="5">
                  <c:v>CE</c:v>
                </c:pt>
                <c:pt idx="6">
                  <c:v>DF</c:v>
                </c:pt>
                <c:pt idx="7">
                  <c:v>ES</c:v>
                </c:pt>
                <c:pt idx="8">
                  <c:v>GO</c:v>
                </c:pt>
                <c:pt idx="9">
                  <c:v>MA</c:v>
                </c:pt>
                <c:pt idx="10">
                  <c:v>MG</c:v>
                </c:pt>
                <c:pt idx="11">
                  <c:v>MS</c:v>
                </c:pt>
                <c:pt idx="12">
                  <c:v>MT</c:v>
                </c:pt>
                <c:pt idx="13">
                  <c:v>PA</c:v>
                </c:pt>
                <c:pt idx="14">
                  <c:v>PB</c:v>
                </c:pt>
                <c:pt idx="15">
                  <c:v>PE</c:v>
                </c:pt>
                <c:pt idx="16">
                  <c:v>PI</c:v>
                </c:pt>
                <c:pt idx="17">
                  <c:v>PR</c:v>
                </c:pt>
                <c:pt idx="18">
                  <c:v>RJ</c:v>
                </c:pt>
                <c:pt idx="19">
                  <c:v>RN</c:v>
                </c:pt>
                <c:pt idx="20">
                  <c:v>RO</c:v>
                </c:pt>
                <c:pt idx="21">
                  <c:v>RR</c:v>
                </c:pt>
                <c:pt idx="22">
                  <c:v>RS</c:v>
                </c:pt>
                <c:pt idx="23">
                  <c:v>SC</c:v>
                </c:pt>
                <c:pt idx="24">
                  <c:v>SE</c:v>
                </c:pt>
                <c:pt idx="25">
                  <c:v>SP</c:v>
                </c:pt>
                <c:pt idx="26">
                  <c:v>TO</c:v>
                </c:pt>
              </c:strCache>
            </c:strRef>
          </c:cat>
          <c:val>
            <c:numRef>
              <c:f>'TABELAS DINAMICAS'!$D$46:$D$73</c:f>
              <c:numCache>
                <c:formatCode>General</c:formatCode>
                <c:ptCount val="27"/>
                <c:pt idx="1">
                  <c:v>1</c:v>
                </c:pt>
                <c:pt idx="4">
                  <c:v>2</c:v>
                </c:pt>
                <c:pt idx="9">
                  <c:v>1</c:v>
                </c:pt>
                <c:pt idx="12">
                  <c:v>1</c:v>
                </c:pt>
                <c:pt idx="13">
                  <c:v>2</c:v>
                </c:pt>
                <c:pt idx="14">
                  <c:v>1</c:v>
                </c:pt>
                <c:pt idx="15">
                  <c:v>1</c:v>
                </c:pt>
                <c:pt idx="16">
                  <c:v>1</c:v>
                </c:pt>
                <c:pt idx="17">
                  <c:v>2</c:v>
                </c:pt>
                <c:pt idx="18">
                  <c:v>4</c:v>
                </c:pt>
                <c:pt idx="22">
                  <c:v>3</c:v>
                </c:pt>
                <c:pt idx="23">
                  <c:v>3</c:v>
                </c:pt>
                <c:pt idx="24">
                  <c:v>1</c:v>
                </c:pt>
                <c:pt idx="25">
                  <c:v>1</c:v>
                </c:pt>
              </c:numCache>
            </c:numRef>
          </c:val>
          <c:extLst>
            <c:ext xmlns:c16="http://schemas.microsoft.com/office/drawing/2014/chart" uri="{C3380CC4-5D6E-409C-BE32-E72D297353CC}">
              <c16:uniqueId val="{00000002-6E56-4BCA-A6AD-AC72886D6A31}"/>
            </c:ext>
          </c:extLst>
        </c:ser>
        <c:dLbls>
          <c:showLegendKey val="0"/>
          <c:showVal val="0"/>
          <c:showCatName val="0"/>
          <c:showSerName val="0"/>
          <c:showPercent val="0"/>
          <c:showBubbleSize val="0"/>
        </c:dLbls>
        <c:gapWidth val="150"/>
        <c:shape val="box"/>
        <c:axId val="105772928"/>
        <c:axId val="105774464"/>
        <c:axId val="0"/>
      </c:bar3DChart>
      <c:catAx>
        <c:axId val="10577292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105774464"/>
        <c:crosses val="autoZero"/>
        <c:auto val="0"/>
        <c:lblAlgn val="ctr"/>
        <c:lblOffset val="100"/>
        <c:noMultiLvlLbl val="0"/>
      </c:catAx>
      <c:valAx>
        <c:axId val="105774464"/>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105772928"/>
        <c:crosses val="autoZero"/>
        <c:crossBetween val="between"/>
      </c:valAx>
      <c:spPr>
        <a:noFill/>
        <a:ln w="25400">
          <a:noFill/>
        </a:ln>
      </c:spPr>
    </c:plotArea>
    <c:legend>
      <c:legendPos val="r"/>
      <c:overlay val="0"/>
      <c:txPr>
        <a:bodyPr/>
        <a:lstStyle/>
        <a:p>
          <a:pPr>
            <a:defRPr sz="500" b="0" i="0" u="none" strike="noStrike" baseline="0">
              <a:solidFill>
                <a:srgbClr val="000000"/>
              </a:solidFill>
              <a:latin typeface="Calibri"/>
              <a:ea typeface="Calibri"/>
              <a:cs typeface="Calibri"/>
            </a:defRPr>
          </a:pPr>
          <a:endParaRPr lang="pt-BR"/>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[2026-03-16-CONTROLE BENS TOMBADOS.xlsm]TABELAS DINAMICAS!Tabela dinâmica5</c:name>
    <c:fmtId val="0"/>
  </c:pivotSource>
  <c:chart>
    <c:autoTitleDeleted val="0"/>
    <c:pivotFmts>
      <c:pivotFmt>
        <c:idx val="0"/>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
        <c:idx val="5"/>
        <c:marker>
          <c:symbol val="none"/>
        </c:marker>
        <c:dLbl>
          <c:idx val="0"/>
          <c:delete val="1"/>
          <c:extLst>
            <c:ext xmlns:c15="http://schemas.microsoft.com/office/drawing/2012/chart" uri="{CE6537A1-D6FC-4f65-9D91-7224C49458BB}"/>
          </c:extLst>
        </c:dLbl>
      </c:pivotFmt>
      <c:pivotFmt>
        <c:idx val="6"/>
        <c:marker>
          <c:symbol val="none"/>
        </c:marker>
        <c:dLbl>
          <c:idx val="0"/>
          <c:delete val="1"/>
          <c:extLst>
            <c:ext xmlns:c15="http://schemas.microsoft.com/office/drawing/2012/chart" uri="{CE6537A1-D6FC-4f65-9D91-7224C49458BB}"/>
          </c:extLst>
        </c:dLbl>
      </c:pivotFmt>
      <c:pivotFmt>
        <c:idx val="7"/>
        <c:marker>
          <c:symbol val="none"/>
        </c:marker>
        <c:dLbl>
          <c:idx val="0"/>
          <c:delete val="1"/>
          <c:extLst>
            <c:ext xmlns:c15="http://schemas.microsoft.com/office/drawing/2012/chart" uri="{CE6537A1-D6FC-4f65-9D91-7224C49458BB}"/>
          </c:extLst>
        </c:dLbl>
      </c:pivotFmt>
      <c:pivotFmt>
        <c:idx val="8"/>
        <c:marker>
          <c:symbol val="none"/>
        </c:marker>
        <c:dLbl>
          <c:idx val="0"/>
          <c:delete val="1"/>
          <c:extLst>
            <c:ext xmlns:c15="http://schemas.microsoft.com/office/drawing/2012/chart" uri="{CE6537A1-D6FC-4f65-9D91-7224C49458BB}"/>
          </c:extLst>
        </c:dLbl>
      </c:pivotFmt>
      <c:pivotFmt>
        <c:idx val="9"/>
        <c:marker>
          <c:symbol val="none"/>
        </c:marker>
        <c:dLbl>
          <c:idx val="0"/>
          <c:delete val="1"/>
          <c:extLst>
            <c:ext xmlns:c15="http://schemas.microsoft.com/office/drawing/2012/chart" uri="{CE6537A1-D6FC-4f65-9D91-7224C49458BB}"/>
          </c:extLst>
        </c:dLbl>
      </c:pivotFmt>
      <c:pivotFmt>
        <c:idx val="10"/>
        <c:marker>
          <c:symbol val="none"/>
        </c:marker>
        <c:dLbl>
          <c:idx val="0"/>
          <c:delete val="1"/>
          <c:extLst>
            <c:ext xmlns:c15="http://schemas.microsoft.com/office/drawing/2012/chart" uri="{CE6537A1-D6FC-4f65-9D91-7224C49458BB}"/>
          </c:extLst>
        </c:dLbl>
      </c:pivotFmt>
      <c:pivotFmt>
        <c:idx val="11"/>
        <c:marker>
          <c:symbol val="none"/>
        </c:marker>
        <c:dLbl>
          <c:idx val="0"/>
          <c:delete val="1"/>
          <c:extLst>
            <c:ext xmlns:c15="http://schemas.microsoft.com/office/drawing/2012/chart" uri="{CE6537A1-D6FC-4f65-9D91-7224C49458BB}"/>
          </c:extLst>
        </c:dLbl>
      </c:pivotFmt>
      <c:pivotFmt>
        <c:idx val="12"/>
        <c:marker>
          <c:symbol val="none"/>
        </c:marker>
        <c:dLbl>
          <c:idx val="0"/>
          <c:delete val="1"/>
          <c:extLst>
            <c:ext xmlns:c15="http://schemas.microsoft.com/office/drawing/2012/chart" uri="{CE6537A1-D6FC-4f65-9D91-7224C49458BB}"/>
          </c:extLst>
        </c:dLbl>
      </c:pivotFmt>
      <c:pivotFmt>
        <c:idx val="13"/>
        <c:marker>
          <c:symbol val="none"/>
        </c:marker>
        <c:dLbl>
          <c:idx val="0"/>
          <c:delete val="1"/>
          <c:extLst>
            <c:ext xmlns:c15="http://schemas.microsoft.com/office/drawing/2012/chart" uri="{CE6537A1-D6FC-4f65-9D91-7224C49458BB}"/>
          </c:extLst>
        </c:dLbl>
      </c:pivotFmt>
    </c:pivotFmts>
    <c:view3D>
      <c:rotX val="15"/>
      <c:rotY val="20"/>
      <c:depthPercent val="100"/>
      <c:rAngAx val="1"/>
    </c:view3D>
    <c:floor>
      <c:thickness val="0"/>
    </c:floor>
    <c:sideWall>
      <c:thickness val="0"/>
    </c:sideWall>
    <c:backWall>
      <c:thickness val="0"/>
    </c:backWall>
    <c:plotArea>
      <c:layout/>
      <c:bar3DChart>
        <c:barDir val="col"/>
        <c:grouping val="stacked"/>
        <c:varyColors val="0"/>
        <c:ser>
          <c:idx val="0"/>
          <c:order val="0"/>
          <c:tx>
            <c:strRef>
              <c:f>'TABELAS DINAMICAS'!$B$104:$B$105</c:f>
              <c:strCache>
                <c:ptCount val="1"/>
                <c:pt idx="0">
                  <c:v>DESAPARECIDO</c:v>
                </c:pt>
              </c:strCache>
            </c:strRef>
          </c:tx>
          <c:invertIfNegative val="0"/>
          <c:cat>
            <c:strRef>
              <c:f>'TABELAS DINAMICAS'!$A$106:$A$116</c:f>
              <c:strCache>
                <c:ptCount val="10"/>
                <c:pt idx="0">
                  <c:v>1930</c:v>
                </c:pt>
                <c:pt idx="1">
                  <c:v>1940</c:v>
                </c:pt>
                <c:pt idx="2">
                  <c:v>1950</c:v>
                </c:pt>
                <c:pt idx="3">
                  <c:v>1960</c:v>
                </c:pt>
                <c:pt idx="4">
                  <c:v>1970</c:v>
                </c:pt>
                <c:pt idx="5">
                  <c:v>1980</c:v>
                </c:pt>
                <c:pt idx="6">
                  <c:v>1990</c:v>
                </c:pt>
                <c:pt idx="7">
                  <c:v>2000</c:v>
                </c:pt>
                <c:pt idx="8">
                  <c:v>2010</c:v>
                </c:pt>
                <c:pt idx="9">
                  <c:v>2020</c:v>
                </c:pt>
              </c:strCache>
            </c:strRef>
          </c:cat>
          <c:val>
            <c:numRef>
              <c:f>'TABELAS DINAMICAS'!$B$106:$B$116</c:f>
              <c:numCache>
                <c:formatCode>0</c:formatCode>
                <c:ptCount val="10"/>
                <c:pt idx="1">
                  <c:v>1</c:v>
                </c:pt>
                <c:pt idx="4">
                  <c:v>2</c:v>
                </c:pt>
                <c:pt idx="5">
                  <c:v>2</c:v>
                </c:pt>
                <c:pt idx="6">
                  <c:v>1</c:v>
                </c:pt>
              </c:numCache>
            </c:numRef>
          </c:val>
          <c:extLst>
            <c:ext xmlns:c16="http://schemas.microsoft.com/office/drawing/2014/chart" uri="{C3380CC4-5D6E-409C-BE32-E72D297353CC}">
              <c16:uniqueId val="{00000000-DD32-45A6-BA08-BB1211D7442A}"/>
            </c:ext>
          </c:extLst>
        </c:ser>
        <c:ser>
          <c:idx val="1"/>
          <c:order val="1"/>
          <c:tx>
            <c:strRef>
              <c:f>'TABELAS DINAMICAS'!$C$104:$C$105</c:f>
              <c:strCache>
                <c:ptCount val="1"/>
                <c:pt idx="0">
                  <c:v>HOMOLOGADO</c:v>
                </c:pt>
              </c:strCache>
            </c:strRef>
          </c:tx>
          <c:invertIfNegative val="0"/>
          <c:cat>
            <c:strRef>
              <c:f>'TABELAS DINAMICAS'!$A$106:$A$116</c:f>
              <c:strCache>
                <c:ptCount val="10"/>
                <c:pt idx="0">
                  <c:v>1930</c:v>
                </c:pt>
                <c:pt idx="1">
                  <c:v>1940</c:v>
                </c:pt>
                <c:pt idx="2">
                  <c:v>1950</c:v>
                </c:pt>
                <c:pt idx="3">
                  <c:v>1960</c:v>
                </c:pt>
                <c:pt idx="4">
                  <c:v>1970</c:v>
                </c:pt>
                <c:pt idx="5">
                  <c:v>1980</c:v>
                </c:pt>
                <c:pt idx="6">
                  <c:v>1990</c:v>
                </c:pt>
                <c:pt idx="7">
                  <c:v>2000</c:v>
                </c:pt>
                <c:pt idx="8">
                  <c:v>2010</c:v>
                </c:pt>
                <c:pt idx="9">
                  <c:v>2020</c:v>
                </c:pt>
              </c:strCache>
            </c:strRef>
          </c:cat>
          <c:val>
            <c:numRef>
              <c:f>'TABELAS DINAMICAS'!$C$106:$C$116</c:f>
              <c:numCache>
                <c:formatCode>0</c:formatCode>
                <c:ptCount val="10"/>
                <c:pt idx="6">
                  <c:v>2</c:v>
                </c:pt>
                <c:pt idx="8">
                  <c:v>2</c:v>
                </c:pt>
              </c:numCache>
            </c:numRef>
          </c:val>
          <c:extLst>
            <c:ext xmlns:c16="http://schemas.microsoft.com/office/drawing/2014/chart" uri="{C3380CC4-5D6E-409C-BE32-E72D297353CC}">
              <c16:uniqueId val="{00000001-DD32-45A6-BA08-BB1211D7442A}"/>
            </c:ext>
          </c:extLst>
        </c:ser>
        <c:ser>
          <c:idx val="2"/>
          <c:order val="2"/>
          <c:tx>
            <c:strRef>
              <c:f>'TABELAS DINAMICAS'!$D$104:$D$105</c:f>
              <c:strCache>
                <c:ptCount val="1"/>
                <c:pt idx="0">
                  <c:v>INSTRUÇÃO</c:v>
                </c:pt>
              </c:strCache>
            </c:strRef>
          </c:tx>
          <c:invertIfNegative val="0"/>
          <c:cat>
            <c:strRef>
              <c:f>'TABELAS DINAMICAS'!$A$106:$A$116</c:f>
              <c:strCache>
                <c:ptCount val="10"/>
                <c:pt idx="0">
                  <c:v>1930</c:v>
                </c:pt>
                <c:pt idx="1">
                  <c:v>1940</c:v>
                </c:pt>
                <c:pt idx="2">
                  <c:v>1950</c:v>
                </c:pt>
                <c:pt idx="3">
                  <c:v>1960</c:v>
                </c:pt>
                <c:pt idx="4">
                  <c:v>1970</c:v>
                </c:pt>
                <c:pt idx="5">
                  <c:v>1980</c:v>
                </c:pt>
                <c:pt idx="6">
                  <c:v>1990</c:v>
                </c:pt>
                <c:pt idx="7">
                  <c:v>2000</c:v>
                </c:pt>
                <c:pt idx="8">
                  <c:v>2010</c:v>
                </c:pt>
                <c:pt idx="9">
                  <c:v>2020</c:v>
                </c:pt>
              </c:strCache>
            </c:strRef>
          </c:cat>
          <c:val>
            <c:numRef>
              <c:f>'TABELAS DINAMICAS'!$D$106:$D$116</c:f>
              <c:numCache>
                <c:formatCode>0</c:formatCode>
                <c:ptCount val="10"/>
                <c:pt idx="1">
                  <c:v>6</c:v>
                </c:pt>
                <c:pt idx="2">
                  <c:v>13</c:v>
                </c:pt>
                <c:pt idx="3">
                  <c:v>23</c:v>
                </c:pt>
                <c:pt idx="4">
                  <c:v>29</c:v>
                </c:pt>
                <c:pt idx="5">
                  <c:v>55</c:v>
                </c:pt>
                <c:pt idx="6">
                  <c:v>49</c:v>
                </c:pt>
                <c:pt idx="7">
                  <c:v>31</c:v>
                </c:pt>
                <c:pt idx="8">
                  <c:v>143</c:v>
                </c:pt>
                <c:pt idx="9">
                  <c:v>50</c:v>
                </c:pt>
              </c:numCache>
            </c:numRef>
          </c:val>
          <c:extLst>
            <c:ext xmlns:c16="http://schemas.microsoft.com/office/drawing/2014/chart" uri="{C3380CC4-5D6E-409C-BE32-E72D297353CC}">
              <c16:uniqueId val="{00000002-DD32-45A6-BA08-BB1211D7442A}"/>
            </c:ext>
          </c:extLst>
        </c:ser>
        <c:ser>
          <c:idx val="3"/>
          <c:order val="3"/>
          <c:tx>
            <c:strRef>
              <c:f>'TABELAS DINAMICAS'!$E$104:$E$105</c:f>
              <c:strCache>
                <c:ptCount val="1"/>
                <c:pt idx="0">
                  <c:v>PENDÊNCIA</c:v>
                </c:pt>
              </c:strCache>
            </c:strRef>
          </c:tx>
          <c:invertIfNegative val="0"/>
          <c:cat>
            <c:strRef>
              <c:f>'TABELAS DINAMICAS'!$A$106:$A$116</c:f>
              <c:strCache>
                <c:ptCount val="10"/>
                <c:pt idx="0">
                  <c:v>1930</c:v>
                </c:pt>
                <c:pt idx="1">
                  <c:v>1940</c:v>
                </c:pt>
                <c:pt idx="2">
                  <c:v>1950</c:v>
                </c:pt>
                <c:pt idx="3">
                  <c:v>1960</c:v>
                </c:pt>
                <c:pt idx="4">
                  <c:v>1970</c:v>
                </c:pt>
                <c:pt idx="5">
                  <c:v>1980</c:v>
                </c:pt>
                <c:pt idx="6">
                  <c:v>1990</c:v>
                </c:pt>
                <c:pt idx="7">
                  <c:v>2000</c:v>
                </c:pt>
                <c:pt idx="8">
                  <c:v>2010</c:v>
                </c:pt>
                <c:pt idx="9">
                  <c:v>2020</c:v>
                </c:pt>
              </c:strCache>
            </c:strRef>
          </c:cat>
          <c:val>
            <c:numRef>
              <c:f>'TABELAS DINAMICAS'!$E$106:$E$116</c:f>
              <c:numCache>
                <c:formatCode>0</c:formatCode>
                <c:ptCount val="10"/>
                <c:pt idx="0">
                  <c:v>0</c:v>
                </c:pt>
                <c:pt idx="2">
                  <c:v>0</c:v>
                </c:pt>
                <c:pt idx="6">
                  <c:v>1</c:v>
                </c:pt>
                <c:pt idx="8">
                  <c:v>2</c:v>
                </c:pt>
              </c:numCache>
            </c:numRef>
          </c:val>
          <c:extLst>
            <c:ext xmlns:c16="http://schemas.microsoft.com/office/drawing/2014/chart" uri="{C3380CC4-5D6E-409C-BE32-E72D297353CC}">
              <c16:uniqueId val="{00000003-DD32-45A6-BA08-BB1211D7442A}"/>
            </c:ext>
          </c:extLst>
        </c:ser>
        <c:ser>
          <c:idx val="4"/>
          <c:order val="4"/>
          <c:tx>
            <c:strRef>
              <c:f>'TABELAS DINAMICAS'!$F$104:$F$105</c:f>
              <c:strCache>
                <c:ptCount val="1"/>
                <c:pt idx="0">
                  <c:v>TOMB. APROV.</c:v>
                </c:pt>
              </c:strCache>
            </c:strRef>
          </c:tx>
          <c:invertIfNegative val="0"/>
          <c:cat>
            <c:strRef>
              <c:f>'TABELAS DINAMICAS'!$A$106:$A$116</c:f>
              <c:strCache>
                <c:ptCount val="10"/>
                <c:pt idx="0">
                  <c:v>1930</c:v>
                </c:pt>
                <c:pt idx="1">
                  <c:v>1940</c:v>
                </c:pt>
                <c:pt idx="2">
                  <c:v>1950</c:v>
                </c:pt>
                <c:pt idx="3">
                  <c:v>1960</c:v>
                </c:pt>
                <c:pt idx="4">
                  <c:v>1970</c:v>
                </c:pt>
                <c:pt idx="5">
                  <c:v>1980</c:v>
                </c:pt>
                <c:pt idx="6">
                  <c:v>1990</c:v>
                </c:pt>
                <c:pt idx="7">
                  <c:v>2000</c:v>
                </c:pt>
                <c:pt idx="8">
                  <c:v>2010</c:v>
                </c:pt>
                <c:pt idx="9">
                  <c:v>2020</c:v>
                </c:pt>
              </c:strCache>
            </c:strRef>
          </c:cat>
          <c:val>
            <c:numRef>
              <c:f>'TABELAS DINAMICAS'!$F$106:$F$116</c:f>
              <c:numCache>
                <c:formatCode>0</c:formatCode>
                <c:ptCount val="10"/>
                <c:pt idx="5">
                  <c:v>1</c:v>
                </c:pt>
                <c:pt idx="7">
                  <c:v>3</c:v>
                </c:pt>
                <c:pt idx="8">
                  <c:v>2</c:v>
                </c:pt>
              </c:numCache>
            </c:numRef>
          </c:val>
          <c:extLst>
            <c:ext xmlns:c16="http://schemas.microsoft.com/office/drawing/2014/chart" uri="{C3380CC4-5D6E-409C-BE32-E72D297353CC}">
              <c16:uniqueId val="{00000004-DD32-45A6-BA08-BB1211D7442A}"/>
            </c:ext>
          </c:extLst>
        </c:ser>
        <c:ser>
          <c:idx val="5"/>
          <c:order val="5"/>
          <c:tx>
            <c:strRef>
              <c:f>'TABELAS DINAMICAS'!$G$104:$G$105</c:f>
              <c:strCache>
                <c:ptCount val="1"/>
                <c:pt idx="0">
                  <c:v>TOMB. EMERG.</c:v>
                </c:pt>
              </c:strCache>
            </c:strRef>
          </c:tx>
          <c:invertIfNegative val="0"/>
          <c:cat>
            <c:strRef>
              <c:f>'TABELAS DINAMICAS'!$A$106:$A$116</c:f>
              <c:strCache>
                <c:ptCount val="10"/>
                <c:pt idx="0">
                  <c:v>1930</c:v>
                </c:pt>
                <c:pt idx="1">
                  <c:v>1940</c:v>
                </c:pt>
                <c:pt idx="2">
                  <c:v>1950</c:v>
                </c:pt>
                <c:pt idx="3">
                  <c:v>1960</c:v>
                </c:pt>
                <c:pt idx="4">
                  <c:v>1970</c:v>
                </c:pt>
                <c:pt idx="5">
                  <c:v>1980</c:v>
                </c:pt>
                <c:pt idx="6">
                  <c:v>1990</c:v>
                </c:pt>
                <c:pt idx="7">
                  <c:v>2000</c:v>
                </c:pt>
                <c:pt idx="8">
                  <c:v>2010</c:v>
                </c:pt>
                <c:pt idx="9">
                  <c:v>2020</c:v>
                </c:pt>
              </c:strCache>
            </c:strRef>
          </c:cat>
          <c:val>
            <c:numRef>
              <c:f>'TABELAS DINAMICAS'!$G$106:$G$116</c:f>
              <c:numCache>
                <c:formatCode>0</c:formatCode>
                <c:ptCount val="10"/>
                <c:pt idx="7">
                  <c:v>1</c:v>
                </c:pt>
                <c:pt idx="8">
                  <c:v>4</c:v>
                </c:pt>
              </c:numCache>
            </c:numRef>
          </c:val>
          <c:extLst>
            <c:ext xmlns:c16="http://schemas.microsoft.com/office/drawing/2014/chart" uri="{C3380CC4-5D6E-409C-BE32-E72D297353CC}">
              <c16:uniqueId val="{00000005-DD32-45A6-BA08-BB1211D7442A}"/>
            </c:ext>
          </c:extLst>
        </c:ser>
        <c:ser>
          <c:idx val="6"/>
          <c:order val="6"/>
          <c:tx>
            <c:strRef>
              <c:f>'TABELAS DINAMICAS'!$H$104:$H$105</c:f>
              <c:strCache>
                <c:ptCount val="1"/>
                <c:pt idx="0">
                  <c:v>TOMB. PROVIS.</c:v>
                </c:pt>
              </c:strCache>
            </c:strRef>
          </c:tx>
          <c:invertIfNegative val="0"/>
          <c:cat>
            <c:strRef>
              <c:f>'TABELAS DINAMICAS'!$A$106:$A$116</c:f>
              <c:strCache>
                <c:ptCount val="10"/>
                <c:pt idx="0">
                  <c:v>1930</c:v>
                </c:pt>
                <c:pt idx="1">
                  <c:v>1940</c:v>
                </c:pt>
                <c:pt idx="2">
                  <c:v>1950</c:v>
                </c:pt>
                <c:pt idx="3">
                  <c:v>1960</c:v>
                </c:pt>
                <c:pt idx="4">
                  <c:v>1970</c:v>
                </c:pt>
                <c:pt idx="5">
                  <c:v>1980</c:v>
                </c:pt>
                <c:pt idx="6">
                  <c:v>1990</c:v>
                </c:pt>
                <c:pt idx="7">
                  <c:v>2000</c:v>
                </c:pt>
                <c:pt idx="8">
                  <c:v>2010</c:v>
                </c:pt>
                <c:pt idx="9">
                  <c:v>2020</c:v>
                </c:pt>
              </c:strCache>
            </c:strRef>
          </c:cat>
          <c:val>
            <c:numRef>
              <c:f>'TABELAS DINAMICAS'!$H$106:$H$116</c:f>
              <c:numCache>
                <c:formatCode>0</c:formatCode>
                <c:ptCount val="10"/>
                <c:pt idx="2">
                  <c:v>3</c:v>
                </c:pt>
                <c:pt idx="5">
                  <c:v>2</c:v>
                </c:pt>
                <c:pt idx="6">
                  <c:v>3</c:v>
                </c:pt>
                <c:pt idx="7">
                  <c:v>4</c:v>
                </c:pt>
                <c:pt idx="8">
                  <c:v>4</c:v>
                </c:pt>
              </c:numCache>
            </c:numRef>
          </c:val>
          <c:extLst>
            <c:ext xmlns:c16="http://schemas.microsoft.com/office/drawing/2014/chart" uri="{C3380CC4-5D6E-409C-BE32-E72D297353CC}">
              <c16:uniqueId val="{00000006-DD32-45A6-BA08-BB1211D7442A}"/>
            </c:ext>
          </c:extLst>
        </c:ser>
        <c:dLbls>
          <c:showLegendKey val="0"/>
          <c:showVal val="0"/>
          <c:showCatName val="0"/>
          <c:showSerName val="0"/>
          <c:showPercent val="0"/>
          <c:showBubbleSize val="0"/>
        </c:dLbls>
        <c:gapWidth val="150"/>
        <c:shape val="box"/>
        <c:axId val="106571648"/>
        <c:axId val="106573184"/>
        <c:axId val="0"/>
      </c:bar3DChart>
      <c:catAx>
        <c:axId val="10657164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106573184"/>
        <c:crosses val="autoZero"/>
        <c:auto val="0"/>
        <c:lblAlgn val="ctr"/>
        <c:lblOffset val="100"/>
        <c:noMultiLvlLbl val="0"/>
      </c:catAx>
      <c:valAx>
        <c:axId val="106573184"/>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106571648"/>
        <c:crosses val="autoZero"/>
        <c:crossBetween val="between"/>
      </c:valAx>
      <c:spPr>
        <a:noFill/>
        <a:ln w="25400">
          <a:noFill/>
        </a:ln>
      </c:spPr>
    </c:plotArea>
    <c:legend>
      <c:legendPos val="r"/>
      <c:overlay val="0"/>
      <c:txPr>
        <a:bodyPr/>
        <a:lstStyle/>
        <a:p>
          <a:pPr>
            <a:defRPr sz="1000" b="0" i="0" u="none" strike="noStrike" baseline="0">
              <a:solidFill>
                <a:srgbClr val="000000"/>
              </a:solidFill>
              <a:latin typeface="Calibri"/>
              <a:ea typeface="Calibri"/>
              <a:cs typeface="Calibri"/>
            </a:defRPr>
          </a:pPr>
          <a:endParaRPr lang="pt-BR"/>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[2026-03-16-CONTROLE BENS TOMBADOS.xlsm]TABELAS DINAMICAS!Tabela dinâmica10</c:name>
    <c:fmtId val="0"/>
  </c:pivotSource>
  <c:chart>
    <c:autoTitleDeleted val="0"/>
    <c:pivotFmts>
      <c:pivotFmt>
        <c:idx val="0"/>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
        <c:idx val="5"/>
        <c:marker>
          <c:symbol val="none"/>
        </c:marker>
        <c:dLbl>
          <c:idx val="0"/>
          <c:delete val="1"/>
          <c:extLst>
            <c:ext xmlns:c15="http://schemas.microsoft.com/office/drawing/2012/chart" uri="{CE6537A1-D6FC-4f65-9D91-7224C49458BB}"/>
          </c:extLst>
        </c:dLbl>
      </c:pivotFmt>
      <c:pivotFmt>
        <c:idx val="6"/>
        <c:marker>
          <c:symbol val="none"/>
        </c:marker>
        <c:dLbl>
          <c:idx val="0"/>
          <c:delete val="1"/>
          <c:extLst>
            <c:ext xmlns:c15="http://schemas.microsoft.com/office/drawing/2012/chart" uri="{CE6537A1-D6FC-4f65-9D91-7224C49458BB}"/>
          </c:extLst>
        </c:dLbl>
      </c:pivotFmt>
      <c:pivotFmt>
        <c:idx val="7"/>
        <c:marker>
          <c:symbol val="none"/>
        </c:marker>
        <c:dLbl>
          <c:idx val="0"/>
          <c:delete val="1"/>
          <c:extLst>
            <c:ext xmlns:c15="http://schemas.microsoft.com/office/drawing/2012/chart" uri="{CE6537A1-D6FC-4f65-9D91-7224C49458BB}"/>
          </c:extLst>
        </c:dLbl>
      </c:pivotFmt>
      <c:pivotFmt>
        <c:idx val="8"/>
        <c:marker>
          <c:symbol val="none"/>
        </c:marker>
        <c:dLbl>
          <c:idx val="0"/>
          <c:delete val="1"/>
          <c:extLst>
            <c:ext xmlns:c15="http://schemas.microsoft.com/office/drawing/2012/chart" uri="{CE6537A1-D6FC-4f65-9D91-7224C49458BB}"/>
          </c:extLst>
        </c:dLbl>
      </c:pivotFmt>
      <c:pivotFmt>
        <c:idx val="9"/>
        <c:marker>
          <c:symbol val="none"/>
        </c:marker>
        <c:dLbl>
          <c:idx val="0"/>
          <c:delete val="1"/>
          <c:extLst>
            <c:ext xmlns:c15="http://schemas.microsoft.com/office/drawing/2012/chart" uri="{CE6537A1-D6FC-4f65-9D91-7224C49458BB}"/>
          </c:extLst>
        </c:dLbl>
      </c:pivotFmt>
      <c:pivotFmt>
        <c:idx val="10"/>
        <c:marker>
          <c:symbol val="none"/>
        </c:marker>
        <c:dLbl>
          <c:idx val="0"/>
          <c:delete val="1"/>
          <c:extLst>
            <c:ext xmlns:c15="http://schemas.microsoft.com/office/drawing/2012/chart" uri="{CE6537A1-D6FC-4f65-9D91-7224C49458BB}"/>
          </c:extLst>
        </c:dLbl>
      </c:pivotFmt>
      <c:pivotFmt>
        <c:idx val="11"/>
        <c:marker>
          <c:symbol val="none"/>
        </c:marker>
        <c:dLbl>
          <c:idx val="0"/>
          <c:delete val="1"/>
          <c:extLst>
            <c:ext xmlns:c15="http://schemas.microsoft.com/office/drawing/2012/chart" uri="{CE6537A1-D6FC-4f65-9D91-7224C49458BB}"/>
          </c:extLst>
        </c:dLbl>
      </c:pivotFmt>
      <c:pivotFmt>
        <c:idx val="12"/>
        <c:marker>
          <c:symbol val="none"/>
        </c:marker>
        <c:dLbl>
          <c:idx val="0"/>
          <c:delete val="1"/>
          <c:extLst>
            <c:ext xmlns:c15="http://schemas.microsoft.com/office/drawing/2012/chart" uri="{CE6537A1-D6FC-4f65-9D91-7224C49458BB}"/>
          </c:extLst>
        </c:dLbl>
      </c:pivotFmt>
      <c:pivotFmt>
        <c:idx val="13"/>
        <c:marker>
          <c:symbol val="none"/>
        </c:marker>
        <c:dLbl>
          <c:idx val="0"/>
          <c:delete val="1"/>
          <c:extLst>
            <c:ext xmlns:c15="http://schemas.microsoft.com/office/drawing/2012/chart" uri="{CE6537A1-D6FC-4f65-9D91-7224C49458BB}"/>
          </c:extLst>
        </c:dLbl>
      </c:pivotFmt>
      <c:pivotFmt>
        <c:idx val="14"/>
        <c:marker>
          <c:symbol val="none"/>
        </c:marker>
        <c:dLbl>
          <c:idx val="0"/>
          <c:delete val="1"/>
          <c:extLst>
            <c:ext xmlns:c15="http://schemas.microsoft.com/office/drawing/2012/chart" uri="{CE6537A1-D6FC-4f65-9D91-7224C49458BB}"/>
          </c:extLst>
        </c:dLbl>
      </c:pivotFmt>
      <c:pivotFmt>
        <c:idx val="15"/>
        <c:marker>
          <c:symbol val="none"/>
        </c:marker>
        <c:dLbl>
          <c:idx val="0"/>
          <c:delete val="1"/>
          <c:extLst>
            <c:ext xmlns:c15="http://schemas.microsoft.com/office/drawing/2012/chart" uri="{CE6537A1-D6FC-4f65-9D91-7224C49458BB}"/>
          </c:extLst>
        </c:dLbl>
      </c:pivotFmt>
      <c:pivotFmt>
        <c:idx val="16"/>
        <c:marker>
          <c:symbol val="none"/>
        </c:marker>
        <c:dLbl>
          <c:idx val="0"/>
          <c:delete val="1"/>
          <c:extLst>
            <c:ext xmlns:c15="http://schemas.microsoft.com/office/drawing/2012/chart" uri="{CE6537A1-D6FC-4f65-9D91-7224C49458BB}"/>
          </c:extLst>
        </c:dLbl>
      </c:pivotFmt>
      <c:pivotFmt>
        <c:idx val="17"/>
        <c:marker>
          <c:symbol val="none"/>
        </c:marker>
        <c:dLbl>
          <c:idx val="0"/>
          <c:delete val="1"/>
          <c:extLst>
            <c:ext xmlns:c15="http://schemas.microsoft.com/office/drawing/2012/chart" uri="{CE6537A1-D6FC-4f65-9D91-7224C49458BB}"/>
          </c:extLst>
        </c:dLbl>
      </c:pivotFmt>
      <c:pivotFmt>
        <c:idx val="18"/>
        <c:marker>
          <c:symbol val="none"/>
        </c:marker>
        <c:dLbl>
          <c:idx val="0"/>
          <c:delete val="1"/>
          <c:extLst>
            <c:ext xmlns:c15="http://schemas.microsoft.com/office/drawing/2012/chart" uri="{CE6537A1-D6FC-4f65-9D91-7224C49458BB}"/>
          </c:extLst>
        </c:dLbl>
      </c:pivotFmt>
      <c:pivotFmt>
        <c:idx val="19"/>
        <c:marker>
          <c:symbol val="none"/>
        </c:marker>
        <c:dLbl>
          <c:idx val="0"/>
          <c:delete val="1"/>
          <c:extLst>
            <c:ext xmlns:c15="http://schemas.microsoft.com/office/drawing/2012/chart" uri="{CE6537A1-D6FC-4f65-9D91-7224C49458BB}"/>
          </c:extLst>
        </c:dLbl>
      </c:pivotFmt>
      <c:pivotFmt>
        <c:idx val="20"/>
        <c:marker>
          <c:symbol val="none"/>
        </c:marker>
        <c:dLbl>
          <c:idx val="0"/>
          <c:delete val="1"/>
          <c:extLst>
            <c:ext xmlns:c15="http://schemas.microsoft.com/office/drawing/2012/chart" uri="{CE6537A1-D6FC-4f65-9D91-7224C49458BB}"/>
          </c:extLst>
        </c:dLbl>
      </c:pivotFmt>
    </c:pivotFmts>
    <c:view3D>
      <c:rotX val="15"/>
      <c:rotY val="20"/>
      <c:depthPercent val="100"/>
      <c:rAngAx val="1"/>
    </c:view3D>
    <c:floor>
      <c:thickness val="0"/>
    </c:floor>
    <c:sideWall>
      <c:thickness val="0"/>
    </c:sideWall>
    <c:backWall>
      <c:thickness val="0"/>
    </c:backWall>
    <c:plotArea>
      <c:layout/>
      <c:bar3DChart>
        <c:barDir val="col"/>
        <c:grouping val="stacked"/>
        <c:varyColors val="0"/>
        <c:ser>
          <c:idx val="0"/>
          <c:order val="0"/>
          <c:tx>
            <c:strRef>
              <c:f>'TABELAS DINAMICAS'!$B$124:$B$125</c:f>
              <c:strCache>
                <c:ptCount val="1"/>
                <c:pt idx="0">
                  <c:v>DESAPARECIDO</c:v>
                </c:pt>
              </c:strCache>
            </c:strRef>
          </c:tx>
          <c:invertIfNegative val="0"/>
          <c:cat>
            <c:strRef>
              <c:f>'TABELAS DINAMICAS'!$A$126:$A$153</c:f>
              <c:strCache>
                <c:ptCount val="27"/>
                <c:pt idx="0">
                  <c:v>AC</c:v>
                </c:pt>
                <c:pt idx="1">
                  <c:v>AL</c:v>
                </c:pt>
                <c:pt idx="2">
                  <c:v>AM</c:v>
                </c:pt>
                <c:pt idx="3">
                  <c:v>BA</c:v>
                </c:pt>
                <c:pt idx="4">
                  <c:v>CE</c:v>
                </c:pt>
                <c:pt idx="5">
                  <c:v>DF</c:v>
                </c:pt>
                <c:pt idx="6">
                  <c:v>ES</c:v>
                </c:pt>
                <c:pt idx="7">
                  <c:v>GO</c:v>
                </c:pt>
                <c:pt idx="8">
                  <c:v>MA</c:v>
                </c:pt>
                <c:pt idx="9">
                  <c:v>MG</c:v>
                </c:pt>
                <c:pt idx="10">
                  <c:v>MS</c:v>
                </c:pt>
                <c:pt idx="11">
                  <c:v>MT</c:v>
                </c:pt>
                <c:pt idx="12">
                  <c:v>PA</c:v>
                </c:pt>
                <c:pt idx="13">
                  <c:v>PB</c:v>
                </c:pt>
                <c:pt idx="14">
                  <c:v>PE</c:v>
                </c:pt>
                <c:pt idx="15">
                  <c:v>PE </c:v>
                </c:pt>
                <c:pt idx="16">
                  <c:v>PI</c:v>
                </c:pt>
                <c:pt idx="17">
                  <c:v>PR</c:v>
                </c:pt>
                <c:pt idx="18">
                  <c:v>RJ</c:v>
                </c:pt>
                <c:pt idx="19">
                  <c:v>RN</c:v>
                </c:pt>
                <c:pt idx="20">
                  <c:v>RO</c:v>
                </c:pt>
                <c:pt idx="21">
                  <c:v>RR</c:v>
                </c:pt>
                <c:pt idx="22">
                  <c:v>RS</c:v>
                </c:pt>
                <c:pt idx="23">
                  <c:v>SC</c:v>
                </c:pt>
                <c:pt idx="24">
                  <c:v>SE</c:v>
                </c:pt>
                <c:pt idx="25">
                  <c:v>SP</c:v>
                </c:pt>
                <c:pt idx="26">
                  <c:v>TO</c:v>
                </c:pt>
              </c:strCache>
            </c:strRef>
          </c:cat>
          <c:val>
            <c:numRef>
              <c:f>'TABELAS DINAMICAS'!$B$126:$B$153</c:f>
              <c:numCache>
                <c:formatCode>0</c:formatCode>
                <c:ptCount val="27"/>
                <c:pt idx="9">
                  <c:v>3</c:v>
                </c:pt>
                <c:pt idx="18">
                  <c:v>1</c:v>
                </c:pt>
                <c:pt idx="23">
                  <c:v>1</c:v>
                </c:pt>
              </c:numCache>
            </c:numRef>
          </c:val>
          <c:extLst>
            <c:ext xmlns:c16="http://schemas.microsoft.com/office/drawing/2014/chart" uri="{C3380CC4-5D6E-409C-BE32-E72D297353CC}">
              <c16:uniqueId val="{00000000-EF29-410C-9C21-763CDD421318}"/>
            </c:ext>
          </c:extLst>
        </c:ser>
        <c:ser>
          <c:idx val="1"/>
          <c:order val="1"/>
          <c:tx>
            <c:strRef>
              <c:f>'TABELAS DINAMICAS'!$C$124:$C$125</c:f>
              <c:strCache>
                <c:ptCount val="1"/>
                <c:pt idx="0">
                  <c:v>HOMOLOGADO</c:v>
                </c:pt>
              </c:strCache>
            </c:strRef>
          </c:tx>
          <c:invertIfNegative val="0"/>
          <c:cat>
            <c:strRef>
              <c:f>'TABELAS DINAMICAS'!$A$126:$A$153</c:f>
              <c:strCache>
                <c:ptCount val="27"/>
                <c:pt idx="0">
                  <c:v>AC</c:v>
                </c:pt>
                <c:pt idx="1">
                  <c:v>AL</c:v>
                </c:pt>
                <c:pt idx="2">
                  <c:v>AM</c:v>
                </c:pt>
                <c:pt idx="3">
                  <c:v>BA</c:v>
                </c:pt>
                <c:pt idx="4">
                  <c:v>CE</c:v>
                </c:pt>
                <c:pt idx="5">
                  <c:v>DF</c:v>
                </c:pt>
                <c:pt idx="6">
                  <c:v>ES</c:v>
                </c:pt>
                <c:pt idx="7">
                  <c:v>GO</c:v>
                </c:pt>
                <c:pt idx="8">
                  <c:v>MA</c:v>
                </c:pt>
                <c:pt idx="9">
                  <c:v>MG</c:v>
                </c:pt>
                <c:pt idx="10">
                  <c:v>MS</c:v>
                </c:pt>
                <c:pt idx="11">
                  <c:v>MT</c:v>
                </c:pt>
                <c:pt idx="12">
                  <c:v>PA</c:v>
                </c:pt>
                <c:pt idx="13">
                  <c:v>PB</c:v>
                </c:pt>
                <c:pt idx="14">
                  <c:v>PE</c:v>
                </c:pt>
                <c:pt idx="15">
                  <c:v>PE </c:v>
                </c:pt>
                <c:pt idx="16">
                  <c:v>PI</c:v>
                </c:pt>
                <c:pt idx="17">
                  <c:v>PR</c:v>
                </c:pt>
                <c:pt idx="18">
                  <c:v>RJ</c:v>
                </c:pt>
                <c:pt idx="19">
                  <c:v>RN</c:v>
                </c:pt>
                <c:pt idx="20">
                  <c:v>RO</c:v>
                </c:pt>
                <c:pt idx="21">
                  <c:v>RR</c:v>
                </c:pt>
                <c:pt idx="22">
                  <c:v>RS</c:v>
                </c:pt>
                <c:pt idx="23">
                  <c:v>SC</c:v>
                </c:pt>
                <c:pt idx="24">
                  <c:v>SE</c:v>
                </c:pt>
                <c:pt idx="25">
                  <c:v>SP</c:v>
                </c:pt>
                <c:pt idx="26">
                  <c:v>TO</c:v>
                </c:pt>
              </c:strCache>
            </c:strRef>
          </c:cat>
          <c:val>
            <c:numRef>
              <c:f>'TABELAS DINAMICAS'!$C$126:$C$153</c:f>
              <c:numCache>
                <c:formatCode>0</c:formatCode>
                <c:ptCount val="27"/>
                <c:pt idx="8">
                  <c:v>0</c:v>
                </c:pt>
                <c:pt idx="10">
                  <c:v>1</c:v>
                </c:pt>
                <c:pt idx="12">
                  <c:v>0</c:v>
                </c:pt>
                <c:pt idx="14">
                  <c:v>1</c:v>
                </c:pt>
                <c:pt idx="18">
                  <c:v>2</c:v>
                </c:pt>
                <c:pt idx="21">
                  <c:v>0</c:v>
                </c:pt>
              </c:numCache>
            </c:numRef>
          </c:val>
          <c:extLst>
            <c:ext xmlns:c16="http://schemas.microsoft.com/office/drawing/2014/chart" uri="{C3380CC4-5D6E-409C-BE32-E72D297353CC}">
              <c16:uniqueId val="{00000001-EF29-410C-9C21-763CDD421318}"/>
            </c:ext>
          </c:extLst>
        </c:ser>
        <c:ser>
          <c:idx val="2"/>
          <c:order val="2"/>
          <c:tx>
            <c:strRef>
              <c:f>'TABELAS DINAMICAS'!$D$124:$D$125</c:f>
              <c:strCache>
                <c:ptCount val="1"/>
                <c:pt idx="0">
                  <c:v>INSTRUÇÃO</c:v>
                </c:pt>
              </c:strCache>
            </c:strRef>
          </c:tx>
          <c:invertIfNegative val="0"/>
          <c:cat>
            <c:strRef>
              <c:f>'TABELAS DINAMICAS'!$A$126:$A$153</c:f>
              <c:strCache>
                <c:ptCount val="27"/>
                <c:pt idx="0">
                  <c:v>AC</c:v>
                </c:pt>
                <c:pt idx="1">
                  <c:v>AL</c:v>
                </c:pt>
                <c:pt idx="2">
                  <c:v>AM</c:v>
                </c:pt>
                <c:pt idx="3">
                  <c:v>BA</c:v>
                </c:pt>
                <c:pt idx="4">
                  <c:v>CE</c:v>
                </c:pt>
                <c:pt idx="5">
                  <c:v>DF</c:v>
                </c:pt>
                <c:pt idx="6">
                  <c:v>ES</c:v>
                </c:pt>
                <c:pt idx="7">
                  <c:v>GO</c:v>
                </c:pt>
                <c:pt idx="8">
                  <c:v>MA</c:v>
                </c:pt>
                <c:pt idx="9">
                  <c:v>MG</c:v>
                </c:pt>
                <c:pt idx="10">
                  <c:v>MS</c:v>
                </c:pt>
                <c:pt idx="11">
                  <c:v>MT</c:v>
                </c:pt>
                <c:pt idx="12">
                  <c:v>PA</c:v>
                </c:pt>
                <c:pt idx="13">
                  <c:v>PB</c:v>
                </c:pt>
                <c:pt idx="14">
                  <c:v>PE</c:v>
                </c:pt>
                <c:pt idx="15">
                  <c:v>PE </c:v>
                </c:pt>
                <c:pt idx="16">
                  <c:v>PI</c:v>
                </c:pt>
                <c:pt idx="17">
                  <c:v>PR</c:v>
                </c:pt>
                <c:pt idx="18">
                  <c:v>RJ</c:v>
                </c:pt>
                <c:pt idx="19">
                  <c:v>RN</c:v>
                </c:pt>
                <c:pt idx="20">
                  <c:v>RO</c:v>
                </c:pt>
                <c:pt idx="21">
                  <c:v>RR</c:v>
                </c:pt>
                <c:pt idx="22">
                  <c:v>RS</c:v>
                </c:pt>
                <c:pt idx="23">
                  <c:v>SC</c:v>
                </c:pt>
                <c:pt idx="24">
                  <c:v>SE</c:v>
                </c:pt>
                <c:pt idx="25">
                  <c:v>SP</c:v>
                </c:pt>
                <c:pt idx="26">
                  <c:v>TO</c:v>
                </c:pt>
              </c:strCache>
            </c:strRef>
          </c:cat>
          <c:val>
            <c:numRef>
              <c:f>'TABELAS DINAMICAS'!$D$126:$D$153</c:f>
              <c:numCache>
                <c:formatCode>0</c:formatCode>
                <c:ptCount val="27"/>
                <c:pt idx="0">
                  <c:v>1</c:v>
                </c:pt>
                <c:pt idx="1">
                  <c:v>6</c:v>
                </c:pt>
                <c:pt idx="2">
                  <c:v>4</c:v>
                </c:pt>
                <c:pt idx="3">
                  <c:v>37</c:v>
                </c:pt>
                <c:pt idx="4">
                  <c:v>24</c:v>
                </c:pt>
                <c:pt idx="5">
                  <c:v>11</c:v>
                </c:pt>
                <c:pt idx="6">
                  <c:v>8</c:v>
                </c:pt>
                <c:pt idx="7">
                  <c:v>10</c:v>
                </c:pt>
                <c:pt idx="8">
                  <c:v>4</c:v>
                </c:pt>
                <c:pt idx="9">
                  <c:v>48</c:v>
                </c:pt>
                <c:pt idx="10">
                  <c:v>2</c:v>
                </c:pt>
                <c:pt idx="11">
                  <c:v>3</c:v>
                </c:pt>
                <c:pt idx="12">
                  <c:v>30</c:v>
                </c:pt>
                <c:pt idx="13">
                  <c:v>8</c:v>
                </c:pt>
                <c:pt idx="14">
                  <c:v>23</c:v>
                </c:pt>
                <c:pt idx="15">
                  <c:v>4</c:v>
                </c:pt>
                <c:pt idx="16">
                  <c:v>3</c:v>
                </c:pt>
                <c:pt idx="17">
                  <c:v>8</c:v>
                </c:pt>
                <c:pt idx="18">
                  <c:v>82</c:v>
                </c:pt>
                <c:pt idx="19">
                  <c:v>1</c:v>
                </c:pt>
                <c:pt idx="20">
                  <c:v>1</c:v>
                </c:pt>
                <c:pt idx="21">
                  <c:v>2</c:v>
                </c:pt>
                <c:pt idx="22">
                  <c:v>15</c:v>
                </c:pt>
                <c:pt idx="23">
                  <c:v>16</c:v>
                </c:pt>
                <c:pt idx="24">
                  <c:v>3</c:v>
                </c:pt>
                <c:pt idx="25">
                  <c:v>51</c:v>
                </c:pt>
                <c:pt idx="26">
                  <c:v>1</c:v>
                </c:pt>
              </c:numCache>
            </c:numRef>
          </c:val>
          <c:extLst>
            <c:ext xmlns:c16="http://schemas.microsoft.com/office/drawing/2014/chart" uri="{C3380CC4-5D6E-409C-BE32-E72D297353CC}">
              <c16:uniqueId val="{00000002-EF29-410C-9C21-763CDD421318}"/>
            </c:ext>
          </c:extLst>
        </c:ser>
        <c:ser>
          <c:idx val="3"/>
          <c:order val="3"/>
          <c:tx>
            <c:strRef>
              <c:f>'TABELAS DINAMICAS'!$E$124:$E$125</c:f>
              <c:strCache>
                <c:ptCount val="1"/>
                <c:pt idx="0">
                  <c:v>PENDÊNCIA</c:v>
                </c:pt>
              </c:strCache>
            </c:strRef>
          </c:tx>
          <c:invertIfNegative val="0"/>
          <c:cat>
            <c:strRef>
              <c:f>'TABELAS DINAMICAS'!$A$126:$A$153</c:f>
              <c:strCache>
                <c:ptCount val="27"/>
                <c:pt idx="0">
                  <c:v>AC</c:v>
                </c:pt>
                <c:pt idx="1">
                  <c:v>AL</c:v>
                </c:pt>
                <c:pt idx="2">
                  <c:v>AM</c:v>
                </c:pt>
                <c:pt idx="3">
                  <c:v>BA</c:v>
                </c:pt>
                <c:pt idx="4">
                  <c:v>CE</c:v>
                </c:pt>
                <c:pt idx="5">
                  <c:v>DF</c:v>
                </c:pt>
                <c:pt idx="6">
                  <c:v>ES</c:v>
                </c:pt>
                <c:pt idx="7">
                  <c:v>GO</c:v>
                </c:pt>
                <c:pt idx="8">
                  <c:v>MA</c:v>
                </c:pt>
                <c:pt idx="9">
                  <c:v>MG</c:v>
                </c:pt>
                <c:pt idx="10">
                  <c:v>MS</c:v>
                </c:pt>
                <c:pt idx="11">
                  <c:v>MT</c:v>
                </c:pt>
                <c:pt idx="12">
                  <c:v>PA</c:v>
                </c:pt>
                <c:pt idx="13">
                  <c:v>PB</c:v>
                </c:pt>
                <c:pt idx="14">
                  <c:v>PE</c:v>
                </c:pt>
                <c:pt idx="15">
                  <c:v>PE </c:v>
                </c:pt>
                <c:pt idx="16">
                  <c:v>PI</c:v>
                </c:pt>
                <c:pt idx="17">
                  <c:v>PR</c:v>
                </c:pt>
                <c:pt idx="18">
                  <c:v>RJ</c:v>
                </c:pt>
                <c:pt idx="19">
                  <c:v>RN</c:v>
                </c:pt>
                <c:pt idx="20">
                  <c:v>RO</c:v>
                </c:pt>
                <c:pt idx="21">
                  <c:v>RR</c:v>
                </c:pt>
                <c:pt idx="22">
                  <c:v>RS</c:v>
                </c:pt>
                <c:pt idx="23">
                  <c:v>SC</c:v>
                </c:pt>
                <c:pt idx="24">
                  <c:v>SE</c:v>
                </c:pt>
                <c:pt idx="25">
                  <c:v>SP</c:v>
                </c:pt>
                <c:pt idx="26">
                  <c:v>TO</c:v>
                </c:pt>
              </c:strCache>
            </c:strRef>
          </c:cat>
          <c:val>
            <c:numRef>
              <c:f>'TABELAS DINAMICAS'!$E$126:$E$153</c:f>
              <c:numCache>
                <c:formatCode>0</c:formatCode>
                <c:ptCount val="27"/>
                <c:pt idx="2">
                  <c:v>2</c:v>
                </c:pt>
                <c:pt idx="3">
                  <c:v>0</c:v>
                </c:pt>
                <c:pt idx="4">
                  <c:v>1</c:v>
                </c:pt>
                <c:pt idx="13">
                  <c:v>0</c:v>
                </c:pt>
              </c:numCache>
            </c:numRef>
          </c:val>
          <c:extLst>
            <c:ext xmlns:c16="http://schemas.microsoft.com/office/drawing/2014/chart" uri="{C3380CC4-5D6E-409C-BE32-E72D297353CC}">
              <c16:uniqueId val="{00000003-EF29-410C-9C21-763CDD421318}"/>
            </c:ext>
          </c:extLst>
        </c:ser>
        <c:ser>
          <c:idx val="4"/>
          <c:order val="4"/>
          <c:tx>
            <c:strRef>
              <c:f>'TABELAS DINAMICAS'!$F$124:$F$125</c:f>
              <c:strCache>
                <c:ptCount val="1"/>
                <c:pt idx="0">
                  <c:v>TOMB. APROV.</c:v>
                </c:pt>
              </c:strCache>
            </c:strRef>
          </c:tx>
          <c:invertIfNegative val="0"/>
          <c:cat>
            <c:strRef>
              <c:f>'TABELAS DINAMICAS'!$A$126:$A$153</c:f>
              <c:strCache>
                <c:ptCount val="27"/>
                <c:pt idx="0">
                  <c:v>AC</c:v>
                </c:pt>
                <c:pt idx="1">
                  <c:v>AL</c:v>
                </c:pt>
                <c:pt idx="2">
                  <c:v>AM</c:v>
                </c:pt>
                <c:pt idx="3">
                  <c:v>BA</c:v>
                </c:pt>
                <c:pt idx="4">
                  <c:v>CE</c:v>
                </c:pt>
                <c:pt idx="5">
                  <c:v>DF</c:v>
                </c:pt>
                <c:pt idx="6">
                  <c:v>ES</c:v>
                </c:pt>
                <c:pt idx="7">
                  <c:v>GO</c:v>
                </c:pt>
                <c:pt idx="8">
                  <c:v>MA</c:v>
                </c:pt>
                <c:pt idx="9">
                  <c:v>MG</c:v>
                </c:pt>
                <c:pt idx="10">
                  <c:v>MS</c:v>
                </c:pt>
                <c:pt idx="11">
                  <c:v>MT</c:v>
                </c:pt>
                <c:pt idx="12">
                  <c:v>PA</c:v>
                </c:pt>
                <c:pt idx="13">
                  <c:v>PB</c:v>
                </c:pt>
                <c:pt idx="14">
                  <c:v>PE</c:v>
                </c:pt>
                <c:pt idx="15">
                  <c:v>PE </c:v>
                </c:pt>
                <c:pt idx="16">
                  <c:v>PI</c:v>
                </c:pt>
                <c:pt idx="17">
                  <c:v>PR</c:v>
                </c:pt>
                <c:pt idx="18">
                  <c:v>RJ</c:v>
                </c:pt>
                <c:pt idx="19">
                  <c:v>RN</c:v>
                </c:pt>
                <c:pt idx="20">
                  <c:v>RO</c:v>
                </c:pt>
                <c:pt idx="21">
                  <c:v>RR</c:v>
                </c:pt>
                <c:pt idx="22">
                  <c:v>RS</c:v>
                </c:pt>
                <c:pt idx="23">
                  <c:v>SC</c:v>
                </c:pt>
                <c:pt idx="24">
                  <c:v>SE</c:v>
                </c:pt>
                <c:pt idx="25">
                  <c:v>SP</c:v>
                </c:pt>
                <c:pt idx="26">
                  <c:v>TO</c:v>
                </c:pt>
              </c:strCache>
            </c:strRef>
          </c:cat>
          <c:val>
            <c:numRef>
              <c:f>'TABELAS DINAMICAS'!$F$126:$F$153</c:f>
              <c:numCache>
                <c:formatCode>0</c:formatCode>
                <c:ptCount val="27"/>
                <c:pt idx="0">
                  <c:v>1</c:v>
                </c:pt>
                <c:pt idx="9">
                  <c:v>1</c:v>
                </c:pt>
                <c:pt idx="18">
                  <c:v>1</c:v>
                </c:pt>
                <c:pt idx="22">
                  <c:v>1</c:v>
                </c:pt>
                <c:pt idx="23">
                  <c:v>1</c:v>
                </c:pt>
                <c:pt idx="25">
                  <c:v>1</c:v>
                </c:pt>
              </c:numCache>
            </c:numRef>
          </c:val>
          <c:extLst>
            <c:ext xmlns:c16="http://schemas.microsoft.com/office/drawing/2014/chart" uri="{C3380CC4-5D6E-409C-BE32-E72D297353CC}">
              <c16:uniqueId val="{00000004-EF29-410C-9C21-763CDD421318}"/>
            </c:ext>
          </c:extLst>
        </c:ser>
        <c:ser>
          <c:idx val="5"/>
          <c:order val="5"/>
          <c:tx>
            <c:strRef>
              <c:f>'TABELAS DINAMICAS'!$G$124:$G$125</c:f>
              <c:strCache>
                <c:ptCount val="1"/>
                <c:pt idx="0">
                  <c:v>TOMB. EMERG.</c:v>
                </c:pt>
              </c:strCache>
            </c:strRef>
          </c:tx>
          <c:invertIfNegative val="0"/>
          <c:cat>
            <c:strRef>
              <c:f>'TABELAS DINAMICAS'!$A$126:$A$153</c:f>
              <c:strCache>
                <c:ptCount val="27"/>
                <c:pt idx="0">
                  <c:v>AC</c:v>
                </c:pt>
                <c:pt idx="1">
                  <c:v>AL</c:v>
                </c:pt>
                <c:pt idx="2">
                  <c:v>AM</c:v>
                </c:pt>
                <c:pt idx="3">
                  <c:v>BA</c:v>
                </c:pt>
                <c:pt idx="4">
                  <c:v>CE</c:v>
                </c:pt>
                <c:pt idx="5">
                  <c:v>DF</c:v>
                </c:pt>
                <c:pt idx="6">
                  <c:v>ES</c:v>
                </c:pt>
                <c:pt idx="7">
                  <c:v>GO</c:v>
                </c:pt>
                <c:pt idx="8">
                  <c:v>MA</c:v>
                </c:pt>
                <c:pt idx="9">
                  <c:v>MG</c:v>
                </c:pt>
                <c:pt idx="10">
                  <c:v>MS</c:v>
                </c:pt>
                <c:pt idx="11">
                  <c:v>MT</c:v>
                </c:pt>
                <c:pt idx="12">
                  <c:v>PA</c:v>
                </c:pt>
                <c:pt idx="13">
                  <c:v>PB</c:v>
                </c:pt>
                <c:pt idx="14">
                  <c:v>PE</c:v>
                </c:pt>
                <c:pt idx="15">
                  <c:v>PE </c:v>
                </c:pt>
                <c:pt idx="16">
                  <c:v>PI</c:v>
                </c:pt>
                <c:pt idx="17">
                  <c:v>PR</c:v>
                </c:pt>
                <c:pt idx="18">
                  <c:v>RJ</c:v>
                </c:pt>
                <c:pt idx="19">
                  <c:v>RN</c:v>
                </c:pt>
                <c:pt idx="20">
                  <c:v>RO</c:v>
                </c:pt>
                <c:pt idx="21">
                  <c:v>RR</c:v>
                </c:pt>
                <c:pt idx="22">
                  <c:v>RS</c:v>
                </c:pt>
                <c:pt idx="23">
                  <c:v>SC</c:v>
                </c:pt>
                <c:pt idx="24">
                  <c:v>SE</c:v>
                </c:pt>
                <c:pt idx="25">
                  <c:v>SP</c:v>
                </c:pt>
                <c:pt idx="26">
                  <c:v>TO</c:v>
                </c:pt>
              </c:strCache>
            </c:strRef>
          </c:cat>
          <c:val>
            <c:numRef>
              <c:f>'TABELAS DINAMICAS'!$G$126:$G$153</c:f>
              <c:numCache>
                <c:formatCode>0</c:formatCode>
                <c:ptCount val="27"/>
                <c:pt idx="3">
                  <c:v>2</c:v>
                </c:pt>
                <c:pt idx="18">
                  <c:v>1</c:v>
                </c:pt>
                <c:pt idx="22">
                  <c:v>2</c:v>
                </c:pt>
              </c:numCache>
            </c:numRef>
          </c:val>
          <c:extLst>
            <c:ext xmlns:c16="http://schemas.microsoft.com/office/drawing/2014/chart" uri="{C3380CC4-5D6E-409C-BE32-E72D297353CC}">
              <c16:uniqueId val="{00000005-EF29-410C-9C21-763CDD421318}"/>
            </c:ext>
          </c:extLst>
        </c:ser>
        <c:ser>
          <c:idx val="6"/>
          <c:order val="6"/>
          <c:tx>
            <c:strRef>
              <c:f>'TABELAS DINAMICAS'!$H$124:$H$125</c:f>
              <c:strCache>
                <c:ptCount val="1"/>
                <c:pt idx="0">
                  <c:v>TOMB. PROVIS.</c:v>
                </c:pt>
              </c:strCache>
            </c:strRef>
          </c:tx>
          <c:invertIfNegative val="0"/>
          <c:cat>
            <c:strRef>
              <c:f>'TABELAS DINAMICAS'!$A$126:$A$153</c:f>
              <c:strCache>
                <c:ptCount val="27"/>
                <c:pt idx="0">
                  <c:v>AC</c:v>
                </c:pt>
                <c:pt idx="1">
                  <c:v>AL</c:v>
                </c:pt>
                <c:pt idx="2">
                  <c:v>AM</c:v>
                </c:pt>
                <c:pt idx="3">
                  <c:v>BA</c:v>
                </c:pt>
                <c:pt idx="4">
                  <c:v>CE</c:v>
                </c:pt>
                <c:pt idx="5">
                  <c:v>DF</c:v>
                </c:pt>
                <c:pt idx="6">
                  <c:v>ES</c:v>
                </c:pt>
                <c:pt idx="7">
                  <c:v>GO</c:v>
                </c:pt>
                <c:pt idx="8">
                  <c:v>MA</c:v>
                </c:pt>
                <c:pt idx="9">
                  <c:v>MG</c:v>
                </c:pt>
                <c:pt idx="10">
                  <c:v>MS</c:v>
                </c:pt>
                <c:pt idx="11">
                  <c:v>MT</c:v>
                </c:pt>
                <c:pt idx="12">
                  <c:v>PA</c:v>
                </c:pt>
                <c:pt idx="13">
                  <c:v>PB</c:v>
                </c:pt>
                <c:pt idx="14">
                  <c:v>PE</c:v>
                </c:pt>
                <c:pt idx="15">
                  <c:v>PE </c:v>
                </c:pt>
                <c:pt idx="16">
                  <c:v>PI</c:v>
                </c:pt>
                <c:pt idx="17">
                  <c:v>PR</c:v>
                </c:pt>
                <c:pt idx="18">
                  <c:v>RJ</c:v>
                </c:pt>
                <c:pt idx="19">
                  <c:v>RN</c:v>
                </c:pt>
                <c:pt idx="20">
                  <c:v>RO</c:v>
                </c:pt>
                <c:pt idx="21">
                  <c:v>RR</c:v>
                </c:pt>
                <c:pt idx="22">
                  <c:v>RS</c:v>
                </c:pt>
                <c:pt idx="23">
                  <c:v>SC</c:v>
                </c:pt>
                <c:pt idx="24">
                  <c:v>SE</c:v>
                </c:pt>
                <c:pt idx="25">
                  <c:v>SP</c:v>
                </c:pt>
                <c:pt idx="26">
                  <c:v>TO</c:v>
                </c:pt>
              </c:strCache>
            </c:strRef>
          </c:cat>
          <c:val>
            <c:numRef>
              <c:f>'TABELAS DINAMICAS'!$H$126:$H$153</c:f>
              <c:numCache>
                <c:formatCode>0</c:formatCode>
                <c:ptCount val="27"/>
                <c:pt idx="1">
                  <c:v>1</c:v>
                </c:pt>
                <c:pt idx="8">
                  <c:v>1</c:v>
                </c:pt>
                <c:pt idx="11">
                  <c:v>1</c:v>
                </c:pt>
                <c:pt idx="12">
                  <c:v>2</c:v>
                </c:pt>
                <c:pt idx="13">
                  <c:v>1</c:v>
                </c:pt>
                <c:pt idx="14">
                  <c:v>1</c:v>
                </c:pt>
                <c:pt idx="16">
                  <c:v>1</c:v>
                </c:pt>
                <c:pt idx="17">
                  <c:v>2</c:v>
                </c:pt>
                <c:pt idx="18">
                  <c:v>2</c:v>
                </c:pt>
                <c:pt idx="22">
                  <c:v>1</c:v>
                </c:pt>
                <c:pt idx="23">
                  <c:v>1</c:v>
                </c:pt>
                <c:pt idx="24">
                  <c:v>1</c:v>
                </c:pt>
                <c:pt idx="25">
                  <c:v>1</c:v>
                </c:pt>
              </c:numCache>
            </c:numRef>
          </c:val>
          <c:extLst>
            <c:ext xmlns:c16="http://schemas.microsoft.com/office/drawing/2014/chart" uri="{C3380CC4-5D6E-409C-BE32-E72D297353CC}">
              <c16:uniqueId val="{00000006-EF29-410C-9C21-763CDD421318}"/>
            </c:ext>
          </c:extLst>
        </c:ser>
        <c:dLbls>
          <c:showLegendKey val="0"/>
          <c:showVal val="0"/>
          <c:showCatName val="0"/>
          <c:showSerName val="0"/>
          <c:showPercent val="0"/>
          <c:showBubbleSize val="0"/>
        </c:dLbls>
        <c:gapWidth val="150"/>
        <c:shape val="box"/>
        <c:axId val="106665856"/>
        <c:axId val="106667392"/>
        <c:axId val="0"/>
      </c:bar3DChart>
      <c:catAx>
        <c:axId val="106665856"/>
        <c:scaling>
          <c:orientation val="minMax"/>
        </c:scaling>
        <c:delete val="0"/>
        <c:axPos val="b"/>
        <c:numFmt formatCode="General" sourceLinked="1"/>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pt-BR"/>
          </a:p>
        </c:txPr>
        <c:crossAx val="106667392"/>
        <c:crosses val="autoZero"/>
        <c:auto val="0"/>
        <c:lblAlgn val="ctr"/>
        <c:lblOffset val="100"/>
        <c:noMultiLvlLbl val="0"/>
      </c:catAx>
      <c:valAx>
        <c:axId val="106667392"/>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106665856"/>
        <c:crosses val="autoZero"/>
        <c:crossBetween val="between"/>
      </c:valAx>
      <c:spPr>
        <a:noFill/>
        <a:ln w="25400">
          <a:noFill/>
        </a:ln>
      </c:spPr>
    </c:plotArea>
    <c:legend>
      <c:legendPos val="r"/>
      <c:overlay val="0"/>
      <c:txPr>
        <a:bodyPr/>
        <a:lstStyle/>
        <a:p>
          <a:pPr>
            <a:defRPr sz="1000" b="0" i="0" u="none" strike="noStrike" baseline="0">
              <a:solidFill>
                <a:srgbClr val="000000"/>
              </a:solidFill>
              <a:latin typeface="Calibri"/>
              <a:ea typeface="Calibri"/>
              <a:cs typeface="Calibri"/>
            </a:defRPr>
          </a:pPr>
          <a:endParaRPr lang="pt-BR"/>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[2026-03-16-CONTROLE BENS TOMBADOS.xlsm]TABELAS DINAMICAS!Tabela dinâmica8</c:name>
    <c:fmtId val="0"/>
  </c:pivotSource>
  <c:chart>
    <c:title>
      <c:overlay val="0"/>
      <c:txPr>
        <a:bodyPr/>
        <a:lstStyle/>
        <a:p>
          <a:pPr>
            <a:defRPr sz="1200" b="0" i="0" u="none" strike="noStrike" baseline="0">
              <a:solidFill>
                <a:srgbClr val="000000"/>
              </a:solidFill>
              <a:latin typeface="Calibri"/>
              <a:ea typeface="Calibri"/>
              <a:cs typeface="Calibri"/>
            </a:defRPr>
          </a:pPr>
          <a:endParaRPr lang="pt-BR"/>
        </a:p>
      </c:txPr>
    </c:title>
    <c:autoTitleDeleted val="0"/>
    <c:pivotFmts>
      <c:pivotFmt>
        <c:idx val="0"/>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s>
    <c:view3D>
      <c:rotX val="15"/>
      <c:rotY val="20"/>
      <c:depthPercent val="100"/>
      <c:rAngAx val="1"/>
    </c:view3D>
    <c:floor>
      <c:thickness val="0"/>
    </c:floor>
    <c:sideWall>
      <c:thickness val="0"/>
    </c:sideWall>
    <c:backWall>
      <c:thickness val="0"/>
    </c:backWall>
    <c:plotArea>
      <c:layout/>
      <c:bar3DChart>
        <c:barDir val="col"/>
        <c:grouping val="stacked"/>
        <c:varyColors val="0"/>
        <c:ser>
          <c:idx val="0"/>
          <c:order val="0"/>
          <c:tx>
            <c:strRef>
              <c:f>'TABELAS DINAMICAS'!$B$163:$B$164</c:f>
              <c:strCache>
                <c:ptCount val="1"/>
                <c:pt idx="0">
                  <c:v>T</c:v>
                </c:pt>
              </c:strCache>
            </c:strRef>
          </c:tx>
          <c:invertIfNegative val="0"/>
          <c:cat>
            <c:strRef>
              <c:f>'TABELAS DINAMICAS'!$A$165:$A$175</c:f>
              <c:strCache>
                <c:ptCount val="10"/>
                <c:pt idx="0">
                  <c:v>1930</c:v>
                </c:pt>
                <c:pt idx="1">
                  <c:v>1940</c:v>
                </c:pt>
                <c:pt idx="2">
                  <c:v>1950</c:v>
                </c:pt>
                <c:pt idx="3">
                  <c:v>1960</c:v>
                </c:pt>
                <c:pt idx="4">
                  <c:v>1970</c:v>
                </c:pt>
                <c:pt idx="5">
                  <c:v>1980</c:v>
                </c:pt>
                <c:pt idx="6">
                  <c:v>1990</c:v>
                </c:pt>
                <c:pt idx="7">
                  <c:v>2000</c:v>
                </c:pt>
                <c:pt idx="8">
                  <c:v>2010</c:v>
                </c:pt>
                <c:pt idx="9">
                  <c:v>2020</c:v>
                </c:pt>
              </c:strCache>
            </c:strRef>
          </c:cat>
          <c:val>
            <c:numRef>
              <c:f>'TABELAS DINAMICAS'!$B$165:$B$175</c:f>
              <c:numCache>
                <c:formatCode>General</c:formatCode>
                <c:ptCount val="10"/>
                <c:pt idx="0">
                  <c:v>279</c:v>
                </c:pt>
                <c:pt idx="1">
                  <c:v>188</c:v>
                </c:pt>
                <c:pt idx="2">
                  <c:v>167</c:v>
                </c:pt>
                <c:pt idx="3">
                  <c:v>154</c:v>
                </c:pt>
                <c:pt idx="4">
                  <c:v>78</c:v>
                </c:pt>
                <c:pt idx="5">
                  <c:v>96</c:v>
                </c:pt>
                <c:pt idx="6">
                  <c:v>34</c:v>
                </c:pt>
                <c:pt idx="7">
                  <c:v>47</c:v>
                </c:pt>
                <c:pt idx="8">
                  <c:v>155</c:v>
                </c:pt>
                <c:pt idx="9">
                  <c:v>1</c:v>
                </c:pt>
              </c:numCache>
            </c:numRef>
          </c:val>
          <c:extLst>
            <c:ext xmlns:c16="http://schemas.microsoft.com/office/drawing/2014/chart" uri="{C3380CC4-5D6E-409C-BE32-E72D297353CC}">
              <c16:uniqueId val="{00000000-FC09-4B24-876A-F590FBEA9383}"/>
            </c:ext>
          </c:extLst>
        </c:ser>
        <c:dLbls>
          <c:showLegendKey val="0"/>
          <c:showVal val="0"/>
          <c:showCatName val="0"/>
          <c:showSerName val="0"/>
          <c:showPercent val="0"/>
          <c:showBubbleSize val="0"/>
        </c:dLbls>
        <c:gapWidth val="150"/>
        <c:shape val="box"/>
        <c:axId val="106689280"/>
        <c:axId val="106690816"/>
        <c:axId val="0"/>
      </c:bar3DChart>
      <c:catAx>
        <c:axId val="106689280"/>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106690816"/>
        <c:crosses val="autoZero"/>
        <c:auto val="0"/>
        <c:lblAlgn val="ctr"/>
        <c:lblOffset val="100"/>
        <c:noMultiLvlLbl val="0"/>
      </c:catAx>
      <c:valAx>
        <c:axId val="106690816"/>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106689280"/>
        <c:crosses val="autoZero"/>
        <c:crossBetween val="between"/>
      </c:valAx>
      <c:spPr>
        <a:noFill/>
        <a:ln w="25400">
          <a:noFill/>
        </a:ln>
      </c:spPr>
    </c:plotArea>
    <c:legend>
      <c:legendPos val="r"/>
      <c:overlay val="0"/>
      <c:txPr>
        <a:bodyPr/>
        <a:lstStyle/>
        <a:p>
          <a:pPr>
            <a:defRPr sz="650" b="0" i="0" u="none" strike="noStrike" baseline="0">
              <a:solidFill>
                <a:srgbClr val="000000"/>
              </a:solidFill>
              <a:latin typeface="Calibri"/>
              <a:ea typeface="Calibri"/>
              <a:cs typeface="Calibri"/>
            </a:defRPr>
          </a:pPr>
          <a:endParaRPr lang="pt-BR"/>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[2026-03-16-CONTROLE BENS TOMBADOS.xlsm]TABELAS DINAMICAS!Tabela dinâmica12</c:name>
    <c:fmtId val="0"/>
  </c:pivotSource>
  <c:chart>
    <c:title>
      <c:overlay val="0"/>
      <c:txPr>
        <a:bodyPr/>
        <a:lstStyle/>
        <a:p>
          <a:pPr>
            <a:defRPr sz="1800" b="1" i="0" u="none" strike="noStrike" baseline="0">
              <a:solidFill>
                <a:srgbClr val="000000"/>
              </a:solidFill>
              <a:latin typeface="Calibri"/>
              <a:ea typeface="Calibri"/>
              <a:cs typeface="Calibri"/>
            </a:defRPr>
          </a:pPr>
          <a:endParaRPr lang="pt-BR"/>
        </a:p>
      </c:txPr>
    </c:title>
    <c:autoTitleDeleted val="0"/>
    <c:pivotFmts>
      <c:pivotFmt>
        <c:idx val="0"/>
        <c:marker>
          <c:symbol val="none"/>
        </c:marker>
        <c:dLbl>
          <c:idx val="0"/>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marker>
          <c:symbol val="none"/>
        </c:marker>
        <c:dLbl>
          <c:idx val="0"/>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'TABELAS DINAMICAS'!$B$185:$B$186</c:f>
              <c:strCache>
                <c:ptCount val="1"/>
                <c:pt idx="0">
                  <c:v>Total</c:v>
                </c:pt>
              </c:strCache>
            </c:strRef>
          </c:tx>
          <c:dLbls>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1"/>
            <c:extLst>
              <c:ext xmlns:c15="http://schemas.microsoft.com/office/drawing/2012/chart" uri="{CE6537A1-D6FC-4f65-9D91-7224C49458BB}"/>
            </c:extLst>
          </c:dLbls>
          <c:cat>
            <c:strRef>
              <c:f>'TABELAS DINAMICAS'!$A$187:$A$196</c:f>
              <c:strCache>
                <c:ptCount val="9"/>
                <c:pt idx="0">
                  <c:v>1940</c:v>
                </c:pt>
                <c:pt idx="1">
                  <c:v>1950</c:v>
                </c:pt>
                <c:pt idx="2">
                  <c:v>1960</c:v>
                </c:pt>
                <c:pt idx="3">
                  <c:v>1970</c:v>
                </c:pt>
                <c:pt idx="4">
                  <c:v>1980</c:v>
                </c:pt>
                <c:pt idx="5">
                  <c:v>1990</c:v>
                </c:pt>
                <c:pt idx="6">
                  <c:v>2000</c:v>
                </c:pt>
                <c:pt idx="7">
                  <c:v>2010</c:v>
                </c:pt>
                <c:pt idx="8">
                  <c:v> </c:v>
                </c:pt>
              </c:strCache>
            </c:strRef>
          </c:cat>
          <c:val>
            <c:numRef>
              <c:f>'TABELAS DINAMICAS'!$B$187:$B$196</c:f>
              <c:numCache>
                <c:formatCode>0</c:formatCode>
                <c:ptCount val="9"/>
                <c:pt idx="0">
                  <c:v>3</c:v>
                </c:pt>
                <c:pt idx="1">
                  <c:v>9</c:v>
                </c:pt>
                <c:pt idx="2">
                  <c:v>25</c:v>
                </c:pt>
                <c:pt idx="3">
                  <c:v>19</c:v>
                </c:pt>
                <c:pt idx="4">
                  <c:v>36</c:v>
                </c:pt>
                <c:pt idx="5">
                  <c:v>51</c:v>
                </c:pt>
                <c:pt idx="6">
                  <c:v>80</c:v>
                </c:pt>
                <c:pt idx="7">
                  <c:v>208</c:v>
                </c:pt>
                <c:pt idx="8">
                  <c:v>1</c:v>
                </c:pt>
              </c:numCache>
            </c:numRef>
          </c:val>
          <c:extLst>
            <c:ext xmlns:c16="http://schemas.microsoft.com/office/drawing/2014/chart" uri="{C3380CC4-5D6E-409C-BE32-E72D297353CC}">
              <c16:uniqueId val="{00000009-3833-4DC6-B0E8-D260F60CD8CA}"/>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txPr>
        <a:bodyPr/>
        <a:lstStyle/>
        <a:p>
          <a:pPr>
            <a:defRPr sz="710" b="0" i="0" u="none" strike="noStrike" baseline="0">
              <a:solidFill>
                <a:srgbClr val="000000"/>
              </a:solidFill>
              <a:latin typeface="Calibri"/>
              <a:ea typeface="Calibri"/>
              <a:cs typeface="Calibri"/>
            </a:defRPr>
          </a:pPr>
          <a:endParaRPr lang="pt-BR"/>
        </a:p>
      </c:txPr>
    </c:legend>
    <c:plotVisOnly val="1"/>
    <c:dispBlanksAs val="zero"/>
    <c:showDLblsOverMax val="0"/>
  </c:chart>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[2026-03-16-CONTROLE BENS TOMBADOS.xlsm]TABELAS DINAMICAS!Tabela dinâmica14</c:name>
    <c:fmtId val="0"/>
  </c:pivotSource>
  <c:chart>
    <c:title>
      <c:overlay val="0"/>
      <c:txPr>
        <a:bodyPr/>
        <a:lstStyle/>
        <a:p>
          <a:pPr>
            <a:defRPr sz="1800" b="1" i="0" u="none" strike="noStrike" baseline="0">
              <a:solidFill>
                <a:srgbClr val="000000"/>
              </a:solidFill>
              <a:latin typeface="Calibri"/>
              <a:ea typeface="Calibri"/>
              <a:cs typeface="Calibri"/>
            </a:defRPr>
          </a:pPr>
          <a:endParaRPr lang="pt-BR"/>
        </a:p>
      </c:txPr>
    </c:title>
    <c:autoTitleDeleted val="0"/>
    <c:pivotFmts>
      <c:pivotFmt>
        <c:idx val="0"/>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'TABELAS DINAMICAS'!$B$207:$B$208</c:f>
              <c:strCache>
                <c:ptCount val="1"/>
                <c:pt idx="0">
                  <c:v>Total</c:v>
                </c:pt>
              </c:strCache>
            </c:strRef>
          </c:tx>
          <c:invertIfNegative val="0"/>
          <c:cat>
            <c:strRef>
              <c:f>'TABELAS DINAMICAS'!$A$209:$A$286</c:f>
              <c:strCache>
                <c:ptCount val="77"/>
                <c:pt idx="0">
                  <c:v>1938</c:v>
                </c:pt>
                <c:pt idx="1">
                  <c:v>1939</c:v>
                </c:pt>
                <c:pt idx="2">
                  <c:v>1940</c:v>
                </c:pt>
                <c:pt idx="3">
                  <c:v>1941</c:v>
                </c:pt>
                <c:pt idx="4">
                  <c:v>1942</c:v>
                </c:pt>
                <c:pt idx="5">
                  <c:v>1943</c:v>
                </c:pt>
                <c:pt idx="6">
                  <c:v>1944</c:v>
                </c:pt>
                <c:pt idx="7">
                  <c:v>1945</c:v>
                </c:pt>
                <c:pt idx="8">
                  <c:v>1946</c:v>
                </c:pt>
                <c:pt idx="9">
                  <c:v>1947</c:v>
                </c:pt>
                <c:pt idx="10">
                  <c:v>1948</c:v>
                </c:pt>
                <c:pt idx="11">
                  <c:v>1949</c:v>
                </c:pt>
                <c:pt idx="12">
                  <c:v>1950</c:v>
                </c:pt>
                <c:pt idx="13">
                  <c:v>1951</c:v>
                </c:pt>
                <c:pt idx="14">
                  <c:v>1952</c:v>
                </c:pt>
                <c:pt idx="15">
                  <c:v>1953</c:v>
                </c:pt>
                <c:pt idx="16">
                  <c:v>1954</c:v>
                </c:pt>
                <c:pt idx="17">
                  <c:v>1955</c:v>
                </c:pt>
                <c:pt idx="18">
                  <c:v>1956</c:v>
                </c:pt>
                <c:pt idx="19">
                  <c:v>1957</c:v>
                </c:pt>
                <c:pt idx="20">
                  <c:v>1958</c:v>
                </c:pt>
                <c:pt idx="21">
                  <c:v>1959</c:v>
                </c:pt>
                <c:pt idx="22">
                  <c:v>1960</c:v>
                </c:pt>
                <c:pt idx="23">
                  <c:v>1961</c:v>
                </c:pt>
                <c:pt idx="24">
                  <c:v>1962</c:v>
                </c:pt>
                <c:pt idx="25">
                  <c:v>1963</c:v>
                </c:pt>
                <c:pt idx="26">
                  <c:v>1964</c:v>
                </c:pt>
                <c:pt idx="27">
                  <c:v>1965</c:v>
                </c:pt>
                <c:pt idx="28">
                  <c:v>1966</c:v>
                </c:pt>
                <c:pt idx="29">
                  <c:v>1967</c:v>
                </c:pt>
                <c:pt idx="30">
                  <c:v>1968</c:v>
                </c:pt>
                <c:pt idx="31">
                  <c:v>1969</c:v>
                </c:pt>
                <c:pt idx="32">
                  <c:v>1970</c:v>
                </c:pt>
                <c:pt idx="33">
                  <c:v>1971</c:v>
                </c:pt>
                <c:pt idx="34">
                  <c:v>1972</c:v>
                </c:pt>
                <c:pt idx="35">
                  <c:v>1973</c:v>
                </c:pt>
                <c:pt idx="36">
                  <c:v>1974</c:v>
                </c:pt>
                <c:pt idx="37">
                  <c:v>1975</c:v>
                </c:pt>
                <c:pt idx="38">
                  <c:v>1976</c:v>
                </c:pt>
                <c:pt idx="39">
                  <c:v>1977</c:v>
                </c:pt>
                <c:pt idx="40">
                  <c:v>1978</c:v>
                </c:pt>
                <c:pt idx="41">
                  <c:v>1979</c:v>
                </c:pt>
                <c:pt idx="42">
                  <c:v>1980</c:v>
                </c:pt>
                <c:pt idx="43">
                  <c:v>1981</c:v>
                </c:pt>
                <c:pt idx="44">
                  <c:v>1983</c:v>
                </c:pt>
                <c:pt idx="45">
                  <c:v>1984</c:v>
                </c:pt>
                <c:pt idx="46">
                  <c:v>1985</c:v>
                </c:pt>
                <c:pt idx="47">
                  <c:v>1986</c:v>
                </c:pt>
                <c:pt idx="48">
                  <c:v>1987</c:v>
                </c:pt>
                <c:pt idx="49">
                  <c:v>1988</c:v>
                </c:pt>
                <c:pt idx="50">
                  <c:v>1989</c:v>
                </c:pt>
                <c:pt idx="51">
                  <c:v>1990</c:v>
                </c:pt>
                <c:pt idx="52">
                  <c:v>1993</c:v>
                </c:pt>
                <c:pt idx="53">
                  <c:v>1994</c:v>
                </c:pt>
                <c:pt idx="54">
                  <c:v>1996</c:v>
                </c:pt>
                <c:pt idx="55">
                  <c:v>1997</c:v>
                </c:pt>
                <c:pt idx="56">
                  <c:v>1998</c:v>
                </c:pt>
                <c:pt idx="57">
                  <c:v>1999</c:v>
                </c:pt>
                <c:pt idx="58">
                  <c:v>2000</c:v>
                </c:pt>
                <c:pt idx="59">
                  <c:v>2001</c:v>
                </c:pt>
                <c:pt idx="60">
                  <c:v>2002</c:v>
                </c:pt>
                <c:pt idx="61">
                  <c:v>2003</c:v>
                </c:pt>
                <c:pt idx="62">
                  <c:v>2004</c:v>
                </c:pt>
                <c:pt idx="63">
                  <c:v>2005</c:v>
                </c:pt>
                <c:pt idx="64">
                  <c:v>2006</c:v>
                </c:pt>
                <c:pt idx="65">
                  <c:v>2008</c:v>
                </c:pt>
                <c:pt idx="66">
                  <c:v>2009</c:v>
                </c:pt>
                <c:pt idx="67">
                  <c:v>2011</c:v>
                </c:pt>
                <c:pt idx="68">
                  <c:v>2012</c:v>
                </c:pt>
                <c:pt idx="69">
                  <c:v>2013</c:v>
                </c:pt>
                <c:pt idx="70">
                  <c:v>2014</c:v>
                </c:pt>
                <c:pt idx="71">
                  <c:v>2015</c:v>
                </c:pt>
                <c:pt idx="72">
                  <c:v>2016</c:v>
                </c:pt>
                <c:pt idx="73">
                  <c:v>2018</c:v>
                </c:pt>
                <c:pt idx="74">
                  <c:v>2019</c:v>
                </c:pt>
                <c:pt idx="75">
                  <c:v>2017</c:v>
                </c:pt>
                <c:pt idx="76">
                  <c:v> </c:v>
                </c:pt>
              </c:strCache>
            </c:strRef>
          </c:cat>
          <c:val>
            <c:numRef>
              <c:f>'TABELAS DINAMICAS'!$B$209:$B$286</c:f>
              <c:numCache>
                <c:formatCode>General</c:formatCode>
                <c:ptCount val="77"/>
                <c:pt idx="0">
                  <c:v>242</c:v>
                </c:pt>
                <c:pt idx="1">
                  <c:v>48</c:v>
                </c:pt>
                <c:pt idx="2">
                  <c:v>18</c:v>
                </c:pt>
                <c:pt idx="3">
                  <c:v>50</c:v>
                </c:pt>
                <c:pt idx="4">
                  <c:v>7</c:v>
                </c:pt>
                <c:pt idx="5">
                  <c:v>47</c:v>
                </c:pt>
                <c:pt idx="6">
                  <c:v>11</c:v>
                </c:pt>
                <c:pt idx="7">
                  <c:v>2</c:v>
                </c:pt>
                <c:pt idx="8">
                  <c:v>5</c:v>
                </c:pt>
                <c:pt idx="9">
                  <c:v>3</c:v>
                </c:pt>
                <c:pt idx="10">
                  <c:v>11</c:v>
                </c:pt>
                <c:pt idx="11">
                  <c:v>34</c:v>
                </c:pt>
                <c:pt idx="12">
                  <c:v>56</c:v>
                </c:pt>
                <c:pt idx="13">
                  <c:v>16</c:v>
                </c:pt>
                <c:pt idx="14">
                  <c:v>9</c:v>
                </c:pt>
                <c:pt idx="15">
                  <c:v>5</c:v>
                </c:pt>
                <c:pt idx="16">
                  <c:v>17</c:v>
                </c:pt>
                <c:pt idx="17">
                  <c:v>19</c:v>
                </c:pt>
                <c:pt idx="18">
                  <c:v>3</c:v>
                </c:pt>
                <c:pt idx="19">
                  <c:v>13</c:v>
                </c:pt>
                <c:pt idx="20">
                  <c:v>13</c:v>
                </c:pt>
                <c:pt idx="21">
                  <c:v>16</c:v>
                </c:pt>
                <c:pt idx="22">
                  <c:v>8</c:v>
                </c:pt>
                <c:pt idx="23">
                  <c:v>5</c:v>
                </c:pt>
                <c:pt idx="24">
                  <c:v>34</c:v>
                </c:pt>
                <c:pt idx="25">
                  <c:v>11</c:v>
                </c:pt>
                <c:pt idx="26">
                  <c:v>29</c:v>
                </c:pt>
                <c:pt idx="27">
                  <c:v>12</c:v>
                </c:pt>
                <c:pt idx="28">
                  <c:v>7</c:v>
                </c:pt>
                <c:pt idx="29">
                  <c:v>25</c:v>
                </c:pt>
                <c:pt idx="30">
                  <c:v>7</c:v>
                </c:pt>
                <c:pt idx="31">
                  <c:v>16</c:v>
                </c:pt>
                <c:pt idx="32">
                  <c:v>11</c:v>
                </c:pt>
                <c:pt idx="33">
                  <c:v>7</c:v>
                </c:pt>
                <c:pt idx="34">
                  <c:v>11</c:v>
                </c:pt>
                <c:pt idx="35">
                  <c:v>19</c:v>
                </c:pt>
                <c:pt idx="36">
                  <c:v>16</c:v>
                </c:pt>
                <c:pt idx="37">
                  <c:v>5</c:v>
                </c:pt>
                <c:pt idx="38">
                  <c:v>1</c:v>
                </c:pt>
                <c:pt idx="39">
                  <c:v>2</c:v>
                </c:pt>
                <c:pt idx="40">
                  <c:v>6</c:v>
                </c:pt>
                <c:pt idx="41">
                  <c:v>1</c:v>
                </c:pt>
                <c:pt idx="42">
                  <c:v>18</c:v>
                </c:pt>
                <c:pt idx="43">
                  <c:v>10</c:v>
                </c:pt>
                <c:pt idx="44">
                  <c:v>7</c:v>
                </c:pt>
                <c:pt idx="45">
                  <c:v>14</c:v>
                </c:pt>
                <c:pt idx="46">
                  <c:v>11</c:v>
                </c:pt>
                <c:pt idx="47">
                  <c:v>17</c:v>
                </c:pt>
                <c:pt idx="48">
                  <c:v>10</c:v>
                </c:pt>
                <c:pt idx="49">
                  <c:v>8</c:v>
                </c:pt>
                <c:pt idx="50">
                  <c:v>1</c:v>
                </c:pt>
                <c:pt idx="51">
                  <c:v>6</c:v>
                </c:pt>
                <c:pt idx="52">
                  <c:v>5</c:v>
                </c:pt>
                <c:pt idx="53">
                  <c:v>2</c:v>
                </c:pt>
                <c:pt idx="54">
                  <c:v>6</c:v>
                </c:pt>
                <c:pt idx="55">
                  <c:v>2</c:v>
                </c:pt>
                <c:pt idx="56">
                  <c:v>9</c:v>
                </c:pt>
                <c:pt idx="57">
                  <c:v>4</c:v>
                </c:pt>
                <c:pt idx="58">
                  <c:v>8</c:v>
                </c:pt>
                <c:pt idx="59">
                  <c:v>3</c:v>
                </c:pt>
                <c:pt idx="60">
                  <c:v>2</c:v>
                </c:pt>
                <c:pt idx="61">
                  <c:v>6</c:v>
                </c:pt>
                <c:pt idx="62">
                  <c:v>7</c:v>
                </c:pt>
                <c:pt idx="63">
                  <c:v>6</c:v>
                </c:pt>
                <c:pt idx="64">
                  <c:v>2</c:v>
                </c:pt>
                <c:pt idx="65">
                  <c:v>10</c:v>
                </c:pt>
                <c:pt idx="66">
                  <c:v>3</c:v>
                </c:pt>
                <c:pt idx="67">
                  <c:v>9</c:v>
                </c:pt>
                <c:pt idx="68">
                  <c:v>16</c:v>
                </c:pt>
                <c:pt idx="69">
                  <c:v>19</c:v>
                </c:pt>
                <c:pt idx="70">
                  <c:v>9</c:v>
                </c:pt>
                <c:pt idx="71">
                  <c:v>75</c:v>
                </c:pt>
                <c:pt idx="72">
                  <c:v>6</c:v>
                </c:pt>
                <c:pt idx="73">
                  <c:v>3</c:v>
                </c:pt>
                <c:pt idx="74">
                  <c:v>24</c:v>
                </c:pt>
                <c:pt idx="75">
                  <c:v>4</c:v>
                </c:pt>
              </c:numCache>
            </c:numRef>
          </c:val>
          <c:extLst>
            <c:ext xmlns:c16="http://schemas.microsoft.com/office/drawing/2014/chart" uri="{C3380CC4-5D6E-409C-BE32-E72D297353CC}">
              <c16:uniqueId val="{00000000-FC61-4273-A4BA-3BDE230FB4E4}"/>
            </c:ext>
          </c:extLst>
        </c:ser>
        <c:dLbls>
          <c:showLegendKey val="0"/>
          <c:showVal val="0"/>
          <c:showCatName val="0"/>
          <c:showSerName val="0"/>
          <c:showPercent val="0"/>
          <c:showBubbleSize val="0"/>
        </c:dLbls>
        <c:gapWidth val="150"/>
        <c:axId val="106752640"/>
        <c:axId val="107094400"/>
      </c:barChart>
      <c:catAx>
        <c:axId val="106752640"/>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pt-BR"/>
          </a:p>
        </c:txPr>
        <c:crossAx val="107094400"/>
        <c:crosses val="autoZero"/>
        <c:auto val="0"/>
        <c:lblAlgn val="ctr"/>
        <c:lblOffset val="100"/>
        <c:noMultiLvlLbl val="0"/>
      </c:catAx>
      <c:valAx>
        <c:axId val="107094400"/>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106752640"/>
        <c:crosses val="autoZero"/>
        <c:crossBetween val="between"/>
      </c:valAx>
    </c:plotArea>
    <c:legend>
      <c:legendPos val="r"/>
      <c:overlay val="0"/>
      <c:txPr>
        <a:bodyPr/>
        <a:lstStyle/>
        <a:p>
          <a:pPr>
            <a:defRPr sz="710" b="0" i="0" u="none" strike="noStrike" baseline="0">
              <a:solidFill>
                <a:srgbClr val="000000"/>
              </a:solidFill>
              <a:latin typeface="Calibri"/>
              <a:ea typeface="Calibri"/>
              <a:cs typeface="Calibri"/>
            </a:defRPr>
          </a:pPr>
          <a:endParaRPr lang="pt-BR"/>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2452</xdr:row>
      <xdr:rowOff>0</xdr:rowOff>
    </xdr:from>
    <xdr:to>
      <xdr:col>3</xdr:col>
      <xdr:colOff>38100</xdr:colOff>
      <xdr:row>2452</xdr:row>
      <xdr:rowOff>152400</xdr:rowOff>
    </xdr:to>
    <xdr:pic>
      <xdr:nvPicPr>
        <xdr:cNvPr id="2" name="Imagem 1" descr="https://sei.iphan.gov.br/infra_css/imagens/espaco.gif">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0" y="1154410950"/>
          <a:ext cx="381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914400</xdr:colOff>
      <xdr:row>3</xdr:row>
      <xdr:rowOff>9525</xdr:rowOff>
    </xdr:from>
    <xdr:to>
      <xdr:col>23</xdr:col>
      <xdr:colOff>314325</xdr:colOff>
      <xdr:row>20</xdr:row>
      <xdr:rowOff>0</xdr:rowOff>
    </xdr:to>
    <xdr:graphicFrame macro="">
      <xdr:nvGraphicFramePr>
        <xdr:cNvPr id="7242" name="Gráfico 3">
          <a:extLst>
            <a:ext uri="{FF2B5EF4-FFF2-40B4-BE49-F238E27FC236}">
              <a16:creationId xmlns:a16="http://schemas.microsoft.com/office/drawing/2014/main" id="{2F9F3F5E-9284-4190-A189-19A4801455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923925</xdr:colOff>
      <xdr:row>21</xdr:row>
      <xdr:rowOff>0</xdr:rowOff>
    </xdr:from>
    <xdr:to>
      <xdr:col>23</xdr:col>
      <xdr:colOff>314325</xdr:colOff>
      <xdr:row>37</xdr:row>
      <xdr:rowOff>152400</xdr:rowOff>
    </xdr:to>
    <xdr:graphicFrame macro="">
      <xdr:nvGraphicFramePr>
        <xdr:cNvPr id="7243" name="Gráfico 6">
          <a:extLst>
            <a:ext uri="{FF2B5EF4-FFF2-40B4-BE49-F238E27FC236}">
              <a16:creationId xmlns:a16="http://schemas.microsoft.com/office/drawing/2014/main" id="{13FC46C9-ED7D-4A09-83CA-102E9A95FE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247650</xdr:colOff>
      <xdr:row>26</xdr:row>
      <xdr:rowOff>57150</xdr:rowOff>
    </xdr:from>
    <xdr:to>
      <xdr:col>8</xdr:col>
      <xdr:colOff>76200</xdr:colOff>
      <xdr:row>40</xdr:row>
      <xdr:rowOff>152400</xdr:rowOff>
    </xdr:to>
    <xdr:graphicFrame macro="">
      <xdr:nvGraphicFramePr>
        <xdr:cNvPr id="33733099" name="Gráfico 3">
          <a:extLst>
            <a:ext uri="{FF2B5EF4-FFF2-40B4-BE49-F238E27FC236}">
              <a16:creationId xmlns:a16="http://schemas.microsoft.com/office/drawing/2014/main" id="{53B5B978-6FD1-4289-841F-E15E0C2560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266700</xdr:colOff>
      <xdr:row>4</xdr:row>
      <xdr:rowOff>66675</xdr:rowOff>
    </xdr:from>
    <xdr:to>
      <xdr:col>16</xdr:col>
      <xdr:colOff>466725</xdr:colOff>
      <xdr:row>21</xdr:row>
      <xdr:rowOff>57150</xdr:rowOff>
    </xdr:to>
    <xdr:graphicFrame macro="">
      <xdr:nvGraphicFramePr>
        <xdr:cNvPr id="33733100" name="Gráfico 4">
          <a:extLst>
            <a:ext uri="{FF2B5EF4-FFF2-40B4-BE49-F238E27FC236}">
              <a16:creationId xmlns:a16="http://schemas.microsoft.com/office/drawing/2014/main" id="{3705DE64-E7D6-41D3-A53C-E41D6A4A62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200025</xdr:colOff>
      <xdr:row>45</xdr:row>
      <xdr:rowOff>104775</xdr:rowOff>
    </xdr:from>
    <xdr:to>
      <xdr:col>17</xdr:col>
      <xdr:colOff>38100</xdr:colOff>
      <xdr:row>69</xdr:row>
      <xdr:rowOff>114300</xdr:rowOff>
    </xdr:to>
    <xdr:graphicFrame macro="">
      <xdr:nvGraphicFramePr>
        <xdr:cNvPr id="33733101" name="Gráfico 5">
          <a:extLst>
            <a:ext uri="{FF2B5EF4-FFF2-40B4-BE49-F238E27FC236}">
              <a16:creationId xmlns:a16="http://schemas.microsoft.com/office/drawing/2014/main" id="{3869E6BB-3C49-4AEA-B668-14059D5C5C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389658</xdr:colOff>
      <xdr:row>101</xdr:row>
      <xdr:rowOff>115456</xdr:rowOff>
    </xdr:from>
    <xdr:to>
      <xdr:col>20</xdr:col>
      <xdr:colOff>476250</xdr:colOff>
      <xdr:row>121</xdr:row>
      <xdr:rowOff>129888</xdr:rowOff>
    </xdr:to>
    <xdr:graphicFrame macro="">
      <xdr:nvGraphicFramePr>
        <xdr:cNvPr id="33733102" name="Gráfico 1">
          <a:extLst>
            <a:ext uri="{FF2B5EF4-FFF2-40B4-BE49-F238E27FC236}">
              <a16:creationId xmlns:a16="http://schemas.microsoft.com/office/drawing/2014/main" id="{4200D696-BBF8-4D66-93A9-6DA17302E1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352715</xdr:colOff>
      <xdr:row>123</xdr:row>
      <xdr:rowOff>167698</xdr:rowOff>
    </xdr:from>
    <xdr:to>
      <xdr:col>22</xdr:col>
      <xdr:colOff>360796</xdr:colOff>
      <xdr:row>149</xdr:row>
      <xdr:rowOff>57728</xdr:rowOff>
    </xdr:to>
    <xdr:graphicFrame macro="">
      <xdr:nvGraphicFramePr>
        <xdr:cNvPr id="33733104" name="Gráfico 1">
          <a:extLst>
            <a:ext uri="{FF2B5EF4-FFF2-40B4-BE49-F238E27FC236}">
              <a16:creationId xmlns:a16="http://schemas.microsoft.com/office/drawing/2014/main" id="{5F580D5A-1719-4222-A44E-C20D14EFCB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428625</xdr:colOff>
      <xdr:row>161</xdr:row>
      <xdr:rowOff>47625</xdr:rowOff>
    </xdr:from>
    <xdr:to>
      <xdr:col>8</xdr:col>
      <xdr:colOff>809625</xdr:colOff>
      <xdr:row>177</xdr:row>
      <xdr:rowOff>38100</xdr:rowOff>
    </xdr:to>
    <xdr:graphicFrame macro="">
      <xdr:nvGraphicFramePr>
        <xdr:cNvPr id="33733105" name="Gráfico 1">
          <a:extLst>
            <a:ext uri="{FF2B5EF4-FFF2-40B4-BE49-F238E27FC236}">
              <a16:creationId xmlns:a16="http://schemas.microsoft.com/office/drawing/2014/main" id="{228FE3DA-9F0E-46EC-90C4-FC8CC38A86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885825</xdr:colOff>
      <xdr:row>183</xdr:row>
      <xdr:rowOff>9525</xdr:rowOff>
    </xdr:from>
    <xdr:to>
      <xdr:col>6</xdr:col>
      <xdr:colOff>1162050</xdr:colOff>
      <xdr:row>204</xdr:row>
      <xdr:rowOff>28575</xdr:rowOff>
    </xdr:to>
    <xdr:graphicFrame macro="">
      <xdr:nvGraphicFramePr>
        <xdr:cNvPr id="33733106" name="Gráfico 3">
          <a:extLst>
            <a:ext uri="{FF2B5EF4-FFF2-40B4-BE49-F238E27FC236}">
              <a16:creationId xmlns:a16="http://schemas.microsoft.com/office/drawing/2014/main" id="{66E4A020-BF51-4525-AFA3-57B94EA582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847725</xdr:colOff>
      <xdr:row>205</xdr:row>
      <xdr:rowOff>76200</xdr:rowOff>
    </xdr:from>
    <xdr:to>
      <xdr:col>8</xdr:col>
      <xdr:colOff>504825</xdr:colOff>
      <xdr:row>222</xdr:row>
      <xdr:rowOff>66675</xdr:rowOff>
    </xdr:to>
    <xdr:graphicFrame macro="">
      <xdr:nvGraphicFramePr>
        <xdr:cNvPr id="33733107" name="Gráfico 1">
          <a:extLst>
            <a:ext uri="{FF2B5EF4-FFF2-40B4-BE49-F238E27FC236}">
              <a16:creationId xmlns:a16="http://schemas.microsoft.com/office/drawing/2014/main" id="{2DB5D700-D2E4-4F43-8A9C-E01C2F0FB4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olina Di Lello Jordão Silva" refreshedDate="44361.752346527777" createdVersion="1" refreshedVersion="6" recordCount="83" xr:uid="{00000000-000A-0000-FFFF-FFFF00000000}">
  <cacheSource type="worksheet">
    <worksheetSource ref="H2:J85" sheet="TAXA DE CONGESTIONAMENTO"/>
  </cacheSource>
  <cacheFields count="3">
    <cacheField name="Ano" numFmtId="0">
      <sharedItems containsSemiMixedTypes="0" containsString="0" containsNumber="1" containsInteger="1" minValue="1938" maxValue="2020" count="83">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sharedItems>
    </cacheField>
    <cacheField name="Nº de processos pendentes no período" numFmtId="0">
      <sharedItems containsSemiMixedTypes="0" containsString="0" containsNumber="1" containsInteger="1" minValue="65" maxValue="632"/>
    </cacheField>
    <cacheField name="Taxa de congestionamento" numFmtId="0">
      <sharedItems containsString="0" containsBlank="1" containsNumber="1" minValue="0.46296296296296291" maxValue="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olina Di Lello Jordão Silva" refreshedDate="44361.752602777779" createdVersion="1" refreshedVersion="6" recordCount="2392" xr:uid="{00000000-000A-0000-FFFF-FFFF01000000}">
  <cacheSource type="worksheet">
    <worksheetSource ref="E10" sheet="BENS TOMBADOS E PROCESSO ABERTO"/>
  </cacheSource>
  <cacheFields count="47">
    <cacheField name="Data de chegada do processo à CGID/ DEPAM" numFmtId="0">
      <sharedItems containsDate="1" containsBlank="1" containsMixedTypes="1" minDate="2010-08-16T00:00:00" maxDate="2021-05-31T00:00:00"/>
    </cacheField>
    <cacheField name="Localização processo" numFmtId="0">
      <sharedItems containsBlank="1"/>
    </cacheField>
    <cacheField name="Observações sobre o processo (tramitação)" numFmtId="0">
      <sharedItems containsBlank="1"/>
    </cacheField>
    <cacheField name="Processo (CPROD)" numFmtId="0">
      <sharedItems containsBlank="1"/>
    </cacheField>
    <cacheField name="R" numFmtId="0">
      <sharedItems containsBlank="1"/>
    </cacheField>
    <cacheField name="UF" numFmtId="0">
      <sharedItems containsBlank="1"/>
    </cacheField>
    <cacheField name="MUNICÍPIO" numFmtId="0">
      <sharedItems containsBlank="1"/>
    </cacheField>
    <cacheField name="Classificação (relacionada à forma de proteção)" numFmtId="0">
      <sharedItems containsBlank="1"/>
    </cacheField>
    <cacheField name="Nome atribuído" numFmtId="0">
      <sharedItems containsBlank="1"/>
    </cacheField>
    <cacheField name="Contagem de bens" numFmtId="0">
      <sharedItems containsBlank="1" containsMixedTypes="1" containsNumber="1" containsInteger="1" minValue="0" maxValue="14"/>
    </cacheField>
    <cacheField name="Situação legal do bem" numFmtId="0">
      <sharedItems containsBlank="1"/>
    </cacheField>
    <cacheField name="Contagem processos T" numFmtId="0">
      <sharedItems containsString="0" containsBlank="1" containsNumber="1" containsInteger="1" minValue="0" maxValue="1"/>
    </cacheField>
    <cacheField name="Número Processo &quot;T&quot;" numFmtId="0">
      <sharedItems containsBlank="1" containsMixedTypes="1" containsNumber="1" containsInteger="1" minValue="1" maxValue="1949"/>
    </cacheField>
    <cacheField name="Ano de abertura" numFmtId="0">
      <sharedItems containsString="0" containsBlank="1" containsNumber="1" containsInteger="1" minValue="1938" maxValue="2021" count="85">
        <n v="1938"/>
        <m/>
        <n v="1939"/>
        <n v="1940"/>
        <n v="1941"/>
        <n v="1942"/>
        <n v="1943"/>
        <n v="1944"/>
        <n v="1945"/>
        <n v="2000"/>
        <n v="1946"/>
        <n v="1947"/>
        <n v="1948"/>
        <n v="1949"/>
        <n v="1950"/>
        <n v="1953"/>
        <n v="1951"/>
        <n v="1952"/>
        <n v="1984"/>
        <n v="1954"/>
        <n v="1955"/>
        <n v="1965"/>
        <n v="1956"/>
        <n v="1957"/>
        <n v="1967"/>
        <n v="1958"/>
        <n v="1985"/>
        <n v="1959"/>
        <n v="1960"/>
        <n v="1961"/>
        <n v="1962"/>
        <n v="1963"/>
        <n v="1964"/>
        <n v="1966"/>
        <n v="1968"/>
        <n v="1969"/>
        <n v="1970"/>
        <n v="1972"/>
        <n v="1971"/>
        <n v="1974"/>
        <n v="1973"/>
        <n v="1975"/>
        <n v="1976"/>
        <n v="1977"/>
        <n v="1978"/>
        <n v="1979"/>
        <n v="1980"/>
        <n v="1981"/>
        <n v="1982"/>
        <n v="1983"/>
        <n v="1986"/>
        <n v="1987"/>
        <n v="1988"/>
        <n v="1989"/>
        <n v="1990"/>
        <n v="1991"/>
        <n v="1992"/>
        <n v="1993"/>
        <n v="1994"/>
        <n v="1995"/>
        <n v="1996"/>
        <n v="1997"/>
        <n v="1998"/>
        <n v="1999"/>
        <n v="2001"/>
        <n v="2002"/>
        <n v="2003"/>
        <n v="2004"/>
        <n v="2005"/>
        <n v="2006"/>
        <n v="2007"/>
        <n v="2008"/>
        <n v="2009"/>
        <n v="2010"/>
        <n v="2011"/>
        <n v="2012"/>
        <n v="2013"/>
        <n v="2014"/>
        <n v="2015"/>
        <n v="2016"/>
        <n v="2017"/>
        <n v="2018"/>
        <n v="2019"/>
        <n v="2020"/>
        <n v="2021"/>
      </sharedItems>
    </cacheField>
    <cacheField name="Data do pedido" numFmtId="0">
      <sharedItems containsDate="1" containsBlank="1" containsMixedTypes="1" minDate="1905-05-13T00:00:00" maxDate="2015-05-12T00:00:00"/>
    </cacheField>
    <cacheField name="Origem do pedido" numFmtId="0">
      <sharedItems containsBlank="1"/>
    </cacheField>
    <cacheField name="Data de abertura processo T" numFmtId="0">
      <sharedItems containsDate="1" containsBlank="1" containsMixedTypes="1" minDate="1963-11-26T00:00:00" maxDate="2021-04-07T00:00:00"/>
    </cacheField>
    <cacheField name="Década abertura" numFmtId="0">
      <sharedItems containsBlank="1" containsMixedTypes="1" containsNumber="1" containsInteger="1" minValue="1930" maxValue="2021"/>
    </cacheField>
    <cacheField name="Estágio da Instrução (Portaria 11/86)" numFmtId="0">
      <sharedItems containsBlank="1"/>
    </cacheField>
    <cacheField name="Recomendação de tombamento" numFmtId="0">
      <sharedItems containsBlank="1"/>
    </cacheField>
    <cacheField name="Data informação ao interessado (tombamento definitivo ou arquivamento)" numFmtId="0">
      <sharedItems containsNonDate="0" containsDate="1" containsString="0" containsBlank="1" minDate="1914-12-29T00:00:00" maxDate="2021-06-14T00:00:00"/>
    </cacheField>
    <cacheField name="Data de notificação" numFmtId="0">
      <sharedItems containsDate="1" containsBlank="1" containsMixedTypes="1" minDate="1957-07-17T00:00:00" maxDate="2020-06-13T00:00:00"/>
    </cacheField>
    <cacheField name="CÓDIGO IPHAN" numFmtId="0">
      <sharedItems containsBlank="1"/>
    </cacheField>
    <cacheField name="Natureza" numFmtId="0">
      <sharedItems containsBlank="1"/>
    </cacheField>
    <cacheField name="Tipo" numFmtId="0">
      <sharedItems containsBlank="1"/>
    </cacheField>
    <cacheField name="Classificação" numFmtId="0">
      <sharedItems containsBlank="1"/>
    </cacheField>
    <cacheField name="Arqueológico, etnográfico e paisagístico" numFmtId="0">
      <sharedItems containsDate="1" containsBlank="1" containsMixedTypes="1" minDate="1938-05-05T00:00:00" maxDate="2019-11-22T00:00:00"/>
    </cacheField>
    <cacheField name="Histórico " numFmtId="0">
      <sharedItems containsDate="1" containsBlank="1" containsMixedTypes="1" minDate="1938-03-31T00:00:00" maxDate="2019-11-22T00:00:00"/>
    </cacheField>
    <cacheField name="Belas Artes" numFmtId="0">
      <sharedItems containsDate="1" containsBlank="1" containsMixedTypes="1" minDate="1938-03-04T00:00:00" maxDate="2020-10-15T00:00:00"/>
    </cacheField>
    <cacheField name="Artes Aplicadas" numFmtId="0">
      <sharedItems containsDate="1" containsBlank="1" containsMixedTypes="1" minDate="1939-08-09T00:00:00" maxDate="2012-09-21T00:00:00"/>
    </cacheField>
    <cacheField name="Ano decisão Conselho Consultivo" numFmtId="0">
      <sharedItems containsBlank="1" containsMixedTypes="1" containsNumber="1" containsInteger="1" minValue="1938" maxValue="2018"/>
    </cacheField>
    <cacheField name="Nº Reunião Conselho Consultivo" numFmtId="0">
      <sharedItems containsBlank="1" containsMixedTypes="1" containsNumber="1" minValue="1" maxValue="139"/>
    </cacheField>
    <cacheField name="Ano tombamento (inscrição)" numFmtId="0">
      <sharedItems containsBlank="1" containsMixedTypes="1" containsNumber="1" containsInteger="1" minValue="1938" maxValue="2019" count="78">
        <n v="1938"/>
        <m/>
        <n v="1941"/>
        <n v="1952"/>
        <n v="1957"/>
        <n v="1964"/>
        <n v="1939"/>
        <n v="1948"/>
        <n v="1951"/>
        <n v="1940"/>
        <n v="1949"/>
        <n v="1942"/>
        <n v="1943"/>
        <n v="1946"/>
        <n v="1971"/>
        <n v="1962"/>
        <n v="1944"/>
        <n v="1950"/>
        <n v="1966"/>
        <n v="1974"/>
        <n v="1955"/>
        <n v="1953"/>
        <n v="1978"/>
        <n v="1945"/>
        <n v="1972"/>
        <n v="1947"/>
        <n v="1954"/>
        <n v="1960"/>
        <n v="1970"/>
        <n v="1967"/>
        <n v="1963"/>
        <n v="1959"/>
        <n v="1961"/>
        <n v="1981"/>
        <n v="1958"/>
        <n v="1956"/>
        <n v="1988"/>
        <n v="1980"/>
        <n v="1965"/>
        <n v="1969"/>
        <n v="2017"/>
        <n v="2003"/>
        <n v="1968"/>
        <n v="1973"/>
        <n v="2000"/>
        <n v="2012"/>
        <n v="1975"/>
        <n v="1977"/>
        <n v="1996"/>
        <n v="2016"/>
        <n v="1976"/>
        <n v="1986"/>
        <n v="1998"/>
        <n v="2001"/>
        <n v="1979"/>
        <n v="1983"/>
        <n v="2018"/>
        <n v="1985"/>
        <n v="1984"/>
        <n v="1993"/>
        <n v="2011"/>
        <n v="2015"/>
        <n v="1987"/>
        <n v="1990"/>
        <n v="2004"/>
        <n v="1999"/>
        <n v="1989"/>
        <n v="2008"/>
        <n v="1997"/>
        <n v="1994"/>
        <n v="2014"/>
        <n v="2002"/>
        <n v="2006"/>
        <n v="2009"/>
        <n v="2019"/>
        <n v="2005"/>
        <n v="2013"/>
        <s v=" "/>
      </sharedItems>
    </cacheField>
    <cacheField name="Década tombamento" numFmtId="0">
      <sharedItems containsBlank="1" containsMixedTypes="1" containsNumber="1" containsInteger="1" minValue="1930" maxValue="2020"/>
    </cacheField>
    <cacheField name="Ano rerratificação" numFmtId="0">
      <sharedItems containsBlank="1" containsMixedTypes="1" containsNumber="1" containsInteger="1" minValue="1943" maxValue="2016"/>
    </cacheField>
    <cacheField name="Data do Indeferimento" numFmtId="0">
      <sharedItems containsDate="1" containsBlank="1" containsMixedTypes="1" minDate="1905-06-11T00:00:00" maxDate="2015-06-25T00:00:00"/>
    </cacheField>
    <cacheField name="Década indeferimento" numFmtId="0">
      <sharedItems containsBlank="1" containsMixedTypes="1" containsNumber="1" containsInteger="1" minValue="1940" maxValue="2010"/>
    </cacheField>
    <cacheField name="Observações sobre o tombamento" numFmtId="0">
      <sharedItems containsBlank="1"/>
    </cacheField>
    <cacheField name="Poligonal de tombamento descrita" numFmtId="0">
      <sharedItems containsBlank="1"/>
    </cacheField>
    <cacheField name="Poligonal de tombamento em mapa" numFmtId="0">
      <sharedItems containsBlank="1"/>
    </cacheField>
    <cacheField name="Poligonal de entorno descrita" numFmtId="0">
      <sharedItems containsBlank="1"/>
    </cacheField>
    <cacheField name="Poligonal de entorno em mapa" numFmtId="0">
      <sharedItems containsBlank="1"/>
    </cacheField>
    <cacheField name="Existe mapa digital da área com as delimitações?" numFmtId="0">
      <sharedItems containsBlank="1"/>
    </cacheField>
    <cacheField name="Norma em vigor" numFmtId="0">
      <sharedItems containsBlank="1"/>
    </cacheField>
    <cacheField name="Estudo ou diretrizes para normatização" numFmtId="0">
      <sharedItems containsBlank="1"/>
    </cacheField>
    <cacheField name="Número da norma ou ano dos estudos" numFmtId="0">
      <sharedItems containsBlank="1" containsMixedTypes="1" containsNumber="1" containsInteger="1" minValue="1977" maxValue="2016"/>
    </cacheField>
    <cacheField name="Observações sobre normas e Portarias"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olina Di Lello Jordão Silva" refreshedDate="44362.660883101853" createdVersion="1" refreshedVersion="6" recordCount="2400" xr:uid="{00000000-000A-0000-FFFF-FFFF02000000}">
  <cacheSource type="worksheet">
    <worksheetSource ref="E10" sheet="BENS TOMBADOS E PROCESSO ABERTO"/>
  </cacheSource>
  <cacheFields count="46">
    <cacheField name="Localização processo" numFmtId="0">
      <sharedItems containsBlank="1" count="12">
        <s v="ARQUIVO"/>
        <s v="VAGO"/>
        <s v="SUPERINT"/>
        <s v="DEPAM"/>
        <s v="PEND"/>
        <s v="X"/>
        <s v="MinC"/>
        <s v="CONS"/>
        <s v="PF"/>
        <m/>
        <s v="PRESI"/>
        <s v="S/INFO" u="1"/>
      </sharedItems>
    </cacheField>
    <cacheField name="Observações sobre o processo (tramitação)" numFmtId="0">
      <sharedItems containsBlank="1"/>
    </cacheField>
    <cacheField name="Processo (CPROD)" numFmtId="0">
      <sharedItems containsBlank="1"/>
    </cacheField>
    <cacheField name="R" numFmtId="0">
      <sharedItems containsBlank="1" count="6">
        <s v="S"/>
        <m/>
        <s v="NE"/>
        <s v="SE"/>
        <s v="N"/>
        <s v="CO"/>
      </sharedItems>
    </cacheField>
    <cacheField name="UF" numFmtId="0">
      <sharedItems containsBlank="1" count="32">
        <s v="RS"/>
        <m/>
        <s v="PE"/>
        <s v="RJ"/>
        <s v="PR"/>
        <s v="BA"/>
        <s v="MG"/>
        <s v="PB"/>
        <s v="MA"/>
        <s v="CE"/>
        <s v="SC"/>
        <s v="PA"/>
        <s v="SP"/>
        <s v="PI"/>
        <s v="ES"/>
        <s v="GO"/>
        <s v="SE"/>
        <s v="AL"/>
        <s v="RN"/>
        <s v="RO"/>
        <s v="AP"/>
        <s v="MS"/>
        <s v="MT"/>
        <s v="DF"/>
        <s v="AM"/>
        <s v="PI "/>
        <s v="AC"/>
        <s v="TO"/>
        <s v="MG "/>
        <s v="RR"/>
        <s v="??"/>
        <s v="PE "/>
      </sharedItems>
    </cacheField>
    <cacheField name="MUNICÍPIO" numFmtId="0">
      <sharedItems containsBlank="1"/>
    </cacheField>
    <cacheField name="Classificação (relacionada à forma de proteção)" numFmtId="0">
      <sharedItems containsBlank="1" count="23">
        <s v="Edificação e Acervo"/>
        <m/>
        <s v="Conjunto Arquitetônico"/>
        <s v="Coleção ou acervo"/>
        <s v="Edificação"/>
        <s v="Ruína"/>
        <s v="Conjunto Rural"/>
        <s v="Conjunto Urbano"/>
        <s v="Bem móvel ou integrado"/>
        <s v="Infraestrutura ou equipamento urbano"/>
        <s v="Jardim Histórico"/>
        <s v="Patrimônio Natural"/>
        <s v="Sítio arqueológico"/>
        <s v="???"/>
        <s v="Terreiro"/>
        <s v="Bem paleontológico"/>
        <s v="Quilombo"/>
        <s v="Infraestrutura ou equipametno urbano" u="1"/>
        <s v="Paisagem" u="1"/>
        <s v="Bens móveis e integrados" u="1"/>
        <s v="Coleções e acervos arqueológicos" u="1"/>
        <s v="Equipamentos e infra-estrutura urbana" u="1"/>
        <s v="Coleções e acervos" u="1"/>
      </sharedItems>
    </cacheField>
    <cacheField name="Nome atribuído" numFmtId="0">
      <sharedItems containsBlank="1"/>
    </cacheField>
    <cacheField name="Contagem de bens" numFmtId="0">
      <sharedItems containsBlank="1" containsMixedTypes="1" containsNumber="1" containsInteger="1" minValue="0" maxValue="14"/>
    </cacheField>
    <cacheField name="Situação legal do bem" numFmtId="0">
      <sharedItems containsBlank="1" count="5">
        <s v="T"/>
        <m/>
        <s v="TC"/>
        <s v="TP"/>
        <s v="TA"/>
      </sharedItems>
    </cacheField>
    <cacheField name="Contagem processos T" numFmtId="0">
      <sharedItems containsString="0" containsBlank="1" containsNumber="1" containsInteger="1" minValue="0" maxValue="1"/>
    </cacheField>
    <cacheField name="Número Processo &quot;T&quot;" numFmtId="0">
      <sharedItems containsBlank="1" containsMixedTypes="1" containsNumber="1" containsInteger="1" minValue="1" maxValue="1949"/>
    </cacheField>
    <cacheField name="Ano de abertura" numFmtId="0">
      <sharedItems containsString="0" containsBlank="1" containsNumber="1" containsInteger="1" minValue="1938" maxValue="2021"/>
    </cacheField>
    <cacheField name="Data do pedido" numFmtId="0">
      <sharedItems containsDate="1" containsBlank="1" containsMixedTypes="1" minDate="1905-05-13T00:00:00" maxDate="2015-05-12T00:00:00"/>
    </cacheField>
    <cacheField name="Origem do pedido" numFmtId="0">
      <sharedItems containsBlank="1"/>
    </cacheField>
    <cacheField name="Data de abertura processo T" numFmtId="0">
      <sharedItems containsDate="1" containsBlank="1" containsMixedTypes="1" minDate="1963-11-26T00:00:00" maxDate="2021-04-07T00:00:00"/>
    </cacheField>
    <cacheField name="Década abertura" numFmtId="0">
      <sharedItems containsBlank="1" containsMixedTypes="1" containsNumber="1" containsInteger="1" minValue="10" maxValue="2021" count="23">
        <n v="1930"/>
        <s v="VAGO"/>
        <n v="1940"/>
        <n v="1950"/>
        <n v="1960"/>
        <n v="1970"/>
        <n v="1980"/>
        <n v="1981"/>
        <n v="1990"/>
        <n v="2000"/>
        <n v="2001"/>
        <n v="2002"/>
        <n v="2003"/>
        <n v="2004"/>
        <n v="2005"/>
        <n v="2010"/>
        <m/>
        <n v="2020"/>
        <n v="2011" u="1"/>
        <n v="2021" u="1"/>
        <n v="2014" u="1"/>
        <n v="10" u="1"/>
        <n v="2012" u="1"/>
      </sharedItems>
    </cacheField>
    <cacheField name="Estágio da Instrução (Portaria 11/86)" numFmtId="0">
      <sharedItems containsBlank="1" count="15">
        <s v="TOMBADO"/>
        <s v="VAGO"/>
        <s v="TOMB. CANCEL."/>
        <s v="RERRATIFIC."/>
        <s v="INDEFERIDO"/>
        <s v="PENDÊNCIA"/>
        <s v="ANEXADO"/>
        <s v="DESAPARECIDO"/>
        <s v="INSTRUÇÃO"/>
        <s v="TOMB. PROVIS."/>
        <s v="TOMB. APROV."/>
        <s v="HOMOLOGADO"/>
        <s v="TOMB. EMERG."/>
        <m/>
        <s v="ARQUIVADO" u="1"/>
      </sharedItems>
    </cacheField>
    <cacheField name="Recomendação de tombamento" numFmtId="0">
      <sharedItems containsBlank="1"/>
    </cacheField>
    <cacheField name="Data informação ao interessado (tombamento definitivo ou arquivamento)" numFmtId="0">
      <sharedItems containsNonDate="0" containsDate="1" containsString="0" containsBlank="1" minDate="1914-12-29T00:00:00" maxDate="2021-06-14T00:00:00"/>
    </cacheField>
    <cacheField name="Data de notificação" numFmtId="0">
      <sharedItems containsDate="1" containsBlank="1" containsMixedTypes="1" minDate="1957-07-17T00:00:00" maxDate="2020-06-13T00:00:00"/>
    </cacheField>
    <cacheField name="CÓDIGO IPHAN" numFmtId="0">
      <sharedItems containsBlank="1"/>
    </cacheField>
    <cacheField name="Natureza" numFmtId="0">
      <sharedItems containsBlank="1"/>
    </cacheField>
    <cacheField name="Tipo" numFmtId="0">
      <sharedItems containsBlank="1"/>
    </cacheField>
    <cacheField name="Classificação" numFmtId="0">
      <sharedItems containsBlank="1" count="28">
        <s v="Arquitetura Religiosa"/>
        <m/>
        <s v="Arquitetura de Produção"/>
        <s v="Misto"/>
        <s v="Arquitetura Funerária"/>
        <s v="Arquitetura Militar"/>
        <s v="Arquitetura Civil"/>
        <s v="Arquitetura Institucional"/>
        <s v="Arquitetura de Transportes"/>
        <s v="Transportes"/>
        <s v="Objetos Pessoais"/>
        <s v="Ruína" u="1"/>
        <s v="Conjunto Urbano" u="1"/>
        <s v="Bem paleontológico" u="1"/>
        <s v="Edificação" u="1"/>
        <s v="Sítio arqueológico" u="1"/>
        <s v="Terreiro" u="1"/>
        <s v="???" u="1"/>
        <s v="Bens móveis e integrados" u="1"/>
        <s v="Quilombo" u="1"/>
        <s v="Paisagem natural" u="1"/>
        <s v="Jardins e parques" u="1"/>
        <s v="Edificação e Acervo" u="1"/>
        <s v="Conjunto Arquitetônico" u="1"/>
        <s v="Conjunto Rural" u="1"/>
        <s v="Coleções e acervos arqueológicos" u="1"/>
        <s v="Equipamentos e infra-estrutura urbana" u="1"/>
        <s v="Coleções e acervos" u="1"/>
      </sharedItems>
    </cacheField>
    <cacheField name="Arqueológico, etnográfico e paisagístico" numFmtId="0">
      <sharedItems containsDate="1" containsBlank="1" containsMixedTypes="1" minDate="1938-05-05T00:00:00" maxDate="2019-11-22T00:00:00"/>
    </cacheField>
    <cacheField name="Histórico " numFmtId="0">
      <sharedItems containsDate="1" containsBlank="1" containsMixedTypes="1" minDate="1938-03-31T00:00:00" maxDate="2019-11-22T00:00:00"/>
    </cacheField>
    <cacheField name="Belas Artes" numFmtId="0">
      <sharedItems containsDate="1" containsBlank="1" containsMixedTypes="1" minDate="1938-03-04T00:00:00" maxDate="2020-10-15T00:00:00"/>
    </cacheField>
    <cacheField name="Artes Aplicadas" numFmtId="0">
      <sharedItems containsDate="1" containsBlank="1" containsMixedTypes="1" minDate="1939-08-09T00:00:00" maxDate="2012-09-21T00:00:00"/>
    </cacheField>
    <cacheField name="Ano decisão Conselho Consultivo" numFmtId="0">
      <sharedItems containsBlank="1" containsMixedTypes="1" containsNumber="1" containsInteger="1" minValue="1938" maxValue="2018"/>
    </cacheField>
    <cacheField name="Nº Reunião Conselho Consultivo" numFmtId="0">
      <sharedItems containsBlank="1" containsMixedTypes="1" containsNumber="1" minValue="1" maxValue="139"/>
    </cacheField>
    <cacheField name="Ano tombamento (inscrição)" numFmtId="0">
      <sharedItems containsBlank="1" containsMixedTypes="1" containsNumber="1" containsInteger="1" minValue="1938" maxValue="2019" count="78">
        <n v="1938"/>
        <m/>
        <n v="1941"/>
        <n v="1952"/>
        <n v="1957"/>
        <n v="1964"/>
        <n v="1939"/>
        <n v="1948"/>
        <n v="1951"/>
        <n v="1940"/>
        <n v="1949"/>
        <n v="1942"/>
        <n v="1943"/>
        <n v="1946"/>
        <n v="1971"/>
        <n v="1962"/>
        <n v="1944"/>
        <n v="1950"/>
        <n v="1966"/>
        <n v="1974"/>
        <n v="1955"/>
        <n v="1953"/>
        <n v="1978"/>
        <n v="1945"/>
        <n v="1972"/>
        <n v="1947"/>
        <n v="1954"/>
        <n v="1960"/>
        <n v="1970"/>
        <n v="1967"/>
        <n v="1963"/>
        <n v="1959"/>
        <n v="1961"/>
        <n v="1981"/>
        <n v="1958"/>
        <n v="1956"/>
        <n v="1988"/>
        <n v="1980"/>
        <n v="1965"/>
        <n v="1969"/>
        <n v="2017"/>
        <n v="2003"/>
        <n v="1968"/>
        <n v="1973"/>
        <n v="2000"/>
        <n v="2012"/>
        <n v="1975"/>
        <n v="1977"/>
        <n v="1996"/>
        <n v="2016"/>
        <n v="1976"/>
        <n v="1986"/>
        <n v="1998"/>
        <n v="2001"/>
        <n v="1979"/>
        <n v="1983"/>
        <n v="2018"/>
        <n v="1985"/>
        <n v="1984"/>
        <n v="1993"/>
        <n v="2011"/>
        <n v="2015"/>
        <n v="1987"/>
        <n v="1990"/>
        <n v="2004"/>
        <n v="1999"/>
        <n v="1989"/>
        <n v="2008"/>
        <n v="1997"/>
        <n v="1994"/>
        <n v="2014"/>
        <n v="2002"/>
        <n v="2006"/>
        <n v="2009"/>
        <n v="2019"/>
        <n v="2005"/>
        <n v="2013"/>
        <s v=" "/>
      </sharedItems>
    </cacheField>
    <cacheField name="Década tombamento" numFmtId="0">
      <sharedItems containsBlank="1" containsMixedTypes="1" containsNumber="1" containsInteger="1" minValue="1930" maxValue="2020" count="12">
        <n v="1930"/>
        <m/>
        <n v="1940"/>
        <n v="1950"/>
        <n v="1960"/>
        <n v="1970"/>
        <n v="1980"/>
        <n v="2010"/>
        <n v="2000"/>
        <n v="1990"/>
        <n v="2020"/>
        <s v=" "/>
      </sharedItems>
    </cacheField>
    <cacheField name="Ano rerratificação" numFmtId="0">
      <sharedItems containsBlank="1" containsMixedTypes="1" containsNumber="1" containsInteger="1" minValue="1943" maxValue="2016"/>
    </cacheField>
    <cacheField name="Data do Indeferimento" numFmtId="0">
      <sharedItems containsDate="1" containsBlank="1" containsMixedTypes="1" minDate="1905-06-11T00:00:00" maxDate="2015-06-25T00:00:00"/>
    </cacheField>
    <cacheField name="Década indeferimento" numFmtId="0">
      <sharedItems containsBlank="1" containsMixedTypes="1" containsNumber="1" containsInteger="1" minValue="1940" maxValue="2010" count="10">
        <m/>
        <n v="1940"/>
        <n v="2000"/>
        <n v="1990"/>
        <n v="1960"/>
        <n v="2010"/>
        <n v="1950"/>
        <n v="1980"/>
        <s v=" "/>
        <n v="1970"/>
      </sharedItems>
    </cacheField>
    <cacheField name="Observações sobre o tombamento" numFmtId="0">
      <sharedItems containsBlank="1"/>
    </cacheField>
    <cacheField name="Poligonal de tombamento descrita" numFmtId="0">
      <sharedItems containsBlank="1"/>
    </cacheField>
    <cacheField name="Poligonal de tombamento em mapa" numFmtId="0">
      <sharedItems containsBlank="1"/>
    </cacheField>
    <cacheField name="Poligonal de entorno descrita" numFmtId="0">
      <sharedItems containsBlank="1"/>
    </cacheField>
    <cacheField name="Poligonal de entorno em mapa" numFmtId="0">
      <sharedItems containsBlank="1"/>
    </cacheField>
    <cacheField name="Existe mapa digital da área com as delimitações?" numFmtId="0">
      <sharedItems containsBlank="1"/>
    </cacheField>
    <cacheField name="Norma em vigor" numFmtId="0">
      <sharedItems containsBlank="1"/>
    </cacheField>
    <cacheField name="Estudo ou diretrizes para normatização" numFmtId="0">
      <sharedItems containsBlank="1"/>
    </cacheField>
    <cacheField name="Número da norma ou ano dos estudos" numFmtId="0">
      <sharedItems containsBlank="1" containsMixedTypes="1" containsNumber="1" containsInteger="1" minValue="1977" maxValue="2016"/>
    </cacheField>
    <cacheField name="Observações sobre normas e Portaria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
  <r>
    <x v="0"/>
    <n v="325"/>
    <m/>
  </r>
  <r>
    <x v="1"/>
    <n v="116"/>
    <n v="0.5862068965517242"/>
  </r>
  <r>
    <x v="2"/>
    <n v="84"/>
    <n v="0.7857142857142857"/>
  </r>
  <r>
    <x v="3"/>
    <n v="137"/>
    <n v="0.61313868613138678"/>
  </r>
  <r>
    <x v="4"/>
    <n v="112"/>
    <n v="0.9375"/>
  </r>
  <r>
    <x v="5"/>
    <n v="114"/>
    <n v="0.57017543859649122"/>
  </r>
  <r>
    <x v="6"/>
    <n v="74"/>
    <n v="0.85135135135135132"/>
  </r>
  <r>
    <x v="7"/>
    <n v="72"/>
    <n v="0.97222222222222221"/>
  </r>
  <r>
    <x v="8"/>
    <n v="78"/>
    <n v="0.9358974358974359"/>
  </r>
  <r>
    <x v="9"/>
    <n v="76"/>
    <n v="0.96052631578947367"/>
  </r>
  <r>
    <x v="10"/>
    <n v="93"/>
    <n v="0.86021505376344087"/>
  </r>
  <r>
    <x v="11"/>
    <n v="113"/>
    <n v="0.68141592920353977"/>
  </r>
  <r>
    <x v="12"/>
    <n v="108"/>
    <n v="0.46296296296296291"/>
  </r>
  <r>
    <x v="13"/>
    <n v="65"/>
    <n v="0.7384615384615385"/>
  </r>
  <r>
    <x v="14"/>
    <n v="67"/>
    <n v="0.86567164179104483"/>
  </r>
  <r>
    <x v="15"/>
    <n v="69"/>
    <n v="0.92753623188405798"/>
  </r>
  <r>
    <x v="16"/>
    <n v="78"/>
    <n v="0.73076923076923084"/>
  </r>
  <r>
    <x v="17"/>
    <n v="70"/>
    <n v="0.72857142857142865"/>
  </r>
  <r>
    <x v="18"/>
    <n v="69"/>
    <n v="0.94202898550724634"/>
  </r>
  <r>
    <x v="19"/>
    <n v="79"/>
    <n v="0.83544303797468356"/>
  </r>
  <r>
    <x v="20"/>
    <n v="85"/>
    <n v="0.83529411764705885"/>
  </r>
  <r>
    <x v="21"/>
    <n v="82"/>
    <n v="0.81707317073170738"/>
  </r>
  <r>
    <x v="22"/>
    <n v="82"/>
    <n v="0.90243902439024393"/>
  </r>
  <r>
    <x v="23"/>
    <n v="104"/>
    <n v="0.95192307692307687"/>
  </r>
  <r>
    <x v="24"/>
    <n v="146"/>
    <n v="0.64383561643835618"/>
  </r>
  <r>
    <x v="25"/>
    <n v="133"/>
    <n v="0.91729323308270683"/>
  </r>
  <r>
    <x v="26"/>
    <n v="151"/>
    <n v="0.78807947019867552"/>
  </r>
  <r>
    <x v="27"/>
    <n v="132"/>
    <n v="0.90909090909090906"/>
  </r>
  <r>
    <x v="28"/>
    <n v="139"/>
    <n v="0.93525179856115104"/>
  </r>
  <r>
    <x v="29"/>
    <n v="150"/>
    <n v="0.82666666666666666"/>
  </r>
  <r>
    <x v="30"/>
    <n v="135"/>
    <n v="0.93333333333333335"/>
  </r>
  <r>
    <x v="31"/>
    <n v="143"/>
    <n v="0.88111888111888115"/>
  </r>
  <r>
    <x v="32"/>
    <n v="133"/>
    <n v="0.90225563909774431"/>
  </r>
  <r>
    <x v="33"/>
    <n v="137"/>
    <n v="0.93430656934306566"/>
  </r>
  <r>
    <x v="34"/>
    <n v="146"/>
    <n v="0.92465753424657537"/>
  </r>
  <r>
    <x v="35"/>
    <n v="167"/>
    <n v="0.88622754491017963"/>
  </r>
  <r>
    <x v="36"/>
    <n v="184"/>
    <n v="0.91304347826086962"/>
  </r>
  <r>
    <x v="37"/>
    <n v="186"/>
    <n v="0.967741935483871"/>
  </r>
  <r>
    <x v="38"/>
    <n v="195"/>
    <n v="0.98974358974358978"/>
  </r>
  <r>
    <x v="39"/>
    <n v="211"/>
    <n v="0.98578199052132698"/>
  </r>
  <r>
    <x v="40"/>
    <n v="236"/>
    <n v="0.96610169491525422"/>
  </r>
  <r>
    <x v="41"/>
    <n v="248"/>
    <n v="0.95967741935483875"/>
  </r>
  <r>
    <x v="42"/>
    <n v="267"/>
    <n v="0.92883895131086147"/>
  </r>
  <r>
    <x v="43"/>
    <n v="262"/>
    <n v="0.94656488549618323"/>
  </r>
  <r>
    <x v="44"/>
    <n v="268"/>
    <n v="1"/>
  </r>
  <r>
    <x v="45"/>
    <n v="303"/>
    <n v="0.97689768976897695"/>
  </r>
  <r>
    <x v="46"/>
    <n v="323"/>
    <n v="0.95665634674922595"/>
  </r>
  <r>
    <x v="47"/>
    <n v="364"/>
    <n v="0.95879120879120883"/>
  </r>
  <r>
    <x v="48"/>
    <n v="377"/>
    <n v="0.93368700265251992"/>
  </r>
  <r>
    <x v="49"/>
    <n v="397"/>
    <n v="0.96977329974811088"/>
  </r>
  <r>
    <x v="50"/>
    <n v="411"/>
    <n v="0.96350364963503654"/>
  </r>
  <r>
    <x v="51"/>
    <n v="414"/>
    <n v="0.97342995169082125"/>
  </r>
  <r>
    <x v="52"/>
    <n v="420"/>
    <n v="0.97380952380952379"/>
  </r>
  <r>
    <x v="53"/>
    <n v="412"/>
    <n v="1"/>
  </r>
  <r>
    <x v="54"/>
    <n v="416"/>
    <n v="1"/>
  </r>
  <r>
    <x v="55"/>
    <n v="423"/>
    <n v="0.98581560283687941"/>
  </r>
  <r>
    <x v="56"/>
    <n v="426"/>
    <n v="0.99530516431924887"/>
  </r>
  <r>
    <x v="57"/>
    <n v="446"/>
    <n v="0.99775784753363228"/>
  </r>
  <r>
    <x v="58"/>
    <n v="458"/>
    <n v="0.98689956331877726"/>
  </r>
  <r>
    <x v="59"/>
    <n v="482"/>
    <n v="0.97095435684647302"/>
  </r>
  <r>
    <x v="60"/>
    <n v="499"/>
    <n v="0.97995991983967934"/>
  </r>
  <r>
    <x v="61"/>
    <n v="508"/>
    <n v="0.93307086614173229"/>
  </r>
  <r>
    <x v="62"/>
    <n v="488"/>
    <n v="0.98360655737704916"/>
  </r>
  <r>
    <x v="63"/>
    <n v="496"/>
    <n v="0.99395161290322576"/>
  </r>
  <r>
    <x v="64"/>
    <n v="511"/>
    <n v="0.99608610567514677"/>
  </r>
  <r>
    <x v="65"/>
    <n v="518"/>
    <n v="0.98648648648648651"/>
  </r>
  <r>
    <x v="66"/>
    <n v="518"/>
    <n v="0.86486486486486491"/>
  </r>
  <r>
    <x v="67"/>
    <n v="455"/>
    <n v="0.98241758241758237"/>
  </r>
  <r>
    <x v="68"/>
    <n v="457"/>
    <n v="0.99562363238512031"/>
  </r>
  <r>
    <x v="69"/>
    <n v="562"/>
    <n v="0.99644128113879005"/>
  </r>
  <r>
    <x v="70"/>
    <n v="592"/>
    <n v="0.96452702702702697"/>
  </r>
  <r>
    <x v="71"/>
    <n v="588"/>
    <n v="0.98809523809523814"/>
  </r>
  <r>
    <x v="72"/>
    <n v="624"/>
    <n v="0.97756410256410253"/>
  </r>
  <r>
    <x v="73"/>
    <n v="632"/>
    <n v="0.95727848101265822"/>
  </r>
  <r>
    <x v="74"/>
    <n v="629"/>
    <n v="0.95230524642289349"/>
  </r>
  <r>
    <x v="75"/>
    <n v="616"/>
    <n v="0.92045454545454541"/>
  </r>
  <r>
    <x v="76"/>
    <n v="611"/>
    <n v="0.8788870703764321"/>
  </r>
  <r>
    <x v="77"/>
    <n v="582"/>
    <n v="0.7989690721649485"/>
  </r>
  <r>
    <x v="78"/>
    <n v="503"/>
    <n v="0.89860834990059646"/>
  </r>
  <r>
    <x v="79"/>
    <n v="474"/>
    <n v="0.99156118143459915"/>
  </r>
  <r>
    <x v="80"/>
    <n v="501"/>
    <n v="0.99001996007984028"/>
  </r>
  <r>
    <x v="81"/>
    <n v="518"/>
    <n v="0.95173745173745172"/>
  </r>
  <r>
    <x v="82"/>
    <n v="496"/>
    <n v="0.9495967741935483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92">
  <r>
    <m/>
    <s v="ARQUIVO"/>
    <m/>
    <m/>
    <s v="S"/>
    <s v="RS"/>
    <s v="Rio Grande"/>
    <s v="Edificação e Acervo"/>
    <s v="Igreja Matriz de São Pedro e Capela da Ordem Terceira de São Francisco"/>
    <n v="1"/>
    <s v="T"/>
    <n v="1"/>
    <n v="1"/>
    <x v="0"/>
    <m/>
    <m/>
    <m/>
    <n v="1930"/>
    <s v="TOMBADO"/>
    <m/>
    <m/>
    <m/>
    <s v="RS4315602BIED00002"/>
    <s v="Bem Imóvel"/>
    <s v="Edificação"/>
    <s v="Arquitetura Religiosa"/>
    <m/>
    <m/>
    <d v="1938-05-17T00:00:00"/>
    <m/>
    <n v="1938"/>
    <n v="1"/>
    <x v="0"/>
    <n v="1930"/>
    <m/>
    <m/>
    <m/>
    <m/>
    <s v="Não se aplica"/>
    <m/>
    <m/>
    <m/>
    <m/>
    <m/>
    <m/>
    <m/>
    <m/>
  </r>
  <r>
    <m/>
    <s v="VAGO"/>
    <m/>
    <m/>
    <m/>
    <m/>
    <m/>
    <m/>
    <s v="Número VAGO"/>
    <m/>
    <m/>
    <m/>
    <n v="2"/>
    <x v="1"/>
    <m/>
    <m/>
    <m/>
    <s v="VAGO"/>
    <s v="VAGO"/>
    <m/>
    <m/>
    <m/>
    <s v=" "/>
    <m/>
    <m/>
    <m/>
    <m/>
    <m/>
    <m/>
    <m/>
    <m/>
    <m/>
    <x v="1"/>
    <m/>
    <m/>
    <m/>
    <m/>
    <m/>
    <m/>
    <m/>
    <m/>
    <m/>
    <m/>
    <m/>
    <m/>
    <m/>
    <m/>
  </r>
  <r>
    <m/>
    <s v="ARQUIVO"/>
    <m/>
    <m/>
    <s v="NE"/>
    <s v="PE"/>
    <s v="Ipojuca"/>
    <s v="Edificação e Acervo"/>
    <s v="Convento e Igreja de Santo Antônio"/>
    <n v="1"/>
    <s v="T"/>
    <n v="1"/>
    <n v="3"/>
    <x v="0"/>
    <m/>
    <m/>
    <m/>
    <n v="1930"/>
    <s v="TOMBADO"/>
    <m/>
    <m/>
    <m/>
    <s v="PE-2607208-BI-CA-00001 "/>
    <s v="Bem Imóvel"/>
    <s v="Conjunto Arquitetônico"/>
    <s v="Arquitetura Religiosa"/>
    <m/>
    <m/>
    <d v="1938-03-21T00:00:00"/>
    <m/>
    <m/>
    <m/>
    <x v="0"/>
    <n v="1930"/>
    <m/>
    <m/>
    <m/>
    <m/>
    <s v="Não se aplica"/>
    <m/>
    <m/>
    <m/>
    <m/>
    <m/>
    <m/>
    <m/>
    <m/>
  </r>
  <r>
    <m/>
    <s v="ARQUIVO"/>
    <m/>
    <m/>
    <s v="NE"/>
    <s v="PE"/>
    <s v="Recife"/>
    <s v="Edificação e Acervo"/>
    <s v="Igreja de Nossa Senhora da Conceição dos Militares"/>
    <n v="1"/>
    <s v="T"/>
    <n v="1"/>
    <n v="4"/>
    <x v="0"/>
    <m/>
    <m/>
    <m/>
    <n v="1930"/>
    <s v="TOMBADO"/>
    <m/>
    <m/>
    <m/>
    <s v="PE2611606BIED00028"/>
    <s v="Bem Imóvel"/>
    <s v="Edificação"/>
    <s v="Arquitetura Religiosa"/>
    <m/>
    <m/>
    <d v="1938-03-28T00:00:00"/>
    <m/>
    <m/>
    <n v="110"/>
    <x v="0"/>
    <n v="1930"/>
    <n v="1984"/>
    <m/>
    <m/>
    <s v="Na 110º reunião do Conselho foi decidida a poligonal de tombamento."/>
    <s v="Não se aplica"/>
    <m/>
    <s v="sim"/>
    <m/>
    <m/>
    <m/>
    <m/>
    <m/>
    <s v="Delimitação de entorno incluindo vários bens, que teria sido apresentada ao Conselho Consultivo (verificar). Mapas com delimitações no Sambaqui."/>
  </r>
  <r>
    <m/>
    <s v="ARQUIVO"/>
    <m/>
    <m/>
    <s v="NE"/>
    <s v="PE"/>
    <s v="Jaboatão dos Guararapes"/>
    <s v="Edificação e Acervo"/>
    <s v="Igreja de Nossa Senhora dos Prazeres"/>
    <n v="1"/>
    <s v="T"/>
    <n v="1"/>
    <n v="5"/>
    <x v="0"/>
    <m/>
    <m/>
    <m/>
    <n v="1930"/>
    <s v="TOMBADO"/>
    <m/>
    <m/>
    <m/>
    <s v="PE2607901BIED00002"/>
    <s v="Bem Imóvel"/>
    <s v="Edificação"/>
    <s v="Arquitetura Religiosa"/>
    <m/>
    <m/>
    <d v="1938-03-16T00:00:00"/>
    <m/>
    <m/>
    <m/>
    <x v="0"/>
    <n v="1930"/>
    <m/>
    <m/>
    <m/>
    <s v="Convertido em Monumento Nacional pelo Decreto nº 25.175, de 03/07/1948. O tombamento inclui todo o seu acervo, de acordo com a Resolução do Conselho Consultivo da SPHAN, de 13/08/1985, referente ao Proc. Administ. nº 13/85/SPHAN"/>
    <s v="Não se aplica"/>
    <m/>
    <m/>
    <m/>
    <m/>
    <m/>
    <m/>
    <m/>
    <m/>
  </r>
  <r>
    <m/>
    <s v="ARQUIVO"/>
    <m/>
    <m/>
    <s v="NE"/>
    <s v="PE"/>
    <s v="Recife"/>
    <s v="Conjunto Arquitetônico"/>
    <s v="Capela Dourada, claustro e Igreja da Ordem Terceira de São Francisco"/>
    <n v="1"/>
    <s v="T"/>
    <n v="1"/>
    <n v="6"/>
    <x v="0"/>
    <m/>
    <m/>
    <m/>
    <n v="1930"/>
    <s v="TOMBADO"/>
    <m/>
    <m/>
    <m/>
    <s v="PE-2611606-BI-ED-00003"/>
    <s v="Bem Imóvel"/>
    <s v="Conjunto Arquitetônico"/>
    <s v="Arquitetura Religiosa"/>
    <m/>
    <m/>
    <d v="1938-03-14T00:00:00"/>
    <m/>
    <m/>
    <n v="110"/>
    <x v="0"/>
    <n v="1930"/>
    <n v="1984"/>
    <m/>
    <m/>
    <s v="Livro Belas Artes: Nº insc.: 168; Vol. 1; f.: 029; data: 15/07/38. Na 110ª reunião do Conselho foi decidida a poligonal de tombamento."/>
    <s v="Não se aplica"/>
    <m/>
    <s v="sim"/>
    <m/>
    <m/>
    <m/>
    <m/>
    <m/>
    <s v="Delimitação de entorno incluindo vários bens, que teria sido apresentada ao Conselho Consultivo (verificar). Mapas com delimitações no Sambaqui."/>
  </r>
  <r>
    <m/>
    <s v="ARQUIVO"/>
    <m/>
    <m/>
    <s v="SE"/>
    <s v="RJ"/>
    <s v="Rio de Janeiro"/>
    <s v="Edificação e Acervo"/>
    <s v="Convento e Igreja de Santo Antônio"/>
    <n v="1"/>
    <s v="T"/>
    <n v="1"/>
    <n v="7"/>
    <x v="0"/>
    <m/>
    <m/>
    <m/>
    <n v="1930"/>
    <s v="TOMBADO"/>
    <m/>
    <m/>
    <m/>
    <s v="RJ3304557BIED00090"/>
    <s v="Bem Imóvel"/>
    <s v="Conjunto Arquitetônico"/>
    <s v="Arquitetura Religiosa"/>
    <m/>
    <d v="1938-05-16T00:00:00"/>
    <d v="1938-05-16T00:00:00"/>
    <m/>
    <m/>
    <m/>
    <x v="0"/>
    <n v="1930"/>
    <m/>
    <m/>
    <m/>
    <m/>
    <s v="Não se aplica"/>
    <m/>
    <m/>
    <m/>
    <m/>
    <m/>
    <m/>
    <m/>
    <m/>
  </r>
  <r>
    <m/>
    <s v="ARQUIVO"/>
    <m/>
    <m/>
    <s v="S"/>
    <s v="RS"/>
    <s v="Santa Maria"/>
    <s v="Coleção ou acervo"/>
    <s v="Museu da União dos Caixeiros Viajantes: acervo"/>
    <n v="1"/>
    <s v="T"/>
    <n v="1"/>
    <n v="8"/>
    <x v="0"/>
    <m/>
    <m/>
    <m/>
    <n v="1930"/>
    <s v="TOMBADO"/>
    <m/>
    <m/>
    <m/>
    <s v="RS4316907BMCL00001"/>
    <s v="Bem Móvel e Integrado"/>
    <s v="Acervo"/>
    <m/>
    <m/>
    <m/>
    <d v="1938-03-25T00:00:00"/>
    <m/>
    <m/>
    <m/>
    <x v="0"/>
    <n v="1930"/>
    <m/>
    <m/>
    <m/>
    <m/>
    <s v="Não se aplica"/>
    <m/>
    <s v="Não se aplica"/>
    <m/>
    <m/>
    <m/>
    <m/>
    <m/>
    <m/>
  </r>
  <r>
    <m/>
    <s v="ARQUIVO"/>
    <m/>
    <m/>
    <s v="SE"/>
    <s v="RJ"/>
    <s v="Rio de Janeiro"/>
    <s v="Edificação e Acervo"/>
    <s v="Mosteiro e Igreja de São Bento"/>
    <n v="1"/>
    <s v="T"/>
    <n v="1"/>
    <n v="9"/>
    <x v="0"/>
    <m/>
    <m/>
    <m/>
    <n v="1930"/>
    <s v="TOMBADO"/>
    <m/>
    <m/>
    <m/>
    <s v="RJ3304557BIED00021"/>
    <s v="Bem Imóvel"/>
    <s v="Conjunto Arquitetônico"/>
    <s v="Arquitetura Religiosa"/>
    <m/>
    <d v="1938-07-15T00:00:00"/>
    <d v="1938-07-15T00:00:00"/>
    <m/>
    <m/>
    <m/>
    <x v="0"/>
    <n v="1930"/>
    <m/>
    <m/>
    <m/>
    <m/>
    <s v="Não se aplica"/>
    <m/>
    <m/>
    <m/>
    <m/>
    <m/>
    <m/>
    <m/>
    <s v="informação número 93"/>
  </r>
  <r>
    <m/>
    <s v="ARQUIVO"/>
    <m/>
    <m/>
    <s v="SE"/>
    <s v="RJ"/>
    <s v="Rio de Janeiro"/>
    <s v="Edificação"/>
    <s v="Casa na Ladeira do Morro do Valongo, 21"/>
    <n v="1"/>
    <s v="T"/>
    <n v="0"/>
    <n v="10"/>
    <x v="0"/>
    <m/>
    <m/>
    <m/>
    <n v="1930"/>
    <s v="TOMBADO"/>
    <m/>
    <m/>
    <m/>
    <s v="RJ3304557BIED00075"/>
    <s v="Bem Imóvel"/>
    <s v="Edificação"/>
    <m/>
    <d v="1938-07-15T00:00:00"/>
    <m/>
    <d v="1938-07-15T00:00:00"/>
    <m/>
    <m/>
    <m/>
    <x v="0"/>
    <n v="1930"/>
    <m/>
    <m/>
    <m/>
    <s v="vários bens no mesmo processo"/>
    <s v="Não se aplica"/>
    <m/>
    <s v="P"/>
    <s v="sim"/>
    <s v="sim"/>
    <s v="sim"/>
    <m/>
    <n v="2013"/>
    <s v="PORTARIA Nº  135, DE 13 DE FEVEREIRO DE 2013"/>
  </r>
  <r>
    <m/>
    <s v="ARQUIVO"/>
    <m/>
    <m/>
    <s v="SE"/>
    <s v="RJ"/>
    <s v="Rio de Janeiro"/>
    <s v="Edificação"/>
    <s v="Asilo São Cornélio: prédio (Casa à Rua do Catete, nº 6)"/>
    <n v="1"/>
    <s v="T"/>
    <n v="1"/>
    <n v="10"/>
    <x v="0"/>
    <m/>
    <m/>
    <m/>
    <n v="1930"/>
    <s v="TOMBADO"/>
    <m/>
    <m/>
    <m/>
    <s v="RJ3304557BIED00078"/>
    <s v="Bem Imóvel"/>
    <s v="Edificação"/>
    <m/>
    <m/>
    <m/>
    <d v="1938-07-15T00:00:00"/>
    <m/>
    <m/>
    <m/>
    <x v="0"/>
    <n v="1930"/>
    <m/>
    <m/>
    <m/>
    <s v="vários bens no mesmo processo"/>
    <s v="Não se aplica"/>
    <m/>
    <s v="P"/>
    <s v="não"/>
    <s v="não"/>
    <s v="sim"/>
    <m/>
    <n v="1980"/>
    <s v="Normatização: Portaria Iphan nº 8/80"/>
  </r>
  <r>
    <m/>
    <s v="ARQUIVO"/>
    <m/>
    <m/>
    <s v="SE"/>
    <s v="RJ"/>
    <s v="Rio de Janeiro"/>
    <s v="Edificação"/>
    <s v="Hospital da Santa Casa de Misericórdia: prédio"/>
    <n v="1"/>
    <s v="T"/>
    <n v="0"/>
    <n v="10"/>
    <x v="0"/>
    <m/>
    <m/>
    <m/>
    <n v="1930"/>
    <s v="TOMBADO"/>
    <m/>
    <m/>
    <m/>
    <s v="RJ3304557BIED00049"/>
    <s v="Bem Imóvel"/>
    <s v="Edificação"/>
    <m/>
    <m/>
    <m/>
    <d v="1938-07-15T00:00:00"/>
    <m/>
    <m/>
    <m/>
    <x v="0"/>
    <n v="1930"/>
    <m/>
    <m/>
    <m/>
    <s v="vários bens no mesmo processo"/>
    <s v="Não se aplica"/>
    <m/>
    <m/>
    <m/>
    <m/>
    <s v="sim"/>
    <m/>
    <n v="1980"/>
    <s v="Normatização: Portaria Iphan nº 8/80"/>
  </r>
  <r>
    <m/>
    <s v="ARQUIVO"/>
    <m/>
    <m/>
    <s v="SE"/>
    <s v="RJ"/>
    <s v="Rio de Janeiro"/>
    <s v="Edificação e Acervo"/>
    <s v="Igreja de Nossa Senhora do Bom Sucesso"/>
    <n v="1"/>
    <s v="T"/>
    <n v="0"/>
    <n v="10"/>
    <x v="0"/>
    <m/>
    <m/>
    <m/>
    <n v="1930"/>
    <s v="TOMBADO"/>
    <m/>
    <m/>
    <m/>
    <s v="RJ3304557BIED00037"/>
    <s v="Bem Imóvel"/>
    <s v="Edificação"/>
    <s v="Arquitetura Religiosa"/>
    <m/>
    <m/>
    <d v="1938-07-15T00:00:00"/>
    <m/>
    <m/>
    <m/>
    <x v="0"/>
    <n v="1930"/>
    <m/>
    <m/>
    <m/>
    <s v="vários bens no mesmo processo"/>
    <s v="Não se aplica"/>
    <m/>
    <m/>
    <m/>
    <m/>
    <s v="sim"/>
    <m/>
    <n v="1980"/>
    <s v="Normatização: Portaria Iphan nº 8/80"/>
  </r>
  <r>
    <m/>
    <s v="ARQUIVO"/>
    <m/>
    <m/>
    <s v="SE"/>
    <s v="RJ"/>
    <s v="Rio de Janeiro"/>
    <s v="Edificação"/>
    <s v="Casa da Marquesa dos Santos"/>
    <n v="1"/>
    <s v="T"/>
    <n v="1"/>
    <n v="11"/>
    <x v="0"/>
    <m/>
    <m/>
    <m/>
    <n v="1930"/>
    <s v="TOMBADO"/>
    <m/>
    <m/>
    <m/>
    <s v="RJ3304557BIED00063"/>
    <s v="Bem Imóvel"/>
    <s v="Edificação"/>
    <m/>
    <m/>
    <m/>
    <d v="1938-03-30T00:00:00"/>
    <m/>
    <m/>
    <m/>
    <x v="0"/>
    <n v="1930"/>
    <m/>
    <m/>
    <m/>
    <m/>
    <s v="Não se aplica"/>
    <m/>
    <m/>
    <m/>
    <m/>
    <m/>
    <m/>
    <m/>
    <s v="Atual Museu do Primeiro Reinado"/>
  </r>
  <r>
    <m/>
    <s v="ARQUIVO"/>
    <m/>
    <m/>
    <s v="SE"/>
    <s v="RJ"/>
    <s v="Rio de Janeiro"/>
    <s v="Edificação e Acervo"/>
    <s v="Igreja de Santa Luzia"/>
    <n v="1"/>
    <s v="T"/>
    <n v="1"/>
    <n v="12"/>
    <x v="0"/>
    <m/>
    <m/>
    <m/>
    <n v="1930"/>
    <s v="TOMBADO"/>
    <m/>
    <m/>
    <m/>
    <s v="RJ3304557BIED00033"/>
    <s v="Bem Imóvel"/>
    <s v="Edificação"/>
    <s v="Arquitetura Religiosa"/>
    <m/>
    <m/>
    <d v="1938-07-16T00:00:00"/>
    <m/>
    <m/>
    <m/>
    <x v="0"/>
    <n v="1930"/>
    <m/>
    <m/>
    <m/>
    <m/>
    <s v="Não se aplica"/>
    <m/>
    <m/>
    <m/>
    <m/>
    <m/>
    <m/>
    <m/>
    <m/>
  </r>
  <r>
    <m/>
    <s v="ARQUIVO"/>
    <m/>
    <m/>
    <s v="SE"/>
    <s v="RJ"/>
    <s v="Rio de Janeiro"/>
    <s v="Edificação e Acervo"/>
    <s v="Igreja de São José"/>
    <n v="1"/>
    <s v="T"/>
    <n v="1"/>
    <n v="13"/>
    <x v="0"/>
    <m/>
    <m/>
    <m/>
    <n v="1930"/>
    <s v="TOMBADO"/>
    <m/>
    <m/>
    <m/>
    <s v="RJ3304557BIED00026"/>
    <s v="Bem Imóvel"/>
    <s v="Edificação"/>
    <s v="Arquitetura Religiosa"/>
    <m/>
    <d v="1938-07-15T00:00:00"/>
    <d v="1938-07-15T00:00:00"/>
    <m/>
    <m/>
    <m/>
    <x v="0"/>
    <n v="1930"/>
    <m/>
    <m/>
    <m/>
    <m/>
    <s v="Não se aplica"/>
    <m/>
    <m/>
    <m/>
    <m/>
    <m/>
    <m/>
    <m/>
    <m/>
  </r>
  <r>
    <m/>
    <s v="ARQUIVO"/>
    <m/>
    <m/>
    <s v="SE"/>
    <s v="RJ"/>
    <s v="Rio de Janeiro"/>
    <s v="Edificação e Acervo"/>
    <s v="Igreja de Santa Cruz dos Militares"/>
    <n v="1"/>
    <s v="T"/>
    <n v="1"/>
    <n v="14"/>
    <x v="0"/>
    <m/>
    <m/>
    <m/>
    <n v="1930"/>
    <s v="TOMBADO"/>
    <m/>
    <m/>
    <m/>
    <s v="RJ3304557BIED00034"/>
    <s v="Bem Imóvel"/>
    <s v="Edificação"/>
    <s v="Arquitetura Religiosa"/>
    <m/>
    <d v="1938-07-22T00:00:00"/>
    <d v="1938-07-22T00:00:00"/>
    <m/>
    <m/>
    <m/>
    <x v="0"/>
    <n v="1930"/>
    <m/>
    <m/>
    <m/>
    <m/>
    <s v="Não se aplica"/>
    <m/>
    <m/>
    <m/>
    <m/>
    <m/>
    <m/>
    <m/>
    <m/>
  </r>
  <r>
    <m/>
    <s v="ARQUIVO"/>
    <m/>
    <m/>
    <s v="SE"/>
    <s v="RJ"/>
    <s v="Rio de Janeiro"/>
    <s v="Edificação e Acervo"/>
    <s v="Igreja de Nossa Senhora da Lapa dos Mercadores"/>
    <n v="1"/>
    <s v="T"/>
    <n v="1"/>
    <n v="15"/>
    <x v="0"/>
    <m/>
    <m/>
    <m/>
    <n v="1930"/>
    <s v="TOMBADO"/>
    <m/>
    <m/>
    <m/>
    <s v="RJ3304557BIED00040"/>
    <s v="Bem Imóvel"/>
    <s v="Edificação"/>
    <s v="Arquitetura Religiosa"/>
    <m/>
    <d v="1938-04-20T00:00:00"/>
    <d v="1938-04-20T00:00:00"/>
    <m/>
    <m/>
    <m/>
    <x v="0"/>
    <n v="1930"/>
    <m/>
    <m/>
    <m/>
    <s v="Inserida na poligonal de tombamento da Praça XV"/>
    <s v="Não se aplica"/>
    <m/>
    <s v="Não se aplica"/>
    <m/>
    <m/>
    <m/>
    <m/>
    <m/>
    <m/>
  </r>
  <r>
    <m/>
    <s v="ARQUIVO"/>
    <m/>
    <m/>
    <s v="SE"/>
    <s v="RJ"/>
    <s v="Rio de Janeiro"/>
    <s v="Edificação e Acervo"/>
    <s v="Igreja de Santa Rita"/>
    <n v="1"/>
    <s v="T"/>
    <n v="0"/>
    <n v="16"/>
    <x v="0"/>
    <m/>
    <m/>
    <m/>
    <n v="1930"/>
    <s v="TOMBADO"/>
    <m/>
    <m/>
    <m/>
    <s v="RJ3304557BIED00031"/>
    <s v="Bem Imóvel"/>
    <s v="Edificação"/>
    <s v="Arquitetura Religiosa"/>
    <m/>
    <d v="1938-07-15T00:00:00"/>
    <d v="1938-07-15T00:00:00"/>
    <m/>
    <m/>
    <m/>
    <x v="0"/>
    <n v="1930"/>
    <m/>
    <m/>
    <m/>
    <m/>
    <s v="Não se aplica"/>
    <m/>
    <s v="P"/>
    <s v="sim"/>
    <s v="sim"/>
    <s v="sim"/>
    <m/>
    <n v="2013"/>
    <s v="PORTARIA Nº  135, DE 13 DE FEVEREIRO DE 2013"/>
  </r>
  <r>
    <m/>
    <s v="ARQUIVO"/>
    <m/>
    <m/>
    <s v="SE"/>
    <s v="RJ"/>
    <s v="Rio de Janeiro"/>
    <s v="Edificação e Acervo"/>
    <s v="Casa do Bispo - Seminário São José"/>
    <n v="1"/>
    <s v="T"/>
    <n v="1"/>
    <n v="16"/>
    <x v="0"/>
    <m/>
    <m/>
    <m/>
    <n v="1930"/>
    <s v="TOMBADO"/>
    <m/>
    <m/>
    <m/>
    <s v="RJ3304557BIED00071"/>
    <s v="Bem Imóvel"/>
    <s v="Edificação"/>
    <m/>
    <m/>
    <d v="1938-07-15T00:00:00"/>
    <d v="1938-07-15T00:00:00"/>
    <m/>
    <m/>
    <m/>
    <x v="0"/>
    <n v="1930"/>
    <m/>
    <m/>
    <m/>
    <m/>
    <s v="Não se aplica"/>
    <m/>
    <m/>
    <m/>
    <m/>
    <m/>
    <m/>
    <m/>
    <m/>
  </r>
  <r>
    <m/>
    <s v="ARQUIVO"/>
    <m/>
    <m/>
    <s v="SE"/>
    <s v="RJ"/>
    <s v="Rio de Janeiro"/>
    <s v="Edificação e Acervo"/>
    <s v="Igreja de São Pedro dos Clérigos, Rua São Pedro, nº 91, esquina com a rua Ourives"/>
    <n v="1"/>
    <s v="TC"/>
    <n v="1"/>
    <n v="17"/>
    <x v="0"/>
    <m/>
    <m/>
    <m/>
    <n v="1930"/>
    <s v="TOMB. CANCEL."/>
    <m/>
    <m/>
    <m/>
    <s v=" "/>
    <s v="Bem Imóvel"/>
    <s v="Edificação"/>
    <s v="Arquitetura Religiosa"/>
    <m/>
    <s v="c"/>
    <s v="c"/>
    <m/>
    <m/>
    <m/>
    <x v="0"/>
    <m/>
    <m/>
    <m/>
    <m/>
    <s v="Cancelada a Inscrição nº 195 no Livro das Belas Artes e a inscrição nº 92 no Livro Histórico, na forma do disposto no artigo único do Decreto-lei nº 3866 de 29/11/1941, por despacho do Sr. Presidente da República datado de 08/01/1943, exarado no Processo "/>
    <m/>
    <m/>
    <m/>
    <m/>
    <m/>
    <m/>
    <m/>
    <m/>
    <m/>
  </r>
  <r>
    <m/>
    <s v="SUPERINT"/>
    <s v="Origem: DEPAM, destino: SE-RJ, para manifestação quanto à pertinência da rerratificação, uma vez que o pedido solicita a inclusão de acervo de museu pertencente à igreja e que já estaria protegido nos termos da Resolução 13/85 do Conselho. 05/05/2016"/>
    <s v="01500.001883/2015-91"/>
    <s v="SE"/>
    <s v="RJ"/>
    <s v="Rio de Janeiro"/>
    <s v="Edificação e Acervo"/>
    <s v="Igreja do Rosário e São Benedito"/>
    <n v="1"/>
    <s v="T"/>
    <n v="1"/>
    <n v="18"/>
    <x v="0"/>
    <m/>
    <m/>
    <m/>
    <n v="1930"/>
    <s v="RERRATIFIC."/>
    <m/>
    <m/>
    <m/>
    <s v="RJ3304557BIED00024"/>
    <s v="Bem Imóvel"/>
    <s v="Edificação"/>
    <s v="Arquitetura Religiosa"/>
    <m/>
    <d v="1938-04-07T00:00:00"/>
    <d v="1938-04-07T00:00:00"/>
    <m/>
    <m/>
    <m/>
    <x v="0"/>
    <n v="1930"/>
    <m/>
    <m/>
    <m/>
    <m/>
    <s v="Não se aplica"/>
    <m/>
    <m/>
    <m/>
    <m/>
    <m/>
    <m/>
    <m/>
    <m/>
  </r>
  <r>
    <m/>
    <s v="ARQUIVO"/>
    <m/>
    <m/>
    <s v="SE"/>
    <s v="RJ"/>
    <s v="Rio de Janeiro"/>
    <s v="Edificação e Acervo"/>
    <s v="Igreja do Santíssimo Sacramento da Antiga Sé"/>
    <n v="1"/>
    <s v="T"/>
    <n v="1"/>
    <n v="19"/>
    <x v="0"/>
    <m/>
    <m/>
    <m/>
    <n v="1930"/>
    <s v="TOMBADO"/>
    <m/>
    <m/>
    <m/>
    <s v="RJ3304557BIED00023"/>
    <s v="Bem Imóvel"/>
    <s v="Edificação"/>
    <s v="Arquitetura Religiosa"/>
    <m/>
    <d v="1938-07-22T00:00:00"/>
    <d v="1938-07-22T00:00:00"/>
    <m/>
    <m/>
    <m/>
    <x v="0"/>
    <n v="1930"/>
    <m/>
    <m/>
    <m/>
    <m/>
    <s v="Não se aplica"/>
    <m/>
    <s v="S/D"/>
    <m/>
    <m/>
    <m/>
    <m/>
    <m/>
    <s v="Segundo Superintendência (Marcia Franqueira), não existe delimitação de poligonal de entorno"/>
  </r>
  <r>
    <m/>
    <s v="ARQUIVO"/>
    <m/>
    <m/>
    <s v="SE"/>
    <s v="RJ"/>
    <s v="Rio de Janeiro"/>
    <s v="Edificação e Acervo"/>
    <s v="Igreja da Mãe dos Homens"/>
    <n v="1"/>
    <s v="T"/>
    <n v="1"/>
    <n v="20"/>
    <x v="0"/>
    <m/>
    <m/>
    <m/>
    <n v="1930"/>
    <s v="TOMBADO"/>
    <m/>
    <m/>
    <m/>
    <s v="RJ3304557BIED00045"/>
    <s v="Bem Imóvel"/>
    <s v="Edificação"/>
    <s v="Arquitetura Religiosa"/>
    <m/>
    <d v="1938-07-15T00:00:00"/>
    <d v="1938-07-15T00:00:00"/>
    <m/>
    <m/>
    <m/>
    <x v="0"/>
    <n v="1930"/>
    <m/>
    <m/>
    <m/>
    <s v="Inserida na poligonal de tombamento da Praça XV"/>
    <s v="Não se aplica"/>
    <m/>
    <s v="Não se aplica"/>
    <m/>
    <m/>
    <m/>
    <m/>
    <m/>
    <m/>
  </r>
  <r>
    <m/>
    <s v="ARQUIVO"/>
    <m/>
    <m/>
    <s v="S"/>
    <s v="PR"/>
    <s v="Guaratuba"/>
    <s v="Edificação e Acervo"/>
    <s v="Igreja Matriz de Guaratuba"/>
    <n v="1"/>
    <s v="T"/>
    <n v="1"/>
    <n v="21"/>
    <x v="0"/>
    <m/>
    <m/>
    <m/>
    <n v="1930"/>
    <s v="TOMBADO"/>
    <m/>
    <m/>
    <m/>
    <s v="PR4109609BIED00001"/>
    <s v="Bem Imóvel"/>
    <s v="Edificação"/>
    <s v="Arquitetura Religiosa"/>
    <m/>
    <m/>
    <d v="1938-04-01T00:00:00"/>
    <m/>
    <m/>
    <m/>
    <x v="0"/>
    <n v="1930"/>
    <m/>
    <m/>
    <m/>
    <s v="junto com a Matriz da Lapa"/>
    <s v="Não se aplica"/>
    <m/>
    <m/>
    <m/>
    <m/>
    <m/>
    <m/>
    <m/>
    <s v="Em 1951, sob a jurisdição dos Padres Redentoristas de Paranaguá.&quot; "/>
  </r>
  <r>
    <m/>
    <s v="ARQUIVO"/>
    <m/>
    <m/>
    <s v="S"/>
    <s v="PR"/>
    <s v="Lapa"/>
    <s v="Edificação e Acervo"/>
    <s v="Igreja Matriz da Lapa"/>
    <n v="1"/>
    <s v="T"/>
    <n v="0"/>
    <n v="21"/>
    <x v="0"/>
    <m/>
    <m/>
    <m/>
    <n v="1930"/>
    <s v="TOMBADO"/>
    <m/>
    <m/>
    <m/>
    <s v="PR4113205BIED00004"/>
    <s v="Bem Imóvel"/>
    <s v="Edificação"/>
    <s v="Arquitetura Religiosa"/>
    <m/>
    <m/>
    <d v="1938-04-01T00:00:00"/>
    <m/>
    <m/>
    <m/>
    <x v="0"/>
    <n v="1930"/>
    <m/>
    <m/>
    <m/>
    <s v="junto com a Matriz de Guaratuba"/>
    <s v="Não se aplica"/>
    <m/>
    <s v="Não se aplica"/>
    <m/>
    <m/>
    <m/>
    <m/>
    <m/>
    <m/>
  </r>
  <r>
    <m/>
    <s v="ARQUIVO"/>
    <m/>
    <m/>
    <s v="SE"/>
    <s v="RJ"/>
    <s v="Rio de Janeiro"/>
    <s v="Edificação e Acervo"/>
    <s v="Igreja de São Francisco da Penitência, Cemitério e Museu de Arte Sacra: acervo "/>
    <n v="1"/>
    <s v="T"/>
    <n v="1"/>
    <n v="22"/>
    <x v="0"/>
    <m/>
    <m/>
    <m/>
    <n v="1930"/>
    <s v="TOMBADO"/>
    <m/>
    <m/>
    <m/>
    <s v="RJ3304557BIED00030"/>
    <s v="Bem Imóvel"/>
    <s v="Edificação"/>
    <s v="Arquitetura Religiosa"/>
    <m/>
    <d v="1938-07-08T00:00:00"/>
    <d v="1938-07-08T00:00:00"/>
    <m/>
    <m/>
    <m/>
    <x v="0"/>
    <n v="1930"/>
    <m/>
    <m/>
    <m/>
    <m/>
    <s v="Não se aplica"/>
    <m/>
    <m/>
    <m/>
    <m/>
    <m/>
    <m/>
    <m/>
    <m/>
  </r>
  <r>
    <m/>
    <s v="ARQUIVO"/>
    <m/>
    <m/>
    <s v="SE"/>
    <s v="RJ"/>
    <s v="Rio de Janeiro"/>
    <s v="Edificação e Acervo"/>
    <s v="Igreja de São Francisco da Prainha"/>
    <n v="1"/>
    <s v="T"/>
    <n v="0"/>
    <n v="22"/>
    <x v="0"/>
    <m/>
    <m/>
    <m/>
    <n v="1930"/>
    <s v="TOMBADO"/>
    <m/>
    <m/>
    <m/>
    <s v="RJ3304557BIED00029"/>
    <s v="Bem Imóvel"/>
    <s v="Edificação"/>
    <s v="Arquitetura Religiosa"/>
    <m/>
    <d v="1938-07-08T00:00:00"/>
    <d v="1938-07-08T00:00:00"/>
    <m/>
    <m/>
    <m/>
    <x v="0"/>
    <n v="1930"/>
    <m/>
    <m/>
    <m/>
    <m/>
    <s v="Não se aplica"/>
    <m/>
    <s v="P"/>
    <s v="sim"/>
    <s v="sim"/>
    <s v="sim"/>
    <m/>
    <n v="1980"/>
    <s v="PORTARIA Nº  135, DE 13 DE FEVEREIRO DE 2013"/>
  </r>
  <r>
    <m/>
    <s v="ARQUIVO"/>
    <m/>
    <m/>
    <s v="SE"/>
    <s v="RJ"/>
    <s v="Rio de Janeiro"/>
    <s v="Edificação e Acervo"/>
    <s v="Igreja de Nossa Senhora do Carmo da Lapa do Desterro"/>
    <n v="1"/>
    <s v="T"/>
    <n v="1"/>
    <n v="23"/>
    <x v="0"/>
    <m/>
    <m/>
    <m/>
    <n v="1930"/>
    <s v="TOMBADO"/>
    <m/>
    <m/>
    <m/>
    <s v="RJ3304557BIED00036"/>
    <s v="Bem Imóvel"/>
    <s v="Edificação"/>
    <s v="Arquitetura Religiosa"/>
    <m/>
    <d v="1938-05-17T00:00:00"/>
    <d v="1938-05-17T00:00:00"/>
    <m/>
    <n v="1938"/>
    <n v="1"/>
    <x v="0"/>
    <n v="1930"/>
    <m/>
    <m/>
    <m/>
    <m/>
    <s v="Não se aplica"/>
    <m/>
    <s v="P"/>
    <s v="não"/>
    <s v="não"/>
    <s v="sim"/>
    <m/>
    <n v="1980"/>
    <s v="Normatização: Portaria Iphan nº 8/80"/>
  </r>
  <r>
    <m/>
    <s v="ARQUIVO"/>
    <m/>
    <m/>
    <s v="SE"/>
    <s v="RJ"/>
    <s v="Rio de Janeiro"/>
    <s v="Conjunto Arquitetônico"/>
    <s v="Igreja da Ordem Terceira de Nossa Senhora do Carmo (rerratificação incluiu a Igreja da Ordem 3ª de N. Sª do Carmo e as edificações anexas à Igreja: Hospital da Ordem, atual sede do Museu de Arte Sacra e os imóveis de números 46,48,50,52 e 54 situados na R"/>
    <n v="1"/>
    <s v="T"/>
    <n v="1"/>
    <n v="24"/>
    <x v="0"/>
    <m/>
    <m/>
    <m/>
    <n v="1930"/>
    <s v="TOMBADO"/>
    <m/>
    <m/>
    <m/>
    <s v="RJ-3304557-BI-ED-00044"/>
    <s v="Bem Imóvel"/>
    <s v="Edificação"/>
    <s v="Arquitetura Religiosa"/>
    <m/>
    <d v="1938-04-20T00:00:00"/>
    <d v="1938-04-20T00:00:00"/>
    <m/>
    <n v="1975"/>
    <n v="71"/>
    <x v="0"/>
    <n v="1930"/>
    <n v="1975"/>
    <m/>
    <m/>
    <s v="Inserida na poligonal de tombamento da Praça XV. Conforme resolução do Conselho Consultivo deste Instituto, em reunião realizada em 7 de outubro de 1975, de acordo com o artigo 4º do Decreto-Lei nº 25, foi determinada a inscrição, como extensão do tombame"/>
    <s v="Não se aplica"/>
    <m/>
    <s v="Não se aplica"/>
    <m/>
    <m/>
    <m/>
    <m/>
    <m/>
    <s v="Inserida na poligonal de tombamento da Praça XV"/>
  </r>
  <r>
    <m/>
    <s v="ARQUIVO"/>
    <m/>
    <m/>
    <s v="SE"/>
    <s v="RJ"/>
    <s v="Rio de Janeiro"/>
    <s v="Edificação e Acervo"/>
    <s v="Igreja de Nossa Senhora da Conceição e Boa Morte"/>
    <n v="1"/>
    <s v="T"/>
    <n v="1"/>
    <n v="25"/>
    <x v="0"/>
    <m/>
    <m/>
    <m/>
    <n v="1930"/>
    <s v="TOMBADO"/>
    <m/>
    <m/>
    <m/>
    <s v="RJ3304557BIED00042"/>
    <s v="Bem Imóvel"/>
    <s v="Edificação"/>
    <s v="Arquitetura Religiosa"/>
    <m/>
    <d v="1938-05-05T00:00:00"/>
    <d v="1938-05-05T00:00:00"/>
    <m/>
    <m/>
    <m/>
    <x v="0"/>
    <n v="1930"/>
    <m/>
    <m/>
    <m/>
    <m/>
    <s v="Não se aplica"/>
    <m/>
    <m/>
    <m/>
    <m/>
    <m/>
    <m/>
    <m/>
    <m/>
  </r>
  <r>
    <m/>
    <s v="ARQUIVO"/>
    <m/>
    <m/>
    <s v="SE"/>
    <s v="RJ"/>
    <s v="Rio de Janeiro"/>
    <s v="Edificação"/>
    <s v="Casa de Banhos de D. João VI - Praia do Cajú, 115, atual 385"/>
    <n v="1"/>
    <s v="T"/>
    <n v="1"/>
    <n v="26"/>
    <x v="0"/>
    <m/>
    <m/>
    <m/>
    <n v="1930"/>
    <s v="TOMBADO"/>
    <m/>
    <m/>
    <m/>
    <s v="RJ3304557BIED00067"/>
    <s v="Bem Imóvel"/>
    <s v="Edificação"/>
    <m/>
    <m/>
    <d v="1938-04-20T00:00:00"/>
    <d v="1938-04-20T00:00:00"/>
    <m/>
    <m/>
    <m/>
    <x v="0"/>
    <n v="1930"/>
    <m/>
    <m/>
    <m/>
    <m/>
    <s v="Não se aplica"/>
    <m/>
    <m/>
    <m/>
    <m/>
    <m/>
    <m/>
    <m/>
    <m/>
  </r>
  <r>
    <d v="2018-05-01T00:00:00"/>
    <s v="DEPAM"/>
    <s v="Perda dos valores, destombamento 01500.003970/2014-01"/>
    <m/>
    <s v="SE"/>
    <s v="RJ"/>
    <s v="Rio de Janeiro"/>
    <s v="Edificação"/>
    <s v="Prédio à Rua dos Inválidos, 193-203"/>
    <n v="1"/>
    <s v="T"/>
    <n v="1"/>
    <n v="27"/>
    <x v="0"/>
    <m/>
    <m/>
    <m/>
    <n v="1930"/>
    <s v="TOMBADO"/>
    <s v="INDEFERIMENTO"/>
    <m/>
    <m/>
    <s v="RJ3304557BIED00009"/>
    <s v="Bem Imóvel"/>
    <s v="Edificação"/>
    <m/>
    <m/>
    <d v="1938-04-20T00:00:00"/>
    <d v="1938-04-20T00:00:00"/>
    <m/>
    <m/>
    <m/>
    <x v="0"/>
    <n v="1930"/>
    <m/>
    <m/>
    <m/>
    <m/>
    <s v="Não se aplica"/>
    <m/>
    <m/>
    <m/>
    <m/>
    <m/>
    <m/>
    <m/>
    <m/>
  </r>
  <r>
    <m/>
    <s v="ARQUIVO"/>
    <m/>
    <m/>
    <s v="SE"/>
    <s v="RJ"/>
    <s v="Rio de Janeiro"/>
    <s v="Edificação"/>
    <s v="Casa de José Bonifácio - Praia da Guarda, 119"/>
    <n v="1"/>
    <s v="T"/>
    <n v="1"/>
    <n v="28"/>
    <x v="0"/>
    <m/>
    <m/>
    <m/>
    <n v="1930"/>
    <s v="TOMBADO"/>
    <m/>
    <m/>
    <m/>
    <s v="RJ3304557BIED00068"/>
    <s v="Bem Imóvel"/>
    <s v="Edificação"/>
    <m/>
    <m/>
    <d v="1938-04-13T00:00:00"/>
    <m/>
    <m/>
    <m/>
    <m/>
    <x v="0"/>
    <n v="1930"/>
    <m/>
    <m/>
    <m/>
    <m/>
    <s v="Não se aplica"/>
    <m/>
    <m/>
    <m/>
    <m/>
    <m/>
    <m/>
    <m/>
    <s v="Atual Praia José Bonifácio"/>
  </r>
  <r>
    <m/>
    <s v="ARQUIVO"/>
    <m/>
    <m/>
    <s v="S"/>
    <s v="PR"/>
    <s v="Lapa"/>
    <s v="Edificação"/>
    <s v="Casa do Coronel Joaquim Lacerda"/>
    <n v="1"/>
    <s v="T"/>
    <n v="1"/>
    <n v="29"/>
    <x v="0"/>
    <m/>
    <m/>
    <m/>
    <n v="1930"/>
    <s v="TOMBADO"/>
    <m/>
    <m/>
    <m/>
    <s v="PR4113205BIED00003"/>
    <s v="Bem Imóvel"/>
    <s v="Edificação"/>
    <m/>
    <m/>
    <m/>
    <d v="1938-04-01T00:00:00"/>
    <m/>
    <m/>
    <m/>
    <x v="0"/>
    <n v="1930"/>
    <m/>
    <m/>
    <m/>
    <m/>
    <s v="Não se aplica"/>
    <m/>
    <s v="Não se aplica"/>
    <m/>
    <m/>
    <m/>
    <m/>
    <m/>
    <m/>
  </r>
  <r>
    <m/>
    <s v="ARQUIVO"/>
    <m/>
    <m/>
    <s v="NE"/>
    <s v="BA"/>
    <s v="Salvador"/>
    <s v="Edificação e Acervo"/>
    <s v="Convento e Igreja de Nossa Senhora da Lapa "/>
    <n v="1"/>
    <s v="T"/>
    <n v="1"/>
    <n v="30"/>
    <x v="0"/>
    <m/>
    <m/>
    <m/>
    <n v="1930"/>
    <s v="TOMBADO"/>
    <m/>
    <m/>
    <m/>
    <s v="BA2927408BIED00034"/>
    <s v="Bem Imóvel"/>
    <s v="Edificação"/>
    <s v="Arquitetura Religiosa"/>
    <m/>
    <m/>
    <d v="1938-03-25T00:00:00"/>
    <m/>
    <m/>
    <m/>
    <x v="0"/>
    <n v="1930"/>
    <m/>
    <m/>
    <m/>
    <s v="O tombamento inclui todo o seu acervo, de acordo com a Resolução do Conselho Consultivo da SPHAN, de 13/08/85, referente ao Proc. Administ. nº 13/85/SPHAN&quot;."/>
    <s v="Não se aplica"/>
    <m/>
    <m/>
    <m/>
    <m/>
    <m/>
    <m/>
    <m/>
    <m/>
  </r>
  <r>
    <m/>
    <s v="ARQUIVO"/>
    <m/>
    <m/>
    <s v="NE"/>
    <s v="BA"/>
    <s v="Salvador"/>
    <s v="Edificação e Acervo"/>
    <s v="Convento e Igreja do Desterro"/>
    <n v="1"/>
    <s v="T"/>
    <n v="0"/>
    <n v="30"/>
    <x v="0"/>
    <m/>
    <m/>
    <m/>
    <n v="1930"/>
    <s v="TOMBADO"/>
    <m/>
    <m/>
    <m/>
    <s v="BA2927408BIED00033"/>
    <s v="Bem Imóvel"/>
    <s v="Edificação"/>
    <s v="Arquitetura Religiosa"/>
    <m/>
    <m/>
    <d v="1938-03-25T00:00:00"/>
    <m/>
    <m/>
    <m/>
    <x v="0"/>
    <n v="1930"/>
    <m/>
    <m/>
    <m/>
    <s v="O tombamento inclui todo o seu acervo, de acordo com a Resolução do Conselho Consultivo da SPHAN, de 13/08/85, referente ao Proc. Administ. nº 13/85/SPHAN&quot;."/>
    <s v="Não se aplica"/>
    <m/>
    <m/>
    <m/>
    <m/>
    <m/>
    <m/>
    <m/>
    <m/>
  </r>
  <r>
    <m/>
    <s v="ARQUIVO"/>
    <m/>
    <m/>
    <s v="SE"/>
    <s v="MG"/>
    <s v="Ouro Preto"/>
    <s v="Ruína"/>
    <s v="Fábrica de Ferro Patriótica: ruínas"/>
    <n v="1"/>
    <s v="T"/>
    <n v="1"/>
    <n v="31"/>
    <x v="0"/>
    <m/>
    <m/>
    <m/>
    <n v="1930"/>
    <s v="TOMBADO"/>
    <m/>
    <m/>
    <m/>
    <s v="MG3146107BIED00029"/>
    <s v="Bem Imóvel"/>
    <s v="Ruína"/>
    <m/>
    <m/>
    <d v="1938-06-30T00:00:00"/>
    <m/>
    <m/>
    <m/>
    <m/>
    <x v="0"/>
    <n v="1930"/>
    <m/>
    <m/>
    <m/>
    <m/>
    <s v="Não se aplica"/>
    <m/>
    <m/>
    <m/>
    <m/>
    <m/>
    <m/>
    <m/>
    <m/>
  </r>
  <r>
    <m/>
    <s v="ARQUIVO"/>
    <m/>
    <m/>
    <s v="NE"/>
    <s v="BA"/>
    <s v="Salvador"/>
    <s v="Edificação"/>
    <s v="Casa à Avenida Joana Angélica, 149"/>
    <n v="1"/>
    <s v="T"/>
    <n v="1"/>
    <n v="32"/>
    <x v="0"/>
    <m/>
    <m/>
    <m/>
    <n v="1930"/>
    <s v="TOMBADO"/>
    <m/>
    <m/>
    <m/>
    <s v="BA2927408BIED00011"/>
    <s v="Bem Imóvel"/>
    <s v="Edificação"/>
    <m/>
    <m/>
    <m/>
    <d v="1938-04-20T00:00:00"/>
    <m/>
    <m/>
    <m/>
    <x v="0"/>
    <n v="1930"/>
    <m/>
    <m/>
    <m/>
    <m/>
    <s v="Não se aplica"/>
    <m/>
    <m/>
    <m/>
    <m/>
    <m/>
    <m/>
    <m/>
    <m/>
  </r>
  <r>
    <m/>
    <s v="ARQUIVO"/>
    <m/>
    <m/>
    <s v="SE"/>
    <s v="RJ"/>
    <s v="Rio de Janeiro"/>
    <s v="Edificação e Acervo"/>
    <s v="Igreja de São Francisco de Paula"/>
    <n v="1"/>
    <s v="T"/>
    <n v="1"/>
    <n v="33"/>
    <x v="0"/>
    <m/>
    <m/>
    <m/>
    <n v="1930"/>
    <s v="TOMBADO"/>
    <m/>
    <m/>
    <m/>
    <s v="RJ3304557BIED00028"/>
    <s v="Bem Imóvel"/>
    <s v="Edificação"/>
    <s v="Arquitetura Religiosa"/>
    <m/>
    <d v="1938-04-01T00:00:00"/>
    <d v="1938-04-01T00:00:00"/>
    <m/>
    <m/>
    <m/>
    <x v="0"/>
    <n v="1930"/>
    <m/>
    <m/>
    <m/>
    <m/>
    <s v="Não se aplica"/>
    <m/>
    <m/>
    <m/>
    <m/>
    <m/>
    <m/>
    <m/>
    <m/>
  </r>
  <r>
    <m/>
    <s v="ARQUIVO"/>
    <m/>
    <m/>
    <s v="SE"/>
    <s v="RJ"/>
    <s v="Rio de Janeiro"/>
    <s v="Edificação e Acervo"/>
    <s v="Convento e Igreja de Santa Teresa"/>
    <n v="1"/>
    <s v="T"/>
    <n v="1"/>
    <n v="34"/>
    <x v="0"/>
    <m/>
    <m/>
    <m/>
    <n v="1930"/>
    <s v="TOMBADO"/>
    <m/>
    <m/>
    <m/>
    <s v="RJ3304557BIED00088"/>
    <s v="Bem Imóvel"/>
    <s v="Edificação"/>
    <s v="Arquitetura Religiosa"/>
    <m/>
    <d v="1938-06-18T00:00:00"/>
    <d v="1938-06-18T00:00:00"/>
    <m/>
    <m/>
    <m/>
    <x v="0"/>
    <n v="1930"/>
    <m/>
    <m/>
    <m/>
    <m/>
    <s v="Não se aplica"/>
    <m/>
    <s v="P"/>
    <s v="não"/>
    <s v="não"/>
    <s v="sim"/>
    <m/>
    <n v="1980"/>
    <s v="Normatização: Portaria Iphan nº 8/80"/>
  </r>
  <r>
    <d v="2018-10-11T00:00:00"/>
    <s v="DEPAM"/>
    <s v="Reaberto a pedido da ALERJ para Rerratificação"/>
    <s v="01500.900458/2017-49"/>
    <s v="SE"/>
    <s v="RJ"/>
    <s v="Rio de Janeiro"/>
    <s v="Coleção ou acervo"/>
    <s v="Museu de Magia Negra: acervo"/>
    <n v="1"/>
    <s v="T"/>
    <n v="1"/>
    <n v="35"/>
    <x v="0"/>
    <m/>
    <m/>
    <m/>
    <n v="1930"/>
    <s v="RERRATIFIC."/>
    <m/>
    <m/>
    <m/>
    <s v="RJ3304557BMAC00003"/>
    <s v="Bem Móvel e Integrado"/>
    <s v="Acervo"/>
    <m/>
    <d v="1938-05-05T00:00:00"/>
    <m/>
    <m/>
    <m/>
    <m/>
    <m/>
    <x v="0"/>
    <n v="1930"/>
    <m/>
    <m/>
    <m/>
    <m/>
    <s v="Não se aplica"/>
    <m/>
    <s v="Não se aplica"/>
    <m/>
    <m/>
    <m/>
    <m/>
    <m/>
    <s v="Convertido em Museu do Departamento Federal de Segurança Pública&quot;."/>
  </r>
  <r>
    <m/>
    <s v="ARQUIVO"/>
    <m/>
    <m/>
    <s v="SE"/>
    <s v="RJ"/>
    <s v="Rio de Janeiro"/>
    <s v="Edificação e Acervo"/>
    <s v="Igreja de Nossa Senhora da Saúde"/>
    <n v="1"/>
    <s v="T"/>
    <n v="1"/>
    <n v="36"/>
    <x v="0"/>
    <m/>
    <m/>
    <m/>
    <n v="1930"/>
    <s v="TOMBADO"/>
    <m/>
    <m/>
    <m/>
    <s v="RJ3304557BIED00038"/>
    <s v="Bem Imóvel"/>
    <s v="Edificação"/>
    <s v="Arquitetura Religiosa"/>
    <m/>
    <d v="1938-08-02T00:00:00"/>
    <d v="1938-08-02T00:00:00"/>
    <m/>
    <m/>
    <m/>
    <x v="0"/>
    <n v="1930"/>
    <m/>
    <m/>
    <m/>
    <m/>
    <s v="Não se aplica"/>
    <m/>
    <m/>
    <m/>
    <m/>
    <m/>
    <m/>
    <m/>
    <m/>
  </r>
  <r>
    <m/>
    <s v="ARQUIVO"/>
    <m/>
    <m/>
    <s v="SE"/>
    <s v="RJ"/>
    <s v="Rio de Janeiro"/>
    <s v="Edificação e Acervo"/>
    <s v="Igreja Bom Jesus Calvário"/>
    <n v="1"/>
    <s v="TC"/>
    <n v="1"/>
    <n v="37"/>
    <x v="0"/>
    <m/>
    <m/>
    <m/>
    <n v="1930"/>
    <s v="TOMB. CANCEL."/>
    <m/>
    <m/>
    <m/>
    <s v=" "/>
    <s v="Bem Imóvel"/>
    <s v="Edificação"/>
    <s v="Arquitetura Religiosa"/>
    <m/>
    <s v="c"/>
    <s v="c"/>
    <m/>
    <m/>
    <m/>
    <x v="0"/>
    <m/>
    <m/>
    <m/>
    <m/>
    <s v="Cancelada a Inscrição nº 196 no Livro das Belas Artes e a inscrição nº 93 no Livro Histórico,  na forma do disposto no artigo único do Decreto-lei nº 3866 de 29/11/1941, por despacho do Sr. Presidente da República datado de 08/01/1943, exarado no Processo"/>
    <s v="Não se aplica"/>
    <m/>
    <m/>
    <m/>
    <m/>
    <m/>
    <m/>
    <m/>
    <m/>
  </r>
  <r>
    <m/>
    <s v="ARQUIVO"/>
    <m/>
    <m/>
    <s v="SE"/>
    <s v="RJ"/>
    <s v="Rio de Janeiro"/>
    <s v="Edificação e Acervo"/>
    <s v="Igreja de Nossa Senhora da Pena, em Jacarepaguá"/>
    <n v="1"/>
    <s v="T"/>
    <n v="1"/>
    <n v="38"/>
    <x v="0"/>
    <m/>
    <m/>
    <m/>
    <n v="1930"/>
    <s v="TOMBADO"/>
    <m/>
    <m/>
    <m/>
    <s v="RJ3304557BIED00039"/>
    <s v="Bem Imóvel"/>
    <s v="Edificação"/>
    <s v="Arquitetura Religiosa"/>
    <m/>
    <d v="1938-08-06T00:00:00"/>
    <d v="1938-08-06T00:00:00"/>
    <m/>
    <m/>
    <m/>
    <x v="0"/>
    <n v="1930"/>
    <m/>
    <m/>
    <m/>
    <m/>
    <s v="Não se aplica"/>
    <m/>
    <s v="P"/>
    <s v="não"/>
    <s v="não"/>
    <s v="sim"/>
    <m/>
    <n v="1990"/>
    <s v="Entorno e Normatização: Portaria Iphan nº 3/90"/>
  </r>
  <r>
    <m/>
    <s v="ARQUIVO"/>
    <m/>
    <s v="01458.001168/2012-79"/>
    <s v="SE"/>
    <s v="RJ"/>
    <s v="Rio de Janeiro"/>
    <s v="Edificação e Acervo"/>
    <s v="Igreja Matriz de São Salvador do Mundo, Guaratiba "/>
    <n v="1"/>
    <s v="T"/>
    <n v="1"/>
    <n v="39"/>
    <x v="0"/>
    <m/>
    <m/>
    <m/>
    <n v="1930"/>
    <s v="TOMBADO"/>
    <m/>
    <m/>
    <m/>
    <s v="RJ3304557BIED00022"/>
    <s v="Bem Imóvel"/>
    <s v="Edificação"/>
    <s v="Arquitetura Religiosa"/>
    <m/>
    <d v="1938-11-12T00:00:00"/>
    <s v="x"/>
    <m/>
    <m/>
    <n v="79"/>
    <x v="0"/>
    <n v="1930"/>
    <n v="2015"/>
    <m/>
    <m/>
    <s v=" Tombado em 1938 com inscrição no livro de tombo histórico e de belas artes. Em 11/06/2015 rerratificado, com a retirada da inscrição no livro de belas artes."/>
    <s v="Não se aplica"/>
    <m/>
    <m/>
    <m/>
    <m/>
    <m/>
    <m/>
    <m/>
    <m/>
  </r>
  <r>
    <m/>
    <s v="ARQUIVO"/>
    <m/>
    <m/>
    <s v="S"/>
    <s v="PR"/>
    <s v="Curitiba"/>
    <s v="Coleção ou acervo"/>
    <s v="Museu Coronel David Carneiro: coleção etnográfica, arqueológica, histórica e artística"/>
    <n v="1"/>
    <s v="T"/>
    <n v="1"/>
    <n v="40"/>
    <x v="0"/>
    <m/>
    <m/>
    <m/>
    <n v="1930"/>
    <s v="TOMBADO"/>
    <m/>
    <m/>
    <m/>
    <s v="PR4106902BIED00001"/>
    <s v="Bem Arqueológico"/>
    <s v="Coleção"/>
    <m/>
    <d v="1941-02-08T00:00:00"/>
    <d v="1941-02-08T00:00:00"/>
    <d v="1941-02-08T00:00:00"/>
    <m/>
    <m/>
    <m/>
    <x v="2"/>
    <n v="1940"/>
    <m/>
    <m/>
    <m/>
    <m/>
    <s v="Não se aplica"/>
    <m/>
    <s v="Não se aplica"/>
    <m/>
    <m/>
    <m/>
    <m/>
    <m/>
    <m/>
  </r>
  <r>
    <m/>
    <s v="PEND"/>
    <s v="DEPAM/RJ - Reaberto para rerratificação"/>
    <m/>
    <s v="NE"/>
    <s v="PB"/>
    <s v="Cabedelo"/>
    <s v="Ruína"/>
    <s v="Igreja de Nossa Senhora dos Navegantes: ruínas"/>
    <n v="1"/>
    <s v="T"/>
    <n v="1"/>
    <n v="41"/>
    <x v="0"/>
    <m/>
    <m/>
    <m/>
    <n v="1930"/>
    <s v="RERRATIFIC."/>
    <m/>
    <m/>
    <m/>
    <s v="PB-2503209-BI-ED-00003"/>
    <s v="Bem Imóvel"/>
    <s v="Ruína"/>
    <m/>
    <m/>
    <d v="1938-08-12T00:00:00"/>
    <m/>
    <m/>
    <m/>
    <m/>
    <x v="0"/>
    <n v="1930"/>
    <m/>
    <m/>
    <m/>
    <m/>
    <s v="Não se aplica"/>
    <m/>
    <s v="S/D"/>
    <s v="não"/>
    <s v="não"/>
    <m/>
    <m/>
    <m/>
    <m/>
  </r>
  <r>
    <m/>
    <s v="ARQUIVO"/>
    <m/>
    <m/>
    <s v="NE"/>
    <s v="PB"/>
    <s v="João Pessoa"/>
    <s v="Edificação e Acervo"/>
    <s v="Igreja da Ordem Terceira de São Francisco"/>
    <n v="1"/>
    <s v="T"/>
    <n v="1"/>
    <n v="42"/>
    <x v="0"/>
    <m/>
    <m/>
    <m/>
    <n v="1930"/>
    <s v="TOMBADO"/>
    <m/>
    <m/>
    <m/>
    <s v="PB2507507BIED00012"/>
    <s v="Bem Imóvel"/>
    <s v="Edificação"/>
    <s v="Arquitetura Religiosa"/>
    <m/>
    <m/>
    <d v="1938-05-05T00:00:00"/>
    <m/>
    <m/>
    <m/>
    <x v="0"/>
    <n v="1930"/>
    <m/>
    <m/>
    <m/>
    <s v="Situada na poligonal de tombamento do Centro Histórico de João Pessoa"/>
    <s v="Não se aplica"/>
    <m/>
    <s v="Não se aplica"/>
    <s v="não"/>
    <s v="não"/>
    <m/>
    <m/>
    <m/>
    <m/>
  </r>
  <r>
    <m/>
    <s v="ARQUIVO"/>
    <m/>
    <m/>
    <s v="NE"/>
    <s v="PB"/>
    <s v="João Pessoa"/>
    <s v="Edificação e Acervo"/>
    <s v="Igreja da Ordem Terceira do Carmo ou de Santa Teresa de Jesus"/>
    <n v="1"/>
    <s v="T"/>
    <n v="1"/>
    <n v="43"/>
    <x v="0"/>
    <m/>
    <m/>
    <m/>
    <n v="1930"/>
    <s v="TOMBADO"/>
    <m/>
    <m/>
    <m/>
    <s v="PB2507507BIED00021"/>
    <s v="Bem Imóvel"/>
    <s v="Edificação"/>
    <s v="Arquitetura Religiosa"/>
    <m/>
    <m/>
    <d v="1938-07-22T00:00:00"/>
    <m/>
    <m/>
    <m/>
    <x v="0"/>
    <n v="1930"/>
    <m/>
    <m/>
    <m/>
    <s v="O tombamento inclui todo o seu acervo, de acordo com a Resolução do Conselho Consultivo da SPHAN, de 13/08/85, referente ao Proc. Administ. nº 13/85/SPHAN&quot;."/>
    <s v="Não se aplica"/>
    <m/>
    <s v="Não se aplica"/>
    <s v="não"/>
    <s v="não"/>
    <m/>
    <m/>
    <m/>
    <s v="Situada na poligonal de tombamento do Centro Histórico de João Pessoa"/>
  </r>
  <r>
    <m/>
    <s v="ARQUIVO"/>
    <m/>
    <m/>
    <s v="SE"/>
    <s v="RJ"/>
    <s v="Rio de Janeiro"/>
    <s v="Edificação e Acervo"/>
    <s v="Igreja de Nossa Senhora da Ajuda"/>
    <n v="1"/>
    <s v="T"/>
    <n v="1"/>
    <n v="44"/>
    <x v="0"/>
    <m/>
    <m/>
    <m/>
    <n v="1930"/>
    <s v="TOMBADO"/>
    <m/>
    <m/>
    <m/>
    <s v="RJ3304557BIED00043"/>
    <s v="Bem Imóvel"/>
    <s v="Edificação"/>
    <s v="Arquitetura Religiosa"/>
    <m/>
    <d v="1938-07-26T00:00:00"/>
    <d v="1938-07-26T00:00:00"/>
    <m/>
    <m/>
    <m/>
    <x v="0"/>
    <n v="1930"/>
    <m/>
    <m/>
    <m/>
    <m/>
    <s v="Não se aplica"/>
    <m/>
    <m/>
    <m/>
    <m/>
    <m/>
    <m/>
    <m/>
    <m/>
  </r>
  <r>
    <m/>
    <s v="ARQUIVO"/>
    <m/>
    <m/>
    <s v="NE"/>
    <s v="PB"/>
    <s v="João Pessoa"/>
    <s v="Edificação e Acervo"/>
    <s v="Capela do Engenho da Graça"/>
    <n v="1"/>
    <s v="T"/>
    <n v="1"/>
    <n v="45"/>
    <x v="0"/>
    <m/>
    <m/>
    <m/>
    <n v="1930"/>
    <s v="TOMBADO"/>
    <m/>
    <m/>
    <m/>
    <s v="PB2507507BIED00006"/>
    <s v="Bem Imóvel"/>
    <s v="Edificação"/>
    <s v="Arquitetura Religiosa"/>
    <m/>
    <m/>
    <d v="1938-04-30T00:00:00"/>
    <m/>
    <m/>
    <m/>
    <x v="0"/>
    <n v="1930"/>
    <m/>
    <m/>
    <m/>
    <m/>
    <s v="S/D"/>
    <m/>
    <s v="S/D"/>
    <s v="não"/>
    <s v="não"/>
    <m/>
    <m/>
    <m/>
    <m/>
  </r>
  <r>
    <m/>
    <s v="ARQUIVO"/>
    <m/>
    <m/>
    <s v="NE"/>
    <s v="PB"/>
    <s v="Cabedelo"/>
    <s v="Ruína"/>
    <s v="Igreja de Tambaú - ruínas"/>
    <n v="1"/>
    <s v="TC"/>
    <n v="1"/>
    <n v="46"/>
    <x v="0"/>
    <m/>
    <m/>
    <m/>
    <n v="1930"/>
    <s v="TOMB. CANCEL."/>
    <m/>
    <m/>
    <m/>
    <s v=" "/>
    <s v="Bem Imóvel"/>
    <s v="Ruína"/>
    <m/>
    <m/>
    <s v="c"/>
    <m/>
    <m/>
    <n v="1989"/>
    <n v="137"/>
    <x v="0"/>
    <n v="1930"/>
    <m/>
    <m/>
    <m/>
    <s v="Cancelada a inscrição nº 249 do Llivro Histórico por decisão do Conselho Consultivo em 13/10/1989. Em 1957, informado pelo 1º Distrito sobre a destruição das ruínas, já havia indicação do Chefe da Seção de História para encaminhar o processo para o Consel"/>
    <s v="Não se aplica"/>
    <m/>
    <m/>
    <m/>
    <m/>
    <m/>
    <m/>
    <m/>
    <m/>
  </r>
  <r>
    <m/>
    <s v="ARQUIVO"/>
    <s v="À vista da informação prestada pelo Dr. Airton Carvalho, o Processo foi INDEFERIDO em 07/10/1943."/>
    <m/>
    <s v="NE"/>
    <s v="PB"/>
    <s v="Pedras de Fogo"/>
    <s v="Conjunto Arquitetônico"/>
    <s v="Engenho Aurora"/>
    <n v="1"/>
    <m/>
    <n v="1"/>
    <n v="47"/>
    <x v="0"/>
    <m/>
    <m/>
    <m/>
    <n v="1930"/>
    <s v="INDEFERIDO"/>
    <m/>
    <d v="1943-10-07T00:00:00"/>
    <m/>
    <s v=" "/>
    <s v="Bem Imóvel"/>
    <s v="Conjunto Arquitetônico"/>
    <s v="Arquitetura de Produção"/>
    <m/>
    <m/>
    <m/>
    <m/>
    <m/>
    <m/>
    <x v="1"/>
    <m/>
    <m/>
    <d v="1943-10-07T00:00:00"/>
    <n v="1940"/>
    <m/>
    <m/>
    <m/>
    <m/>
    <m/>
    <m/>
    <m/>
    <m/>
    <m/>
    <m/>
  </r>
  <r>
    <m/>
    <s v="ARQUIVO"/>
    <m/>
    <m/>
    <s v="NE"/>
    <s v="PB"/>
    <s v="Cabedelo"/>
    <s v="Ruína"/>
    <s v="Forte Velho: ruínas"/>
    <n v="1"/>
    <s v="T"/>
    <n v="1"/>
    <n v="48"/>
    <x v="0"/>
    <m/>
    <m/>
    <m/>
    <n v="1930"/>
    <s v="TOMBADO"/>
    <m/>
    <m/>
    <m/>
    <s v="PB2503209BIED00001"/>
    <s v="Bem Imóvel"/>
    <s v="Ruína"/>
    <m/>
    <m/>
    <d v="1938-08-09T00:00:00"/>
    <m/>
    <m/>
    <m/>
    <m/>
    <x v="0"/>
    <n v="1930"/>
    <m/>
    <m/>
    <m/>
    <m/>
    <s v="Não se aplica"/>
    <m/>
    <m/>
    <m/>
    <m/>
    <m/>
    <m/>
    <m/>
    <m/>
  </r>
  <r>
    <m/>
    <s v="ARQUIVO"/>
    <m/>
    <m/>
    <s v="SE"/>
    <s v="RJ"/>
    <s v="Rio de Janeiro"/>
    <s v="Edificação e Acervo"/>
    <s v="Igreja de Nossa Senhora da Glória do Outeiro"/>
    <n v="1"/>
    <s v="T"/>
    <n v="1"/>
    <n v="49"/>
    <x v="0"/>
    <m/>
    <m/>
    <m/>
    <n v="1930"/>
    <s v="TOMBADO"/>
    <m/>
    <m/>
    <m/>
    <s v="RJ3304557BIED00041"/>
    <s v="Bem Imóvel"/>
    <s v="Edificação"/>
    <s v="Arquitetura Religiosa"/>
    <m/>
    <d v="1938-05-04T00:00:00"/>
    <d v="1938-05-04T00:00:00"/>
    <m/>
    <m/>
    <m/>
    <x v="0"/>
    <n v="1930"/>
    <m/>
    <m/>
    <m/>
    <m/>
    <s v="Não se aplica"/>
    <m/>
    <s v="P"/>
    <s v="não"/>
    <s v="não"/>
    <s v="sim"/>
    <m/>
    <n v="1980"/>
    <s v="Normatização: Portaria Iphan nº 8/80. Entorno: proposta."/>
  </r>
  <r>
    <m/>
    <s v="ARQUIVO"/>
    <m/>
    <m/>
    <s v="NE"/>
    <s v="PE"/>
    <s v="Olinda"/>
    <s v="Edificação e Acervo"/>
    <s v="Igreja e Mosteiro de São Bento"/>
    <n v="1"/>
    <s v="T"/>
    <n v="1"/>
    <n v="50"/>
    <x v="0"/>
    <m/>
    <m/>
    <m/>
    <n v="1930"/>
    <s v="TOMBADO"/>
    <m/>
    <m/>
    <m/>
    <s v="PE2609600BIED00012"/>
    <s v="Bem Imóvel"/>
    <s v="Edificação"/>
    <s v="Arquitetura Religiosa"/>
    <m/>
    <d v="1938-07-16T00:00:00"/>
    <d v="1938-07-16T00:00:00"/>
    <m/>
    <m/>
    <m/>
    <x v="0"/>
    <n v="1930"/>
    <m/>
    <m/>
    <m/>
    <m/>
    <s v="Não se aplica"/>
    <m/>
    <m/>
    <m/>
    <m/>
    <m/>
    <m/>
    <m/>
    <m/>
  </r>
  <r>
    <m/>
    <s v="ARQUIVO"/>
    <m/>
    <m/>
    <s v="SE"/>
    <s v="RJ"/>
    <s v="Rio de Janeiro"/>
    <s v="Edificação e Acervo"/>
    <s v="Igreja da Candelária"/>
    <n v="1"/>
    <s v="T"/>
    <n v="1"/>
    <n v="51"/>
    <x v="0"/>
    <m/>
    <m/>
    <m/>
    <n v="1930"/>
    <s v="TOMBADO"/>
    <m/>
    <m/>
    <m/>
    <s v="RJ3304557BIED00047"/>
    <s v="Bem Imóvel"/>
    <s v="Edificação"/>
    <s v="Arquitetura Religiosa"/>
    <m/>
    <d v="1938-04-14T00:00:00"/>
    <d v="1938-04-14T00:00:00"/>
    <m/>
    <m/>
    <m/>
    <x v="0"/>
    <n v="1930"/>
    <m/>
    <m/>
    <m/>
    <m/>
    <s v="Não se aplica"/>
    <m/>
    <m/>
    <m/>
    <m/>
    <m/>
    <m/>
    <m/>
    <s v="A área de entorno e critérios de altura foram estabelecidos pelo município no Boletim nº 22/83, com base em informações do IPHAN. A SE usa como regra."/>
  </r>
  <r>
    <m/>
    <s v="ARQUIVO"/>
    <s v="Processo INDEFERIDO em 26/02/2004. "/>
    <m/>
    <s v="SE"/>
    <s v="RJ"/>
    <s v="Rio de Janeiro"/>
    <s v="Edificação e Acervo"/>
    <s v="Igreja Nossa Senhora da Penha de França"/>
    <n v="1"/>
    <m/>
    <n v="1"/>
    <n v="52"/>
    <x v="0"/>
    <m/>
    <m/>
    <m/>
    <n v="1930"/>
    <s v="INDEFERIDO"/>
    <m/>
    <d v="2004-02-26T00:00:00"/>
    <m/>
    <s v=" "/>
    <s v="Bem Imóvel"/>
    <s v="Edificação"/>
    <s v="Arquitetura Religiosa"/>
    <m/>
    <m/>
    <m/>
    <m/>
    <m/>
    <n v="5"/>
    <x v="1"/>
    <m/>
    <m/>
    <d v="2004-02-26T00:00:00"/>
    <n v="2000"/>
    <s v="Impugnação aceita na 5º reunião do Conselho Consultivo."/>
    <m/>
    <m/>
    <m/>
    <m/>
    <m/>
    <m/>
    <m/>
    <m/>
    <m/>
  </r>
  <r>
    <m/>
    <s v="ARQUIVO"/>
    <s v="Processo INDEFERIDO em 26/02/2004. Em 1938 havia indicação de tombamento (ver observações), verificar porque não foi inscrito."/>
    <m/>
    <s v="SE"/>
    <s v="RJ"/>
    <s v="Rio de Janeiro"/>
    <s v="Edificação"/>
    <s v="Casa do Visconde da Estrela - Casa à Praça Condessa de Frontin, 52"/>
    <n v="1"/>
    <m/>
    <n v="1"/>
    <n v="53"/>
    <x v="0"/>
    <m/>
    <m/>
    <m/>
    <n v="1930"/>
    <s v="INDEFERIDO"/>
    <m/>
    <m/>
    <m/>
    <s v=" "/>
    <s v="Bem Imóvel"/>
    <s v="Edificação"/>
    <m/>
    <m/>
    <m/>
    <m/>
    <m/>
    <n v="1938"/>
    <n v="1"/>
    <x v="1"/>
    <m/>
    <m/>
    <d v="2004-02-26T00:00:00"/>
    <n v="2000"/>
    <s v="Na ata número 1 há o tombamento do bem e a negação de todas as impugnações apresentadas ao mesmo, “a menos que a proprietária do imóvel custeie o levantamento completo da edificação, compreendendo plantas, inclusive das coberturas, os cortes longitudinais"/>
    <m/>
    <m/>
    <m/>
    <m/>
    <m/>
    <m/>
    <m/>
    <m/>
    <m/>
  </r>
  <r>
    <d v="2018-10-24T00:00:00"/>
    <s v="ARQUIVO"/>
    <s v="rerratificação indeferida"/>
    <s v="01458.001004/2012-41"/>
    <s v="SE"/>
    <s v="RJ"/>
    <s v="Rio de Janeiro"/>
    <s v="Conjunto Rural"/>
    <s v="Casa: Fazenda do Viegas - Volume II - Extensão de área tombada"/>
    <n v="1"/>
    <s v="T"/>
    <n v="1"/>
    <n v="54"/>
    <x v="0"/>
    <m/>
    <m/>
    <m/>
    <n v="1930"/>
    <s v="TOMBADO"/>
    <m/>
    <m/>
    <m/>
    <s v="RJ3304557BIED00077"/>
    <s v="Bem Imóvel"/>
    <s v="Conjunto Arquitetônico"/>
    <s v="Misto"/>
    <m/>
    <m/>
    <d v="1938-06-14T00:00:00"/>
    <m/>
    <m/>
    <m/>
    <x v="0"/>
    <n v="1930"/>
    <m/>
    <m/>
    <m/>
    <m/>
    <s v="Não se aplica"/>
    <m/>
    <m/>
    <m/>
    <m/>
    <m/>
    <m/>
    <m/>
    <m/>
  </r>
  <r>
    <m/>
    <s v="ARQUIVO"/>
    <m/>
    <m/>
    <s v="SE"/>
    <s v="RJ"/>
    <s v="Rio de Janeiro"/>
    <s v="Edificação"/>
    <s v="Casa à Praça Quinze de Novembro, 32, esquina da Travessa do Comércio"/>
    <n v="1"/>
    <s v="T"/>
    <n v="1"/>
    <n v="55"/>
    <x v="0"/>
    <m/>
    <m/>
    <m/>
    <n v="1930"/>
    <s v="TOMBADO"/>
    <m/>
    <m/>
    <m/>
    <s v="RJ-3304557-BI-ED-00107"/>
    <s v="Bem Imóvel"/>
    <s v="Edificação"/>
    <m/>
    <m/>
    <d v="1938-07-15T00:00:00"/>
    <d v="1938-07-15T00:00:00"/>
    <m/>
    <m/>
    <m/>
    <x v="0"/>
    <n v="1930"/>
    <m/>
    <m/>
    <m/>
    <s v="Inserido na poligonal de tombamento da Praça XV"/>
    <s v="Não se aplica"/>
    <m/>
    <s v="Não se aplica"/>
    <s v="sim"/>
    <s v="sim"/>
    <m/>
    <m/>
    <m/>
    <s v="Verificar inserção no conjunto da Praça XV"/>
  </r>
  <r>
    <m/>
    <s v="ARQUIVO"/>
    <m/>
    <m/>
    <s v="SE"/>
    <s v="RJ"/>
    <s v="Rio de Janeiro"/>
    <s v="Edificação"/>
    <s v="Casa à Praça Quinze de Novembro, 34"/>
    <n v="1"/>
    <s v="T"/>
    <n v="1"/>
    <n v="56"/>
    <x v="0"/>
    <m/>
    <m/>
    <m/>
    <n v="1930"/>
    <s v="TOMBADO"/>
    <m/>
    <m/>
    <m/>
    <s v="RJ-3304557-BI-ED-00108"/>
    <s v="Bem Imóvel"/>
    <s v="Edificação"/>
    <m/>
    <m/>
    <d v="1938-08-10T00:00:00"/>
    <d v="1938-08-10T00:00:00"/>
    <m/>
    <n v="1938"/>
    <n v="4"/>
    <x v="0"/>
    <n v="1930"/>
    <m/>
    <m/>
    <m/>
    <s v="Inserido na poligonal de tombamento da Praça XV"/>
    <s v="Não se aplica"/>
    <m/>
    <s v="Não se aplica"/>
    <s v="sim"/>
    <s v="sim"/>
    <m/>
    <m/>
    <m/>
    <s v="Verificar inserção no conjunto da Praça XV"/>
  </r>
  <r>
    <m/>
    <s v="ARQUIVO"/>
    <s v="Processo INDEFERIDO em 27/02/2004. Bem tombado em conjunto com outros através do Processo nº 99-T-38"/>
    <m/>
    <s v="SE"/>
    <s v="RJ"/>
    <s v="Rio de Janeiro"/>
    <s v="Edificação"/>
    <s v="Casa da Ladeira do Valongo; Prédio da Ladeira do Morro do Valongo nº 25"/>
    <n v="1"/>
    <m/>
    <n v="1"/>
    <n v="57"/>
    <x v="0"/>
    <m/>
    <m/>
    <m/>
    <n v="1930"/>
    <s v="INDEFERIDO"/>
    <m/>
    <m/>
    <m/>
    <s v=" "/>
    <s v="Bem Imóvel"/>
    <s v="Edificação"/>
    <m/>
    <m/>
    <m/>
    <m/>
    <m/>
    <m/>
    <m/>
    <x v="1"/>
    <m/>
    <m/>
    <d v="2004-02-27T00:00:00"/>
    <n v="2000"/>
    <m/>
    <m/>
    <m/>
    <m/>
    <m/>
    <m/>
    <m/>
    <m/>
    <m/>
    <m/>
  </r>
  <r>
    <m/>
    <s v="ARQUIVO"/>
    <s v="Processo INDEFERIDO em 27/02/2004. Bem tombado em conjunto com outros através do Processo nº 99-T-38"/>
    <m/>
    <s v="SE"/>
    <s v="RJ"/>
    <s v="Rio de Janeiro"/>
    <s v="Edificação"/>
    <s v="Prédio da Ladeira do Morro do Valongo, nº 29"/>
    <n v="1"/>
    <m/>
    <n v="1"/>
    <n v="58"/>
    <x v="0"/>
    <m/>
    <m/>
    <m/>
    <n v="1930"/>
    <s v="INDEFERIDO"/>
    <m/>
    <m/>
    <m/>
    <s v=" "/>
    <s v="Bem Imóvel"/>
    <s v="Edificação"/>
    <m/>
    <m/>
    <m/>
    <m/>
    <m/>
    <m/>
    <m/>
    <x v="1"/>
    <m/>
    <m/>
    <d v="2004-02-27T00:00:00"/>
    <n v="2000"/>
    <m/>
    <m/>
    <m/>
    <m/>
    <m/>
    <m/>
    <m/>
    <m/>
    <m/>
    <m/>
  </r>
  <r>
    <m/>
    <s v="ARQUIVO"/>
    <s v="Processo INDEFERIDO em 27/02/2004. Bem tombado em conjunto com outros através do Processo nº 99-T-38"/>
    <m/>
    <s v="SE"/>
    <s v="RJ"/>
    <s v="Rio de Janeiro"/>
    <s v="Edificação"/>
    <s v="Casa na Ladeira do Morro do Valongo; Prédio da Ladeira do Morro do Valongo nº 31"/>
    <n v="1"/>
    <m/>
    <n v="1"/>
    <n v="59"/>
    <x v="0"/>
    <m/>
    <m/>
    <m/>
    <n v="1930"/>
    <s v="INDEFERIDO"/>
    <m/>
    <m/>
    <m/>
    <m/>
    <s v="Bem Imóvel"/>
    <s v="Edificação"/>
    <m/>
    <m/>
    <m/>
    <m/>
    <m/>
    <m/>
    <m/>
    <x v="1"/>
    <m/>
    <m/>
    <d v="2004-02-27T00:00:00"/>
    <n v="2000"/>
    <m/>
    <m/>
    <m/>
    <m/>
    <m/>
    <m/>
    <m/>
    <m/>
    <m/>
    <m/>
  </r>
  <r>
    <m/>
    <s v="ARQUIVO"/>
    <s v="Processo INDEFERIDO em 27/02/2004. Bem tombado em conjunto com outros através do Processo nº 99-T-38"/>
    <m/>
    <s v="SE"/>
    <s v="RJ"/>
    <s v="Rio de Janeiro"/>
    <s v="Edificação"/>
    <s v="Prédio da Ladeira  do Morro do Valongo, nº 45"/>
    <n v="1"/>
    <m/>
    <n v="1"/>
    <n v="60"/>
    <x v="0"/>
    <m/>
    <m/>
    <m/>
    <n v="1930"/>
    <s v="INDEFERIDO"/>
    <m/>
    <m/>
    <m/>
    <s v=" "/>
    <s v="Bem Imóvel"/>
    <s v="Edificação"/>
    <m/>
    <m/>
    <m/>
    <m/>
    <m/>
    <m/>
    <m/>
    <x v="1"/>
    <m/>
    <m/>
    <d v="2004-02-27T00:00:00"/>
    <n v="2000"/>
    <m/>
    <m/>
    <m/>
    <m/>
    <m/>
    <m/>
    <m/>
    <m/>
    <m/>
    <m/>
  </r>
  <r>
    <m/>
    <s v="ARQUIVO"/>
    <m/>
    <m/>
    <s v="NE"/>
    <s v="PB"/>
    <s v="João Pessoa"/>
    <s v="Edificação"/>
    <s v="Sobrado à Rua Peregrino de Carvalho, 117"/>
    <n v="1"/>
    <s v="T"/>
    <n v="1"/>
    <n v="61"/>
    <x v="0"/>
    <m/>
    <m/>
    <m/>
    <n v="1930"/>
    <s v="TOMBADO"/>
    <m/>
    <m/>
    <m/>
    <s v="PB2507507BIED00015"/>
    <s v="Bem Imóvel"/>
    <s v="Edificação"/>
    <m/>
    <m/>
    <d v="1938-06-21T00:00:00"/>
    <m/>
    <m/>
    <m/>
    <m/>
    <x v="0"/>
    <n v="1930"/>
    <m/>
    <m/>
    <m/>
    <s v="Situada na poligonal de tombamento do Centro Histórico de João Pessoa"/>
    <s v="Não se aplica"/>
    <m/>
    <s v="Não se aplica"/>
    <s v="não"/>
    <s v="não"/>
    <m/>
    <m/>
    <m/>
    <m/>
  </r>
  <r>
    <m/>
    <s v="ARQUIVO"/>
    <m/>
    <m/>
    <s v="SE"/>
    <s v="RJ"/>
    <s v="Rio de Janeiro"/>
    <s v="Conjunto Rural"/>
    <s v="Fazenda da Taquara: casa e Capela de Nossa Senhora dos Remédios (em Jacarepaguá)"/>
    <n v="1"/>
    <s v="T"/>
    <n v="1"/>
    <n v="62"/>
    <x v="0"/>
    <m/>
    <m/>
    <m/>
    <n v="1930"/>
    <s v="TOMBADO"/>
    <m/>
    <m/>
    <m/>
    <s v="RJ3304557BICA00009"/>
    <s v="Bem Imóvel"/>
    <s v="Conjunto Arquitetônico"/>
    <s v="Misto"/>
    <m/>
    <d v="1938-07-30T00:00:00"/>
    <d v="1938-07-30T00:00:00"/>
    <m/>
    <m/>
    <m/>
    <x v="0"/>
    <n v="1930"/>
    <m/>
    <m/>
    <m/>
    <m/>
    <s v="Não se aplica"/>
    <m/>
    <s v="P"/>
    <s v="não"/>
    <s v="não"/>
    <s v="sim"/>
    <m/>
    <n v="1990"/>
    <s v="Entorno e Normatização: Portaria Iphan nº 3/90"/>
  </r>
  <r>
    <m/>
    <s v="ARQUIVO"/>
    <m/>
    <m/>
    <s v="NE"/>
    <s v="PB"/>
    <s v="João Pessoa"/>
    <s v="Conjunto Arquitetônico"/>
    <s v="Convento e Igreja de Santo Antônio e Casa de Oração e claustro da Ordem Terceira de São Francisco"/>
    <n v="1"/>
    <s v="T"/>
    <n v="1"/>
    <n v="63"/>
    <x v="0"/>
    <m/>
    <m/>
    <m/>
    <n v="1930"/>
    <s v="TOMBADO"/>
    <m/>
    <m/>
    <m/>
    <s v="_x0009_PB-2507507-BI-ED-00009"/>
    <s v="Bem Imóvel"/>
    <s v="Conjunto Arquitetônico"/>
    <s v="Arquitetura Religiosa"/>
    <m/>
    <m/>
    <d v="1952-10-16T00:00:00"/>
    <m/>
    <m/>
    <m/>
    <x v="3"/>
    <n v="1950"/>
    <m/>
    <m/>
    <m/>
    <s v="Situada na poligonal de tombamento do Centro Histórico de João Pessoa"/>
    <s v="Não se aplica"/>
    <m/>
    <s v="Não se aplica"/>
    <s v="não"/>
    <s v="não"/>
    <m/>
    <m/>
    <m/>
    <m/>
  </r>
  <r>
    <m/>
    <s v="ARQUIVO"/>
    <m/>
    <m/>
    <s v="NE"/>
    <s v="PB"/>
    <s v="João Pessoa"/>
    <s v="Edificação e Acervo"/>
    <s v="Igreja de São Bento"/>
    <n v="1"/>
    <s v="T"/>
    <n v="0"/>
    <n v="63"/>
    <x v="0"/>
    <m/>
    <m/>
    <m/>
    <n v="1930"/>
    <s v="TOMBADO"/>
    <m/>
    <m/>
    <m/>
    <s v="PB2507507BIED00009"/>
    <s v="Bem Imóvel"/>
    <s v="Edificação"/>
    <s v="Arquitetura Religiosa"/>
    <m/>
    <m/>
    <d v="1957-01-10T00:00:00"/>
    <m/>
    <m/>
    <m/>
    <x v="4"/>
    <n v="1950"/>
    <m/>
    <m/>
    <m/>
    <s v="Situada na poligonal de tombamento do Centro Histórico de João Pessoa"/>
    <s v="Não se aplica"/>
    <m/>
    <s v="Não se aplica"/>
    <s v="não"/>
    <s v="não"/>
    <m/>
    <m/>
    <m/>
    <m/>
  </r>
  <r>
    <m/>
    <s v="ARQUIVO"/>
    <m/>
    <m/>
    <s v="NE"/>
    <s v="PB"/>
    <s v="João Pessoa"/>
    <s v="Edificação e Acervo"/>
    <s v="CONVENTO E IGREJA DO CARMO"/>
    <m/>
    <m/>
    <n v="0"/>
    <n v="63"/>
    <x v="0"/>
    <m/>
    <m/>
    <m/>
    <n v="1930"/>
    <s v="PENDÊNCIA"/>
    <m/>
    <m/>
    <m/>
    <s v="PB2507507BIED00004"/>
    <m/>
    <m/>
    <m/>
    <m/>
    <m/>
    <m/>
    <m/>
    <m/>
    <m/>
    <x v="1"/>
    <m/>
    <m/>
    <m/>
    <m/>
    <m/>
    <m/>
    <m/>
    <m/>
    <m/>
    <m/>
    <m/>
    <m/>
    <m/>
    <m/>
  </r>
  <r>
    <m/>
    <s v="ARQUIVO"/>
    <s v="Origem: DEPAM, destino: Arquivo Central, em 13/06/2016, para guarda até a Superintendência concluir os estudos para rerratificação. A ele foi ANEXADO o processo nº 1367-T-98, referente à Serra dos Cristais."/>
    <s v="01458.002572/2009-64"/>
    <s v="SE"/>
    <s v="MG"/>
    <s v="Diamantina"/>
    <s v="Conjunto Urbano"/>
    <s v="Diamantina, MG: conjunto arquitetônico e urbanístico"/>
    <n v="1"/>
    <s v="T"/>
    <n v="1"/>
    <n v="64"/>
    <x v="0"/>
    <m/>
    <m/>
    <m/>
    <n v="1930"/>
    <s v="TOMBADO"/>
    <m/>
    <m/>
    <m/>
    <s v="MG-3121605-BI-CU-00001"/>
    <s v="Bem Imóvel"/>
    <s v="Conjunto Urbano"/>
    <m/>
    <m/>
    <m/>
    <d v="1938-05-16T00:00:00"/>
    <m/>
    <m/>
    <m/>
    <x v="0"/>
    <n v="1930"/>
    <m/>
    <m/>
    <m/>
    <m/>
    <s v="S"/>
    <s v="sim"/>
    <s v="S"/>
    <m/>
    <m/>
    <s v="sim"/>
    <s v="em andamento em 2015:  A SE/MG contratou em DEZ/14 os estudos, mapeamentos, aplicação do SICG (módulo conhecimento) e pré-setorização e diretrizes para 6 conjuntos urbanos, incluindo Tiradentes."/>
    <n v="2002"/>
    <s v="Poligonais de tombamento e entorno: Portaria Iphan 12/2002  de 17/10/2002 emitida pela Superintendência. "/>
  </r>
  <r>
    <m/>
    <s v="ARQUIVO"/>
    <m/>
    <m/>
    <s v="SE"/>
    <s v="MG"/>
    <s v="Serro "/>
    <s v="Conjunto Urbano"/>
    <s v="Serro, MG: conjunto arquitetônico e urbanístico"/>
    <n v="1"/>
    <s v="T"/>
    <n v="1"/>
    <n v="65"/>
    <x v="0"/>
    <m/>
    <m/>
    <m/>
    <n v="1930"/>
    <s v="TOMBADO"/>
    <m/>
    <m/>
    <m/>
    <s v="MG-3167103-BI-CU-00001"/>
    <s v="Bem Imóvel"/>
    <s v="Conjunto Urbano"/>
    <m/>
    <m/>
    <m/>
    <d v="1938-04-08T00:00:00"/>
    <m/>
    <m/>
    <m/>
    <x v="0"/>
    <n v="1930"/>
    <m/>
    <m/>
    <m/>
    <m/>
    <s v="S/D"/>
    <m/>
    <m/>
    <m/>
    <m/>
    <m/>
    <m/>
    <m/>
    <s v="Poligonal de tombamento: arquivo no servidor Sambaqui."/>
  </r>
  <r>
    <m/>
    <s v="ARQUIVO"/>
    <m/>
    <m/>
    <s v="SE"/>
    <s v="MG"/>
    <s v="Tiradentes"/>
    <s v="Edificação e Acervo"/>
    <s v="Capela do Bom Jesus"/>
    <n v="1"/>
    <s v="T"/>
    <n v="0"/>
    <n v="66"/>
    <x v="0"/>
    <m/>
    <m/>
    <m/>
    <n v="1930"/>
    <s v="TOMBADO"/>
    <m/>
    <m/>
    <m/>
    <s v="MG3168804BIED00005"/>
    <s v="Bem Imóvel"/>
    <s v="Edificação"/>
    <s v="Arquitetura Religiosa"/>
    <m/>
    <m/>
    <d v="1964-01-27T00:00:00"/>
    <m/>
    <m/>
    <m/>
    <x v="5"/>
    <n v="1960"/>
    <m/>
    <m/>
    <m/>
    <m/>
    <s v="Não se aplica"/>
    <m/>
    <m/>
    <m/>
    <m/>
    <m/>
    <m/>
    <m/>
    <m/>
  </r>
  <r>
    <m/>
    <s v="ARQUIVO"/>
    <m/>
    <m/>
    <s v="SE"/>
    <s v="MG"/>
    <s v="Tiradentes"/>
    <s v="Conjunto Urbano"/>
    <s v="Tiradentes, MG: conjunto arquitetônico e urbanístico"/>
    <n v="1"/>
    <s v="T"/>
    <n v="1"/>
    <n v="66"/>
    <x v="0"/>
    <m/>
    <m/>
    <m/>
    <n v="1930"/>
    <s v="TOMBADO"/>
    <m/>
    <m/>
    <m/>
    <s v="MG-3168804-BI-CU-00001"/>
    <s v="Bem Imóvel"/>
    <s v="Conjunto Urbano"/>
    <m/>
    <m/>
    <m/>
    <d v="1938-04-20T00:00:00"/>
    <m/>
    <m/>
    <m/>
    <x v="0"/>
    <n v="1930"/>
    <m/>
    <m/>
    <m/>
    <s v="O processo de tombamento encontra-se em fase de rerratificação, já tendo a proposta, de delimitação da área tombada e respectivos critérios de intervenção, sido aprovada pelo Conselho Consultivo do IPHAN."/>
    <s v="T"/>
    <s v="sim"/>
    <m/>
    <m/>
    <m/>
    <m/>
    <s v="sim"/>
    <s v="em andamento em 2015:  A SE/MG contratou em DEZ/14 os estudos, mapeamentos, aplicação do SICG (módulo conhecimento) e pré-setorização e diretrizes para 6 conjuntos urbanos, incluindo Tiradentes."/>
    <s v="Estudo concluído (INCEU) para normatização; falta avaliação ET e CGCH; revisar resultados. Informações sobre delimitação das poligonais: DEPAM-RJ 98-99"/>
  </r>
  <r>
    <m/>
    <s v="ARQUIVO"/>
    <m/>
    <m/>
    <s v="SE"/>
    <s v="MG"/>
    <s v="Tiradentes"/>
    <s v="Edificação e Acervo"/>
    <s v="Capela da Santíssima Trindade"/>
    <n v="1"/>
    <s v="T"/>
    <n v="0"/>
    <n v="66"/>
    <x v="0"/>
    <m/>
    <m/>
    <m/>
    <n v="1930"/>
    <s v="TOMBADO"/>
    <m/>
    <m/>
    <m/>
    <s v="MG3168804BIED00009"/>
    <s v="Bem Imóvel"/>
    <s v="Edificação"/>
    <s v="Arquitetura Religiosa"/>
    <m/>
    <m/>
    <d v="1964-01-27T00:00:00"/>
    <m/>
    <m/>
    <m/>
    <x v="5"/>
    <n v="1960"/>
    <m/>
    <m/>
    <m/>
    <m/>
    <s v="Não se aplica"/>
    <m/>
    <m/>
    <m/>
    <m/>
    <m/>
    <m/>
    <m/>
    <m/>
  </r>
  <r>
    <m/>
    <s v="ARQUIVO"/>
    <m/>
    <m/>
    <s v="SE"/>
    <s v="MG"/>
    <s v="Tiradentes"/>
    <s v="Edificação e Acervo"/>
    <s v="Capela de Nossa Senhora das Mercês"/>
    <n v="1"/>
    <s v="T"/>
    <n v="0"/>
    <n v="66"/>
    <x v="0"/>
    <m/>
    <m/>
    <m/>
    <n v="1930"/>
    <s v="TOMBADO"/>
    <m/>
    <m/>
    <m/>
    <s v="MG3168804BIED00008"/>
    <s v="Bem Imóvel"/>
    <s v="Edificação"/>
    <s v="Arquitetura Religiosa"/>
    <m/>
    <m/>
    <d v="1964-01-27T00:00:00"/>
    <m/>
    <m/>
    <m/>
    <x v="5"/>
    <n v="1960"/>
    <m/>
    <m/>
    <m/>
    <m/>
    <s v="Não se aplica"/>
    <m/>
    <m/>
    <m/>
    <m/>
    <m/>
    <m/>
    <m/>
    <m/>
  </r>
  <r>
    <m/>
    <s v="ARQUIVO"/>
    <m/>
    <m/>
    <s v="SE"/>
    <s v="MG"/>
    <s v="Tiradentes"/>
    <s v="Edificação e Acervo"/>
    <s v="Capela de São Francisco de Paula "/>
    <n v="1"/>
    <s v="T"/>
    <n v="0"/>
    <n v="66"/>
    <x v="0"/>
    <m/>
    <m/>
    <m/>
    <n v="1930"/>
    <s v="TOMBADO"/>
    <m/>
    <m/>
    <m/>
    <s v="MG3168804BIED00007"/>
    <s v="Bem Imóvel"/>
    <s v="Edificação"/>
    <s v="Arquitetura Religiosa"/>
    <m/>
    <m/>
    <d v="1964-01-27T00:00:00"/>
    <m/>
    <m/>
    <m/>
    <x v="5"/>
    <n v="1960"/>
    <m/>
    <m/>
    <m/>
    <m/>
    <s v="Não se aplica"/>
    <m/>
    <m/>
    <m/>
    <m/>
    <m/>
    <m/>
    <m/>
    <m/>
  </r>
  <r>
    <m/>
    <s v="ARQUIVO"/>
    <m/>
    <m/>
    <s v="SE"/>
    <s v="MG"/>
    <s v="Tiradentes"/>
    <s v="Edificação e Acervo"/>
    <s v="Capela de São João Evangelista"/>
    <n v="1"/>
    <s v="T"/>
    <n v="0"/>
    <n v="66"/>
    <x v="0"/>
    <m/>
    <m/>
    <m/>
    <n v="1930"/>
    <s v="TOMBADO"/>
    <m/>
    <m/>
    <m/>
    <s v="MG3168804BIED00006"/>
    <s v="Bem Imóvel"/>
    <s v="Edificação"/>
    <s v="Arquitetura Religiosa"/>
    <m/>
    <m/>
    <d v="1964-01-27T00:00:00"/>
    <m/>
    <m/>
    <m/>
    <x v="5"/>
    <n v="1960"/>
    <m/>
    <m/>
    <m/>
    <m/>
    <s v="Não se aplica"/>
    <m/>
    <m/>
    <m/>
    <m/>
    <m/>
    <m/>
    <m/>
    <m/>
  </r>
  <r>
    <m/>
    <s v="ARQUIVO"/>
    <m/>
    <m/>
    <s v="SE"/>
    <s v="MG"/>
    <s v="Caeté"/>
    <s v="Edificação e Acervo"/>
    <s v="Igreja Matriz de Nossa Senhora do Bonsucesso"/>
    <n v="1"/>
    <s v="T"/>
    <n v="1"/>
    <n v="67"/>
    <x v="0"/>
    <m/>
    <m/>
    <m/>
    <n v="1930"/>
    <s v="TOMBADO"/>
    <m/>
    <m/>
    <m/>
    <s v="MG3110004BIED00003"/>
    <s v="Bem Imóvel"/>
    <s v="Edificação"/>
    <s v="Arquitetura Religiosa"/>
    <m/>
    <m/>
    <d v="1938-06-13T00:00:00"/>
    <m/>
    <m/>
    <m/>
    <x v="0"/>
    <n v="1930"/>
    <m/>
    <m/>
    <m/>
    <m/>
    <s v="Não se aplica"/>
    <m/>
    <m/>
    <m/>
    <m/>
    <m/>
    <m/>
    <m/>
    <m/>
  </r>
  <r>
    <m/>
    <s v="ARQUIVO"/>
    <m/>
    <m/>
    <s v="SE"/>
    <s v="MG"/>
    <s v="Raposos"/>
    <s v="Edificação e Acervo"/>
    <s v="Igreja de Nossa Senhora da Conceição"/>
    <n v="1"/>
    <s v="T"/>
    <n v="0"/>
    <n v="67"/>
    <x v="0"/>
    <m/>
    <m/>
    <m/>
    <n v="1930"/>
    <s v="TOMBADO"/>
    <m/>
    <m/>
    <m/>
    <s v="MG3153905BIED00001"/>
    <s v="Bem Imóvel"/>
    <s v="Edificação"/>
    <s v="Arquitetura Religiosa"/>
    <m/>
    <m/>
    <d v="1938-06-13T00:00:00"/>
    <m/>
    <m/>
    <m/>
    <x v="0"/>
    <n v="1930"/>
    <m/>
    <m/>
    <m/>
    <m/>
    <s v="Não se aplica"/>
    <m/>
    <m/>
    <m/>
    <m/>
    <m/>
    <m/>
    <m/>
    <m/>
  </r>
  <r>
    <m/>
    <s v="ARQUIVO"/>
    <m/>
    <m/>
    <s v="SE"/>
    <s v="MG"/>
    <s v="Sabará "/>
    <s v="Edificação e Acervo"/>
    <s v="Igreja de Nossa Senhora do Ó"/>
    <n v="1"/>
    <s v="T"/>
    <n v="0"/>
    <n v="67"/>
    <x v="0"/>
    <m/>
    <m/>
    <m/>
    <n v="1930"/>
    <s v="TOMBADO"/>
    <m/>
    <m/>
    <m/>
    <s v="MG-3156700-BI-ED-00016"/>
    <s v="Bem Imóvel"/>
    <s v="Edificação"/>
    <s v="Arquitetura Religiosa"/>
    <m/>
    <m/>
    <d v="1938-06-13T00:00:00"/>
    <m/>
    <m/>
    <m/>
    <x v="0"/>
    <n v="1930"/>
    <m/>
    <m/>
    <m/>
    <m/>
    <s v="Não se aplica"/>
    <m/>
    <m/>
    <m/>
    <m/>
    <m/>
    <m/>
    <m/>
    <m/>
  </r>
  <r>
    <m/>
    <s v="ARQUIVO"/>
    <m/>
    <m/>
    <s v="SE"/>
    <s v="MG"/>
    <s v="Sabará "/>
    <s v="Edificação e Acervo"/>
    <s v="Igreja de Nossa Senhora das Mercês"/>
    <n v="1"/>
    <s v="T"/>
    <n v="0"/>
    <n v="67"/>
    <x v="0"/>
    <m/>
    <m/>
    <m/>
    <n v="1930"/>
    <s v="TOMBADO"/>
    <m/>
    <m/>
    <m/>
    <s v="MG3156700BIED00004"/>
    <s v="Bem Imóvel"/>
    <s v="Edificação"/>
    <s v="Arquitetura Religiosa"/>
    <m/>
    <m/>
    <d v="1938-06-13T00:00:00"/>
    <m/>
    <m/>
    <m/>
    <x v="0"/>
    <n v="1930"/>
    <m/>
    <m/>
    <m/>
    <m/>
    <s v="Não se aplica"/>
    <m/>
    <m/>
    <m/>
    <m/>
    <m/>
    <m/>
    <m/>
    <m/>
  </r>
  <r>
    <m/>
    <s v="ARQUIVO"/>
    <m/>
    <m/>
    <s v="SE"/>
    <s v="MG"/>
    <s v="Sabará "/>
    <s v="Edificação e Acervo"/>
    <s v="Igreja de Nossa Senhora do Carmo "/>
    <n v="1"/>
    <s v="T"/>
    <n v="0"/>
    <n v="67"/>
    <x v="0"/>
    <m/>
    <m/>
    <m/>
    <n v="1930"/>
    <s v="TOMBADO"/>
    <m/>
    <m/>
    <m/>
    <s v="MG3156700BIED00005"/>
    <s v="Bem Imóvel"/>
    <s v="Edificação"/>
    <s v="Arquitetura Religiosa"/>
    <m/>
    <m/>
    <d v="1938-06-13T00:00:00"/>
    <m/>
    <m/>
    <m/>
    <x v="0"/>
    <n v="1930"/>
    <m/>
    <m/>
    <m/>
    <m/>
    <s v="Não se aplica"/>
    <m/>
    <m/>
    <m/>
    <m/>
    <m/>
    <m/>
    <m/>
    <m/>
  </r>
  <r>
    <m/>
    <s v="ARQUIVO"/>
    <m/>
    <m/>
    <s v="SE"/>
    <s v="MG"/>
    <s v="Sabará "/>
    <s v="Edificação e Acervo"/>
    <s v="Igreja de Nossa Senhora do Rosário"/>
    <n v="1"/>
    <s v="T"/>
    <n v="0"/>
    <n v="67"/>
    <x v="0"/>
    <m/>
    <m/>
    <m/>
    <n v="1930"/>
    <s v="TOMBADO"/>
    <m/>
    <m/>
    <m/>
    <s v="MG3156700BIED00006"/>
    <s v="Bem Imóvel"/>
    <s v="Edificação"/>
    <s v="Arquitetura Religiosa"/>
    <m/>
    <m/>
    <d v="1938-06-13T00:00:00"/>
    <m/>
    <m/>
    <m/>
    <x v="0"/>
    <n v="1930"/>
    <m/>
    <m/>
    <m/>
    <m/>
    <s v="Não se aplica"/>
    <m/>
    <m/>
    <m/>
    <m/>
    <m/>
    <m/>
    <m/>
    <m/>
  </r>
  <r>
    <m/>
    <s v="ARQUIVO"/>
    <m/>
    <m/>
    <s v="SE"/>
    <s v="MG"/>
    <s v="Sabará "/>
    <s v="Edificação e Acervo"/>
    <s v="Igreja de São Francisco de Assis"/>
    <n v="1"/>
    <s v="T"/>
    <n v="0"/>
    <n v="67"/>
    <x v="0"/>
    <m/>
    <m/>
    <m/>
    <n v="1930"/>
    <s v="TOMBADO"/>
    <m/>
    <m/>
    <m/>
    <s v="MG3156700BIED00008"/>
    <s v="Bem Imóvel"/>
    <s v="Edificação"/>
    <s v="Arquitetura Religiosa"/>
    <m/>
    <m/>
    <d v="1938-06-13T00:00:00"/>
    <m/>
    <m/>
    <m/>
    <x v="0"/>
    <n v="1930"/>
    <m/>
    <m/>
    <m/>
    <m/>
    <s v="Não se aplica"/>
    <m/>
    <m/>
    <m/>
    <m/>
    <m/>
    <m/>
    <m/>
    <m/>
  </r>
  <r>
    <m/>
    <s v="ARQUIVO"/>
    <m/>
    <m/>
    <s v="SE"/>
    <s v="MG"/>
    <s v="Sabará "/>
    <s v="Edificação e Acervo"/>
    <s v="Igreja Matriz de Nossa Senhora da Conceição"/>
    <n v="1"/>
    <s v="T"/>
    <n v="0"/>
    <n v="67"/>
    <x v="0"/>
    <m/>
    <m/>
    <m/>
    <n v="1930"/>
    <s v="TOMBADO"/>
    <m/>
    <m/>
    <m/>
    <s v="MG3156700BIED00009"/>
    <s v="Bem Imóvel"/>
    <s v="Edificação"/>
    <s v="Arquitetura Religiosa"/>
    <m/>
    <m/>
    <d v="1938-06-13T00:00:00"/>
    <m/>
    <m/>
    <m/>
    <x v="0"/>
    <n v="1930"/>
    <m/>
    <m/>
    <m/>
    <m/>
    <s v="Não se aplica"/>
    <m/>
    <m/>
    <m/>
    <m/>
    <m/>
    <m/>
    <m/>
    <m/>
  </r>
  <r>
    <m/>
    <s v="SUPERINT"/>
    <s v="Reaberto para rerratificação, aguardando instrução. Ver fls. 6 do Processo nº 68-T-38.Na Superintendência MG em 26/02/2014"/>
    <s v="01458.001484/2012-41"/>
    <s v="SE"/>
    <s v="MG"/>
    <s v="São João Del Rei"/>
    <s v="Conjunto Urbano"/>
    <s v="São João del Rei, MG: conjunto arquitetônico e urbanístico"/>
    <n v="1"/>
    <s v="T"/>
    <n v="1"/>
    <n v="68"/>
    <x v="0"/>
    <m/>
    <m/>
    <m/>
    <n v="1930"/>
    <s v="RERRATIFIC."/>
    <m/>
    <m/>
    <m/>
    <s v="MG-3162500-BI-CU-00001"/>
    <s v="Bem Imóvel"/>
    <s v="Conjunto Urbano"/>
    <m/>
    <m/>
    <m/>
    <d v="1938-03-04T00:00:00"/>
    <m/>
    <m/>
    <n v="52"/>
    <x v="0"/>
    <n v="1930"/>
    <n v="1969"/>
    <m/>
    <m/>
    <s v="Na 52ª reunião do Conselho Consultivo (1969), o tombamento foi rerratificado para diminuir a poligonal"/>
    <s v="S/D"/>
    <m/>
    <s v="S/D"/>
    <m/>
    <m/>
    <m/>
    <m/>
    <m/>
    <s v="Não existe no processo uma delimitação da área tombada, instruída formalmente._x000a_A definição da atual área de tombamento se deu em 1947, com a definição de uma lista das ruas tombadas._x000a_Ou seja, não há uma delimitação de área tombada, o que este documento de"/>
  </r>
  <r>
    <m/>
    <s v="ARQUIVO"/>
    <m/>
    <m/>
    <s v="SE"/>
    <s v="MG"/>
    <s v="Mariana"/>
    <s v="Conjunto Urbano"/>
    <s v="Mariana, MG: conjunto arquitetônico e urbanístico"/>
    <n v="1"/>
    <s v="T"/>
    <n v="1"/>
    <n v="69"/>
    <x v="0"/>
    <m/>
    <m/>
    <m/>
    <n v="1930"/>
    <s v="TOMBADO"/>
    <m/>
    <m/>
    <m/>
    <s v="MG-3140001-BI-CU-00002"/>
    <s v="Bem Imóvel"/>
    <s v="Conjunto Urbano"/>
    <m/>
    <m/>
    <m/>
    <d v="1938-05-14T00:00:00"/>
    <m/>
    <m/>
    <m/>
    <x v="0"/>
    <n v="1930"/>
    <m/>
    <m/>
    <m/>
    <m/>
    <s v="sim"/>
    <m/>
    <s v="S/D"/>
    <m/>
    <m/>
    <m/>
    <s v="sim"/>
    <s v="em andamento em 2015:  A SE/MG contratou em DEZ/14 os estudos, mapeamentos, aplicação do SICG (módulo conhecimento) e pré-setorização e diretrizes para 6 conjuntos urbanos, incluindo Tiradentes."/>
    <s v="Estudo concluído (Depam RJ; Monumenta) para normatização; falta avaliação ET e CGCH. Poligonal de tombamento: arquivo no servidor Sambaqui.Monumento Nacional de acordo com o Decreto-lei nº 7713, de 06/07/1945"/>
  </r>
  <r>
    <m/>
    <s v="ARQUIVO"/>
    <m/>
    <m/>
    <s v="SE"/>
    <s v="MG"/>
    <s v="Ouro Preto"/>
    <s v="Conjunto Urbano"/>
    <s v="Ouro Preto, MG: conjunto arquitetônico e urbanístico"/>
    <n v="1"/>
    <s v="T"/>
    <n v="1"/>
    <n v="70"/>
    <x v="0"/>
    <m/>
    <m/>
    <m/>
    <n v="1930"/>
    <s v="TOMBADO"/>
    <m/>
    <m/>
    <m/>
    <s v="MG-3146107-BI-CU-00001"/>
    <s v="Bem Imóvel"/>
    <s v="Conjunto Urbano"/>
    <m/>
    <d v="1986-09-15T00:00:00"/>
    <d v="1986-09-15T00:00:00"/>
    <d v="1938-04-20T00:00:00"/>
    <m/>
    <m/>
    <n v="137"/>
    <x v="0"/>
    <n v="1930"/>
    <s v="1986 / 1989"/>
    <m/>
    <m/>
    <s v="rerratificação em 1986 (outros livros do tombo) e 1989 (delimitação poligonal). Na reunião 137 (1989), teria sido EXCLUÍDO o Livro do Tombo das Belas Artes,  devendo ser feitos estudos para valorar exatamente o que seria inscrito neste livro."/>
    <s v="T"/>
    <m/>
    <s v="S/D"/>
    <m/>
    <m/>
    <s v="sim"/>
    <m/>
    <s v="2008-2010"/>
    <s v="Normatização: Portaria Iphan 312/2010. Monumento Nacional de acordo com o Decreto nº 22928, de 12/07/1933.” Em 22 de maio de 1989, foi feita a averbação do perímetro tombado do &quot; Conjunto Arquitetônico e Urbanístico da Cidade de Ouro Preto &quot; como se segue"/>
  </r>
  <r>
    <m/>
    <s v="ARQUIVO"/>
    <m/>
    <m/>
    <s v="SE"/>
    <s v="MG"/>
    <s v="Mariana"/>
    <s v="Edificação e Acervo"/>
    <s v="Igreja de Nossa Senhora das Mercês"/>
    <n v="1"/>
    <s v="T"/>
    <n v="1"/>
    <n v="71"/>
    <x v="0"/>
    <m/>
    <m/>
    <m/>
    <n v="1930"/>
    <s v="TOMBADO"/>
    <m/>
    <m/>
    <m/>
    <s v="MG3140001BIED00008"/>
    <s v="Bem Imóvel"/>
    <s v="Edificação"/>
    <s v="Arquitetura Religiosa"/>
    <m/>
    <m/>
    <d v="1938-08-05T00:00:00"/>
    <m/>
    <m/>
    <m/>
    <x v="0"/>
    <n v="1930"/>
    <m/>
    <m/>
    <m/>
    <m/>
    <s v="Não se aplica"/>
    <m/>
    <m/>
    <m/>
    <m/>
    <m/>
    <m/>
    <m/>
    <m/>
  </r>
  <r>
    <m/>
    <s v="ARQUIVO"/>
    <m/>
    <m/>
    <s v="SE"/>
    <s v="MG"/>
    <s v="Mariana"/>
    <s v="Edificação e Acervo"/>
    <s v="Igreja de São Francisco de Assis"/>
    <n v="1"/>
    <s v="T"/>
    <n v="1"/>
    <n v="72"/>
    <x v="0"/>
    <m/>
    <m/>
    <m/>
    <n v="1930"/>
    <s v="TOMBADO"/>
    <m/>
    <m/>
    <m/>
    <s v="MG3140001BIED00012"/>
    <s v="Bem Imóvel"/>
    <s v="Edificação"/>
    <s v="Arquitetura Religiosa"/>
    <m/>
    <m/>
    <d v="1938-07-08T00:00:00"/>
    <m/>
    <m/>
    <m/>
    <x v="0"/>
    <n v="1930"/>
    <m/>
    <m/>
    <m/>
    <m/>
    <s v="Não se aplica"/>
    <m/>
    <m/>
    <m/>
    <m/>
    <m/>
    <m/>
    <m/>
    <m/>
  </r>
  <r>
    <m/>
    <s v="ARQUIVO"/>
    <s v="Processo INDEFERIDO em 27/05/2008."/>
    <m/>
    <s v="SE"/>
    <s v="MG"/>
    <s v="Ouro Preto"/>
    <s v="Edificação e Acervo"/>
    <s v="Igreja São Francisco de Assis, no Distrito de Antônio Pereira"/>
    <n v="1"/>
    <m/>
    <n v="1"/>
    <n v="73"/>
    <x v="0"/>
    <m/>
    <m/>
    <m/>
    <n v="1930"/>
    <s v="INDEFERIDO"/>
    <m/>
    <m/>
    <m/>
    <s v=" "/>
    <s v="Bem Imóvel"/>
    <s v="Edificação"/>
    <s v="Arquitetura Religiosa"/>
    <m/>
    <m/>
    <m/>
    <m/>
    <m/>
    <m/>
    <x v="1"/>
    <m/>
    <m/>
    <d v="2008-05-27T00:00:00"/>
    <n v="2000"/>
    <m/>
    <m/>
    <m/>
    <m/>
    <m/>
    <m/>
    <m/>
    <m/>
    <m/>
    <m/>
  </r>
  <r>
    <m/>
    <s v="ARQUIVO"/>
    <s v="INDEFERIDO em 05/07/1999."/>
    <m/>
    <s v="NE"/>
    <s v="MA"/>
    <s v="Caxias"/>
    <s v="Edificação e Acervo"/>
    <s v="Igreja Matriz de N. S. da Conceição e São José"/>
    <n v="1"/>
    <m/>
    <n v="1"/>
    <n v="74"/>
    <x v="0"/>
    <m/>
    <m/>
    <m/>
    <n v="1930"/>
    <s v="INDEFERIDO"/>
    <m/>
    <m/>
    <m/>
    <s v=" "/>
    <s v="Bem Imóvel"/>
    <s v="Edificação"/>
    <s v="Arquitetura Religiosa"/>
    <m/>
    <m/>
    <m/>
    <m/>
    <m/>
    <m/>
    <x v="1"/>
    <m/>
    <m/>
    <d v="1999-07-05T00:00:00"/>
    <n v="1990"/>
    <s v="Rafael da SE-PI informou que este processo não está tombado. No site do Noronha Santos também não está constando. (04/04/2013 por telefone)."/>
    <m/>
    <m/>
    <m/>
    <m/>
    <m/>
    <m/>
    <m/>
    <m/>
    <m/>
  </r>
  <r>
    <m/>
    <s v="ARQUIVO"/>
    <m/>
    <m/>
    <s v="SE"/>
    <s v="MG"/>
    <s v="Barão de Cocais"/>
    <s v="Edificação e Acervo"/>
    <s v="Igreja Matriz de São João Batista"/>
    <n v="1"/>
    <s v="T"/>
    <n v="0"/>
    <n v="75"/>
    <x v="0"/>
    <m/>
    <m/>
    <m/>
    <n v="1930"/>
    <s v="TOMBADO"/>
    <m/>
    <m/>
    <m/>
    <s v="MG-3105400-BI-ED-00003"/>
    <s v="Bem Imóvel"/>
    <s v="Edificação"/>
    <s v="Arquitetura Religiosa"/>
    <m/>
    <m/>
    <d v="1939-09-08T00:00:00"/>
    <m/>
    <m/>
    <m/>
    <x v="6"/>
    <n v="1930"/>
    <m/>
    <m/>
    <m/>
    <m/>
    <s v="Não se aplica"/>
    <m/>
    <m/>
    <m/>
    <m/>
    <m/>
    <m/>
    <m/>
    <m/>
  </r>
  <r>
    <m/>
    <s v="ARQUIVO"/>
    <m/>
    <m/>
    <s v="SE"/>
    <s v="MG"/>
    <s v="Barão de Cocais"/>
    <s v="Edificação e Acervo"/>
    <s v="Capela de Nossa Senhora do Rosário"/>
    <n v="1"/>
    <s v="T"/>
    <n v="0"/>
    <n v="75"/>
    <x v="0"/>
    <m/>
    <m/>
    <m/>
    <n v="1930"/>
    <s v="TOMBADO"/>
    <m/>
    <m/>
    <m/>
    <s v="MG3105400BIED00001"/>
    <s v="Bem Imóvel"/>
    <s v="Edificação"/>
    <s v="Arquitetura Religiosa"/>
    <m/>
    <m/>
    <d v="1939-09-08T00:00:00"/>
    <m/>
    <m/>
    <m/>
    <x v="6"/>
    <n v="1930"/>
    <m/>
    <m/>
    <m/>
    <m/>
    <s v="Não se aplica"/>
    <m/>
    <m/>
    <m/>
    <m/>
    <m/>
    <m/>
    <m/>
    <m/>
  </r>
  <r>
    <m/>
    <s v="ARQUIVO"/>
    <m/>
    <m/>
    <s v="SE"/>
    <s v="MG"/>
    <s v="Barão de Cocais"/>
    <s v="Edificação e Acervo"/>
    <s v="Capela de Santana"/>
    <n v="1"/>
    <s v="T"/>
    <n v="0"/>
    <n v="75"/>
    <x v="0"/>
    <m/>
    <m/>
    <m/>
    <n v="1930"/>
    <s v="TOMBADO"/>
    <m/>
    <m/>
    <m/>
    <s v="MG3105400BIED00002"/>
    <s v="Bem Imóvel"/>
    <s v="Edificação"/>
    <s v="Arquitetura Religiosa"/>
    <m/>
    <m/>
    <d v="1939-09-08T00:00:00"/>
    <m/>
    <m/>
    <m/>
    <x v="6"/>
    <n v="1930"/>
    <m/>
    <m/>
    <m/>
    <m/>
    <s v="Não se aplica"/>
    <m/>
    <m/>
    <m/>
    <m/>
    <m/>
    <m/>
    <m/>
    <m/>
  </r>
  <r>
    <m/>
    <s v="ARQUIVO"/>
    <m/>
    <m/>
    <s v="SE"/>
    <s v="MG"/>
    <s v="Catas Altas"/>
    <s v="Edificação e Acervo"/>
    <s v="Igreja Matriz de Nossa Senhora da Conceição"/>
    <n v="1"/>
    <s v="T"/>
    <n v="0"/>
    <n v="75"/>
    <x v="0"/>
    <m/>
    <m/>
    <m/>
    <n v="1930"/>
    <s v="TOMBADO"/>
    <m/>
    <m/>
    <m/>
    <s v="MG3115359BIED00001"/>
    <s v="Bem Imóvel"/>
    <s v="Edificação"/>
    <s v="Arquitetura Religiosa"/>
    <m/>
    <m/>
    <d v="1939-09-08T00:00:00"/>
    <m/>
    <m/>
    <m/>
    <x v="6"/>
    <n v="1930"/>
    <m/>
    <m/>
    <m/>
    <m/>
    <s v="Não se aplica"/>
    <m/>
    <m/>
    <m/>
    <m/>
    <m/>
    <m/>
    <m/>
    <m/>
  </r>
  <r>
    <m/>
    <s v="ARQUIVO"/>
    <m/>
    <m/>
    <s v="SE"/>
    <s v="MG"/>
    <s v="Congonhas"/>
    <s v="Conjunto Arquitetônico"/>
    <s v="Santuário de Bom Jesus de Matozinhos: conjunto arquitetônico, paisagístico e escultórico"/>
    <n v="1"/>
    <s v="T"/>
    <n v="1"/>
    <n v="75"/>
    <x v="0"/>
    <m/>
    <m/>
    <m/>
    <n v="1930"/>
    <s v="TOMBADO"/>
    <m/>
    <m/>
    <m/>
    <s v="MG3118007BICA00002"/>
    <s v="Bem Imóvel"/>
    <s v="Conjunto Arquitetônico"/>
    <s v="Arquitetura Religiosa"/>
    <m/>
    <m/>
    <d v="1939-09-08T00:00:00"/>
    <m/>
    <m/>
    <m/>
    <x v="6"/>
    <n v="1930"/>
    <m/>
    <m/>
    <m/>
    <m/>
    <s v="Não se aplica"/>
    <m/>
    <m/>
    <m/>
    <m/>
    <m/>
    <m/>
    <m/>
    <s v="“A inscrição abrange o conjunto arquitetônico, escultórico e paisagístico do Santuário. (Despacho de 17/03/1950, do Diretor do PHAN). "/>
  </r>
  <r>
    <m/>
    <s v="ARQUIVO"/>
    <m/>
    <m/>
    <s v="SE"/>
    <s v="MG"/>
    <s v="Mariana"/>
    <s v="Edificação e Acervo"/>
    <s v="Igreja de Nossa Senhora do Carmo "/>
    <n v="1"/>
    <s v="T"/>
    <n v="0"/>
    <n v="75"/>
    <x v="0"/>
    <m/>
    <m/>
    <m/>
    <n v="1930"/>
    <s v="TOMBADO"/>
    <m/>
    <m/>
    <m/>
    <s v="MG3140001BIED00009"/>
    <s v="Bem Imóvel"/>
    <s v="Edificação"/>
    <s v="Arquitetura Religiosa"/>
    <m/>
    <m/>
    <d v="1939-09-08T00:00:00"/>
    <m/>
    <m/>
    <m/>
    <x v="6"/>
    <n v="1930"/>
    <m/>
    <m/>
    <m/>
    <m/>
    <s v="Não se aplica"/>
    <m/>
    <m/>
    <m/>
    <m/>
    <m/>
    <m/>
    <m/>
    <m/>
  </r>
  <r>
    <m/>
    <s v="ARQUIVO"/>
    <m/>
    <m/>
    <s v="SE"/>
    <s v="MG"/>
    <s v="Mariana"/>
    <s v="Edificação e Acervo"/>
    <s v="Igreja de Nossa Senhora do Rosário dos Pretos"/>
    <n v="1"/>
    <s v="T"/>
    <n v="0"/>
    <n v="75"/>
    <x v="0"/>
    <m/>
    <m/>
    <m/>
    <n v="1930"/>
    <s v="TOMBADO"/>
    <m/>
    <m/>
    <m/>
    <s v="MG3140001BIED00011"/>
    <s v="Bem Imóvel"/>
    <s v="Edificação"/>
    <s v="Arquitetura Religiosa"/>
    <m/>
    <m/>
    <d v="1939-09-08T00:00:00"/>
    <m/>
    <m/>
    <m/>
    <x v="6"/>
    <n v="1930"/>
    <m/>
    <m/>
    <m/>
    <m/>
    <s v="Não se aplica"/>
    <m/>
    <m/>
    <m/>
    <m/>
    <m/>
    <m/>
    <m/>
    <m/>
  </r>
  <r>
    <m/>
    <s v="ARQUIVO"/>
    <m/>
    <m/>
    <s v="SE"/>
    <s v="MG"/>
    <s v="Mariana"/>
    <s v="Edificação e Acervo"/>
    <s v="Igreja da Sé"/>
    <n v="1"/>
    <s v="T"/>
    <n v="0"/>
    <n v="75"/>
    <x v="0"/>
    <m/>
    <m/>
    <m/>
    <n v="1930"/>
    <s v="TOMBADO"/>
    <m/>
    <m/>
    <m/>
    <s v="MG3140001BICU00001"/>
    <s v="Bem Imóvel"/>
    <s v="Edificação"/>
    <s v="Arquitetura Religiosa"/>
    <m/>
    <m/>
    <d v="1939-09-08T00:00:00"/>
    <m/>
    <m/>
    <m/>
    <x v="6"/>
    <n v="1930"/>
    <m/>
    <m/>
    <m/>
    <m/>
    <s v="Não se aplica"/>
    <m/>
    <m/>
    <m/>
    <m/>
    <m/>
    <m/>
    <m/>
    <m/>
  </r>
  <r>
    <m/>
    <s v="ARQUIVO"/>
    <m/>
    <m/>
    <s v="SE"/>
    <s v="MG"/>
    <s v="Mariana"/>
    <s v="Edificação e Acervo"/>
    <s v="Capela de Nossa Senhora dos Anjos da Arquiconfraria de São Francisco "/>
    <n v="1"/>
    <s v="T"/>
    <n v="0"/>
    <n v="75"/>
    <x v="0"/>
    <m/>
    <m/>
    <m/>
    <n v="1930"/>
    <s v="TOMBADO"/>
    <m/>
    <m/>
    <m/>
    <s v="MG3140001BIED00001"/>
    <s v="Bem Imóvel"/>
    <s v="Edificação"/>
    <s v="Arquitetura Religiosa"/>
    <m/>
    <m/>
    <d v="1939-09-08T00:00:00"/>
    <m/>
    <m/>
    <m/>
    <x v="6"/>
    <n v="1930"/>
    <m/>
    <m/>
    <m/>
    <m/>
    <s v="Não se aplica"/>
    <m/>
    <m/>
    <m/>
    <m/>
    <m/>
    <m/>
    <m/>
    <m/>
  </r>
  <r>
    <m/>
    <s v="ARQUIVO"/>
    <m/>
    <m/>
    <s v="SE"/>
    <s v="MG"/>
    <s v="Mariana"/>
    <s v="Edificação e Acervo"/>
    <s v="Capela de Santana"/>
    <n v="1"/>
    <s v="T"/>
    <n v="0"/>
    <n v="75"/>
    <x v="0"/>
    <m/>
    <m/>
    <m/>
    <n v="1930"/>
    <s v="TOMBADO"/>
    <m/>
    <m/>
    <m/>
    <s v="MG3105400BIED00002"/>
    <s v="Bem Imóvel"/>
    <s v="Edificação"/>
    <s v="Arquitetura Religiosa"/>
    <m/>
    <m/>
    <d v="1939-09-08T00:00:00"/>
    <m/>
    <m/>
    <m/>
    <x v="6"/>
    <n v="1930"/>
    <m/>
    <m/>
    <m/>
    <m/>
    <s v="Não se aplica"/>
    <m/>
    <m/>
    <m/>
    <m/>
    <m/>
    <m/>
    <m/>
    <m/>
  </r>
  <r>
    <m/>
    <s v="ARQUIVO"/>
    <m/>
    <m/>
    <s v="SE"/>
    <s v="MG"/>
    <s v="Ouro Preto"/>
    <s v="Edificação e Acervo"/>
    <s v="Igreja Matriz de Nossa Senhora do Pilar"/>
    <n v="1"/>
    <s v="T"/>
    <n v="0"/>
    <n v="75"/>
    <x v="0"/>
    <m/>
    <m/>
    <m/>
    <n v="1930"/>
    <s v="TOMBADO"/>
    <m/>
    <m/>
    <m/>
    <s v="MG3146107BIED00015"/>
    <s v="Bem Imóvel"/>
    <s v="Edificação"/>
    <s v="Arquitetura Religiosa"/>
    <m/>
    <m/>
    <d v="1939-09-08T00:00:00"/>
    <m/>
    <m/>
    <m/>
    <x v="6"/>
    <n v="1930"/>
    <m/>
    <m/>
    <m/>
    <m/>
    <s v="Não se aplica"/>
    <m/>
    <m/>
    <m/>
    <m/>
    <m/>
    <m/>
    <m/>
    <m/>
  </r>
  <r>
    <m/>
    <s v="ARQUIVO"/>
    <m/>
    <m/>
    <s v="SE"/>
    <s v="MG"/>
    <s v="Ouro Preto"/>
    <s v="Edificação e Acervo"/>
    <s v="Passo da Rua do Rosário"/>
    <n v="1"/>
    <s v="T"/>
    <n v="0"/>
    <n v="75"/>
    <x v="0"/>
    <m/>
    <m/>
    <m/>
    <n v="1930"/>
    <s v="TOMBADO"/>
    <m/>
    <m/>
    <m/>
    <s v="MG3146107BIED00033"/>
    <s v="Bem Imóvel"/>
    <s v="Edificação"/>
    <m/>
    <m/>
    <m/>
    <d v="1939-09-08T00:00:00"/>
    <m/>
    <m/>
    <m/>
    <x v="6"/>
    <n v="1930"/>
    <m/>
    <m/>
    <m/>
    <m/>
    <s v="Não se aplica"/>
    <m/>
    <m/>
    <m/>
    <m/>
    <m/>
    <m/>
    <m/>
    <m/>
  </r>
  <r>
    <m/>
    <s v="ARQUIVO"/>
    <m/>
    <m/>
    <s v="SE"/>
    <s v="MG"/>
    <s v="Ouro Preto"/>
    <s v="Bem móvel ou integrado"/>
    <s v="Oratório da Rua Barão de Ouro Branco"/>
    <n v="1"/>
    <s v="T"/>
    <n v="0"/>
    <n v="75"/>
    <x v="0"/>
    <m/>
    <m/>
    <m/>
    <n v="1930"/>
    <s v="TOMBADO"/>
    <m/>
    <m/>
    <m/>
    <s v="MG3146107BMAR00001"/>
    <s v="Bem Móvel e Integrado"/>
    <s v="Artefato"/>
    <m/>
    <m/>
    <m/>
    <d v="1939-09-08T00:00:00"/>
    <m/>
    <m/>
    <m/>
    <x v="6"/>
    <n v="1930"/>
    <m/>
    <m/>
    <m/>
    <m/>
    <s v="Não se aplica"/>
    <m/>
    <s v="Não se aplica"/>
    <m/>
    <m/>
    <m/>
    <m/>
    <m/>
    <m/>
  </r>
  <r>
    <m/>
    <s v="ARQUIVO"/>
    <m/>
    <m/>
    <s v="SE"/>
    <s v="MG"/>
    <s v="Ouro Preto"/>
    <s v="Edificação e Acervo"/>
    <s v="Igreja de Santa Efigênia"/>
    <n v="1"/>
    <s v="T"/>
    <n v="0"/>
    <n v="75"/>
    <x v="0"/>
    <m/>
    <m/>
    <m/>
    <n v="1930"/>
    <s v="TOMBADO"/>
    <m/>
    <m/>
    <m/>
    <s v="MG-3146107-BI-ED-00008"/>
    <s v="Bem Imóvel"/>
    <s v="Edificação"/>
    <s v="Arquitetura Religiosa"/>
    <m/>
    <m/>
    <d v="1939-09-08T00:00:00"/>
    <m/>
    <m/>
    <m/>
    <x v="6"/>
    <n v="1930"/>
    <m/>
    <m/>
    <m/>
    <m/>
    <s v="Não se aplica"/>
    <m/>
    <m/>
    <m/>
    <m/>
    <m/>
    <m/>
    <m/>
    <m/>
  </r>
  <r>
    <m/>
    <s v="ARQUIVO"/>
    <m/>
    <m/>
    <s v="SE"/>
    <s v="MG"/>
    <s v="Ouro Preto"/>
    <s v="Edificação e Acervo"/>
    <s v="Igreja do Bom Jesus do Matozinhos"/>
    <n v="1"/>
    <s v="T"/>
    <n v="0"/>
    <n v="75"/>
    <x v="0"/>
    <m/>
    <m/>
    <m/>
    <n v="1930"/>
    <s v="TOMBADO"/>
    <m/>
    <m/>
    <m/>
    <s v="MG3146107BIED00012"/>
    <s v="Bem Imóvel"/>
    <s v="Edificação"/>
    <s v="Arquitetura Religiosa"/>
    <m/>
    <m/>
    <d v="1939-09-08T00:00:00"/>
    <m/>
    <m/>
    <m/>
    <x v="6"/>
    <n v="1930"/>
    <m/>
    <m/>
    <m/>
    <m/>
    <s v="Não se aplica"/>
    <m/>
    <m/>
    <m/>
    <m/>
    <m/>
    <m/>
    <m/>
    <m/>
  </r>
  <r>
    <m/>
    <s v="ARQUIVO"/>
    <m/>
    <m/>
    <s v="SE"/>
    <s v="MG"/>
    <s v="Ouro Preto"/>
    <s v="Edificação e Acervo"/>
    <s v="Passo à Praça Tiradentes"/>
    <n v="1"/>
    <s v="T"/>
    <n v="0"/>
    <n v="75"/>
    <x v="0"/>
    <m/>
    <m/>
    <m/>
    <n v="1930"/>
    <s v="TOMBADO"/>
    <m/>
    <m/>
    <m/>
    <s v="MG3146107BIED00032"/>
    <s v="Bem Imóvel"/>
    <s v="Edificação"/>
    <m/>
    <m/>
    <m/>
    <d v="1939-09-08T00:00:00"/>
    <m/>
    <m/>
    <m/>
    <x v="6"/>
    <n v="1930"/>
    <m/>
    <m/>
    <m/>
    <m/>
    <s v="Não se aplica"/>
    <m/>
    <m/>
    <m/>
    <m/>
    <m/>
    <m/>
    <m/>
    <m/>
  </r>
  <r>
    <m/>
    <s v="ARQUIVO"/>
    <m/>
    <m/>
    <s v="SE"/>
    <s v="MG"/>
    <s v="Ouro Preto"/>
    <s v="Edificação e Acervo"/>
    <s v="Capela de Nossa Senhora do Rosário de Padre Faria "/>
    <n v="1"/>
    <s v="T"/>
    <n v="0"/>
    <n v="75"/>
    <x v="0"/>
    <m/>
    <m/>
    <m/>
    <n v="1930"/>
    <s v="TOMBADO"/>
    <m/>
    <m/>
    <m/>
    <s v="MG3146107BIED00023"/>
    <s v="Bem Imóvel"/>
    <s v="Edificação"/>
    <s v="Arquitetura Religiosa"/>
    <m/>
    <m/>
    <d v="1939-09-08T00:00:00"/>
    <m/>
    <m/>
    <m/>
    <x v="6"/>
    <n v="1930"/>
    <m/>
    <m/>
    <m/>
    <m/>
    <s v="Não se aplica"/>
    <m/>
    <m/>
    <m/>
    <m/>
    <m/>
    <m/>
    <m/>
    <m/>
  </r>
  <r>
    <m/>
    <s v="ARQUIVO"/>
    <m/>
    <m/>
    <s v="SE"/>
    <s v="MG"/>
    <s v="Ouro Preto"/>
    <s v="Edificação e Acervo"/>
    <s v="Capela de Nossa Senhora da Piedade"/>
    <n v="1"/>
    <s v="T"/>
    <n v="0"/>
    <n v="75"/>
    <x v="0"/>
    <m/>
    <m/>
    <m/>
    <n v="1930"/>
    <s v="TOMBADO"/>
    <m/>
    <m/>
    <m/>
    <s v="MG3146107BIED00021"/>
    <s v="Bem Imóvel"/>
    <s v="Edificação"/>
    <s v="Arquitetura Religiosa"/>
    <m/>
    <m/>
    <d v="1939-09-08T00:00:00"/>
    <m/>
    <m/>
    <m/>
    <x v="6"/>
    <n v="1930"/>
    <m/>
    <m/>
    <m/>
    <m/>
    <s v="Não se aplica"/>
    <m/>
    <m/>
    <m/>
    <m/>
    <m/>
    <m/>
    <m/>
    <m/>
  </r>
  <r>
    <m/>
    <s v="ARQUIVO"/>
    <m/>
    <m/>
    <s v="SE"/>
    <s v="MG"/>
    <s v="Ouro Preto"/>
    <s v="Edificação e Acervo"/>
    <s v="Capela de São Sebastião"/>
    <n v="1"/>
    <s v="T"/>
    <n v="0"/>
    <n v="75"/>
    <x v="0"/>
    <m/>
    <m/>
    <m/>
    <n v="1930"/>
    <s v="TOMBADO"/>
    <m/>
    <m/>
    <m/>
    <s v="MG3146107BIED00002"/>
    <s v="Bem Imóvel"/>
    <s v="Edificação"/>
    <s v="Arquitetura Religiosa"/>
    <m/>
    <m/>
    <d v="1939-09-08T00:00:00"/>
    <m/>
    <m/>
    <m/>
    <x v="6"/>
    <n v="1930"/>
    <m/>
    <m/>
    <m/>
    <m/>
    <s v="Não se aplica"/>
    <m/>
    <m/>
    <m/>
    <m/>
    <m/>
    <m/>
    <m/>
    <m/>
  </r>
  <r>
    <m/>
    <s v="ARQUIVO"/>
    <m/>
    <m/>
    <s v="SE"/>
    <s v="MG"/>
    <s v="Ouro Preto"/>
    <s v="Edificação e Acervo"/>
    <s v="Passo da Rua São José"/>
    <n v="1"/>
    <s v="T"/>
    <n v="0"/>
    <n v="75"/>
    <x v="0"/>
    <m/>
    <m/>
    <m/>
    <n v="1930"/>
    <s v="TOMBADO"/>
    <m/>
    <m/>
    <m/>
    <s v="MG3146107BIED00018"/>
    <s v="Bem Imóvel"/>
    <s v="Edificação"/>
    <m/>
    <m/>
    <m/>
    <d v="1939-09-08T00:00:00"/>
    <m/>
    <m/>
    <m/>
    <x v="6"/>
    <n v="1930"/>
    <m/>
    <m/>
    <m/>
    <m/>
    <s v="Não se aplica"/>
    <m/>
    <m/>
    <m/>
    <m/>
    <m/>
    <m/>
    <m/>
    <m/>
  </r>
  <r>
    <m/>
    <s v="ARQUIVO"/>
    <m/>
    <m/>
    <s v="SE"/>
    <s v="MG"/>
    <s v="Ouro Preto"/>
    <s v="Edificação e Acervo"/>
    <s v="Capela de São João"/>
    <n v="1"/>
    <s v="T"/>
    <n v="0"/>
    <n v="75"/>
    <x v="0"/>
    <m/>
    <m/>
    <m/>
    <n v="1930"/>
    <s v="TOMBADO"/>
    <m/>
    <m/>
    <m/>
    <s v="MG3146107BIED00025"/>
    <s v="Bem Imóvel"/>
    <s v="Edificação"/>
    <s v="Arquitetura Religiosa"/>
    <m/>
    <m/>
    <d v="1939-09-08T00:00:00"/>
    <m/>
    <m/>
    <m/>
    <x v="6"/>
    <n v="1930"/>
    <m/>
    <m/>
    <m/>
    <m/>
    <s v="Não se aplica"/>
    <m/>
    <m/>
    <m/>
    <m/>
    <m/>
    <m/>
    <m/>
    <m/>
  </r>
  <r>
    <m/>
    <s v="ARQUIVO"/>
    <m/>
    <m/>
    <s v="SE"/>
    <s v="MG"/>
    <s v="Ouro Preto"/>
    <s v="Edificação e Acervo"/>
    <s v="Igreja de São Francisco de Paula "/>
    <n v="1"/>
    <s v="T"/>
    <n v="0"/>
    <n v="75"/>
    <x v="0"/>
    <m/>
    <m/>
    <m/>
    <n v="1930"/>
    <s v="TOMBADO"/>
    <m/>
    <m/>
    <m/>
    <s v="MG3146107BIED00011"/>
    <s v="Bem Imóvel"/>
    <s v="Edificação"/>
    <s v="Arquitetura Religiosa"/>
    <m/>
    <m/>
    <d v="1939-09-08T00:00:00"/>
    <m/>
    <m/>
    <m/>
    <x v="6"/>
    <n v="1930"/>
    <m/>
    <m/>
    <m/>
    <m/>
    <s v="Não se aplica"/>
    <m/>
    <m/>
    <m/>
    <m/>
    <m/>
    <m/>
    <m/>
    <m/>
  </r>
  <r>
    <m/>
    <s v="ARQUIVO"/>
    <m/>
    <m/>
    <s v="SE"/>
    <s v="MG"/>
    <s v="Ouro Preto"/>
    <s v="Edificação e Acervo"/>
    <s v="Capela do Bom Jesus das Flores "/>
    <n v="1"/>
    <s v="T"/>
    <n v="0"/>
    <n v="75"/>
    <x v="0"/>
    <m/>
    <m/>
    <m/>
    <n v="1930"/>
    <s v="TOMBADO"/>
    <m/>
    <m/>
    <m/>
    <s v="MG3146107BIED00026"/>
    <s v="Bem Imóvel"/>
    <s v="Edificação"/>
    <s v="Arquitetura Religiosa"/>
    <m/>
    <m/>
    <d v="1939-09-08T00:00:00"/>
    <m/>
    <m/>
    <m/>
    <x v="6"/>
    <n v="1930"/>
    <m/>
    <m/>
    <m/>
    <m/>
    <s v="Não se aplica"/>
    <m/>
    <m/>
    <m/>
    <m/>
    <m/>
    <m/>
    <m/>
    <m/>
  </r>
  <r>
    <m/>
    <s v="ARQUIVO"/>
    <m/>
    <m/>
    <s v="SE"/>
    <s v="MG"/>
    <s v="Ouro Preto"/>
    <s v="Edificação e Acervo"/>
    <s v="Capela do Senhor do Bonfim"/>
    <n v="1"/>
    <s v="T"/>
    <n v="0"/>
    <n v="75"/>
    <x v="0"/>
    <m/>
    <m/>
    <m/>
    <n v="1930"/>
    <s v="TOMBADO"/>
    <m/>
    <m/>
    <m/>
    <s v="MG3146107BIED00027"/>
    <s v="Bem Imóvel"/>
    <s v="Edificação"/>
    <s v="Arquitetura Religiosa"/>
    <m/>
    <m/>
    <d v="1939-09-08T00:00:00"/>
    <m/>
    <m/>
    <m/>
    <x v="6"/>
    <n v="1930"/>
    <m/>
    <m/>
    <m/>
    <m/>
    <s v="Não se aplica"/>
    <m/>
    <m/>
    <m/>
    <m/>
    <m/>
    <m/>
    <m/>
    <m/>
  </r>
  <r>
    <m/>
    <s v="ARQUIVO"/>
    <m/>
    <m/>
    <s v="SE"/>
    <s v="MG"/>
    <s v="Ouro Preto"/>
    <s v="Edificação e Acervo"/>
    <s v="Igreja de Nossa Senhora das Mercês e Perdões"/>
    <n v="1"/>
    <s v="T"/>
    <n v="0"/>
    <n v="75"/>
    <x v="0"/>
    <m/>
    <m/>
    <m/>
    <n v="1930"/>
    <s v="TOMBADO"/>
    <m/>
    <m/>
    <m/>
    <s v="MG3146107BIED00005"/>
    <s v="Bem Imóvel"/>
    <s v="Edificação"/>
    <s v="Arquitetura Religiosa"/>
    <m/>
    <m/>
    <d v="1939-09-08T00:00:00"/>
    <m/>
    <m/>
    <m/>
    <x v="6"/>
    <n v="1930"/>
    <m/>
    <m/>
    <m/>
    <m/>
    <s v="Não se aplica"/>
    <m/>
    <m/>
    <m/>
    <m/>
    <m/>
    <m/>
    <m/>
    <m/>
  </r>
  <r>
    <m/>
    <s v="ARQUIVO"/>
    <m/>
    <m/>
    <s v="SE"/>
    <s v="MG"/>
    <s v="Ouro Preto"/>
    <s v="Edificação e Acervo"/>
    <s v="Passo da Ponte Seca"/>
    <n v="1"/>
    <s v="T"/>
    <n v="0"/>
    <n v="75"/>
    <x v="0"/>
    <m/>
    <m/>
    <m/>
    <n v="1930"/>
    <s v="TOMBADO"/>
    <m/>
    <m/>
    <m/>
    <s v="MG3146107BIED00017"/>
    <s v="Bem Imóvel"/>
    <s v="Edificação"/>
    <m/>
    <m/>
    <m/>
    <d v="1939-09-08T00:00:00"/>
    <m/>
    <m/>
    <m/>
    <x v="6"/>
    <n v="1930"/>
    <m/>
    <m/>
    <m/>
    <m/>
    <s v="Não se aplica"/>
    <m/>
    <m/>
    <m/>
    <m/>
    <m/>
    <m/>
    <m/>
    <m/>
  </r>
  <r>
    <m/>
    <s v="ARQUIVO"/>
    <m/>
    <m/>
    <s v="SE"/>
    <s v="MG"/>
    <s v="Ouro Preto"/>
    <s v="Edificação e Acervo"/>
    <s v="Passo de Antônio Dias"/>
    <n v="1"/>
    <s v="T"/>
    <n v="0"/>
    <n v="75"/>
    <x v="0"/>
    <m/>
    <m/>
    <m/>
    <n v="1930"/>
    <s v="TOMBADO"/>
    <m/>
    <m/>
    <m/>
    <s v="MG3146107BIED00019"/>
    <s v="Bem Imóvel"/>
    <s v="Edificação"/>
    <m/>
    <m/>
    <m/>
    <d v="1939-09-08T00:00:00"/>
    <m/>
    <m/>
    <m/>
    <x v="6"/>
    <n v="1930"/>
    <m/>
    <m/>
    <m/>
    <m/>
    <s v="Não se aplica"/>
    <m/>
    <m/>
    <m/>
    <m/>
    <m/>
    <m/>
    <m/>
    <m/>
  </r>
  <r>
    <m/>
    <s v="ARQUIVO"/>
    <m/>
    <m/>
    <s v="SE"/>
    <s v="MG"/>
    <s v="Ouro Preto"/>
    <s v="Edificação e Acervo"/>
    <s v="Igreja de Nossa Senhora do Rosário "/>
    <n v="1"/>
    <s v="T"/>
    <n v="0"/>
    <n v="75"/>
    <x v="0"/>
    <m/>
    <m/>
    <m/>
    <n v="1930"/>
    <s v="TOMBADO"/>
    <m/>
    <m/>
    <m/>
    <s v="MG3146107BIED00007"/>
    <s v="Bem Imóvel"/>
    <s v="Edificação"/>
    <s v="Arquitetura Religiosa"/>
    <m/>
    <m/>
    <d v="1939-09-08T00:00:00"/>
    <m/>
    <m/>
    <m/>
    <x v="6"/>
    <n v="1930"/>
    <m/>
    <m/>
    <m/>
    <m/>
    <s v="Não se aplica"/>
    <m/>
    <m/>
    <m/>
    <m/>
    <m/>
    <m/>
    <m/>
    <m/>
  </r>
  <r>
    <m/>
    <s v="ARQUIVO"/>
    <m/>
    <m/>
    <s v="SE"/>
    <s v="MG"/>
    <s v="Ouro Preto"/>
    <s v="Edificação e Acervo"/>
    <s v="Capela de São José"/>
    <n v="1"/>
    <s v="T"/>
    <n v="0"/>
    <n v="75"/>
    <x v="0"/>
    <m/>
    <m/>
    <m/>
    <n v="1930"/>
    <s v="TOMBADO"/>
    <m/>
    <m/>
    <m/>
    <s v="MG3146107BIED00001"/>
    <s v="Bem Imóvel"/>
    <s v="Edificação"/>
    <s v="Arquitetura Religiosa"/>
    <m/>
    <m/>
    <d v="1939-09-08T00:00:00"/>
    <m/>
    <m/>
    <m/>
    <x v="6"/>
    <n v="1930"/>
    <m/>
    <m/>
    <m/>
    <m/>
    <s v="Não se aplica"/>
    <m/>
    <m/>
    <m/>
    <m/>
    <m/>
    <m/>
    <m/>
    <m/>
  </r>
  <r>
    <m/>
    <s v="ARQUIVO"/>
    <m/>
    <m/>
    <s v="SE"/>
    <s v="MG"/>
    <s v="Ouro Preto"/>
    <s v="Edificação e Acervo"/>
    <s v="Capela de Nossa Senhora das Dores"/>
    <n v="1"/>
    <s v="T"/>
    <n v="0"/>
    <n v="75"/>
    <x v="0"/>
    <m/>
    <m/>
    <m/>
    <n v="1930"/>
    <s v="TOMBADO"/>
    <m/>
    <m/>
    <m/>
    <s v="MG3146107BIED00022"/>
    <s v="Bem Imóvel"/>
    <s v="Edificação"/>
    <s v="Arquitetura Religiosa"/>
    <m/>
    <m/>
    <d v="1939-09-08T00:00:00"/>
    <m/>
    <m/>
    <m/>
    <x v="6"/>
    <n v="1930"/>
    <m/>
    <m/>
    <m/>
    <m/>
    <s v="Não se aplica"/>
    <m/>
    <m/>
    <m/>
    <m/>
    <m/>
    <m/>
    <m/>
    <m/>
  </r>
  <r>
    <m/>
    <s v="ARQUIVO"/>
    <m/>
    <m/>
    <s v="SE"/>
    <s v="MG"/>
    <s v="Ouro Preto"/>
    <s v="Edificação e Acervo"/>
    <s v="Igreja Nossa Senhora das Mercês e Misericórdia"/>
    <n v="1"/>
    <s v="T"/>
    <n v="0"/>
    <n v="75"/>
    <x v="0"/>
    <m/>
    <m/>
    <m/>
    <n v="1930"/>
    <s v="TOMBADO"/>
    <m/>
    <m/>
    <m/>
    <s v="MG3146107BIED00016"/>
    <s v="Bem Imóvel"/>
    <s v="Edificação"/>
    <s v="Arquitetura Religiosa"/>
    <m/>
    <m/>
    <d v="1939-09-08T00:00:00"/>
    <m/>
    <m/>
    <m/>
    <x v="6"/>
    <n v="1930"/>
    <m/>
    <m/>
    <m/>
    <m/>
    <s v="Não se aplica"/>
    <m/>
    <m/>
    <m/>
    <m/>
    <m/>
    <m/>
    <m/>
    <m/>
  </r>
  <r>
    <m/>
    <s v="ARQUIVO"/>
    <m/>
    <m/>
    <s v="SE"/>
    <s v="MG"/>
    <s v="Ouro Preto"/>
    <s v="Edificação e Acervo"/>
    <s v="Igreja Matriz de Nossa Senhora da Conceição de Antônio Dias "/>
    <n v="1"/>
    <s v="T"/>
    <n v="0"/>
    <n v="75"/>
    <x v="0"/>
    <m/>
    <m/>
    <m/>
    <n v="1930"/>
    <s v="TOMBADO"/>
    <m/>
    <m/>
    <m/>
    <s v="MG-3146107-BI-ED-00013"/>
    <s v="Bem Imóvel"/>
    <s v="Edificação"/>
    <s v="Arquitetura Religiosa"/>
    <m/>
    <m/>
    <d v="1939-09-08T00:00:00"/>
    <m/>
    <m/>
    <m/>
    <x v="6"/>
    <n v="1930"/>
    <m/>
    <m/>
    <m/>
    <m/>
    <s v="Não se aplica"/>
    <m/>
    <m/>
    <m/>
    <m/>
    <m/>
    <m/>
    <m/>
    <m/>
  </r>
  <r>
    <m/>
    <s v="ARQUIVO"/>
    <m/>
    <m/>
    <s v="SE"/>
    <s v="RJ"/>
    <s v="Rio de Janeiro"/>
    <s v="Edificação"/>
    <s v="Solar del Rei"/>
    <n v="1"/>
    <s v="T"/>
    <n v="1"/>
    <n v="76"/>
    <x v="0"/>
    <m/>
    <m/>
    <m/>
    <n v="1930"/>
    <s v="TOMBADO"/>
    <m/>
    <m/>
    <m/>
    <s v="RJ3304557BIED00007"/>
    <s v="Bem Imóvel"/>
    <s v="Edificação"/>
    <m/>
    <m/>
    <m/>
    <d v="1938-05-05T00:00:00"/>
    <m/>
    <m/>
    <m/>
    <x v="0"/>
    <n v="1930"/>
    <m/>
    <m/>
    <m/>
    <m/>
    <s v="Não se aplica"/>
    <m/>
    <m/>
    <m/>
    <m/>
    <m/>
    <m/>
    <m/>
    <m/>
  </r>
  <r>
    <m/>
    <s v="ARQUIVO"/>
    <m/>
    <m/>
    <s v="SE"/>
    <s v="RJ"/>
    <s v="Rio de Janeiro"/>
    <s v="Coleção ou acervo"/>
    <s v="Col. arqueol. Balbino de Freitas: conchais do litoral sul"/>
    <n v="1"/>
    <s v="T"/>
    <n v="1"/>
    <n v="77"/>
    <x v="0"/>
    <m/>
    <m/>
    <m/>
    <n v="1930"/>
    <s v="TOMBADO"/>
    <m/>
    <m/>
    <m/>
    <s v="RJ3304557BMCL00002"/>
    <s v="Bem Arqueológico"/>
    <s v="Coleção"/>
    <m/>
    <d v="1948-04-14T00:00:00"/>
    <m/>
    <m/>
    <m/>
    <m/>
    <m/>
    <x v="7"/>
    <n v="1940"/>
    <m/>
    <m/>
    <m/>
    <m/>
    <s v="Não se aplica"/>
    <m/>
    <s v="Não se aplica"/>
    <m/>
    <m/>
    <m/>
    <m/>
    <m/>
    <m/>
  </r>
  <r>
    <m/>
    <s v="ARQUIVO"/>
    <m/>
    <m/>
    <s v="NE"/>
    <s v="CE"/>
    <s v="Fortaleza"/>
    <s v="Coleção ou acervo"/>
    <s v="Col. arqueol. do Museu da Escola Normal Justiniano de Serpa"/>
    <n v="1"/>
    <s v="T"/>
    <n v="1"/>
    <n v="78"/>
    <x v="0"/>
    <m/>
    <m/>
    <m/>
    <n v="1930"/>
    <s v="TOMBADO"/>
    <m/>
    <m/>
    <m/>
    <s v="CE2304400BMCL00001"/>
    <s v="Bem Arqueológico"/>
    <s v="Coleção"/>
    <m/>
    <d v="1941-01-27T00:00:00"/>
    <m/>
    <m/>
    <m/>
    <m/>
    <m/>
    <x v="2"/>
    <n v="1940"/>
    <m/>
    <m/>
    <m/>
    <m/>
    <s v="Não se aplica"/>
    <m/>
    <s v="Não se aplica"/>
    <m/>
    <m/>
    <m/>
    <m/>
    <m/>
    <m/>
  </r>
  <r>
    <m/>
    <s v="ARQUIVO"/>
    <m/>
    <m/>
    <s v="NE"/>
    <s v="BA"/>
    <s v="Salvador"/>
    <s v="Edificação e Acervo"/>
    <s v="Igreja e Mosteiro de Monte Serrat"/>
    <n v="1"/>
    <s v="T"/>
    <n v="1"/>
    <n v="79"/>
    <x v="0"/>
    <m/>
    <m/>
    <m/>
    <n v="1930"/>
    <s v="TOMBADO"/>
    <m/>
    <m/>
    <m/>
    <s v="BA2927408BIED00049"/>
    <s v="Bem Imóvel"/>
    <s v="Edificação"/>
    <s v="Arquitetura Religiosa"/>
    <m/>
    <m/>
    <d v="1938-06-27T00:00:00"/>
    <m/>
    <m/>
    <m/>
    <x v="0"/>
    <n v="1930"/>
    <m/>
    <m/>
    <m/>
    <m/>
    <s v="Não se aplica"/>
    <m/>
    <m/>
    <m/>
    <m/>
    <m/>
    <m/>
    <m/>
    <m/>
  </r>
  <r>
    <m/>
    <s v="ARQUIVO"/>
    <m/>
    <m/>
    <s v="NE"/>
    <s v="BA"/>
    <s v="Salvador"/>
    <s v="Edificação e Acervo"/>
    <s v="Mosteiro e Igreja da Graça"/>
    <n v="1"/>
    <s v="T"/>
    <n v="0"/>
    <n v="79"/>
    <x v="0"/>
    <m/>
    <m/>
    <m/>
    <n v="1930"/>
    <s v="TOMBADO"/>
    <m/>
    <m/>
    <m/>
    <s v="BA2927408BIED00050"/>
    <s v="Bem Imóvel"/>
    <s v="Edificação"/>
    <s v="Arquitetura Religiosa"/>
    <m/>
    <m/>
    <d v="1938-06-27T00:00:00"/>
    <m/>
    <m/>
    <m/>
    <x v="0"/>
    <n v="1930"/>
    <m/>
    <m/>
    <m/>
    <m/>
    <s v="Não se aplica"/>
    <m/>
    <m/>
    <m/>
    <m/>
    <m/>
    <m/>
    <m/>
    <m/>
  </r>
  <r>
    <m/>
    <s v="ARQUIVO"/>
    <m/>
    <m/>
    <s v="NE"/>
    <s v="BA"/>
    <s v="Salvador"/>
    <s v="Edificação e Acervo"/>
    <s v="Mosteiro e Igreja de São Bento"/>
    <n v="1"/>
    <s v="T"/>
    <n v="0"/>
    <n v="79"/>
    <x v="0"/>
    <m/>
    <m/>
    <m/>
    <n v="1930"/>
    <s v="TOMBADO"/>
    <m/>
    <m/>
    <m/>
    <s v="BA2927408BIED00048"/>
    <s v="Bem Imóvel"/>
    <s v="Edificação"/>
    <s v="Arquitetura Religiosa"/>
    <m/>
    <m/>
    <d v="1938-06-27T00:00:00"/>
    <m/>
    <m/>
    <m/>
    <x v="0"/>
    <n v="1930"/>
    <m/>
    <m/>
    <m/>
    <m/>
    <s v="Não se aplica"/>
    <m/>
    <m/>
    <m/>
    <m/>
    <m/>
    <m/>
    <m/>
    <m/>
  </r>
  <r>
    <m/>
    <s v="ARQUIVO"/>
    <m/>
    <m/>
    <s v="NE"/>
    <s v="BA"/>
    <s v="Salvador"/>
    <s v="Edificação e Acervo"/>
    <s v="Santa Casa da Misericórdia da Bahia e Igreja"/>
    <n v="1"/>
    <s v="T"/>
    <n v="1"/>
    <n v="80"/>
    <x v="0"/>
    <m/>
    <m/>
    <m/>
    <n v="1930"/>
    <s v="TOMBADO"/>
    <m/>
    <m/>
    <m/>
    <s v="BA2927408BIED00032"/>
    <s v="Bem Imóvel"/>
    <s v="Edificação"/>
    <s v="Arquitetura Religiosa"/>
    <m/>
    <m/>
    <d v="1938-06-14T00:00:00"/>
    <m/>
    <m/>
    <m/>
    <x v="0"/>
    <n v="1930"/>
    <m/>
    <m/>
    <m/>
    <m/>
    <s v="Não se aplica"/>
    <m/>
    <m/>
    <m/>
    <m/>
    <m/>
    <m/>
    <m/>
    <m/>
  </r>
  <r>
    <m/>
    <s v="ARQUIVO"/>
    <m/>
    <m/>
    <s v="NE"/>
    <s v="BA"/>
    <s v="Salvador"/>
    <s v="Edificação"/>
    <s v="Casa Pia e Colégio dos Órfãos de São Joaquim"/>
    <n v="1"/>
    <s v="T"/>
    <n v="1"/>
    <n v="81"/>
    <x v="0"/>
    <m/>
    <m/>
    <m/>
    <n v="1930"/>
    <s v="TOMBADO"/>
    <m/>
    <m/>
    <m/>
    <s v="BA-2927408-BI-ED-00036"/>
    <s v="Bem Imóvel"/>
    <s v="Edificação"/>
    <m/>
    <m/>
    <d v="1941-03-28T00:00:00"/>
    <d v="1941-03-28T00:00:00"/>
    <m/>
    <m/>
    <m/>
    <x v="2"/>
    <n v="1940"/>
    <m/>
    <m/>
    <m/>
    <m/>
    <s v="Não se aplica"/>
    <m/>
    <m/>
    <m/>
    <m/>
    <m/>
    <m/>
    <m/>
    <m/>
  </r>
  <r>
    <m/>
    <s v="ARQUIVO"/>
    <m/>
    <m/>
    <s v="NE"/>
    <s v="BA"/>
    <s v="Salvador"/>
    <s v="Edificação e Acervo"/>
    <s v="Igreja e Casa da Ordem Terceira do Carmo"/>
    <n v="1"/>
    <s v="T"/>
    <n v="1"/>
    <n v="82"/>
    <x v="0"/>
    <m/>
    <m/>
    <m/>
    <n v="1930"/>
    <s v="TOMBADO"/>
    <m/>
    <m/>
    <m/>
    <s v="BA2927408BIED00051"/>
    <s v="Bem Imóvel"/>
    <s v="Edificação"/>
    <s v="Arquitetura Religiosa"/>
    <m/>
    <m/>
    <d v="1938-06-20T00:00:00"/>
    <m/>
    <m/>
    <m/>
    <x v="0"/>
    <n v="1930"/>
    <m/>
    <m/>
    <m/>
    <m/>
    <s v="Não se aplica"/>
    <m/>
    <m/>
    <m/>
    <m/>
    <m/>
    <m/>
    <m/>
    <m/>
  </r>
  <r>
    <m/>
    <s v="ARQUIVO"/>
    <m/>
    <m/>
    <s v="NE"/>
    <s v="BA"/>
    <s v="Salvador"/>
    <s v="Edificação e Acervo"/>
    <s v="Igreja e Casa da Ordem Terceira de São Domingos"/>
    <n v="1"/>
    <s v="T"/>
    <n v="1"/>
    <n v="83"/>
    <x v="0"/>
    <m/>
    <m/>
    <m/>
    <n v="1930"/>
    <s v="TOMBADO"/>
    <m/>
    <m/>
    <m/>
    <s v="BA2927408BIED00056"/>
    <s v="Bem Imóvel"/>
    <s v="Edificação"/>
    <s v="Arquitetura Religiosa"/>
    <m/>
    <m/>
    <d v="1938-06-20T00:00:00"/>
    <m/>
    <m/>
    <m/>
    <x v="0"/>
    <n v="1930"/>
    <m/>
    <m/>
    <m/>
    <m/>
    <s v="Não se aplica"/>
    <m/>
    <m/>
    <m/>
    <m/>
    <m/>
    <m/>
    <m/>
    <m/>
  </r>
  <r>
    <m/>
    <s v="ARQUIVO"/>
    <m/>
    <m/>
    <s v="NE"/>
    <s v="BA"/>
    <s v="Salvador"/>
    <s v="Edificação"/>
    <s v="Catedral Basílica de Salvador"/>
    <n v="1"/>
    <s v="T"/>
    <n v="1"/>
    <n v="84"/>
    <x v="0"/>
    <m/>
    <m/>
    <m/>
    <n v="1930"/>
    <s v="TOMBADO"/>
    <m/>
    <m/>
    <m/>
    <s v="BA2927408BIED00001"/>
    <s v="Bem Imóvel"/>
    <s v="Edificação"/>
    <s v="Arquitetura Religiosa"/>
    <m/>
    <m/>
    <d v="1938-05-25T00:00:00"/>
    <m/>
    <m/>
    <m/>
    <x v="0"/>
    <n v="1930"/>
    <m/>
    <m/>
    <m/>
    <m/>
    <s v="Não se aplica"/>
    <m/>
    <m/>
    <m/>
    <m/>
    <m/>
    <m/>
    <m/>
    <s v="“O tombamento inclui todo o seu acervo, de acordo com a Resolução do Conselho Consultivo da SPHAN, de 13/08/85, referente ao Proc. Administ. nº 13/85/SPHAN&quot;."/>
  </r>
  <r>
    <m/>
    <s v="ARQUIVO"/>
    <m/>
    <m/>
    <s v="SE"/>
    <s v="RJ"/>
    <s v="Rio de Janeiro"/>
    <s v="Edificação"/>
    <s v="Fazenda do Engenho d' Água: casa (em Jacarepaguá)"/>
    <n v="1"/>
    <s v="T"/>
    <n v="1"/>
    <n v="85"/>
    <x v="0"/>
    <m/>
    <m/>
    <m/>
    <n v="1930"/>
    <s v="TOMBADO"/>
    <m/>
    <m/>
    <m/>
    <s v="RJ3304557BIED00059"/>
    <s v="Bem Imóvel"/>
    <s v="Edificação"/>
    <m/>
    <m/>
    <d v="1938-07-30T00:00:00"/>
    <d v="1938-07-30T00:00:00"/>
    <m/>
    <m/>
    <m/>
    <x v="0"/>
    <n v="1930"/>
    <m/>
    <m/>
    <m/>
    <m/>
    <s v="Não se aplica"/>
    <m/>
    <s v="P"/>
    <s v="não"/>
    <s v="não"/>
    <s v="sim"/>
    <m/>
    <n v="1990"/>
    <s v="Entorno e Normatização: Portaria Iphan nº 3/90"/>
  </r>
  <r>
    <m/>
    <s v="ARQUIVO"/>
    <m/>
    <m/>
    <s v="NE"/>
    <s v="BA"/>
    <s v="Salvador"/>
    <s v="Edificação e Acervo"/>
    <s v="Convento e Igreja de São Francisco"/>
    <n v="1"/>
    <s v="T"/>
    <n v="1"/>
    <n v="86"/>
    <x v="0"/>
    <m/>
    <m/>
    <m/>
    <n v="1930"/>
    <s v="TOMBADO"/>
    <m/>
    <m/>
    <m/>
    <s v="BA2927408BIED00058"/>
    <s v="Bem Imóvel"/>
    <s v="Edificação"/>
    <s v="Arquitetura Religiosa"/>
    <m/>
    <d v="1938-03-31T00:00:00"/>
    <d v="1938-03-31T00:00:00"/>
    <m/>
    <m/>
    <m/>
    <x v="0"/>
    <n v="1930"/>
    <m/>
    <m/>
    <m/>
    <m/>
    <s v="Não se aplica"/>
    <m/>
    <m/>
    <m/>
    <m/>
    <m/>
    <m/>
    <m/>
    <m/>
  </r>
  <r>
    <m/>
    <s v="ARQUIVO"/>
    <m/>
    <m/>
    <s v="SE"/>
    <s v="RJ"/>
    <s v="Rio de Janeiro"/>
    <s v="Bem móvel ou integrado"/>
    <s v="Marco da Fundação da Cidade do Rio de Janeiro"/>
    <n v="1"/>
    <s v="T"/>
    <n v="1"/>
    <n v="87"/>
    <x v="0"/>
    <m/>
    <m/>
    <m/>
    <n v="1930"/>
    <s v="TOMBADO"/>
    <m/>
    <m/>
    <m/>
    <s v="RJ3304557BMAR00004"/>
    <s v="Bem Móvel e Integrado"/>
    <s v="Artefato"/>
    <m/>
    <m/>
    <d v="1938-07-15T00:00:00"/>
    <m/>
    <m/>
    <m/>
    <m/>
    <x v="0"/>
    <n v="1930"/>
    <m/>
    <m/>
    <m/>
    <m/>
    <s v="Não se aplica"/>
    <m/>
    <s v="Não se aplica"/>
    <m/>
    <m/>
    <m/>
    <m/>
    <m/>
    <m/>
  </r>
  <r>
    <m/>
    <s v="ARQUIVO"/>
    <m/>
    <m/>
    <s v="SE"/>
    <s v="RJ"/>
    <s v="Rio de Janeiro"/>
    <s v="Bem móvel ou integrado"/>
    <s v="Lápide tumular de Estácio de Sá"/>
    <n v="1"/>
    <s v="T"/>
    <n v="0"/>
    <n v="87"/>
    <x v="0"/>
    <m/>
    <m/>
    <m/>
    <n v="1930"/>
    <s v="TOMBADO"/>
    <m/>
    <m/>
    <m/>
    <s v="RJ3304557BMAR00006"/>
    <s v="Bem Móvel e Integrado"/>
    <s v="Artefato"/>
    <m/>
    <m/>
    <d v="1951-09-20T00:00:00"/>
    <m/>
    <m/>
    <m/>
    <m/>
    <x v="8"/>
    <n v="1950"/>
    <m/>
    <m/>
    <m/>
    <m/>
    <s v="Não se aplica"/>
    <m/>
    <s v="Não se aplica"/>
    <m/>
    <m/>
    <m/>
    <m/>
    <m/>
    <s v="Sob a guarda dos Missionários Capuchinhos do Rio de Janeiro, na Igreja Matriz de São Sebastião"/>
  </r>
  <r>
    <m/>
    <s v="VAGO"/>
    <m/>
    <m/>
    <m/>
    <m/>
    <m/>
    <m/>
    <s v="Número VAGO"/>
    <m/>
    <m/>
    <n v="1"/>
    <n v="88"/>
    <x v="1"/>
    <m/>
    <m/>
    <m/>
    <s v="VAGO"/>
    <s v="VAGO"/>
    <m/>
    <m/>
    <m/>
    <s v=" "/>
    <m/>
    <m/>
    <m/>
    <m/>
    <m/>
    <m/>
    <m/>
    <m/>
    <m/>
    <x v="1"/>
    <m/>
    <m/>
    <m/>
    <m/>
    <m/>
    <m/>
    <m/>
    <m/>
    <m/>
    <m/>
    <m/>
    <m/>
    <m/>
    <m/>
  </r>
  <r>
    <m/>
    <s v="ARQUIVO"/>
    <m/>
    <m/>
    <s v="NE"/>
    <s v="BA"/>
    <s v="Salvador"/>
    <s v="Edificação e Acervo"/>
    <s v="Igreja da Ordem Terceira de São Francisco"/>
    <n v="1"/>
    <s v="T"/>
    <n v="1"/>
    <n v="89"/>
    <x v="0"/>
    <m/>
    <m/>
    <m/>
    <n v="1930"/>
    <s v="TOMBADO"/>
    <m/>
    <m/>
    <m/>
    <s v="BA2927408BIED00017"/>
    <s v="Bem Imóvel"/>
    <s v="Edificação"/>
    <s v="Arquitetura Religiosa"/>
    <m/>
    <m/>
    <d v="1938-05-25T00:00:00"/>
    <m/>
    <m/>
    <m/>
    <x v="0"/>
    <n v="1930"/>
    <m/>
    <m/>
    <m/>
    <s v="O tombamento inclui todo o seu acervo, de acordo com a Resolução do Conselho Consultivo da SPHAN, de 13/08/85, referente ao Proc. Administ. nº 13/85/SPHAN&quot;."/>
    <s v="Não se aplica"/>
    <m/>
    <m/>
    <m/>
    <m/>
    <m/>
    <m/>
    <m/>
    <m/>
  </r>
  <r>
    <m/>
    <s v="ARQUIVO"/>
    <m/>
    <m/>
    <s v="NE"/>
    <s v="BA"/>
    <s v="Salvador"/>
    <s v="Edificação e Acervo"/>
    <s v=" Igreja de São Miguel"/>
    <n v="1"/>
    <s v="T"/>
    <n v="0"/>
    <n v="89"/>
    <x v="0"/>
    <m/>
    <m/>
    <m/>
    <n v="1930"/>
    <s v="TOMBADO"/>
    <m/>
    <m/>
    <m/>
    <s v="BA2927408BIED00060"/>
    <s v="Bem Imóvel"/>
    <s v="Edificação"/>
    <s v="Arquitetura Religiosa"/>
    <m/>
    <m/>
    <d v="1938-05-25T00:00:00"/>
    <m/>
    <m/>
    <m/>
    <x v="0"/>
    <n v="1930"/>
    <m/>
    <m/>
    <m/>
    <s v="O tombamento inclui todo o seu acervo, de acordo com a Resolução do Conselho Consultivo da SPHAN, de 13/08/85, referente ao Proc. Administ. nº 13/85/SPHAN&quot;."/>
    <s v="Não se aplica"/>
    <m/>
    <m/>
    <m/>
    <m/>
    <m/>
    <m/>
    <m/>
    <m/>
  </r>
  <r>
    <m/>
    <s v="ARQUIVO"/>
    <m/>
    <m/>
    <s v="NE"/>
    <s v="BA"/>
    <s v="Salvador"/>
    <s v="Edificação e Acervo"/>
    <s v="Convento e Igreja de Nossa Senhora do Carmo"/>
    <n v="1"/>
    <s v="T"/>
    <n v="1"/>
    <n v="90"/>
    <x v="0"/>
    <m/>
    <m/>
    <m/>
    <n v="1930"/>
    <s v="TOMBADO"/>
    <m/>
    <m/>
    <m/>
    <s v="BA2927408BIED00039"/>
    <s v="Bem Imóvel"/>
    <s v="Edificação"/>
    <s v="Arquitetura Religiosa"/>
    <m/>
    <d v="1938-05-11T00:00:00"/>
    <d v="1938-05-11T00:00:00"/>
    <m/>
    <m/>
    <m/>
    <x v="0"/>
    <n v="1930"/>
    <m/>
    <m/>
    <m/>
    <m/>
    <s v="Não se aplica"/>
    <m/>
    <m/>
    <m/>
    <m/>
    <m/>
    <m/>
    <m/>
    <m/>
  </r>
  <r>
    <m/>
    <s v="ARQUIVO"/>
    <m/>
    <m/>
    <s v="SE"/>
    <s v="RJ"/>
    <s v="Rio de Janeiro"/>
    <s v="Edificação"/>
    <s v="Fortim de Caetano Madeira"/>
    <n v="1"/>
    <s v="T"/>
    <n v="1"/>
    <n v="91"/>
    <x v="0"/>
    <m/>
    <m/>
    <m/>
    <n v="1930"/>
    <s v="TOMBADO"/>
    <m/>
    <m/>
    <m/>
    <s v="RJ3304557BICA00007"/>
    <s v="Bem Imóvel"/>
    <s v="Edificação"/>
    <m/>
    <m/>
    <d v="1938-04-20T00:00:00"/>
    <m/>
    <m/>
    <m/>
    <m/>
    <x v="0"/>
    <n v="1930"/>
    <m/>
    <m/>
    <m/>
    <m/>
    <s v="Não se aplica"/>
    <m/>
    <m/>
    <m/>
    <m/>
    <m/>
    <m/>
    <m/>
    <m/>
  </r>
  <r>
    <m/>
    <s v="ARQUIVO"/>
    <m/>
    <m/>
    <s v="SE"/>
    <s v="RJ"/>
    <s v="Rio de Janeiro"/>
    <s v="Conjunto Arquitetônico"/>
    <s v="Solar Grandjean de Montigny e jardim"/>
    <n v="1"/>
    <s v="T"/>
    <n v="1"/>
    <n v="92"/>
    <x v="0"/>
    <m/>
    <m/>
    <m/>
    <n v="1930"/>
    <s v="TOMBADO"/>
    <m/>
    <m/>
    <m/>
    <s v="RJ3304557BICA00001"/>
    <s v="Bem Imóvel"/>
    <s v="Conjunto Arquitetônico"/>
    <s v="Misto"/>
    <m/>
    <m/>
    <d v="1938-08-10T00:00:00"/>
    <m/>
    <n v="1938"/>
    <n v="4"/>
    <x v="0"/>
    <n v="1930"/>
    <m/>
    <m/>
    <m/>
    <m/>
    <s v="Não se aplica"/>
    <m/>
    <m/>
    <m/>
    <m/>
    <m/>
    <m/>
    <m/>
    <s v="Passou para a propriedade da Pontifícia Universidade Católica do Rio de Janeiro, em 18/12/1951"/>
  </r>
  <r>
    <m/>
    <s v="ARQUIVO"/>
    <s v="Processo INDEFERIDO em 07/02/1948."/>
    <m/>
    <s v="S"/>
    <s v="RS"/>
    <s v="Porto Alegre"/>
    <s v="Coleção ou acervo"/>
    <s v="Coleção Vicente Prestes de Almeida"/>
    <n v="1"/>
    <m/>
    <n v="1"/>
    <n v="93"/>
    <x v="0"/>
    <m/>
    <m/>
    <m/>
    <n v="1930"/>
    <s v="INDEFERIDO"/>
    <m/>
    <m/>
    <m/>
    <s v=" "/>
    <s v="Bem Móvel e Integrado"/>
    <s v="Coleção"/>
    <m/>
    <m/>
    <m/>
    <m/>
    <m/>
    <m/>
    <m/>
    <x v="1"/>
    <m/>
    <m/>
    <d v="1948-02-07T00:00:00"/>
    <n v="1940"/>
    <m/>
    <m/>
    <m/>
    <m/>
    <m/>
    <m/>
    <m/>
    <m/>
    <m/>
    <m/>
  </r>
  <r>
    <m/>
    <s v="ARQUIVO"/>
    <m/>
    <m/>
    <s v="S"/>
    <s v="RS"/>
    <s v="Triunfo"/>
    <s v="Edificação"/>
    <s v="Casa natal de Bento Gonçalves"/>
    <n v="1"/>
    <s v="T"/>
    <n v="1"/>
    <n v="94"/>
    <x v="0"/>
    <m/>
    <m/>
    <m/>
    <n v="1930"/>
    <s v="TOMBADO"/>
    <m/>
    <m/>
    <m/>
    <s v="RS4322004BIED00001"/>
    <s v="Bem Imóvel"/>
    <s v="Edificação"/>
    <m/>
    <m/>
    <d v="1940-06-08T00:00:00"/>
    <m/>
    <m/>
    <m/>
    <m/>
    <x v="9"/>
    <n v="1940"/>
    <m/>
    <m/>
    <m/>
    <m/>
    <s v="Não se aplica"/>
    <m/>
    <m/>
    <m/>
    <m/>
    <m/>
    <m/>
    <m/>
    <m/>
  </r>
  <r>
    <m/>
    <s v="ARQUIVO"/>
    <s v="O Processo teve parecer de indeferimento em 07/02/1948, sendo INDEFERIDO em 30/09/1999."/>
    <m/>
    <s v="S"/>
    <s v="RS"/>
    <s v="São Leopoldo"/>
    <s v="Edificação"/>
    <s v="Casa do Colono Alemão ou Casa da Feitoria Velha"/>
    <n v="1"/>
    <m/>
    <n v="1"/>
    <n v="95"/>
    <x v="0"/>
    <m/>
    <m/>
    <m/>
    <n v="1930"/>
    <s v="INDEFERIDO"/>
    <m/>
    <m/>
    <m/>
    <s v=" "/>
    <s v="Bem Imóvel"/>
    <s v="Edificação"/>
    <m/>
    <m/>
    <m/>
    <m/>
    <m/>
    <m/>
    <m/>
    <x v="1"/>
    <m/>
    <m/>
    <d v="1999-09-30T00:00:00"/>
    <n v="1990"/>
    <m/>
    <m/>
    <m/>
    <m/>
    <m/>
    <m/>
    <m/>
    <m/>
    <m/>
    <m/>
  </r>
  <r>
    <m/>
    <s v="ARQUIVO"/>
    <m/>
    <m/>
    <s v="S"/>
    <s v="RS"/>
    <s v="Porto Alegre"/>
    <s v="Edificação e Acervo"/>
    <s v="Igreja de Nossa Senhora das Dores"/>
    <n v="1"/>
    <s v="T"/>
    <n v="1"/>
    <n v="96"/>
    <x v="0"/>
    <m/>
    <m/>
    <m/>
    <n v="1930"/>
    <s v="TOMBADO"/>
    <m/>
    <m/>
    <m/>
    <s v="RS4314902BIED00002"/>
    <s v="Bem Imóvel"/>
    <s v="Edificação"/>
    <s v="Arquitetura Religiosa"/>
    <m/>
    <m/>
    <d v="1938-07-20T00:00:00"/>
    <m/>
    <m/>
    <m/>
    <x v="0"/>
    <n v="1930"/>
    <m/>
    <m/>
    <m/>
    <m/>
    <s v="Não se aplica"/>
    <m/>
    <s v="P"/>
    <s v="sim"/>
    <s v="sim"/>
    <s v="sim"/>
    <m/>
    <s v="PORTARIA Nº 483,06/12/ 2016"/>
    <s v="Dispõe sobre a delimitação da área de entorno dos bens tombados pelo IPHAN no Centro Histórico da Cidade de Porto Alegre, Rio Grande do Sul, e estabelece diretrizes para intervenções nos bens inseridos na área delimitada._x000a_"/>
  </r>
  <r>
    <m/>
    <s v="ARQUIVO"/>
    <m/>
    <m/>
    <s v="S"/>
    <s v="RS"/>
    <s v="Viamão"/>
    <s v="Edificação e Acervo"/>
    <s v="Igreja de Nossa Senhora da Conceição de Viamão"/>
    <n v="1"/>
    <s v="T"/>
    <n v="0"/>
    <n v="96"/>
    <x v="0"/>
    <m/>
    <m/>
    <m/>
    <n v="1930"/>
    <s v="TOMBADO"/>
    <m/>
    <m/>
    <m/>
    <s v="RS4323002BIED00001"/>
    <s v="Bem Imóvel"/>
    <s v="Edificação"/>
    <s v="Arquitetura Religiosa"/>
    <m/>
    <m/>
    <d v="1938-07-20T00:00:00"/>
    <m/>
    <m/>
    <m/>
    <x v="0"/>
    <n v="1930"/>
    <m/>
    <m/>
    <m/>
    <m/>
    <s v="Não se aplica"/>
    <m/>
    <m/>
    <m/>
    <m/>
    <m/>
    <m/>
    <m/>
    <m/>
  </r>
  <r>
    <m/>
    <s v="ARQUIVO"/>
    <m/>
    <m/>
    <s v="S"/>
    <s v="RS"/>
    <s v="Piratini"/>
    <s v="Edificação"/>
    <s v="Casa de Garibaldi"/>
    <n v="1"/>
    <s v="T"/>
    <n v="0"/>
    <n v="97"/>
    <x v="0"/>
    <m/>
    <m/>
    <m/>
    <n v="1930"/>
    <s v="TOMBADO"/>
    <m/>
    <m/>
    <m/>
    <s v="RS4314605BIED00001"/>
    <s v="Bem Imóvel"/>
    <s v="Edificação"/>
    <m/>
    <m/>
    <d v="1941-10-03T00:00:00"/>
    <m/>
    <m/>
    <m/>
    <m/>
    <x v="2"/>
    <n v="1940"/>
    <m/>
    <m/>
    <m/>
    <m/>
    <s v="Não se aplica"/>
    <m/>
    <s v="S/D"/>
    <m/>
    <m/>
    <s v="não"/>
    <s v="sim"/>
    <n v="2006"/>
    <s v="Estudo realizado pela SE e Governo do Estado indica delimitação da área de entorno dos bens tombados e normatização; falta análise CGCH."/>
  </r>
  <r>
    <m/>
    <s v="ARQUIVO"/>
    <m/>
    <m/>
    <s v="S"/>
    <s v="RS"/>
    <s v="Piratini"/>
    <s v="Edificação"/>
    <s v="Palácio Farroupilha"/>
    <n v="1"/>
    <s v="T"/>
    <n v="1"/>
    <n v="97"/>
    <x v="0"/>
    <m/>
    <m/>
    <m/>
    <n v="1930"/>
    <s v="TOMBADO"/>
    <m/>
    <m/>
    <m/>
    <s v="RS4314605BIED00002"/>
    <s v="Bem Imóvel"/>
    <s v="Edificação"/>
    <m/>
    <m/>
    <d v="1941-02-05T00:00:00"/>
    <m/>
    <m/>
    <m/>
    <m/>
    <x v="2"/>
    <n v="1940"/>
    <m/>
    <m/>
    <m/>
    <m/>
    <s v="Não se aplica"/>
    <m/>
    <s v="S/D"/>
    <m/>
    <m/>
    <s v="não"/>
    <s v="sim"/>
    <n v="2006"/>
    <s v="Estudo realizado pela SE e Governo do Estado indica delimitação da área de entorno dos bens tombados e normatização; falta análise CGCH."/>
  </r>
  <r>
    <m/>
    <s v="ARQUIVO"/>
    <s v="Despacho para INDEFERIR o Processo em 07/02/1948."/>
    <m/>
    <s v="S"/>
    <s v="RS"/>
    <s v="Porto Alegre"/>
    <s v="Edificação"/>
    <s v="Solar de D. Diogo de Souza"/>
    <n v="1"/>
    <m/>
    <n v="1"/>
    <n v="98"/>
    <x v="0"/>
    <m/>
    <m/>
    <m/>
    <n v="1930"/>
    <s v="INDEFERIDO"/>
    <m/>
    <m/>
    <m/>
    <s v=" "/>
    <s v="Bem Imóvel"/>
    <s v="Edificação"/>
    <m/>
    <m/>
    <m/>
    <m/>
    <m/>
    <m/>
    <m/>
    <x v="1"/>
    <m/>
    <m/>
    <d v="1948-02-07T00:00:00"/>
    <n v="1940"/>
    <m/>
    <m/>
    <m/>
    <m/>
    <m/>
    <m/>
    <m/>
    <m/>
    <m/>
    <m/>
  </r>
  <r>
    <m/>
    <s v="ARQUIVO"/>
    <m/>
    <m/>
    <s v="SE"/>
    <s v="RJ"/>
    <s v="Rio de Janeiro"/>
    <s v="Infraestrutura ou equipamento urbano"/>
    <s v="Chafariz das Saracuras"/>
    <n v="1"/>
    <s v="T"/>
    <n v="1"/>
    <n v="99"/>
    <x v="0"/>
    <m/>
    <m/>
    <m/>
    <n v="1930"/>
    <s v="TOMBADO"/>
    <m/>
    <m/>
    <m/>
    <s v="RJ-3304557-BM-AR-00013"/>
    <s v="Bem Imóvel"/>
    <s v="Equipamento Urbano"/>
    <m/>
    <m/>
    <d v="1938-06-30T00:00:00"/>
    <d v="1938-06-30T00:00:00"/>
    <m/>
    <m/>
    <m/>
    <x v="0"/>
    <n v="1930"/>
    <m/>
    <m/>
    <m/>
    <m/>
    <s v="Não se aplica"/>
    <m/>
    <m/>
    <m/>
    <m/>
    <m/>
    <m/>
    <m/>
    <s v="Transferida a propriedadepara o estado da Guanabara, atual Estado do Rio de Janeiro, de acordo com o Decreto nº 48145, de 28/04/60, que instituiu a Comissão de Transferência do Serviço Público Federal"/>
  </r>
  <r>
    <m/>
    <s v="ARQUIVO"/>
    <m/>
    <m/>
    <s v="SE"/>
    <s v="RJ"/>
    <s v="Rio de Janeiro"/>
    <s v="Conjunto Arquitetônico"/>
    <s v="Quinta da Boa Vista"/>
    <n v="1"/>
    <s v="T"/>
    <n v="0"/>
    <n v="99"/>
    <x v="0"/>
    <m/>
    <m/>
    <m/>
    <n v="1930"/>
    <s v="TOMBADO"/>
    <m/>
    <m/>
    <m/>
    <s v="RJ-3304557-BI-CA-00002"/>
    <s v="Bem Imóvel"/>
    <s v="Conjunto Arquitetônico"/>
    <s v="Misto"/>
    <m/>
    <d v="1938-06-30T00:00:00"/>
    <d v="1938-06-30T00:00:00"/>
    <m/>
    <m/>
    <m/>
    <x v="0"/>
    <n v="1930"/>
    <m/>
    <m/>
    <m/>
    <s v="Outro processo 101-T-38"/>
    <s v="T"/>
    <m/>
    <s v="P"/>
    <m/>
    <m/>
    <s v="sim"/>
    <m/>
    <n v="1986"/>
    <s v="Entorno e Normatização: Portaria Iphan nº 02/86 revogada pela Portaria nº 135 de 13 DE FEVEREIRO DE 2013"/>
  </r>
  <r>
    <m/>
    <s v="ARQUIVO"/>
    <m/>
    <m/>
    <s v="SE"/>
    <s v="RJ"/>
    <s v="Rio de Janeiro"/>
    <s v="Edificação"/>
    <s v="Casa natal do Barão do Rio Branco"/>
    <n v="1"/>
    <s v="T"/>
    <n v="0"/>
    <n v="99"/>
    <x v="0"/>
    <m/>
    <m/>
    <m/>
    <n v="1930"/>
    <s v="TOMBADO"/>
    <m/>
    <m/>
    <m/>
    <m/>
    <s v="Bem Imóvel"/>
    <s v="Edificação"/>
    <m/>
    <m/>
    <d v="1938-06-30T00:00:00"/>
    <d v="1938-06-30T00:00:00"/>
    <m/>
    <m/>
    <m/>
    <x v="0"/>
    <n v="1930"/>
    <m/>
    <m/>
    <m/>
    <m/>
    <s v="Não se aplica"/>
    <m/>
    <m/>
    <m/>
    <m/>
    <m/>
    <m/>
    <m/>
    <m/>
  </r>
  <r>
    <m/>
    <s v="ARQUIVO"/>
    <m/>
    <m/>
    <s v="SE"/>
    <s v="RJ"/>
    <s v="Rio de Janeiro"/>
    <s v="Jardim Histórico"/>
    <s v="Campo de Sant'Anna"/>
    <n v="1"/>
    <s v="TC"/>
    <n v="0"/>
    <n v="99"/>
    <x v="0"/>
    <m/>
    <m/>
    <m/>
    <n v="1930"/>
    <s v="TOMB. CANCEL."/>
    <m/>
    <m/>
    <m/>
    <s v="RJ3304557BIED00076"/>
    <s v="Bem Paisagístico"/>
    <s v="Jardim Histórico"/>
    <m/>
    <m/>
    <s v="c"/>
    <s v="c"/>
    <m/>
    <m/>
    <m/>
    <x v="0"/>
    <n v="1930"/>
    <m/>
    <m/>
    <m/>
    <s v="Tombamento cancelado em 1943 por despacho do Sr. Presidente da República, datado de 08/01/1943, em função da abertura da Avenida Presidente Vargas"/>
    <m/>
    <m/>
    <m/>
    <m/>
    <m/>
    <m/>
    <m/>
    <m/>
    <m/>
  </r>
  <r>
    <m/>
    <s v="ARQUIVO"/>
    <m/>
    <m/>
    <s v="SE"/>
    <s v="RJ"/>
    <s v="Rio de Janeiro"/>
    <s v="Edificação"/>
    <s v="Arco do Teles "/>
    <n v="1"/>
    <s v="T"/>
    <n v="0"/>
    <n v="99"/>
    <x v="0"/>
    <m/>
    <m/>
    <m/>
    <n v="1930"/>
    <s v="TOMBADO"/>
    <m/>
    <m/>
    <m/>
    <s v="RJ3304557BIOE00004"/>
    <s v="Bem Imóvel"/>
    <s v="Edificação"/>
    <m/>
    <m/>
    <d v="1938-06-30T00:00:00"/>
    <d v="1938-06-30T00:00:00"/>
    <m/>
    <m/>
    <m/>
    <x v="0"/>
    <n v="1930"/>
    <m/>
    <m/>
    <m/>
    <s v="Inserido na poligonal de tombamento da Praça XV"/>
    <s v="Não se aplica"/>
    <m/>
    <s v="Não se aplica"/>
    <s v="sim"/>
    <s v="sim"/>
    <m/>
    <m/>
    <m/>
    <m/>
  </r>
  <r>
    <m/>
    <s v="ARQUIVO"/>
    <m/>
    <m/>
    <s v="SE"/>
    <s v="RJ"/>
    <s v="Rio de Janeiro"/>
    <s v="Patrimônio Natural"/>
    <s v="Morros da Cidade do Rio de Janeiro"/>
    <n v="1"/>
    <s v="T"/>
    <n v="0"/>
    <n v="99"/>
    <x v="0"/>
    <m/>
    <m/>
    <m/>
    <n v="1930"/>
    <s v="TOMBADO"/>
    <m/>
    <m/>
    <m/>
    <s v="RJ3304557PSPS00013"/>
    <s v="Bem Paisagístico"/>
    <s v="Paisagem"/>
    <m/>
    <m/>
    <d v="1938-06-30T00:00:00"/>
    <d v="1938-06-30T00:00:00"/>
    <m/>
    <m/>
    <m/>
    <x v="0"/>
    <n v="1930"/>
    <m/>
    <m/>
    <m/>
    <m/>
    <m/>
    <m/>
    <m/>
    <m/>
    <m/>
    <m/>
    <m/>
    <m/>
    <m/>
  </r>
  <r>
    <m/>
    <s v="ARQUIVO"/>
    <m/>
    <m/>
    <s v="SE"/>
    <s v="RJ"/>
    <s v="Rio de Janeiro"/>
    <s v="Conjunto Arquitetônico"/>
    <s v="Jardim e Morro do Valongo: conjunto arquitetônico e paisagístico"/>
    <n v="1"/>
    <s v="T"/>
    <n v="0"/>
    <n v="99"/>
    <x v="0"/>
    <m/>
    <m/>
    <m/>
    <n v="1930"/>
    <s v="TOMBADO"/>
    <m/>
    <m/>
    <m/>
    <s v="RJ-3304557-BI-CA-00013"/>
    <s v="Bem Imóvel"/>
    <s v="Conjunto Arquitetônico"/>
    <s v="Misto"/>
    <m/>
    <d v="1938-06-30T00:00:00"/>
    <d v="1938-06-30T00:00:00"/>
    <m/>
    <m/>
    <m/>
    <x v="0"/>
    <n v="1930"/>
    <m/>
    <m/>
    <m/>
    <s v=" Outro processo 101-T-38"/>
    <s v="Não se aplica"/>
    <m/>
    <s v="P"/>
    <s v="sim"/>
    <s v="sim"/>
    <s v="sim"/>
    <m/>
    <n v="2013"/>
    <s v="PORTARIA Nº  135, DE 13 DE FEVEREIRO DE 2013"/>
  </r>
  <r>
    <m/>
    <s v="ARQUIVO"/>
    <m/>
    <m/>
    <s v="SE"/>
    <s v="RJ"/>
    <s v="Rio de Janeiro"/>
    <s v="Jardim Histórico"/>
    <s v="Passeio Público: chafariz dos Jacarés, obeliscos e portão do Mestre Valentim"/>
    <n v="1"/>
    <s v="T"/>
    <n v="0"/>
    <n v="99"/>
    <x v="0"/>
    <m/>
    <m/>
    <m/>
    <n v="1930"/>
    <s v="TOMBADO"/>
    <m/>
    <m/>
    <m/>
    <s v="RJ-3304557-PS-JD-00006"/>
    <s v="Bem Paisagístico"/>
    <s v="Jardim Histórico"/>
    <m/>
    <m/>
    <d v="1938-06-30T00:00:00"/>
    <d v="1938-06-30T00:00:00"/>
    <m/>
    <m/>
    <m/>
    <x v="0"/>
    <n v="1930"/>
    <m/>
    <m/>
    <m/>
    <m/>
    <s v="Não se aplica"/>
    <m/>
    <s v="P"/>
    <s v="não"/>
    <s v="não"/>
    <s v="sim"/>
    <m/>
    <n v="1980"/>
    <s v="Normatização: Portaria Iphan nº 8/80"/>
  </r>
  <r>
    <m/>
    <s v="ARQUIVO"/>
    <m/>
    <m/>
    <s v="SE"/>
    <s v="RJ"/>
    <s v="Rio de Janeiro"/>
    <s v="Patrimônio Natural"/>
    <s v="Praias de Paquetá"/>
    <n v="1"/>
    <s v="T"/>
    <n v="0"/>
    <n v="99"/>
    <x v="0"/>
    <m/>
    <m/>
    <m/>
    <n v="1930"/>
    <s v="TOMBADO"/>
    <m/>
    <m/>
    <m/>
    <s v="RJ3304557PSPS00012"/>
    <s v="Bem Paisagístico"/>
    <s v="Paisagem"/>
    <m/>
    <m/>
    <d v="1938-06-30T00:00:00"/>
    <d v="1938-06-30T00:00:00"/>
    <m/>
    <m/>
    <m/>
    <x v="0"/>
    <n v="1930"/>
    <m/>
    <m/>
    <m/>
    <m/>
    <m/>
    <m/>
    <m/>
    <m/>
    <m/>
    <m/>
    <m/>
    <m/>
    <m/>
  </r>
  <r>
    <m/>
    <s v="ARQUIVO"/>
    <m/>
    <m/>
    <s v="SE"/>
    <s v="RJ"/>
    <s v="Rio de Janeiro"/>
    <s v="Bem móvel ou integrado"/>
    <s v="Marco da Fazenda Real de Santa Cruz"/>
    <n v="1"/>
    <s v="T"/>
    <n v="0"/>
    <n v="100"/>
    <x v="0"/>
    <m/>
    <m/>
    <m/>
    <n v="1930"/>
    <s v="TOMBADO"/>
    <m/>
    <m/>
    <m/>
    <s v="RJ3304557BMAR00005"/>
    <s v="Bem Móvel e Integrado"/>
    <s v="Artefato"/>
    <m/>
    <m/>
    <d v="1938-04-05T00:00:00"/>
    <d v="1938-04-05T00:00:00"/>
    <m/>
    <m/>
    <m/>
    <x v="0"/>
    <n v="1930"/>
    <m/>
    <m/>
    <m/>
    <m/>
    <s v="Não se aplica"/>
    <m/>
    <m/>
    <m/>
    <m/>
    <m/>
    <m/>
    <m/>
    <m/>
  </r>
  <r>
    <m/>
    <s v="ARQUIVO"/>
    <m/>
    <m/>
    <s v="SE"/>
    <s v="RJ"/>
    <s v="Rio de Janeiro"/>
    <s v="Infraestrutura ou equipamento urbano"/>
    <s v="Arcos da Lapa  ou Aqueduto da Carioca"/>
    <n v="1"/>
    <s v="T"/>
    <n v="1"/>
    <n v="100"/>
    <x v="0"/>
    <m/>
    <m/>
    <m/>
    <n v="1930"/>
    <s v="TOMBADO"/>
    <m/>
    <m/>
    <m/>
    <s v="RJ3304557BIOE00005"/>
    <s v="Bem Imóvel"/>
    <s v="Obra de Engenharia"/>
    <m/>
    <m/>
    <d v="1938-04-05T00:00:00"/>
    <d v="1938-04-05T00:00:00"/>
    <m/>
    <m/>
    <m/>
    <x v="0"/>
    <n v="1930"/>
    <m/>
    <m/>
    <m/>
    <s v="Parcialmente destombado em 1949"/>
    <s v="Não se aplica"/>
    <m/>
    <s v="P"/>
    <s v="não"/>
    <s v="não"/>
    <s v="sim"/>
    <m/>
    <n v="1980"/>
    <s v="Arcos da Lapa (aqueduto da Carioca) Normatização: Portaria Iphan nº 8/80. Parcialmente cancelada a inscrição, para o efeito especial de ser retirado um dos pilares, a fim de facilitar o escoamento do tráfego pela Av. Mem de Sá para a zona sul do D.F. (Dec"/>
  </r>
  <r>
    <m/>
    <s v="ARQUIVO"/>
    <m/>
    <m/>
    <s v="SE"/>
    <s v="RJ"/>
    <s v="Rio de Janeiro"/>
    <s v="Infraestrutura ou equipamento urbano"/>
    <s v="Ponte dos Jesuítas sobre o Rio Gandu"/>
    <n v="1"/>
    <s v="T"/>
    <n v="0"/>
    <n v="100"/>
    <x v="0"/>
    <m/>
    <m/>
    <m/>
    <n v="1930"/>
    <s v="TOMBADO"/>
    <m/>
    <m/>
    <m/>
    <s v="RJ3304557BIOE00001"/>
    <s v="Bem Imóvel"/>
    <s v="Obra de Engenharia"/>
    <m/>
    <m/>
    <d v="1938-04-05T00:00:00"/>
    <d v="1938-04-05T00:00:00"/>
    <m/>
    <m/>
    <m/>
    <x v="0"/>
    <n v="1930"/>
    <m/>
    <m/>
    <m/>
    <m/>
    <s v="Não se aplica"/>
    <m/>
    <m/>
    <m/>
    <m/>
    <s v="sim"/>
    <m/>
    <n v="1980"/>
    <s v="Arcos da Lapa (aqueduto da Carioca) Normatização: Portaria Iphan nº 8/80. Parcialmente cancelada a inscrição, para o efeito especial de ser retirado um dos pilares, a fim de facilitar o escoamento do tráfego pela Av. Mem de Sá para a zona sul do D.F. (Dec"/>
  </r>
  <r>
    <m/>
    <s v="ARQUIVO"/>
    <m/>
    <m/>
    <s v="NE"/>
    <s v="PE"/>
    <s v="Ilha de Itamaracá"/>
    <s v="Edificação"/>
    <s v="Forte Orange"/>
    <n v="1"/>
    <s v="T"/>
    <n v="1"/>
    <n v="101"/>
    <x v="0"/>
    <m/>
    <m/>
    <m/>
    <n v="1930"/>
    <s v="TOMBADO"/>
    <m/>
    <m/>
    <m/>
    <s v="PE2607604BIED00001"/>
    <s v="Bem Imóvel"/>
    <s v="Edificação"/>
    <m/>
    <m/>
    <d v="1938-05-24T00:00:00"/>
    <d v="1938-05-24T00:00:00"/>
    <m/>
    <m/>
    <n v="110"/>
    <x v="0"/>
    <n v="1930"/>
    <n v="1984"/>
    <m/>
    <m/>
    <s v="Outro processo 155-T-38"/>
    <s v="Não se aplica"/>
    <m/>
    <m/>
    <m/>
    <m/>
    <m/>
    <m/>
    <m/>
    <m/>
  </r>
  <r>
    <m/>
    <s v="ARQUIVO"/>
    <m/>
    <m/>
    <s v="S"/>
    <s v="PR"/>
    <s v="Paranaguá"/>
    <s v="Edificação"/>
    <s v="Colégio dos Jesuítas"/>
    <n v="1"/>
    <s v="T"/>
    <n v="0"/>
    <n v="101"/>
    <x v="0"/>
    <m/>
    <m/>
    <m/>
    <n v="1930"/>
    <s v="TOMBADO"/>
    <m/>
    <m/>
    <m/>
    <s v="PE-2607604-BI-ED-00001 "/>
    <s v="Bem Imóvel"/>
    <s v="Edificação"/>
    <m/>
    <m/>
    <d v="1938-05-24T00:00:00"/>
    <d v="1938-05-24T00:00:00"/>
    <m/>
    <m/>
    <n v="110"/>
    <x v="0"/>
    <n v="1930"/>
    <n v="1984"/>
    <m/>
    <m/>
    <m/>
    <s v="Não se aplica"/>
    <m/>
    <s v="Não se aplica"/>
    <m/>
    <m/>
    <m/>
    <m/>
    <m/>
    <s v="Entregue ao Ministério da Educação conforme consta do Processo MES 90.689-50, em 15/V/1951.&quot;"/>
  </r>
  <r>
    <m/>
    <s v="ARQUIVO"/>
    <m/>
    <m/>
    <s v="NE"/>
    <s v="PE"/>
    <s v="Recife"/>
    <s v="Edificação"/>
    <s v="Forte do Buraco"/>
    <n v="1"/>
    <s v="TC"/>
    <n v="0"/>
    <n v="101"/>
    <x v="0"/>
    <m/>
    <m/>
    <m/>
    <n v="1930"/>
    <s v="TOMB. CANCEL."/>
    <m/>
    <m/>
    <m/>
    <m/>
    <s v="Bem Imóvel"/>
    <s v="Edificação"/>
    <m/>
    <m/>
    <s v="c"/>
    <s v="c"/>
    <m/>
    <m/>
    <m/>
    <x v="0"/>
    <n v="1930"/>
    <m/>
    <m/>
    <m/>
    <s v="&quot;Cancelada a inscrição em 19.01.1955, em cumprimento ao despacho do senhor presidente da República, de 10.01.1955, exarado nos termos do Decreto-lei nº 3.866, de 29.11.1941, à vista da exposição de motivos do Ministério da Marinha e do parecer do Gabinete"/>
    <s v="Não se aplica"/>
    <m/>
    <s v="Não se aplica"/>
    <m/>
    <m/>
    <m/>
    <m/>
    <m/>
    <s v="Entregue ao Ministério da Educação conforme consta do Processo MES 90.689-50, em 15/V/1951.&quot;"/>
  </r>
  <r>
    <m/>
    <s v="ARQUIVO"/>
    <m/>
    <m/>
    <s v="NE"/>
    <s v="PE"/>
    <s v="Recife"/>
    <s v="Edificação"/>
    <s v="Forte das Cinco Pontas "/>
    <n v="1"/>
    <s v="T"/>
    <n v="0"/>
    <n v="101"/>
    <x v="0"/>
    <m/>
    <m/>
    <m/>
    <n v="1930"/>
    <s v="TOMBADO"/>
    <m/>
    <m/>
    <m/>
    <s v="_x0009_PE-2611606-BI-ED-00009"/>
    <s v="Bem Imóvel"/>
    <s v="Edificação"/>
    <m/>
    <m/>
    <d v="1938-05-24T00:00:00"/>
    <d v="1938-05-24T00:00:00"/>
    <m/>
    <m/>
    <n v="110"/>
    <x v="0"/>
    <n v="1930"/>
    <n v="1984"/>
    <m/>
    <m/>
    <s v="Outro processo 155-T-38"/>
    <s v="Não se aplica"/>
    <m/>
    <s v="sim"/>
    <m/>
    <m/>
    <m/>
    <m/>
    <m/>
    <s v="Forte Cinco Pontas: Delimitação de entorno incluindo vários bens, que teria sido apresentada ao Conselho Consultivo (verificar). Mapas com delimitações no Sambaqui."/>
  </r>
  <r>
    <m/>
    <s v="ARQUIVO"/>
    <m/>
    <m/>
    <s v="NE"/>
    <s v="PE"/>
    <s v="Recife"/>
    <s v="Edificação"/>
    <s v="Forte do Brum"/>
    <n v="1"/>
    <s v="T"/>
    <n v="0"/>
    <n v="101"/>
    <x v="0"/>
    <m/>
    <m/>
    <m/>
    <n v="1930"/>
    <s v="TOMBADO"/>
    <m/>
    <m/>
    <m/>
    <s v=" PE-2611606-BI-ED-00035"/>
    <s v="Bem Imóvel"/>
    <s v="Edificação"/>
    <m/>
    <m/>
    <d v="1938-05-24T00:00:00"/>
    <d v="1938-05-24T00:00:00"/>
    <m/>
    <m/>
    <n v="110"/>
    <x v="0"/>
    <n v="1930"/>
    <n v="1984"/>
    <m/>
    <m/>
    <s v="Outro processo 155-T-38"/>
    <s v="Não se aplica"/>
    <m/>
    <s v="sim"/>
    <m/>
    <m/>
    <m/>
    <m/>
    <m/>
    <s v="Forte Cinco Pontas: Delimitação de entorno incluindo vários bens, que teria sido apresentada ao Conselho Consultivo (verificar). Mapas com delimitações no Sambaqui."/>
  </r>
  <r>
    <m/>
    <s v="ARQUIVO"/>
    <m/>
    <m/>
    <s v="SE"/>
    <s v="RJ"/>
    <s v="Rio de Janeiro"/>
    <s v="Edificação e Acervo"/>
    <s v="Museu Nacional, inclusive a Coleção Arqueológica Balbino de Freitas"/>
    <n v="1"/>
    <s v="T"/>
    <n v="0"/>
    <n v="101"/>
    <x v="0"/>
    <m/>
    <m/>
    <m/>
    <n v="1930"/>
    <s v="TOMBADO"/>
    <m/>
    <m/>
    <m/>
    <s v="RJ3304557BMCL00002"/>
    <s v="Bem Imóvel"/>
    <s v="Edificação"/>
    <m/>
    <m/>
    <d v="1938-05-11T00:00:00"/>
    <d v="1938-05-11T00:00:00"/>
    <m/>
    <m/>
    <n v="110"/>
    <x v="0"/>
    <n v="1930"/>
    <n v="1984"/>
    <m/>
    <m/>
    <s v="Museu Nacional: é o mesmo do processo nº 1392?."/>
    <s v="Não se aplica"/>
    <m/>
    <m/>
    <m/>
    <m/>
    <s v="sim "/>
    <m/>
    <n v="1978"/>
    <s v="Ver informação número 55/78 boletim número 17/78."/>
  </r>
  <r>
    <m/>
    <s v="ARQUIVO"/>
    <m/>
    <m/>
    <s v="SE"/>
    <s v="RJ"/>
    <s v="Rio de Janeiro"/>
    <s v="Edificação"/>
    <s v="Edifício da antiga Alfândega e antiga Praça do Comércio, atual sede da Fundação Casa França-Brasil"/>
    <n v="1"/>
    <s v="T"/>
    <n v="0"/>
    <n v="101"/>
    <x v="0"/>
    <m/>
    <m/>
    <m/>
    <n v="1930"/>
    <s v="TOMBADO"/>
    <m/>
    <m/>
    <m/>
    <s v="RJ3304557BIED00097"/>
    <s v="Bem Imóvel"/>
    <s v="Edificação"/>
    <m/>
    <m/>
    <d v="1938-05-24T00:00:00"/>
    <d v="1938-05-24T00:00:00"/>
    <m/>
    <m/>
    <n v="110"/>
    <x v="0"/>
    <n v="1930"/>
    <n v="1984"/>
    <m/>
    <m/>
    <m/>
    <s v="Não se aplica"/>
    <m/>
    <m/>
    <m/>
    <m/>
    <m/>
    <m/>
    <m/>
    <m/>
  </r>
  <r>
    <m/>
    <s v="ARQUIVO"/>
    <m/>
    <m/>
    <s v="SE"/>
    <s v="RJ"/>
    <s v="Rio de Janeiro"/>
    <s v="Edificação"/>
    <s v="Fortaleza de São João: portão"/>
    <n v="1"/>
    <s v="T"/>
    <n v="0"/>
    <n v="101"/>
    <x v="0"/>
    <m/>
    <m/>
    <m/>
    <n v="1930"/>
    <s v="TOMBADO"/>
    <m/>
    <m/>
    <m/>
    <s v="RJ-3304557-BM-AR-00025"/>
    <s v="Bem Imóvel"/>
    <s v="Edificação"/>
    <m/>
    <m/>
    <d v="1938-05-24T00:00:00"/>
    <d v="1938-05-24T00:00:00"/>
    <m/>
    <m/>
    <n v="110"/>
    <x v="0"/>
    <n v="1930"/>
    <n v="1984"/>
    <m/>
    <m/>
    <m/>
    <s v="Não se aplica"/>
    <m/>
    <m/>
    <m/>
    <m/>
    <s v="sim "/>
    <m/>
    <n v="1978"/>
    <s v="Ver informação número 55/78 boletim número 17/78."/>
  </r>
  <r>
    <m/>
    <s v="ARQUIVO"/>
    <m/>
    <m/>
    <s v="SE"/>
    <s v="RJ"/>
    <s v="Rio de Janeiro"/>
    <s v="Edificação"/>
    <s v="Casa de Rui Barbosa "/>
    <n v="1"/>
    <s v="T"/>
    <n v="0"/>
    <n v="101"/>
    <x v="0"/>
    <m/>
    <m/>
    <m/>
    <n v="1930"/>
    <s v="TOMBADO"/>
    <m/>
    <m/>
    <m/>
    <s v="RJ3304557BIED00069"/>
    <s v="Bem Imóvel"/>
    <s v="Edificação"/>
    <m/>
    <m/>
    <d v="1938-05-11T00:00:00"/>
    <d v="1938-05-11T00:00:00"/>
    <m/>
    <m/>
    <n v="110"/>
    <x v="0"/>
    <n v="1930"/>
    <n v="1984"/>
    <m/>
    <m/>
    <m/>
    <s v="Não se aplica"/>
    <m/>
    <m/>
    <m/>
    <m/>
    <s v="sim "/>
    <m/>
    <n v="1978"/>
    <s v="Ver informação número 55/78 boletim número 17/78."/>
  </r>
  <r>
    <m/>
    <s v="ARQUIVO"/>
    <m/>
    <m/>
    <s v="SE"/>
    <s v="RJ"/>
    <s v="Rio de Janeiro"/>
    <s v="Infraestrutura ou equipamento urbano"/>
    <s v="Aqueduto da Colônia de Psicopatas "/>
    <n v="1"/>
    <s v="T"/>
    <n v="0"/>
    <n v="101"/>
    <x v="0"/>
    <m/>
    <m/>
    <m/>
    <n v="1930"/>
    <s v="TOMBADO"/>
    <m/>
    <m/>
    <m/>
    <s v="RJ3304557BIOE00003"/>
    <s v="Bem Imóvel"/>
    <s v="Obra de Engenharia"/>
    <m/>
    <m/>
    <d v="1938-05-11T00:00:00"/>
    <d v="1938-05-11T00:00:00"/>
    <m/>
    <m/>
    <n v="110"/>
    <x v="0"/>
    <n v="1930"/>
    <n v="1984"/>
    <m/>
    <m/>
    <s v="Outro processo 0154-T-38"/>
    <s v="Não se aplica"/>
    <m/>
    <s v="P"/>
    <s v="não"/>
    <s v="não"/>
    <s v="sim"/>
    <m/>
    <n v="1990"/>
    <s v="Aqueduto: Entorno e Normatização: Portaria Iphan nº 3/90. Transferida a propriedade para o Estado da Guanabara, atual Estado do Rio de Janeiro, de acordo com o Decreto nº 48145, de 28/04/60, que instituiu a Comissão de Transferência do Serviço Público Fed"/>
  </r>
  <r>
    <m/>
    <s v="ARQUIVO"/>
    <m/>
    <m/>
    <s v="SE"/>
    <s v="RJ"/>
    <s v="Rio de Janeiro"/>
    <s v="Infraestrutura ou equipamento urbano"/>
    <s v="Bebedouro da Estrada Velha da Tijuca"/>
    <n v="1"/>
    <s v="T"/>
    <n v="0"/>
    <n v="101"/>
    <x v="0"/>
    <m/>
    <m/>
    <m/>
    <n v="1930"/>
    <s v="TOMBADO"/>
    <m/>
    <m/>
    <m/>
    <s v="RJ3304557BMAR00018"/>
    <s v="Bem Imóvel"/>
    <s v="Equipamento Urbano"/>
    <m/>
    <m/>
    <d v="1938-05-11T00:00:00"/>
    <d v="1938-05-11T00:00:00"/>
    <m/>
    <m/>
    <n v="110"/>
    <x v="0"/>
    <n v="1930"/>
    <n v="1984"/>
    <m/>
    <m/>
    <s v="Inserido na poligonal de tombamento da Floresta da Tijuca"/>
    <s v="Não se aplica"/>
    <m/>
    <s v="Não se aplica"/>
    <s v="sim"/>
    <s v="sim"/>
    <m/>
    <m/>
    <m/>
    <s v="Bebedouro : Transferida a propriedade para o Estado da Guanabara, atual Estado do Rio de Janeiro, de acordo com o Decreto nº 48145, de 28/04/60, que instituiu a Comissão de transferência do Serviço Público Federal. "/>
  </r>
  <r>
    <m/>
    <s v="ARQUIVO"/>
    <m/>
    <m/>
    <s v="SE"/>
    <s v="RJ"/>
    <s v="Rio de Janeiro"/>
    <s v="Edificação"/>
    <s v="Palácio Guanabara"/>
    <n v="1"/>
    <s v="T"/>
    <n v="0"/>
    <n v="101"/>
    <x v="0"/>
    <m/>
    <m/>
    <m/>
    <n v="1930"/>
    <s v="TOMBADO"/>
    <m/>
    <m/>
    <m/>
    <s v="RJ3304557BIED00014"/>
    <s v="Bem Imóvel"/>
    <s v="Edificação"/>
    <m/>
    <m/>
    <d v="1938-04-06T00:00:00"/>
    <d v="1938-04-06T00:00:00"/>
    <m/>
    <m/>
    <n v="110"/>
    <x v="0"/>
    <n v="1930"/>
    <n v="1984"/>
    <m/>
    <m/>
    <m/>
    <s v="Não se aplica"/>
    <m/>
    <m/>
    <m/>
    <m/>
    <m/>
    <m/>
    <m/>
    <m/>
  </r>
  <r>
    <m/>
    <s v="ARQUIVO"/>
    <s v="Origem: DEPAM. Destino: Presid~encia, em 13/05/2016. Estava como processo 155, mas verificando as inscrições, Andressa viu que fazia referência ao processo 101. Optamos por remanejar o volume para processo 101, para ficar de acordo com a inscrição. Precis"/>
    <s v="01458.000297/2011-69"/>
    <s v="S"/>
    <s v="SC"/>
    <s v="Florianópolis"/>
    <s v="Edificação e Acervo"/>
    <s v="Rerratificação (2015): &quot;Fortaleza de Santo Antônio de Ratones e suas defesas anexas, incluindo a ilha de Ratones Grande, onde se situa, e seu material de artilharia, assim como a ilha de Ratones Pequeno&quot; (Livros do Tombo Histórico e Arqueológico, Etnográf"/>
    <s v="01450.001404/2019-01+D465"/>
    <s v="T"/>
    <n v="1"/>
    <n v="101"/>
    <x v="0"/>
    <m/>
    <m/>
    <m/>
    <n v="1930"/>
    <s v="TOMBADO"/>
    <m/>
    <m/>
    <m/>
    <s v="SC-4205407-BI-ED-00006"/>
    <s v="Bem Imóvel"/>
    <s v="Edificação"/>
    <m/>
    <d v="2016-03-02T00:00:00"/>
    <d v="1938-05-24T00:00:00"/>
    <d v="1938-05-24T00:00:00"/>
    <m/>
    <m/>
    <n v="76"/>
    <x v="0"/>
    <n v="1930"/>
    <n v="2016"/>
    <m/>
    <m/>
    <s v="Durante a rerratificação, foi aprovada a inscrição no Livro do Tombo Arqueológico, Etnográfico e Paisagístico, inclusão do acervo de artilharia (a ser conferida pela SE), delimitação de poligonais e alteração na inscrição no Livro do Tombo Histórico (apen"/>
    <s v="T"/>
    <m/>
    <s v="T"/>
    <m/>
    <m/>
    <m/>
    <m/>
    <m/>
    <s v="Poligonais de tombamento e entorno descritas no processo de rerratificação."/>
  </r>
  <r>
    <m/>
    <s v="ARQUIVO"/>
    <s v="Processo INDEFERIDO em 27/07/1962."/>
    <m/>
    <s v="S"/>
    <s v="RS"/>
    <s v="Porto Alegre"/>
    <s v="Coleção ou acervo"/>
    <s v="Coleção de pratos portugueses, vasos, objetos diversos do sec. XVII, arquivo fotográfico do Rio Grande, dois quadros de autores espanhóis Antigos "/>
    <n v="1"/>
    <m/>
    <n v="1"/>
    <n v="102"/>
    <x v="0"/>
    <m/>
    <m/>
    <m/>
    <n v="1930"/>
    <s v="INDEFERIDO"/>
    <m/>
    <m/>
    <m/>
    <s v=" "/>
    <s v="Bem Móvel e Integrado"/>
    <s v="Coleção"/>
    <m/>
    <m/>
    <m/>
    <m/>
    <m/>
    <m/>
    <m/>
    <x v="1"/>
    <m/>
    <m/>
    <d v="1962-07-27T00:00:00"/>
    <n v="1960"/>
    <m/>
    <m/>
    <m/>
    <m/>
    <m/>
    <m/>
    <m/>
    <m/>
    <m/>
    <m/>
  </r>
  <r>
    <m/>
    <s v="ARQUIVO"/>
    <m/>
    <m/>
    <s v="NE"/>
    <s v="PB"/>
    <s v="João Pessoa"/>
    <s v="Edificação e Acervo"/>
    <s v="Igreja da Misericórdia"/>
    <n v="1"/>
    <s v="T"/>
    <n v="1"/>
    <n v="103"/>
    <x v="0"/>
    <m/>
    <m/>
    <m/>
    <n v="1930"/>
    <s v="TOMBADO"/>
    <m/>
    <m/>
    <m/>
    <s v="PB2507507BIED00011"/>
    <s v="Bem Imóvel"/>
    <s v="Edificação"/>
    <s v="Arquitetura Religiosa"/>
    <m/>
    <m/>
    <d v="1938-04-25T00:00:00"/>
    <m/>
    <m/>
    <m/>
    <x v="0"/>
    <n v="1930"/>
    <m/>
    <m/>
    <m/>
    <s v="Situada na poligonal de tombamento do Centro Histórico de João Pessoa"/>
    <s v="Não se aplica"/>
    <m/>
    <s v="Não se aplica"/>
    <s v="não"/>
    <s v="não"/>
    <m/>
    <m/>
    <m/>
    <m/>
  </r>
  <r>
    <m/>
    <s v="ARQUIVO"/>
    <s v="Casa demolida (desapareceu), precisa ter a inscrição cancelada!"/>
    <m/>
    <s v="S"/>
    <s v="RS"/>
    <s v="Entre-Ijuís"/>
    <s v="Edificação"/>
    <s v="Casa construída com material missioneiro"/>
    <n v="1"/>
    <s v="T"/>
    <n v="1"/>
    <n v="104"/>
    <x v="0"/>
    <m/>
    <m/>
    <m/>
    <n v="1930"/>
    <s v="TOMBADO"/>
    <m/>
    <m/>
    <m/>
    <s v="RS4306932BIED00001"/>
    <s v="Bem Imóvel"/>
    <s v="Edificação"/>
    <m/>
    <m/>
    <m/>
    <d v="1938-04-20T00:00:00"/>
    <m/>
    <m/>
    <m/>
    <x v="0"/>
    <n v="1930"/>
    <m/>
    <m/>
    <m/>
    <s v="Casa demolida (desapareceu), precisa ter a inscrição cancelada!"/>
    <s v="Não se aplica"/>
    <m/>
    <m/>
    <m/>
    <m/>
    <m/>
    <m/>
    <m/>
    <s v="Casa já ruiu"/>
  </r>
  <r>
    <m/>
    <s v="ARQUIVO"/>
    <m/>
    <m/>
    <s v="NE"/>
    <s v="PE"/>
    <s v="Recife"/>
    <s v="Edificação e Acervo"/>
    <s v="Igreja Matriz de Santo Antônio"/>
    <n v="1"/>
    <s v="T"/>
    <n v="1"/>
    <n v="105"/>
    <x v="0"/>
    <m/>
    <m/>
    <m/>
    <n v="1930"/>
    <s v="TOMBADO"/>
    <m/>
    <m/>
    <m/>
    <s v="PE2611606BIED00024"/>
    <s v="Bem Imóvel"/>
    <s v="Edificação"/>
    <s v="Arquitetura Religiosa"/>
    <m/>
    <m/>
    <d v="1938-08-13T00:00:00"/>
    <m/>
    <m/>
    <n v="110"/>
    <x v="0"/>
    <n v="1930"/>
    <n v="1984"/>
    <m/>
    <m/>
    <s v="Na 110ª reunião do Conselho teria sido decidida a poligonal de tombamento."/>
    <s v="Não se aplica"/>
    <m/>
    <s v="sim"/>
    <m/>
    <m/>
    <m/>
    <m/>
    <m/>
    <s v="Delimitação de entorno incluindo vários bens, que teria sido apresentada ao Conselho Consultivo (verificar). Mapas com delimitações no Sambaqui."/>
  </r>
  <r>
    <m/>
    <s v="ARQUIVO"/>
    <m/>
    <m/>
    <s v="S"/>
    <s v="PR"/>
    <s v="Lapa"/>
    <s v="Edificação"/>
    <s v="Casa de Câmara e Cadeia"/>
    <n v="1"/>
    <s v="T"/>
    <n v="1"/>
    <n v="106"/>
    <x v="0"/>
    <m/>
    <m/>
    <m/>
    <n v="1930"/>
    <s v="TOMBADO"/>
    <m/>
    <m/>
    <m/>
    <s v="PR4113205BIED00002"/>
    <s v="Bem Imóvel"/>
    <s v="Edificação"/>
    <m/>
    <m/>
    <d v="1940-05-14T00:00:00"/>
    <m/>
    <m/>
    <m/>
    <n v="105"/>
    <x v="9"/>
    <n v="1940"/>
    <n v="1984"/>
    <m/>
    <m/>
    <s v="Na 105º reunião o conselho aprovou por unanimidade a rerratificação do tombamento que, anteriormente só protegia o andar superior da construção, não seu térreo. Houve o entendimento de que o edifício é uma unidade indivisível e deveria ser tombado em sua "/>
    <s v="Não se aplica"/>
    <m/>
    <s v="Não se aplica"/>
    <m/>
    <m/>
    <m/>
    <m/>
    <m/>
    <m/>
  </r>
  <r>
    <m/>
    <s v="ARQUIVO"/>
    <s v="Processo INDEFERIDO em 27/07/1962."/>
    <m/>
    <s v="S"/>
    <s v="PR"/>
    <s v="Tibagi"/>
    <s v="Conjunto Rural"/>
    <s v="Fazenda Fortaleza"/>
    <n v="1"/>
    <m/>
    <n v="1"/>
    <n v="107"/>
    <x v="0"/>
    <m/>
    <m/>
    <m/>
    <n v="1930"/>
    <s v="INDEFERIDO"/>
    <m/>
    <m/>
    <m/>
    <s v=" "/>
    <s v="Bem Imóvel"/>
    <s v="Conjunto Arquitetônico"/>
    <s v="Misto"/>
    <m/>
    <m/>
    <m/>
    <m/>
    <m/>
    <m/>
    <x v="1"/>
    <m/>
    <m/>
    <d v="1962-07-27T00:00:00"/>
    <n v="1960"/>
    <m/>
    <m/>
    <m/>
    <m/>
    <m/>
    <m/>
    <m/>
    <m/>
    <m/>
    <m/>
  </r>
  <r>
    <m/>
    <s v="ARQUIVO"/>
    <m/>
    <m/>
    <s v="S"/>
    <s v="PR"/>
    <s v="Lapa"/>
    <s v="Edificação"/>
    <s v="Casa à Rua Francisco Cunha"/>
    <n v="1"/>
    <s v="T"/>
    <n v="1"/>
    <n v="108"/>
    <x v="0"/>
    <m/>
    <m/>
    <m/>
    <n v="1930"/>
    <s v="TOMBADO"/>
    <m/>
    <m/>
    <m/>
    <s v="PR4113205BIED00001"/>
    <s v="Bem Imóvel"/>
    <s v="Edificação"/>
    <m/>
    <m/>
    <m/>
    <d v="1938-04-20T00:00:00"/>
    <m/>
    <m/>
    <m/>
    <x v="0"/>
    <n v="1930"/>
    <m/>
    <m/>
    <m/>
    <m/>
    <s v="Não se aplica"/>
    <m/>
    <s v="Não se aplica"/>
    <m/>
    <m/>
    <m/>
    <m/>
    <m/>
    <m/>
  </r>
  <r>
    <m/>
    <s v="ARQUIVO"/>
    <m/>
    <m/>
    <s v="NE"/>
    <s v="PB"/>
    <s v="Santa Rita"/>
    <s v="Edificação e Acervo"/>
    <s v="Capela de Nossa Senhora das Batalhas "/>
    <n v="1"/>
    <s v="T"/>
    <n v="1"/>
    <n v="109"/>
    <x v="0"/>
    <m/>
    <m/>
    <m/>
    <n v="1930"/>
    <s v="TOMBADO"/>
    <m/>
    <m/>
    <m/>
    <s v="PB2513703BIED00002"/>
    <s v="Bem Imóvel"/>
    <s v="Edificação"/>
    <s v="Arquitetura Religiosa"/>
    <m/>
    <m/>
    <d v="1938-07-15T00:00:00"/>
    <m/>
    <m/>
    <m/>
    <x v="0"/>
    <n v="1930"/>
    <m/>
    <m/>
    <m/>
    <s v="O tombamento inclui todo o seu acervo, de acordo com a Resolução do Conselho Consultivo da SPHAN, de 13/08/85, referente ao Proc. Administ. nº 13/85/SPHAN&quot;."/>
    <s v="Não se aplica"/>
    <m/>
    <m/>
    <m/>
    <m/>
    <m/>
    <m/>
    <m/>
    <m/>
  </r>
  <r>
    <m/>
    <s v="ARQUIVO"/>
    <m/>
    <m/>
    <s v="NE"/>
    <s v="PB"/>
    <s v="Santa Rita"/>
    <s v="Edificação e Acervo"/>
    <s v="Capela de Nossa Senhora do Socorro"/>
    <n v="1"/>
    <s v="T"/>
    <n v="0"/>
    <n v="109"/>
    <x v="0"/>
    <m/>
    <m/>
    <m/>
    <n v="1930"/>
    <s v="TOMBADO"/>
    <m/>
    <m/>
    <m/>
    <s v="PB2513703BIED00003"/>
    <s v="Bem Imóvel"/>
    <s v="Edificação"/>
    <s v="Arquitetura Religiosa"/>
    <m/>
    <m/>
    <d v="1938-07-15T00:00:00"/>
    <m/>
    <m/>
    <m/>
    <x v="0"/>
    <n v="1930"/>
    <m/>
    <m/>
    <m/>
    <s v="O tombamento inclui todo o seu acervo, de acordo com a Resolução do Conselho Consultivo da SPHAN, de 13/08/85, referente ao Proc. Administ. nº 13/85/SPHAN&quot;."/>
    <s v="Não se aplica"/>
    <m/>
    <m/>
    <m/>
    <m/>
    <m/>
    <m/>
    <m/>
    <m/>
  </r>
  <r>
    <m/>
    <s v="ARQUIVO"/>
    <m/>
    <m/>
    <s v="SE"/>
    <s v="MG"/>
    <s v="Ouro Preto"/>
    <s v="Edificação e Acervo"/>
    <s v="Igreja de Nossa Senhora do Carmo"/>
    <n v="1"/>
    <s v="T"/>
    <n v="1"/>
    <n v="110"/>
    <x v="0"/>
    <m/>
    <m/>
    <m/>
    <n v="1930"/>
    <s v="TOMBADO"/>
    <m/>
    <m/>
    <m/>
    <s v="MG3146107BIED00006"/>
    <s v="Bem Imóvel"/>
    <s v="Edificação"/>
    <s v="Arquitetura Religiosa"/>
    <m/>
    <m/>
    <d v="1938-04-20T00:00:00"/>
    <m/>
    <m/>
    <m/>
    <x v="0"/>
    <n v="1930"/>
    <m/>
    <m/>
    <m/>
    <m/>
    <s v="Não se aplica"/>
    <m/>
    <m/>
    <m/>
    <m/>
    <m/>
    <m/>
    <m/>
    <m/>
  </r>
  <r>
    <m/>
    <s v="ARQUIVO"/>
    <m/>
    <m/>
    <s v="SE"/>
    <s v="MG"/>
    <s v="Ouro Preto"/>
    <s v="Edificação e Acervo"/>
    <s v="Igreja de São Francisco de Assis"/>
    <n v="1"/>
    <s v="T"/>
    <n v="1"/>
    <n v="111"/>
    <x v="0"/>
    <m/>
    <m/>
    <m/>
    <n v="1930"/>
    <s v="TOMBADO"/>
    <m/>
    <m/>
    <m/>
    <s v="MG3146107BIED00009"/>
    <s v="Bem Imóvel"/>
    <s v="Edificação"/>
    <s v="Arquitetura Religiosa"/>
    <m/>
    <m/>
    <d v="1938-06-04T00:00:00"/>
    <m/>
    <m/>
    <m/>
    <x v="0"/>
    <n v="1930"/>
    <m/>
    <m/>
    <m/>
    <m/>
    <s v="Não se aplica"/>
    <m/>
    <m/>
    <m/>
    <m/>
    <m/>
    <m/>
    <m/>
    <m/>
  </r>
  <r>
    <m/>
    <s v="ARQUIVO"/>
    <m/>
    <m/>
    <s v="NE"/>
    <s v="BA"/>
    <s v="Salvador"/>
    <s v="Edificação"/>
    <s v="Palácio da Associação Comercial da Bahia"/>
    <n v="1"/>
    <s v="T"/>
    <n v="1"/>
    <n v="112"/>
    <x v="0"/>
    <m/>
    <m/>
    <m/>
    <n v="1930"/>
    <s v="TOMBADO"/>
    <m/>
    <m/>
    <m/>
    <s v="BA2927408BIED00062"/>
    <s v="Bem Imóvel"/>
    <s v="Edificação"/>
    <m/>
    <m/>
    <m/>
    <d v="1938-06-13T00:00:00"/>
    <m/>
    <m/>
    <m/>
    <x v="0"/>
    <n v="1930"/>
    <m/>
    <m/>
    <m/>
    <m/>
    <s v="Não se aplica"/>
    <m/>
    <m/>
    <m/>
    <m/>
    <m/>
    <m/>
    <m/>
    <m/>
  </r>
  <r>
    <m/>
    <s v="ARQUIVO"/>
    <m/>
    <m/>
    <s v="NE"/>
    <s v="BA"/>
    <s v="Salvador"/>
    <s v="Edificação"/>
    <s v="Palácio do Saldanha"/>
    <n v="1"/>
    <s v="T"/>
    <n v="1"/>
    <n v="113"/>
    <x v="0"/>
    <m/>
    <m/>
    <m/>
    <n v="1930"/>
    <s v="TOMBADO"/>
    <m/>
    <m/>
    <m/>
    <s v="BA2927408BIED00055"/>
    <s v="Bem Imóvel"/>
    <s v="Edificação"/>
    <m/>
    <m/>
    <m/>
    <d v="1938-06-27T00:00:00"/>
    <m/>
    <m/>
    <m/>
    <x v="0"/>
    <n v="1930"/>
    <m/>
    <m/>
    <m/>
    <m/>
    <s v="Não se aplica"/>
    <m/>
    <m/>
    <m/>
    <m/>
    <m/>
    <m/>
    <m/>
    <m/>
  </r>
  <r>
    <m/>
    <s v="ARQUIVO"/>
    <m/>
    <m/>
    <s v="NE"/>
    <s v="BA"/>
    <s v="Salvador"/>
    <s v="Edificação"/>
    <s v="Casa à rua Carlos Gomes, 57"/>
    <n v="1"/>
    <s v="T"/>
    <n v="1"/>
    <n v="114"/>
    <x v="1"/>
    <m/>
    <m/>
    <m/>
    <n v="1930"/>
    <s v="TOMBADO"/>
    <m/>
    <m/>
    <m/>
    <s v="BA2927408BIED00013"/>
    <s v="Bem Imóvel"/>
    <s v="Edificação"/>
    <m/>
    <m/>
    <m/>
    <d v="1938-07-18T00:00:00"/>
    <m/>
    <m/>
    <m/>
    <x v="0"/>
    <n v="1930"/>
    <m/>
    <m/>
    <m/>
    <m/>
    <s v="Não se aplica"/>
    <m/>
    <m/>
    <m/>
    <m/>
    <m/>
    <m/>
    <m/>
    <s v="Doado a Santa Casa da Misericórdia de Salvador em 1941."/>
  </r>
  <r>
    <m/>
    <s v="ARQUIVO"/>
    <m/>
    <m/>
    <s v="NE"/>
    <s v="BA"/>
    <s v="Salvador"/>
    <s v="Edificação"/>
    <s v="Casa a Rua Carlos Gomes, 26"/>
    <n v="1"/>
    <s v="TC"/>
    <n v="1"/>
    <n v="115"/>
    <x v="0"/>
    <m/>
    <m/>
    <m/>
    <n v="1930"/>
    <s v="TOMB. CANCEL."/>
    <m/>
    <m/>
    <m/>
    <s v=" "/>
    <s v="Bem Imóvel"/>
    <s v="Edificação"/>
    <m/>
    <m/>
    <m/>
    <s v="c"/>
    <m/>
    <m/>
    <m/>
    <x v="0"/>
    <m/>
    <m/>
    <m/>
    <m/>
    <s v="Cancelado o tombamento registrado na Inscrição nº 44 no Livro das Belas Artes, na forma do disposto no artigo único do Decreto-lei nº 3866 de 29/11/1941, por despacho do Sr. Presidente da República datado de 10/08/1943."/>
    <s v="Não se aplica"/>
    <m/>
    <m/>
    <m/>
    <m/>
    <m/>
    <m/>
    <m/>
    <m/>
  </r>
  <r>
    <m/>
    <s v="ARQUIVO"/>
    <m/>
    <m/>
    <s v="NE"/>
    <s v="BA"/>
    <s v="Salvador"/>
    <s v="Edificação"/>
    <s v="Casa Marback"/>
    <n v="1"/>
    <s v="T"/>
    <n v="1"/>
    <n v="116"/>
    <x v="0"/>
    <m/>
    <m/>
    <m/>
    <n v="1930"/>
    <s v="TOMBADO"/>
    <m/>
    <m/>
    <m/>
    <s v="BA2927408BIED00061"/>
    <s v="Bem Imóvel"/>
    <s v="Edificação"/>
    <m/>
    <m/>
    <m/>
    <d v="1938-06-18T00:00:00"/>
    <m/>
    <m/>
    <m/>
    <x v="0"/>
    <n v="1930"/>
    <m/>
    <m/>
    <m/>
    <m/>
    <s v="Não se aplica"/>
    <m/>
    <m/>
    <m/>
    <m/>
    <m/>
    <m/>
    <m/>
    <m/>
  </r>
  <r>
    <m/>
    <s v="ARQUIVO"/>
    <m/>
    <m/>
    <s v="NE"/>
    <s v="BA"/>
    <s v="Salvador"/>
    <s v="Edificação"/>
    <s v="Sobrado à Praça Anchieta, 18 (Casa Natal de Gregório de Matos)"/>
    <n v="1"/>
    <s v="T"/>
    <n v="1"/>
    <n v="117"/>
    <x v="0"/>
    <m/>
    <m/>
    <m/>
    <n v="1930"/>
    <s v="TOMBADO"/>
    <m/>
    <m/>
    <m/>
    <s v="BA2927408BIED00059"/>
    <s v="Bem Imóvel"/>
    <s v="Edificação"/>
    <m/>
    <m/>
    <d v="1943-02-22T00:00:00"/>
    <d v="1938-04-02T00:00:00"/>
    <m/>
    <m/>
    <m/>
    <x v="0"/>
    <n v="1930"/>
    <n v="1943"/>
    <m/>
    <m/>
    <m/>
    <s v="Não se aplica"/>
    <m/>
    <m/>
    <m/>
    <m/>
    <m/>
    <m/>
    <m/>
    <m/>
  </r>
  <r>
    <m/>
    <s v="ARQUIVO"/>
    <m/>
    <m/>
    <s v="NE"/>
    <s v="BA"/>
    <s v="Salvador"/>
    <s v="Edificação"/>
    <s v="Solar do Barão do Rio Real"/>
    <n v="1"/>
    <s v="T"/>
    <n v="1"/>
    <n v="118"/>
    <x v="0"/>
    <m/>
    <m/>
    <m/>
    <n v="1930"/>
    <s v="TOMBADO"/>
    <m/>
    <m/>
    <m/>
    <s v="BA2927408BIED00047"/>
    <s v="Bem Imóvel"/>
    <s v="Edificação"/>
    <m/>
    <m/>
    <m/>
    <d v="1938-04-20T00:00:00"/>
    <m/>
    <m/>
    <m/>
    <x v="0"/>
    <n v="1930"/>
    <m/>
    <m/>
    <m/>
    <m/>
    <s v="Não se aplica"/>
    <m/>
    <m/>
    <m/>
    <m/>
    <m/>
    <m/>
    <m/>
    <m/>
  </r>
  <r>
    <m/>
    <s v="ARQUIVO"/>
    <m/>
    <m/>
    <s v="NE"/>
    <s v="BA"/>
    <s v="Salvador"/>
    <s v="Edificação"/>
    <s v="Solar do Berquó"/>
    <n v="1"/>
    <s v="T"/>
    <n v="1"/>
    <n v="119"/>
    <x v="0"/>
    <m/>
    <m/>
    <m/>
    <n v="1930"/>
    <s v="TOMBADO"/>
    <m/>
    <m/>
    <m/>
    <s v="BA2927408BIED00063"/>
    <s v="Bem Imóvel"/>
    <s v="Edificação"/>
    <m/>
    <m/>
    <m/>
    <d v="1938-06-11T00:00:00"/>
    <m/>
    <m/>
    <m/>
    <x v="0"/>
    <n v="1930"/>
    <m/>
    <m/>
    <m/>
    <m/>
    <s v="Não se aplica"/>
    <m/>
    <m/>
    <m/>
    <m/>
    <m/>
    <m/>
    <m/>
    <m/>
  </r>
  <r>
    <m/>
    <s v="ARQUIVO"/>
    <m/>
    <m/>
    <s v="NE"/>
    <s v="BA"/>
    <s v="Salvador"/>
    <s v="Edificação"/>
    <s v="Solar Ferrão"/>
    <n v="1"/>
    <s v="T"/>
    <n v="1"/>
    <n v="120"/>
    <x v="0"/>
    <m/>
    <m/>
    <m/>
    <n v="1930"/>
    <s v="TOMBADO"/>
    <m/>
    <m/>
    <m/>
    <s v="BA2927408BIED00016"/>
    <s v="Bem Imóvel"/>
    <s v="Edificação"/>
    <m/>
    <m/>
    <m/>
    <d v="1938-06-27T00:00:00"/>
    <m/>
    <m/>
    <m/>
    <x v="0"/>
    <n v="1930"/>
    <m/>
    <m/>
    <m/>
    <m/>
    <s v="Não se aplica"/>
    <m/>
    <m/>
    <m/>
    <m/>
    <m/>
    <m/>
    <m/>
    <m/>
  </r>
  <r>
    <m/>
    <s v="ARQUIVO"/>
    <m/>
    <m/>
    <s v="NE"/>
    <s v="BA"/>
    <s v="Salvador"/>
    <s v="Edificação"/>
    <s v="Solar do Conde dos Arcos"/>
    <n v="1"/>
    <s v="T"/>
    <n v="1"/>
    <n v="121"/>
    <x v="0"/>
    <m/>
    <m/>
    <m/>
    <n v="1930"/>
    <s v="TOMBADO"/>
    <m/>
    <m/>
    <m/>
    <s v="BA2927408BIED00072"/>
    <s v="Bem Imóvel"/>
    <s v="Edificação"/>
    <m/>
    <m/>
    <m/>
    <d v="1938-06-25T00:00:00"/>
    <m/>
    <m/>
    <m/>
    <x v="0"/>
    <n v="1930"/>
    <m/>
    <m/>
    <m/>
    <m/>
    <s v="Não se aplica"/>
    <m/>
    <m/>
    <m/>
    <m/>
    <m/>
    <m/>
    <m/>
    <m/>
  </r>
  <r>
    <m/>
    <s v="ARQUIVO"/>
    <m/>
    <m/>
    <s v="NE"/>
    <s v="BA"/>
    <s v="Cachoeira"/>
    <s v="Edificação e Acervo"/>
    <s v="Igreja do Seminário de Belém"/>
    <n v="1"/>
    <s v="T"/>
    <n v="1"/>
    <n v="122"/>
    <x v="0"/>
    <m/>
    <m/>
    <m/>
    <n v="1930"/>
    <s v="TOMBADO"/>
    <m/>
    <m/>
    <m/>
    <s v="BA2904902BIED00023"/>
    <s v="Bem Imóvel"/>
    <s v="Edificação"/>
    <s v="Arquitetura Religiosa"/>
    <m/>
    <m/>
    <d v="1938-06-17T00:00:00"/>
    <m/>
    <m/>
    <m/>
    <x v="0"/>
    <n v="1930"/>
    <m/>
    <m/>
    <m/>
    <m/>
    <s v="Não se aplica"/>
    <m/>
    <m/>
    <m/>
    <m/>
    <m/>
    <m/>
    <m/>
    <s v="“O tombamento inclui todo o seu acervo, de acordo com a Resolução do Conselho Consultivo da SPHAN, de 13/08/85, referente ao Proc. Administ. nº 13/85/SPHAN&quot;."/>
  </r>
  <r>
    <m/>
    <s v="ARQUIVO"/>
    <m/>
    <m/>
    <s v="NE"/>
    <s v="BA"/>
    <s v="Salvador"/>
    <s v="Edificação e Acervo"/>
    <s v="Capela da Ajuda"/>
    <n v="1"/>
    <s v="T"/>
    <n v="0"/>
    <n v="122"/>
    <x v="0"/>
    <m/>
    <m/>
    <m/>
    <n v="1930"/>
    <s v="TOMBADO"/>
    <m/>
    <m/>
    <m/>
    <s v="BA-2927408-BI-ED-00072"/>
    <s v="Bem Imóvel"/>
    <s v="Edificação"/>
    <s v="Arquitetura Religiosa"/>
    <m/>
    <m/>
    <d v="1938-06-17T00:00:00"/>
    <m/>
    <m/>
    <m/>
    <x v="0"/>
    <n v="1930"/>
    <m/>
    <m/>
    <m/>
    <m/>
    <s v="Não se aplica"/>
    <m/>
    <m/>
    <m/>
    <m/>
    <m/>
    <m/>
    <m/>
    <m/>
  </r>
  <r>
    <m/>
    <s v="ARQUIVO"/>
    <m/>
    <m/>
    <s v="NE"/>
    <s v="BA"/>
    <s v="Salvador"/>
    <s v="Edificação e Acervo"/>
    <s v="Seminário de São Dâmaso"/>
    <n v="1"/>
    <s v="T"/>
    <n v="0"/>
    <n v="122"/>
    <x v="0"/>
    <m/>
    <m/>
    <m/>
    <n v="1930"/>
    <s v="TOMBADO"/>
    <m/>
    <m/>
    <m/>
    <s v="BA2927408BIED00071"/>
    <s v="Bem Imóvel"/>
    <s v="Edificação"/>
    <m/>
    <m/>
    <m/>
    <d v="1938-06-17T00:00:00"/>
    <m/>
    <m/>
    <m/>
    <x v="0"/>
    <n v="1930"/>
    <m/>
    <m/>
    <m/>
    <m/>
    <s v="Não se aplica"/>
    <m/>
    <m/>
    <m/>
    <m/>
    <m/>
    <m/>
    <m/>
    <m/>
  </r>
  <r>
    <m/>
    <s v="ARQUIVO"/>
    <m/>
    <m/>
    <s v="NE"/>
    <s v="BA"/>
    <s v="Salvador"/>
    <s v="Edificação e Acervo"/>
    <s v="Igreja do Rosário dos Pretos "/>
    <n v="1"/>
    <s v="T"/>
    <n v="0"/>
    <n v="122"/>
    <x v="0"/>
    <m/>
    <m/>
    <m/>
    <n v="1930"/>
    <s v="TOMBADO"/>
    <m/>
    <m/>
    <m/>
    <s v="BA2927408BIED00064"/>
    <s v="Bem Imóvel"/>
    <s v="Edificação"/>
    <s v="Arquitetura Religiosa"/>
    <m/>
    <m/>
    <d v="1938-06-17T00:00:00"/>
    <m/>
    <m/>
    <m/>
    <x v="0"/>
    <n v="1930"/>
    <m/>
    <m/>
    <m/>
    <m/>
    <s v="Não se aplica"/>
    <m/>
    <m/>
    <m/>
    <m/>
    <m/>
    <m/>
    <m/>
    <m/>
  </r>
  <r>
    <m/>
    <s v="ARQUIVO"/>
    <m/>
    <m/>
    <s v="NE"/>
    <s v="BA"/>
    <s v="Salvador"/>
    <s v="Bem móvel ou integrado"/>
    <s v="Oratório público da Cruz do Pascoal"/>
    <n v="1"/>
    <s v="T"/>
    <n v="0"/>
    <n v="122"/>
    <x v="0"/>
    <m/>
    <m/>
    <m/>
    <n v="1930"/>
    <s v="TOMBADO"/>
    <m/>
    <m/>
    <m/>
    <s v="BA2927408BMAR00003"/>
    <s v="Bem Móvel e Integrado"/>
    <s v="Artefato"/>
    <m/>
    <m/>
    <m/>
    <d v="1938-06-17T00:00:00"/>
    <m/>
    <m/>
    <m/>
    <x v="0"/>
    <n v="1930"/>
    <m/>
    <m/>
    <m/>
    <m/>
    <s v="Não se aplica"/>
    <m/>
    <s v="Não se aplica"/>
    <m/>
    <m/>
    <m/>
    <m/>
    <m/>
    <m/>
  </r>
  <r>
    <m/>
    <s v="ARQUIVO"/>
    <m/>
    <m/>
    <s v="NE"/>
    <s v="BA"/>
    <s v="Salvador"/>
    <s v="Edificação e Acervo"/>
    <s v="Igreja de Santo Antônio da Barra"/>
    <n v="1"/>
    <s v="T"/>
    <n v="0"/>
    <n v="122"/>
    <x v="0"/>
    <m/>
    <m/>
    <m/>
    <n v="1930"/>
    <s v="TOMBADO"/>
    <m/>
    <m/>
    <m/>
    <s v="BA2927408BIED00066"/>
    <s v="Bem Imóvel"/>
    <s v="Edificação"/>
    <s v="Arquitetura Religiosa"/>
    <m/>
    <m/>
    <d v="1938-06-17T00:00:00"/>
    <m/>
    <m/>
    <m/>
    <x v="0"/>
    <n v="1930"/>
    <m/>
    <m/>
    <m/>
    <m/>
    <s v="Não se aplica"/>
    <m/>
    <m/>
    <m/>
    <m/>
    <m/>
    <m/>
    <m/>
    <m/>
  </r>
  <r>
    <m/>
    <s v="ARQUIVO"/>
    <m/>
    <m/>
    <s v="NE"/>
    <s v="BA"/>
    <s v="Salvador"/>
    <s v="Edificação e Acervo"/>
    <s v="Convento e Igreja de Santa Teresa"/>
    <n v="1"/>
    <s v="T"/>
    <n v="0"/>
    <n v="122"/>
    <x v="0"/>
    <m/>
    <m/>
    <m/>
    <n v="1930"/>
    <s v="TOMBADO"/>
    <m/>
    <m/>
    <m/>
    <s v="BA2927408BIED00019"/>
    <s v="Bem Imóvel"/>
    <s v="Edificação"/>
    <s v="Arquitetura Religiosa"/>
    <m/>
    <m/>
    <d v="1938-06-17T00:00:00"/>
    <m/>
    <m/>
    <m/>
    <x v="0"/>
    <n v="1930"/>
    <m/>
    <m/>
    <m/>
    <m/>
    <s v="Não se aplica"/>
    <m/>
    <m/>
    <m/>
    <m/>
    <m/>
    <m/>
    <m/>
    <m/>
  </r>
  <r>
    <m/>
    <s v="ARQUIVO"/>
    <m/>
    <m/>
    <s v="NE"/>
    <s v="BA"/>
    <s v="Salvador"/>
    <s v="Edificação e Acervo"/>
    <s v="Igreja do Senhor do Bonfim"/>
    <n v="1"/>
    <s v="T"/>
    <n v="0"/>
    <n v="122"/>
    <x v="0"/>
    <m/>
    <m/>
    <m/>
    <n v="1930"/>
    <s v="TOMBADO"/>
    <m/>
    <m/>
    <m/>
    <s v="BA2927408BIED00052"/>
    <s v="Bem Imóvel"/>
    <s v="Edificação"/>
    <s v="Arquitetura Religiosa"/>
    <m/>
    <m/>
    <d v="1938-06-17T00:00:00"/>
    <m/>
    <m/>
    <m/>
    <x v="0"/>
    <n v="1930"/>
    <m/>
    <m/>
    <m/>
    <m/>
    <s v="Não se aplica"/>
    <m/>
    <m/>
    <m/>
    <m/>
    <m/>
    <m/>
    <m/>
    <m/>
  </r>
  <r>
    <m/>
    <s v="ARQUIVO"/>
    <m/>
    <m/>
    <s v="NE"/>
    <s v="BA"/>
    <s v="Salvador"/>
    <s v="Edificação e Acervo"/>
    <s v="Igreja e Hospício da Boa Viagem"/>
    <n v="1"/>
    <s v="T"/>
    <n v="0"/>
    <n v="122"/>
    <x v="0"/>
    <m/>
    <m/>
    <m/>
    <n v="1930"/>
    <s v="TOMBADO"/>
    <m/>
    <m/>
    <m/>
    <s v="BA2927408BIED00057"/>
    <s v="Bem Imóvel"/>
    <s v="Edificação"/>
    <s v="Arquitetura Religiosa"/>
    <m/>
    <m/>
    <d v="1938-06-17T00:00:00"/>
    <m/>
    <m/>
    <m/>
    <x v="0"/>
    <n v="1930"/>
    <m/>
    <m/>
    <m/>
    <m/>
    <s v="Não se aplica"/>
    <m/>
    <m/>
    <m/>
    <m/>
    <m/>
    <m/>
    <m/>
    <m/>
  </r>
  <r>
    <m/>
    <s v="ARQUIVO"/>
    <m/>
    <m/>
    <s v="NE"/>
    <s v="BA"/>
    <s v="Salvador"/>
    <s v="Edificação e Acervo"/>
    <s v="Igreja Matriz de Nossa Senhora da Conceição da Praia"/>
    <n v="1"/>
    <s v="T"/>
    <n v="0"/>
    <n v="122"/>
    <x v="0"/>
    <m/>
    <m/>
    <m/>
    <n v="1930"/>
    <s v="TOMBADO"/>
    <m/>
    <m/>
    <m/>
    <s v="BA2927408BIED00041"/>
    <s v="Bem Imóvel"/>
    <s v="Edificação"/>
    <s v="Arquitetura Religiosa"/>
    <m/>
    <m/>
    <d v="1938-06-17T00:00:00"/>
    <m/>
    <m/>
    <m/>
    <x v="0"/>
    <n v="1930"/>
    <m/>
    <m/>
    <m/>
    <m/>
    <s v="Não se aplica"/>
    <m/>
    <m/>
    <m/>
    <m/>
    <m/>
    <m/>
    <m/>
    <m/>
  </r>
  <r>
    <m/>
    <s v="ARQUIVO"/>
    <m/>
    <m/>
    <s v="NE"/>
    <s v="BA"/>
    <s v="Salvador"/>
    <s v="Bem móvel ou integrado"/>
    <s v="Inscrições tumulares da Igreja da Vitória"/>
    <n v="1"/>
    <s v="T"/>
    <n v="0"/>
    <n v="122"/>
    <x v="0"/>
    <m/>
    <m/>
    <m/>
    <n v="1930"/>
    <s v="TOMBADO"/>
    <m/>
    <m/>
    <m/>
    <s v="BA2927408BMAR00004"/>
    <s v="Bem Móvel e Integrado"/>
    <s v="Artefato"/>
    <m/>
    <m/>
    <m/>
    <d v="1938-06-17T00:00:00"/>
    <m/>
    <m/>
    <m/>
    <x v="0"/>
    <n v="1930"/>
    <m/>
    <m/>
    <m/>
    <m/>
    <s v="Não se aplica"/>
    <m/>
    <s v="Não se aplica"/>
    <m/>
    <m/>
    <m/>
    <m/>
    <m/>
    <m/>
  </r>
  <r>
    <m/>
    <s v="ARQUIVO"/>
    <m/>
    <m/>
    <s v="NE"/>
    <s v="BA"/>
    <s v="Salvador"/>
    <s v="Edificação e Acervo"/>
    <s v="Palácio Arquiepiscopal "/>
    <n v="1"/>
    <s v="T"/>
    <n v="0"/>
    <n v="122"/>
    <x v="0"/>
    <m/>
    <m/>
    <m/>
    <n v="1930"/>
    <s v="TOMBADO"/>
    <m/>
    <m/>
    <m/>
    <s v="BA2927408BIED00026"/>
    <s v="Bem Imóvel"/>
    <s v="Edificação"/>
    <m/>
    <m/>
    <m/>
    <d v="1938-06-17T00:00:00"/>
    <m/>
    <m/>
    <m/>
    <x v="0"/>
    <n v="1930"/>
    <m/>
    <m/>
    <m/>
    <m/>
    <s v="Não se aplica"/>
    <m/>
    <m/>
    <m/>
    <m/>
    <m/>
    <m/>
    <m/>
    <m/>
  </r>
  <r>
    <m/>
    <s v="ARQUIVO"/>
    <m/>
    <m/>
    <s v="NE"/>
    <s v="BA"/>
    <s v="Salvador"/>
    <s v="Edificação e Acervo"/>
    <s v="Capela do Corpo Santo"/>
    <n v="1"/>
    <s v="T"/>
    <n v="0"/>
    <n v="122"/>
    <x v="0"/>
    <m/>
    <m/>
    <m/>
    <n v="1930"/>
    <s v="TOMBADO"/>
    <m/>
    <m/>
    <m/>
    <s v="BA2927408BIED00008"/>
    <s v="Bem Imóvel"/>
    <s v="Edificação"/>
    <s v="Arquitetura Religiosa"/>
    <m/>
    <m/>
    <d v="1938-06-17T00:00:00"/>
    <m/>
    <m/>
    <m/>
    <x v="0"/>
    <n v="1930"/>
    <m/>
    <m/>
    <m/>
    <m/>
    <s v="Não se aplica"/>
    <m/>
    <m/>
    <m/>
    <m/>
    <m/>
    <m/>
    <m/>
    <m/>
  </r>
  <r>
    <m/>
    <s v="ARQUIVO"/>
    <m/>
    <m/>
    <s v="NE"/>
    <s v="BA"/>
    <s v="Salvador"/>
    <s v="Edificação e Acervo"/>
    <s v="Igreja da Palma "/>
    <n v="1"/>
    <s v="T"/>
    <n v="0"/>
    <n v="122"/>
    <x v="0"/>
    <m/>
    <m/>
    <m/>
    <n v="1930"/>
    <s v="TOMBADO"/>
    <m/>
    <m/>
    <m/>
    <s v="BA2927408BIED00080"/>
    <s v="Bem Imóvel"/>
    <s v="Edificação"/>
    <s v="Arquitetura Religiosa"/>
    <m/>
    <m/>
    <d v="1938-06-17T00:00:00"/>
    <m/>
    <m/>
    <m/>
    <x v="0"/>
    <n v="1930"/>
    <m/>
    <m/>
    <m/>
    <m/>
    <s v="Não se aplica"/>
    <m/>
    <m/>
    <m/>
    <m/>
    <m/>
    <m/>
    <m/>
    <m/>
  </r>
  <r>
    <m/>
    <s v="ARQUIVO"/>
    <m/>
    <m/>
    <s v="NE"/>
    <s v="BA"/>
    <s v="Salvador"/>
    <s v="Edificação e Acervo"/>
    <s v="Igreja da Rua do Passo - Santíssimo Sacramento"/>
    <n v="1"/>
    <s v="T"/>
    <n v="0"/>
    <n v="122"/>
    <x v="0"/>
    <m/>
    <m/>
    <m/>
    <n v="1930"/>
    <s v="TOMBADO"/>
    <m/>
    <m/>
    <m/>
    <s v="BA2927408BIED00054"/>
    <s v="Bem Imóvel"/>
    <s v="Edificação"/>
    <s v="Arquitetura Religiosa"/>
    <m/>
    <m/>
    <d v="1938-06-17T00:00:00"/>
    <m/>
    <m/>
    <m/>
    <x v="0"/>
    <n v="1930"/>
    <m/>
    <m/>
    <m/>
    <m/>
    <s v="Não se aplica"/>
    <m/>
    <m/>
    <m/>
    <m/>
    <m/>
    <m/>
    <m/>
    <m/>
  </r>
  <r>
    <m/>
    <s v="ARQUIVO"/>
    <m/>
    <m/>
    <s v="NE"/>
    <s v="BA"/>
    <s v="Salvador"/>
    <s v="Edificação e Acervo"/>
    <s v="Igreja de Santo Antônio da Mouraria"/>
    <n v="1"/>
    <s v="T"/>
    <n v="0"/>
    <n v="122"/>
    <x v="0"/>
    <m/>
    <m/>
    <m/>
    <n v="1930"/>
    <s v="TOMBADO"/>
    <m/>
    <m/>
    <m/>
    <s v="BA2927408BIED00038"/>
    <s v="Bem Imóvel"/>
    <s v="Edificação"/>
    <s v="Arquitetura Religiosa"/>
    <m/>
    <m/>
    <d v="1938-06-17T00:00:00"/>
    <m/>
    <m/>
    <m/>
    <x v="0"/>
    <n v="1930"/>
    <m/>
    <m/>
    <m/>
    <m/>
    <s v="Não se aplica"/>
    <m/>
    <m/>
    <m/>
    <m/>
    <m/>
    <m/>
    <m/>
    <m/>
  </r>
  <r>
    <m/>
    <s v="ARQUIVO"/>
    <m/>
    <m/>
    <s v="NE"/>
    <s v="BA"/>
    <s v="Salvador"/>
    <s v="Edificação e Acervo"/>
    <s v="Igreja do Pilar"/>
    <n v="1"/>
    <s v="T"/>
    <n v="0"/>
    <n v="122"/>
    <x v="0"/>
    <m/>
    <m/>
    <m/>
    <n v="1930"/>
    <s v="TOMBADO"/>
    <m/>
    <m/>
    <m/>
    <s v="BA2927408BIED00035"/>
    <s v="Bem Imóvel"/>
    <s v="Edificação"/>
    <s v="Arquitetura Religiosa"/>
    <m/>
    <m/>
    <d v="1938-06-17T00:00:00"/>
    <m/>
    <m/>
    <m/>
    <x v="0"/>
    <n v="1930"/>
    <m/>
    <m/>
    <m/>
    <m/>
    <s v="Não se aplica"/>
    <m/>
    <m/>
    <m/>
    <m/>
    <m/>
    <m/>
    <m/>
    <m/>
  </r>
  <r>
    <m/>
    <s v="ARQUIVO"/>
    <m/>
    <m/>
    <s v="NE"/>
    <s v="PE"/>
    <s v="Recife"/>
    <s v="Conjunto Arquitetônico"/>
    <s v="Igreja de São Pedro dos Clérigos e Pátio de São Pedro: conjunto arquitetônico"/>
    <n v="1"/>
    <s v="T"/>
    <n v="1"/>
    <n v="123"/>
    <x v="0"/>
    <m/>
    <m/>
    <m/>
    <n v="1930"/>
    <s v="TOMBADO"/>
    <m/>
    <m/>
    <m/>
    <s v="PE2611606BIED00013"/>
    <s v="Bem Imóvel"/>
    <s v="Conjunto Arquitetônico"/>
    <m/>
    <m/>
    <s v="x"/>
    <d v="1938-07-20T00:00:00"/>
    <m/>
    <m/>
    <s v="50, 110, 111"/>
    <x v="0"/>
    <n v="1930"/>
    <s v="1968/  1984"/>
    <m/>
    <m/>
    <s v="Na 50 reunião do Conselho (1968) foi rerratificado e  recomendada a inscrição também no livro histórico: foi inscrito nas observações do livro de belas; em 1984 (reuniões110 e 111) outra rerratificação para delimitar poligonal de tombamento. Solicitamos c"/>
    <s v="sim"/>
    <m/>
    <s v="sim"/>
    <m/>
    <m/>
    <m/>
    <m/>
    <m/>
    <s v="Delimitação de entorno incluindo vários bens, que teria sido apresentada ao Conselho Consultivo (verificar). Mapas com delimitações no Sambaqui. Informações sobre delimitação das poligonais: DEPAM-RJ 98-99 O tombamento inclui o conjunto arquitetônico do P"/>
  </r>
  <r>
    <m/>
    <s v="ARQUIVO"/>
    <m/>
    <m/>
    <s v="NE"/>
    <s v="PE"/>
    <s v="Olinda"/>
    <s v="Edificação e Acervo"/>
    <s v="Igreja da Misericórdia"/>
    <n v="1"/>
    <s v="T"/>
    <n v="1"/>
    <n v="124"/>
    <x v="0"/>
    <m/>
    <m/>
    <m/>
    <n v="1930"/>
    <s v="TOMBADO"/>
    <m/>
    <m/>
    <m/>
    <s v="BA2927408BIED00020"/>
    <s v="Bem Imóvel"/>
    <s v="Edificação"/>
    <s v="Arquitetura Religiosa"/>
    <m/>
    <m/>
    <d v="1938-08-05T00:00:00"/>
    <m/>
    <m/>
    <m/>
    <x v="0"/>
    <n v="1930"/>
    <m/>
    <m/>
    <m/>
    <m/>
    <s v="Não se aplica"/>
    <m/>
    <m/>
    <m/>
    <m/>
    <m/>
    <m/>
    <m/>
    <m/>
  </r>
  <r>
    <m/>
    <s v="ARQUIVO"/>
    <m/>
    <m/>
    <s v="NE"/>
    <s v="BA"/>
    <s v="Salvador"/>
    <s v="Edificação"/>
    <s v="Casa dos Sete Candeeiros"/>
    <n v="1"/>
    <s v="T"/>
    <n v="0"/>
    <n v="124"/>
    <x v="0"/>
    <m/>
    <m/>
    <m/>
    <n v="1930"/>
    <s v="TOMBADO"/>
    <m/>
    <m/>
    <m/>
    <s v="PE2609600BIED00008"/>
    <s v="Bem Imóvel"/>
    <s v="Edificação"/>
    <m/>
    <m/>
    <m/>
    <d v="1938-06-14T00:00:00"/>
    <m/>
    <m/>
    <m/>
    <x v="0"/>
    <n v="1930"/>
    <m/>
    <m/>
    <m/>
    <m/>
    <s v="Não se aplica"/>
    <m/>
    <m/>
    <m/>
    <m/>
    <m/>
    <m/>
    <m/>
    <s v="Escritura de 20 de junho de 1951.&quot;"/>
  </r>
  <r>
    <m/>
    <s v="ARQUIVO"/>
    <m/>
    <m/>
    <s v="NE"/>
    <s v="PE"/>
    <s v="Recife"/>
    <s v="Edificação e Acervo"/>
    <s v="Igreja da Ordem Terceira do Carmo"/>
    <n v="1"/>
    <s v="T"/>
    <n v="1"/>
    <n v="125"/>
    <x v="0"/>
    <m/>
    <m/>
    <m/>
    <n v="1930"/>
    <s v="TOMBADO"/>
    <m/>
    <m/>
    <m/>
    <s v="PE2611606BIED00036"/>
    <s v="Bem Imóvel"/>
    <s v="Edificação"/>
    <s v="Arquitetura Religiosa"/>
    <m/>
    <m/>
    <d v="1938-05-30T00:00:00"/>
    <m/>
    <m/>
    <n v="110"/>
    <x v="0"/>
    <n v="1930"/>
    <n v="1984"/>
    <m/>
    <m/>
    <s v="Na 110ª reunião do Conselho Consultivo teria sido definida a poligonal de proteção. Verificar!"/>
    <s v="Não se aplica"/>
    <m/>
    <s v="sim"/>
    <m/>
    <m/>
    <m/>
    <m/>
    <m/>
    <s v="Delimitação de entorno incluindo vários bens, que teria sido apresentada ao Conselho Consultivo (verificar). Mapas com delimitações no Sambaqui."/>
  </r>
  <r>
    <m/>
    <s v="ARQUIVO"/>
    <m/>
    <m/>
    <s v="NE"/>
    <s v="BA"/>
    <s v="Salvador"/>
    <s v="Edificação"/>
    <s v="Casa de Castro Alves"/>
    <n v="1"/>
    <s v="T"/>
    <n v="1"/>
    <n v="126"/>
    <x v="0"/>
    <m/>
    <m/>
    <m/>
    <n v="1930"/>
    <s v="TOMBADO"/>
    <m/>
    <m/>
    <m/>
    <s v="BA2927408BIED00021"/>
    <s v="Bem Imóvel"/>
    <s v="Edificação"/>
    <m/>
    <m/>
    <d v="1938-07-12T00:00:00"/>
    <m/>
    <m/>
    <m/>
    <m/>
    <x v="0"/>
    <n v="1930"/>
    <m/>
    <m/>
    <m/>
    <m/>
    <s v="Não se aplica"/>
    <m/>
    <m/>
    <m/>
    <m/>
    <m/>
    <m/>
    <m/>
    <m/>
  </r>
  <r>
    <m/>
    <s v="ARQUIVO"/>
    <m/>
    <m/>
    <s v="NE"/>
    <s v="PB"/>
    <s v="João Pessoa"/>
    <s v="Edificação"/>
    <s v="Fonte do Tambiá"/>
    <n v="1"/>
    <s v="T"/>
    <n v="1"/>
    <n v="127"/>
    <x v="0"/>
    <m/>
    <m/>
    <m/>
    <n v="1930"/>
    <s v="TOMBADO"/>
    <m/>
    <m/>
    <m/>
    <s v="PB2507507BIED00010"/>
    <s v="Bem Imóvel"/>
    <s v="Edificação"/>
    <m/>
    <m/>
    <d v="1941-09-26T00:00:00"/>
    <m/>
    <m/>
    <m/>
    <m/>
    <x v="2"/>
    <n v="1940"/>
    <m/>
    <m/>
    <m/>
    <m/>
    <s v="Não se aplica"/>
    <m/>
    <s v="S/D"/>
    <s v="não"/>
    <s v="não"/>
    <m/>
    <m/>
    <m/>
    <m/>
  </r>
  <r>
    <m/>
    <s v="ARQUIVO"/>
    <m/>
    <m/>
    <s v="NE"/>
    <s v="BA"/>
    <s v="Mata de São João"/>
    <s v="Ruína"/>
    <s v="Casa da Torre de Garcia d'Ávila e Capela de Nossa Senhora da Conceição"/>
    <n v="1"/>
    <s v="T"/>
    <n v="1"/>
    <n v="128"/>
    <x v="0"/>
    <m/>
    <m/>
    <m/>
    <n v="1930"/>
    <s v="TOMBADO"/>
    <m/>
    <m/>
    <m/>
    <s v="BA2921005BIED00001"/>
    <s v="Bem Imóvel"/>
    <s v="Ruína"/>
    <m/>
    <m/>
    <m/>
    <d v="1938-04-30T00:00:00"/>
    <m/>
    <m/>
    <n v="77"/>
    <x v="0"/>
    <n v="1930"/>
    <n v="1977"/>
    <m/>
    <m/>
    <s v="Na 77ª reunião do Conselho (1977), devido ao entendimento de que os projetos de uso turístico da área e de construção de uma rodovia nas proximidades do bem tombado viriam a impactar a ambientação do local que deseja-se preservar, foi definida a poligonal"/>
    <s v="Não se aplica"/>
    <m/>
    <m/>
    <m/>
    <m/>
    <m/>
    <m/>
    <m/>
    <s v="“ O tombamento inclui a capela de Nossa Senhora da Conceição e toda a área desde a elevação onde se encontra o monumento até a orla marítima, na Enseada de Tatuapara.&quot; Aditamento, em 21/10/1981: &quot; O tombamento abrange a seguinte área demarcada no Processo"/>
  </r>
  <r>
    <m/>
    <s v="ARQUIVO"/>
    <m/>
    <m/>
    <s v="NE"/>
    <s v="PE"/>
    <s v="Recife"/>
    <s v="Bem móvel ou integrado"/>
    <s v="Marco divisório da Capitania de Itamaracá"/>
    <n v="1"/>
    <s v="T"/>
    <n v="1"/>
    <n v="129"/>
    <x v="0"/>
    <m/>
    <m/>
    <m/>
    <n v="1930"/>
    <s v="TOMBADO"/>
    <m/>
    <m/>
    <m/>
    <s v="PE2611606BMAR00001"/>
    <s v="Bem Móvel e Integrado"/>
    <s v="Artefato"/>
    <m/>
    <m/>
    <m/>
    <d v="1938-04-20T00:00:00"/>
    <m/>
    <m/>
    <m/>
    <x v="0"/>
    <n v="1930"/>
    <m/>
    <m/>
    <m/>
    <m/>
    <s v="Não se aplica"/>
    <m/>
    <s v="Não se aplica"/>
    <m/>
    <m/>
    <m/>
    <m/>
    <m/>
    <s v="Está recolhido à sede do Instituto Arqueológico, Histórico e Geográfico de Pernambucano.&quot;"/>
  </r>
  <r>
    <m/>
    <s v="ARQUIVO"/>
    <m/>
    <m/>
    <s v="NE"/>
    <s v="PE"/>
    <s v="Recife"/>
    <s v="Edificação"/>
    <s v="Palácio da Soledade"/>
    <n v="1"/>
    <s v="T"/>
    <n v="1"/>
    <n v="130"/>
    <x v="0"/>
    <m/>
    <m/>
    <m/>
    <n v="1930"/>
    <s v="TOMBADO"/>
    <m/>
    <m/>
    <m/>
    <s v="PE2611606BIED00017"/>
    <s v="Bem Imóvel"/>
    <s v="Edificação"/>
    <m/>
    <m/>
    <m/>
    <d v="1938-07-18T00:00:00"/>
    <m/>
    <m/>
    <n v="110"/>
    <x v="0"/>
    <n v="1930"/>
    <n v="1984"/>
    <m/>
    <m/>
    <s v="Na 110ª reunião do Conselho Consultivo teria sido definida a poligonal de proteção. Verificar!"/>
    <s v="Não se aplica"/>
    <m/>
    <m/>
    <m/>
    <m/>
    <m/>
    <m/>
    <m/>
    <m/>
  </r>
  <r>
    <m/>
    <s v="ARQUIVO"/>
    <m/>
    <m/>
    <s v="NE"/>
    <s v="PE"/>
    <s v="Igarassu"/>
    <s v="Edificação e Acervo"/>
    <s v="Convento e Igreja de Santo Antônio"/>
    <n v="1"/>
    <s v="T"/>
    <n v="1"/>
    <n v="131"/>
    <x v="0"/>
    <m/>
    <m/>
    <m/>
    <n v="1930"/>
    <s v="TOMBADO"/>
    <m/>
    <m/>
    <m/>
    <s v="PE2606804BICA00001"/>
    <s v="Bem Imóvel"/>
    <s v="Edificação"/>
    <s v="Arquitetura Religiosa"/>
    <m/>
    <m/>
    <d v="1938-05-17T00:00:00"/>
    <m/>
    <m/>
    <m/>
    <x v="0"/>
    <n v="1930"/>
    <m/>
    <m/>
    <m/>
    <m/>
    <s v="Não se aplica"/>
    <m/>
    <m/>
    <m/>
    <m/>
    <m/>
    <m/>
    <m/>
    <m/>
  </r>
  <r>
    <m/>
    <s v="ARQUIVO"/>
    <m/>
    <m/>
    <s v="NE"/>
    <s v="PE"/>
    <s v="Olinda"/>
    <s v="Edificação e Acervo"/>
    <s v="Igreja de Nossa Senhora da Graça e Seminário de Olinda "/>
    <n v="1"/>
    <s v="T"/>
    <n v="0"/>
    <n v="131"/>
    <x v="0"/>
    <m/>
    <m/>
    <m/>
    <n v="1930"/>
    <s v="TOMBADO"/>
    <m/>
    <m/>
    <m/>
    <s v="PE-2609600-BI-ED-00009"/>
    <s v="Bem Imóvel"/>
    <s v="Edificação"/>
    <s v="Arquitetura Religiosa"/>
    <m/>
    <m/>
    <d v="1938-05-17T00:00:00"/>
    <m/>
    <m/>
    <m/>
    <x v="0"/>
    <n v="1930"/>
    <m/>
    <m/>
    <m/>
    <s v="O tombamento inclui todo o seu acervo, de acordo com a Resolução do Conselho Consultivo da SPHAN, de 13/08/85, referente ao Proc. Administ. nº 13/85/SPHAN&quot;."/>
    <s v="Não se aplica"/>
    <m/>
    <m/>
    <m/>
    <m/>
    <m/>
    <m/>
    <m/>
    <m/>
  </r>
  <r>
    <m/>
    <s v="ARQUIVO"/>
    <m/>
    <m/>
    <s v="NE"/>
    <s v="PE"/>
    <s v="Olinda"/>
    <s v="Edificação"/>
    <s v="Palácio Episcopal"/>
    <n v="1"/>
    <s v="T"/>
    <n v="0"/>
    <n v="131"/>
    <x v="0"/>
    <m/>
    <m/>
    <m/>
    <n v="1930"/>
    <s v="TOMBADO"/>
    <m/>
    <m/>
    <m/>
    <s v="PE2609600BIED00014"/>
    <s v="Bem Imóvel"/>
    <s v="Edificação"/>
    <m/>
    <m/>
    <m/>
    <d v="1938-05-17T00:00:00"/>
    <m/>
    <n v="1938"/>
    <n v="1"/>
    <x v="0"/>
    <n v="1930"/>
    <m/>
    <m/>
    <m/>
    <m/>
    <s v="Não se aplica"/>
    <m/>
    <m/>
    <m/>
    <m/>
    <m/>
    <m/>
    <m/>
    <m/>
  </r>
  <r>
    <m/>
    <s v="ARQUIVO"/>
    <m/>
    <m/>
    <s v="NE"/>
    <s v="BA"/>
    <s v="Salvador"/>
    <s v="Edificação"/>
    <s v="Solar à Rua Visconde do Rio Branco Nº 18"/>
    <n v="1"/>
    <s v="TC"/>
    <n v="1"/>
    <n v="132"/>
    <x v="0"/>
    <m/>
    <m/>
    <m/>
    <n v="1930"/>
    <s v="TOMB. CANCEL."/>
    <m/>
    <m/>
    <m/>
    <s v=" "/>
    <s v="Bem Imóvel"/>
    <s v="Edificação"/>
    <m/>
    <m/>
    <m/>
    <m/>
    <m/>
    <m/>
    <m/>
    <x v="0"/>
    <n v="1930"/>
    <m/>
    <m/>
    <m/>
    <s v="Cancelada a Inscrição nº 05 no Livro das Belas Artes, por despacho do Sr. Diretor do PHAN em 05/02/1957, constante do Processo 132-T. Assina C.D.A. [Carlos Drummond de Andrade]. Em 1957, informado pelo 2º Distrito sobre a descaracterização do bem, o Chefe"/>
    <m/>
    <m/>
    <m/>
    <m/>
    <m/>
    <m/>
    <m/>
    <m/>
    <m/>
  </r>
  <r>
    <m/>
    <s v="ARQUIVO"/>
    <m/>
    <m/>
    <s v="NE"/>
    <s v="PE"/>
    <s v="Recife"/>
    <s v="Edificação e Acervo"/>
    <s v="Capela de Nossa Senhora da Conceição da Jaqueira"/>
    <n v="1"/>
    <s v="T"/>
    <n v="1"/>
    <n v="133"/>
    <x v="0"/>
    <m/>
    <m/>
    <m/>
    <n v="1930"/>
    <s v="TOMBADO"/>
    <m/>
    <m/>
    <m/>
    <s v="PE2611606BIED00033"/>
    <s v="Bem Imóvel"/>
    <s v="Edificação"/>
    <s v="Arquitetura Religiosa"/>
    <m/>
    <m/>
    <d v="1938-07-07T00:00:00"/>
    <m/>
    <n v="1938"/>
    <s v="3, 110, 111"/>
    <x v="0"/>
    <n v="1930"/>
    <n v="1984"/>
    <m/>
    <m/>
    <s v="Na 110ª e 111ª reuniões do Conselho Consultivo teria sido definida a poligonal de proteção. "/>
    <s v="Não se aplica"/>
    <m/>
    <m/>
    <m/>
    <m/>
    <m/>
    <m/>
    <m/>
    <s v="&quot;Ver demarcação da poligonal e planta de rerratificação do tombamento a fls. 2 a 4, do 2º volume do Processo nº 133-T-38, homologada em 08/03/1985.&quot;"/>
  </r>
  <r>
    <m/>
    <s v="ARQUIVO"/>
    <m/>
    <m/>
    <s v="NE"/>
    <s v="PE"/>
    <s v="Recife"/>
    <s v="Edificação e Acervo"/>
    <s v="Igreja da Madre de Deus"/>
    <n v="1"/>
    <s v="T"/>
    <n v="1"/>
    <n v="134"/>
    <x v="0"/>
    <m/>
    <m/>
    <m/>
    <n v="1930"/>
    <s v="TOMBADO"/>
    <m/>
    <m/>
    <m/>
    <s v="PE2611606BIED00032"/>
    <s v="Bem Imóvel"/>
    <s v="Edificação"/>
    <s v="Arquitetura Religiosa"/>
    <m/>
    <m/>
    <d v="1938-07-20T00:00:00"/>
    <m/>
    <m/>
    <n v="110"/>
    <x v="0"/>
    <n v="1930"/>
    <n v="1984"/>
    <m/>
    <m/>
    <s v="Na 110ª reunião do Conselho Consultivo teria sido definida a poligonal de proteção. Verificar!"/>
    <s v="Não se aplica"/>
    <m/>
    <m/>
    <m/>
    <m/>
    <m/>
    <m/>
    <m/>
    <m/>
  </r>
  <r>
    <m/>
    <s v="ARQUIVO"/>
    <m/>
    <m/>
    <s v="N"/>
    <s v="PA"/>
    <s v="Belém"/>
    <s v="Coleção ou acervo"/>
    <s v="Col. arqueol. e etnográfica do Museu Paraense Emílio Goeldi"/>
    <n v="1"/>
    <s v="T"/>
    <n v="1"/>
    <n v="135"/>
    <x v="0"/>
    <m/>
    <m/>
    <m/>
    <n v="1930"/>
    <s v="TOMBADO"/>
    <m/>
    <m/>
    <m/>
    <s v="PA1501402BMCL00001"/>
    <s v="Bem Arqueológico"/>
    <s v="Coleção"/>
    <m/>
    <d v="1940-05-30T00:00:00"/>
    <m/>
    <m/>
    <m/>
    <m/>
    <m/>
    <x v="9"/>
    <n v="1940"/>
    <m/>
    <m/>
    <m/>
    <m/>
    <s v="Não se aplica"/>
    <m/>
    <s v="Não se aplica"/>
    <m/>
    <m/>
    <m/>
    <m/>
    <m/>
    <m/>
  </r>
  <r>
    <m/>
    <s v="VAGO"/>
    <m/>
    <m/>
    <m/>
    <m/>
    <m/>
    <m/>
    <s v="Número VAGO"/>
    <m/>
    <m/>
    <n v="1"/>
    <n v="136"/>
    <x v="1"/>
    <m/>
    <m/>
    <m/>
    <s v="VAGO"/>
    <s v="VAGO"/>
    <m/>
    <m/>
    <m/>
    <s v=" "/>
    <m/>
    <m/>
    <m/>
    <m/>
    <m/>
    <m/>
    <m/>
    <m/>
    <m/>
    <x v="1"/>
    <m/>
    <m/>
    <m/>
    <m/>
    <m/>
    <m/>
    <m/>
    <m/>
    <m/>
    <m/>
    <m/>
    <m/>
    <m/>
    <m/>
  </r>
  <r>
    <m/>
    <s v="ARQUIVO"/>
    <m/>
    <m/>
    <s v="NE"/>
    <s v="PE"/>
    <s v="Recife"/>
    <s v="Coleção ou acervo"/>
    <s v="Museu do Estado de Pernambuco: acervo"/>
    <n v="1"/>
    <s v="T"/>
    <n v="1"/>
    <n v="137"/>
    <x v="0"/>
    <m/>
    <m/>
    <m/>
    <n v="1930"/>
    <s v="TOMBADO"/>
    <m/>
    <m/>
    <m/>
    <s v="PE2611606BIED00016"/>
    <s v="Bem Móvel e Integrado"/>
    <s v="Acervo"/>
    <m/>
    <m/>
    <m/>
    <d v="1938-04-20T00:00:00"/>
    <m/>
    <m/>
    <m/>
    <x v="0"/>
    <n v="1930"/>
    <m/>
    <m/>
    <m/>
    <m/>
    <s v="Não se aplica"/>
    <m/>
    <s v="Não se aplica"/>
    <m/>
    <m/>
    <m/>
    <m/>
    <m/>
    <s v="“O material inscrito é o que corresponde ao acervo artístico do Museu do Estado.&quot;"/>
  </r>
  <r>
    <m/>
    <s v="ARQUIVO"/>
    <m/>
    <m/>
    <s v="NE"/>
    <s v="PE"/>
    <s v="Recife"/>
    <s v="Edificação e Acervo"/>
    <s v="Igreja de São Gonçalo"/>
    <n v="1"/>
    <s v="T"/>
    <n v="1"/>
    <n v="138"/>
    <x v="0"/>
    <m/>
    <m/>
    <m/>
    <n v="1930"/>
    <s v="TOMBADO"/>
    <m/>
    <m/>
    <m/>
    <s v="PE2611606BIED00011"/>
    <s v="Bem Imóvel"/>
    <s v="Edificação"/>
    <s v="Arquitetura Religiosa"/>
    <m/>
    <m/>
    <d v="1938-07-15T00:00:00"/>
    <m/>
    <m/>
    <n v="110"/>
    <x v="0"/>
    <n v="1930"/>
    <n v="1984"/>
    <m/>
    <m/>
    <s v="Na 110ª reunião do Conselho Consultivo teria sido definida a poligonal de proteção. Verificar!"/>
    <s v="Não se aplica"/>
    <m/>
    <m/>
    <m/>
    <m/>
    <m/>
    <m/>
    <m/>
    <m/>
  </r>
  <r>
    <m/>
    <s v="ARQUIVO"/>
    <m/>
    <m/>
    <s v="SE"/>
    <s v="SP"/>
    <s v="São Paulo"/>
    <s v="Coleção ou acervo"/>
    <s v="Coleções arqueológicas, etnográficas, artísticas e históricas do Museu Paulista da Universidade de São Paulo"/>
    <n v="1"/>
    <s v="T"/>
    <n v="1"/>
    <n v="139"/>
    <x v="0"/>
    <m/>
    <m/>
    <m/>
    <n v="1930"/>
    <s v="TOMBADO"/>
    <m/>
    <m/>
    <m/>
    <s v="SP-3550308-BA-CL-00001"/>
    <s v="Bem Móvel e Integrado"/>
    <s v="Coleção"/>
    <m/>
    <m/>
    <m/>
    <d v="1938-04-15T00:00:00"/>
    <m/>
    <m/>
    <m/>
    <x v="0"/>
    <n v="1930"/>
    <m/>
    <m/>
    <m/>
    <m/>
    <s v="Não se aplica"/>
    <m/>
    <s v="Não se aplica"/>
    <m/>
    <m/>
    <m/>
    <m/>
    <m/>
    <m/>
  </r>
  <r>
    <m/>
    <s v="ARQUIVO"/>
    <m/>
    <m/>
    <s v="S"/>
    <s v="PR"/>
    <s v="Curitiba"/>
    <s v="Coleção ou acervo"/>
    <s v="Museu Paranaense: coleção etnográfica, arqueológica, histórica e artística"/>
    <n v="1"/>
    <s v="T"/>
    <n v="1"/>
    <n v="140"/>
    <x v="0"/>
    <m/>
    <m/>
    <m/>
    <n v="1930"/>
    <s v="TOMBADO"/>
    <m/>
    <m/>
    <m/>
    <s v="PR4106902BIED00002"/>
    <s v="Bem Arqueológico"/>
    <s v="Coleção"/>
    <m/>
    <d v="1941-04-15T00:00:00"/>
    <d v="1941-04-15T00:00:00"/>
    <d v="1941-04-15T00:00:00"/>
    <m/>
    <m/>
    <m/>
    <x v="2"/>
    <n v="1940"/>
    <m/>
    <m/>
    <m/>
    <m/>
    <s v="Não se aplica"/>
    <m/>
    <s v="Não se aplica"/>
    <m/>
    <m/>
    <m/>
    <m/>
    <m/>
    <m/>
  </r>
  <r>
    <m/>
    <s v="ARQUIVO"/>
    <m/>
    <m/>
    <s v="S"/>
    <s v="RS"/>
    <s v="Caçapava do Sul"/>
    <s v="Edificação"/>
    <s v="Forte de Caçapava"/>
    <n v="1"/>
    <s v="T"/>
    <n v="1"/>
    <n v="141"/>
    <x v="0"/>
    <m/>
    <m/>
    <m/>
    <n v="1930"/>
    <s v="TOMBADO"/>
    <m/>
    <m/>
    <m/>
    <s v="RS4302808BIED00001 "/>
    <s v="Bem Imóvel"/>
    <s v="Edificação"/>
    <m/>
    <m/>
    <m/>
    <d v="1938-05-16T00:00:00"/>
    <m/>
    <m/>
    <m/>
    <x v="0"/>
    <n v="1930"/>
    <m/>
    <m/>
    <m/>
    <m/>
    <s v="Não se aplica"/>
    <m/>
    <m/>
    <m/>
    <m/>
    <m/>
    <m/>
    <m/>
    <m/>
  </r>
  <r>
    <m/>
    <s v="ARQUIVO"/>
    <m/>
    <m/>
    <s v="S"/>
    <s v="RS"/>
    <s v="Porto Alegre"/>
    <s v="Coleção ou acervo"/>
    <s v="Col. arqueol., etnográfica, histórica e artística do Museu Júlio de Castilhos"/>
    <n v="1"/>
    <s v="T"/>
    <n v="0"/>
    <n v="141"/>
    <x v="0"/>
    <m/>
    <m/>
    <m/>
    <n v="1930"/>
    <s v="TOMBADO"/>
    <m/>
    <m/>
    <m/>
    <s v="RS4314902BACL00001"/>
    <s v="Bem Arqueológico"/>
    <s v="Coleção"/>
    <m/>
    <m/>
    <m/>
    <d v="1938-05-16T00:00:00"/>
    <m/>
    <m/>
    <m/>
    <x v="0"/>
    <n v="1930"/>
    <m/>
    <m/>
    <m/>
    <m/>
    <s v="Não se aplica"/>
    <m/>
    <s v="Não se aplica"/>
    <m/>
    <m/>
    <m/>
    <m/>
    <m/>
    <m/>
  </r>
  <r>
    <m/>
    <s v="ARQUIVO"/>
    <m/>
    <m/>
    <s v="S"/>
    <s v="RS"/>
    <s v="São Miguel das Missões"/>
    <s v="Ruína"/>
    <s v="Povo de São Miguel: remanescentes e ruínas da Igreja de São Miguel"/>
    <n v="1"/>
    <s v="T"/>
    <n v="0"/>
    <n v="141"/>
    <x v="0"/>
    <m/>
    <m/>
    <m/>
    <n v="1930"/>
    <s v="TOMBADO"/>
    <m/>
    <m/>
    <m/>
    <s v="RS4319158BICA00001"/>
    <s v="Bem Imóvel"/>
    <s v="Ruína"/>
    <m/>
    <m/>
    <m/>
    <d v="1938-05-16T00:00:00"/>
    <m/>
    <m/>
    <m/>
    <x v="0"/>
    <n v="1930"/>
    <m/>
    <m/>
    <m/>
    <m/>
    <s v="sim"/>
    <m/>
    <s v="sim"/>
    <m/>
    <m/>
    <m/>
    <m/>
    <m/>
    <s v="Informações sobre delimitação das poligonais: DEPAM-RJ 98-99"/>
  </r>
  <r>
    <m/>
    <s v="ARQUIVO"/>
    <m/>
    <m/>
    <s v="NE"/>
    <s v="PE"/>
    <s v="Olinda"/>
    <s v="Edificação e Acervo"/>
    <s v="Igreja da Misericórdia"/>
    <n v="1"/>
    <s v="T"/>
    <n v="1"/>
    <n v="142"/>
    <x v="0"/>
    <m/>
    <m/>
    <m/>
    <n v="1930"/>
    <s v="TOMBADO"/>
    <m/>
    <m/>
    <m/>
    <s v="PE2609600BIED00008"/>
    <s v="Bem Imóvel"/>
    <s v="Edificação"/>
    <s v="Arquitetura Religiosa"/>
    <m/>
    <m/>
    <d v="1938-08-05T00:00:00"/>
    <m/>
    <m/>
    <m/>
    <x v="0"/>
    <n v="1930"/>
    <m/>
    <m/>
    <m/>
    <s v="O tombamento inclui todo o seu acervo, de acordo com a Resolução do Conselho Consultivo da SPHAN, de 13/08/85, referente ao Proc. Administ. nº 13/85/SPHAN&quot;."/>
    <s v="Não se aplica"/>
    <m/>
    <m/>
    <m/>
    <m/>
    <m/>
    <m/>
    <m/>
    <m/>
  </r>
  <r>
    <m/>
    <s v="ARQUIVO"/>
    <m/>
    <m/>
    <s v="NE"/>
    <s v="PE"/>
    <s v="Olinda"/>
    <s v="Edificação e Acervo"/>
    <s v=" Igreja de Santa Teresa"/>
    <n v="1"/>
    <s v="T"/>
    <n v="0"/>
    <n v="142"/>
    <x v="0"/>
    <m/>
    <m/>
    <m/>
    <n v="1930"/>
    <s v="TOMBADO"/>
    <m/>
    <m/>
    <m/>
    <s v="PE2609600BIED00011"/>
    <s v="Bem Imóvel"/>
    <s v="Edificação"/>
    <s v="Arquitetura Religiosa"/>
    <m/>
    <m/>
    <d v="1938-08-05T00:00:00"/>
    <m/>
    <m/>
    <m/>
    <x v="0"/>
    <n v="1930"/>
    <m/>
    <m/>
    <m/>
    <s v="O tombamento inclui todo o seu acervo, de acordo com a Resolução do Conselho Consultivo da SPHAN, de 13/08/85, referente ao Proc. Administ. nº 13/85/SPHAN&quot;."/>
    <s v="Não se aplica"/>
    <m/>
    <m/>
    <m/>
    <m/>
    <m/>
    <m/>
    <m/>
    <m/>
  </r>
  <r>
    <m/>
    <s v="ARQUIVO"/>
    <m/>
    <m/>
    <s v="NE"/>
    <s v="PE"/>
    <s v="Olinda"/>
    <s v="Conjunto Arquitetônico"/>
    <s v="Convento e Igreja de São Francisco: capela, casa de oração e claustro dos Terceiros Franciscanos"/>
    <n v="1"/>
    <s v="T"/>
    <n v="1"/>
    <n v="143"/>
    <x v="0"/>
    <m/>
    <m/>
    <m/>
    <n v="1930"/>
    <s v="TOMBADO"/>
    <m/>
    <m/>
    <m/>
    <s v="PE2609600BIED00006"/>
    <s v="Bem Imóvel"/>
    <s v="Conjunto Arquitetônico"/>
    <s v="Arquitetura Religiosa"/>
    <m/>
    <m/>
    <d v="1938-07-22T00:00:00"/>
    <m/>
    <m/>
    <m/>
    <x v="0"/>
    <n v="1930"/>
    <m/>
    <m/>
    <m/>
    <m/>
    <s v="Não se aplica"/>
    <m/>
    <m/>
    <m/>
    <m/>
    <m/>
    <m/>
    <m/>
    <m/>
  </r>
  <r>
    <m/>
    <s v="ARQUIVO"/>
    <m/>
    <m/>
    <s v="NE"/>
    <s v="PE"/>
    <s v="Recife"/>
    <s v="Edificação e Acervo"/>
    <s v="Convento e Igreja de Santo Antônio"/>
    <n v="1"/>
    <s v="T"/>
    <n v="1"/>
    <n v="144"/>
    <x v="0"/>
    <m/>
    <m/>
    <m/>
    <n v="1930"/>
    <s v="TOMBADO"/>
    <m/>
    <m/>
    <m/>
    <s v="PE2611606BIED00007"/>
    <s v="Bem Imóvel"/>
    <s v="Edificação"/>
    <s v="Arquitetura Religiosa"/>
    <m/>
    <m/>
    <d v="1938-07-20T00:00:00"/>
    <m/>
    <m/>
    <n v="110"/>
    <x v="0"/>
    <n v="1930"/>
    <n v="1984"/>
    <m/>
    <m/>
    <s v="Na 110ª reunião do Conselho Consultivo teria sido definida a poligonal de proteção. Verificar!"/>
    <s v="Não se aplica"/>
    <m/>
    <s v="sim"/>
    <m/>
    <m/>
    <m/>
    <m/>
    <m/>
    <s v="Delimitação de entorno incluindo vários bens, que teria sido apresentada ao Conselho Consultivo (verificar). Mapas com delimitações no Sambaqui."/>
  </r>
  <r>
    <m/>
    <s v="ARQUIVO"/>
    <m/>
    <m/>
    <s v="NE"/>
    <s v="PE"/>
    <s v="Sirinhaém"/>
    <s v="Edificação e Acervo"/>
    <s v="Convento de Santo Antônio"/>
    <n v="1"/>
    <s v="T"/>
    <n v="1"/>
    <n v="145"/>
    <x v="0"/>
    <m/>
    <m/>
    <m/>
    <n v="1930"/>
    <s v="TOMBADO"/>
    <m/>
    <m/>
    <m/>
    <s v="PE2614204BIED00001"/>
    <s v="Bem Imóvel"/>
    <s v="Edificação"/>
    <s v="Arquitetura Religiosa"/>
    <m/>
    <d v="1940-07-08T00:00:00"/>
    <d v="1940-07-08T00:00:00"/>
    <m/>
    <m/>
    <m/>
    <x v="9"/>
    <n v="1940"/>
    <m/>
    <m/>
    <m/>
    <m/>
    <s v="Não se aplica"/>
    <m/>
    <m/>
    <m/>
    <m/>
    <m/>
    <m/>
    <m/>
    <m/>
  </r>
  <r>
    <m/>
    <s v="VAGO"/>
    <m/>
    <m/>
    <m/>
    <m/>
    <m/>
    <m/>
    <s v="Número VAGO"/>
    <m/>
    <m/>
    <n v="1"/>
    <n v="146"/>
    <x v="1"/>
    <m/>
    <m/>
    <m/>
    <s v="VAGO"/>
    <s v="VAGO"/>
    <m/>
    <m/>
    <m/>
    <s v=" "/>
    <m/>
    <m/>
    <m/>
    <m/>
    <m/>
    <m/>
    <m/>
    <m/>
    <m/>
    <x v="1"/>
    <m/>
    <m/>
    <m/>
    <m/>
    <m/>
    <m/>
    <m/>
    <m/>
    <m/>
    <m/>
    <m/>
    <m/>
    <m/>
    <m/>
  </r>
  <r>
    <m/>
    <s v="ARQUIVO"/>
    <m/>
    <m/>
    <s v="NE"/>
    <s v="PE"/>
    <s v="Goiana"/>
    <s v="Edificação e Acervo"/>
    <s v="Capela de Santo Antônio - Engenho Novo "/>
    <n v="1"/>
    <s v="T"/>
    <n v="1"/>
    <n v="147"/>
    <x v="0"/>
    <m/>
    <m/>
    <m/>
    <n v="1930"/>
    <s v="TOMBADO"/>
    <m/>
    <m/>
    <m/>
    <s v="PE2606200BIED00001"/>
    <s v="Bem Imóvel"/>
    <s v="Edificação"/>
    <s v="Arquitetura Religiosa"/>
    <m/>
    <m/>
    <d v="1938-10-25T00:00:00"/>
    <m/>
    <m/>
    <m/>
    <x v="0"/>
    <n v="1930"/>
    <m/>
    <m/>
    <m/>
    <m/>
    <s v="Não se aplica"/>
    <m/>
    <m/>
    <m/>
    <m/>
    <m/>
    <m/>
    <m/>
    <m/>
  </r>
  <r>
    <m/>
    <s v="ARQUIVO"/>
    <m/>
    <m/>
    <s v="NE"/>
    <s v="PE"/>
    <s v="Goiana"/>
    <s v="Edificação e Acervo"/>
    <s v="Igreja da Ordem Terceira do Carmo"/>
    <n v="1"/>
    <s v="T"/>
    <n v="0"/>
    <n v="147"/>
    <x v="0"/>
    <m/>
    <m/>
    <m/>
    <n v="1930"/>
    <s v="TOMBADO"/>
    <m/>
    <m/>
    <m/>
    <s v="PE2606200BIED00003"/>
    <s v="Bem Imóvel"/>
    <s v="Edificação"/>
    <s v="Arquitetura Religiosa"/>
    <m/>
    <m/>
    <d v="1938-10-25T00:00:00"/>
    <m/>
    <m/>
    <m/>
    <x v="0"/>
    <n v="1930"/>
    <m/>
    <m/>
    <m/>
    <m/>
    <s v="Não se aplica"/>
    <m/>
    <m/>
    <m/>
    <m/>
    <m/>
    <m/>
    <m/>
    <m/>
  </r>
  <r>
    <m/>
    <s v="ARQUIVO"/>
    <m/>
    <m/>
    <s v="NE"/>
    <s v="PE"/>
    <s v="Goiana"/>
    <s v="Edificação e Acervo"/>
    <s v="Igreja de Nossa Senhora da Conceição"/>
    <n v="1"/>
    <s v="T"/>
    <n v="0"/>
    <n v="147"/>
    <x v="0"/>
    <m/>
    <m/>
    <m/>
    <n v="1930"/>
    <s v="TOMBADO"/>
    <m/>
    <m/>
    <m/>
    <s v="PE2606200BIED00004"/>
    <s v="Bem Imóvel"/>
    <s v="Edificação"/>
    <s v="Arquitetura Religiosa"/>
    <m/>
    <m/>
    <d v="1938-10-25T00:00:00"/>
    <m/>
    <m/>
    <m/>
    <x v="0"/>
    <n v="1930"/>
    <m/>
    <m/>
    <m/>
    <m/>
    <s v="Não se aplica"/>
    <m/>
    <m/>
    <m/>
    <m/>
    <m/>
    <m/>
    <m/>
    <m/>
  </r>
  <r>
    <m/>
    <s v="ARQUIVO"/>
    <m/>
    <m/>
    <s v="NE"/>
    <s v="PE"/>
    <s v="Goiana"/>
    <s v="Edificação e Acervo"/>
    <s v="Igreja de Nossa Senhora da Misericórdia"/>
    <n v="1"/>
    <s v="T"/>
    <n v="0"/>
    <n v="147"/>
    <x v="0"/>
    <m/>
    <m/>
    <m/>
    <n v="1930"/>
    <s v="TOMBADO"/>
    <m/>
    <m/>
    <m/>
    <s v="PE2606200BIED00005"/>
    <s v="Bem Imóvel"/>
    <s v="Edificação"/>
    <s v="Arquitetura Religiosa"/>
    <m/>
    <m/>
    <d v="1938-10-25T00:00:00"/>
    <m/>
    <m/>
    <m/>
    <x v="0"/>
    <n v="1930"/>
    <m/>
    <m/>
    <m/>
    <m/>
    <s v="Não se aplica"/>
    <m/>
    <m/>
    <m/>
    <m/>
    <m/>
    <m/>
    <m/>
    <m/>
  </r>
  <r>
    <m/>
    <s v="ARQUIVO"/>
    <m/>
    <m/>
    <s v="NE"/>
    <s v="PE"/>
    <s v="Goiana"/>
    <s v="Edificação e Acervo"/>
    <s v="Igreja de Nossa Senhora do Amparo"/>
    <n v="1"/>
    <s v="T"/>
    <n v="0"/>
    <n v="147"/>
    <x v="0"/>
    <m/>
    <m/>
    <m/>
    <n v="1930"/>
    <s v="TOMBADO"/>
    <m/>
    <m/>
    <m/>
    <s v="PE2606200BIED00006"/>
    <s v="Bem Imóvel"/>
    <s v="Edificação"/>
    <s v="Arquitetura Religiosa"/>
    <m/>
    <m/>
    <d v="1938-10-25T00:00:00"/>
    <m/>
    <m/>
    <m/>
    <x v="0"/>
    <n v="1930"/>
    <m/>
    <m/>
    <m/>
    <m/>
    <s v="Não se aplica"/>
    <m/>
    <m/>
    <m/>
    <m/>
    <m/>
    <m/>
    <m/>
    <m/>
  </r>
  <r>
    <m/>
    <s v="ARQUIVO"/>
    <m/>
    <m/>
    <s v="NE"/>
    <s v="PE"/>
    <s v="Goiana"/>
    <s v="Edificação e Acervo"/>
    <s v="Igreja de Nossa Senhora do Rosário dos Pretos"/>
    <n v="1"/>
    <s v="T"/>
    <n v="0"/>
    <n v="147"/>
    <x v="0"/>
    <m/>
    <m/>
    <m/>
    <n v="1930"/>
    <s v="TOMBADO"/>
    <m/>
    <m/>
    <m/>
    <s v="PE2606200BIED00007"/>
    <s v="Bem Imóvel"/>
    <s v="Edificação"/>
    <s v="Arquitetura Religiosa"/>
    <m/>
    <m/>
    <d v="1938-10-25T00:00:00"/>
    <m/>
    <m/>
    <m/>
    <x v="0"/>
    <n v="1930"/>
    <m/>
    <m/>
    <m/>
    <m/>
    <s v="Não se aplica"/>
    <m/>
    <m/>
    <m/>
    <m/>
    <m/>
    <m/>
    <m/>
    <m/>
  </r>
  <r>
    <m/>
    <s v="ARQUIVO"/>
    <m/>
    <m/>
    <s v="NE"/>
    <s v="PE"/>
    <s v="Goiana"/>
    <s v="Edificação e Acervo"/>
    <s v="Igreja Matriz de Nossa Senhora do Rosário"/>
    <n v="1"/>
    <s v="T"/>
    <n v="0"/>
    <n v="147"/>
    <x v="0"/>
    <m/>
    <m/>
    <m/>
    <n v="1930"/>
    <s v="TOMBADO"/>
    <m/>
    <m/>
    <m/>
    <s v="PE2606200BIED00008"/>
    <s v="Bem Imóvel"/>
    <s v="Edificação"/>
    <s v="Arquitetura Religiosa"/>
    <m/>
    <m/>
    <d v="1938-10-25T00:00:00"/>
    <m/>
    <m/>
    <m/>
    <x v="0"/>
    <n v="1930"/>
    <m/>
    <m/>
    <m/>
    <m/>
    <s v="Não se aplica"/>
    <m/>
    <m/>
    <m/>
    <m/>
    <m/>
    <m/>
    <m/>
    <m/>
  </r>
  <r>
    <m/>
    <s v="ARQUIVO"/>
    <m/>
    <m/>
    <s v="NE"/>
    <s v="PE"/>
    <s v="Goiana"/>
    <s v="Edificação e Acervo"/>
    <s v="Convento e Igreja de Nossa Senhora da Soledade"/>
    <n v="1"/>
    <s v="T"/>
    <n v="0"/>
    <n v="147"/>
    <x v="0"/>
    <m/>
    <m/>
    <m/>
    <n v="1930"/>
    <s v="TOMBADO"/>
    <m/>
    <m/>
    <m/>
    <s v="PE2606200BIED00002"/>
    <s v="Bem Imóvel"/>
    <s v="Edificação"/>
    <s v="Arquitetura Religiosa"/>
    <m/>
    <m/>
    <d v="1938-10-25T00:00:00"/>
    <m/>
    <m/>
    <m/>
    <x v="0"/>
    <n v="1930"/>
    <m/>
    <m/>
    <m/>
    <m/>
    <s v="Não se aplica"/>
    <m/>
    <m/>
    <m/>
    <m/>
    <m/>
    <m/>
    <m/>
    <m/>
  </r>
  <r>
    <m/>
    <s v="ARQUIVO"/>
    <m/>
    <m/>
    <s v="NE"/>
    <s v="PE"/>
    <s v="Olinda"/>
    <s v="Edificação e Acervo"/>
    <s v="Convento do Carmo"/>
    <n v="1"/>
    <s v="T"/>
    <n v="1"/>
    <n v="148"/>
    <x v="0"/>
    <m/>
    <m/>
    <m/>
    <n v="1930"/>
    <s v="TOMBADO"/>
    <m/>
    <m/>
    <m/>
    <s v="PE2609600BIED00005"/>
    <s v="Bem Imóvel"/>
    <s v="Edificação"/>
    <s v="Arquitetura Religiosa"/>
    <m/>
    <d v="1938-10-05T00:00:00"/>
    <d v="1938-10-05T00:00:00"/>
    <m/>
    <m/>
    <m/>
    <x v="0"/>
    <n v="1930"/>
    <m/>
    <m/>
    <m/>
    <m/>
    <s v="Não se aplica"/>
    <m/>
    <m/>
    <m/>
    <m/>
    <m/>
    <m/>
    <m/>
    <m/>
  </r>
  <r>
    <m/>
    <s v="ARQUIVO"/>
    <m/>
    <m/>
    <s v="NE"/>
    <s v="PE"/>
    <s v="Recife"/>
    <s v="Edificação e Acervo"/>
    <s v="Convento do Carmo"/>
    <n v="1"/>
    <s v="T"/>
    <n v="0"/>
    <n v="148"/>
    <x v="0"/>
    <m/>
    <m/>
    <m/>
    <n v="1930"/>
    <s v="TOMBADO"/>
    <m/>
    <m/>
    <m/>
    <s v="PE2611606BIED00008"/>
    <s v="Bem Imóvel"/>
    <s v="Edificação"/>
    <s v="Arquitetura Religiosa"/>
    <m/>
    <d v="1938-10-05T00:00:00"/>
    <d v="1938-10-05T00:00:00"/>
    <m/>
    <m/>
    <m/>
    <x v="0"/>
    <n v="1930"/>
    <m/>
    <m/>
    <m/>
    <s v="O tombamento inclui todo o seu acervo, de acordo com a Resolução do Conselho Consultivo da SPHAN, de 13/08/85, referente ao Proc. Administ. nº 13/85/SPHAN&quot;."/>
    <s v="Não se aplica"/>
    <m/>
    <s v="sim"/>
    <m/>
    <m/>
    <m/>
    <m/>
    <m/>
    <s v="Delimitação de entorno incluindo vários bens, que teria sido apresentada ao Conselho Consultivo (verificar). Mapas com delimitações no Sambaqui."/>
  </r>
  <r>
    <m/>
    <s v="ARQUIVO"/>
    <m/>
    <m/>
    <s v="NE"/>
    <s v="PE"/>
    <s v="Recife"/>
    <s v="Edificação e Acervo"/>
    <s v="Igreja de Nossa Senhora da Boa Vista"/>
    <n v="1"/>
    <s v="T"/>
    <n v="1"/>
    <n v="149"/>
    <x v="0"/>
    <m/>
    <m/>
    <m/>
    <n v="1930"/>
    <s v="TOMBADO"/>
    <m/>
    <m/>
    <m/>
    <s v="PE2611606BIED00037"/>
    <s v="Bem Imóvel"/>
    <s v="Edificação"/>
    <s v="Arquitetura Religiosa"/>
    <m/>
    <m/>
    <d v="1938-08-01T00:00:00"/>
    <m/>
    <m/>
    <n v="110"/>
    <x v="0"/>
    <n v="1930"/>
    <n v="1984"/>
    <m/>
    <m/>
    <s v="Na 110ª reunião do Conselho Consultivo teria sido definida a poligonal de proteção. Verificar!"/>
    <s v="Não se aplica"/>
    <m/>
    <m/>
    <m/>
    <m/>
    <m/>
    <m/>
    <m/>
    <m/>
  </r>
  <r>
    <m/>
    <s v="ARQUIVO"/>
    <m/>
    <m/>
    <s v="SE"/>
    <s v="RJ"/>
    <s v="Rio de Janeiro"/>
    <s v="Edificação"/>
    <s v="Casa do General Osório - Rua Riachuelo, 303"/>
    <n v="1"/>
    <s v="T"/>
    <n v="1"/>
    <n v="150"/>
    <x v="0"/>
    <m/>
    <m/>
    <m/>
    <n v="1930"/>
    <s v="TOMBADO"/>
    <m/>
    <m/>
    <m/>
    <s v="RJ3304557BIED00073"/>
    <s v="Bem Imóvel"/>
    <s v="Edificação"/>
    <m/>
    <m/>
    <d v="1949-02-14T00:00:00"/>
    <m/>
    <m/>
    <m/>
    <m/>
    <x v="10"/>
    <n v="1940"/>
    <m/>
    <m/>
    <m/>
    <m/>
    <s v="Não se aplica"/>
    <m/>
    <m/>
    <m/>
    <m/>
    <m/>
    <m/>
    <m/>
    <m/>
  </r>
  <r>
    <m/>
    <s v="ARQUIVO"/>
    <m/>
    <m/>
    <s v="SE"/>
    <s v="RJ"/>
    <s v="Rio de Janeiro"/>
    <s v="Edificação e Acervo"/>
    <s v="Igreja de Nossa Senhora do Desterro - Igreja da Pedra de Guaratiba "/>
    <n v="1"/>
    <s v="T"/>
    <n v="1"/>
    <n v="151"/>
    <x v="0"/>
    <m/>
    <m/>
    <m/>
    <n v="1930"/>
    <s v="TOMBADO"/>
    <m/>
    <m/>
    <m/>
    <s v="RJ3304557BIED00035"/>
    <s v="Bem Imóvel"/>
    <s v="Edificação"/>
    <s v="Arquitetura Religiosa"/>
    <m/>
    <d v="1938-07-21T00:00:00"/>
    <d v="1938-07-21T00:00:00"/>
    <m/>
    <m/>
    <m/>
    <x v="0"/>
    <n v="1930"/>
    <m/>
    <m/>
    <m/>
    <m/>
    <s v="Não se aplica"/>
    <m/>
    <s v="P"/>
    <s v="não"/>
    <s v="não"/>
    <s v="sim"/>
    <m/>
    <n v="1986"/>
    <s v="Entorno e Normatização: Portaria Iphan nº 15/1986"/>
  </r>
  <r>
    <m/>
    <s v="ARQUIVO"/>
    <m/>
    <m/>
    <s v="SE"/>
    <s v="RJ"/>
    <s v="Rio de Janeiro"/>
    <s v="Edificação"/>
    <s v="Palacete Durchisch"/>
    <n v="1"/>
    <s v="TC"/>
    <n v="1"/>
    <n v="152"/>
    <x v="0"/>
    <m/>
    <m/>
    <m/>
    <n v="1930"/>
    <s v="TOMB. CANCEL."/>
    <m/>
    <m/>
    <m/>
    <s v=" "/>
    <s v="Bem Imóvel"/>
    <s v="Edificação"/>
    <m/>
    <m/>
    <s v="c"/>
    <s v="c"/>
    <m/>
    <m/>
    <m/>
    <x v="0"/>
    <m/>
    <m/>
    <m/>
    <m/>
    <s v="24ª reunião do Conselho Consultivo (1957) decidiu: A inscrição nº 21 do Livro Histórico foi cancelada &quot;por terem perecido irreparávelmente as pinturas que haviam motivado a inscrição do edifício em causa nos Livros do Tombo&quot;, conforme decisão do Conselho "/>
    <s v="Não se aplica"/>
    <m/>
    <m/>
    <m/>
    <m/>
    <m/>
    <m/>
    <m/>
    <m/>
  </r>
  <r>
    <m/>
    <s v="ARQUIVO"/>
    <m/>
    <s v="01500.000691/2011-34 (extensão do tombamento)"/>
    <s v="SE"/>
    <s v="RJ"/>
    <s v="Rio de Janeiro"/>
    <s v="Conjunto Arquitetônico"/>
    <s v="Palácio do Catete, parque e Rua do Catete: conjunto arquitetônico"/>
    <n v="1"/>
    <s v="T"/>
    <n v="1"/>
    <n v="153"/>
    <x v="0"/>
    <m/>
    <m/>
    <m/>
    <n v="1930"/>
    <s v="TOMBADO"/>
    <m/>
    <m/>
    <m/>
    <s v="RJ3304557BICA00003"/>
    <s v="Bem Imóvel"/>
    <s v="Conjunto Arquitetônico"/>
    <m/>
    <m/>
    <d v="1938-04-06T00:00:00"/>
    <d v="1938-04-06T00:00:00"/>
    <m/>
    <m/>
    <n v="38"/>
    <x v="0"/>
    <n v="1930"/>
    <n v="1963"/>
    <m/>
    <m/>
    <s v="Tombado em 1938 e rerratificado em 1963 (38ª reunião do Conselho) para aumentar a área. Pareceres devem estar no volume I que não foi localizado; volume II tem documentos a partir de 1975 (certidões, etc). Outro processo 101-T-38. Pedido de extensão do to"/>
    <s v="T"/>
    <m/>
    <m/>
    <m/>
    <m/>
    <s v="sim"/>
    <m/>
    <n v="1977"/>
    <s v="&quot;O Conselho Consultivo da DPHAN, em 15/05/1962, resolve tornar extensivo o tombamento ao segmento da rua do Catete compreendido entre os números 126 e 196, de um lado, e 179 e 187, do outro&quot;.Informações sobre delimitação das poligonais: DEPAM-RJ 98-99. No"/>
  </r>
  <r>
    <m/>
    <s v="ARQUIVO"/>
    <m/>
    <m/>
    <s v="SE"/>
    <s v="RJ"/>
    <s v="Rio de Janeiro"/>
    <s v="Infraestrutura ou equipamento urbano"/>
    <s v="Bica da Rainha"/>
    <n v="1"/>
    <s v="T"/>
    <n v="1"/>
    <n v="154"/>
    <x v="0"/>
    <m/>
    <m/>
    <m/>
    <n v="1930"/>
    <s v="TOMBADO"/>
    <m/>
    <m/>
    <m/>
    <s v="RJ3304557BMAR00019"/>
    <s v="Bem Imóvel"/>
    <s v="Equipamento Urbano"/>
    <m/>
    <m/>
    <d v="1938-05-11T00:00:00"/>
    <d v="1938-05-11T00:00:00"/>
    <m/>
    <m/>
    <m/>
    <x v="0"/>
    <n v="1930"/>
    <m/>
    <m/>
    <m/>
    <s v="Transferida a propriedade para o Estado da Guanabara, atual Estado do Rio de Janeiro, de acordo com o Decreto nº 48145, de 28/04/60, que instituiu a Comissão de Transferência do Serviço Público Federal. "/>
    <s v="Não se aplica"/>
    <m/>
    <m/>
    <m/>
    <m/>
    <m/>
    <m/>
    <m/>
    <m/>
  </r>
  <r>
    <m/>
    <s v="ARQUIVO"/>
    <m/>
    <m/>
    <s v="SE"/>
    <s v="RJ"/>
    <s v="Rio de Janeiro"/>
    <s v="Infraestrutura ou equipamento urbano"/>
    <s v="Chafariz à Rua do Riachuelo"/>
    <n v="1"/>
    <s v="T"/>
    <n v="0"/>
    <n v="154"/>
    <x v="0"/>
    <m/>
    <m/>
    <m/>
    <n v="1930"/>
    <s v="TOMBADO"/>
    <m/>
    <m/>
    <m/>
    <s v="RJ3304557BMAR00011"/>
    <s v="Bem Imóvel"/>
    <s v="Equipamento Urbano"/>
    <m/>
    <m/>
    <d v="1938-05-11T00:00:00"/>
    <d v="1938-05-11T00:00:00"/>
    <m/>
    <m/>
    <m/>
    <x v="0"/>
    <n v="1930"/>
    <m/>
    <m/>
    <m/>
    <m/>
    <s v="Não se aplica"/>
    <m/>
    <m/>
    <m/>
    <m/>
    <m/>
    <m/>
    <m/>
    <m/>
  </r>
  <r>
    <m/>
    <s v="ARQUIVO"/>
    <m/>
    <m/>
    <s v="SE"/>
    <s v="RJ"/>
    <s v="Rio de Janeiro"/>
    <s v="Infraestrutura ou equipamento urbano"/>
    <s v="Chafariz da Glória "/>
    <n v="1"/>
    <s v="T"/>
    <n v="0"/>
    <n v="154"/>
    <x v="0"/>
    <m/>
    <m/>
    <m/>
    <n v="1930"/>
    <s v="TOMBADO"/>
    <m/>
    <m/>
    <m/>
    <s v="RJ3304557BMAR00012"/>
    <s v="Bem Imóvel"/>
    <s v="Equipamento Urbano"/>
    <m/>
    <m/>
    <d v="1938-05-11T00:00:00"/>
    <d v="1938-05-11T00:00:00"/>
    <m/>
    <m/>
    <m/>
    <x v="0"/>
    <n v="1930"/>
    <m/>
    <m/>
    <m/>
    <m/>
    <s v="Não se aplica"/>
    <m/>
    <m/>
    <m/>
    <m/>
    <m/>
    <m/>
    <m/>
    <m/>
  </r>
  <r>
    <m/>
    <s v="ARQUIVO"/>
    <m/>
    <m/>
    <s v="SE"/>
    <s v="RJ"/>
    <s v="Rio de Janeiro"/>
    <s v="Infraestrutura ou equipamento urbano"/>
    <s v="Chafariz de Grandjean de Montigny"/>
    <n v="1"/>
    <s v="T"/>
    <n v="0"/>
    <n v="154"/>
    <x v="0"/>
    <m/>
    <m/>
    <m/>
    <n v="1930"/>
    <s v="TOMBADO"/>
    <m/>
    <m/>
    <m/>
    <s v="RJ3304557BMAR00016"/>
    <s v="Bem Imóvel"/>
    <s v="Equipamento Urbano"/>
    <m/>
    <m/>
    <d v="1938-05-11T00:00:00"/>
    <d v="1938-05-11T00:00:00"/>
    <m/>
    <m/>
    <m/>
    <x v="0"/>
    <n v="1930"/>
    <m/>
    <m/>
    <m/>
    <s v="Removido para o Alto da Boa Vista.&quot; Transferida a propriedade para o Estado da Guanabara, atual Estado do Rio de Janeiro, de acordo com o Decreto nº 48145, de 28/04/60, que instituiu a Comissão de Transferência do Serviço Público Federal (serve para chafa"/>
    <s v="Não se aplica"/>
    <m/>
    <m/>
    <m/>
    <m/>
    <m/>
    <m/>
    <m/>
    <m/>
  </r>
  <r>
    <m/>
    <s v="ARQUIVO"/>
    <m/>
    <m/>
    <s v="SE"/>
    <s v="RJ"/>
    <s v="Rio de Janeiro"/>
    <s v="Infraestrutura ou equipamento urbano"/>
    <s v="Chafariz de Paulo Fernandes"/>
    <n v="1"/>
    <s v="T"/>
    <n v="0"/>
    <n v="154"/>
    <x v="0"/>
    <m/>
    <m/>
    <m/>
    <n v="1930"/>
    <s v="TOMBADO"/>
    <m/>
    <m/>
    <m/>
    <s v="RJ3304557BMAR00017"/>
    <s v="Bem Imóvel"/>
    <s v="Equipamento Urbano"/>
    <m/>
    <m/>
    <d v="1938-05-11T00:00:00"/>
    <d v="1938-05-11T00:00:00"/>
    <m/>
    <m/>
    <m/>
    <x v="0"/>
    <n v="1930"/>
    <m/>
    <m/>
    <m/>
    <m/>
    <s v="Não se aplica"/>
    <m/>
    <m/>
    <m/>
    <m/>
    <m/>
    <m/>
    <m/>
    <m/>
  </r>
  <r>
    <m/>
    <s v="ARQUIVO"/>
    <m/>
    <m/>
    <s v="SE"/>
    <s v="RJ"/>
    <s v="Rio de Janeiro"/>
    <s v="Infraestrutura ou equipamento urbano"/>
    <s v="Chafariz do Mestre Valentim"/>
    <n v="1"/>
    <s v="T"/>
    <n v="0"/>
    <n v="154"/>
    <x v="0"/>
    <m/>
    <m/>
    <m/>
    <n v="1930"/>
    <s v="TOMBADO"/>
    <m/>
    <m/>
    <m/>
    <s v="RJ3304557BMAR00015"/>
    <s v="Bem Imóvel"/>
    <s v="Equipamento Urbano"/>
    <m/>
    <m/>
    <d v="1938-05-11T00:00:00"/>
    <d v="1938-05-11T00:00:00"/>
    <m/>
    <m/>
    <m/>
    <x v="0"/>
    <n v="1930"/>
    <m/>
    <m/>
    <m/>
    <m/>
    <s v="Não se aplica"/>
    <m/>
    <m/>
    <m/>
    <m/>
    <m/>
    <m/>
    <m/>
    <m/>
  </r>
  <r>
    <m/>
    <s v="ARQUIVO"/>
    <m/>
    <m/>
    <s v="SE"/>
    <s v="RJ"/>
    <s v="Rio de Janeiro"/>
    <s v="Infraestrutura ou equipamento urbano"/>
    <s v="Chafariz do Lagarto"/>
    <n v="1"/>
    <s v="T"/>
    <n v="0"/>
    <n v="154"/>
    <x v="0"/>
    <m/>
    <m/>
    <m/>
    <n v="1930"/>
    <s v="TOMBADO"/>
    <m/>
    <m/>
    <m/>
    <s v="RJ3304557BIED00074"/>
    <s v="Bem Imóvel"/>
    <s v="Equipamento Urbano"/>
    <m/>
    <m/>
    <d v="1938-05-11T00:00:00"/>
    <d v="1938-05-11T00:00:00"/>
    <m/>
    <m/>
    <m/>
    <x v="0"/>
    <n v="1930"/>
    <m/>
    <m/>
    <m/>
    <m/>
    <s v="Não se aplica"/>
    <m/>
    <m/>
    <m/>
    <m/>
    <m/>
    <m/>
    <m/>
    <m/>
  </r>
  <r>
    <m/>
    <s v="ARQUIVO"/>
    <m/>
    <m/>
    <s v="NE"/>
    <s v="PB"/>
    <s v="Cabedelo"/>
    <s v="Edificação"/>
    <s v="Fortaleza de Santa Catarina"/>
    <n v="1"/>
    <s v="T"/>
    <n v="0"/>
    <n v="155"/>
    <x v="0"/>
    <m/>
    <m/>
    <m/>
    <n v="1930"/>
    <s v="TOMBADO"/>
    <m/>
    <m/>
    <m/>
    <s v="PB2503209BIED00002"/>
    <s v="Bem Imóvel"/>
    <s v="Edificação"/>
    <m/>
    <m/>
    <d v="1938-05-24T00:00:00"/>
    <d v="1938-05-24T00:00:00"/>
    <m/>
    <m/>
    <m/>
    <x v="0"/>
    <n v="1930"/>
    <m/>
    <m/>
    <m/>
    <s v="mesmo bem tombado através do processo nº 46-T-38"/>
    <s v="Não se aplica"/>
    <m/>
    <m/>
    <m/>
    <m/>
    <m/>
    <m/>
    <m/>
    <m/>
  </r>
  <r>
    <m/>
    <s v="ARQUIVO"/>
    <m/>
    <m/>
    <s v="NE"/>
    <s v="BA"/>
    <s v="Cairu"/>
    <s v="Edificação"/>
    <s v="Fortaleza do Morro de São Paulo"/>
    <n v="1"/>
    <s v="T"/>
    <n v="0"/>
    <n v="155"/>
    <x v="0"/>
    <m/>
    <m/>
    <m/>
    <n v="1930"/>
    <s v="TOMBADO"/>
    <m/>
    <m/>
    <m/>
    <s v="BA2905404BIED00002"/>
    <s v="Bem Imóvel"/>
    <s v="Edificação"/>
    <m/>
    <m/>
    <d v="1938-05-24T00:00:00"/>
    <d v="1938-05-24T00:00:00"/>
    <m/>
    <m/>
    <m/>
    <x v="0"/>
    <n v="1930"/>
    <m/>
    <m/>
    <m/>
    <s v="Outro processo 101-T-38. Vários bens no mesmo processo. Reaberto para rerratificação do Forte de Santo Antônio, em Ratones, sendo concluído pelo Depam-RJ. "/>
    <s v="Não se aplica"/>
    <m/>
    <m/>
    <m/>
    <m/>
    <m/>
    <m/>
    <m/>
    <m/>
  </r>
  <r>
    <m/>
    <s v="ARQUIVO"/>
    <m/>
    <m/>
    <s v="S"/>
    <s v="SC"/>
    <s v="Florianópolis"/>
    <s v="Edificação"/>
    <s v="Fortaleza de Santana "/>
    <n v="1"/>
    <s v="T"/>
    <n v="0"/>
    <n v="155"/>
    <x v="0"/>
    <m/>
    <m/>
    <m/>
    <n v="1930"/>
    <s v="TOMBADO"/>
    <m/>
    <m/>
    <m/>
    <s v="SC4205407BIED00005"/>
    <s v="Bem Imóvel"/>
    <s v="Edificação"/>
    <m/>
    <m/>
    <d v="1938-05-24T00:00:00"/>
    <d v="1938-05-24T00:00:00"/>
    <m/>
    <m/>
    <m/>
    <x v="0"/>
    <n v="1930"/>
    <m/>
    <m/>
    <m/>
    <m/>
    <s v="Não se aplica"/>
    <s v="sim"/>
    <s v="P"/>
    <s v="sim"/>
    <m/>
    <m/>
    <m/>
    <m/>
    <s v="Entorno: PORTARIA Nº 500, DE 20 DE OUTUBRO DE 2014"/>
  </r>
  <r>
    <m/>
    <s v="ARQUIVO"/>
    <m/>
    <m/>
    <s v="S"/>
    <s v="SC"/>
    <s v="Florianópolis"/>
    <s v="Edificação"/>
    <s v="Fortaleza de São José da Ponta Grossa"/>
    <n v="1"/>
    <s v="T"/>
    <n v="0"/>
    <n v="155"/>
    <x v="0"/>
    <m/>
    <m/>
    <m/>
    <n v="1930"/>
    <s v="TOMBADO"/>
    <m/>
    <m/>
    <m/>
    <s v="SC4205407BIED00007"/>
    <s v="Bem Imóvel"/>
    <s v="Edificação"/>
    <m/>
    <m/>
    <d v="1938-05-24T00:00:00"/>
    <d v="1938-05-24T00:00:00"/>
    <m/>
    <m/>
    <m/>
    <x v="0"/>
    <n v="1930"/>
    <m/>
    <m/>
    <m/>
    <m/>
    <s v="Não se aplica"/>
    <s v="sim"/>
    <s v="P"/>
    <s v="sim"/>
    <s v="sim"/>
    <s v="sim"/>
    <m/>
    <n v="2016"/>
    <s v="PORTARIA Nº 438, DE 21 DE OUTUBRO DE 2016 (revogada a PORTARIA Nº 532, DE 11 DE NOVEMBRO DE 2014)"/>
  </r>
  <r>
    <m/>
    <s v="ARQUIVO"/>
    <m/>
    <m/>
    <s v="S"/>
    <s v="SC"/>
    <s v="Governador Celso Ramos"/>
    <s v="Edificação"/>
    <s v="Fortaleza de Santa Cruz de Anhatomirim"/>
    <n v="1"/>
    <s v="T"/>
    <n v="0"/>
    <n v="155"/>
    <x v="0"/>
    <m/>
    <m/>
    <m/>
    <n v="1930"/>
    <s v="TOMBADO"/>
    <m/>
    <m/>
    <m/>
    <s v="SC4206009BIED00001"/>
    <s v="Bem Imóvel"/>
    <s v="Edificação"/>
    <m/>
    <m/>
    <d v="1938-05-24T00:00:00"/>
    <d v="1938-05-24T00:00:00"/>
    <m/>
    <m/>
    <m/>
    <x v="0"/>
    <n v="1930"/>
    <m/>
    <m/>
    <m/>
    <m/>
    <s v="Não se aplica"/>
    <m/>
    <m/>
    <m/>
    <m/>
    <m/>
    <m/>
    <m/>
    <m/>
  </r>
  <r>
    <m/>
    <s v="ARQUIVO"/>
    <m/>
    <m/>
    <s v="NE"/>
    <s v="BA"/>
    <s v="Itaparica"/>
    <s v="Edificação"/>
    <s v="Forte de São Lourenço"/>
    <n v="1"/>
    <s v="T"/>
    <n v="0"/>
    <n v="155"/>
    <x v="0"/>
    <m/>
    <m/>
    <m/>
    <n v="1930"/>
    <s v="TOMBADO"/>
    <m/>
    <m/>
    <m/>
    <s v="BA2916104BIED00002"/>
    <s v="Bem Imóvel"/>
    <s v="Edificação"/>
    <m/>
    <m/>
    <d v="1938-05-24T00:00:00"/>
    <d v="1938-05-24T00:00:00"/>
    <m/>
    <m/>
    <m/>
    <x v="0"/>
    <n v="1930"/>
    <m/>
    <m/>
    <m/>
    <s v="Outro processo 101-T-38"/>
    <s v="Não se aplica"/>
    <m/>
    <m/>
    <m/>
    <m/>
    <m/>
    <m/>
    <m/>
    <m/>
  </r>
  <r>
    <m/>
    <s v="ARQUIVO"/>
    <m/>
    <m/>
    <s v="NE"/>
    <s v="BA"/>
    <s v="Maragogipe"/>
    <s v="Ruína"/>
    <s v="Forte do Paraguassú"/>
    <n v="1"/>
    <s v="T"/>
    <n v="0"/>
    <n v="155"/>
    <x v="0"/>
    <m/>
    <m/>
    <m/>
    <n v="1930"/>
    <s v="TOMBADO"/>
    <m/>
    <m/>
    <m/>
    <s v="BA2920601BIED00003"/>
    <s v="Bem Imóvel"/>
    <s v="Edificação"/>
    <m/>
    <m/>
    <d v="1938-05-24T00:00:00"/>
    <d v="1938-05-24T00:00:00"/>
    <m/>
    <m/>
    <m/>
    <x v="0"/>
    <n v="1930"/>
    <m/>
    <m/>
    <m/>
    <s v="Outro processo 101-T-38"/>
    <s v="Não se aplica"/>
    <m/>
    <m/>
    <m/>
    <m/>
    <m/>
    <m/>
    <m/>
    <m/>
  </r>
  <r>
    <m/>
    <s v="ARQUIVO"/>
    <m/>
    <m/>
    <s v="SE"/>
    <s v="RJ"/>
    <s v="Niterói"/>
    <s v="Edificação"/>
    <s v="Forte de Gragoatá"/>
    <n v="1"/>
    <s v="T"/>
    <n v="0"/>
    <n v="155"/>
    <x v="0"/>
    <m/>
    <m/>
    <m/>
    <n v="1930"/>
    <s v="TOMBADO"/>
    <m/>
    <m/>
    <m/>
    <s v="RJ3303302BIED00003"/>
    <s v="Bem Imóvel"/>
    <s v="Edificação"/>
    <m/>
    <m/>
    <d v="1938-05-24T00:00:00"/>
    <d v="1938-05-24T00:00:00"/>
    <m/>
    <m/>
    <m/>
    <x v="0"/>
    <n v="1930"/>
    <m/>
    <m/>
    <m/>
    <s v="Outro processo 101-T-38"/>
    <s v="Não se aplica"/>
    <m/>
    <m/>
    <m/>
    <m/>
    <m/>
    <m/>
    <m/>
    <m/>
  </r>
  <r>
    <m/>
    <s v="ARQUIVO"/>
    <m/>
    <m/>
    <s v="S"/>
    <s v="PR"/>
    <s v="Paranaguá"/>
    <s v="Edificação"/>
    <s v="Fortaleza de Nossa Senhora dos Prazeres"/>
    <n v="1"/>
    <s v="T"/>
    <n v="0"/>
    <n v="155"/>
    <x v="0"/>
    <m/>
    <m/>
    <m/>
    <n v="1930"/>
    <s v="TOMBADO"/>
    <m/>
    <m/>
    <m/>
    <s v="PR4118204BIED00002"/>
    <s v="Bem Imóvel"/>
    <s v="Edificação"/>
    <m/>
    <m/>
    <d v="1938-05-24T00:00:00"/>
    <d v="1938-05-24T00:00:00"/>
    <m/>
    <m/>
    <m/>
    <x v="0"/>
    <n v="1930"/>
    <m/>
    <m/>
    <m/>
    <s v="Outro processo 101-T-38"/>
    <s v="Não se aplica"/>
    <m/>
    <s v="Não se aplica"/>
    <m/>
    <m/>
    <m/>
    <m/>
    <m/>
    <m/>
  </r>
  <r>
    <m/>
    <s v="ARQUIVO"/>
    <m/>
    <m/>
    <s v="NE"/>
    <s v="PE"/>
    <s v="Paulista"/>
    <s v="Edificação"/>
    <s v="Forte do Pau Amarelo"/>
    <n v="1"/>
    <s v="T"/>
    <n v="0"/>
    <n v="155"/>
    <x v="0"/>
    <m/>
    <m/>
    <m/>
    <n v="1930"/>
    <s v="TOMBADO"/>
    <m/>
    <m/>
    <m/>
    <s v="PE2610707BIED00001"/>
    <s v="Bem Imóvel"/>
    <s v="Edificação"/>
    <m/>
    <m/>
    <d v="1938-05-24T00:00:00"/>
    <d v="1938-05-24T00:00:00"/>
    <m/>
    <m/>
    <m/>
    <x v="0"/>
    <n v="1930"/>
    <m/>
    <m/>
    <m/>
    <s v="Outro processo 101-T-38"/>
    <s v="Não se aplica"/>
    <m/>
    <m/>
    <m/>
    <m/>
    <m/>
    <m/>
    <m/>
    <m/>
  </r>
  <r>
    <m/>
    <s v="ARQUIVO"/>
    <m/>
    <m/>
    <s v="SE"/>
    <s v="RJ"/>
    <s v="Rio de Janeiro"/>
    <s v="Edificação"/>
    <s v="Fortaleza da Conceição"/>
    <n v="1"/>
    <s v="T"/>
    <n v="0"/>
    <n v="155"/>
    <x v="0"/>
    <m/>
    <m/>
    <m/>
    <n v="1930"/>
    <s v="TOMBADO"/>
    <m/>
    <m/>
    <m/>
    <s v="RJ3304557BICA00008"/>
    <s v="Bem Imóvel"/>
    <s v="Edificação"/>
    <m/>
    <m/>
    <d v="1938-05-24T00:00:00"/>
    <d v="1938-05-24T00:00:00"/>
    <m/>
    <m/>
    <m/>
    <x v="0"/>
    <n v="1930"/>
    <m/>
    <m/>
    <m/>
    <s v="Outro processo 101-T-38"/>
    <s v="Não se aplica"/>
    <m/>
    <s v="P"/>
    <s v="sim"/>
    <s v="não"/>
    <s v="sim"/>
    <m/>
    <n v="2013"/>
    <s v="PORTARIA Nº  135, DE 13 DE FEVEREIRO DE 2013"/>
  </r>
  <r>
    <m/>
    <s v="ARQUIVO"/>
    <m/>
    <m/>
    <s v="SE"/>
    <s v="RJ"/>
    <s v="Rio de Janeiro"/>
    <s v="Edificação"/>
    <s v="Palácio Episcopal"/>
    <n v="1"/>
    <s v="T"/>
    <n v="0"/>
    <n v="155"/>
    <x v="0"/>
    <m/>
    <m/>
    <m/>
    <n v="1930"/>
    <s v="TOMBADO"/>
    <m/>
    <m/>
    <m/>
    <s v="RJ3304557BIED00015"/>
    <s v="Bem Imóvel"/>
    <s v="Edificação"/>
    <m/>
    <m/>
    <d v="1938-05-24T00:00:00"/>
    <d v="1938-05-24T00:00:00"/>
    <m/>
    <m/>
    <m/>
    <x v="0"/>
    <n v="1930"/>
    <m/>
    <m/>
    <m/>
    <m/>
    <s v="Não se aplica"/>
    <m/>
    <s v="P"/>
    <s v="sim"/>
    <s v="sim"/>
    <s v="sim"/>
    <m/>
    <n v="2013"/>
    <s v="PORTARIA Nº  135, DE 13 DE FEVEREIRO DE 2013"/>
  </r>
  <r>
    <m/>
    <s v="ARQUIVO"/>
    <m/>
    <m/>
    <s v="NE"/>
    <s v="BA"/>
    <s v="Salvador"/>
    <s v="Edificação"/>
    <s v="Forte da Gambôa"/>
    <n v="1"/>
    <s v="T"/>
    <n v="0"/>
    <n v="155"/>
    <x v="0"/>
    <m/>
    <m/>
    <m/>
    <n v="1930"/>
    <s v="TOMBADO"/>
    <m/>
    <m/>
    <m/>
    <s v="BA2927408BIED00074"/>
    <s v="Bem Imóvel"/>
    <s v="Edificação"/>
    <m/>
    <m/>
    <d v="1938-05-24T00:00:00"/>
    <d v="1938-05-24T00:00:00"/>
    <m/>
    <m/>
    <m/>
    <x v="0"/>
    <n v="1930"/>
    <m/>
    <m/>
    <m/>
    <m/>
    <s v="Não se aplica"/>
    <m/>
    <m/>
    <m/>
    <m/>
    <m/>
    <m/>
    <m/>
    <s v="Outro processo 0101-T-38"/>
  </r>
  <r>
    <m/>
    <s v="ARQUIVO"/>
    <m/>
    <m/>
    <s v="NE"/>
    <s v="BA"/>
    <s v="Salvador"/>
    <s v="Edificação"/>
    <s v="Forte de Santa Maria"/>
    <n v="1"/>
    <s v="T"/>
    <n v="0"/>
    <n v="155"/>
    <x v="0"/>
    <m/>
    <m/>
    <m/>
    <n v="1930"/>
    <s v="TOMBADO"/>
    <m/>
    <m/>
    <m/>
    <s v="BA2927408BIED00075"/>
    <s v="Bem Imóvel"/>
    <s v="Edificação"/>
    <m/>
    <m/>
    <d v="1938-05-24T00:00:00"/>
    <d v="1938-05-24T00:00:00"/>
    <m/>
    <m/>
    <m/>
    <x v="0"/>
    <n v="1930"/>
    <m/>
    <m/>
    <m/>
    <m/>
    <s v="Não se aplica"/>
    <m/>
    <m/>
    <m/>
    <m/>
    <m/>
    <m/>
    <m/>
    <s v="Outro processo 0101-T-38"/>
  </r>
  <r>
    <m/>
    <s v="ARQUIVO"/>
    <m/>
    <m/>
    <s v="NE"/>
    <s v="BA"/>
    <s v="Salvador"/>
    <s v="Edificação"/>
    <s v="Forte de Santo Antônio da Barra"/>
    <n v="1"/>
    <s v="T"/>
    <n v="0"/>
    <n v="155"/>
    <x v="0"/>
    <m/>
    <m/>
    <m/>
    <n v="1930"/>
    <s v="TOMBADO"/>
    <m/>
    <m/>
    <m/>
    <s v="BA2927408BIED00084"/>
    <s v="Bem Imóvel"/>
    <s v="Edificação"/>
    <m/>
    <m/>
    <d v="1938-05-24T00:00:00"/>
    <d v="1938-05-24T00:00:00"/>
    <m/>
    <m/>
    <m/>
    <x v="0"/>
    <n v="1930"/>
    <m/>
    <m/>
    <m/>
    <m/>
    <s v="Não se aplica"/>
    <m/>
    <m/>
    <m/>
    <m/>
    <m/>
    <m/>
    <m/>
    <s v="Outro processo 0101-T-38"/>
  </r>
  <r>
    <m/>
    <s v="ARQUIVO"/>
    <m/>
    <m/>
    <s v="NE"/>
    <s v="BA"/>
    <s v="Salvador"/>
    <s v="Edificação"/>
    <s v="Forte de São Marcelo"/>
    <n v="1"/>
    <s v="T"/>
    <n v="0"/>
    <n v="155"/>
    <x v="0"/>
    <m/>
    <m/>
    <m/>
    <n v="1930"/>
    <s v="TOMBADO"/>
    <m/>
    <m/>
    <m/>
    <s v="BA2927408BIED00077"/>
    <s v="Bem Imóvel"/>
    <s v="Edificação"/>
    <m/>
    <m/>
    <d v="1938-05-24T00:00:00"/>
    <d v="1938-05-24T00:00:00"/>
    <m/>
    <m/>
    <m/>
    <x v="0"/>
    <n v="1930"/>
    <m/>
    <m/>
    <m/>
    <m/>
    <s v="Não se aplica"/>
    <m/>
    <m/>
    <m/>
    <m/>
    <m/>
    <m/>
    <m/>
    <s v="Outro processo 0101-T-38"/>
  </r>
  <r>
    <m/>
    <s v="ARQUIVO"/>
    <m/>
    <m/>
    <s v="SE"/>
    <s v="RJ"/>
    <s v="Rio de Janeiro"/>
    <s v="Edificação"/>
    <s v="Casa da Moeda: prédio"/>
    <n v="1"/>
    <s v="T"/>
    <n v="1"/>
    <n v="156"/>
    <x v="0"/>
    <m/>
    <m/>
    <m/>
    <n v="1930"/>
    <s v="TOMBADO"/>
    <m/>
    <m/>
    <m/>
    <s v="RJ3304557BIED00064"/>
    <s v="Bem Imóvel"/>
    <s v="Edificação"/>
    <m/>
    <m/>
    <d v="1938-05-24T00:00:00"/>
    <d v="1938-05-24T00:00:00"/>
    <m/>
    <m/>
    <m/>
    <x v="0"/>
    <n v="1930"/>
    <m/>
    <m/>
    <m/>
    <m/>
    <s v="Não se aplica"/>
    <m/>
    <m/>
    <m/>
    <m/>
    <m/>
    <m/>
    <m/>
    <m/>
  </r>
  <r>
    <m/>
    <s v="SUPERINT"/>
    <s v="Rerratificação. Origem: DEPAM. Destino: Arquivo  Central, em 19/11/2013"/>
    <s v="01450.013394/2007-13"/>
    <s v="SE"/>
    <s v="RJ"/>
    <s v="Rio de Janeiro"/>
    <s v="Jardim Histórico"/>
    <s v="Jardim Botânico (Especificadamente o Portão da Antiga Fábrica de Pólvora e o Pórtico Da Antiga Academia Imperial de Belas Artes;"/>
    <n v="1"/>
    <s v="T"/>
    <n v="1"/>
    <n v="157"/>
    <x v="0"/>
    <m/>
    <m/>
    <m/>
    <n v="1930"/>
    <s v="RERRATIFIC."/>
    <m/>
    <m/>
    <m/>
    <s v="RJ-3304557-PS-JD-00005"/>
    <s v="Bem Paisagístico"/>
    <s v="Jardim Histórico"/>
    <m/>
    <d v="1938-05-30T00:00:00"/>
    <m/>
    <m/>
    <m/>
    <m/>
    <m/>
    <x v="0"/>
    <n v="1930"/>
    <m/>
    <m/>
    <m/>
    <s v="Era só o Jardim Botânico, mas verificar se agora terá caráter urbano. "/>
    <s v="T"/>
    <m/>
    <s v="P"/>
    <s v="não"/>
    <s v="não"/>
    <s v="sim"/>
    <m/>
    <n v="2000"/>
    <s v="Inclusive o Aqueduto do Horto Florestal.Informações sobre delimitação das poligonais: DEPAM-RJ 98-99"/>
  </r>
  <r>
    <m/>
    <s v="ARQUIVO"/>
    <m/>
    <m/>
    <s v="SE"/>
    <s v="RJ"/>
    <s v="Rio de Janeiro"/>
    <s v="Edificação"/>
    <s v="Palácio Itamaraty"/>
    <n v="1"/>
    <s v="T"/>
    <n v="1"/>
    <n v="158"/>
    <x v="0"/>
    <m/>
    <m/>
    <m/>
    <n v="1930"/>
    <s v="TOMBADO"/>
    <m/>
    <m/>
    <m/>
    <s v="RJ3304557BIED00013"/>
    <s v="Bem Imóvel"/>
    <s v="Edificação"/>
    <m/>
    <m/>
    <d v="1938-07-20T00:00:00"/>
    <d v="1938-07-20T00:00:00"/>
    <m/>
    <m/>
    <m/>
    <x v="0"/>
    <n v="1930"/>
    <m/>
    <m/>
    <m/>
    <m/>
    <s v="Não se aplica"/>
    <m/>
    <s v="P"/>
    <s v="sim"/>
    <s v="sim"/>
    <s v="sim"/>
    <m/>
    <n v="1986"/>
    <s v="Entorno e Normatização: Portaria Iphan nº 02/86"/>
  </r>
  <r>
    <m/>
    <s v="ARQUIVO"/>
    <m/>
    <m/>
    <s v="SE"/>
    <s v="RJ"/>
    <s v="Rio de Janeiro"/>
    <s v="Edificação"/>
    <s v="Paço Imperial"/>
    <n v="1"/>
    <s v="T"/>
    <n v="1"/>
    <n v="159"/>
    <x v="0"/>
    <m/>
    <m/>
    <m/>
    <n v="1930"/>
    <s v="TOMBADO"/>
    <m/>
    <m/>
    <m/>
    <s v="RJ3304557BIED00018"/>
    <s v="Bem Imóvel"/>
    <s v="Edificação"/>
    <m/>
    <m/>
    <d v="1938-04-06T00:00:00"/>
    <m/>
    <m/>
    <m/>
    <m/>
    <x v="0"/>
    <n v="1930"/>
    <m/>
    <m/>
    <m/>
    <s v="Inserido na poligonal de entorno da Praça XV"/>
    <s v="Não se aplica"/>
    <m/>
    <s v="Não se aplica"/>
    <s v="sim"/>
    <s v="sim"/>
    <m/>
    <m/>
    <m/>
    <s v="Inserido na poligonal de entorno da Praça XV"/>
  </r>
  <r>
    <m/>
    <s v="ARQUIVO"/>
    <m/>
    <m/>
    <s v="SE"/>
    <s v="RJ"/>
    <s v="Duque de Caxias"/>
    <s v="Edificação e Acervo"/>
    <s v="Igreja Matriz de Nossa Senhora do Pilar"/>
    <n v="1"/>
    <s v="T"/>
    <n v="1"/>
    <n v="160"/>
    <x v="0"/>
    <m/>
    <m/>
    <m/>
    <n v="1930"/>
    <s v="TOMBADO"/>
    <m/>
    <m/>
    <m/>
    <s v="RJ3301702BIED00001"/>
    <s v="Bem Imóvel"/>
    <s v="Edificação"/>
    <s v="Arquitetura Religiosa"/>
    <m/>
    <m/>
    <d v="1938-05-25T00:00:00"/>
    <m/>
    <m/>
    <m/>
    <x v="0"/>
    <n v="1930"/>
    <m/>
    <m/>
    <m/>
    <m/>
    <s v="Não se aplica"/>
    <m/>
    <m/>
    <m/>
    <m/>
    <m/>
    <m/>
    <m/>
    <m/>
  </r>
  <r>
    <m/>
    <s v="ARQUIVO"/>
    <m/>
    <m/>
    <s v="S"/>
    <s v="SC"/>
    <s v="Joinville"/>
    <s v="Edificação"/>
    <s v="Palácio dos Príncipes de Joinville ou Palácio do Domínio Dona Francisca"/>
    <n v="1"/>
    <s v="T"/>
    <n v="1"/>
    <n v="161"/>
    <x v="0"/>
    <m/>
    <m/>
    <m/>
    <n v="1930"/>
    <s v="TOMBADO"/>
    <m/>
    <m/>
    <m/>
    <s v="SC4209102BIED00002"/>
    <s v="Bem Imóvel"/>
    <s v="Edificação"/>
    <m/>
    <m/>
    <d v="1939-12-04T00:00:00"/>
    <d v="1939-12-04T00:00:00"/>
    <m/>
    <m/>
    <m/>
    <x v="6"/>
    <n v="1930"/>
    <m/>
    <m/>
    <m/>
    <m/>
    <s v="Não se aplica"/>
    <m/>
    <m/>
    <s v="não"/>
    <s v="não"/>
    <m/>
    <m/>
    <m/>
    <m/>
  </r>
  <r>
    <m/>
    <s v="ARQUIVO"/>
    <m/>
    <m/>
    <s v="SE"/>
    <s v="RJ"/>
    <s v="Niterói"/>
    <s v="Conjunto Arquitetônico"/>
    <s v="Igreja Matriz de S. Francisco Xavier, inclusive o outeiro onde está situado e o antigo marco jesuítico localizado no sopé"/>
    <n v="1"/>
    <s v="T"/>
    <n v="1"/>
    <n v="162"/>
    <x v="0"/>
    <m/>
    <m/>
    <m/>
    <n v="1930"/>
    <s v="TOMBADO"/>
    <m/>
    <m/>
    <m/>
    <s v="RJ3303302BIED00006"/>
    <s v="Bem Imóvel"/>
    <s v="Conjunto Arquitetônico"/>
    <s v="Arquitetura Religiosa"/>
    <m/>
    <m/>
    <d v="1938-05-20T00:00:00"/>
    <m/>
    <m/>
    <m/>
    <x v="0"/>
    <n v="1930"/>
    <m/>
    <m/>
    <m/>
    <m/>
    <s v="Não se aplica"/>
    <m/>
    <m/>
    <m/>
    <m/>
    <m/>
    <m/>
    <m/>
    <m/>
  </r>
  <r>
    <m/>
    <s v="ARQUIVO"/>
    <m/>
    <m/>
    <s v="SE"/>
    <s v="RJ"/>
    <s v="Niterói"/>
    <s v="Edificação e Acervo"/>
    <s v="Capela e Cemitério de Maruí"/>
    <n v="1"/>
    <s v="T"/>
    <n v="1"/>
    <n v="163"/>
    <x v="0"/>
    <m/>
    <m/>
    <m/>
    <n v="1930"/>
    <s v="TOMBADO"/>
    <m/>
    <m/>
    <m/>
    <s v="RJ3303302BICA00001"/>
    <s v="Bem Imóvel"/>
    <s v="Edificação"/>
    <s v="Arquitetura Religiosa"/>
    <m/>
    <d v="1948-01-12T00:00:00"/>
    <d v="1938-08-23T00:00:00"/>
    <m/>
    <m/>
    <m/>
    <x v="0"/>
    <n v="1930"/>
    <m/>
    <m/>
    <m/>
    <m/>
    <s v="Não se aplica"/>
    <m/>
    <m/>
    <m/>
    <m/>
    <m/>
    <m/>
    <m/>
    <m/>
  </r>
  <r>
    <m/>
    <s v="ARQUIVO"/>
    <m/>
    <m/>
    <s v="SE"/>
    <s v="RJ"/>
    <s v="Niterói"/>
    <s v="Edificação e Acervo"/>
    <s v="Igreja de São Lourenço dos Índios"/>
    <n v="1"/>
    <s v="T"/>
    <n v="0"/>
    <n v="163"/>
    <x v="0"/>
    <m/>
    <m/>
    <m/>
    <n v="1930"/>
    <s v="TOMBADO"/>
    <m/>
    <m/>
    <m/>
    <s v="RJ3303302BIED00001"/>
    <s v="Bem Imóvel"/>
    <s v="Edificação"/>
    <s v="Arquitetura Religiosa"/>
    <m/>
    <d v="1948-10-12T00:00:00"/>
    <d v="1938-08-23T00:00:00"/>
    <m/>
    <m/>
    <m/>
    <x v="7"/>
    <n v="1940"/>
    <m/>
    <m/>
    <m/>
    <m/>
    <s v="Não se aplica"/>
    <m/>
    <m/>
    <m/>
    <m/>
    <m/>
    <m/>
    <m/>
    <m/>
  </r>
  <r>
    <m/>
    <s v="ARQUIVO"/>
    <m/>
    <m/>
    <s v="SE"/>
    <s v="RJ"/>
    <s v="Niterói"/>
    <s v="Conjunto Arquitetônico"/>
    <s v="Ilha da Boa Viagem: conjunto arquitetônico e paisagístico"/>
    <n v="1"/>
    <s v="T"/>
    <n v="1"/>
    <n v="164"/>
    <x v="0"/>
    <m/>
    <m/>
    <m/>
    <n v="1930"/>
    <s v="TOMBADO"/>
    <m/>
    <m/>
    <m/>
    <s v="RJ-3303302-BI-CA-00002"/>
    <s v="Bem Paisagístico"/>
    <s v="Paisagem"/>
    <m/>
    <d v="1938-05-30T00:00:00"/>
    <d v="1940-12-02T00:00:00"/>
    <d v="1938-05-30T00:00:00"/>
    <m/>
    <m/>
    <m/>
    <x v="0"/>
    <n v="1930"/>
    <m/>
    <m/>
    <m/>
    <m/>
    <s v="Não se aplica"/>
    <m/>
    <m/>
    <m/>
    <m/>
    <m/>
    <m/>
    <m/>
    <m/>
  </r>
  <r>
    <m/>
    <s v="ARQUIVO"/>
    <m/>
    <m/>
    <s v="NE"/>
    <s v="BA"/>
    <s v="Salvador"/>
    <s v="Edificação"/>
    <s v="Casa à Avenida Frederico Pontes"/>
    <n v="1"/>
    <s v="T"/>
    <n v="1"/>
    <n v="165"/>
    <x v="0"/>
    <m/>
    <m/>
    <m/>
    <n v="1930"/>
    <s v="TOMBADO"/>
    <m/>
    <m/>
    <m/>
    <s v="BA2927408BIED00010"/>
    <s v="Bem Imóvel"/>
    <s v="Edificação"/>
    <m/>
    <m/>
    <d v="1938-06-14T00:00:00"/>
    <d v="1938-06-14T00:00:00"/>
    <m/>
    <m/>
    <m/>
    <x v="0"/>
    <n v="1930"/>
    <m/>
    <m/>
    <m/>
    <m/>
    <s v="Não se aplica"/>
    <m/>
    <m/>
    <m/>
    <m/>
    <m/>
    <m/>
    <m/>
    <m/>
  </r>
  <r>
    <m/>
    <s v="ARQUIVO"/>
    <m/>
    <m/>
    <s v="SE"/>
    <s v="RJ"/>
    <s v="Petrópolis"/>
    <s v="Conjunto Arquitetônico"/>
    <s v="Palácio Imperial de Petrópolis, parque e Quartel dos Semanários"/>
    <n v="1"/>
    <s v="T"/>
    <n v="1"/>
    <n v="166"/>
    <x v="0"/>
    <m/>
    <m/>
    <m/>
    <n v="1930"/>
    <s v="TOMBADO"/>
    <m/>
    <m/>
    <m/>
    <s v="RJ-3303906-BI-CA-00001"/>
    <s v="Bem Imóvel"/>
    <s v="Conjunto Arquitetônico"/>
    <m/>
    <m/>
    <d v="1954-09-23T00:00:00"/>
    <d v="1938-06-15T00:00:00"/>
    <m/>
    <m/>
    <m/>
    <x v="0"/>
    <n v="1930"/>
    <m/>
    <m/>
    <m/>
    <s v="Conforme despacho de 23/09/1954, no Processo 504-T, o tombamento do Palácio foi rerratificado como : &quot;Palácio Imperial de Petrópolis, compreendendo o respectivo parque e a antiga Casa ou Quartel dos Semanários, à Rua Dr. Joaquim Moreira, nº 130&quot;. &quot;O Palác"/>
    <s v="T"/>
    <s v="sim"/>
    <s v="Não se aplica"/>
    <m/>
    <s v="não"/>
    <m/>
    <m/>
    <m/>
    <s v="Bem isolado incluído no conjunto tombado. "/>
  </r>
  <r>
    <m/>
    <s v="ARQUIVO"/>
    <m/>
    <m/>
    <s v="SE"/>
    <s v="MG"/>
    <s v="Sabará "/>
    <s v="Edificação"/>
    <s v="Casa na Rua Borba Gato, 7"/>
    <n v="1"/>
    <s v="T"/>
    <n v="1"/>
    <n v="167"/>
    <x v="0"/>
    <m/>
    <m/>
    <m/>
    <n v="1930"/>
    <s v="TOMBADO"/>
    <m/>
    <m/>
    <m/>
    <s v="MG3156700BIED00003"/>
    <s v="Bem Imóvel"/>
    <s v="Edificação"/>
    <m/>
    <m/>
    <m/>
    <d v="1938-06-17T00:00:00"/>
    <m/>
    <m/>
    <m/>
    <x v="0"/>
    <n v="1930"/>
    <m/>
    <m/>
    <m/>
    <m/>
    <s v="Não se aplica"/>
    <m/>
    <m/>
    <m/>
    <m/>
    <m/>
    <m/>
    <m/>
    <m/>
  </r>
  <r>
    <m/>
    <s v="ARQUIVO"/>
    <m/>
    <m/>
    <s v="SE"/>
    <s v="MG"/>
    <s v="Santa Bárbara"/>
    <s v="Edificação e Acervo"/>
    <s v="Igreja Matriz de Santo Antônio"/>
    <n v="1"/>
    <s v="T"/>
    <n v="1"/>
    <n v="168"/>
    <x v="0"/>
    <m/>
    <m/>
    <m/>
    <n v="1930"/>
    <s v="TOMBADO"/>
    <m/>
    <m/>
    <m/>
    <s v="MG3157203BIED00001"/>
    <s v="Bem Imóvel"/>
    <s v="Edificação"/>
    <s v="Arquitetura Religiosa"/>
    <m/>
    <m/>
    <d v="1938-06-13T00:00:00"/>
    <m/>
    <m/>
    <m/>
    <x v="0"/>
    <n v="1930"/>
    <m/>
    <m/>
    <m/>
    <m/>
    <s v="Não se aplica"/>
    <m/>
    <m/>
    <m/>
    <m/>
    <m/>
    <m/>
    <m/>
    <m/>
  </r>
  <r>
    <m/>
    <s v="ARQUIVO"/>
    <s v="Processo INDEFERIDO em 03/09/2007."/>
    <m/>
    <s v="NE"/>
    <s v="PE"/>
    <s v="Olinda"/>
    <s v="Edificação e Acervo"/>
    <s v="Igreja da Matriz do Salvador do Mundo; Sé de Olinda"/>
    <n v="1"/>
    <m/>
    <n v="1"/>
    <n v="169"/>
    <x v="1"/>
    <m/>
    <m/>
    <m/>
    <n v="1930"/>
    <s v="INDEFERIDO"/>
    <m/>
    <m/>
    <m/>
    <s v=" "/>
    <s v="Bem Imóvel"/>
    <s v="Edificação"/>
    <s v="Arquitetura Religiosa"/>
    <m/>
    <m/>
    <m/>
    <m/>
    <m/>
    <m/>
    <x v="1"/>
    <m/>
    <m/>
    <d v="2007-09-03T00:00:00"/>
    <n v="2000"/>
    <m/>
    <m/>
    <m/>
    <m/>
    <m/>
    <m/>
    <m/>
    <m/>
    <m/>
    <m/>
  </r>
  <r>
    <m/>
    <s v="ARQUIVO"/>
    <m/>
    <m/>
    <s v="NE"/>
    <s v="PE"/>
    <s v="Olinda"/>
    <s v="Edificação e Acervo"/>
    <s v="Igreja de Nossa Senhora do Monte"/>
    <n v="1"/>
    <s v="T"/>
    <n v="1"/>
    <n v="170"/>
    <x v="0"/>
    <m/>
    <m/>
    <m/>
    <n v="1930"/>
    <s v="TOMBADO"/>
    <m/>
    <m/>
    <m/>
    <s v="PE2609600BIED00010"/>
    <s v="Bem Imóvel"/>
    <s v="Edificação"/>
    <s v="Arquitetura Religiosa"/>
    <m/>
    <d v="1938-07-16T00:00:00"/>
    <d v="1938-07-16T00:00:00"/>
    <m/>
    <m/>
    <m/>
    <x v="0"/>
    <n v="1930"/>
    <m/>
    <m/>
    <m/>
    <m/>
    <s v="Não se aplica"/>
    <m/>
    <m/>
    <m/>
    <m/>
    <m/>
    <m/>
    <m/>
    <m/>
  </r>
  <r>
    <m/>
    <s v="ARQUIVO"/>
    <m/>
    <m/>
    <s v="SE"/>
    <s v="MG"/>
    <s v="São João Del Rei"/>
    <s v="Edificação e Acervo"/>
    <s v="Igreja de São Francisco de Assis"/>
    <n v="1"/>
    <s v="T"/>
    <n v="1"/>
    <n v="171"/>
    <x v="0"/>
    <m/>
    <m/>
    <m/>
    <n v="1930"/>
    <s v="TOMBADO"/>
    <m/>
    <m/>
    <m/>
    <s v="MG3162500BIED00006"/>
    <s v="Bem Imóvel"/>
    <s v="Edificação"/>
    <s v="Arquitetura Religiosa"/>
    <m/>
    <d v="1938-07-15T00:00:00"/>
    <d v="1938-07-15T00:00:00"/>
    <m/>
    <m/>
    <m/>
    <x v="0"/>
    <n v="1930"/>
    <m/>
    <m/>
    <m/>
    <m/>
    <s v="Não se aplica"/>
    <m/>
    <m/>
    <m/>
    <m/>
    <m/>
    <m/>
    <m/>
    <m/>
  </r>
  <r>
    <m/>
    <s v="ARQUIVO"/>
    <m/>
    <m/>
    <s v="SE"/>
    <s v="MG"/>
    <s v="São João Del Rei"/>
    <s v="Edificação e Acervo"/>
    <s v="Igreja Nossa Senhora do Carmo"/>
    <n v="1"/>
    <s v="T"/>
    <n v="1"/>
    <n v="172"/>
    <x v="0"/>
    <m/>
    <m/>
    <m/>
    <n v="1930"/>
    <s v="TOMBADO"/>
    <m/>
    <m/>
    <m/>
    <s v="MG3162500BIED00004"/>
    <s v="Bem Imóvel"/>
    <s v="Edificação"/>
    <s v="Arquitetura Religiosa"/>
    <m/>
    <d v="1938-07-26T00:00:00"/>
    <d v="1938-07-26T00:00:00"/>
    <m/>
    <m/>
    <m/>
    <x v="0"/>
    <n v="1930"/>
    <m/>
    <m/>
    <m/>
    <m/>
    <s v="Não se aplica"/>
    <m/>
    <m/>
    <m/>
    <m/>
    <m/>
    <m/>
    <m/>
    <m/>
  </r>
  <r>
    <m/>
    <s v="ARQUIVO"/>
    <m/>
    <m/>
    <s v="NE"/>
    <s v="PE"/>
    <s v="Goiana"/>
    <s v="Edificação e Acervo"/>
    <s v="Convento e Igreja de Santo Alberto de Sicília e cruzeiro"/>
    <n v="1"/>
    <s v="T"/>
    <n v="1"/>
    <n v="173"/>
    <x v="0"/>
    <m/>
    <m/>
    <m/>
    <n v="1930"/>
    <s v="TOMBADO"/>
    <m/>
    <m/>
    <m/>
    <s v="PE2606200BICA00001"/>
    <s v="Bem Imóvel"/>
    <s v="Edificação"/>
    <s v="Arquitetura Religiosa"/>
    <m/>
    <d v="1938-10-05T00:00:00"/>
    <d v="1938-10-05T00:00:00"/>
    <m/>
    <m/>
    <m/>
    <x v="0"/>
    <n v="1930"/>
    <m/>
    <m/>
    <m/>
    <m/>
    <s v="Não se aplica"/>
    <m/>
    <m/>
    <m/>
    <m/>
    <m/>
    <m/>
    <m/>
    <m/>
  </r>
  <r>
    <m/>
    <s v="ARQUIVO"/>
    <m/>
    <m/>
    <s v="SE"/>
    <s v="RJ"/>
    <s v="Campos dos Goytacazes"/>
    <s v="Edificação e Acervo"/>
    <s v="Capela de Nossa Senhora do Rosário do Engenho do Visconde"/>
    <n v="1"/>
    <s v="T"/>
    <n v="1"/>
    <n v="174"/>
    <x v="0"/>
    <m/>
    <m/>
    <m/>
    <n v="1930"/>
    <s v="TOMBADO"/>
    <m/>
    <m/>
    <m/>
    <s v="RJ3301009BIED00002"/>
    <s v="Bem Imóvel"/>
    <s v="Edificação"/>
    <s v="Arquitetura Religiosa"/>
    <m/>
    <m/>
    <d v="1942-04-16T00:00:00"/>
    <m/>
    <m/>
    <m/>
    <x v="11"/>
    <n v="1940"/>
    <m/>
    <m/>
    <m/>
    <m/>
    <s v="Não se aplica"/>
    <m/>
    <m/>
    <m/>
    <m/>
    <m/>
    <m/>
    <m/>
    <m/>
  </r>
  <r>
    <m/>
    <s v="ARQUIVO"/>
    <m/>
    <m/>
    <s v="SE"/>
    <s v="RJ"/>
    <s v="Campos dos Goytacazes"/>
    <s v="Edificação"/>
    <s v="Solar do Visconde"/>
    <n v="1"/>
    <s v="T"/>
    <n v="0"/>
    <n v="174"/>
    <x v="0"/>
    <m/>
    <m/>
    <m/>
    <n v="1930"/>
    <s v="TOMBADO"/>
    <m/>
    <m/>
    <m/>
    <s v="RJ3301009BIED00003"/>
    <s v="Bem Imóvel"/>
    <s v="Edificação"/>
    <m/>
    <m/>
    <m/>
    <d v="1943-09-21T00:00:00"/>
    <m/>
    <m/>
    <m/>
    <x v="12"/>
    <n v="1940"/>
    <m/>
    <m/>
    <m/>
    <m/>
    <s v="Não se aplica"/>
    <m/>
    <m/>
    <m/>
    <m/>
    <m/>
    <m/>
    <m/>
    <m/>
  </r>
  <r>
    <m/>
    <s v="ARQUIVO"/>
    <m/>
    <m/>
    <s v="SE"/>
    <s v="RJ"/>
    <s v="Campos dos Goytacazes"/>
    <s v="Conjunto Arquitetônico"/>
    <s v="Solar e Capela do Engenho do Colégio e capela"/>
    <n v="1"/>
    <s v="T"/>
    <n v="1"/>
    <n v="175"/>
    <x v="0"/>
    <m/>
    <m/>
    <m/>
    <n v="1930"/>
    <s v="TOMBADO"/>
    <m/>
    <m/>
    <m/>
    <s v="RJ3301009BICA00001"/>
    <s v="Bem Imóvel"/>
    <s v="Conjunto Arquitetônico"/>
    <s v="Misto"/>
    <m/>
    <d v="1946-07-24T00:00:00"/>
    <d v="1946-07-24T00:00:00"/>
    <m/>
    <m/>
    <m/>
    <x v="13"/>
    <n v="1940"/>
    <m/>
    <m/>
    <m/>
    <m/>
    <s v="Não se aplica"/>
    <m/>
    <m/>
    <m/>
    <m/>
    <m/>
    <m/>
    <m/>
    <m/>
  </r>
  <r>
    <m/>
    <s v="ARQUIVO"/>
    <m/>
    <m/>
    <s v="SE"/>
    <s v="RJ"/>
    <s v="Campos dos Goytacazes"/>
    <s v="Edificação"/>
    <s v="Solar de Santo Antônio"/>
    <n v="1"/>
    <s v="T"/>
    <n v="1"/>
    <n v="176"/>
    <x v="0"/>
    <m/>
    <m/>
    <m/>
    <n v="1930"/>
    <s v="TOMBADO"/>
    <m/>
    <m/>
    <m/>
    <s v="RJ3301009BIED00001"/>
    <s v="Bem Imóvel"/>
    <s v="Edificação"/>
    <m/>
    <m/>
    <d v="1946-07-24T00:00:00"/>
    <d v="1946-07-24T00:00:00"/>
    <m/>
    <m/>
    <m/>
    <x v="13"/>
    <n v="1940"/>
    <m/>
    <m/>
    <m/>
    <m/>
    <s v="Não se aplica"/>
    <m/>
    <m/>
    <m/>
    <m/>
    <m/>
    <m/>
    <m/>
    <m/>
  </r>
  <r>
    <m/>
    <s v="ARQUIVO"/>
    <m/>
    <m/>
    <s v="SE"/>
    <s v="RJ"/>
    <s v="Campos dos Goytacazes"/>
    <s v="Edificação"/>
    <s v="Solar dos Airizes"/>
    <n v="1"/>
    <s v="T"/>
    <n v="1"/>
    <n v="177"/>
    <x v="0"/>
    <m/>
    <m/>
    <m/>
    <n v="1930"/>
    <s v="TOMBADO"/>
    <m/>
    <m/>
    <m/>
    <s v="RJ3301009BIED00004"/>
    <s v="Bem Imóvel"/>
    <s v="Edificação"/>
    <m/>
    <m/>
    <m/>
    <d v="1940-02-19T00:00:00"/>
    <m/>
    <m/>
    <m/>
    <x v="9"/>
    <n v="1940"/>
    <m/>
    <m/>
    <m/>
    <m/>
    <s v="Não se aplica"/>
    <m/>
    <m/>
    <m/>
    <m/>
    <m/>
    <m/>
    <m/>
    <m/>
  </r>
  <r>
    <m/>
    <s v="ARQUIVO"/>
    <s v="Tombamento Cancelado"/>
    <m/>
    <s v="S"/>
    <s v="RS"/>
    <s v="Porto Alegre"/>
    <s v="Edificação e Acervo"/>
    <s v="Igreja de Nossa Senhora do Rosário"/>
    <n v="1"/>
    <s v="TC"/>
    <n v="1"/>
    <n v="178"/>
    <x v="1"/>
    <m/>
    <m/>
    <m/>
    <n v="1930"/>
    <s v="TOMB. CANCEL."/>
    <m/>
    <m/>
    <m/>
    <s v=" "/>
    <s v="Bem Imóvel"/>
    <s v="Edificação"/>
    <s v="Arquitetura Religiosa"/>
    <m/>
    <m/>
    <s v="c"/>
    <m/>
    <n v="1938"/>
    <n v="5"/>
    <x v="0"/>
    <m/>
    <m/>
    <m/>
    <m/>
    <s v="Inscrição Cancelada na folha 37 do Livro do Tombo das Belas Artes, conforme despacho do Presidente da República em 08/12/1941."/>
    <s v="Não se aplica"/>
    <m/>
    <m/>
    <m/>
    <m/>
    <m/>
    <m/>
    <m/>
    <m/>
  </r>
  <r>
    <m/>
    <s v="ARQUIVO"/>
    <m/>
    <m/>
    <s v="SE"/>
    <s v="RJ"/>
    <s v="São Pedro da Aldeia"/>
    <s v="Edificação e Acervo"/>
    <s v="Igreja jesuítica e residência anexa de São Pedro d'Aldeia"/>
    <n v="1"/>
    <s v="T"/>
    <n v="1"/>
    <n v="179"/>
    <x v="0"/>
    <m/>
    <m/>
    <m/>
    <n v="1930"/>
    <s v="TOMBADO"/>
    <m/>
    <m/>
    <m/>
    <s v="RJ3305208BIED00001"/>
    <s v="Bem Imóvel"/>
    <s v="Edificação"/>
    <s v="Arquitetura Religiosa"/>
    <m/>
    <d v="1938-08-12T00:00:00"/>
    <d v="1938-08-12T00:00:00"/>
    <m/>
    <m/>
    <m/>
    <x v="0"/>
    <n v="1930"/>
    <m/>
    <m/>
    <m/>
    <m/>
    <s v="Não se aplica"/>
    <m/>
    <m/>
    <m/>
    <m/>
    <m/>
    <m/>
    <m/>
    <m/>
  </r>
  <r>
    <m/>
    <s v="ARQUIVO"/>
    <m/>
    <m/>
    <s v="SE"/>
    <s v="SP"/>
    <s v="Embu"/>
    <s v="Edificação e Acervo"/>
    <s v="Igreja de Nossa Senhora do Rosário e residência anexa"/>
    <n v="1"/>
    <s v="T"/>
    <n v="1"/>
    <n v="180"/>
    <x v="0"/>
    <m/>
    <m/>
    <m/>
    <n v="1930"/>
    <s v="TOMBADO"/>
    <m/>
    <m/>
    <m/>
    <s v="SP-3515004-BI-CA-00001"/>
    <s v="Bem Imóvel"/>
    <s v="Edificação"/>
    <s v="Arquitetura Religiosa"/>
    <m/>
    <d v="1938-10-21T00:00:00"/>
    <d v="1938-10-21T00:00:00"/>
    <m/>
    <m/>
    <m/>
    <x v="0"/>
    <n v="1930"/>
    <m/>
    <m/>
    <m/>
    <m/>
    <s v="Não se aplica"/>
    <m/>
    <m/>
    <m/>
    <m/>
    <m/>
    <m/>
    <m/>
    <m/>
  </r>
  <r>
    <m/>
    <s v="ARQUIVO"/>
    <m/>
    <m/>
    <s v="SE"/>
    <s v="SP"/>
    <s v="São Paulo"/>
    <s v="Edificação e Acervo"/>
    <s v="Igreja de São Miguel Paulista"/>
    <n v="1"/>
    <s v="T"/>
    <n v="0"/>
    <n v="180"/>
    <x v="0"/>
    <m/>
    <m/>
    <m/>
    <n v="1930"/>
    <s v="TOMBADO"/>
    <m/>
    <m/>
    <m/>
    <s v="SP3515004BICA00001"/>
    <s v="Bem Imóvel"/>
    <s v="Edificação"/>
    <s v="Arquitetura Religiosa"/>
    <m/>
    <d v="1938-10-21T00:00:00"/>
    <d v="1938-10-21T00:00:00"/>
    <m/>
    <m/>
    <m/>
    <x v="0"/>
    <n v="1930"/>
    <m/>
    <m/>
    <m/>
    <m/>
    <s v="Não se aplica"/>
    <m/>
    <m/>
    <m/>
    <m/>
    <m/>
    <m/>
    <m/>
    <m/>
  </r>
  <r>
    <m/>
    <s v="ARQUIVO"/>
    <m/>
    <m/>
    <s v="SE"/>
    <s v="SP"/>
    <s v="São Paulo"/>
    <s v="Edificação e Acervo"/>
    <s v="Igreja de São Gonçalo"/>
    <n v="1"/>
    <s v="TC"/>
    <n v="0"/>
    <n v="180"/>
    <x v="0"/>
    <m/>
    <m/>
    <m/>
    <n v="1930"/>
    <s v="TOMB. CANCEL."/>
    <m/>
    <m/>
    <m/>
    <s v="SP3550308BIED00002"/>
    <s v="Bem Imóvel"/>
    <s v="Edificação"/>
    <s v="Arquitetura Religiosa"/>
    <m/>
    <s v="c"/>
    <s v="c"/>
    <m/>
    <n v="1953"/>
    <n v="17"/>
    <x v="0"/>
    <n v="1930"/>
    <m/>
    <m/>
    <m/>
    <s v="Na 17ª Reunião do Conselho Consultivo, em 1953, foi decidido pelo envio do pedido de destombamento ao Presidente da República. Anotação no processo: &quot;A inscrição nº 110 do Livro Histórico e a de nº 220 do Livro das Belas Artes foram  canceladas visto o to"/>
    <m/>
    <m/>
    <m/>
    <m/>
    <m/>
    <m/>
    <m/>
    <m/>
    <m/>
  </r>
  <r>
    <m/>
    <s v="ARQUIVO"/>
    <m/>
    <m/>
    <s v="NE"/>
    <s v="BA"/>
    <s v="Cachoeira"/>
    <s v="Conjunto Arquitetônico"/>
    <s v="Igreja da Ordem terceira do Carmo"/>
    <n v="1"/>
    <s v="T"/>
    <n v="1"/>
    <n v="181"/>
    <x v="0"/>
    <m/>
    <m/>
    <m/>
    <n v="1930"/>
    <s v="TOMBADO"/>
    <m/>
    <m/>
    <m/>
    <s v="BA2904902BICA00005 (bens filhos BA-2904902-BI-ED-00018 e BA-2904902-BI-ED-00021)"/>
    <s v="Bem Imóvel"/>
    <s v="Conjunto Arquitetônico"/>
    <s v="Arquitetura Religiosa"/>
    <m/>
    <d v="1938-08-22T00:00:00"/>
    <d v="1938-08-22T00:00:00"/>
    <m/>
    <m/>
    <m/>
    <x v="0"/>
    <n v="1930"/>
    <m/>
    <m/>
    <m/>
    <s v="“O tombamento inclui todo o seu acervo, de acordo com a Resolução do Conselho Consultivo da SPHAN, de 13/08/85, referente ao Proc. Administ. nº 13/85/SPHAN&quot;."/>
    <s v="Não se aplica"/>
    <m/>
    <m/>
    <m/>
    <m/>
    <m/>
    <m/>
    <m/>
    <m/>
  </r>
  <r>
    <m/>
    <s v="ARQUIVO"/>
    <m/>
    <m/>
    <s v="NE"/>
    <s v="BA"/>
    <s v="Cachoeira"/>
    <s v="Conjunto Arquitetônico"/>
    <s v="Convento e Igreja de Nossa Senhora do Carmo"/>
    <n v="1"/>
    <s v="T"/>
    <n v="1"/>
    <n v="182"/>
    <x v="0"/>
    <m/>
    <m/>
    <m/>
    <n v="1930"/>
    <s v="TOMBADO"/>
    <m/>
    <m/>
    <m/>
    <s v="BA-2904902-BI-CA-00006 ( bens filhos BA-2904902-BI-ED-00004 e BA-2904902-BI-ED-00022)"/>
    <s v="Bem Imóvel"/>
    <s v="Conjunto Arquitetônico"/>
    <s v="Arquitetura Religiosa"/>
    <m/>
    <d v="1938-08-22T00:00:00"/>
    <d v="1938-08-22T00:00:00"/>
    <m/>
    <m/>
    <m/>
    <x v="0"/>
    <n v="1930"/>
    <m/>
    <m/>
    <m/>
    <s v="“O tombamento inclui todo o seu acervo, de acordo com a Resolução do Conselho Consultivo da SPHAN, de 13/08/85, referente ao Proc. Administ. nº 13/85/SPHAN&quot;."/>
    <s v="Não se aplica"/>
    <m/>
    <m/>
    <m/>
    <m/>
    <m/>
    <m/>
    <m/>
    <m/>
  </r>
  <r>
    <m/>
    <s v="ARQUIVO"/>
    <m/>
    <m/>
    <s v="SE"/>
    <s v="RJ"/>
    <s v="Rio Claro"/>
    <s v="Conjunto Urbano"/>
    <s v="Conjunto Arquitetônico e Urbanístico de São João Marcos - Itaverá - Cidade de São João Marcos"/>
    <n v="1"/>
    <s v="TC"/>
    <n v="1"/>
    <n v="183"/>
    <x v="0"/>
    <m/>
    <m/>
    <m/>
    <n v="1930"/>
    <s v="TOMB. CANCEL."/>
    <m/>
    <m/>
    <m/>
    <s v=" "/>
    <s v="Bem Imóvel"/>
    <s v="Conjunto Urbano"/>
    <m/>
    <m/>
    <s v="c"/>
    <m/>
    <m/>
    <n v="1939"/>
    <n v="7"/>
    <x v="6"/>
    <m/>
    <m/>
    <m/>
    <m/>
    <s v="Tombado a pedido de um cidadão, pois um projeto de hidrelétrica ameaçava o bem. Passou pelo Conselho e foi aprovado. Tombamento cancelado em 1940, com anotação no Livro do Tombo, em função da Lei nº 2.269, de 3 de junho de 1940 (para permitir a construção"/>
    <m/>
    <m/>
    <m/>
    <m/>
    <m/>
    <m/>
    <m/>
    <m/>
    <m/>
  </r>
  <r>
    <m/>
    <s v="ARQUIVO"/>
    <m/>
    <m/>
    <s v="NE"/>
    <s v="PI"/>
    <s v="Teresina"/>
    <s v="Bem móvel ou integrado"/>
    <s v="Igreja de São Benedito especificamente as respectivas portas"/>
    <n v="1"/>
    <s v="T"/>
    <n v="1"/>
    <n v="184"/>
    <x v="0"/>
    <m/>
    <m/>
    <m/>
    <n v="1930"/>
    <s v="TOMBADO"/>
    <m/>
    <m/>
    <m/>
    <s v="PI2211001BIED00001"/>
    <s v="Bem Móvel e Integrado"/>
    <s v="Artefato"/>
    <m/>
    <m/>
    <d v="1938-12-27T00:00:00"/>
    <d v="1938-12-27T00:00:00"/>
    <m/>
    <m/>
    <m/>
    <x v="0"/>
    <n v="1930"/>
    <m/>
    <m/>
    <m/>
    <m/>
    <s v="Não se aplica"/>
    <m/>
    <s v="Não se aplica"/>
    <m/>
    <m/>
    <m/>
    <m/>
    <m/>
    <m/>
  </r>
  <r>
    <m/>
    <s v="ARQUIVO"/>
    <m/>
    <m/>
    <s v="NE"/>
    <s v="PI"/>
    <s v="Campo Maior"/>
    <s v="Edificação"/>
    <s v="Cemitério do Batalhão"/>
    <n v="1"/>
    <s v="T"/>
    <n v="1"/>
    <n v="185"/>
    <x v="0"/>
    <m/>
    <m/>
    <m/>
    <n v="1930"/>
    <s v="TOMBADO"/>
    <m/>
    <m/>
    <m/>
    <s v="PI2202208PSJD00001"/>
    <s v="Bem Imóvel"/>
    <s v="Edificação"/>
    <s v="Arquitetura Funerária"/>
    <m/>
    <d v="1938-11-30T00:00:00"/>
    <d v="1938-11-30T00:00:00"/>
    <m/>
    <m/>
    <m/>
    <x v="0"/>
    <n v="1930"/>
    <m/>
    <m/>
    <m/>
    <m/>
    <s v="Não se aplica"/>
    <m/>
    <m/>
    <m/>
    <m/>
    <m/>
    <m/>
    <m/>
    <s v="Declarado Monumento Nacional pelo Decreto nº 99.058, de 07/03/90&quot;."/>
  </r>
  <r>
    <m/>
    <s v="ARQUIVO"/>
    <m/>
    <m/>
    <s v="NE"/>
    <s v="PI"/>
    <s v="Oeiras"/>
    <s v="Edificação"/>
    <s v="Sobrado Nepomuceno"/>
    <n v="1"/>
    <s v="T"/>
    <n v="0"/>
    <n v="186"/>
    <x v="0"/>
    <m/>
    <m/>
    <m/>
    <n v="1930"/>
    <s v="TOMBADO"/>
    <m/>
    <m/>
    <m/>
    <s v="PI2207009BIED00002"/>
    <s v="Bem Imóvel"/>
    <s v="Edificação"/>
    <m/>
    <m/>
    <d v="1939-01-14T00:00:00"/>
    <d v="1939-01-14T00:00:00"/>
    <m/>
    <m/>
    <m/>
    <x v="6"/>
    <n v="1930"/>
    <m/>
    <m/>
    <m/>
    <m/>
    <s v="Não se aplica"/>
    <m/>
    <s v="T"/>
    <s v="sim"/>
    <m/>
    <m/>
    <m/>
    <m/>
    <s v="Em virtude do Decreto-lei nº 3711 de 14/10/1941, foi autorizada a doação do imóvel à Diocese de Oeiras.&quot;"/>
  </r>
  <r>
    <m/>
    <s v="ARQUIVO"/>
    <m/>
    <m/>
    <s v="NE"/>
    <s v="PI"/>
    <s v="Oeiras"/>
    <s v="Infraestrutura ou equipamento urbano"/>
    <s v="Ponte Grande"/>
    <n v="1"/>
    <s v="T"/>
    <n v="1"/>
    <n v="186"/>
    <x v="0"/>
    <m/>
    <m/>
    <m/>
    <n v="1930"/>
    <s v="TOMBADO"/>
    <m/>
    <m/>
    <m/>
    <s v="PI2207009BIOE00001"/>
    <s v="Bem Imóvel"/>
    <s v="Obra de Engenharia"/>
    <m/>
    <m/>
    <d v="1939-01-14T00:00:00"/>
    <d v="1939-01-14T00:00:00"/>
    <m/>
    <m/>
    <m/>
    <x v="6"/>
    <n v="1930"/>
    <m/>
    <m/>
    <m/>
    <m/>
    <s v="Não se aplica"/>
    <m/>
    <s v="T"/>
    <s v="sim"/>
    <m/>
    <m/>
    <m/>
    <m/>
    <m/>
  </r>
  <r>
    <m/>
    <s v="ARQUIVO"/>
    <m/>
    <m/>
    <s v="SE"/>
    <s v="MG"/>
    <s v="Uberaba"/>
    <s v="Edificação e Acervo"/>
    <s v="Igreja de Santa Rita"/>
    <n v="1"/>
    <s v="T"/>
    <n v="1"/>
    <n v="187"/>
    <x v="0"/>
    <m/>
    <m/>
    <m/>
    <n v="1930"/>
    <s v="TOMBADO"/>
    <m/>
    <m/>
    <m/>
    <s v="MG3170107BIED00002"/>
    <s v="Bem Imóvel"/>
    <s v="Edificação"/>
    <s v="Arquitetura Religiosa"/>
    <m/>
    <m/>
    <d v="1939-12-22T00:00:00"/>
    <m/>
    <n v="1939"/>
    <n v="8"/>
    <x v="6"/>
    <n v="1930"/>
    <m/>
    <m/>
    <m/>
    <m/>
    <s v="Não se aplica"/>
    <m/>
    <m/>
    <m/>
    <m/>
    <m/>
    <m/>
    <m/>
    <m/>
  </r>
  <r>
    <m/>
    <s v="ARQUIVO"/>
    <m/>
    <m/>
    <s v="SE"/>
    <s v="SP"/>
    <s v="Itu"/>
    <s v="Edificação e Acervo"/>
    <s v="Igreja Matriz de Nossa Senhora da Candelária"/>
    <n v="1"/>
    <s v="T"/>
    <n v="1"/>
    <n v="188"/>
    <x v="0"/>
    <m/>
    <m/>
    <m/>
    <n v="1930"/>
    <s v="TOMBADO"/>
    <m/>
    <m/>
    <m/>
    <s v="SP-3523909-BI-ED-00002"/>
    <s v="Bem Imóvel"/>
    <s v="Edificação"/>
    <s v="Arquitetura Religiosa"/>
    <m/>
    <d v="1938-12-26T00:00:00"/>
    <d v="1938-12-26T00:00:00"/>
    <m/>
    <m/>
    <m/>
    <x v="0"/>
    <n v="1930"/>
    <m/>
    <m/>
    <m/>
    <m/>
    <s v="Não se aplica"/>
    <m/>
    <s v="S/D"/>
    <m/>
    <s v="não"/>
    <m/>
    <m/>
    <m/>
    <m/>
  </r>
  <r>
    <m/>
    <s v="ARQUIVO"/>
    <m/>
    <m/>
    <s v="SE"/>
    <s v="SP"/>
    <s v="São José do Rio Pardo"/>
    <s v="Edificação"/>
    <s v="Barraca de Euclides da Cunha"/>
    <n v="1"/>
    <s v="T"/>
    <n v="1"/>
    <n v="189"/>
    <x v="0"/>
    <m/>
    <m/>
    <m/>
    <n v="1930"/>
    <s v="TOMBADO"/>
    <m/>
    <m/>
    <m/>
    <s v="SP3549706BIED00001"/>
    <s v="Bem Imóvel"/>
    <s v="Edificação"/>
    <m/>
    <m/>
    <d v="1939-08-30T00:00:00"/>
    <m/>
    <m/>
    <m/>
    <m/>
    <x v="6"/>
    <n v="1930"/>
    <m/>
    <m/>
    <m/>
    <m/>
    <s v="Não se aplica"/>
    <m/>
    <m/>
    <m/>
    <m/>
    <m/>
    <m/>
    <m/>
    <m/>
  </r>
  <r>
    <m/>
    <s v="ARQUIVO"/>
    <m/>
    <m/>
    <s v="SE"/>
    <s v="MG"/>
    <s v="Juiz de Fora"/>
    <s v="Coleção ou acervo"/>
    <s v="Coleções do Museu Mariano Procópio"/>
    <n v="1"/>
    <s v="T"/>
    <n v="1"/>
    <n v="190"/>
    <x v="0"/>
    <m/>
    <m/>
    <m/>
    <n v="1930"/>
    <s v="TOMBADO"/>
    <m/>
    <m/>
    <m/>
    <s v="MG3136702BMCL00001"/>
    <s v="Bem Móvel e Integrado"/>
    <s v="Coleção"/>
    <m/>
    <m/>
    <d v="1939-02-16T00:00:00"/>
    <d v="1939-02-16T00:00:00"/>
    <m/>
    <m/>
    <m/>
    <x v="6"/>
    <n v="1930"/>
    <m/>
    <m/>
    <m/>
    <m/>
    <s v="Não se aplica"/>
    <m/>
    <s v="Não se aplica"/>
    <m/>
    <m/>
    <m/>
    <m/>
    <m/>
    <m/>
  </r>
  <r>
    <m/>
    <s v="ARQUIVO"/>
    <m/>
    <m/>
    <s v="NE"/>
    <s v="PE"/>
    <s v="Olinda"/>
    <s v="Edificação"/>
    <s v="Casa com muxarabi à Praça João Alfredo (antigo Pátio de São Pedro), 7 "/>
    <n v="1"/>
    <s v="T"/>
    <n v="1"/>
    <n v="191"/>
    <x v="0"/>
    <m/>
    <m/>
    <m/>
    <n v="1930"/>
    <s v="TOMBADO"/>
    <m/>
    <m/>
    <m/>
    <s v="PE-2609600-BI-ED-00002"/>
    <s v="Bem Imóvel"/>
    <s v="Edificação"/>
    <m/>
    <m/>
    <m/>
    <d v="1939-04-27T00:00:00"/>
    <m/>
    <m/>
    <m/>
    <x v="6"/>
    <n v="1930"/>
    <m/>
    <m/>
    <m/>
    <m/>
    <s v="Não se aplica"/>
    <m/>
    <m/>
    <m/>
    <m/>
    <m/>
    <m/>
    <m/>
    <m/>
  </r>
  <r>
    <m/>
    <s v="ARQUIVO"/>
    <m/>
    <m/>
    <s v="NE"/>
    <s v="PE"/>
    <s v="Olinda"/>
    <s v="Edificação"/>
    <s v="Casa com muxarabi à Rua do Amparo, 28"/>
    <n v="1"/>
    <s v="T"/>
    <n v="1"/>
    <n v="192"/>
    <x v="0"/>
    <m/>
    <m/>
    <m/>
    <n v="1930"/>
    <s v="TOMBADO"/>
    <m/>
    <m/>
    <m/>
    <s v="PE2609600BIED00003"/>
    <s v="Bem Imóvel"/>
    <s v="Edificação"/>
    <m/>
    <m/>
    <m/>
    <d v="1939-04-27T00:00:00"/>
    <m/>
    <m/>
    <m/>
    <x v="6"/>
    <n v="1930"/>
    <m/>
    <m/>
    <m/>
    <m/>
    <s v="Não se aplica"/>
    <m/>
    <m/>
    <m/>
    <m/>
    <m/>
    <m/>
    <m/>
    <m/>
  </r>
  <r>
    <m/>
    <s v="VAGO"/>
    <m/>
    <m/>
    <m/>
    <m/>
    <m/>
    <m/>
    <s v="Número VAGO"/>
    <m/>
    <m/>
    <n v="1"/>
    <n v="193"/>
    <x v="1"/>
    <m/>
    <m/>
    <m/>
    <s v="VAGO"/>
    <s v="VAGO"/>
    <m/>
    <m/>
    <m/>
    <s v=" "/>
    <m/>
    <m/>
    <m/>
    <m/>
    <m/>
    <m/>
    <m/>
    <m/>
    <m/>
    <x v="1"/>
    <m/>
    <m/>
    <m/>
    <m/>
    <m/>
    <m/>
    <m/>
    <m/>
    <m/>
    <m/>
    <m/>
    <m/>
    <m/>
    <m/>
  </r>
  <r>
    <m/>
    <s v="ARQUIVO"/>
    <m/>
    <m/>
    <s v="SE"/>
    <s v="RJ"/>
    <s v="Petrópolis"/>
    <s v="Edificação"/>
    <s v="Palácio da Princesa Isabel - Avenida Koeller, nº 42"/>
    <n v="1"/>
    <s v="T"/>
    <n v="1"/>
    <n v="194"/>
    <x v="2"/>
    <m/>
    <m/>
    <m/>
    <n v="1930"/>
    <s v="TOMBADO"/>
    <m/>
    <m/>
    <m/>
    <s v="RJ3303906BIED00001"/>
    <s v="Bem Imóvel"/>
    <s v="Edificação"/>
    <m/>
    <m/>
    <d v="1939-09-13T00:00:00"/>
    <d v="1939-09-13T00:00:00"/>
    <m/>
    <n v="1939"/>
    <n v="8"/>
    <x v="6"/>
    <n v="1930"/>
    <m/>
    <m/>
    <m/>
    <m/>
    <s v="Não se aplica"/>
    <m/>
    <s v="Não se aplica"/>
    <m/>
    <s v="sim"/>
    <m/>
    <m/>
    <m/>
    <s v="Bem tombado isoladamente incluido no conjunto tombado"/>
  </r>
  <r>
    <m/>
    <s v="ARQUIVO"/>
    <m/>
    <m/>
    <s v="SE"/>
    <s v="ES"/>
    <s v="Vitória"/>
    <s v="Edificação e Acervo"/>
    <s v="Igreja de Santa Luzia"/>
    <n v="1"/>
    <s v="T"/>
    <n v="1"/>
    <n v="195"/>
    <x v="2"/>
    <m/>
    <m/>
    <m/>
    <n v="1930"/>
    <s v="TOMBADO"/>
    <m/>
    <m/>
    <m/>
    <s v="ES3205309BIED00002"/>
    <s v="Bem Imóvel"/>
    <s v="Edificação"/>
    <s v="Arquitetura Religiosa"/>
    <m/>
    <d v="1946-08-01T00:00:00"/>
    <m/>
    <m/>
    <m/>
    <m/>
    <x v="13"/>
    <n v="1940"/>
    <m/>
    <m/>
    <m/>
    <m/>
    <s v="Não se aplica"/>
    <m/>
    <s v="S/D"/>
    <m/>
    <m/>
    <m/>
    <m/>
    <m/>
    <m/>
  </r>
  <r>
    <m/>
    <s v="ARQUIVO"/>
    <m/>
    <m/>
    <s v="SE"/>
    <s v="RJ"/>
    <s v="Petrópolis"/>
    <s v="Edificação"/>
    <s v="Casa do Padre Correia"/>
    <n v="1"/>
    <s v="T"/>
    <n v="1"/>
    <n v="196"/>
    <x v="2"/>
    <m/>
    <m/>
    <m/>
    <n v="1930"/>
    <s v="TOMBADO"/>
    <m/>
    <m/>
    <m/>
    <s v="RJ-3303906-BI-ED-00003"/>
    <s v="Bem Imóvel"/>
    <s v="Edificação"/>
    <m/>
    <m/>
    <d v="1940-04-30T00:00:00"/>
    <m/>
    <m/>
    <m/>
    <m/>
    <x v="9"/>
    <n v="1940"/>
    <m/>
    <m/>
    <m/>
    <m/>
    <s v="Não se aplica"/>
    <m/>
    <s v="Não se aplica"/>
    <m/>
    <s v="sim"/>
    <m/>
    <m/>
    <m/>
    <s v="Bem tombado isoladamente incluido no conjunto tombado"/>
  </r>
  <r>
    <m/>
    <s v="ARQUIVO"/>
    <s v="Processo 0197-T está ANEXADO ao Processo 0606-T-60, referente à Gruta da Mangabeira. Ver o campo &quot;observações&quot;, sobre o tombamento provisório."/>
    <m/>
    <s v="NE"/>
    <s v="BA"/>
    <s v="Ituaçu"/>
    <s v="Patrimônio Natural"/>
    <s v="Santuário do Sagrado Coração de Jesus da Gruta da Mangabeira"/>
    <n v="1"/>
    <m/>
    <n v="1"/>
    <n v="197"/>
    <x v="2"/>
    <m/>
    <m/>
    <m/>
    <n v="1930"/>
    <s v="ANEXADO"/>
    <m/>
    <m/>
    <m/>
    <s v="BA2917201PSPS00001"/>
    <s v="Bem Paisagístico"/>
    <s v="Paisagem"/>
    <m/>
    <m/>
    <m/>
    <m/>
    <m/>
    <m/>
    <m/>
    <x v="1"/>
    <m/>
    <m/>
    <m/>
    <m/>
    <s v="Na 10ª reunião do Conselho Consultivo (1939) teria sido mantido o tombamento provisório pelo fato de não haver certeza quanto a que sem seria o proprietário do imóvel. Não foi inscrito à época, mas foi anexado ao processo 606, que foi tombado. Está proteg"/>
    <m/>
    <m/>
    <m/>
    <m/>
    <m/>
    <m/>
    <m/>
    <m/>
    <m/>
  </r>
  <r>
    <m/>
    <s v="ARQUIVO"/>
    <m/>
    <m/>
    <s v="NE"/>
    <s v="BA"/>
    <s v="Cachoeira"/>
    <s v="Edificação e Acervo"/>
    <s v="Capela da Ajuda "/>
    <n v="1"/>
    <s v="T"/>
    <n v="1"/>
    <n v="198"/>
    <x v="2"/>
    <m/>
    <m/>
    <m/>
    <n v="1930"/>
    <s v="TOMBADO"/>
    <m/>
    <m/>
    <m/>
    <s v="BA-2904902-BI-ED-00028"/>
    <s v="Bem Imóvel"/>
    <s v="Edificação"/>
    <s v="Arquitetura Religiosa"/>
    <m/>
    <d v="1939-09-15T00:00:00"/>
    <d v="1939-09-15T00:00:00"/>
    <m/>
    <m/>
    <m/>
    <x v="6"/>
    <n v="1930"/>
    <m/>
    <m/>
    <m/>
    <s v="O tombamento inclui todo o seu acervo, de acordo com a Resolução do Conselho Consultivo da SPHAN, de 13/08/85, referente ao Proc. Administ. nº 13/85/SPHAN&quot;."/>
    <s v="Não se aplica"/>
    <m/>
    <m/>
    <m/>
    <m/>
    <m/>
    <m/>
    <m/>
    <s v="O tombamento inclui todo o seu acervo, de acordo com a Resolução do Conselho Consultivo da SPHAN, de 13/08/85, referente ao Proc. Administ. nº 13/85/SPHAN&quot;."/>
  </r>
  <r>
    <m/>
    <s v="ARQUIVO"/>
    <m/>
    <m/>
    <s v="NE"/>
    <s v="BA"/>
    <s v="Cachoeira"/>
    <s v="Edificação e Acervo"/>
    <s v=" Igreja Matriz de Nossa Senhora do Rosário"/>
    <n v="1"/>
    <s v="T"/>
    <n v="0"/>
    <n v="198"/>
    <x v="2"/>
    <m/>
    <m/>
    <m/>
    <n v="1930"/>
    <s v="TOMBADO"/>
    <m/>
    <m/>
    <m/>
    <s v="BA2904902BIED00024"/>
    <s v="Bem Imóvel"/>
    <s v="Edificação"/>
    <s v="Arquitetura Religiosa"/>
    <m/>
    <d v="1939-09-15T00:00:00"/>
    <d v="1939-09-15T00:00:00"/>
    <m/>
    <m/>
    <m/>
    <x v="6"/>
    <n v="1930"/>
    <m/>
    <m/>
    <m/>
    <s v="O tombamento inclui todo o seu acervo, de acordo com a Resolução do Conselho Consultivo da SPHAN, de 13/08/85, referente ao Proc. Administ. nº 13/85/SPHAN&quot;."/>
    <s v="Não se aplica"/>
    <m/>
    <m/>
    <m/>
    <m/>
    <m/>
    <m/>
    <m/>
    <s v="O tombamento inclui todo o seu acervo, de acordo com a Resolução do Conselho Consultivo da SPHAN, de 13/08/85, referente ao Proc. Administ. nº 13/85/SPHAN&quot;."/>
  </r>
  <r>
    <m/>
    <s v="ARQUIVO"/>
    <m/>
    <m/>
    <s v="NE"/>
    <s v="BA"/>
    <s v="Cachoeira"/>
    <s v="Edificação"/>
    <s v="Paço Municipal"/>
    <n v="1"/>
    <s v="T"/>
    <n v="0"/>
    <n v="199"/>
    <x v="2"/>
    <m/>
    <m/>
    <m/>
    <n v="1930"/>
    <s v="TOMBADO"/>
    <m/>
    <m/>
    <m/>
    <s v="BA2904902BIED00003"/>
    <s v="Bem Imóvel"/>
    <s v="Edificação"/>
    <m/>
    <m/>
    <d v="1939-08-09T00:00:00"/>
    <m/>
    <m/>
    <m/>
    <m/>
    <x v="6"/>
    <n v="1930"/>
    <m/>
    <m/>
    <m/>
    <m/>
    <s v="Não se aplica"/>
    <m/>
    <m/>
    <m/>
    <m/>
    <m/>
    <m/>
    <m/>
    <m/>
  </r>
  <r>
    <m/>
    <s v="ARQUIVO"/>
    <m/>
    <m/>
    <s v="NE"/>
    <s v="BA"/>
    <s v="Cachoeira"/>
    <s v="Infraestrutura ou equipamento urbano"/>
    <s v="Chafariz da Praça Dr. Mílton"/>
    <n v="1"/>
    <s v="T"/>
    <n v="0"/>
    <n v="199"/>
    <x v="2"/>
    <m/>
    <m/>
    <m/>
    <n v="1930"/>
    <s v="TOMBADO"/>
    <m/>
    <m/>
    <m/>
    <s v="BA2904902BIOE00001"/>
    <s v="Bem Imóvel"/>
    <s v="Equipamento Urbano"/>
    <m/>
    <m/>
    <m/>
    <d v="1939-08-09T00:00:00"/>
    <m/>
    <m/>
    <m/>
    <x v="6"/>
    <n v="1930"/>
    <m/>
    <m/>
    <m/>
    <m/>
    <s v="Não se aplica"/>
    <m/>
    <m/>
    <m/>
    <m/>
    <m/>
    <m/>
    <m/>
    <m/>
  </r>
  <r>
    <m/>
    <s v="ARQUIVO"/>
    <m/>
    <m/>
    <s v="NE"/>
    <s v="BA"/>
    <s v="Cachoeira"/>
    <s v="Bem móvel ou integrado"/>
    <s v="Jarras de louça, 02 / Fábrica de Santo Antônio do Porto; /Jarras de louça, 03 / Fábrica de Santo Antônio do Porto;"/>
    <n v="1"/>
    <s v="T"/>
    <n v="1"/>
    <n v="199"/>
    <x v="2"/>
    <m/>
    <m/>
    <m/>
    <n v="1930"/>
    <s v="TOMBADO"/>
    <m/>
    <m/>
    <m/>
    <s v="BA2904902BMAC00001"/>
    <s v="Bem Móvel e Integrado"/>
    <s v="Artefato"/>
    <m/>
    <m/>
    <m/>
    <m/>
    <d v="1939-08-09T00:00:00"/>
    <m/>
    <m/>
    <x v="6"/>
    <n v="1930"/>
    <m/>
    <m/>
    <m/>
    <m/>
    <s v="Não se aplica"/>
    <m/>
    <s v="Não se aplica"/>
    <m/>
    <m/>
    <m/>
    <m/>
    <m/>
    <m/>
  </r>
  <r>
    <m/>
    <s v="ARQUIVO"/>
    <m/>
    <m/>
    <s v="NE"/>
    <s v="BA"/>
    <s v="Cachoeira"/>
    <s v="Edificação"/>
    <s v="Casa à Praça Dr. Aristides Milton,  23-A"/>
    <n v="1"/>
    <s v="T"/>
    <n v="1"/>
    <n v="200"/>
    <x v="2"/>
    <m/>
    <m/>
    <m/>
    <n v="1930"/>
    <s v="TOMBADO"/>
    <m/>
    <m/>
    <m/>
    <s v="BA2904902BIED00012"/>
    <s v="Bem Imóvel"/>
    <s v="Edificação"/>
    <m/>
    <m/>
    <d v="1941-03-01T00:00:00"/>
    <m/>
    <m/>
    <m/>
    <m/>
    <x v="2"/>
    <n v="1940"/>
    <m/>
    <m/>
    <m/>
    <m/>
    <s v="Não se aplica"/>
    <m/>
    <m/>
    <m/>
    <m/>
    <m/>
    <m/>
    <m/>
    <m/>
  </r>
  <r>
    <m/>
    <s v="ARQUIVO"/>
    <m/>
    <m/>
    <s v="NE"/>
    <s v="BA"/>
    <s v="Cachoeira"/>
    <s v="Edificação"/>
    <s v="Casa natal de Teixeira de Freitas"/>
    <n v="1"/>
    <s v="T"/>
    <n v="1"/>
    <n v="201"/>
    <x v="2"/>
    <m/>
    <m/>
    <m/>
    <n v="1930"/>
    <s v="TOMBADO"/>
    <m/>
    <m/>
    <m/>
    <s v="BA-2904902-BI-ED-00029"/>
    <s v="Bem Imóvel"/>
    <s v="Edificação"/>
    <m/>
    <m/>
    <d v="1941-03-18T00:00:00"/>
    <m/>
    <m/>
    <m/>
    <m/>
    <x v="2"/>
    <n v="1940"/>
    <m/>
    <m/>
    <m/>
    <m/>
    <s v="Não se aplica"/>
    <m/>
    <m/>
    <m/>
    <m/>
    <m/>
    <m/>
    <m/>
    <m/>
  </r>
  <r>
    <m/>
    <s v="ARQUIVO"/>
    <m/>
    <m/>
    <s v="NE"/>
    <s v="BA"/>
    <s v="Cachoeira"/>
    <s v="Jardim Histórico"/>
    <s v="Hospital São João de Deus: jardim"/>
    <n v="1"/>
    <s v="T"/>
    <n v="1"/>
    <n v="202"/>
    <x v="2"/>
    <m/>
    <m/>
    <m/>
    <n v="1930"/>
    <s v="TOMBADO"/>
    <m/>
    <m/>
    <m/>
    <s v="BA2904902PSJD00001"/>
    <s v="Bem Paisagístico"/>
    <s v="Jardim Histórico"/>
    <m/>
    <d v="1940-07-09T00:00:00"/>
    <m/>
    <m/>
    <m/>
    <m/>
    <m/>
    <x v="9"/>
    <n v="1940"/>
    <m/>
    <m/>
    <m/>
    <m/>
    <s v="Não se aplica"/>
    <m/>
    <m/>
    <m/>
    <m/>
    <m/>
    <m/>
    <m/>
    <m/>
  </r>
  <r>
    <m/>
    <s v="ARQUIVO"/>
    <m/>
    <m/>
    <s v="NE"/>
    <s v="BA"/>
    <s v="Cachoeira"/>
    <s v="Edificação"/>
    <s v="Sobrado à Rua Ana Nery, 1"/>
    <n v="1"/>
    <s v="T"/>
    <n v="1"/>
    <n v="203"/>
    <x v="2"/>
    <m/>
    <m/>
    <m/>
    <n v="1930"/>
    <s v="TOMBADO"/>
    <m/>
    <m/>
    <m/>
    <s v="BA2904902BIED00008"/>
    <s v="Bem Imóvel"/>
    <s v="Edificação"/>
    <m/>
    <m/>
    <m/>
    <d v="1941-06-27T00:00:00"/>
    <m/>
    <m/>
    <m/>
    <x v="2"/>
    <n v="1940"/>
    <m/>
    <m/>
    <m/>
    <m/>
    <s v="Não se aplica"/>
    <m/>
    <m/>
    <m/>
    <m/>
    <m/>
    <m/>
    <m/>
    <m/>
  </r>
  <r>
    <m/>
    <s v="ARQUIVO"/>
    <m/>
    <m/>
    <s v="NE"/>
    <s v="BA"/>
    <s v="Cachoeira"/>
    <s v="Edificação"/>
    <s v="Sobrado à Praça da Aclamação, 4"/>
    <n v="1"/>
    <s v="T"/>
    <n v="1"/>
    <n v="204"/>
    <x v="2"/>
    <m/>
    <m/>
    <m/>
    <n v="1930"/>
    <s v="TOMBADO"/>
    <m/>
    <m/>
    <m/>
    <s v="BA2904902BIED00015"/>
    <s v="Bem Imóvel"/>
    <s v="Edificação"/>
    <m/>
    <m/>
    <d v="1941-03-18T00:00:00"/>
    <m/>
    <m/>
    <m/>
    <m/>
    <x v="2"/>
    <n v="1940"/>
    <m/>
    <m/>
    <m/>
    <m/>
    <s v="Não se aplica"/>
    <m/>
    <m/>
    <m/>
    <m/>
    <m/>
    <m/>
    <m/>
    <m/>
  </r>
  <r>
    <m/>
    <s v="ARQUIVO"/>
    <m/>
    <m/>
    <s v="NE"/>
    <s v="BA"/>
    <s v="Cachoeira"/>
    <s v="Edificação"/>
    <s v="Casa natal de Ana Nery, Rua Ana Nery, 7"/>
    <n v="1"/>
    <s v="T"/>
    <n v="1"/>
    <n v="205"/>
    <x v="2"/>
    <m/>
    <m/>
    <m/>
    <n v="1930"/>
    <s v="TOMBADO"/>
    <m/>
    <m/>
    <m/>
    <s v="BA2904902BIED00017"/>
    <s v="Bem Imóvel"/>
    <s v="Edificação"/>
    <m/>
    <m/>
    <d v="1941-03-01T00:00:00"/>
    <m/>
    <m/>
    <m/>
    <m/>
    <x v="2"/>
    <n v="1940"/>
    <m/>
    <m/>
    <m/>
    <m/>
    <s v="Não se aplica"/>
    <m/>
    <m/>
    <m/>
    <m/>
    <m/>
    <m/>
    <m/>
    <m/>
  </r>
  <r>
    <m/>
    <s v="ARQUIVO"/>
    <m/>
    <s v="01458.000836/2012-41"/>
    <s v="SE"/>
    <s v="MG"/>
    <s v="Ouro Preto"/>
    <s v="Patrimônio Natural"/>
    <s v="Casa de Pedra (Monumento Natural); Gruta Irabussú"/>
    <n v="1"/>
    <m/>
    <n v="1"/>
    <n v="206"/>
    <x v="2"/>
    <m/>
    <m/>
    <m/>
    <n v="1930"/>
    <s v="INDEFERIDO"/>
    <m/>
    <m/>
    <m/>
    <s v=" "/>
    <s v="Bem Paisagístico"/>
    <s v="Paisagem"/>
    <m/>
    <m/>
    <m/>
    <m/>
    <m/>
    <m/>
    <m/>
    <x v="1"/>
    <m/>
    <m/>
    <s v="27/02/2004"/>
    <m/>
    <s v="Teria sido analisado na 6ª Reunião do Conselho Consultivo (1939) e teria sido negado o tombamento por caducidade do processo. Teria sido ARQUIVADO em 2002 (ver reunião 34 do Conselho)."/>
    <m/>
    <m/>
    <m/>
    <m/>
    <m/>
    <m/>
    <m/>
    <m/>
    <m/>
  </r>
  <r>
    <d v="2019-03-12T00:00:00"/>
    <s v="DEPAM"/>
    <s v="Reaberto para rerratificação. Aguarda instrução. Na Superintendência RJ em 26/02/2014"/>
    <s v="01458.001162/2012-00"/>
    <s v="SE"/>
    <s v="RJ"/>
    <s v="Niterói"/>
    <s v="Edificação"/>
    <s v="Fortaleza de Santa Cruz"/>
    <n v="1"/>
    <s v="T"/>
    <n v="1"/>
    <n v="207"/>
    <x v="2"/>
    <m/>
    <m/>
    <m/>
    <n v="1930"/>
    <s v="RERRATIFIC."/>
    <m/>
    <m/>
    <m/>
    <s v="RJ3303302BIED00008"/>
    <s v="Bem Imóvel"/>
    <s v="Edificação"/>
    <m/>
    <m/>
    <d v="1939-10-04T00:00:00"/>
    <d v="1939-10-04T00:00:00"/>
    <m/>
    <m/>
    <m/>
    <x v="6"/>
    <n v="1930"/>
    <m/>
    <m/>
    <m/>
    <m/>
    <s v="Não se aplica"/>
    <m/>
    <m/>
    <m/>
    <m/>
    <m/>
    <m/>
    <m/>
    <m/>
  </r>
  <r>
    <m/>
    <s v="VAGO"/>
    <m/>
    <m/>
    <m/>
    <m/>
    <m/>
    <m/>
    <s v="Número VAGO"/>
    <m/>
    <m/>
    <n v="1"/>
    <n v="208"/>
    <x v="1"/>
    <m/>
    <m/>
    <m/>
    <s v="VAGO"/>
    <s v="VAGO"/>
    <m/>
    <m/>
    <m/>
    <s v=" "/>
    <m/>
    <m/>
    <m/>
    <m/>
    <m/>
    <m/>
    <m/>
    <m/>
    <m/>
    <x v="1"/>
    <m/>
    <m/>
    <m/>
    <m/>
    <m/>
    <m/>
    <m/>
    <m/>
    <m/>
    <m/>
    <m/>
    <m/>
    <m/>
    <m/>
  </r>
  <r>
    <m/>
    <s v="ARQUIVO"/>
    <m/>
    <m/>
    <s v="NE"/>
    <s v="MA"/>
    <s v="São Luís"/>
    <s v="Edificação e Acervo"/>
    <s v="Capela de São José da Quinta das Laranjeiras"/>
    <n v="1"/>
    <s v="T"/>
    <n v="1"/>
    <n v="209"/>
    <x v="2"/>
    <m/>
    <m/>
    <m/>
    <n v="1930"/>
    <s v="TOMBADO"/>
    <m/>
    <m/>
    <m/>
    <s v="MA2111300BIED00008"/>
    <s v="Bem Imóvel"/>
    <s v="Edificação"/>
    <s v="Arquitetura Religiosa"/>
    <m/>
    <m/>
    <d v="1940-04-16T00:00:00"/>
    <m/>
    <n v="1939"/>
    <n v="9"/>
    <x v="9"/>
    <n v="1940"/>
    <m/>
    <m/>
    <m/>
    <m/>
    <s v="Não se aplica"/>
    <s v="sim"/>
    <s v="Não se aplica"/>
    <s v="sim"/>
    <s v="sim"/>
    <m/>
    <m/>
    <m/>
    <m/>
  </r>
  <r>
    <m/>
    <s v="ARQUIVO"/>
    <m/>
    <m/>
    <s v="NE"/>
    <s v="MA"/>
    <s v="São Luís"/>
    <s v="Infraestrutura ou equipamento urbano"/>
    <s v="Portão da Quinta das Laranjeiras"/>
    <n v="1"/>
    <s v="T"/>
    <n v="1"/>
    <n v="210"/>
    <x v="2"/>
    <m/>
    <m/>
    <m/>
    <n v="1930"/>
    <s v="TOMBADO"/>
    <m/>
    <m/>
    <m/>
    <s v="MA2111300BMAR00002"/>
    <s v="Bem Imóvel"/>
    <s v="Equipamento Urbano"/>
    <m/>
    <m/>
    <m/>
    <d v="1940-04-16T00:00:00"/>
    <m/>
    <n v="1939"/>
    <n v="9"/>
    <x v="9"/>
    <n v="1940"/>
    <m/>
    <m/>
    <m/>
    <m/>
    <s v="Não se aplica"/>
    <s v="sim"/>
    <s v="Não se aplica"/>
    <s v="sim"/>
    <s v="sim"/>
    <m/>
    <m/>
    <m/>
    <m/>
  </r>
  <r>
    <m/>
    <s v="ARQUIVO"/>
    <s v="Não tem poligonal. "/>
    <m/>
    <s v="NE"/>
    <s v="MA"/>
    <s v="São Luís"/>
    <s v="Sítio arqueológico"/>
    <s v="Sambaqui do Pindai"/>
    <n v="1"/>
    <s v="T"/>
    <n v="1"/>
    <n v="211"/>
    <x v="2"/>
    <m/>
    <m/>
    <m/>
    <n v="1930"/>
    <s v="TOMBADO"/>
    <m/>
    <m/>
    <m/>
    <s v="MA2111300BAST00002"/>
    <s v="Bem Arqueológico"/>
    <s v="Sítio"/>
    <m/>
    <d v="1940-01-19T00:00:00"/>
    <m/>
    <m/>
    <m/>
    <m/>
    <m/>
    <x v="9"/>
    <n v="1940"/>
    <m/>
    <m/>
    <m/>
    <m/>
    <m/>
    <m/>
    <m/>
    <m/>
    <m/>
    <m/>
    <m/>
    <m/>
    <m/>
  </r>
  <r>
    <m/>
    <s v="ARQUIVO"/>
    <m/>
    <m/>
    <s v="SE"/>
    <s v="RJ"/>
    <s v="São Gonçalo"/>
    <s v="Conjunto Rural"/>
    <s v="Fazenda do Colubandê: casa e Capela de Santana"/>
    <n v="1"/>
    <s v="T"/>
    <n v="1"/>
    <n v="212"/>
    <x v="2"/>
    <m/>
    <m/>
    <m/>
    <n v="1930"/>
    <s v="TOMBADO"/>
    <m/>
    <m/>
    <m/>
    <s v="RJ3304904BICA00001"/>
    <s v="Bem Imóvel"/>
    <s v="Conjunto Arquitetônico"/>
    <s v="Misto"/>
    <m/>
    <m/>
    <d v="1940-03-23T00:00:00"/>
    <m/>
    <m/>
    <m/>
    <x v="9"/>
    <n v="1940"/>
    <m/>
    <m/>
    <m/>
    <s v="A capela é provida de retábulo do 3º período, com a imagem da padroeira no trono e as de S. José e S. Joaquim nas ilhargas"/>
    <s v="Não se aplica"/>
    <m/>
    <m/>
    <m/>
    <m/>
    <m/>
    <m/>
    <m/>
    <m/>
  </r>
  <r>
    <m/>
    <s v="VAGO"/>
    <m/>
    <m/>
    <m/>
    <m/>
    <m/>
    <m/>
    <s v="Número VAGO"/>
    <m/>
    <m/>
    <n v="1"/>
    <n v="213"/>
    <x v="1"/>
    <m/>
    <m/>
    <m/>
    <s v="VAGO"/>
    <s v="VAGO"/>
    <m/>
    <m/>
    <m/>
    <s v=" "/>
    <m/>
    <m/>
    <m/>
    <m/>
    <m/>
    <m/>
    <m/>
    <m/>
    <m/>
    <x v="1"/>
    <m/>
    <m/>
    <m/>
    <m/>
    <m/>
    <m/>
    <m/>
    <m/>
    <m/>
    <m/>
    <m/>
    <m/>
    <m/>
    <m/>
  </r>
  <r>
    <m/>
    <s v="ARQUIVO"/>
    <m/>
    <m/>
    <s v="SE"/>
    <s v="SP"/>
    <s v="São Roque"/>
    <s v="Conjunto Rural"/>
    <s v="Sítio de Santo Antônio: casa e capela"/>
    <n v="1"/>
    <s v="T"/>
    <n v="1"/>
    <n v="214"/>
    <x v="2"/>
    <m/>
    <m/>
    <m/>
    <n v="1930"/>
    <s v="TOMBADO"/>
    <m/>
    <m/>
    <m/>
    <s v="SP3550605BICA00001"/>
    <s v="Bem Imóvel"/>
    <s v="Conjunto Arquitetônico"/>
    <s v="Misto"/>
    <m/>
    <m/>
    <d v="1941-01-22T00:00:00"/>
    <m/>
    <m/>
    <m/>
    <x v="2"/>
    <n v="1940"/>
    <m/>
    <m/>
    <m/>
    <m/>
    <s v="Não se aplica"/>
    <m/>
    <m/>
    <m/>
    <m/>
    <m/>
    <m/>
    <m/>
    <s v="O tombamento foi estendido às áreas de 2.84 ha e de 8.80 ha, delimitadas na planta anexa ao processo, em 20/11/1969.&quot;"/>
  </r>
  <r>
    <m/>
    <s v="ARQUIVO"/>
    <m/>
    <m/>
    <s v="SE"/>
    <s v="SP"/>
    <s v="Itanhaém"/>
    <s v="Edificação e Acervo"/>
    <s v="Igreja Matriz de Santana"/>
    <n v="1"/>
    <s v="T"/>
    <n v="0"/>
    <n v="215"/>
    <x v="2"/>
    <m/>
    <m/>
    <m/>
    <n v="1930"/>
    <s v="TOMBADO"/>
    <m/>
    <m/>
    <m/>
    <s v="SP-3522109-BI-ED-00002"/>
    <s v="Bem Imóvel"/>
    <s v="Edificação"/>
    <s v="Arquitetura Religiosa"/>
    <m/>
    <d v="1941-03-07T00:00:00"/>
    <d v="1941-03-07T00:00:00"/>
    <m/>
    <m/>
    <m/>
    <x v="2"/>
    <n v="1940"/>
    <m/>
    <m/>
    <m/>
    <s v="O tombamento inclui todo o seu acervo, de acordo com a Resolução do Conselho Consultivo da SPHAN, de 13/08/85, referente ao Proc. Administ. nº 13/85/SPHAN&quot;."/>
    <s v="Não se aplica"/>
    <m/>
    <m/>
    <m/>
    <m/>
    <m/>
    <m/>
    <m/>
    <m/>
  </r>
  <r>
    <m/>
    <s v="ARQUIVO"/>
    <m/>
    <m/>
    <s v="SE"/>
    <s v="SP"/>
    <s v="Itanhaém"/>
    <s v="Edificação e Acervo"/>
    <s v="Convento e Igreja Franciscanos de Nossa Senhora da Conceição "/>
    <n v="1"/>
    <s v="T"/>
    <n v="1"/>
    <n v="215"/>
    <x v="2"/>
    <m/>
    <m/>
    <m/>
    <n v="1930"/>
    <s v="TOMBADO"/>
    <m/>
    <m/>
    <m/>
    <s v="SP-3522109-BI-ED-00001"/>
    <s v="Bem Imóvel"/>
    <s v="Edificação"/>
    <s v="Arquitetura Religiosa"/>
    <m/>
    <d v="1941-03-07T00:00:00"/>
    <d v="1941-03-07T00:00:00"/>
    <m/>
    <m/>
    <m/>
    <x v="2"/>
    <n v="1940"/>
    <m/>
    <m/>
    <m/>
    <s v="O tombamento inclui todo o seu acervo, de acordo com a Resolução do Conselho Consultivo da SPHAN, de 13/08/85, referente ao Proc. Administ. nº 13/85/SPHAN&quot;."/>
    <s v="Não se aplica"/>
    <m/>
    <m/>
    <m/>
    <m/>
    <m/>
    <m/>
    <m/>
    <m/>
  </r>
  <r>
    <d v="2015-04-14T00:00:00"/>
    <s v="DEPAM"/>
    <s v="CGID - analisar para  rerratificação. Tem em anexo os processos 217-T-39, 661-T-62, e 1251-T..."/>
    <s v="01458.000493/2015-67"/>
    <s v="SE"/>
    <s v="SP"/>
    <s v="Santos"/>
    <s v="Edificação e Acervo"/>
    <s v="Igreja da Ordem Terceira de Nossa Senhora do Monte do Carmo"/>
    <n v="1"/>
    <s v="T"/>
    <n v="1"/>
    <n v="216"/>
    <x v="2"/>
    <m/>
    <m/>
    <m/>
    <n v="1930"/>
    <s v="RERRATIFIC."/>
    <s v="DEFERIMENTO"/>
    <m/>
    <m/>
    <s v="SP-3548500-BI-ED-00005 e SP-3548500-BM-AC-00002"/>
    <s v="Bem Imóvel"/>
    <s v="Edificação"/>
    <s v="Arquitetura Religiosa"/>
    <m/>
    <d v="1941-03-24T00:00:00"/>
    <d v="1941-03-24T00:00:00"/>
    <m/>
    <m/>
    <m/>
    <x v="2"/>
    <n v="1940"/>
    <m/>
    <m/>
    <m/>
    <s v="Segundo o Arquivo, a esse processo teria sido anexado o de n. 661-T-62."/>
    <s v="Não se aplica"/>
    <m/>
    <m/>
    <m/>
    <m/>
    <m/>
    <m/>
    <m/>
    <m/>
  </r>
  <r>
    <m/>
    <s v="DEPAM"/>
    <s v="O Processo 0217-T-39 foi ANEXADO ao Processo216-T-39"/>
    <m/>
    <s v="SE"/>
    <s v="SP"/>
    <s v="Santos"/>
    <s v="Edificação e Acervo"/>
    <s v="Igreja e Convento de N.S.do Carmo"/>
    <n v="1"/>
    <m/>
    <n v="1"/>
    <n v="217"/>
    <x v="2"/>
    <m/>
    <m/>
    <m/>
    <n v="1930"/>
    <s v="ANEXADO"/>
    <m/>
    <m/>
    <m/>
    <s v=" "/>
    <s v="Bem Imóvel"/>
    <s v="Edificação"/>
    <s v="Arquitetura Religiosa"/>
    <m/>
    <m/>
    <m/>
    <m/>
    <m/>
    <m/>
    <x v="1"/>
    <m/>
    <m/>
    <m/>
    <m/>
    <m/>
    <m/>
    <m/>
    <m/>
    <m/>
    <m/>
    <m/>
    <m/>
    <m/>
    <m/>
  </r>
  <r>
    <m/>
    <s v="ARQUIVO"/>
    <m/>
    <m/>
    <s v="SE"/>
    <s v="SP"/>
    <s v="Carapicuíba"/>
    <s v="Conjunto Urbano"/>
    <s v="Aldeia de Carapicuíba, SP: conjunto arquitetônico e urbanístico"/>
    <n v="1"/>
    <s v="T"/>
    <n v="1"/>
    <n v="218"/>
    <x v="2"/>
    <m/>
    <m/>
    <m/>
    <n v="1930"/>
    <s v="TOMBADO"/>
    <m/>
    <m/>
    <m/>
    <s v="SP3510609BICU00001"/>
    <s v="Bem Imóvel"/>
    <s v="Conjunto Urbano"/>
    <m/>
    <d v="1940-05-13T00:00:00"/>
    <m/>
    <m/>
    <m/>
    <m/>
    <m/>
    <x v="9"/>
    <n v="1940"/>
    <m/>
    <m/>
    <m/>
    <m/>
    <m/>
    <m/>
    <m/>
    <m/>
    <m/>
    <m/>
    <m/>
    <m/>
    <s v="Informações sobre delimitação das poligonais: DEPAM-RJ 98-99"/>
  </r>
  <r>
    <m/>
    <s v="ARQUIVO"/>
    <m/>
    <m/>
    <s v="SE"/>
    <s v="SP"/>
    <s v="Bertioga"/>
    <s v="Edificação"/>
    <s v="Fortaleza de São Tiago"/>
    <n v="1"/>
    <s v="T"/>
    <n v="1"/>
    <n v="219"/>
    <x v="2"/>
    <m/>
    <m/>
    <m/>
    <n v="1930"/>
    <s v="TOMBADO"/>
    <m/>
    <m/>
    <m/>
    <s v="SP3506359BIED00001"/>
    <s v="Bem Imóvel"/>
    <s v="Edificação"/>
    <m/>
    <m/>
    <d v="1940-02-19T00:00:00"/>
    <d v="1940-02-19T00:00:00"/>
    <m/>
    <m/>
    <m/>
    <x v="9"/>
    <n v="1940"/>
    <m/>
    <m/>
    <m/>
    <m/>
    <s v="Não se aplica"/>
    <m/>
    <m/>
    <m/>
    <m/>
    <m/>
    <m/>
    <m/>
    <m/>
  </r>
  <r>
    <m/>
    <s v="ARQUIVO"/>
    <m/>
    <m/>
    <s v="SE"/>
    <s v="SP"/>
    <s v="Santos"/>
    <s v="Edificação"/>
    <s v="Casa do Trem"/>
    <n v="1"/>
    <s v="T"/>
    <n v="0"/>
    <n v="219"/>
    <x v="2"/>
    <m/>
    <m/>
    <m/>
    <n v="1930"/>
    <s v="TOMBADO"/>
    <m/>
    <m/>
    <m/>
    <s v="SP3548500BIED00003"/>
    <s v="Bem Imóvel"/>
    <s v="Edificação"/>
    <m/>
    <m/>
    <d v="1940-02-19T00:00:00"/>
    <d v="1940-02-19T00:00:00"/>
    <m/>
    <m/>
    <m/>
    <x v="9"/>
    <n v="1940"/>
    <m/>
    <m/>
    <m/>
    <m/>
    <s v="Não se aplica"/>
    <m/>
    <m/>
    <m/>
    <m/>
    <m/>
    <m/>
    <m/>
    <m/>
  </r>
  <r>
    <m/>
    <s v="ARQUIVO"/>
    <m/>
    <m/>
    <s v="SE"/>
    <s v="MG"/>
    <s v="Diamantina"/>
    <s v="Edificação e Acervo"/>
    <s v="Igreja da Ordem Terceira de Nossa Senhora do Monte do Carmo"/>
    <n v="1"/>
    <s v="T"/>
    <n v="1"/>
    <n v="220"/>
    <x v="2"/>
    <m/>
    <m/>
    <m/>
    <n v="1930"/>
    <s v="TOMBADO"/>
    <m/>
    <m/>
    <m/>
    <s v="MG3121605BIED00010"/>
    <s v="Bem Imóvel"/>
    <s v="Edificação"/>
    <s v="Arquitetura Religiosa"/>
    <m/>
    <m/>
    <d v="1940-04-19T00:00:00"/>
    <m/>
    <m/>
    <m/>
    <x v="9"/>
    <n v="1940"/>
    <m/>
    <m/>
    <m/>
    <m/>
    <s v="Não se aplica"/>
    <m/>
    <m/>
    <m/>
    <m/>
    <m/>
    <m/>
    <m/>
    <m/>
  </r>
  <r>
    <m/>
    <s v="ARQUIVO"/>
    <m/>
    <m/>
    <s v="SE"/>
    <s v="SP"/>
    <s v="Carapicuíba"/>
    <s v="Edificação e Acervo"/>
    <s v="Capela de São João Batista"/>
    <n v="1"/>
    <s v="T"/>
    <n v="1"/>
    <n v="221"/>
    <x v="2"/>
    <m/>
    <m/>
    <m/>
    <n v="1930"/>
    <s v="TOMBADO"/>
    <m/>
    <m/>
    <m/>
    <s v="SP3510609BIED00001"/>
    <s v="Bem Imóvel"/>
    <s v="Edificação"/>
    <s v="Arquitetura Religiosa"/>
    <m/>
    <d v="1941-01-25T00:00:00"/>
    <d v="1941-01-25T00:00:00"/>
    <m/>
    <m/>
    <m/>
    <x v="2"/>
    <n v="1940"/>
    <m/>
    <m/>
    <m/>
    <m/>
    <s v="Não se aplica"/>
    <m/>
    <m/>
    <m/>
    <m/>
    <m/>
    <m/>
    <m/>
    <m/>
  </r>
  <r>
    <m/>
    <s v="ARQUIVO"/>
    <m/>
    <m/>
    <s v="SE"/>
    <s v="SP"/>
    <s v="Guararema"/>
    <s v="Edificação e Acervo"/>
    <s v="Igreja de Nossa Senhora da Escada e residência"/>
    <n v="1"/>
    <s v="T"/>
    <n v="0"/>
    <n v="221"/>
    <x v="2"/>
    <m/>
    <m/>
    <m/>
    <n v="1930"/>
    <s v="TOMBADO"/>
    <m/>
    <m/>
    <m/>
    <s v="SP3518305BICA00001"/>
    <s v="Bem Imóvel"/>
    <s v="Edificação"/>
    <s v="Arquitetura Religiosa"/>
    <m/>
    <d v="1941-01-25T00:00:00"/>
    <d v="1941-01-25T00:00:00"/>
    <m/>
    <m/>
    <m/>
    <x v="2"/>
    <n v="1940"/>
    <m/>
    <m/>
    <m/>
    <m/>
    <s v="Não se aplica"/>
    <m/>
    <m/>
    <m/>
    <m/>
    <m/>
    <m/>
    <m/>
    <m/>
  </r>
  <r>
    <m/>
    <s v="ARQUIVO"/>
    <m/>
    <m/>
    <s v="SE"/>
    <s v="SP"/>
    <s v="Santana de Parnaiba"/>
    <s v="Edificação e Acervo"/>
    <s v="Capela de Nossa Senhora da Conceição, em Voturuna"/>
    <n v="1"/>
    <s v="T"/>
    <n v="1"/>
    <n v="222"/>
    <x v="1"/>
    <m/>
    <m/>
    <m/>
    <n v="1930"/>
    <s v="TOMBADO"/>
    <m/>
    <m/>
    <m/>
    <s v="SP3547304BIED00002"/>
    <s v="Bem Imóvel"/>
    <s v="Edificação"/>
    <s v="Arquitetura Religiosa"/>
    <m/>
    <d v="1941-02-19T00:00:00"/>
    <d v="1941-02-19T00:00:00"/>
    <m/>
    <m/>
    <m/>
    <x v="2"/>
    <n v="1940"/>
    <m/>
    <m/>
    <m/>
    <m/>
    <s v="Não se aplica"/>
    <m/>
    <m/>
    <m/>
    <m/>
    <m/>
    <m/>
    <m/>
    <m/>
  </r>
  <r>
    <m/>
    <s v="ARQUIVO"/>
    <s v="Processo INDEFERIDO em 01/08/1962."/>
    <m/>
    <s v="SE"/>
    <s v="RJ"/>
    <s v="Niterói"/>
    <s v="Bem móvel ou integrado"/>
    <s v="Três afrescos, de autoria de Henrique Bernardelli e Eugênio Latour"/>
    <n v="1"/>
    <m/>
    <n v="1"/>
    <n v="223"/>
    <x v="3"/>
    <m/>
    <m/>
    <m/>
    <n v="1940"/>
    <s v="INDEFERIDO"/>
    <m/>
    <m/>
    <m/>
    <s v=" "/>
    <s v="Bem Móvel e Integrado"/>
    <s v="Coleção"/>
    <m/>
    <m/>
    <m/>
    <m/>
    <m/>
    <m/>
    <m/>
    <x v="1"/>
    <m/>
    <m/>
    <d v="1962-08-01T00:00:00"/>
    <n v="1960"/>
    <s v="Indeferido na 10ª reunião do Conselho Consultivo (1939)"/>
    <m/>
    <m/>
    <m/>
    <m/>
    <m/>
    <m/>
    <m/>
    <m/>
    <m/>
  </r>
  <r>
    <m/>
    <s v="ARQUIVO"/>
    <m/>
    <m/>
    <s v="NE"/>
    <s v="PI"/>
    <s v="Oeiras"/>
    <s v="Edificação e Acervo"/>
    <s v="Igreja Matriz de Nossa Senhora das Vitórias"/>
    <n v="1"/>
    <s v="T"/>
    <n v="1"/>
    <n v="224"/>
    <x v="3"/>
    <m/>
    <m/>
    <m/>
    <n v="1940"/>
    <s v="TOMBADO"/>
    <m/>
    <m/>
    <m/>
    <s v="PI2207009BIED00001"/>
    <s v="Bem Imóvel"/>
    <s v="Edificação"/>
    <s v="Arquitetura Religiosa"/>
    <m/>
    <d v="1940-08-15T00:00:00"/>
    <d v="1940-08-15T00:00:00"/>
    <m/>
    <m/>
    <m/>
    <x v="9"/>
    <n v="1940"/>
    <m/>
    <m/>
    <m/>
    <m/>
    <s v="Não se aplica"/>
    <m/>
    <s v="T"/>
    <s v="sim"/>
    <m/>
    <m/>
    <m/>
    <m/>
    <m/>
  </r>
  <r>
    <m/>
    <s v="ARQUIVO"/>
    <m/>
    <m/>
    <s v="NE"/>
    <s v="PI"/>
    <s v="Piracuruca"/>
    <s v="Edificação e Acervo"/>
    <s v="Igreja Matriz de Nossa Senhora do Carmo"/>
    <n v="1"/>
    <s v="T"/>
    <n v="0"/>
    <n v="224"/>
    <x v="3"/>
    <m/>
    <m/>
    <m/>
    <n v="1940"/>
    <s v="TOMBADO"/>
    <m/>
    <m/>
    <m/>
    <s v="PI2208304BIED00001"/>
    <s v="Bem Imóvel"/>
    <s v="Edificação"/>
    <s v="Arquitetura Religiosa"/>
    <m/>
    <d v="1940-08-15T00:00:00"/>
    <d v="1940-08-15T00:00:00"/>
    <m/>
    <m/>
    <m/>
    <x v="9"/>
    <n v="1940"/>
    <m/>
    <m/>
    <m/>
    <m/>
    <s v="Não se aplica"/>
    <m/>
    <s v="Não se aplica"/>
    <m/>
    <m/>
    <m/>
    <m/>
    <m/>
    <m/>
  </r>
  <r>
    <m/>
    <s v="ARQUIVO"/>
    <s v="Processo 0225-T-40 foi ANEXADO ao Processo 0455-T-51."/>
    <m/>
    <s v="S"/>
    <s v="PR"/>
    <s v="Paranaguá"/>
    <s v="Edificação"/>
    <s v="Residência dos Capitães Móres de Paranaguá"/>
    <n v="1"/>
    <m/>
    <n v="1"/>
    <n v="225"/>
    <x v="3"/>
    <m/>
    <m/>
    <m/>
    <n v="1940"/>
    <s v="INDEFERIDO"/>
    <m/>
    <m/>
    <m/>
    <s v=" "/>
    <s v="Bem Imóvel"/>
    <s v="Edificação"/>
    <m/>
    <m/>
    <m/>
    <m/>
    <m/>
    <m/>
    <m/>
    <x v="1"/>
    <m/>
    <m/>
    <m/>
    <m/>
    <m/>
    <m/>
    <m/>
    <m/>
    <m/>
    <m/>
    <m/>
    <m/>
    <m/>
    <m/>
  </r>
  <r>
    <m/>
    <s v="ARQUIVO"/>
    <m/>
    <m/>
    <s v="NE"/>
    <s v="BA"/>
    <s v="Salvador"/>
    <s v="Bem móvel ou integrado"/>
    <s v="Casa à Avenida Sete de Setembro, 59: elementos decorativos"/>
    <n v="1"/>
    <s v="T"/>
    <n v="1"/>
    <n v="226"/>
    <x v="3"/>
    <m/>
    <m/>
    <m/>
    <n v="1940"/>
    <s v="TOMBADO"/>
    <m/>
    <m/>
    <m/>
    <s v="BA2927408BIED00012"/>
    <s v="Bem Móvel e Integrado"/>
    <s v="Acervo"/>
    <m/>
    <m/>
    <d v="1949-08-12T00:00:00"/>
    <d v="1949-08-12T00:00:00"/>
    <m/>
    <m/>
    <m/>
    <x v="10"/>
    <n v="1940"/>
    <m/>
    <m/>
    <m/>
    <m/>
    <s v="Não se aplica"/>
    <m/>
    <s v="Não se aplica"/>
    <m/>
    <m/>
    <m/>
    <m/>
    <m/>
    <s v="“A inscrição compreende: Pavimento térreo- 1) Portada nobre, de pedra lavrada, com sua respectiva folha, pregaria e demais peças componentes;2) Duas portas de madeira, no interior do saguão, ambas com bandeiras de ferro, e uma delas com verga e ombreiras "/>
  </r>
  <r>
    <m/>
    <s v="ARQUIVO"/>
    <m/>
    <m/>
    <s v="NE"/>
    <s v="BA"/>
    <s v="Maragogipe"/>
    <s v="Edificação e Acervo"/>
    <s v="Igreja Matriz de São Bartolomeu"/>
    <n v="1"/>
    <s v="T"/>
    <n v="1"/>
    <n v="227"/>
    <x v="3"/>
    <m/>
    <m/>
    <m/>
    <n v="1940"/>
    <s v="TOMBADO"/>
    <m/>
    <m/>
    <m/>
    <s v="BA2927408BIED00012"/>
    <s v="Bem Imóvel"/>
    <s v="Edificação"/>
    <s v="Arquitetura Religiosa"/>
    <m/>
    <d v="1941-02-21T00:00:00"/>
    <d v="1941-02-21T00:00:00"/>
    <m/>
    <m/>
    <m/>
    <x v="2"/>
    <n v="1940"/>
    <m/>
    <m/>
    <m/>
    <m/>
    <s v="Não se aplica"/>
    <m/>
    <m/>
    <m/>
    <m/>
    <m/>
    <m/>
    <m/>
    <s v="“O tombamento inclui todo o seu acervo, de acordo com a Resolução do Conselho Consultivo da SPHAN, de 13/08/85, referente ao Proc. Administ. nº 13/85/SPHAN&quot;."/>
  </r>
  <r>
    <m/>
    <s v="ARQUIVO"/>
    <m/>
    <m/>
    <s v="SE"/>
    <s v="ES"/>
    <s v="Vitória"/>
    <s v="Conjunto Rural"/>
    <s v="Casa e Chácara do Barão de Monjardim"/>
    <n v="1"/>
    <s v="T"/>
    <n v="1"/>
    <n v="228"/>
    <x v="3"/>
    <m/>
    <m/>
    <m/>
    <n v="1940"/>
    <s v="TOMBADO"/>
    <m/>
    <m/>
    <m/>
    <s v="ES3205309BICA00001"/>
    <s v="Bem Imóvel"/>
    <s v="Conjunto Arquitetônico"/>
    <s v="Misto"/>
    <m/>
    <m/>
    <d v="1940-10-25T00:00:00"/>
    <m/>
    <m/>
    <m/>
    <x v="9"/>
    <n v="1940"/>
    <m/>
    <m/>
    <m/>
    <m/>
    <s v="Não se aplica"/>
    <m/>
    <s v="S/D"/>
    <m/>
    <m/>
    <m/>
    <m/>
    <m/>
    <m/>
  </r>
  <r>
    <m/>
    <s v="ARQUIVO"/>
    <m/>
    <m/>
    <s v="SE"/>
    <s v="ES"/>
    <s v="Anchieta"/>
    <s v="Edificação e Acervo"/>
    <s v="Igreja Nossa Senhora da Assunção e residência"/>
    <n v="1"/>
    <s v="T"/>
    <n v="1"/>
    <n v="229"/>
    <x v="3"/>
    <m/>
    <m/>
    <m/>
    <n v="1940"/>
    <s v="TOMBADO"/>
    <m/>
    <m/>
    <m/>
    <s v="ES3200409BIED00001"/>
    <s v="Bem Imóvel"/>
    <s v="Edificação"/>
    <s v="Arquitetura Religiosa"/>
    <m/>
    <d v="1943-09-21T00:00:00"/>
    <m/>
    <m/>
    <m/>
    <m/>
    <x v="12"/>
    <n v="1940"/>
    <m/>
    <m/>
    <m/>
    <m/>
    <s v="Não se aplica"/>
    <m/>
    <s v="S/D"/>
    <m/>
    <m/>
    <m/>
    <m/>
    <m/>
    <m/>
  </r>
  <r>
    <m/>
    <s v="ARQUIVO"/>
    <m/>
    <m/>
    <s v="SE"/>
    <s v="ES"/>
    <s v="Serra"/>
    <s v="Edificação e Acervo"/>
    <s v="Igreja dos Reis Magos e residência"/>
    <n v="1"/>
    <s v="T"/>
    <n v="1"/>
    <n v="230"/>
    <x v="3"/>
    <m/>
    <m/>
    <m/>
    <n v="1940"/>
    <s v="TOMBADO"/>
    <m/>
    <m/>
    <m/>
    <s v="ES3205002BIED00001"/>
    <s v="Bem Imóvel"/>
    <s v="Edificação"/>
    <s v="Arquitetura Religiosa"/>
    <m/>
    <d v="1943-09-21T00:00:00"/>
    <d v="1943-09-21T00:00:00"/>
    <m/>
    <m/>
    <m/>
    <x v="12"/>
    <n v="1940"/>
    <m/>
    <m/>
    <m/>
    <m/>
    <s v="Não se aplica"/>
    <m/>
    <s v="S/D"/>
    <m/>
    <m/>
    <m/>
    <m/>
    <m/>
    <m/>
  </r>
  <r>
    <m/>
    <s v="ARQUIVO"/>
    <m/>
    <m/>
    <s v="NE"/>
    <s v="BA"/>
    <s v="Cachoeira"/>
    <s v="Edificação e Acervo"/>
    <s v="Capela de Nossa Senhora da Pena e ruínas do sobrado anexo"/>
    <n v="1"/>
    <s v="T"/>
    <n v="1"/>
    <n v="231"/>
    <x v="4"/>
    <m/>
    <m/>
    <m/>
    <n v="1940"/>
    <s v="TOMBADO"/>
    <m/>
    <m/>
    <m/>
    <s v="BA2904902BIED00002"/>
    <s v="Bem Imóvel"/>
    <s v="Edificação"/>
    <s v="Arquitetura Religiosa"/>
    <m/>
    <d v="1943-07-08T00:00:00"/>
    <d v="1943-07-08T00:00:00"/>
    <m/>
    <m/>
    <m/>
    <x v="12"/>
    <n v="1940"/>
    <m/>
    <m/>
    <m/>
    <m/>
    <s v="Não se aplica"/>
    <m/>
    <m/>
    <m/>
    <m/>
    <m/>
    <m/>
    <m/>
    <m/>
  </r>
  <r>
    <m/>
    <s v="ARQUIVO"/>
    <m/>
    <m/>
    <s v="SE"/>
    <s v="ES"/>
    <s v="Vila Velha"/>
    <s v="Edificação e Acervo"/>
    <s v="Convento e Igreja de Nossa Senhora da Penha"/>
    <n v="1"/>
    <s v="T"/>
    <n v="1"/>
    <n v="232"/>
    <x v="3"/>
    <m/>
    <m/>
    <m/>
    <n v="1940"/>
    <s v="TOMBADO"/>
    <m/>
    <m/>
    <m/>
    <s v="ES3205200BIED00002"/>
    <s v="Bem Imóvel"/>
    <s v="Edificação"/>
    <s v="Arquitetura Religiosa"/>
    <m/>
    <d v="1943-09-21T00:00:00"/>
    <d v="1943-09-21T00:00:00"/>
    <m/>
    <m/>
    <m/>
    <x v="12"/>
    <n v="1940"/>
    <m/>
    <m/>
    <m/>
    <m/>
    <s v="Não se aplica"/>
    <m/>
    <s v="P"/>
    <s v="sim"/>
    <s v="sim"/>
    <s v="sim"/>
    <s v="sim"/>
    <s v="Portaria nº 45, de 03 de fevereiro de 2015"/>
    <s v="Portaria Iphan nº 176/2014 revogada pela Portaria nº45/2015"/>
  </r>
  <r>
    <m/>
    <s v="ARQUIVO"/>
    <s v="indeferido em 07/10/2019"/>
    <s v="01458.001006/2012-31"/>
    <s v="SE"/>
    <s v="RJ"/>
    <s v="São Fidélis"/>
    <s v="Edificação e Acervo"/>
    <s v="Igreja Matriz de São Fidelis"/>
    <n v="1"/>
    <m/>
    <n v="1"/>
    <n v="233"/>
    <x v="3"/>
    <m/>
    <m/>
    <m/>
    <n v="1940"/>
    <s v="INDEFERIDO"/>
    <m/>
    <m/>
    <m/>
    <s v=" "/>
    <s v="Bem Imóvel"/>
    <s v="Edificação"/>
    <s v="Arquitetura Religiosa"/>
    <m/>
    <m/>
    <m/>
    <m/>
    <m/>
    <m/>
    <x v="1"/>
    <m/>
    <m/>
    <m/>
    <m/>
    <m/>
    <m/>
    <m/>
    <m/>
    <m/>
    <m/>
    <m/>
    <m/>
    <m/>
    <m/>
  </r>
  <r>
    <m/>
    <s v="ARQUIVO"/>
    <m/>
    <m/>
    <s v="N"/>
    <s v="PA"/>
    <s v="Belém"/>
    <s v="Edificação e Acervo"/>
    <s v="Igreja da Sé"/>
    <n v="1"/>
    <s v="T"/>
    <n v="1"/>
    <n v="234"/>
    <x v="3"/>
    <m/>
    <m/>
    <m/>
    <n v="1940"/>
    <s v="TOMBADO"/>
    <m/>
    <m/>
    <m/>
    <s v="PA-1501402-BI-ED-00005"/>
    <s v="Bem Imóvel"/>
    <s v="Edificação"/>
    <s v="Arquitetura Religiosa"/>
    <m/>
    <d v="1941-01-03T00:00:00"/>
    <m/>
    <m/>
    <m/>
    <m/>
    <x v="2"/>
    <n v="1940"/>
    <m/>
    <m/>
    <m/>
    <m/>
    <s v="Não se aplica"/>
    <m/>
    <s v="Não se aplica"/>
    <m/>
    <s v="sim"/>
    <m/>
    <m/>
    <m/>
    <m/>
  </r>
  <r>
    <m/>
    <s v="ARQUIVO"/>
    <m/>
    <m/>
    <s v="N"/>
    <s v="PA"/>
    <s v="Belém"/>
    <s v="Conjunto Arquitetônico"/>
    <s v="Igreja de Santo Alexandre e antigo Colégio dos Jesuítas"/>
    <n v="1"/>
    <s v="T"/>
    <n v="1"/>
    <n v="235"/>
    <x v="3"/>
    <m/>
    <m/>
    <m/>
    <n v="1940"/>
    <s v="TOMBADO"/>
    <m/>
    <m/>
    <m/>
    <s v="PA-1501402-BI-CA-00006"/>
    <s v="Bem Imóvel"/>
    <s v="Conjunto Arquitetônico"/>
    <s v="Arquitetura Religiosa"/>
    <m/>
    <d v="1941-01-03T00:00:00"/>
    <m/>
    <m/>
    <m/>
    <m/>
    <x v="2"/>
    <n v="1940"/>
    <m/>
    <m/>
    <m/>
    <m/>
    <s v="Não se aplica"/>
    <m/>
    <s v="Não se aplica"/>
    <m/>
    <s v="sim"/>
    <m/>
    <m/>
    <m/>
    <m/>
  </r>
  <r>
    <m/>
    <s v="ARQUIVO"/>
    <m/>
    <m/>
    <s v="N"/>
    <s v="PA"/>
    <s v="Belém"/>
    <s v="Edificação e Acervo"/>
    <s v="Igreja de Nossa Senhora do Carmo, inclusive o Convento e a Capela da Ordem Terceira"/>
    <n v="1"/>
    <s v="T"/>
    <n v="1"/>
    <n v="236"/>
    <x v="3"/>
    <m/>
    <m/>
    <m/>
    <n v="1940"/>
    <s v="TOMBADO"/>
    <m/>
    <m/>
    <m/>
    <s v="PA1501402BIED00002"/>
    <s v="Bem Imóvel"/>
    <s v="Conjunto Arquitetônico"/>
    <s v="Arquitetura Religiosa"/>
    <m/>
    <d v="1941-01-03T00:00:00"/>
    <m/>
    <m/>
    <m/>
    <m/>
    <x v="2"/>
    <n v="1940"/>
    <m/>
    <m/>
    <m/>
    <s v="Livro Histórico, vol.1, Inscrição: 147, Folha 024"/>
    <m/>
    <m/>
    <m/>
    <m/>
    <m/>
    <m/>
    <m/>
    <m/>
    <m/>
  </r>
  <r>
    <m/>
    <s v="ARQUIVO"/>
    <m/>
    <m/>
    <s v="N"/>
    <s v="PA"/>
    <s v="Belém"/>
    <s v="Edificação e Acervo"/>
    <s v="Igreja de São João Batista"/>
    <n v="1"/>
    <s v="T"/>
    <n v="1"/>
    <n v="237"/>
    <x v="3"/>
    <m/>
    <m/>
    <m/>
    <n v="1940"/>
    <s v="TOMBADO"/>
    <m/>
    <m/>
    <m/>
    <s v="PA1501402BIED00009"/>
    <s v="Bem Imóvel"/>
    <s v="Edificação"/>
    <s v="Arquitetura Religiosa"/>
    <m/>
    <d v="1941-01-03T00:00:00"/>
    <m/>
    <m/>
    <m/>
    <m/>
    <x v="2"/>
    <n v="1940"/>
    <m/>
    <m/>
    <m/>
    <m/>
    <s v="Não se aplica"/>
    <m/>
    <s v="Não se aplica"/>
    <m/>
    <s v="sim"/>
    <m/>
    <m/>
    <m/>
    <m/>
  </r>
  <r>
    <m/>
    <s v="ARQUIVO"/>
    <m/>
    <m/>
    <s v="SE"/>
    <s v="MG"/>
    <s v="Congonhas"/>
    <s v="Conjunto Urbano"/>
    <s v="Cidade de Congonhas do Campo"/>
    <n v="1"/>
    <s v="T"/>
    <n v="1"/>
    <n v="238"/>
    <x v="4"/>
    <m/>
    <m/>
    <m/>
    <n v="1940"/>
    <s v="TOMBADO"/>
    <m/>
    <m/>
    <m/>
    <s v="MG-3118007-BI-CU-00002"/>
    <s v="Bem Imóvel"/>
    <s v="Conjunto Urbano"/>
    <m/>
    <d v="1941-03-17T00:00:00"/>
    <m/>
    <m/>
    <m/>
    <m/>
    <m/>
    <x v="2"/>
    <n v="1940"/>
    <m/>
    <m/>
    <m/>
    <m/>
    <s v="sim"/>
    <m/>
    <m/>
    <m/>
    <m/>
    <m/>
    <s v="sim"/>
    <n v="1989"/>
    <s v="Informações sobre delimitação das poligonais: Publicação Monumenta 2005"/>
  </r>
  <r>
    <m/>
    <s v="ARQUIVO"/>
    <s v="Primeiro despacho de indeferimento em 01/08/1962; foi retomada sua análise em 1999, sendo INDEFERIDO em 07/07/2004."/>
    <s v="01450.004988/2003-00"/>
    <s v="SE"/>
    <s v="RJ"/>
    <s v="Angra dos Reis"/>
    <s v="Conjunto Urbano"/>
    <s v="Tombamento parcial de Angra dos Reis, bem como de todas Igrejas, Capela e Conventos, quer no continente, quer nas ilhas "/>
    <n v="1"/>
    <m/>
    <n v="1"/>
    <n v="239"/>
    <x v="4"/>
    <m/>
    <m/>
    <m/>
    <n v="1940"/>
    <s v="INDEFERIDO"/>
    <m/>
    <m/>
    <m/>
    <s v=" "/>
    <s v="Bem Imóvel"/>
    <s v="Conjunto Urbano"/>
    <m/>
    <m/>
    <m/>
    <m/>
    <m/>
    <m/>
    <m/>
    <x v="1"/>
    <m/>
    <m/>
    <d v="2004-07-07T00:00:00"/>
    <n v="2000"/>
    <m/>
    <m/>
    <m/>
    <m/>
    <m/>
    <m/>
    <m/>
    <m/>
    <m/>
    <m/>
  </r>
  <r>
    <m/>
    <s v="ARQUIVO"/>
    <m/>
    <m/>
    <s v="S"/>
    <s v="RS"/>
    <s v="Tramandaí"/>
    <s v="Coleção ou acervo"/>
    <s v="Coleção de armas e apetrechos militares do Museu de Armas General Osório"/>
    <n v="1"/>
    <s v="T"/>
    <n v="1"/>
    <n v="240"/>
    <x v="4"/>
    <m/>
    <m/>
    <m/>
    <n v="1940"/>
    <s v="TOMBADO"/>
    <m/>
    <m/>
    <m/>
    <s v="RS4321600BMCL00001"/>
    <s v="Bem Móvel e Integrado"/>
    <s v="Coleção"/>
    <m/>
    <m/>
    <d v="1942-06-15T00:00:00"/>
    <d v="1942-06-15T00:00:00"/>
    <m/>
    <m/>
    <m/>
    <x v="11"/>
    <n v="1940"/>
    <m/>
    <m/>
    <m/>
    <m/>
    <s v="Não se aplica"/>
    <m/>
    <s v="Não se aplica"/>
    <m/>
    <m/>
    <m/>
    <m/>
    <m/>
    <s v="A coleção foi incorporada ao Museu Júlio de Castilho"/>
  </r>
  <r>
    <m/>
    <s v="ARQUIVO"/>
    <m/>
    <m/>
    <s v="CO"/>
    <s v="GO"/>
    <s v="Pirenópolis"/>
    <s v="Edificação e Acervo"/>
    <s v="Igreja Matriz de Nossa Senhora do Rosário"/>
    <n v="1"/>
    <s v="T"/>
    <n v="1"/>
    <n v="241"/>
    <x v="4"/>
    <m/>
    <m/>
    <m/>
    <n v="1940"/>
    <s v="TOMBADO"/>
    <m/>
    <m/>
    <m/>
    <s v="GO5217302BIED00001"/>
    <s v="Bem Imóvel"/>
    <s v="Edificação"/>
    <s v="Arquitetura Religiosa"/>
    <m/>
    <d v="1941-07-03T00:00:00"/>
    <m/>
    <m/>
    <m/>
    <m/>
    <x v="2"/>
    <n v="1940"/>
    <m/>
    <m/>
    <m/>
    <m/>
    <s v="Não se aplica"/>
    <m/>
    <m/>
    <m/>
    <m/>
    <m/>
    <m/>
    <m/>
    <m/>
  </r>
  <r>
    <m/>
    <s v="ARQUIVO"/>
    <m/>
    <m/>
    <s v="SE"/>
    <s v="MG"/>
    <s v="Santa Bárbara"/>
    <s v="Edificação e Acervo"/>
    <s v="Igreja de Santo Amaro"/>
    <n v="1"/>
    <s v="T"/>
    <n v="1"/>
    <n v="242"/>
    <x v="4"/>
    <m/>
    <m/>
    <m/>
    <n v="1940"/>
    <s v="TOMBADO"/>
    <m/>
    <m/>
    <m/>
    <s v="MG3157203BIED00002"/>
    <s v="Bem Imóvel"/>
    <s v="Edificação"/>
    <s v="Arquitetura Religiosa"/>
    <m/>
    <m/>
    <d v="1941-08-30T00:00:00"/>
    <m/>
    <m/>
    <m/>
    <x v="2"/>
    <n v="1940"/>
    <m/>
    <m/>
    <m/>
    <m/>
    <s v="Não se aplica"/>
    <m/>
    <m/>
    <m/>
    <m/>
    <m/>
    <m/>
    <m/>
    <m/>
  </r>
  <r>
    <m/>
    <s v="ARQUIVO"/>
    <m/>
    <m/>
    <s v="NE"/>
    <s v="BA"/>
    <s v="Cachoeira"/>
    <s v="Edificação"/>
    <s v="Casa à Rua Benjamin Constant, 1"/>
    <n v="1"/>
    <s v="T"/>
    <n v="1"/>
    <n v="243"/>
    <x v="4"/>
    <m/>
    <m/>
    <m/>
    <n v="1940"/>
    <s v="TOMBADO"/>
    <m/>
    <m/>
    <m/>
    <s v="BA2904902BIED00010"/>
    <s v="Bem Imóvel"/>
    <s v="Edificação"/>
    <m/>
    <m/>
    <m/>
    <d v="1943-08-16T00:00:00"/>
    <m/>
    <m/>
    <m/>
    <x v="12"/>
    <n v="1940"/>
    <m/>
    <m/>
    <m/>
    <m/>
    <s v="Não se aplica"/>
    <m/>
    <m/>
    <m/>
    <m/>
    <m/>
    <m/>
    <m/>
    <m/>
  </r>
  <r>
    <m/>
    <s v="ARQUIVO"/>
    <m/>
    <m/>
    <s v="NE"/>
    <s v="BA"/>
    <s v="Cachoeira"/>
    <s v="Edificação"/>
    <s v="Casa à Rua Benjamin Constant, 17"/>
    <n v="1"/>
    <s v="T"/>
    <n v="1"/>
    <n v="244"/>
    <x v="4"/>
    <m/>
    <m/>
    <m/>
    <n v="1940"/>
    <s v="TOMBADO"/>
    <m/>
    <m/>
    <m/>
    <s v="BA2904902BIED00013"/>
    <s v="Bem Imóvel"/>
    <s v="Edificação"/>
    <m/>
    <m/>
    <m/>
    <d v="1943-09-16T00:00:00"/>
    <m/>
    <m/>
    <m/>
    <x v="12"/>
    <n v="1940"/>
    <m/>
    <m/>
    <m/>
    <m/>
    <s v="Não se aplica"/>
    <m/>
    <m/>
    <m/>
    <m/>
    <m/>
    <m/>
    <m/>
    <m/>
  </r>
  <r>
    <m/>
    <s v="ARQUIVO"/>
    <m/>
    <m/>
    <s v="NE"/>
    <s v="BA"/>
    <s v="Cachoeira"/>
    <s v="Edificação"/>
    <s v="Sobrado à Rua Ana Nery, 2"/>
    <n v="1"/>
    <s v="T"/>
    <n v="1"/>
    <n v="245"/>
    <x v="4"/>
    <m/>
    <m/>
    <m/>
    <n v="1940"/>
    <s v="TOMBADO"/>
    <m/>
    <m/>
    <m/>
    <s v="BA2904902BIED00016"/>
    <s v="Bem Imóvel"/>
    <s v="Edificação"/>
    <m/>
    <m/>
    <d v="1943-03-23T00:00:00"/>
    <d v="1943-03-23T00:00:00"/>
    <m/>
    <m/>
    <m/>
    <x v="12"/>
    <n v="1940"/>
    <m/>
    <m/>
    <m/>
    <m/>
    <s v="Não se aplica"/>
    <m/>
    <m/>
    <m/>
    <m/>
    <m/>
    <m/>
    <m/>
    <m/>
  </r>
  <r>
    <m/>
    <s v="ARQUIVO"/>
    <m/>
    <m/>
    <s v="NE"/>
    <s v="BA"/>
    <s v="Cachoeira"/>
    <s v="Edificação"/>
    <s v="Casa à Rua Ana Nery, 4"/>
    <n v="1"/>
    <s v="T"/>
    <n v="1"/>
    <n v="246"/>
    <x v="4"/>
    <m/>
    <m/>
    <m/>
    <n v="1940"/>
    <s v="TOMBADO"/>
    <m/>
    <m/>
    <m/>
    <s v="BA2904902BIED00007"/>
    <s v="Bem Imóvel"/>
    <s v="Edificação"/>
    <m/>
    <m/>
    <d v="1943-03-23T00:00:00"/>
    <d v="1943-03-23T00:00:00"/>
    <m/>
    <m/>
    <m/>
    <x v="12"/>
    <n v="1940"/>
    <m/>
    <m/>
    <m/>
    <m/>
    <s v="Não se aplica"/>
    <m/>
    <m/>
    <m/>
    <m/>
    <m/>
    <m/>
    <m/>
    <m/>
  </r>
  <r>
    <m/>
    <s v="ARQUIVO"/>
    <m/>
    <m/>
    <s v="NE"/>
    <s v="BA"/>
    <s v="Cachoeira"/>
    <s v="Edificação"/>
    <s v="Sobrado à Rua Ana Nery, 25"/>
    <n v="1"/>
    <s v="T"/>
    <n v="1"/>
    <n v="247"/>
    <x v="4"/>
    <m/>
    <m/>
    <m/>
    <n v="1940"/>
    <s v="TOMBADO"/>
    <m/>
    <m/>
    <m/>
    <s v="BA2904902BIED00014"/>
    <s v="Bem Imóvel"/>
    <s v="Edificação"/>
    <m/>
    <m/>
    <m/>
    <d v="1943-09-16T00:00:00"/>
    <m/>
    <m/>
    <m/>
    <x v="12"/>
    <n v="1940"/>
    <m/>
    <m/>
    <m/>
    <m/>
    <s v="Não se aplica"/>
    <m/>
    <m/>
    <m/>
    <m/>
    <m/>
    <m/>
    <m/>
    <m/>
  </r>
  <r>
    <m/>
    <s v="ARQUIVO"/>
    <m/>
    <m/>
    <s v="NE"/>
    <s v="BA"/>
    <s v="Cachoeira"/>
    <s v="Edificação e Acervo"/>
    <s v="Hospital São João de Deus: capela"/>
    <n v="1"/>
    <s v="T"/>
    <n v="1"/>
    <n v="248"/>
    <x v="4"/>
    <m/>
    <m/>
    <m/>
    <n v="1940"/>
    <s v="TOMBADO"/>
    <m/>
    <m/>
    <m/>
    <s v="BA2904902BIED00020"/>
    <s v="Bem Imóvel"/>
    <s v="Edificação"/>
    <s v="Arquitetura Religiosa"/>
    <m/>
    <m/>
    <d v="1943-09-16T00:00:00"/>
    <m/>
    <m/>
    <m/>
    <x v="12"/>
    <n v="1940"/>
    <m/>
    <m/>
    <m/>
    <m/>
    <s v="Não se aplica"/>
    <m/>
    <m/>
    <m/>
    <m/>
    <m/>
    <m/>
    <m/>
    <s v="O tombamento inclui todo o seu acervo, de acordo com a Resolução do Conselho Consultivo da SPHAN, de 13/08/85, referente ao Proc. Administ. nº 13/85/SPHAN&quot;."/>
  </r>
  <r>
    <m/>
    <s v="ARQUIVO"/>
    <m/>
    <m/>
    <s v="NE"/>
    <s v="BA"/>
    <s v="Cachoeira"/>
    <s v="Edificação"/>
    <s v="Casa à Rua Benjamin Constant, 2"/>
    <n v="1"/>
    <s v="T"/>
    <n v="1"/>
    <n v="249"/>
    <x v="4"/>
    <m/>
    <m/>
    <m/>
    <n v="1940"/>
    <s v="TOMBADO"/>
    <m/>
    <m/>
    <m/>
    <s v="BA2904902BIED00009"/>
    <s v="Bem Imóvel"/>
    <s v="Edificação"/>
    <m/>
    <m/>
    <m/>
    <d v="1943-04-06T00:00:00"/>
    <m/>
    <m/>
    <m/>
    <x v="12"/>
    <n v="1940"/>
    <m/>
    <m/>
    <m/>
    <m/>
    <s v="Não se aplica"/>
    <m/>
    <m/>
    <m/>
    <m/>
    <m/>
    <m/>
    <m/>
    <m/>
  </r>
  <r>
    <m/>
    <s v="ARQUIVO"/>
    <m/>
    <m/>
    <s v="NE"/>
    <s v="BA"/>
    <s v="Salvador"/>
    <s v="Edificação"/>
    <s v="Sobrado à Praça Anchieta, 18"/>
    <n v="1"/>
    <s v="T"/>
    <n v="1"/>
    <n v="250"/>
    <x v="1"/>
    <m/>
    <m/>
    <m/>
    <n v="1940"/>
    <s v="TOMBADO"/>
    <m/>
    <m/>
    <m/>
    <s v="bem não está cadastrado SICG"/>
    <s v="Bem Imóvel"/>
    <s v="Edificação"/>
    <m/>
    <m/>
    <d v="1943-02-22T00:00:00"/>
    <m/>
    <m/>
    <m/>
    <m/>
    <x v="12"/>
    <n v="1940"/>
    <m/>
    <m/>
    <m/>
    <s v="mesmo bem tombado através do processo nº 117-T-38"/>
    <s v="Não se aplica"/>
    <m/>
    <m/>
    <m/>
    <m/>
    <m/>
    <m/>
    <m/>
    <m/>
  </r>
  <r>
    <m/>
    <s v="ARQUIVO"/>
    <m/>
    <m/>
    <s v="NE"/>
    <s v="BA"/>
    <s v="Salvador"/>
    <s v="Edificação"/>
    <s v="Prédio à Rua  J. Castro Rabelo, 5 (Açouguinho)"/>
    <n v="1"/>
    <s v="T"/>
    <n v="1"/>
    <n v="251"/>
    <x v="4"/>
    <m/>
    <m/>
    <m/>
    <n v="1940"/>
    <s v="TOMBADO"/>
    <m/>
    <m/>
    <m/>
    <s v="BA2927408BIED00043"/>
    <s v="Bem Imóvel"/>
    <s v="Edificação"/>
    <m/>
    <m/>
    <d v="1943-09-16T00:00:00"/>
    <m/>
    <m/>
    <m/>
    <m/>
    <x v="12"/>
    <n v="1940"/>
    <m/>
    <m/>
    <m/>
    <m/>
    <s v="Não se aplica"/>
    <m/>
    <m/>
    <m/>
    <m/>
    <m/>
    <m/>
    <m/>
    <s v="No Livro do Tombo, a grafia da rua está errada: Rebelo e não Rabelo."/>
  </r>
  <r>
    <m/>
    <s v="ARQUIVO"/>
    <m/>
    <m/>
    <s v="NE"/>
    <s v="BA"/>
    <s v="Salvador"/>
    <s v="Edificação"/>
    <s v="Casa à rua Inácio Acioly, 4"/>
    <n v="1"/>
    <s v="T"/>
    <n v="1"/>
    <n v="252"/>
    <x v="4"/>
    <m/>
    <m/>
    <m/>
    <n v="1940"/>
    <s v="TOMBADO"/>
    <m/>
    <m/>
    <m/>
    <s v="BA2927408BIED00014"/>
    <s v="Bem Imóvel"/>
    <s v="Edificação"/>
    <m/>
    <m/>
    <m/>
    <d v="1943-03-02T00:00:00"/>
    <m/>
    <m/>
    <m/>
    <x v="12"/>
    <n v="1940"/>
    <m/>
    <m/>
    <m/>
    <m/>
    <s v="Não se aplica"/>
    <m/>
    <m/>
    <m/>
    <m/>
    <m/>
    <m/>
    <m/>
    <m/>
  </r>
  <r>
    <m/>
    <s v="ARQUIVO"/>
    <m/>
    <m/>
    <s v="NE"/>
    <s v="BA"/>
    <s v="Salvador"/>
    <s v="Edificação"/>
    <s v="Sobrado à Praça Anchieta, 20 e Inácio Acioly, 2"/>
    <n v="1"/>
    <s v="T"/>
    <n v="1"/>
    <n v="253"/>
    <x v="4"/>
    <m/>
    <m/>
    <m/>
    <n v="1940"/>
    <s v="TOMBADO"/>
    <m/>
    <m/>
    <m/>
    <s v="BA2927408BIED00068"/>
    <s v="Bem Imóvel"/>
    <s v="Edificação"/>
    <m/>
    <m/>
    <d v="1943-03-02T00:00:00"/>
    <m/>
    <m/>
    <m/>
    <m/>
    <x v="12"/>
    <n v="1940"/>
    <m/>
    <m/>
    <m/>
    <m/>
    <s v="Não se aplica"/>
    <m/>
    <m/>
    <m/>
    <m/>
    <m/>
    <m/>
    <m/>
    <m/>
  </r>
  <r>
    <m/>
    <s v="ARQUIVO"/>
    <m/>
    <m/>
    <s v="NE"/>
    <s v="BA"/>
    <s v="Salvador"/>
    <s v="Edificação"/>
    <s v="Prédio à Rua Militão Lisboa, 80"/>
    <n v="1"/>
    <s v="T"/>
    <n v="1"/>
    <n v="254"/>
    <x v="4"/>
    <m/>
    <m/>
    <m/>
    <n v="1940"/>
    <s v="TOMBADO"/>
    <m/>
    <m/>
    <m/>
    <s v="BA2927408BIED00082"/>
    <s v="Bem Imóvel"/>
    <s v="Edificação"/>
    <m/>
    <m/>
    <d v="1943-03-23T00:00:00"/>
    <m/>
    <m/>
    <m/>
    <m/>
    <x v="12"/>
    <n v="1940"/>
    <m/>
    <m/>
    <m/>
    <m/>
    <s v="Não se aplica"/>
    <m/>
    <m/>
    <m/>
    <m/>
    <m/>
    <m/>
    <m/>
    <m/>
  </r>
  <r>
    <m/>
    <s v="ARQUIVO"/>
    <m/>
    <m/>
    <s v="NE"/>
    <s v="BA"/>
    <s v="Salvador"/>
    <s v="Edificação"/>
    <s v="Sobrado à Rua Inácio Acioly, 6"/>
    <n v="1"/>
    <s v="T"/>
    <n v="1"/>
    <n v="255"/>
    <x v="4"/>
    <m/>
    <m/>
    <m/>
    <n v="1940"/>
    <s v="TOMBADO"/>
    <m/>
    <m/>
    <m/>
    <s v="BA2927408BIED00067"/>
    <s v="Bem Imóvel"/>
    <s v="Edificação"/>
    <m/>
    <m/>
    <d v="1943-03-23T00:00:00"/>
    <m/>
    <m/>
    <m/>
    <m/>
    <x v="12"/>
    <n v="1940"/>
    <m/>
    <m/>
    <m/>
    <m/>
    <s v="Não se aplica"/>
    <m/>
    <m/>
    <m/>
    <m/>
    <m/>
    <m/>
    <m/>
    <m/>
  </r>
  <r>
    <m/>
    <s v="ARQUIVO"/>
    <m/>
    <m/>
    <s v="NE"/>
    <s v="BA"/>
    <s v="Salvador"/>
    <s v="Edificação"/>
    <s v="Sobrado à Praça Quinze de Novembro, 17 e à Praça Anchieta, 2"/>
    <n v="1"/>
    <s v="T"/>
    <n v="1"/>
    <n v="256"/>
    <x v="4"/>
    <m/>
    <m/>
    <m/>
    <n v="1940"/>
    <s v="TOMBADO"/>
    <m/>
    <m/>
    <m/>
    <s v="BA2927408BIED00069"/>
    <s v="Bem Imóvel"/>
    <s v="Edificação"/>
    <m/>
    <m/>
    <d v="1943-09-16T00:00:00"/>
    <m/>
    <m/>
    <m/>
    <m/>
    <x v="12"/>
    <n v="1940"/>
    <m/>
    <m/>
    <m/>
    <m/>
    <s v="Não se aplica"/>
    <m/>
    <m/>
    <m/>
    <m/>
    <m/>
    <m/>
    <m/>
    <m/>
  </r>
  <r>
    <m/>
    <s v="ARQUIVO"/>
    <m/>
    <m/>
    <s v="NE"/>
    <s v="BA"/>
    <s v="São Francisco do Conde"/>
    <s v="Conjunto Arquitetônico"/>
    <s v="Convento e Igreja de Santo Antônio e Capela da Ordem Terceira"/>
    <n v="1"/>
    <s v="T"/>
    <n v="1"/>
    <n v="257"/>
    <x v="4"/>
    <m/>
    <m/>
    <m/>
    <n v="1940"/>
    <s v="TOMBADO"/>
    <m/>
    <m/>
    <m/>
    <s v="BA2929206BICA00001"/>
    <s v="Bem Imóvel"/>
    <s v="Conjunto Arquitetônico"/>
    <s v="Arquitetura Religiosa"/>
    <m/>
    <m/>
    <d v="1941-10-17T00:00:00"/>
    <m/>
    <m/>
    <m/>
    <x v="2"/>
    <n v="1940"/>
    <m/>
    <m/>
    <m/>
    <m/>
    <s v="Não se aplica"/>
    <m/>
    <m/>
    <m/>
    <m/>
    <m/>
    <m/>
    <m/>
    <m/>
  </r>
  <r>
    <m/>
    <s v="ARQUIVO"/>
    <m/>
    <m/>
    <s v="NE"/>
    <s v="BA"/>
    <s v="Cairu"/>
    <s v="Edificação e Acervo"/>
    <s v="Convento e Igreja de Santo Antônio"/>
    <n v="1"/>
    <s v="T"/>
    <n v="1"/>
    <n v="258"/>
    <x v="4"/>
    <m/>
    <m/>
    <m/>
    <n v="1940"/>
    <s v="TOMBADO"/>
    <m/>
    <m/>
    <m/>
    <s v="BA2905404BIED00001"/>
    <s v="Bem Imóvel"/>
    <s v="Edificação"/>
    <s v="Arquitetura Religiosa"/>
    <m/>
    <m/>
    <d v="1941-10-17T00:00:00"/>
    <m/>
    <m/>
    <m/>
    <x v="2"/>
    <n v="1940"/>
    <m/>
    <m/>
    <m/>
    <m/>
    <s v="Não se aplica"/>
    <m/>
    <m/>
    <m/>
    <m/>
    <m/>
    <m/>
    <m/>
    <s v="“O tombamento inclui todo o seu acervo, de acordo com a Resolução do Conselho Consultivo da SPHAN, de 13/08/85, referente ao Proc. Administ. nº 13/85/SPHAN&quot;."/>
  </r>
  <r>
    <m/>
    <s v="ARQUIVO"/>
    <s v="Despacho para INDEFERIR o Processo em 11/02/2004."/>
    <m/>
    <s v="NE"/>
    <s v="BA"/>
    <s v="Salvador"/>
    <s v="Conjunto Arquitetônico"/>
    <s v="Conjunto arquitetônico da Soledade (Perímetro do subdistrito de Santo Antônio Além do Carmo, compreendendo os seguintes logradouros: Praça da Liberdade ou Largo da Soledade; trechos das ruas: Augusto Guimarães, Barão Vila da Barra, J.E. Silva Lisboa (Estr"/>
    <n v="1"/>
    <m/>
    <n v="1"/>
    <n v="259"/>
    <x v="4"/>
    <m/>
    <m/>
    <m/>
    <n v="1940"/>
    <s v="INDEFERIDO"/>
    <m/>
    <m/>
    <m/>
    <s v=" "/>
    <s v="Bem Imóvel"/>
    <s v="Conjunto Arquitetônico"/>
    <m/>
    <m/>
    <m/>
    <m/>
    <m/>
    <m/>
    <m/>
    <x v="1"/>
    <m/>
    <m/>
    <d v="2004-02-11T00:00:00"/>
    <n v="2000"/>
    <m/>
    <m/>
    <m/>
    <m/>
    <m/>
    <m/>
    <m/>
    <m/>
    <m/>
    <m/>
  </r>
  <r>
    <m/>
    <s v="ARQUIVO"/>
    <m/>
    <m/>
    <s v="NE"/>
    <s v="BA"/>
    <s v="Salvador"/>
    <s v="Edificação"/>
    <s v="Casa do Coronel; Prédio dito &quot;Casa do Coronel&quot;, na Roça do Argolo"/>
    <n v="1"/>
    <s v="TC"/>
    <n v="1"/>
    <n v="260"/>
    <x v="4"/>
    <m/>
    <m/>
    <m/>
    <n v="1940"/>
    <s v="TOMB. CANCEL."/>
    <m/>
    <m/>
    <m/>
    <s v=" "/>
    <s v="Bem Imóvel"/>
    <s v="Edificação"/>
    <m/>
    <m/>
    <m/>
    <s v="c"/>
    <m/>
    <m/>
    <m/>
    <x v="1"/>
    <m/>
    <m/>
    <m/>
    <m/>
    <s v="O bem havia sido inscrito no Livro das Belas Artes, sob o número 284-A, em 28/08/1943, mas esta inscrição foi cancelada cf. segue: &quot;Cancelada a inscrição, em 5.II.1957, por despacho do Diretor do DPHAN, no processo T-260 [sic]&quot;."/>
    <s v="Não se aplica"/>
    <m/>
    <m/>
    <m/>
    <m/>
    <m/>
    <m/>
    <m/>
    <m/>
  </r>
  <r>
    <m/>
    <s v="VAGO"/>
    <m/>
    <m/>
    <m/>
    <m/>
    <m/>
    <m/>
    <s v="Número VAGO"/>
    <m/>
    <m/>
    <n v="1"/>
    <n v="261"/>
    <x v="1"/>
    <m/>
    <m/>
    <m/>
    <s v="VAGO"/>
    <s v="VAGO"/>
    <m/>
    <m/>
    <m/>
    <s v=" "/>
    <m/>
    <m/>
    <m/>
    <m/>
    <m/>
    <m/>
    <m/>
    <m/>
    <m/>
    <x v="1"/>
    <m/>
    <m/>
    <m/>
    <m/>
    <m/>
    <m/>
    <m/>
    <m/>
    <m/>
    <m/>
    <m/>
    <m/>
    <m/>
    <m/>
  </r>
  <r>
    <m/>
    <s v="ARQUIVO"/>
    <m/>
    <m/>
    <s v="NE"/>
    <s v="BA"/>
    <s v="Salvador"/>
    <s v="Edificação"/>
    <s v="Sobrado à Rua Saldanha da Gama, n 25 (Casa Régia)"/>
    <n v="1"/>
    <s v="T"/>
    <n v="1"/>
    <n v="262"/>
    <x v="1"/>
    <m/>
    <m/>
    <m/>
    <n v="1940"/>
    <s v="TOMBADO"/>
    <m/>
    <m/>
    <m/>
    <s v="BA2927408BIED00030"/>
    <s v="Bem Imóvel"/>
    <s v="Edificação"/>
    <m/>
    <m/>
    <m/>
    <d v="1941-08-05T00:00:00"/>
    <m/>
    <m/>
    <m/>
    <x v="2"/>
    <n v="1940"/>
    <m/>
    <m/>
    <m/>
    <m/>
    <s v="Não se aplica"/>
    <m/>
    <m/>
    <m/>
    <m/>
    <m/>
    <m/>
    <m/>
    <m/>
  </r>
  <r>
    <m/>
    <s v="ARQUIVO"/>
    <m/>
    <m/>
    <s v="SE"/>
    <s v="MG"/>
    <s v="Serro "/>
    <s v="Edificação e Acervo"/>
    <s v="Igreja Matriz de Nossa Senhora da Conceição"/>
    <n v="1"/>
    <s v="T"/>
    <n v="1"/>
    <n v="263"/>
    <x v="4"/>
    <m/>
    <m/>
    <m/>
    <n v="1940"/>
    <s v="TOMBADO"/>
    <m/>
    <m/>
    <m/>
    <s v="MG3167103BIED00001"/>
    <s v="Bem Imóvel"/>
    <s v="Edificação"/>
    <s v="Arquitetura Religiosa"/>
    <m/>
    <m/>
    <d v="1941-07-22T00:00:00"/>
    <m/>
    <m/>
    <m/>
    <x v="2"/>
    <n v="1940"/>
    <m/>
    <m/>
    <m/>
    <m/>
    <s v="Não se aplica"/>
    <m/>
    <m/>
    <m/>
    <m/>
    <m/>
    <m/>
    <m/>
    <m/>
  </r>
  <r>
    <m/>
    <s v="ARQUIVO"/>
    <m/>
    <m/>
    <s v="NE"/>
    <s v="BA"/>
    <s v="Salvador"/>
    <s v="Edificação e Acervo"/>
    <s v="Capela Nossa Senhora da Piedade e Recolhimento do Bom Jesus dos Perdões"/>
    <n v="1"/>
    <s v="T"/>
    <n v="1"/>
    <n v="264"/>
    <x v="4"/>
    <m/>
    <m/>
    <m/>
    <n v="1940"/>
    <s v="TOMBADO"/>
    <m/>
    <m/>
    <m/>
    <s v="BA2927408BIED00009"/>
    <s v="Bem Imóvel"/>
    <s v="Edificação"/>
    <s v="Arquitetura Religiosa"/>
    <m/>
    <m/>
    <d v="1943-04-06T00:00:00"/>
    <m/>
    <m/>
    <m/>
    <x v="12"/>
    <n v="1940"/>
    <m/>
    <m/>
    <m/>
    <m/>
    <s v="Não se aplica"/>
    <m/>
    <m/>
    <m/>
    <m/>
    <m/>
    <m/>
    <m/>
    <m/>
  </r>
  <r>
    <m/>
    <s v="ARQUIVO"/>
    <m/>
    <m/>
    <s v="NE"/>
    <s v="BA"/>
    <s v="Jaguaripe"/>
    <s v="Edificação"/>
    <s v="Paço Municipal"/>
    <n v="1"/>
    <s v="T"/>
    <n v="1"/>
    <n v="265"/>
    <x v="4"/>
    <m/>
    <m/>
    <m/>
    <n v="1940"/>
    <s v="TOMBADO"/>
    <m/>
    <m/>
    <m/>
    <s v="BA2917805BIED00002"/>
    <s v="Bem Imóvel"/>
    <s v="Edificação"/>
    <m/>
    <m/>
    <d v="1941-09-02T00:00:00"/>
    <d v="1941-09-02T00:00:00"/>
    <m/>
    <m/>
    <m/>
    <x v="2"/>
    <n v="1940"/>
    <m/>
    <m/>
    <m/>
    <m/>
    <s v="Não se aplica"/>
    <m/>
    <m/>
    <m/>
    <m/>
    <m/>
    <m/>
    <m/>
    <m/>
  </r>
  <r>
    <m/>
    <s v="ARQUIVO"/>
    <m/>
    <m/>
    <s v="NE"/>
    <s v="BA"/>
    <s v="Maragogipe"/>
    <s v="Edificação"/>
    <s v="Paço Municipal"/>
    <n v="1"/>
    <s v="T"/>
    <n v="1"/>
    <n v="266"/>
    <x v="4"/>
    <m/>
    <m/>
    <m/>
    <n v="1940"/>
    <s v="TOMBADO"/>
    <m/>
    <m/>
    <m/>
    <s v="BA2920601BIED00002"/>
    <s v="Bem Imóvel"/>
    <s v="Edificação"/>
    <m/>
    <m/>
    <d v="1941-09-26T00:00:00"/>
    <d v="1941-09-26T00:00:00"/>
    <m/>
    <m/>
    <m/>
    <x v="2"/>
    <n v="1940"/>
    <m/>
    <m/>
    <m/>
    <m/>
    <s v="Não se aplica"/>
    <m/>
    <m/>
    <m/>
    <m/>
    <m/>
    <m/>
    <m/>
    <m/>
  </r>
  <r>
    <m/>
    <s v="ARQUIVO"/>
    <m/>
    <m/>
    <s v="NE"/>
    <s v="BA"/>
    <s v="Castro Alves"/>
    <s v="Edificação e Acervo"/>
    <s v="Capela de São José de Jenipapo"/>
    <n v="1"/>
    <s v="T"/>
    <n v="1"/>
    <n v="267"/>
    <x v="4"/>
    <m/>
    <m/>
    <m/>
    <n v="1940"/>
    <s v="TOMBADO"/>
    <m/>
    <m/>
    <m/>
    <s v="BA2907301BIED00001"/>
    <s v="Bem Imóvel"/>
    <s v="Edificação"/>
    <s v="Arquitetura Religiosa"/>
    <m/>
    <d v="1971-08-31T00:00:00"/>
    <m/>
    <m/>
    <m/>
    <m/>
    <x v="14"/>
    <n v="1970"/>
    <m/>
    <m/>
    <m/>
    <m/>
    <s v="Não se aplica"/>
    <m/>
    <m/>
    <m/>
    <m/>
    <m/>
    <m/>
    <m/>
    <m/>
  </r>
  <r>
    <m/>
    <s v="ARQUIVO"/>
    <m/>
    <m/>
    <s v="NE"/>
    <s v="BA"/>
    <s v="Cachoeira"/>
    <s v="Edificação"/>
    <s v="Sobrado à rua Treze de Maio, 13"/>
    <n v="1"/>
    <s v="T"/>
    <n v="1"/>
    <n v="268"/>
    <x v="4"/>
    <m/>
    <m/>
    <m/>
    <n v="1940"/>
    <s v="TOMBADO"/>
    <m/>
    <m/>
    <m/>
    <s v="BA2904902BIED00011"/>
    <s v="Bem Imóvel"/>
    <s v="Edificação"/>
    <m/>
    <m/>
    <m/>
    <d v="1943-03-25T00:00:00"/>
    <m/>
    <m/>
    <m/>
    <x v="12"/>
    <n v="1940"/>
    <m/>
    <m/>
    <m/>
    <m/>
    <s v="Não se aplica"/>
    <m/>
    <m/>
    <m/>
    <m/>
    <m/>
    <m/>
    <m/>
    <m/>
  </r>
  <r>
    <m/>
    <s v="ARQUIVO"/>
    <m/>
    <m/>
    <s v="NE"/>
    <s v="BA"/>
    <s v="Cachoeira"/>
    <s v="Edificação"/>
    <s v="Engenho Embiara: sobrado"/>
    <n v="1"/>
    <s v="T"/>
    <n v="1"/>
    <n v="269"/>
    <x v="4"/>
    <m/>
    <m/>
    <m/>
    <n v="1940"/>
    <s v="TOMBADO"/>
    <m/>
    <m/>
    <m/>
    <s v="BA2904902BIED00006"/>
    <s v="Bem Imóvel"/>
    <s v="Edificação"/>
    <m/>
    <m/>
    <m/>
    <d v="1943-03-23T00:00:00"/>
    <m/>
    <m/>
    <m/>
    <x v="12"/>
    <n v="1940"/>
    <m/>
    <m/>
    <m/>
    <m/>
    <s v="Não se aplica"/>
    <m/>
    <m/>
    <m/>
    <m/>
    <m/>
    <m/>
    <m/>
    <m/>
  </r>
  <r>
    <m/>
    <s v="X"/>
    <s v="Observação do Arquivo: &quot;O processo constava como estando em estudo, mas não foi localizado, em março de 1998.&quot;"/>
    <m/>
    <s v="SE"/>
    <s v="RJ"/>
    <s v="Rio de Janeiro"/>
    <s v="Coleção ou acervo"/>
    <s v="Coleção de Obras de Arte pertencentes ao Dr. Djalma da Fonseca Hermes; Hermes, Djalma da Fonseca – acervo"/>
    <n v="1"/>
    <m/>
    <n v="1"/>
    <n v="270"/>
    <x v="4"/>
    <m/>
    <m/>
    <m/>
    <n v="1940"/>
    <s v="DESAPARECIDO"/>
    <m/>
    <m/>
    <m/>
    <s v=" "/>
    <s v="Bem Móvel e Integrado"/>
    <s v="Coleção"/>
    <m/>
    <m/>
    <m/>
    <m/>
    <m/>
    <m/>
    <m/>
    <x v="1"/>
    <m/>
    <m/>
    <s v="27/02/2004"/>
    <m/>
    <m/>
    <m/>
    <m/>
    <m/>
    <m/>
    <m/>
    <m/>
    <m/>
    <m/>
    <m/>
  </r>
  <r>
    <m/>
    <s v="ARQUIVO"/>
    <m/>
    <m/>
    <s v="NE"/>
    <s v="PB"/>
    <s v="Pilar"/>
    <s v="Edificação"/>
    <s v="Casa de Câmara e Cadeia"/>
    <n v="1"/>
    <s v="T"/>
    <n v="1"/>
    <n v="271"/>
    <x v="4"/>
    <m/>
    <m/>
    <m/>
    <n v="1940"/>
    <s v="TOMBADO"/>
    <m/>
    <m/>
    <m/>
    <s v="PB2511509BIED00001"/>
    <s v="Bem Imóvel"/>
    <s v="Edificação"/>
    <m/>
    <m/>
    <d v="1941-07-31T00:00:00"/>
    <d v="1941-07-31T00:00:00"/>
    <m/>
    <m/>
    <m/>
    <x v="2"/>
    <n v="1940"/>
    <m/>
    <m/>
    <m/>
    <m/>
    <s v="Não se aplica"/>
    <m/>
    <m/>
    <m/>
    <m/>
    <m/>
    <m/>
    <m/>
    <m/>
  </r>
  <r>
    <m/>
    <s v="ARQUIVO"/>
    <m/>
    <m/>
    <s v="NE"/>
    <s v="PB"/>
    <s v="João Pessoa"/>
    <s v="Ruína"/>
    <s v="Casa da Pólvora: ruínas"/>
    <n v="1"/>
    <s v="T"/>
    <n v="1"/>
    <n v="272"/>
    <x v="4"/>
    <m/>
    <m/>
    <m/>
    <n v="1940"/>
    <s v="TOMBADO"/>
    <m/>
    <m/>
    <m/>
    <s v="PB2507507BIED00020"/>
    <s v="Bem Imóvel"/>
    <s v="Ruína"/>
    <m/>
    <m/>
    <d v="1938-05-24T00:00:00"/>
    <d v="1938-05-24T00:00:00"/>
    <m/>
    <m/>
    <m/>
    <x v="0"/>
    <n v="1930"/>
    <m/>
    <m/>
    <m/>
    <s v="Situada na poligonal de tombamento do Centro Histórico de João Pessoa"/>
    <s v="Não se aplica"/>
    <m/>
    <s v="Não se aplica"/>
    <s v="não"/>
    <s v="não"/>
    <m/>
    <m/>
    <m/>
    <s v="A propriedade passou ao Sr. Syndrônio Mororó, segundo Processo do SPU nº 101.787/41-V; fl. 25, do Processo nº 272-T-41.&quot;"/>
  </r>
  <r>
    <m/>
    <s v="ARQUIVO"/>
    <m/>
    <m/>
    <s v="NE"/>
    <s v="BA"/>
    <s v="Salvador"/>
    <s v="Edificação e Acervo"/>
    <s v="Igreja de São Pedro dos Clérigos"/>
    <n v="1"/>
    <s v="T"/>
    <n v="1"/>
    <n v="273"/>
    <x v="4"/>
    <m/>
    <m/>
    <m/>
    <n v="1940"/>
    <s v="TOMBADO"/>
    <m/>
    <m/>
    <m/>
    <s v="BA2927408BIED00042"/>
    <s v="Bem Imóvel"/>
    <s v="Edificação"/>
    <s v="Arquitetura Religiosa"/>
    <m/>
    <d v="1941-09-25T00:00:00"/>
    <d v="1941-09-25T00:00:00"/>
    <m/>
    <m/>
    <m/>
    <x v="2"/>
    <n v="1940"/>
    <m/>
    <m/>
    <m/>
    <m/>
    <s v="Não se aplica"/>
    <m/>
    <m/>
    <m/>
    <m/>
    <m/>
    <m/>
    <m/>
    <m/>
  </r>
  <r>
    <m/>
    <s v="ARQUIVO"/>
    <m/>
    <m/>
    <s v="NE"/>
    <s v="BA"/>
    <s v="Salvador"/>
    <s v="Edificação e Acervo"/>
    <s v="Igreja de Nossa Senhora da Saúde"/>
    <n v="1"/>
    <s v="T"/>
    <n v="1"/>
    <n v="274"/>
    <x v="4"/>
    <m/>
    <m/>
    <m/>
    <n v="1940"/>
    <s v="TOMBADO"/>
    <m/>
    <m/>
    <m/>
    <s v="BA2927408BIED00045"/>
    <s v="Bem Imóvel"/>
    <s v="Edificação"/>
    <s v="Arquitetura Religiosa"/>
    <m/>
    <d v="1941-09-25T00:00:00"/>
    <d v="1941-09-25T00:00:00"/>
    <m/>
    <m/>
    <m/>
    <x v="2"/>
    <n v="1940"/>
    <m/>
    <m/>
    <m/>
    <m/>
    <s v="Não se aplica"/>
    <m/>
    <m/>
    <m/>
    <m/>
    <m/>
    <m/>
    <m/>
    <m/>
  </r>
  <r>
    <m/>
    <s v="ARQUIVO"/>
    <m/>
    <m/>
    <s v="NE"/>
    <s v="BA"/>
    <s v="Salvador"/>
    <s v="Edificação e Acervo"/>
    <s v="Igreja Matriz de Santana"/>
    <n v="1"/>
    <s v="T"/>
    <n v="1"/>
    <n v="275"/>
    <x v="4"/>
    <m/>
    <m/>
    <m/>
    <n v="1940"/>
    <s v="TOMBADO"/>
    <m/>
    <m/>
    <m/>
    <s v="BA2927408BIED00022"/>
    <s v="Bem Imóvel"/>
    <s v="Edificação"/>
    <s v="Arquitetura Religiosa"/>
    <m/>
    <d v="1941-09-25T00:00:00"/>
    <d v="1941-09-25T00:00:00"/>
    <m/>
    <m/>
    <m/>
    <x v="2"/>
    <n v="1940"/>
    <m/>
    <m/>
    <m/>
    <m/>
    <s v="Não se aplica"/>
    <m/>
    <m/>
    <m/>
    <m/>
    <m/>
    <m/>
    <m/>
    <m/>
  </r>
  <r>
    <m/>
    <s v="ARQUIVO"/>
    <m/>
    <m/>
    <s v="NE"/>
    <s v="BA"/>
    <s v="Salvador"/>
    <s v="Conjunto Arquitetônico"/>
    <s v="Igreja de Nossa Senhora da Penha e antigo Palácio de Verão dos Arcebispos incluindo o_x000a_passadiço que liga os mencionados edifícios"/>
    <n v="1"/>
    <s v="T"/>
    <n v="1"/>
    <n v="276"/>
    <x v="4"/>
    <m/>
    <m/>
    <m/>
    <n v="1940"/>
    <s v="TOMBADO"/>
    <m/>
    <m/>
    <m/>
    <s v=" BA-2927408-BI-CA-00017 (bens filhos BA2927408BIED00029 e BA-2927408-BI-ED-01816) "/>
    <s v="Bem Imóvel"/>
    <s v="Edificação"/>
    <s v="Arquitetura Religiosa"/>
    <m/>
    <d v="1941-09-25T00:00:00"/>
    <d v="1941-09-25T00:00:00"/>
    <m/>
    <m/>
    <m/>
    <x v="2"/>
    <n v="1940"/>
    <m/>
    <m/>
    <m/>
    <m/>
    <s v="Não se aplica"/>
    <m/>
    <m/>
    <m/>
    <m/>
    <m/>
    <m/>
    <m/>
    <m/>
  </r>
  <r>
    <m/>
    <s v="ARQUIVO"/>
    <m/>
    <m/>
    <s v="NE"/>
    <s v="BA"/>
    <s v="Salvador"/>
    <s v="Edificação e Acervo"/>
    <s v="Igreja de Nossa Senhora da Barroquinha"/>
    <n v="1"/>
    <s v="T"/>
    <n v="1"/>
    <n v="277"/>
    <x v="4"/>
    <m/>
    <m/>
    <m/>
    <n v="1940"/>
    <s v="TOMBADO"/>
    <m/>
    <m/>
    <m/>
    <s v="BA2927408BIED00037"/>
    <s v="Bem Imóvel"/>
    <s v="Edificação"/>
    <s v="Arquitetura Religiosa"/>
    <m/>
    <d v="1941-09-25T00:00:00"/>
    <d v="1941-09-25T00:00:00"/>
    <m/>
    <m/>
    <m/>
    <x v="2"/>
    <n v="1940"/>
    <m/>
    <m/>
    <m/>
    <m/>
    <s v="Não se aplica"/>
    <m/>
    <m/>
    <m/>
    <m/>
    <m/>
    <m/>
    <m/>
    <m/>
  </r>
  <r>
    <m/>
    <s v="ARQUIVO"/>
    <m/>
    <m/>
    <s v="NE"/>
    <s v="BA"/>
    <s v="Salvador"/>
    <s v="Edificação"/>
    <s v="Hospício de Nossa Senhora da Boa Viagem: prédio e cruzeiro"/>
    <n v="1"/>
    <s v="T"/>
    <n v="1"/>
    <n v="278"/>
    <x v="4"/>
    <m/>
    <m/>
    <m/>
    <n v="1940"/>
    <s v="TOMBADO"/>
    <m/>
    <m/>
    <m/>
    <s v="BA2927408BIED00079"/>
    <s v="Bem Imóvel"/>
    <s v="Edificação"/>
    <m/>
    <m/>
    <d v="1941-09-25T00:00:00"/>
    <d v="1941-09-25T00:00:00"/>
    <m/>
    <m/>
    <m/>
    <x v="2"/>
    <n v="1940"/>
    <m/>
    <m/>
    <m/>
    <m/>
    <s v="Não se aplica"/>
    <m/>
    <m/>
    <m/>
    <m/>
    <m/>
    <m/>
    <m/>
    <s v="&quot;Contígua à Igreja Matriz de N.S. da Boa Viagem, também tombada, e formando uma só edificação.&quot;"/>
  </r>
  <r>
    <m/>
    <s v="ARQUIVO"/>
    <m/>
    <m/>
    <s v="NE"/>
    <s v="BA"/>
    <s v="Salvador"/>
    <s v="Conjunto Arquitetônico"/>
    <s v="Solar do Unhão e Capela Nossa Senhora da Conceição"/>
    <n v="1"/>
    <s v="T"/>
    <n v="1"/>
    <n v="279"/>
    <x v="4"/>
    <m/>
    <m/>
    <m/>
    <n v="1940"/>
    <s v="TOMBADO"/>
    <m/>
    <m/>
    <m/>
    <s v="BA2927408BICA00001"/>
    <s v="Bem Imóvel"/>
    <s v="Conjunto Arquitetônico"/>
    <s v="Misto"/>
    <m/>
    <d v="1943-09-16T00:00:00"/>
    <d v="1943-09-16T00:00:00"/>
    <m/>
    <m/>
    <m/>
    <x v="12"/>
    <n v="1940"/>
    <m/>
    <m/>
    <m/>
    <m/>
    <s v="Não se aplica"/>
    <m/>
    <m/>
    <m/>
    <m/>
    <m/>
    <m/>
    <m/>
    <s v="Inclusive o velho portão de entrada, a rampa empedrada de acesso à casa, o parque, o aqueduto, a fonte de pedra do jardim, a fonte de Santa Luzia e o edifício da antiga Capela.&quot;"/>
  </r>
  <r>
    <m/>
    <s v="ARQUIVO"/>
    <m/>
    <m/>
    <s v="NE"/>
    <s v="BA"/>
    <s v="Cachoeira"/>
    <s v="Ruína"/>
    <s v="Convento de Santo Antônio de Paraguassú: igreja e ruínas"/>
    <n v="1"/>
    <s v="T"/>
    <n v="1"/>
    <n v="280"/>
    <x v="4"/>
    <m/>
    <m/>
    <m/>
    <n v="1940"/>
    <s v="TOMBADO"/>
    <m/>
    <m/>
    <m/>
    <s v="BA2904902BICA00001"/>
    <s v="Bem Imóvel"/>
    <s v="Ruína"/>
    <m/>
    <m/>
    <d v="1941-09-25T00:00:00"/>
    <d v="1941-09-25T00:00:00"/>
    <m/>
    <m/>
    <m/>
    <x v="2"/>
    <n v="1940"/>
    <m/>
    <m/>
    <m/>
    <m/>
    <s v="Não se aplica"/>
    <m/>
    <m/>
    <m/>
    <m/>
    <m/>
    <m/>
    <m/>
    <s v="“O tombamento inclui todo o seu acervo, de acordo com a Resolução do Conselho Consultivo da SPHAN, de 13/08/85, referente ao Proc. Administ. nº 13/85/SPHAN&quot;."/>
  </r>
  <r>
    <m/>
    <s v="ARQUIVO"/>
    <m/>
    <m/>
    <s v="NE"/>
    <s v="BA"/>
    <s v="Jaguaripe"/>
    <s v="Edificação e Acervo"/>
    <s v="Igreja Matriz de Nossa Senhora da Ajuda"/>
    <n v="1"/>
    <s v="T"/>
    <n v="1"/>
    <n v="281"/>
    <x v="4"/>
    <m/>
    <m/>
    <m/>
    <n v="1940"/>
    <s v="TOMBADO"/>
    <m/>
    <m/>
    <m/>
    <s v="BA2917805BIED00001"/>
    <s v="Bem Imóvel"/>
    <s v="Edificação"/>
    <s v="Arquitetura Religiosa"/>
    <m/>
    <d v="1941-09-25T00:00:00"/>
    <d v="1941-09-25T00:00:00"/>
    <m/>
    <m/>
    <m/>
    <x v="2"/>
    <n v="1940"/>
    <m/>
    <m/>
    <m/>
    <m/>
    <s v="Não se aplica"/>
    <m/>
    <m/>
    <m/>
    <m/>
    <m/>
    <m/>
    <m/>
    <s v="“O tombamento inclui todo o seu acervo, de acordo com a Resolução do Conselho Consultivo da SPHAN, de 13/08/85, referente ao Proc. Administ. nº 13/85/SPHAN&quot;."/>
  </r>
  <r>
    <m/>
    <s v="ARQUIVO"/>
    <m/>
    <m/>
    <s v="NE"/>
    <s v="BA"/>
    <s v="Santo Amaro"/>
    <s v="Edificação"/>
    <s v="Matriz de Nossa Senhora da Purificação"/>
    <n v="1"/>
    <s v="T"/>
    <n v="1"/>
    <n v="282"/>
    <x v="4"/>
    <m/>
    <m/>
    <m/>
    <n v="1940"/>
    <s v="TOMBADO"/>
    <m/>
    <m/>
    <m/>
    <s v="BA2928604BIED00006"/>
    <s v="Bem Imóvel"/>
    <s v="Edificação"/>
    <m/>
    <m/>
    <d v="1941-09-25T00:00:00"/>
    <d v="1941-09-25T00:00:00"/>
    <m/>
    <m/>
    <m/>
    <x v="2"/>
    <n v="1940"/>
    <m/>
    <m/>
    <m/>
    <m/>
    <s v="Não se aplica"/>
    <m/>
    <m/>
    <m/>
    <m/>
    <m/>
    <m/>
    <m/>
    <m/>
  </r>
  <r>
    <m/>
    <s v="ARQUIVO"/>
    <m/>
    <m/>
    <s v="NE"/>
    <s v="BA"/>
    <s v="Salvador"/>
    <s v="Edificação"/>
    <s v="Casa das Sete Mortes"/>
    <n v="1"/>
    <s v="T"/>
    <n v="1"/>
    <n v="283"/>
    <x v="4"/>
    <m/>
    <m/>
    <m/>
    <n v="1940"/>
    <s v="TOMBADO"/>
    <m/>
    <m/>
    <m/>
    <s v="BA2927408BIED00023"/>
    <s v="Bem Imóvel"/>
    <s v="Edificação"/>
    <m/>
    <m/>
    <d v="1943-03-23T00:00:00"/>
    <m/>
    <m/>
    <m/>
    <m/>
    <x v="12"/>
    <n v="1940"/>
    <m/>
    <m/>
    <m/>
    <m/>
    <s v="Não se aplica"/>
    <m/>
    <m/>
    <m/>
    <m/>
    <m/>
    <m/>
    <m/>
    <m/>
  </r>
  <r>
    <m/>
    <s v="ARQUIVO"/>
    <m/>
    <m/>
    <s v="NE"/>
    <s v="BA"/>
    <s v="Cachoeira"/>
    <s v="Conjunto Rural"/>
    <s v="Prédio (parte antiga do sobrado de residência) do antigo Engenho Vitória, inclusive a Capela, o crucifixo do altar e, mais, uma senzala e o banheiro primitivo, ambos nas imediações do sobrado"/>
    <n v="1"/>
    <s v="T"/>
    <n v="1"/>
    <n v="284"/>
    <x v="4"/>
    <m/>
    <m/>
    <m/>
    <n v="1940"/>
    <s v="TOMBADO"/>
    <m/>
    <m/>
    <m/>
    <s v="BA2904902BIED00005"/>
    <s v="Bem Imóvel"/>
    <s v="Conjunto Arquitetônico"/>
    <s v="Misto"/>
    <m/>
    <d v="1943-03-23T00:00:00"/>
    <d v="1943-03-23T00:00:00"/>
    <m/>
    <m/>
    <m/>
    <x v="12"/>
    <n v="1940"/>
    <m/>
    <m/>
    <m/>
    <m/>
    <s v="Não se aplica"/>
    <m/>
    <m/>
    <m/>
    <m/>
    <m/>
    <m/>
    <m/>
    <m/>
  </r>
  <r>
    <m/>
    <s v="ARQUIVO"/>
    <m/>
    <m/>
    <s v="NE"/>
    <s v="BA"/>
    <s v="Santo Amaro"/>
    <s v="Edificação"/>
    <s v="Paço Municipal"/>
    <n v="1"/>
    <s v="T"/>
    <n v="1"/>
    <n v="285"/>
    <x v="4"/>
    <m/>
    <m/>
    <m/>
    <n v="1940"/>
    <s v="TOMBADO"/>
    <m/>
    <m/>
    <m/>
    <s v="BA2928604BIED00001"/>
    <s v="Bem Imóvel"/>
    <s v="Edificação"/>
    <m/>
    <m/>
    <d v="1941-10-16T00:00:00"/>
    <m/>
    <m/>
    <m/>
    <m/>
    <x v="2"/>
    <n v="1940"/>
    <m/>
    <m/>
    <m/>
    <m/>
    <s v="Não se aplica"/>
    <m/>
    <m/>
    <m/>
    <m/>
    <m/>
    <m/>
    <m/>
    <m/>
  </r>
  <r>
    <m/>
    <s v="ARQUIVO"/>
    <m/>
    <m/>
    <s v="NE"/>
    <s v="BA"/>
    <s v="Santo Amaro"/>
    <s v="Edificação"/>
    <s v="Prédio à Rua da Matriz, 9"/>
    <n v="1"/>
    <s v="T"/>
    <n v="1"/>
    <n v="286"/>
    <x v="4"/>
    <m/>
    <m/>
    <m/>
    <n v="1940"/>
    <s v="TOMBADO"/>
    <m/>
    <m/>
    <m/>
    <s v="BA2928604BIED00003"/>
    <s v="Bem Imóvel"/>
    <s v="Edificação"/>
    <m/>
    <m/>
    <d v="1943-09-16T00:00:00"/>
    <m/>
    <m/>
    <m/>
    <m/>
    <x v="12"/>
    <n v="1940"/>
    <m/>
    <m/>
    <m/>
    <m/>
    <s v="Não se aplica"/>
    <m/>
    <m/>
    <m/>
    <m/>
    <m/>
    <m/>
    <m/>
    <m/>
  </r>
  <r>
    <m/>
    <s v="ARQUIVO"/>
    <m/>
    <m/>
    <s v="NE"/>
    <s v="BA"/>
    <s v="Santo Amaro"/>
    <s v="Edificação"/>
    <s v="Santa Casa de Misericórdia: prédio central"/>
    <n v="1"/>
    <s v="T"/>
    <n v="1"/>
    <n v="287"/>
    <x v="4"/>
    <m/>
    <m/>
    <m/>
    <n v="1940"/>
    <s v="TOMBADO"/>
    <m/>
    <m/>
    <m/>
    <s v="BA2928604BIED00005"/>
    <s v="Bem Imóvel"/>
    <s v="Edificação"/>
    <m/>
    <m/>
    <d v="1962-08-10T00:00:00"/>
    <m/>
    <m/>
    <m/>
    <m/>
    <x v="15"/>
    <n v="1960"/>
    <m/>
    <m/>
    <m/>
    <m/>
    <s v="Não se aplica"/>
    <m/>
    <m/>
    <m/>
    <m/>
    <m/>
    <m/>
    <m/>
    <m/>
  </r>
  <r>
    <m/>
    <s v="ARQUIVO"/>
    <m/>
    <m/>
    <s v="NE"/>
    <s v="BA"/>
    <s v="Salvador"/>
    <s v="Edificação"/>
    <s v="Hospício São João de Deus: prédio"/>
    <n v="1"/>
    <s v="T"/>
    <n v="1"/>
    <n v="288"/>
    <x v="4"/>
    <m/>
    <m/>
    <m/>
    <n v="1940"/>
    <s v="TOMBADO"/>
    <m/>
    <m/>
    <m/>
    <s v="BA2927408BIED00078"/>
    <s v="Bem Imóvel"/>
    <s v="Edificação"/>
    <m/>
    <m/>
    <d v="1941-10-16T00:00:00"/>
    <m/>
    <m/>
    <m/>
    <m/>
    <x v="2"/>
    <n v="1940"/>
    <m/>
    <m/>
    <m/>
    <m/>
    <s v="Não se aplica"/>
    <m/>
    <m/>
    <m/>
    <m/>
    <m/>
    <m/>
    <m/>
    <m/>
  </r>
  <r>
    <m/>
    <s v="ARQUIVO"/>
    <m/>
    <m/>
    <s v="NE"/>
    <s v="BA"/>
    <s v="Salvador"/>
    <s v="Bem móvel ou integrado"/>
    <s v="Porta de Solar do séc. XVII adaptada ao atual prédio da Secretaria de Educação e Saúde"/>
    <n v="1"/>
    <s v="T"/>
    <n v="0"/>
    <n v="288"/>
    <x v="4"/>
    <m/>
    <m/>
    <m/>
    <n v="1940"/>
    <s v="TOMBADO"/>
    <m/>
    <m/>
    <m/>
    <s v="BA2927408BMAR00006"/>
    <s v="Bem Móvel e Integrado"/>
    <s v="Artefato"/>
    <m/>
    <m/>
    <d v="1941-10-16T00:00:00"/>
    <m/>
    <m/>
    <m/>
    <m/>
    <x v="2"/>
    <n v="1940"/>
    <m/>
    <m/>
    <m/>
    <m/>
    <s v="Não se aplica"/>
    <m/>
    <s v="Não se aplica"/>
    <m/>
    <m/>
    <m/>
    <m/>
    <m/>
    <m/>
  </r>
  <r>
    <m/>
    <s v="ARQUIVO"/>
    <m/>
    <m/>
    <s v="NE"/>
    <s v="SE"/>
    <s v="Itaporanga d'Ajuda"/>
    <s v="Conjunto Arquitetônico"/>
    <s v="Casa de Tejupeba e Capela do Colégio"/>
    <n v="1"/>
    <s v="T"/>
    <n v="1"/>
    <n v="289"/>
    <x v="4"/>
    <m/>
    <m/>
    <m/>
    <n v="1940"/>
    <s v="TOMBADO"/>
    <m/>
    <m/>
    <m/>
    <s v="SE-2803203-BI-ED-00002"/>
    <s v="Bem Imóvel"/>
    <s v="Conjunto Arquitetônico"/>
    <m/>
    <m/>
    <d v="1943-05-21T00:00:00"/>
    <m/>
    <m/>
    <m/>
    <m/>
    <x v="12"/>
    <n v="1940"/>
    <m/>
    <m/>
    <m/>
    <m/>
    <s v="Não se aplica"/>
    <m/>
    <m/>
    <m/>
    <m/>
    <m/>
    <m/>
    <m/>
    <m/>
  </r>
  <r>
    <m/>
    <s v="ARQUIVO"/>
    <m/>
    <m/>
    <s v="NE"/>
    <s v="SE"/>
    <s v="Divina Pastora"/>
    <s v="Edificação e Acervo"/>
    <s v="Igreja Matriz de Nossa Senhora Divina Pastora"/>
    <n v="1"/>
    <s v="T"/>
    <n v="1"/>
    <n v="290"/>
    <x v="4"/>
    <m/>
    <m/>
    <m/>
    <n v="1940"/>
    <s v="TOMBADO"/>
    <m/>
    <m/>
    <m/>
    <s v="SE2802007BIED00001"/>
    <s v="Bem Imóvel"/>
    <s v="Edificação"/>
    <s v="Arquitetura Religiosa"/>
    <m/>
    <d v="1943-03-20T00:00:00"/>
    <d v="1943-03-20T00:00:00"/>
    <m/>
    <m/>
    <m/>
    <x v="12"/>
    <n v="1940"/>
    <m/>
    <m/>
    <m/>
    <m/>
    <s v="Não se aplica"/>
    <m/>
    <m/>
    <m/>
    <m/>
    <m/>
    <m/>
    <m/>
    <m/>
  </r>
  <r>
    <m/>
    <s v="ARQUIVO"/>
    <m/>
    <m/>
    <s v="NE"/>
    <s v="SE"/>
    <s v="Tomar do Geru"/>
    <s v="Edificação e Acervo"/>
    <s v="Igreja de Nossa Senhora do Socorro"/>
    <n v="1"/>
    <s v="T"/>
    <n v="1"/>
    <n v="291"/>
    <x v="4"/>
    <m/>
    <m/>
    <m/>
    <n v="1940"/>
    <s v="TOMBADO"/>
    <m/>
    <m/>
    <m/>
    <s v="SE2807501BIED00001"/>
    <s v="Bem Imóvel"/>
    <s v="Edificação"/>
    <s v="Arquitetura Religiosa"/>
    <m/>
    <d v="1943-03-20T00:00:00"/>
    <d v="1943-03-20T00:00:00"/>
    <m/>
    <m/>
    <m/>
    <x v="12"/>
    <n v="1940"/>
    <m/>
    <m/>
    <m/>
    <m/>
    <s v="Não se aplica"/>
    <m/>
    <m/>
    <m/>
    <m/>
    <m/>
    <m/>
    <m/>
    <m/>
  </r>
  <r>
    <m/>
    <s v="ARQUIVO"/>
    <m/>
    <m/>
    <s v="NE"/>
    <s v="SE"/>
    <s v="São Cristovão"/>
    <s v="Edificação e Acervo"/>
    <s v="Igreja Matriz de Nossa Senhora das Vitórias"/>
    <n v="1"/>
    <s v="T"/>
    <n v="1"/>
    <n v="292"/>
    <x v="4"/>
    <m/>
    <m/>
    <m/>
    <n v="1940"/>
    <s v="TOMBADO"/>
    <m/>
    <m/>
    <m/>
    <s v="SE2806701BIED00004"/>
    <s v="Bem Imóvel"/>
    <s v="Edificação"/>
    <s v="Arquitetura Religiosa"/>
    <m/>
    <d v="1943-03-20T00:00:00"/>
    <d v="1943-03-20T00:00:00"/>
    <m/>
    <m/>
    <m/>
    <x v="12"/>
    <n v="1940"/>
    <m/>
    <m/>
    <m/>
    <m/>
    <s v="Não se aplica"/>
    <m/>
    <s v="Não se aplica"/>
    <m/>
    <s v="sim"/>
    <m/>
    <m/>
    <m/>
    <s v="Inserido na poligonal de tombamento do CH"/>
  </r>
  <r>
    <m/>
    <s v="ARQUIVO"/>
    <m/>
    <m/>
    <s v="NE"/>
    <s v="SE"/>
    <s v="São Cristovão"/>
    <s v="Edificação e Acervo"/>
    <s v="Igreja de Nossa Senhora do Rosário dos Homens Pretos"/>
    <n v="1"/>
    <s v="T"/>
    <n v="1"/>
    <n v="293"/>
    <x v="4"/>
    <m/>
    <m/>
    <m/>
    <n v="1940"/>
    <s v="TOMBADO"/>
    <m/>
    <m/>
    <m/>
    <s v="SE2806701BIED00005"/>
    <s v="Bem Imóvel"/>
    <s v="Edificação"/>
    <s v="Arquitetura Religiosa"/>
    <m/>
    <d v="1943-03-20T00:00:00"/>
    <d v="1943-03-20T00:00:00"/>
    <m/>
    <m/>
    <m/>
    <x v="12"/>
    <n v="1940"/>
    <m/>
    <m/>
    <m/>
    <m/>
    <s v="Não se aplica"/>
    <m/>
    <s v="Não se aplica"/>
    <m/>
    <s v="sim"/>
    <m/>
    <m/>
    <m/>
    <s v="Inserido na poligonal de tombamento do CH"/>
  </r>
  <r>
    <m/>
    <s v="ARQUIVO"/>
    <m/>
    <m/>
    <s v="NE"/>
    <s v="SE"/>
    <s v="Laranjeiras"/>
    <s v="Edificação e Acervo"/>
    <s v="Igreja Matriz do Coração de Jesus"/>
    <n v="1"/>
    <s v="T"/>
    <n v="1"/>
    <n v="294"/>
    <x v="4"/>
    <m/>
    <m/>
    <m/>
    <n v="1940"/>
    <s v="TOMBADO"/>
    <m/>
    <m/>
    <m/>
    <s v="SE2803609BIED00001"/>
    <s v="Bem Imóvel"/>
    <s v="Edificação"/>
    <s v="Arquitetura Religiosa"/>
    <m/>
    <d v="1943-03-20T00:00:00"/>
    <d v="1943-03-20T00:00:00"/>
    <m/>
    <m/>
    <m/>
    <x v="12"/>
    <n v="1940"/>
    <m/>
    <m/>
    <m/>
    <m/>
    <s v="Não se aplica"/>
    <s v="não"/>
    <s v="Não se aplica"/>
    <s v="não"/>
    <s v="não"/>
    <m/>
    <m/>
    <m/>
    <s v="Inserida na poligonal de tombamento do CH"/>
  </r>
  <r>
    <m/>
    <s v="ARQUIVO"/>
    <m/>
    <m/>
    <s v="NE"/>
    <s v="SE"/>
    <s v="Santo Amaro das Brotas"/>
    <s v="Edificação e Acervo"/>
    <s v="Igreja Matriz de Santo Amaro"/>
    <n v="1"/>
    <s v="T"/>
    <n v="1"/>
    <n v="295"/>
    <x v="4"/>
    <m/>
    <m/>
    <m/>
    <n v="1940"/>
    <s v="TOMBADO"/>
    <m/>
    <m/>
    <m/>
    <s v="SE2806602BIED00001"/>
    <s v="Bem Imóvel"/>
    <s v="Edificação"/>
    <s v="Arquitetura Religiosa"/>
    <m/>
    <d v="1943-03-20T00:00:00"/>
    <d v="1943-03-20T00:00:00"/>
    <m/>
    <m/>
    <m/>
    <x v="12"/>
    <n v="1940"/>
    <m/>
    <m/>
    <m/>
    <m/>
    <s v="Não se aplica"/>
    <m/>
    <m/>
    <m/>
    <m/>
    <m/>
    <m/>
    <m/>
    <m/>
  </r>
  <r>
    <m/>
    <s v="ARQUIVO"/>
    <m/>
    <m/>
    <s v="NE"/>
    <s v="SE"/>
    <s v="Nossa Senhora do Socorro"/>
    <s v="Edificação e Acervo"/>
    <s v="Igreja Matriz de Nossa Senhora do Perpétuo Socorro"/>
    <n v="1"/>
    <s v="T"/>
    <n v="1"/>
    <n v="296"/>
    <x v="4"/>
    <m/>
    <m/>
    <m/>
    <n v="1940"/>
    <s v="TOMBADO"/>
    <m/>
    <m/>
    <m/>
    <s v="SE2804805BIED00001"/>
    <s v="Bem Imóvel"/>
    <s v="Edificação"/>
    <s v="Arquitetura Religiosa"/>
    <m/>
    <d v="1943-03-20T00:00:00"/>
    <d v="1943-03-20T00:00:00"/>
    <m/>
    <m/>
    <m/>
    <x v="12"/>
    <n v="1940"/>
    <m/>
    <m/>
    <m/>
    <m/>
    <s v="Não se aplica"/>
    <m/>
    <m/>
    <m/>
    <m/>
    <m/>
    <m/>
    <m/>
    <m/>
  </r>
  <r>
    <m/>
    <s v="ARQUIVO"/>
    <m/>
    <m/>
    <s v="NE"/>
    <s v="SE"/>
    <s v="Laranjeiras"/>
    <s v="Conjunto Rural"/>
    <s v="Engenho Retiro: casa e Capela de Santo Antônio"/>
    <n v="1"/>
    <s v="T"/>
    <n v="1"/>
    <n v="297"/>
    <x v="4"/>
    <m/>
    <m/>
    <m/>
    <n v="1940"/>
    <s v="TOMBADO"/>
    <m/>
    <m/>
    <m/>
    <s v="SE-2803609-BI-ED-00012"/>
    <s v="Bem Imóvel"/>
    <s v="Conjunto Arquitetônico"/>
    <s v="Misto"/>
    <m/>
    <d v="1944-01-14T00:00:00"/>
    <d v="1944-01-14T00:00:00"/>
    <m/>
    <m/>
    <m/>
    <x v="16"/>
    <n v="1940"/>
    <m/>
    <m/>
    <m/>
    <m/>
    <s v="Não se aplica"/>
    <s v="não"/>
    <s v="S/D"/>
    <s v="não"/>
    <s v="não"/>
    <m/>
    <m/>
    <m/>
    <m/>
  </r>
  <r>
    <m/>
    <s v="ARQUIVO"/>
    <m/>
    <m/>
    <s v="NE"/>
    <s v="SE"/>
    <s v="São Cristovão"/>
    <s v="Conjunto Rural"/>
    <s v="Engenho Poxim: capela de Nossa Senhora da Conceição"/>
    <n v="1"/>
    <s v="T"/>
    <n v="1"/>
    <n v="298"/>
    <x v="4"/>
    <m/>
    <m/>
    <m/>
    <n v="1940"/>
    <s v="TOMBADO"/>
    <m/>
    <m/>
    <m/>
    <s v="SE2806701BIED00008"/>
    <s v="Bem Imóvel"/>
    <s v="Conjunto Arquitetônico"/>
    <s v="Misto"/>
    <m/>
    <d v="1943-09-21T00:00:00"/>
    <d v="1943-09-21T00:00:00"/>
    <m/>
    <m/>
    <m/>
    <x v="12"/>
    <n v="1940"/>
    <m/>
    <m/>
    <m/>
    <m/>
    <s v="Não se aplica"/>
    <m/>
    <s v="S/D"/>
    <s v="não"/>
    <s v="não"/>
    <m/>
    <m/>
    <m/>
    <m/>
  </r>
  <r>
    <m/>
    <s v="ARQUIVO"/>
    <m/>
    <m/>
    <s v="NE"/>
    <s v="SE"/>
    <s v="Laranjeiras"/>
    <s v="Edificação e Acervo"/>
    <s v="Igreja de Comandaroba"/>
    <n v="1"/>
    <s v="T"/>
    <n v="1"/>
    <n v="299"/>
    <x v="4"/>
    <m/>
    <m/>
    <m/>
    <n v="1940"/>
    <s v="TOMBADO"/>
    <m/>
    <m/>
    <m/>
    <s v="SE2803609BIED00002"/>
    <s v="Bem Imóvel"/>
    <s v="Edificação"/>
    <s v="Arquitetura Religiosa"/>
    <m/>
    <d v="1943-03-23T00:00:00"/>
    <d v="1943-03-23T00:00:00"/>
    <m/>
    <m/>
    <m/>
    <x v="12"/>
    <n v="1940"/>
    <m/>
    <m/>
    <m/>
    <m/>
    <s v="Não se aplica"/>
    <s v="não"/>
    <s v="S/D"/>
    <s v="não"/>
    <s v="não"/>
    <m/>
    <m/>
    <m/>
    <m/>
  </r>
  <r>
    <m/>
    <s v="ARQUIVO"/>
    <m/>
    <m/>
    <s v="NE"/>
    <s v="SE"/>
    <s v="Santo Amaro das Brotas"/>
    <s v="Conjunto Rural"/>
    <s v="Engenho Caieira: capela de Nossa Senhora da Conceição"/>
    <n v="1"/>
    <s v="T"/>
    <n v="1"/>
    <n v="300"/>
    <x v="4"/>
    <m/>
    <m/>
    <m/>
    <n v="1940"/>
    <s v="TOMBADO"/>
    <m/>
    <m/>
    <m/>
    <s v="SE2806602BIED00002"/>
    <s v="Bem Imóvel"/>
    <s v="Conjunto Arquitetônico"/>
    <s v="Misto"/>
    <m/>
    <d v="1944-01-14T00:00:00"/>
    <d v="1944-01-14T00:00:00"/>
    <m/>
    <m/>
    <m/>
    <x v="16"/>
    <n v="1940"/>
    <m/>
    <m/>
    <m/>
    <m/>
    <s v="Não se aplica"/>
    <m/>
    <m/>
    <m/>
    <m/>
    <m/>
    <m/>
    <m/>
    <m/>
  </r>
  <r>
    <m/>
    <s v="ARQUIVO"/>
    <m/>
    <m/>
    <s v="NE"/>
    <s v="SE"/>
    <s v="São Cristovão"/>
    <s v="Edificação e Acervo"/>
    <s v="Convento e Igreja do Carmo"/>
    <n v="1"/>
    <s v="T"/>
    <n v="1"/>
    <n v="301"/>
    <x v="4"/>
    <m/>
    <m/>
    <m/>
    <n v="1940"/>
    <s v="TOMBADO"/>
    <m/>
    <m/>
    <m/>
    <s v="SE-2806701-BI-ED-00042"/>
    <s v="Bem Imóvel"/>
    <s v="Edificação"/>
    <s v="Arquitetura Religiosa"/>
    <m/>
    <d v="1943-04-02T00:00:00"/>
    <d v="1943-04-02T00:00:00"/>
    <m/>
    <m/>
    <m/>
    <x v="12"/>
    <n v="1940"/>
    <m/>
    <m/>
    <m/>
    <m/>
    <s v="Não se aplica"/>
    <m/>
    <s v="Não se aplica"/>
    <m/>
    <s v="sim"/>
    <m/>
    <m/>
    <m/>
    <s v="Inserido na poligonal de tombamento do CH"/>
  </r>
  <r>
    <m/>
    <s v="ARQUIVO"/>
    <m/>
    <m/>
    <s v="NE"/>
    <s v="SE"/>
    <s v="São Cristovão"/>
    <s v="Edificação e Acervo"/>
    <s v="Igreja e Casa da Misericórdia"/>
    <n v="1"/>
    <s v="T"/>
    <n v="1"/>
    <n v="302"/>
    <x v="4"/>
    <m/>
    <m/>
    <m/>
    <n v="1940"/>
    <s v="TOMBADO"/>
    <m/>
    <m/>
    <m/>
    <s v="SE-2806701-BI-ED-00040"/>
    <s v="Bem Imóvel"/>
    <s v="Edificação"/>
    <s v="Arquitetura Religiosa"/>
    <m/>
    <d v="1944-01-14T00:00:00"/>
    <d v="1944-01-14T00:00:00"/>
    <m/>
    <m/>
    <m/>
    <x v="16"/>
    <n v="1940"/>
    <m/>
    <m/>
    <m/>
    <m/>
    <s v="Não se aplica"/>
    <m/>
    <s v="Não se aplica"/>
    <m/>
    <s v="sim"/>
    <m/>
    <m/>
    <m/>
    <s v="Inserido na poligonal de tombamento do CH"/>
  </r>
  <r>
    <m/>
    <s v="ARQUIVO"/>
    <m/>
    <m/>
    <s v="NE"/>
    <s v="SE"/>
    <s v="São Cristovão"/>
    <s v="Edificação e Acervo"/>
    <s v="Convento e Igreja de Santa Cruz"/>
    <n v="1"/>
    <s v="T"/>
    <n v="1"/>
    <n v="303"/>
    <x v="4"/>
    <m/>
    <m/>
    <m/>
    <n v="1940"/>
    <s v="TOMBADO"/>
    <m/>
    <m/>
    <m/>
    <s v="SE-2806701-BI-ED-00041"/>
    <s v="Bem Imóvel"/>
    <s v="Edificação"/>
    <s v="Arquitetura Religiosa"/>
    <m/>
    <d v="1941-12-29T00:00:00"/>
    <d v="1941-12-29T00:00:00"/>
    <m/>
    <m/>
    <m/>
    <x v="2"/>
    <n v="1940"/>
    <m/>
    <m/>
    <m/>
    <m/>
    <s v="Não se aplica"/>
    <m/>
    <s v="Não se aplica"/>
    <m/>
    <s v="sim"/>
    <m/>
    <m/>
    <m/>
    <s v="Inserido na poligonal de tombamento do CH"/>
  </r>
  <r>
    <m/>
    <s v="ARQUIVO"/>
    <m/>
    <m/>
    <s v="NE"/>
    <s v="SE"/>
    <s v="São Cristovão"/>
    <s v="Edificação e Acervo"/>
    <s v="Igreja da Ordem Terceira do Carmo"/>
    <n v="1"/>
    <s v="T"/>
    <n v="1"/>
    <n v="304"/>
    <x v="4"/>
    <m/>
    <m/>
    <m/>
    <n v="1940"/>
    <s v="TOMBADO"/>
    <m/>
    <m/>
    <m/>
    <s v="SE2806701BIED00007"/>
    <s v="Bem Imóvel"/>
    <s v="Edificação"/>
    <s v="Arquitetura Religiosa"/>
    <m/>
    <d v="1943-04-14T00:00:00"/>
    <d v="1943-04-14T00:00:00"/>
    <m/>
    <m/>
    <m/>
    <x v="12"/>
    <n v="1940"/>
    <m/>
    <m/>
    <m/>
    <m/>
    <s v="Não se aplica"/>
    <m/>
    <s v="Não se aplica"/>
    <m/>
    <s v="sim"/>
    <m/>
    <m/>
    <m/>
    <s v="Inserido na poligonal de tombamento do CH"/>
  </r>
  <r>
    <m/>
    <s v="SUPERINT"/>
    <s v="Processo desaparecido. Informação Arquivo Central, 16/07/2014. reaberto em 04/09/2019"/>
    <s v="01450.001397/2019-30"/>
    <s v="SE"/>
    <s v="RJ"/>
    <s v="Angra dos Reis"/>
    <s v="Bem móvel ou integrado"/>
    <s v="Livro Primeiro do Tombo da Freguesia de Nossa Senhora Da Conceição"/>
    <n v="1"/>
    <m/>
    <n v="1"/>
    <n v="305"/>
    <x v="1"/>
    <m/>
    <m/>
    <m/>
    <n v="1940"/>
    <s v="INSTRUÇÃO"/>
    <m/>
    <m/>
    <m/>
    <s v=" "/>
    <s v="Bem Móvel e Integrado"/>
    <s v="Artefato"/>
    <m/>
    <m/>
    <m/>
    <m/>
    <m/>
    <m/>
    <m/>
    <x v="1"/>
    <m/>
    <m/>
    <m/>
    <m/>
    <m/>
    <m/>
    <m/>
    <m/>
    <m/>
    <m/>
    <m/>
    <m/>
    <m/>
    <m/>
  </r>
  <r>
    <m/>
    <s v="ARQUIVO"/>
    <m/>
    <m/>
    <s v="NE"/>
    <s v="SE"/>
    <s v="São Cristovão"/>
    <s v="Edificação"/>
    <s v="Sobrado à Rua Castro Alves,  2"/>
    <n v="1"/>
    <s v="T"/>
    <n v="1"/>
    <n v="306"/>
    <x v="5"/>
    <m/>
    <m/>
    <m/>
    <n v="1940"/>
    <s v="TOMBADO"/>
    <m/>
    <m/>
    <m/>
    <s v="SE2806701BIED00003"/>
    <s v="Bem Imóvel"/>
    <s v="Edificação"/>
    <m/>
    <m/>
    <d v="1943-09-21T00:00:00"/>
    <d v="1943-09-21T00:00:00"/>
    <m/>
    <m/>
    <m/>
    <x v="12"/>
    <n v="1940"/>
    <m/>
    <m/>
    <m/>
    <m/>
    <s v="Não se aplica"/>
    <m/>
    <s v="Não se aplica"/>
    <m/>
    <s v="sim"/>
    <m/>
    <m/>
    <m/>
    <s v="Inserido na poligonal de tombamento do CH"/>
  </r>
  <r>
    <m/>
    <s v="ARQUIVO"/>
    <m/>
    <m/>
    <s v="NE"/>
    <s v="SE"/>
    <s v="São Cristovão"/>
    <s v="Edificação"/>
    <s v="Sobrado à Rua da Matriz, com balcão corrido"/>
    <n v="1"/>
    <s v="T"/>
    <n v="1"/>
    <n v="307"/>
    <x v="5"/>
    <m/>
    <m/>
    <m/>
    <n v="1940"/>
    <s v="TOMBADO"/>
    <m/>
    <m/>
    <m/>
    <s v="SE2806701BIED00002"/>
    <s v="Bem Imóvel"/>
    <s v="Edificação"/>
    <m/>
    <m/>
    <d v="1943-09-21T00:00:00"/>
    <d v="1943-09-21T00:00:00"/>
    <m/>
    <m/>
    <m/>
    <x v="12"/>
    <n v="1940"/>
    <m/>
    <m/>
    <m/>
    <m/>
    <s v="Não se aplica"/>
    <m/>
    <s v="Não se aplica"/>
    <m/>
    <s v="sim"/>
    <m/>
    <m/>
    <m/>
    <s v="Inserido na poligonal de tombamento do CH"/>
  </r>
  <r>
    <m/>
    <s v="ARQUIVO"/>
    <m/>
    <m/>
    <s v="NE"/>
    <s v="SE"/>
    <s v="Laranjeiras"/>
    <s v="Edificação e Acervo"/>
    <s v="Engenho Jesus, Maria, José: capela"/>
    <n v="1"/>
    <s v="T"/>
    <n v="1"/>
    <n v="308"/>
    <x v="5"/>
    <m/>
    <m/>
    <m/>
    <n v="1940"/>
    <s v="TOMBADO"/>
    <m/>
    <m/>
    <m/>
    <s v="SE2803609BIED00003"/>
    <s v="Bem Imóvel"/>
    <s v="Edificação"/>
    <s v="Arquitetura Religiosa"/>
    <m/>
    <d v="1943-03-23T00:00:00"/>
    <d v="1943-03-23T00:00:00"/>
    <m/>
    <m/>
    <m/>
    <x v="12"/>
    <n v="1940"/>
    <m/>
    <m/>
    <m/>
    <s v="Verificar processo, pois na reunião 36 (2002) teriam sido arquivados outros bens inclusos nesse processo."/>
    <s v="Não se aplica"/>
    <s v="não"/>
    <s v="S/D"/>
    <s v="não"/>
    <s v="não"/>
    <m/>
    <m/>
    <m/>
    <m/>
  </r>
  <r>
    <m/>
    <s v="ARQUIVO"/>
    <m/>
    <m/>
    <s v="NE"/>
    <s v="SE"/>
    <s v="Riachuelo"/>
    <s v="Edificação e Acervo"/>
    <s v="Engenho Nossa Senhora da Penha: capela"/>
    <n v="1"/>
    <s v="T"/>
    <n v="0"/>
    <n v="308"/>
    <x v="5"/>
    <m/>
    <m/>
    <m/>
    <n v="1940"/>
    <s v="TOMBADO"/>
    <m/>
    <m/>
    <m/>
    <s v="SE2805901BIED00001"/>
    <s v="Bem Imóvel"/>
    <s v="Edificação"/>
    <s v="Arquitetura Religiosa"/>
    <m/>
    <d v="1943-03-23T00:00:00"/>
    <d v="1943-03-23T00:00:00"/>
    <m/>
    <m/>
    <m/>
    <x v="12"/>
    <n v="1940"/>
    <m/>
    <m/>
    <m/>
    <s v="Verificar processo, pois na reunião 36 (2002) teriam sido arquivados outros bens inclusos nesse processo."/>
    <s v="Não se aplica"/>
    <m/>
    <m/>
    <m/>
    <m/>
    <m/>
    <m/>
    <m/>
    <m/>
  </r>
  <r>
    <m/>
    <s v="ARQUIVO"/>
    <m/>
    <m/>
    <s v="NE"/>
    <s v="SE"/>
    <s v="São Cristovão"/>
    <s v="Edificação"/>
    <s v="Sobrado à Rua das Flores"/>
    <n v="1"/>
    <s v="T"/>
    <n v="1"/>
    <n v="309"/>
    <x v="5"/>
    <m/>
    <m/>
    <m/>
    <n v="1940"/>
    <s v="TOMBADO"/>
    <m/>
    <m/>
    <m/>
    <s v="SE2806701BIED00001"/>
    <s v="Bem Imóvel"/>
    <s v="Edificação"/>
    <m/>
    <m/>
    <d v="1943-09-21T00:00:00"/>
    <d v="1943-09-21T00:00:00"/>
    <m/>
    <m/>
    <m/>
    <x v="12"/>
    <n v="1940"/>
    <m/>
    <m/>
    <m/>
    <m/>
    <s v="Não se aplica"/>
    <m/>
    <s v="Não se aplica"/>
    <m/>
    <s v="sim"/>
    <m/>
    <m/>
    <m/>
    <s v="Inserido na poligonal de tombamento do CH"/>
  </r>
  <r>
    <m/>
    <s v="ARQUIVO"/>
    <m/>
    <m/>
    <s v="NE"/>
    <s v="AL"/>
    <s v="Penedo"/>
    <s v="Edificação e Acervo"/>
    <s v="Convento e Igreja Santa Maria dos Anjos"/>
    <n v="1"/>
    <s v="T"/>
    <n v="1"/>
    <n v="310"/>
    <x v="5"/>
    <m/>
    <m/>
    <m/>
    <n v="1940"/>
    <s v="TOMBADO"/>
    <m/>
    <m/>
    <m/>
    <s v="AL2706703BIED00001"/>
    <s v="Bem Imóvel"/>
    <s v="Edificação"/>
    <s v="Arquitetura Religiosa"/>
    <m/>
    <d v="1941-12-29T00:00:00"/>
    <d v="1941-12-29T00:00:00"/>
    <m/>
    <m/>
    <m/>
    <x v="2"/>
    <n v="1940"/>
    <m/>
    <m/>
    <m/>
    <m/>
    <s v="Não se aplica"/>
    <m/>
    <m/>
    <m/>
    <m/>
    <m/>
    <m/>
    <m/>
    <s v="“O tombamento inclui todo o seu acervo, de acordo com a Resolução do Conselho Consultivo da SPHAN, de 13/08/85, referente ao Proc. Administ. nº 13/85/SPHAN&quot;."/>
  </r>
  <r>
    <m/>
    <s v="ARQUIVO"/>
    <m/>
    <m/>
    <s v="SE"/>
    <s v="RJ"/>
    <s v="Rio de Janeiro"/>
    <s v="Edificação e Acervo"/>
    <s v="Igreja de Nossa Senhora do Carmo"/>
    <n v="1"/>
    <s v="T"/>
    <n v="1"/>
    <n v="311"/>
    <x v="5"/>
    <m/>
    <m/>
    <m/>
    <n v="1940"/>
    <s v="TOMBADO"/>
    <m/>
    <m/>
    <m/>
    <s v="RJ3304557BIED00036"/>
    <s v="Bem Imóvel"/>
    <s v="Edificação"/>
    <s v="Arquitetura Religiosa"/>
    <m/>
    <d v="1942-01-16T00:00:00"/>
    <d v="1942-01-16T00:00:00"/>
    <m/>
    <m/>
    <m/>
    <x v="11"/>
    <n v="1940"/>
    <m/>
    <m/>
    <m/>
    <s v="Inserida na poligonal de entorno da Praça XV"/>
    <s v="Não se aplica"/>
    <m/>
    <s v="Não se aplica"/>
    <s v="sim"/>
    <s v="sim"/>
    <m/>
    <m/>
    <m/>
    <s v="Inserida na poligonal de entorno da Praça XV"/>
  </r>
  <r>
    <m/>
    <s v="SUPERINT"/>
    <s v="Observação do arquivo: &quot;O processo não foi localizado, em 00/02/1998&quot;. Reaberto para instrução em 17/09/2019"/>
    <s v="01450.001404/2019-01"/>
    <s v="SE"/>
    <s v="RJ"/>
    <s v="Rio de Janeiro"/>
    <s v="Bem móvel ou integrado"/>
    <s v="Livro Terceiro de Receita e Despesa da Irmandade de São Pedro"/>
    <n v="1"/>
    <m/>
    <n v="1"/>
    <n v="312"/>
    <x v="1"/>
    <m/>
    <m/>
    <m/>
    <n v="1940"/>
    <s v="INSTRUÇÃO"/>
    <m/>
    <m/>
    <m/>
    <s v=" "/>
    <s v="Bem Móvel e Integrado"/>
    <s v="Artefato"/>
    <m/>
    <m/>
    <m/>
    <m/>
    <m/>
    <m/>
    <m/>
    <x v="1"/>
    <m/>
    <m/>
    <m/>
    <m/>
    <m/>
    <m/>
    <m/>
    <m/>
    <m/>
    <m/>
    <m/>
    <m/>
    <m/>
    <m/>
  </r>
  <r>
    <m/>
    <s v="ARQUIVO"/>
    <m/>
    <m/>
    <s v="NE"/>
    <s v="BA"/>
    <s v="São Sebastião do Passé"/>
    <s v="Conjunto Rural"/>
    <s v="Engenho Lagoa: sobrado e capela"/>
    <n v="1"/>
    <s v="T"/>
    <n v="1"/>
    <n v="313"/>
    <x v="5"/>
    <m/>
    <m/>
    <m/>
    <n v="1940"/>
    <s v="TOMBADO"/>
    <m/>
    <m/>
    <m/>
    <s v="BA2929503BICA00001"/>
    <s v="Bem Imóvel"/>
    <s v="Conjunto Arquitetônico"/>
    <s v="Misto"/>
    <m/>
    <d v="1942-07-06T00:00:00"/>
    <d v="1942-07-06T00:00:00"/>
    <m/>
    <m/>
    <m/>
    <x v="11"/>
    <n v="1940"/>
    <m/>
    <m/>
    <m/>
    <m/>
    <s v="Não se aplica"/>
    <m/>
    <m/>
    <m/>
    <m/>
    <m/>
    <m/>
    <m/>
    <m/>
  </r>
  <r>
    <m/>
    <s v="ARQUIVO"/>
    <m/>
    <m/>
    <s v="NE"/>
    <s v="BA"/>
    <s v="Santo Amaro"/>
    <s v="Edificação e Acervo"/>
    <s v="Igreja Matriz de Nossa Senhora de Oliveira dos Campinhos"/>
    <n v="1"/>
    <s v="T"/>
    <n v="1"/>
    <n v="314"/>
    <x v="5"/>
    <m/>
    <m/>
    <m/>
    <n v="1940"/>
    <s v="TOMBADO"/>
    <m/>
    <m/>
    <m/>
    <s v="BA2928604BIED00004"/>
    <s v="Bem Imóvel"/>
    <s v="Edificação"/>
    <s v="Arquitetura Religiosa"/>
    <m/>
    <d v="1942-06-24T00:00:00"/>
    <d v="1942-06-24T00:00:00"/>
    <m/>
    <m/>
    <m/>
    <x v="11"/>
    <n v="1940"/>
    <m/>
    <m/>
    <m/>
    <m/>
    <s v="Não se aplica"/>
    <m/>
    <m/>
    <m/>
    <m/>
    <m/>
    <m/>
    <m/>
    <m/>
  </r>
  <r>
    <m/>
    <s v="ARQUIVO"/>
    <m/>
    <m/>
    <s v="N"/>
    <s v="PA"/>
    <s v="Belém"/>
    <s v="Edificação"/>
    <s v="Palacete Azul"/>
    <n v="1"/>
    <s v="T"/>
    <n v="1"/>
    <n v="315"/>
    <x v="5"/>
    <m/>
    <m/>
    <m/>
    <n v="1940"/>
    <s v="TOMBADO"/>
    <m/>
    <m/>
    <m/>
    <s v="PA1501402BIED00010"/>
    <s v="Bem Imóvel"/>
    <s v="Edificação"/>
    <m/>
    <m/>
    <d v="1942-07-07T00:00:00"/>
    <d v="1942-07-07T00:00:00"/>
    <m/>
    <m/>
    <m/>
    <x v="11"/>
    <n v="1940"/>
    <m/>
    <m/>
    <m/>
    <m/>
    <s v="Não se aplica"/>
    <m/>
    <s v="Não se aplica"/>
    <m/>
    <s v="sim"/>
    <m/>
    <m/>
    <m/>
    <m/>
  </r>
  <r>
    <m/>
    <s v="ARQUIVO"/>
    <m/>
    <m/>
    <s v="NE"/>
    <s v="BA"/>
    <s v="Maragogipe"/>
    <s v="Conjunto Rural"/>
    <s v="Fazenda de São Roque: casa grande e capela"/>
    <n v="1"/>
    <s v="T"/>
    <n v="1"/>
    <n v="316"/>
    <x v="5"/>
    <m/>
    <m/>
    <m/>
    <n v="1940"/>
    <s v="TOMBADO"/>
    <m/>
    <m/>
    <m/>
    <s v="BA2920601BICA00001"/>
    <s v="Bem Imóvel"/>
    <s v="Conjunto Arquitetônico"/>
    <s v="Misto"/>
    <m/>
    <d v="1943-02-16T00:00:00"/>
    <d v="1943-02-16T00:00:00"/>
    <m/>
    <m/>
    <m/>
    <x v="12"/>
    <n v="1940"/>
    <m/>
    <m/>
    <m/>
    <m/>
    <s v="Não se aplica"/>
    <m/>
    <m/>
    <m/>
    <m/>
    <m/>
    <m/>
    <m/>
    <s v="“O tombamento inclui todo o seu acervo, de acordo com a Resolução do Conselho Consultivo da SPHAN, de 13/08/85, referente ao Proc. Administ. nº 13/85/SPHAN&quot;."/>
  </r>
  <r>
    <m/>
    <s v="ARQUIVO"/>
    <m/>
    <m/>
    <s v="SE"/>
    <s v="RJ"/>
    <s v="Angra dos Reis"/>
    <s v="Conjunto Rural"/>
    <s v="Fazenda, Ilhota Morcego e casa"/>
    <n v="1"/>
    <s v="T"/>
    <n v="1"/>
    <n v="317"/>
    <x v="5"/>
    <m/>
    <m/>
    <m/>
    <n v="1940"/>
    <s v="TOMBADO"/>
    <m/>
    <m/>
    <m/>
    <s v="RJ3300100BIED00003"/>
    <s v="Bem Imóvel"/>
    <s v="Conjunto Arquitetônico"/>
    <s v="Misto"/>
    <m/>
    <d v="1942-07-23T00:00:00"/>
    <m/>
    <m/>
    <m/>
    <m/>
    <x v="11"/>
    <n v="1940"/>
    <m/>
    <m/>
    <m/>
    <m/>
    <s v="Não se aplica"/>
    <m/>
    <s v="S/D"/>
    <m/>
    <s v="não"/>
    <m/>
    <m/>
    <m/>
    <m/>
  </r>
  <r>
    <m/>
    <s v="ARQUIVO"/>
    <m/>
    <m/>
    <s v="SE"/>
    <s v="MG"/>
    <s v="Serro "/>
    <s v="Edificação e Acervo"/>
    <s v="Igreja de Nossa Senhora do Carmo"/>
    <n v="1"/>
    <s v="T"/>
    <n v="1"/>
    <n v="318"/>
    <x v="5"/>
    <m/>
    <m/>
    <m/>
    <n v="1940"/>
    <s v="TOMBADO"/>
    <m/>
    <m/>
    <m/>
    <s v="MG3167103BIED00003"/>
    <s v="Bem Imóvel"/>
    <s v="Edificação"/>
    <s v="Arquitetura Religiosa"/>
    <m/>
    <d v="1949-11-24T00:00:00"/>
    <m/>
    <m/>
    <m/>
    <m/>
    <x v="10"/>
    <n v="1940"/>
    <m/>
    <m/>
    <m/>
    <m/>
    <s v="Não se aplica"/>
    <m/>
    <m/>
    <m/>
    <m/>
    <m/>
    <m/>
    <m/>
    <m/>
  </r>
  <r>
    <m/>
    <s v="ARQUIVO"/>
    <m/>
    <m/>
    <s v="SE"/>
    <s v="MG"/>
    <s v="Serro "/>
    <s v="Edificação e Acervo"/>
    <s v="Igreja do Bom Jesus de Matozinhos"/>
    <n v="1"/>
    <s v="T"/>
    <n v="1"/>
    <n v="319"/>
    <x v="5"/>
    <m/>
    <m/>
    <m/>
    <n v="1940"/>
    <s v="TOMBADO"/>
    <m/>
    <m/>
    <m/>
    <s v="MG3167103BIED00004"/>
    <s v="Bem Imóvel"/>
    <s v="Edificação"/>
    <s v="Arquitetura Religiosa"/>
    <m/>
    <d v="1944-01-14T00:00:00"/>
    <d v="1944-01-14T00:00:00"/>
    <m/>
    <m/>
    <m/>
    <x v="16"/>
    <n v="1940"/>
    <m/>
    <m/>
    <m/>
    <m/>
    <s v="Não se aplica"/>
    <m/>
    <m/>
    <m/>
    <m/>
    <m/>
    <m/>
    <m/>
    <m/>
  </r>
  <r>
    <m/>
    <s v="ARQUIVO"/>
    <s v="CGID em 02/12/2015 (verificar)"/>
    <s v="01498.001912/2017-73 (01498.002720/2015-12 -número do memo de encaminhamento da documentação pela SE-PE)"/>
    <s v="NE"/>
    <s v="PE"/>
    <s v="Recife"/>
    <s v="Edificação"/>
    <s v="Casa à Avenida Rosa e Silva, 36"/>
    <n v="1"/>
    <s v="TC"/>
    <n v="1"/>
    <n v="320"/>
    <x v="5"/>
    <m/>
    <m/>
    <m/>
    <n v="1940"/>
    <s v="TOMB. CANCEL."/>
    <m/>
    <m/>
    <m/>
    <s v=" "/>
    <s v="Bem Imóvel"/>
    <s v="Edificação"/>
    <m/>
    <m/>
    <m/>
    <m/>
    <m/>
    <n v="1968"/>
    <n v="50"/>
    <x v="1"/>
    <m/>
    <m/>
    <m/>
    <m/>
    <s v="Tombamento cancelado por meio do Decreto nº 62.711, de 16 de Maio de 1968, autorizando a Embratel a construir no lote. Pedi verificação da(s) inscrição(ôes) que haviam (Anna, 11/11/2015)"/>
    <m/>
    <m/>
    <m/>
    <m/>
    <m/>
    <m/>
    <m/>
    <m/>
    <m/>
  </r>
  <r>
    <m/>
    <s v="ARQUIVO"/>
    <m/>
    <m/>
    <s v="NE"/>
    <s v="BA"/>
    <s v="Cairu"/>
    <s v="Edificação"/>
    <s v="Fonte Grande do Morro de São Paulo"/>
    <n v="1"/>
    <s v="T"/>
    <n v="1"/>
    <n v="321"/>
    <x v="5"/>
    <m/>
    <m/>
    <m/>
    <n v="1940"/>
    <s v="TOMBADO"/>
    <m/>
    <m/>
    <m/>
    <s v="BA2905404BIED00003"/>
    <s v="Bem Imóvel"/>
    <s v="Edificação"/>
    <m/>
    <m/>
    <d v="1943-08-08T00:00:00"/>
    <d v="1943-08-28T00:00:00"/>
    <m/>
    <m/>
    <m/>
    <x v="12"/>
    <n v="1940"/>
    <m/>
    <m/>
    <m/>
    <m/>
    <s v="Não se aplica"/>
    <m/>
    <m/>
    <m/>
    <m/>
    <m/>
    <m/>
    <m/>
    <m/>
  </r>
  <r>
    <m/>
    <s v="ARQUIVO"/>
    <m/>
    <m/>
    <s v="NE"/>
    <s v="BA"/>
    <s v="Candeias"/>
    <s v="Conjunto Rural"/>
    <s v="Engenho Freguesia: sobrado, fábrica de açúcar e Capela de Nossa Senhora da Piedade"/>
    <n v="1"/>
    <s v="T"/>
    <n v="1"/>
    <n v="322"/>
    <x v="6"/>
    <m/>
    <m/>
    <m/>
    <n v="1940"/>
    <s v="TOMBADO"/>
    <m/>
    <m/>
    <m/>
    <s v="BA2906501BIED00001"/>
    <s v="Bem Imóvel"/>
    <s v="Conjunto Arquitetônico"/>
    <s v="Misto"/>
    <m/>
    <d v="1944-09-14T00:00:00"/>
    <d v="1944-09-14T00:00:00"/>
    <m/>
    <m/>
    <m/>
    <x v="16"/>
    <n v="1940"/>
    <m/>
    <m/>
    <m/>
    <m/>
    <s v="Não se aplica"/>
    <m/>
    <m/>
    <m/>
    <m/>
    <m/>
    <m/>
    <m/>
    <m/>
  </r>
  <r>
    <m/>
    <s v="ARQUIVO"/>
    <m/>
    <m/>
    <s v="NE"/>
    <s v="BA"/>
    <s v="Candeias"/>
    <s v="Conjunto Rural"/>
    <s v="Engenho Matoim: sobrado e fábrica de açúcar"/>
    <n v="1"/>
    <s v="T"/>
    <n v="1"/>
    <n v="323"/>
    <x v="6"/>
    <m/>
    <m/>
    <m/>
    <n v="1940"/>
    <s v="TOMBADO"/>
    <m/>
    <m/>
    <m/>
    <s v="BA2906501BIED00002"/>
    <s v="Bem Imóvel"/>
    <s v="Conjunto Arquitetônico"/>
    <s v="Misto"/>
    <m/>
    <d v="1943-09-06T00:00:00"/>
    <m/>
    <m/>
    <m/>
    <m/>
    <x v="12"/>
    <n v="1940"/>
    <m/>
    <m/>
    <m/>
    <m/>
    <s v="Não se aplica"/>
    <m/>
    <m/>
    <m/>
    <m/>
    <m/>
    <m/>
    <m/>
    <m/>
  </r>
  <r>
    <m/>
    <s v="ARQUIVO"/>
    <s v="Processo INDEFERIDO em 27/02/2004."/>
    <m/>
    <s v="NE"/>
    <s v="BA"/>
    <s v="Salvador"/>
    <s v="Conjunto Arquitetônico"/>
    <s v="Casa à Rua da Misericordia, 16 e 18"/>
    <n v="1"/>
    <m/>
    <n v="1"/>
    <n v="324"/>
    <x v="6"/>
    <m/>
    <m/>
    <m/>
    <n v="1940"/>
    <s v="INDEFERIDO"/>
    <m/>
    <m/>
    <m/>
    <s v=" "/>
    <s v="Bem Imóvel"/>
    <s v="Conjunto Arquitetônico"/>
    <m/>
    <m/>
    <m/>
    <m/>
    <m/>
    <m/>
    <m/>
    <x v="1"/>
    <m/>
    <m/>
    <d v="2004-02-27T00:00:00"/>
    <n v="2000"/>
    <m/>
    <m/>
    <m/>
    <m/>
    <m/>
    <m/>
    <m/>
    <m/>
    <m/>
    <m/>
  </r>
  <r>
    <m/>
    <s v="ARQUIVO"/>
    <m/>
    <m/>
    <s v="SE"/>
    <s v="SP"/>
    <s v="São Paulo"/>
    <s v="Edificação e Acervo"/>
    <s v="Mosteiro e Igreja da Imaculada Conceição da Luz e respectivo quintal"/>
    <n v="1"/>
    <s v="T"/>
    <n v="1"/>
    <n v="325"/>
    <x v="6"/>
    <m/>
    <m/>
    <m/>
    <n v="1940"/>
    <s v="TOMBADO"/>
    <m/>
    <m/>
    <m/>
    <s v="SP3550308BICA00004"/>
    <s v="Bem Imóvel"/>
    <s v="Conjunto Arquitetônico"/>
    <s v="Arquitetura Religiosa"/>
    <m/>
    <d v="1943-08-16T00:00:00"/>
    <d v="1943-08-16T00:00:00"/>
    <m/>
    <m/>
    <m/>
    <x v="12"/>
    <n v="1940"/>
    <m/>
    <m/>
    <m/>
    <m/>
    <s v="Não se aplica"/>
    <m/>
    <m/>
    <m/>
    <m/>
    <m/>
    <m/>
    <m/>
    <s v="O tombamento inclui o Parque do Mosteiro"/>
  </r>
  <r>
    <m/>
    <s v="ARQUIVO"/>
    <m/>
    <m/>
    <s v="NE"/>
    <s v="BA"/>
    <s v="Lauro de Freitas"/>
    <s v="Edificação e Acervo"/>
    <s v="Igreja Matriz de Santo Amaro do Ipitanga"/>
    <n v="1"/>
    <s v="T"/>
    <n v="1"/>
    <n v="326"/>
    <x v="6"/>
    <m/>
    <m/>
    <m/>
    <n v="1940"/>
    <s v="TOMBADO"/>
    <m/>
    <m/>
    <m/>
    <s v="BA2919207BIED00001"/>
    <s v="Bem Imóvel"/>
    <s v="Edificação"/>
    <s v="Arquitetura Religiosa"/>
    <m/>
    <d v="1944-01-31T00:00:00"/>
    <d v="1944-01-31T00:00:00"/>
    <m/>
    <m/>
    <m/>
    <x v="16"/>
    <n v="1940"/>
    <m/>
    <m/>
    <m/>
    <m/>
    <s v="Não se aplica"/>
    <m/>
    <m/>
    <m/>
    <m/>
    <m/>
    <m/>
    <m/>
    <s v="“O tombamento inclui todo o seu acervo, de acordo com a Resolução do Conselho Consultivo da SPHAN, de 13/08/85, referente ao Proc. Administ. nº 13/85/SPHAN&quot;."/>
  </r>
  <r>
    <m/>
    <s v="ARQUIVO"/>
    <m/>
    <m/>
    <s v="N"/>
    <s v="PA"/>
    <s v="Belém"/>
    <s v="Edificação"/>
    <s v="Solar do Barão de Guajará"/>
    <n v="1"/>
    <s v="T"/>
    <n v="1"/>
    <n v="327"/>
    <x v="6"/>
    <m/>
    <m/>
    <m/>
    <n v="1940"/>
    <s v="TOMBADO"/>
    <m/>
    <m/>
    <m/>
    <s v="PA1501402BIED00014"/>
    <s v="Bem Imóvel"/>
    <s v="Edificação"/>
    <m/>
    <m/>
    <d v="1950-05-23T00:00:00"/>
    <d v="1950-05-23T00:00:00"/>
    <m/>
    <m/>
    <m/>
    <x v="17"/>
    <n v="1950"/>
    <m/>
    <m/>
    <m/>
    <m/>
    <s v="Não se aplica"/>
    <m/>
    <s v="Não se aplica"/>
    <m/>
    <s v="sim"/>
    <m/>
    <m/>
    <m/>
    <m/>
  </r>
  <r>
    <m/>
    <s v="ARQUIVO"/>
    <s v="Despacho para INDEFERIR o Processo em 11/02/2004."/>
    <m/>
    <s v="NE"/>
    <s v="BA"/>
    <s v="Cachoeira"/>
    <s v="Edificação"/>
    <s v="Casa à rua Estrada de Ferro/ Casa mais antiga de Cachoeira"/>
    <n v="1"/>
    <m/>
    <n v="1"/>
    <n v="328"/>
    <x v="6"/>
    <m/>
    <m/>
    <m/>
    <n v="1940"/>
    <s v="INDEFERIDO"/>
    <m/>
    <m/>
    <m/>
    <s v=" "/>
    <s v="Bem Imóvel"/>
    <s v="Edificação"/>
    <m/>
    <m/>
    <m/>
    <m/>
    <m/>
    <m/>
    <m/>
    <x v="1"/>
    <m/>
    <m/>
    <d v="2004-02-11T00:00:00"/>
    <n v="2000"/>
    <m/>
    <m/>
    <m/>
    <m/>
    <m/>
    <m/>
    <m/>
    <m/>
    <m/>
    <m/>
  </r>
  <r>
    <m/>
    <s v="ARQUIVO"/>
    <s v="Processo INDEFERIDO em 27/02/2004."/>
    <m/>
    <s v="NE"/>
    <s v="BA"/>
    <s v="Santo Amaro"/>
    <s v="Edificação e Acervo"/>
    <s v="Capela São Braz, situada na Fazenda S.Br"/>
    <n v="1"/>
    <m/>
    <n v="1"/>
    <n v="329"/>
    <x v="1"/>
    <m/>
    <m/>
    <m/>
    <n v="1940"/>
    <s v="INDEFERIDO"/>
    <m/>
    <m/>
    <m/>
    <s v=" "/>
    <s v="Bem Imóvel"/>
    <s v="Edificação"/>
    <s v="Arquitetura Religiosa"/>
    <m/>
    <m/>
    <m/>
    <m/>
    <m/>
    <m/>
    <x v="1"/>
    <m/>
    <m/>
    <d v="2004-02-27T00:00:00"/>
    <n v="2000"/>
    <m/>
    <m/>
    <m/>
    <m/>
    <m/>
    <m/>
    <m/>
    <m/>
    <m/>
    <m/>
  </r>
  <r>
    <d v="2016-03-14T00:00:00"/>
    <s v="DEPAM"/>
    <s v="Não tem poligonal. Aberto Volume II para rerratificação, que estava uma zona. Encaminhado ao Arquivo para organizar e devolver, junto com o Volume I."/>
    <s v="01458.003741/2010-17"/>
    <s v="NE"/>
    <s v="PB"/>
    <s v="Ingá"/>
    <s v="Sítio arqueológico"/>
    <s v="Inscrições pré-históricas do Rio Ingá"/>
    <n v="1"/>
    <s v="T"/>
    <n v="1"/>
    <n v="330"/>
    <x v="6"/>
    <m/>
    <m/>
    <m/>
    <n v="1940"/>
    <s v="RERRATIFIC."/>
    <s v="DEFERIMENTO"/>
    <m/>
    <m/>
    <s v="PB2506806BAST00001"/>
    <s v="Bem Arqueológico"/>
    <s v="Sítio"/>
    <m/>
    <m/>
    <d v="1944-05-29T00:00:00"/>
    <d v="1944-05-29T00:00:00"/>
    <m/>
    <m/>
    <m/>
    <x v="16"/>
    <n v="1940"/>
    <m/>
    <m/>
    <m/>
    <m/>
    <m/>
    <m/>
    <m/>
    <m/>
    <m/>
    <m/>
    <m/>
    <m/>
    <m/>
  </r>
  <r>
    <m/>
    <s v="ARQUIVO"/>
    <m/>
    <m/>
    <s v="NE"/>
    <s v="BA"/>
    <s v="Salvador"/>
    <s v="Edificação"/>
    <s v="Edifício à Praça Cairú, onde funciona a Alfândega, atual Mercado"/>
    <n v="1"/>
    <s v="T"/>
    <n v="1"/>
    <n v="331"/>
    <x v="1"/>
    <m/>
    <m/>
    <m/>
    <n v="1940"/>
    <s v="TOMBADO"/>
    <m/>
    <m/>
    <m/>
    <s v="BA2927408BIED00025"/>
    <s v="Bem Imóvel"/>
    <s v="Edificação"/>
    <m/>
    <m/>
    <d v="1966-10-25T00:00:00"/>
    <m/>
    <m/>
    <m/>
    <m/>
    <x v="18"/>
    <n v="1960"/>
    <m/>
    <m/>
    <m/>
    <m/>
    <s v="Não se aplica"/>
    <m/>
    <m/>
    <m/>
    <m/>
    <m/>
    <m/>
    <m/>
    <m/>
  </r>
  <r>
    <m/>
    <s v="ARQUIVO"/>
    <m/>
    <m/>
    <s v="NE"/>
    <s v="BA"/>
    <s v="Vera Cruz"/>
    <s v="Edificação e Acervo"/>
    <s v="Capela de Santo Antônio dos Velasques"/>
    <n v="1"/>
    <s v="T"/>
    <n v="1"/>
    <n v="332"/>
    <x v="4"/>
    <m/>
    <m/>
    <m/>
    <n v="1940"/>
    <s v="TOMBADO"/>
    <m/>
    <m/>
    <m/>
    <s v="BA2933208BIED00001"/>
    <s v="Bem Imóvel"/>
    <s v="Edificação"/>
    <s v="Arquitetura Religiosa"/>
    <m/>
    <d v="1962-01-30T00:00:00"/>
    <m/>
    <m/>
    <m/>
    <m/>
    <x v="15"/>
    <n v="1960"/>
    <m/>
    <m/>
    <m/>
    <m/>
    <s v="Não se aplica"/>
    <m/>
    <m/>
    <m/>
    <m/>
    <m/>
    <m/>
    <m/>
    <m/>
  </r>
  <r>
    <m/>
    <s v="ARQUIVO"/>
    <s v="Processo INDEFERIDO em 07/05/1999. "/>
    <m/>
    <s v="NE"/>
    <s v="BA"/>
    <s v="São Francisco do Conde"/>
    <s v="Conjunto Rural"/>
    <s v="Casa e Capela do Engenho São José da Vila; "/>
    <n v="1"/>
    <m/>
    <n v="1"/>
    <n v="333"/>
    <x v="7"/>
    <m/>
    <m/>
    <m/>
    <n v="1940"/>
    <s v="INDEFERIDO"/>
    <m/>
    <m/>
    <m/>
    <s v=" "/>
    <s v="Bem Imóvel"/>
    <s v="Conjunto Arquitetônico"/>
    <s v="Misto"/>
    <m/>
    <m/>
    <m/>
    <m/>
    <m/>
    <m/>
    <x v="1"/>
    <m/>
    <m/>
    <d v="1999-05-07T00:00:00"/>
    <n v="1990"/>
    <m/>
    <s v="Não se aplica"/>
    <m/>
    <m/>
    <m/>
    <m/>
    <m/>
    <m/>
    <m/>
    <m/>
  </r>
  <r>
    <m/>
    <s v="ARQUIVO"/>
    <m/>
    <m/>
    <s v="NE"/>
    <s v="BA"/>
    <s v="São Francisco do Conde"/>
    <s v="Ruína"/>
    <s v="Engenho São Miguel e Almas: casa e capela"/>
    <n v="1"/>
    <s v="T"/>
    <n v="1"/>
    <n v="334"/>
    <x v="7"/>
    <m/>
    <m/>
    <m/>
    <n v="1940"/>
    <s v="TOMBADO"/>
    <m/>
    <m/>
    <m/>
    <s v="BA2929206BIED00001"/>
    <s v="Bem Imóvel"/>
    <s v="Conjunto Arquitetônico"/>
    <s v="Misto"/>
    <m/>
    <d v="1944-06-28T00:00:00"/>
    <d v="1944-06-28T00:00:00"/>
    <m/>
    <m/>
    <m/>
    <x v="16"/>
    <n v="1940"/>
    <m/>
    <m/>
    <m/>
    <m/>
    <s v="Não se aplica"/>
    <m/>
    <m/>
    <m/>
    <m/>
    <m/>
    <m/>
    <m/>
    <m/>
  </r>
  <r>
    <m/>
    <s v="ARQUIVO"/>
    <m/>
    <m/>
    <s v="NE"/>
    <s v="BA"/>
    <s v="Salvador"/>
    <s v="Edificação"/>
    <s v="Prédio localizado na Praça dos Veteranos, nº 5 conhecido como Solar do Gravatá ou Solar Oliveira Mendes"/>
    <n v="1"/>
    <s v="T"/>
    <n v="1"/>
    <n v="335"/>
    <x v="7"/>
    <m/>
    <m/>
    <m/>
    <n v="1940"/>
    <s v="TOMBADO"/>
    <m/>
    <m/>
    <m/>
    <s v="BA-2927408-BI-ED-00094"/>
    <s v="Bem Imóvel"/>
    <s v="Edificação"/>
    <m/>
    <m/>
    <m/>
    <d v="1974-05-24T00:00:00"/>
    <m/>
    <m/>
    <m/>
    <x v="19"/>
    <n v="1970"/>
    <m/>
    <m/>
    <m/>
    <m/>
    <s v="Não se aplica"/>
    <m/>
    <m/>
    <m/>
    <m/>
    <m/>
    <m/>
    <m/>
    <m/>
  </r>
  <r>
    <m/>
    <s v="ARQUIVO"/>
    <m/>
    <m/>
    <s v="N"/>
    <s v="PA"/>
    <s v="Belém"/>
    <s v="Edificação e Acervo"/>
    <s v="Igreja de Nossa Senhora do Rosário"/>
    <n v="1"/>
    <s v="T"/>
    <n v="1"/>
    <n v="336"/>
    <x v="7"/>
    <m/>
    <m/>
    <m/>
    <n v="1940"/>
    <s v="TOMBADO"/>
    <m/>
    <m/>
    <m/>
    <s v="PA1501402BIED00006"/>
    <s v="Bem Imóvel"/>
    <s v="Edificação"/>
    <s v="Arquitetura Religiosa"/>
    <m/>
    <d v="1950-05-23T00:00:00"/>
    <d v="1950-05-23T00:00:00"/>
    <m/>
    <m/>
    <m/>
    <x v="17"/>
    <n v="1950"/>
    <m/>
    <m/>
    <m/>
    <m/>
    <s v="Não se aplica"/>
    <m/>
    <s v="Não se aplica"/>
    <m/>
    <s v="sim"/>
    <m/>
    <m/>
    <m/>
    <m/>
  </r>
  <r>
    <m/>
    <s v="ARQUIVO"/>
    <m/>
    <m/>
    <s v="S"/>
    <s v="RS"/>
    <s v="Bagé"/>
    <s v="Edificação e Acervo"/>
    <s v="Igreja Matriz de São Sebastião"/>
    <n v="1"/>
    <s v="T"/>
    <n v="1"/>
    <n v="337"/>
    <x v="7"/>
    <m/>
    <m/>
    <m/>
    <n v="1940"/>
    <s v="TOMBADO"/>
    <m/>
    <m/>
    <m/>
    <s v="RS4301602BIED00001"/>
    <s v="Bem Imóvel"/>
    <s v="Edificação"/>
    <s v="Arquitetura Religiosa"/>
    <m/>
    <d v="1955-01-17T00:00:00"/>
    <m/>
    <m/>
    <n v="1953"/>
    <n v="17"/>
    <x v="20"/>
    <n v="1950"/>
    <m/>
    <m/>
    <m/>
    <m/>
    <s v="Não se aplica"/>
    <m/>
    <m/>
    <m/>
    <m/>
    <m/>
    <m/>
    <m/>
    <m/>
  </r>
  <r>
    <m/>
    <s v="ARQUIVO"/>
    <m/>
    <m/>
    <s v="SE"/>
    <s v="MG"/>
    <s v="Itabira"/>
    <s v="Edificação"/>
    <s v="Ermida de Nossa Senhora do Rosário"/>
    <n v="1"/>
    <s v="T"/>
    <n v="1"/>
    <n v="338"/>
    <x v="7"/>
    <m/>
    <m/>
    <m/>
    <n v="1940"/>
    <s v="TOMBADO"/>
    <m/>
    <m/>
    <m/>
    <s v="MG3131703BIED00001"/>
    <s v="Bem Imóvel"/>
    <s v="Edificação"/>
    <m/>
    <m/>
    <m/>
    <d v="1949-12-23T00:00:00"/>
    <m/>
    <m/>
    <m/>
    <x v="10"/>
    <n v="1940"/>
    <m/>
    <m/>
    <m/>
    <m/>
    <s v="Não se aplica"/>
    <m/>
    <m/>
    <m/>
    <m/>
    <m/>
    <m/>
    <m/>
    <m/>
  </r>
  <r>
    <m/>
    <s v="ARQUIVO"/>
    <s v="Processo INDEFERIDO em 03/05/1999. "/>
    <m/>
    <s v="SE"/>
    <s v="SP"/>
    <s v="São Paulo"/>
    <s v="Edificação"/>
    <s v="Prédio à rua da Consolação, onde está instalado o Seminário N.S da Glória; Seminário da Consolação"/>
    <n v="1"/>
    <m/>
    <n v="1"/>
    <n v="339"/>
    <x v="1"/>
    <m/>
    <m/>
    <m/>
    <n v="1940"/>
    <s v="INDEFERIDO"/>
    <m/>
    <m/>
    <m/>
    <s v=" "/>
    <s v="Bem Imóvel"/>
    <s v="Edificação"/>
    <m/>
    <m/>
    <m/>
    <m/>
    <m/>
    <m/>
    <m/>
    <x v="1"/>
    <m/>
    <m/>
    <d v="1999-05-03T00:00:00"/>
    <n v="1990"/>
    <m/>
    <m/>
    <m/>
    <m/>
    <m/>
    <m/>
    <m/>
    <m/>
    <m/>
    <m/>
  </r>
  <r>
    <m/>
    <s v="ARQUIVO"/>
    <m/>
    <m/>
    <s v="SE"/>
    <s v="MG"/>
    <s v="Mariana"/>
    <s v="Edificação e Acervo"/>
    <s v="Igreja Matriz de São Caetano"/>
    <n v="1"/>
    <s v="T"/>
    <n v="1"/>
    <n v="340"/>
    <x v="1"/>
    <m/>
    <m/>
    <m/>
    <n v="1940"/>
    <s v="TOMBADO"/>
    <m/>
    <m/>
    <m/>
    <s v="MG3140001BIED00016"/>
    <s v="Bem Imóvel"/>
    <s v="Edificação"/>
    <s v="Arquitetura Religiosa"/>
    <m/>
    <m/>
    <d v="1953-05-25T00:00:00"/>
    <m/>
    <m/>
    <m/>
    <x v="21"/>
    <n v="1950"/>
    <m/>
    <m/>
    <m/>
    <m/>
    <s v="Não se aplica"/>
    <m/>
    <m/>
    <m/>
    <m/>
    <m/>
    <m/>
    <m/>
    <m/>
  </r>
  <r>
    <m/>
    <s v="ARQUIVO"/>
    <m/>
    <m/>
    <s v="N"/>
    <s v="PA"/>
    <s v="Belém"/>
    <s v="Edificação"/>
    <s v="Palácio Velho"/>
    <n v="1"/>
    <s v="T"/>
    <n v="1"/>
    <n v="341"/>
    <x v="6"/>
    <m/>
    <m/>
    <m/>
    <n v="1940"/>
    <s v="TOMBADO"/>
    <m/>
    <m/>
    <m/>
    <s v="PA1501402BIED00013"/>
    <s v="Bem Imóvel"/>
    <s v="Edificação"/>
    <m/>
    <m/>
    <d v="1944-08-21T00:00:00"/>
    <d v="1944-08-21T00:00:00"/>
    <m/>
    <m/>
    <m/>
    <x v="16"/>
    <n v="1940"/>
    <m/>
    <m/>
    <m/>
    <m/>
    <s v="Não se aplica"/>
    <m/>
    <s v="Não se aplica"/>
    <m/>
    <s v="sim"/>
    <m/>
    <m/>
    <m/>
    <m/>
  </r>
  <r>
    <m/>
    <s v="ARQUIVO"/>
    <m/>
    <m/>
    <s v="S"/>
    <s v="SC"/>
    <s v="Florianópolis"/>
    <s v="Edificação"/>
    <s v="Casa à rua Saldanha Marinho, nº 3, onde nasceu Victor Meirelles"/>
    <n v="1"/>
    <s v="T"/>
    <n v="1"/>
    <n v="342"/>
    <x v="7"/>
    <m/>
    <m/>
    <m/>
    <n v="1940"/>
    <s v="TOMBADO"/>
    <m/>
    <m/>
    <m/>
    <s v="SC4205407BIED00009"/>
    <s v="Bem Imóvel"/>
    <s v="Edificação"/>
    <m/>
    <m/>
    <d v="1950-01-30T00:00:00"/>
    <m/>
    <m/>
    <m/>
    <m/>
    <x v="17"/>
    <n v="1950"/>
    <m/>
    <m/>
    <m/>
    <m/>
    <s v="Não se aplica"/>
    <s v="sim"/>
    <s v="P"/>
    <s v="sim"/>
    <m/>
    <m/>
    <m/>
    <m/>
    <s v="Entorno: PORTARIA Nº 500, DE 20 DE OUTUBRO DE 2014"/>
  </r>
  <r>
    <m/>
    <s v="ARQUIVO"/>
    <m/>
    <m/>
    <s v="SE"/>
    <s v="SP"/>
    <s v="Taubaté"/>
    <s v="Edificação e Acervo"/>
    <s v="Capela de Nossa Senhora do Pilar"/>
    <n v="1"/>
    <s v="T"/>
    <n v="1"/>
    <n v="343"/>
    <x v="7"/>
    <m/>
    <m/>
    <m/>
    <n v="1940"/>
    <s v="TOMBADO"/>
    <m/>
    <m/>
    <m/>
    <s v="SP3554102BIED00002"/>
    <s v="Bem Imóvel"/>
    <s v="Edificação"/>
    <s v="Arquitetura Religiosa"/>
    <m/>
    <d v="1944-10-26T00:00:00"/>
    <d v="1944-10-26T00:00:00"/>
    <m/>
    <m/>
    <m/>
    <x v="16"/>
    <n v="1940"/>
    <m/>
    <m/>
    <m/>
    <m/>
    <s v="Não se aplica"/>
    <m/>
    <m/>
    <m/>
    <m/>
    <m/>
    <m/>
    <m/>
    <m/>
  </r>
  <r>
    <m/>
    <s v="ARQUIVO"/>
    <m/>
    <m/>
    <s v="SE"/>
    <s v="RJ"/>
    <s v="Angra dos Reis"/>
    <s v="Edificação e Acervo"/>
    <s v="Convento e Igreja de Nossa Senhora do Carmo"/>
    <n v="1"/>
    <s v="T"/>
    <n v="1"/>
    <n v="344"/>
    <x v="1"/>
    <m/>
    <m/>
    <m/>
    <n v="1940"/>
    <s v="TOMBADO"/>
    <m/>
    <m/>
    <m/>
    <s v="RJ3300100BIED00002"/>
    <s v="Bem Imóvel"/>
    <s v="Edificação"/>
    <s v="Arquitetura Religiosa"/>
    <m/>
    <d v="1944-11-28T00:00:00"/>
    <m/>
    <m/>
    <m/>
    <m/>
    <x v="16"/>
    <n v="1940"/>
    <m/>
    <m/>
    <m/>
    <m/>
    <s v="Não se aplica"/>
    <m/>
    <s v="S/D"/>
    <m/>
    <s v="não"/>
    <m/>
    <m/>
    <m/>
    <m/>
  </r>
  <r>
    <m/>
    <s v="ARQUIVO"/>
    <m/>
    <m/>
    <s v="CO"/>
    <s v="GO"/>
    <s v="Goiás"/>
    <s v="Edificação e Acervo"/>
    <s v="Igreja de Nossa Senhora da Abadia "/>
    <n v="1"/>
    <s v="T"/>
    <n v="1"/>
    <n v="345"/>
    <x v="5"/>
    <m/>
    <m/>
    <m/>
    <n v="1940"/>
    <s v="TOMBADO"/>
    <m/>
    <m/>
    <m/>
    <s v="GO5208905BIED00003"/>
    <s v="Bem Imóvel"/>
    <s v="Edificação"/>
    <s v="Arquitetura Religiosa"/>
    <m/>
    <m/>
    <d v="1950-04-13T00:00:00"/>
    <m/>
    <m/>
    <m/>
    <x v="17"/>
    <n v="1950"/>
    <m/>
    <m/>
    <m/>
    <m/>
    <s v="Não se aplica"/>
    <m/>
    <m/>
    <m/>
    <m/>
    <m/>
    <m/>
    <m/>
    <s v="O tombamento abrange as imagens, alfaias e móveis antigos"/>
  </r>
  <r>
    <m/>
    <s v="ARQUIVO"/>
    <m/>
    <m/>
    <s v="CO"/>
    <s v="GO"/>
    <s v="Goiás"/>
    <s v="Edificação e Acervo"/>
    <s v="Igreja de Nossa Senhora da Boa Morte "/>
    <n v="1"/>
    <s v="T"/>
    <n v="0"/>
    <n v="345"/>
    <x v="5"/>
    <m/>
    <m/>
    <m/>
    <n v="1940"/>
    <s v="TOMBADO"/>
    <m/>
    <m/>
    <m/>
    <s v="GO5208905BIED00004"/>
    <s v="Bem Imóvel"/>
    <s v="Edificação"/>
    <s v="Arquitetura Religiosa"/>
    <m/>
    <m/>
    <d v="1950-04-13T00:00:00"/>
    <m/>
    <m/>
    <m/>
    <x v="17"/>
    <n v="1950"/>
    <m/>
    <m/>
    <m/>
    <m/>
    <s v="Não se aplica"/>
    <m/>
    <m/>
    <m/>
    <m/>
    <m/>
    <m/>
    <m/>
    <s v="O tombamento abrange as imagens, alfaias e móveis antigos"/>
  </r>
  <r>
    <m/>
    <s v="ARQUIVO"/>
    <m/>
    <m/>
    <s v="CO"/>
    <s v="GO"/>
    <s v="Goiás"/>
    <s v="Edificação e Acervo"/>
    <s v="Igreja de Nossa Senhora do Carmo "/>
    <n v="1"/>
    <s v="T"/>
    <n v="0"/>
    <n v="345"/>
    <x v="5"/>
    <m/>
    <m/>
    <m/>
    <n v="1940"/>
    <s v="TOMBADO"/>
    <m/>
    <m/>
    <m/>
    <s v="GO5208905BIED00005"/>
    <s v="Bem Imóvel"/>
    <s v="Edificação"/>
    <s v="Arquitetura Religiosa"/>
    <m/>
    <m/>
    <d v="1950-04-13T00:00:00"/>
    <m/>
    <m/>
    <m/>
    <x v="17"/>
    <n v="1950"/>
    <m/>
    <m/>
    <m/>
    <m/>
    <s v="Não se aplica"/>
    <m/>
    <m/>
    <m/>
    <m/>
    <m/>
    <m/>
    <m/>
    <s v="O tombamento abrange as imagens, alfaias e móveis antigos"/>
  </r>
  <r>
    <m/>
    <s v="ARQUIVO"/>
    <m/>
    <m/>
    <s v="CO"/>
    <s v="GO"/>
    <s v="Goiás"/>
    <s v="Edificação e Acervo"/>
    <s v="Igreja de Santa Bárbara "/>
    <n v="1"/>
    <s v="T"/>
    <n v="0"/>
    <n v="345"/>
    <x v="5"/>
    <m/>
    <m/>
    <m/>
    <n v="1940"/>
    <s v="TOMBADO"/>
    <m/>
    <m/>
    <m/>
    <s v="GO5208905BIED00006"/>
    <s v="Bem Imóvel"/>
    <s v="Edificação"/>
    <s v="Arquitetura Religiosa"/>
    <m/>
    <m/>
    <d v="1950-04-13T00:00:00"/>
    <m/>
    <m/>
    <m/>
    <x v="17"/>
    <n v="1950"/>
    <m/>
    <m/>
    <m/>
    <m/>
    <s v="Não se aplica"/>
    <m/>
    <m/>
    <m/>
    <m/>
    <m/>
    <m/>
    <m/>
    <s v="O tombamento abrange as imagens, alfaias e móveis antigos"/>
  </r>
  <r>
    <m/>
    <s v="ARQUIVO"/>
    <m/>
    <m/>
    <s v="CO"/>
    <s v="GO"/>
    <s v="Goiás"/>
    <s v="Edificação e Acervo"/>
    <s v="Igreja de São Francisco de Paula"/>
    <n v="1"/>
    <s v="T"/>
    <n v="0"/>
    <n v="345"/>
    <x v="5"/>
    <m/>
    <m/>
    <m/>
    <n v="1940"/>
    <s v="TOMBADO"/>
    <m/>
    <m/>
    <m/>
    <s v="GO5208905BIED00007"/>
    <s v="Bem Imóvel"/>
    <s v="Edificação"/>
    <s v="Arquitetura Religiosa"/>
    <m/>
    <m/>
    <d v="1950-04-13T00:00:00"/>
    <m/>
    <m/>
    <m/>
    <x v="17"/>
    <n v="1950"/>
    <m/>
    <m/>
    <m/>
    <m/>
    <s v="Não se aplica"/>
    <m/>
    <m/>
    <m/>
    <m/>
    <m/>
    <m/>
    <m/>
    <s v="O tombamento abrange as imagens, alfaias e móveis antigos"/>
  </r>
  <r>
    <m/>
    <s v="ARQUIVO"/>
    <m/>
    <m/>
    <s v="CO"/>
    <s v="GO"/>
    <s v="Goiás"/>
    <s v="Edificação"/>
    <s v="Quartel do Batalhão de Infantaria, 20 - Casa do Antigo Quartel da II Companhia"/>
    <n v="1"/>
    <s v="T"/>
    <n v="0"/>
    <n v="345"/>
    <x v="5"/>
    <m/>
    <m/>
    <m/>
    <n v="1940"/>
    <s v="TOMBADO"/>
    <m/>
    <m/>
    <m/>
    <s v="GO5208905BIED00009"/>
    <s v="Bem Imóvel"/>
    <s v="Edificação"/>
    <m/>
    <m/>
    <d v="1950-07-31T00:00:00"/>
    <m/>
    <m/>
    <m/>
    <m/>
    <x v="17"/>
    <n v="1950"/>
    <m/>
    <m/>
    <m/>
    <m/>
    <s v="Não se aplica"/>
    <m/>
    <m/>
    <m/>
    <m/>
    <m/>
    <m/>
    <m/>
    <m/>
  </r>
  <r>
    <m/>
    <s v="ARQUIVO"/>
    <m/>
    <m/>
    <s v="CO"/>
    <s v="GO"/>
    <s v="Goiás"/>
    <s v="Edificação"/>
    <s v="Casa de Câmara e Cadeia"/>
    <n v="1"/>
    <s v="T"/>
    <n v="0"/>
    <n v="345"/>
    <x v="5"/>
    <m/>
    <m/>
    <m/>
    <n v="1940"/>
    <s v="TOMBADO"/>
    <m/>
    <m/>
    <m/>
    <s v="GO5208905BIED00002"/>
    <s v="Bem Imóvel"/>
    <s v="Edificação"/>
    <m/>
    <m/>
    <m/>
    <d v="1951-05-03T00:00:00"/>
    <m/>
    <m/>
    <m/>
    <x v="8"/>
    <n v="1950"/>
    <m/>
    <m/>
    <m/>
    <m/>
    <s v="Não se aplica"/>
    <m/>
    <m/>
    <m/>
    <m/>
    <m/>
    <m/>
    <m/>
    <m/>
  </r>
  <r>
    <m/>
    <s v="ARQUIVO"/>
    <m/>
    <m/>
    <s v="CO"/>
    <s v="GO"/>
    <s v="Goiás"/>
    <s v="Conjunto Arquitetônico"/>
    <s v="Largo do Chafariz: conjunto arquitetônico e urbanístico"/>
    <n v="1"/>
    <s v="T"/>
    <n v="0"/>
    <n v="345"/>
    <x v="5"/>
    <m/>
    <m/>
    <m/>
    <n v="1940"/>
    <s v="TOMBADO"/>
    <m/>
    <m/>
    <m/>
    <s v="GO5208905BICA00001"/>
    <s v="Bem Imóvel"/>
    <s v="Conjunto Arquitetônico"/>
    <m/>
    <d v="1978-09-18T00:00:00"/>
    <m/>
    <d v="1951-05-03T00:00:00"/>
    <m/>
    <m/>
    <m/>
    <x v="8"/>
    <n v="1950"/>
    <m/>
    <m/>
    <m/>
    <m/>
    <s v="Não se aplica"/>
    <m/>
    <m/>
    <m/>
    <m/>
    <m/>
    <m/>
    <m/>
    <m/>
  </r>
  <r>
    <m/>
    <s v="ARQUIVO"/>
    <m/>
    <m/>
    <s v="CO"/>
    <s v="GO"/>
    <s v="Goiás"/>
    <s v="Conjunto Arquitetônico"/>
    <s v="Conjunto arquitetônico e urbanístico da Rua João Pessoa, antiga da Fundição"/>
    <n v="1"/>
    <s v="T"/>
    <n v="0"/>
    <n v="345"/>
    <x v="5"/>
    <m/>
    <m/>
    <m/>
    <n v="1940"/>
    <s v="TOMBADO"/>
    <m/>
    <m/>
    <m/>
    <s v="GO5208905BICU00001"/>
    <s v="Bem Imóvel"/>
    <s v="Conjunto Arquitetônico"/>
    <m/>
    <d v="1978-09-18T00:00:00"/>
    <m/>
    <d v="1951-05-03T00:00:00"/>
    <m/>
    <m/>
    <m/>
    <x v="8"/>
    <n v="1950"/>
    <m/>
    <m/>
    <m/>
    <m/>
    <s v="Não se aplica"/>
    <m/>
    <m/>
    <m/>
    <m/>
    <m/>
    <m/>
    <m/>
    <m/>
  </r>
  <r>
    <m/>
    <s v="ARQUIVO"/>
    <m/>
    <m/>
    <s v="CO"/>
    <s v="GO"/>
    <s v="Goiás"/>
    <s v="Bem móvel ou integrado"/>
    <s v="Imagem de Nossa Senhora do Rosário"/>
    <n v="1"/>
    <s v="T"/>
    <n v="0"/>
    <n v="345"/>
    <x v="5"/>
    <m/>
    <m/>
    <m/>
    <n v="1940"/>
    <s v="TOMBADO"/>
    <m/>
    <m/>
    <m/>
    <s v="GO5208905BMAR00002"/>
    <s v="Bem Móvel e Integrado"/>
    <s v="Artefato"/>
    <m/>
    <m/>
    <m/>
    <d v="1950-04-13T00:00:00"/>
    <m/>
    <m/>
    <m/>
    <x v="17"/>
    <n v="1950"/>
    <m/>
    <m/>
    <m/>
    <m/>
    <s v="Não se aplica"/>
    <m/>
    <s v="Não se aplica"/>
    <m/>
    <m/>
    <m/>
    <m/>
    <m/>
    <s v="Atualmente (?) recolhida ao Convento dos Dominicanos"/>
  </r>
  <r>
    <m/>
    <s v="ARQUIVO"/>
    <m/>
    <m/>
    <s v="CO"/>
    <s v="GO"/>
    <s v="Goiás"/>
    <s v="Edificação"/>
    <s v="Palácio Conde dos Arcos - Palácio dos Governadores, inclusive as armas de Portugal e dois bustos de pedra"/>
    <n v="1"/>
    <s v="T"/>
    <n v="0"/>
    <n v="345"/>
    <x v="5"/>
    <m/>
    <m/>
    <m/>
    <n v="1940"/>
    <s v="TOMBADO"/>
    <m/>
    <m/>
    <m/>
    <s v="GO5208905BIED00008"/>
    <s v="Bem Imóvel"/>
    <s v="Edificação"/>
    <m/>
    <m/>
    <d v="1951-05-03T00:00:00"/>
    <d v="1951-05-03T00:00:00"/>
    <m/>
    <m/>
    <m/>
    <x v="8"/>
    <n v="1950"/>
    <m/>
    <m/>
    <m/>
    <m/>
    <s v="Não se aplica"/>
    <m/>
    <m/>
    <m/>
    <m/>
    <m/>
    <m/>
    <m/>
    <m/>
  </r>
  <r>
    <m/>
    <s v="ARQUIVO"/>
    <m/>
    <m/>
    <s v="CO"/>
    <s v="GO"/>
    <s v="Goiás"/>
    <s v="Conjunto Urbano"/>
    <s v="Goiás, GO: conjunto arquitetônico e urbanístico"/>
    <n v="1"/>
    <s v="T"/>
    <n v="0"/>
    <n v="345"/>
    <x v="5"/>
    <m/>
    <m/>
    <m/>
    <n v="1940"/>
    <s v="TOMBADO"/>
    <m/>
    <m/>
    <m/>
    <s v="GO5208905BICU00002"/>
    <s v="Bem Imóvel"/>
    <s v="Conjunto Urbano"/>
    <m/>
    <d v="1978-09-18T00:00:00"/>
    <d v="1978-09-18T00:00:00"/>
    <d v="1978-09-18T00:00:00"/>
    <m/>
    <m/>
    <s v="41B"/>
    <x v="22"/>
    <n v="1970"/>
    <n v="2003"/>
    <m/>
    <m/>
    <m/>
    <s v="T"/>
    <s v="sim"/>
    <s v="T"/>
    <s v="sim"/>
    <s v="sim"/>
    <s v="sim"/>
    <s v="sim"/>
    <s v="2003 - 2012"/>
    <s v="Informações sobre as poligonais no Sambaqui. Estudos para revisão das normas contratados em 2012. .: 1- “Planta demarcada no Processo nº 345-T (3º volume). Onde se lê rua Sebastião Fleury Caiado, leia-se Sebastião Fleury Curado, conforme carta do senhor A"/>
  </r>
  <r>
    <m/>
    <s v="ARQUIVO"/>
    <m/>
    <m/>
    <s v="SE"/>
    <s v="SP"/>
    <s v="São Roque"/>
    <s v="Bem móvel ou integrado"/>
    <s v="Sitio Querubim: forro da capela"/>
    <n v="1"/>
    <s v="T"/>
    <n v="1"/>
    <n v="346"/>
    <x v="4"/>
    <m/>
    <m/>
    <m/>
    <n v="1940"/>
    <s v="TOMBADO"/>
    <m/>
    <m/>
    <m/>
    <s v="SP3550605BIED00001"/>
    <s v="Bem Móvel e Integrado"/>
    <s v="Artefato"/>
    <m/>
    <m/>
    <d v="1950-02-15T00:00:00"/>
    <m/>
    <m/>
    <m/>
    <m/>
    <x v="17"/>
    <n v="1950"/>
    <m/>
    <m/>
    <m/>
    <m/>
    <s v="Não se aplica"/>
    <m/>
    <s v="Não se aplica"/>
    <m/>
    <m/>
    <m/>
    <m/>
    <m/>
    <m/>
  </r>
  <r>
    <m/>
    <s v="ARQUIVO"/>
    <m/>
    <m/>
    <s v="SE"/>
    <s v="SP"/>
    <s v="Ilhabela"/>
    <s v="Edificação"/>
    <s v="Fazenda do Engenho d' Água: casa"/>
    <n v="1"/>
    <s v="T"/>
    <n v="1"/>
    <n v="347"/>
    <x v="8"/>
    <m/>
    <m/>
    <m/>
    <n v="1940"/>
    <s v="TOMBADO"/>
    <m/>
    <m/>
    <m/>
    <s v="SP3520400BIED00001"/>
    <s v="Bem Imóvel"/>
    <s v="Edificação"/>
    <m/>
    <m/>
    <d v="1951-10-22T00:00:00"/>
    <d v="1951-10-22T00:00:00"/>
    <m/>
    <m/>
    <m/>
    <x v="8"/>
    <n v="1950"/>
    <m/>
    <m/>
    <m/>
    <m/>
    <s v="Não se aplica"/>
    <m/>
    <m/>
    <m/>
    <m/>
    <m/>
    <m/>
    <m/>
    <m/>
  </r>
  <r>
    <m/>
    <s v="ARQUIVO"/>
    <m/>
    <m/>
    <s v="SE"/>
    <s v="SP"/>
    <s v="Santos"/>
    <s v="Edificação e Acervo"/>
    <s v="Mosteiro e Igreja de São Bento"/>
    <n v="1"/>
    <s v="T"/>
    <n v="1"/>
    <n v="348"/>
    <x v="8"/>
    <m/>
    <m/>
    <m/>
    <n v="1940"/>
    <s v="TOMBADO"/>
    <m/>
    <m/>
    <m/>
    <s v="SP3548500BICA00002"/>
    <s v="Bem Imóvel"/>
    <s v="Edificação"/>
    <s v="Arquitetura Religiosa"/>
    <m/>
    <m/>
    <d v="1948-03-18T00:00:00"/>
    <m/>
    <m/>
    <m/>
    <x v="7"/>
    <n v="1940"/>
    <m/>
    <m/>
    <m/>
    <m/>
    <s v="Não se aplica"/>
    <m/>
    <m/>
    <m/>
    <m/>
    <m/>
    <m/>
    <m/>
    <m/>
  </r>
  <r>
    <m/>
    <s v="ARQUIVO"/>
    <s v="Despacho para INDEFERIR o Processo em 11/02/2004."/>
    <m/>
    <s v="SE"/>
    <s v="MG"/>
    <s v="Belo Horizonte"/>
    <s v="Coleção ou acervo"/>
    <s v="Peças de Mobiliário do espólio do Coronel Modestino Gonçalves"/>
    <n v="1"/>
    <m/>
    <n v="1"/>
    <n v="349"/>
    <x v="9"/>
    <m/>
    <m/>
    <m/>
    <n v="1940"/>
    <s v="INDEFERIDO"/>
    <m/>
    <m/>
    <m/>
    <s v=" "/>
    <s v="Bem Móvel e Integrado"/>
    <s v="Coleção"/>
    <m/>
    <m/>
    <m/>
    <m/>
    <m/>
    <m/>
    <m/>
    <x v="1"/>
    <m/>
    <m/>
    <d v="2004-02-11T00:00:00"/>
    <n v="2000"/>
    <m/>
    <m/>
    <m/>
    <m/>
    <m/>
    <m/>
    <m/>
    <m/>
    <m/>
    <m/>
  </r>
  <r>
    <m/>
    <s v="ARQUIVO"/>
    <s v="Processo INDEFERIDO em 27/08/2014."/>
    <s v="01458.002326/2010-46"/>
    <s v="S"/>
    <s v="RS"/>
    <s v="Torres"/>
    <s v="Patrimônio Natural"/>
    <s v="Monumentos Naturais"/>
    <n v="1"/>
    <m/>
    <n v="1"/>
    <n v="350"/>
    <x v="8"/>
    <m/>
    <m/>
    <m/>
    <n v="1940"/>
    <s v="INDEFERIDO"/>
    <m/>
    <m/>
    <m/>
    <s v=" "/>
    <s v="Bem Paisagístico"/>
    <s v="Paisagem"/>
    <m/>
    <m/>
    <m/>
    <m/>
    <m/>
    <m/>
    <m/>
    <x v="1"/>
    <m/>
    <m/>
    <d v="2014-08-27T00:00:00"/>
    <n v="2010"/>
    <m/>
    <m/>
    <m/>
    <m/>
    <m/>
    <m/>
    <m/>
    <m/>
    <m/>
    <m/>
  </r>
  <r>
    <m/>
    <s v="ARQUIVO"/>
    <s v="Processo INDEFERIDO em 10/08/1962."/>
    <m/>
    <s v="S"/>
    <s v="RS"/>
    <s v="Rio Pardo"/>
    <s v="Conjunto Urbano"/>
    <s v="Conjunto Arquitetônico da Cidade de Rio Pardo"/>
    <n v="1"/>
    <m/>
    <n v="1"/>
    <n v="351"/>
    <x v="1"/>
    <m/>
    <m/>
    <m/>
    <n v="1940"/>
    <s v="INDEFERIDO"/>
    <m/>
    <m/>
    <m/>
    <s v=" "/>
    <s v="Bem Imóvel"/>
    <s v="Conjunto Urbano"/>
    <m/>
    <m/>
    <m/>
    <m/>
    <m/>
    <m/>
    <m/>
    <x v="1"/>
    <m/>
    <m/>
    <d v="1962-08-10T00:00:00"/>
    <n v="1960"/>
    <m/>
    <m/>
    <m/>
    <m/>
    <m/>
    <m/>
    <m/>
    <m/>
    <m/>
    <m/>
  </r>
  <r>
    <m/>
    <s v="ARQUIVO"/>
    <s v="Encaminhado para INDEFERIMENTO em 16/10/2015"/>
    <s v="01458.000273/2013-71"/>
    <s v="SE"/>
    <s v="SP"/>
    <s v="Ilhabela"/>
    <s v="Edificação"/>
    <s v="Casa da Fazenda Velha ou São Matias"/>
    <n v="1"/>
    <m/>
    <n v="1"/>
    <n v="352"/>
    <x v="8"/>
    <m/>
    <m/>
    <m/>
    <n v="1940"/>
    <s v="INDEFERIDO"/>
    <m/>
    <m/>
    <m/>
    <s v=" "/>
    <s v="Bem Imóvel"/>
    <s v="Edificação"/>
    <m/>
    <m/>
    <m/>
    <m/>
    <m/>
    <m/>
    <m/>
    <x v="1"/>
    <m/>
    <m/>
    <d v="1905-07-07T00:00:00"/>
    <n v="2010"/>
    <m/>
    <m/>
    <m/>
    <m/>
    <m/>
    <m/>
    <m/>
    <m/>
    <m/>
    <m/>
  </r>
  <r>
    <m/>
    <s v="ARQUIVO"/>
    <m/>
    <m/>
    <s v="SE"/>
    <s v="SP"/>
    <s v="São Paulo"/>
    <s v="Edificação"/>
    <s v="Casa do Tatuapé"/>
    <n v="1"/>
    <s v="T"/>
    <n v="1"/>
    <n v="353"/>
    <x v="1"/>
    <m/>
    <m/>
    <m/>
    <n v="1940"/>
    <s v="TOMBADO"/>
    <m/>
    <m/>
    <m/>
    <s v="SP3550308BIED00009"/>
    <s v="Bem Imóvel"/>
    <s v="Edificação"/>
    <m/>
    <m/>
    <d v="1951-10-22T00:00:00"/>
    <d v="1951-10-22T00:00:00"/>
    <m/>
    <m/>
    <m/>
    <x v="8"/>
    <n v="1950"/>
    <m/>
    <m/>
    <m/>
    <m/>
    <s v="Não se aplica"/>
    <m/>
    <m/>
    <m/>
    <m/>
    <m/>
    <m/>
    <m/>
    <m/>
  </r>
  <r>
    <m/>
    <s v="ARQUIVO"/>
    <s v="O processo 0354-T foi anexado ao processo 1217-T-87."/>
    <m/>
    <s v="SE"/>
    <s v="SP"/>
    <s v="São Paulo"/>
    <s v="???"/>
    <s v="Apenso ao 1217-T-87"/>
    <n v="1"/>
    <m/>
    <n v="1"/>
    <n v="354"/>
    <x v="1"/>
    <m/>
    <m/>
    <m/>
    <n v="1940"/>
    <s v="INDEFERIDO"/>
    <m/>
    <m/>
    <m/>
    <s v=" "/>
    <m/>
    <m/>
    <m/>
    <m/>
    <m/>
    <m/>
    <m/>
    <m/>
    <m/>
    <x v="1"/>
    <m/>
    <m/>
    <m/>
    <m/>
    <m/>
    <m/>
    <m/>
    <m/>
    <m/>
    <m/>
    <m/>
    <m/>
    <m/>
    <m/>
  </r>
  <r>
    <m/>
    <s v="ARQUIVO"/>
    <m/>
    <m/>
    <s v="SE"/>
    <s v="SP"/>
    <s v="Cotia"/>
    <s v="Edificação"/>
    <s v="Sítio do Padre Inácio: casa"/>
    <n v="1"/>
    <s v="T"/>
    <n v="1"/>
    <n v="355"/>
    <x v="1"/>
    <m/>
    <m/>
    <m/>
    <n v="1940"/>
    <s v="TOMBADO"/>
    <m/>
    <m/>
    <m/>
    <s v="SP3513009BIED00001"/>
    <s v="Bem Imóvel"/>
    <s v="Edificação"/>
    <m/>
    <m/>
    <d v="1951-10-08T00:00:00"/>
    <d v="1951-10-08T00:00:00"/>
    <m/>
    <m/>
    <m/>
    <x v="8"/>
    <n v="1950"/>
    <m/>
    <m/>
    <m/>
    <m/>
    <s v="Não se aplica"/>
    <m/>
    <m/>
    <m/>
    <m/>
    <m/>
    <m/>
    <m/>
    <m/>
  </r>
  <r>
    <m/>
    <s v="ARQUIVO"/>
    <m/>
    <m/>
    <s v="SE"/>
    <s v="MG"/>
    <s v="Mariana"/>
    <s v="Edificação e Acervo"/>
    <s v="Igreja Matriz de Nossa Senhora de Nazaré"/>
    <n v="1"/>
    <s v="T"/>
    <n v="1"/>
    <n v="356"/>
    <x v="1"/>
    <m/>
    <m/>
    <m/>
    <n v="1940"/>
    <s v="TOMBADO"/>
    <m/>
    <m/>
    <m/>
    <s v="MG3140001BIED00015"/>
    <s v="Bem Imóvel"/>
    <s v="Edificação"/>
    <s v="Arquitetura Religiosa"/>
    <m/>
    <d v="1945-11-05T00:00:00"/>
    <d v="1945-11-05T00:00:00"/>
    <m/>
    <m/>
    <m/>
    <x v="23"/>
    <n v="1940"/>
    <m/>
    <m/>
    <m/>
    <m/>
    <s v="Não se aplica"/>
    <m/>
    <m/>
    <m/>
    <m/>
    <m/>
    <m/>
    <m/>
    <s v="A Igreja localiza-se no Distrito de Santa Rita Durão"/>
  </r>
  <r>
    <m/>
    <s v="ARQUIVO"/>
    <m/>
    <m/>
    <s v="SE"/>
    <s v="MG"/>
    <s v="Mariana"/>
    <s v="Edificação e Acervo"/>
    <s v="Igreja de Nossa Senhora do Rosário"/>
    <n v="1"/>
    <s v="T"/>
    <n v="1"/>
    <n v="357"/>
    <x v="1"/>
    <m/>
    <m/>
    <m/>
    <n v="1940"/>
    <s v="TOMBADO"/>
    <m/>
    <m/>
    <m/>
    <s v="MG3140001BIED00010"/>
    <s v="Bem Imóvel"/>
    <s v="Edificação"/>
    <s v="Arquitetura Religiosa"/>
    <m/>
    <d v="1945-11-05T00:00:00"/>
    <d v="1945-11-05T00:00:00"/>
    <m/>
    <m/>
    <m/>
    <x v="23"/>
    <n v="1940"/>
    <m/>
    <m/>
    <m/>
    <m/>
    <s v="Não se aplica"/>
    <m/>
    <m/>
    <m/>
    <m/>
    <m/>
    <m/>
    <m/>
    <m/>
  </r>
  <r>
    <m/>
    <s v="ARQUIVO"/>
    <m/>
    <m/>
    <s v="NE"/>
    <s v="PE"/>
    <s v="Vicência"/>
    <s v="Conjunto Rural"/>
    <s v="Engenho Poço Comprido: casa grande e capela"/>
    <n v="1"/>
    <s v="T"/>
    <n v="1"/>
    <n v="358"/>
    <x v="10"/>
    <m/>
    <m/>
    <m/>
    <n v="1940"/>
    <s v="TOMBADO"/>
    <m/>
    <m/>
    <m/>
    <s v="PE2616308BICA00001"/>
    <s v="Bem Imóvel"/>
    <s v="Conjunto Arquitetônico"/>
    <s v="Misto"/>
    <m/>
    <m/>
    <d v="1962-05-21T00:00:00"/>
    <m/>
    <m/>
    <m/>
    <x v="15"/>
    <n v="1960"/>
    <m/>
    <m/>
    <m/>
    <m/>
    <s v="Não se aplica"/>
    <m/>
    <m/>
    <m/>
    <m/>
    <m/>
    <m/>
    <m/>
    <m/>
  </r>
  <r>
    <m/>
    <s v="ARQUIVO"/>
    <m/>
    <m/>
    <s v="NE"/>
    <s v="PE"/>
    <s v="Igarassu"/>
    <s v="Conjunto Urbano"/>
    <s v="Igarassu, PE: conjunto arquitetônico e paisagístico"/>
    <n v="1"/>
    <s v="T"/>
    <n v="1"/>
    <n v="359"/>
    <x v="8"/>
    <m/>
    <m/>
    <m/>
    <n v="1940"/>
    <s v="TOMBADO"/>
    <m/>
    <m/>
    <m/>
    <s v="PE-2606804-BI-CU-00001"/>
    <s v="Bem Imóvel"/>
    <s v="Conjunto Urbano"/>
    <m/>
    <d v="1972-10-10T00:00:00"/>
    <m/>
    <m/>
    <m/>
    <n v="1972"/>
    <n v="58"/>
    <x v="24"/>
    <n v="1970"/>
    <m/>
    <m/>
    <m/>
    <s v="Na 58ª reunião do Conselho Consultivo, foi aprovado o tombamento sem a área, a ser definida por uma comissão técnica que deve visitar o local posteriormente"/>
    <s v="sim"/>
    <m/>
    <s v="sim"/>
    <m/>
    <m/>
    <m/>
    <m/>
    <m/>
    <s v="Informações sobre delimitação das poligonais: DEPAM-RJ 98-99"/>
  </r>
  <r>
    <m/>
    <s v="ARQUIVO"/>
    <m/>
    <m/>
    <s v="NE"/>
    <s v="PE"/>
    <s v="Igarassu"/>
    <s v="Edificação e Acervo"/>
    <s v="Capela de Nossa Senhora do Livramento "/>
    <n v="1"/>
    <s v="T"/>
    <n v="0"/>
    <n v="359"/>
    <x v="8"/>
    <m/>
    <m/>
    <m/>
    <n v="1940"/>
    <s v="TOMBADO"/>
    <m/>
    <m/>
    <m/>
    <s v="PE2606804BIED00001"/>
    <s v="Bem Imóvel"/>
    <s v="Edificação"/>
    <s v="Arquitetura Religiosa"/>
    <m/>
    <d v="1951-05-25T00:00:00"/>
    <d v="1951-05-25T00:00:00"/>
    <m/>
    <m/>
    <m/>
    <x v="8"/>
    <n v="1950"/>
    <m/>
    <m/>
    <m/>
    <m/>
    <s v="Não se aplica"/>
    <m/>
    <m/>
    <m/>
    <m/>
    <m/>
    <m/>
    <m/>
    <m/>
  </r>
  <r>
    <m/>
    <s v="ARQUIVO"/>
    <m/>
    <m/>
    <s v="NE"/>
    <s v="PE"/>
    <s v="Igarassu"/>
    <s v="Edificação e Acervo"/>
    <s v="Igreja do Sagrado Coração de Jesus"/>
    <n v="1"/>
    <s v="T"/>
    <n v="0"/>
    <n v="359"/>
    <x v="8"/>
    <m/>
    <m/>
    <m/>
    <n v="1940"/>
    <s v="TOMBADO"/>
    <m/>
    <m/>
    <m/>
    <s v="PE2606804BIED00002"/>
    <s v="Bem Imóvel"/>
    <s v="Edificação"/>
    <s v="Arquitetura Religiosa"/>
    <m/>
    <d v="1951-05-25T00:00:00"/>
    <d v="1951-05-25T00:00:00"/>
    <m/>
    <m/>
    <m/>
    <x v="8"/>
    <n v="1950"/>
    <m/>
    <m/>
    <m/>
    <m/>
    <s v="Não se aplica"/>
    <m/>
    <m/>
    <m/>
    <m/>
    <m/>
    <m/>
    <m/>
    <m/>
  </r>
  <r>
    <m/>
    <s v="ARQUIVO"/>
    <m/>
    <m/>
    <s v="NE"/>
    <s v="PE"/>
    <s v="Igarassu"/>
    <s v="Edificação e Acervo"/>
    <s v="Igreja Matriz de São Cosme e São Damião"/>
    <n v="1"/>
    <s v="T"/>
    <n v="0"/>
    <n v="359"/>
    <x v="8"/>
    <m/>
    <m/>
    <m/>
    <n v="1940"/>
    <s v="TOMBADO"/>
    <m/>
    <m/>
    <m/>
    <s v="PE2606804BIED00003"/>
    <s v="Bem Imóvel"/>
    <s v="Edificação"/>
    <s v="Arquitetura Religiosa"/>
    <m/>
    <d v="1951-05-25T00:00:00"/>
    <d v="1951-05-25T00:00:00"/>
    <m/>
    <m/>
    <m/>
    <x v="8"/>
    <n v="1950"/>
    <m/>
    <m/>
    <m/>
    <m/>
    <s v="Não se aplica"/>
    <m/>
    <m/>
    <m/>
    <m/>
    <m/>
    <m/>
    <m/>
    <m/>
  </r>
  <r>
    <m/>
    <s v="ARQUIVO"/>
    <m/>
    <m/>
    <s v="NE"/>
    <s v="PE"/>
    <s v="Igarassu"/>
    <s v="Edificação e Acervo"/>
    <s v="Capela de São Sebastião "/>
    <n v="1"/>
    <s v="T"/>
    <n v="0"/>
    <n v="359"/>
    <x v="8"/>
    <m/>
    <m/>
    <m/>
    <n v="1940"/>
    <s v="TOMBADO"/>
    <m/>
    <m/>
    <m/>
    <s v="PE2606804BIED00004"/>
    <s v="Bem Imóvel"/>
    <s v="Edificação"/>
    <s v="Arquitetura Religiosa"/>
    <m/>
    <d v="1951-05-25T00:00:00"/>
    <d v="1951-05-25T00:00:00"/>
    <m/>
    <m/>
    <m/>
    <x v="8"/>
    <n v="1950"/>
    <m/>
    <m/>
    <m/>
    <m/>
    <s v="Não se aplica"/>
    <m/>
    <m/>
    <m/>
    <m/>
    <m/>
    <m/>
    <m/>
    <m/>
  </r>
  <r>
    <m/>
    <s v="ARQUIVO"/>
    <m/>
    <m/>
    <s v="SE"/>
    <s v="ES"/>
    <s v="Vitória"/>
    <s v="Edificação e Acervo"/>
    <s v="Igreja de Nossa Senhora do Rosário"/>
    <n v="1"/>
    <s v="T"/>
    <n v="1"/>
    <n v="360"/>
    <x v="10"/>
    <m/>
    <m/>
    <m/>
    <n v="1940"/>
    <s v="TOMBADO"/>
    <m/>
    <m/>
    <m/>
    <s v="ES3205309BIED00003"/>
    <s v="Bem Imóvel"/>
    <s v="Edificação"/>
    <s v="Arquitetura Religiosa"/>
    <m/>
    <d v="1946-07-24T00:00:00"/>
    <m/>
    <m/>
    <m/>
    <m/>
    <x v="13"/>
    <n v="1940"/>
    <m/>
    <m/>
    <m/>
    <m/>
    <s v="Não se aplica"/>
    <m/>
    <s v="S/D"/>
    <m/>
    <m/>
    <m/>
    <m/>
    <m/>
    <m/>
  </r>
  <r>
    <m/>
    <s v="ARQUIVO"/>
    <m/>
    <m/>
    <s v="SE"/>
    <s v="MG"/>
    <s v="São João Del Rei"/>
    <s v="Edificação"/>
    <s v="Sobrado à Rua Marechal Deodoro, 12"/>
    <n v="1"/>
    <s v="T"/>
    <n v="1"/>
    <n v="361"/>
    <x v="10"/>
    <m/>
    <m/>
    <m/>
    <n v="1940"/>
    <s v="TOMBADO"/>
    <m/>
    <m/>
    <m/>
    <s v="MG3162500BIED00001"/>
    <s v="Bem Imóvel"/>
    <s v="Edificação"/>
    <m/>
    <m/>
    <d v="1946-08-01T00:00:00"/>
    <d v="1946-08-01T00:00:00"/>
    <m/>
    <n v="1946"/>
    <n v="12"/>
    <x v="13"/>
    <n v="1940"/>
    <m/>
    <m/>
    <m/>
    <m/>
    <s v="Não se aplica"/>
    <m/>
    <m/>
    <m/>
    <m/>
    <m/>
    <m/>
    <m/>
    <s v="De acordo com o Decreto nº 21.002, de 07/10/1946, a propriedade passou para a União&quot;."/>
  </r>
  <r>
    <m/>
    <s v="ARQUIVO"/>
    <s v="Processo INDEFERIDO em 03/05/1999. "/>
    <m/>
    <s v="SE"/>
    <s v="SP"/>
    <s v="Taubaté"/>
    <s v="Bem móvel ou integrado"/>
    <s v="Altar-Mor da Catedral de Taubaté"/>
    <n v="1"/>
    <m/>
    <n v="1"/>
    <n v="362"/>
    <x v="10"/>
    <m/>
    <m/>
    <m/>
    <n v="1940"/>
    <s v="INDEFERIDO"/>
    <m/>
    <m/>
    <m/>
    <s v=" "/>
    <s v="Bem Móvel e Integrado"/>
    <s v="Artefato"/>
    <m/>
    <m/>
    <m/>
    <m/>
    <m/>
    <m/>
    <m/>
    <x v="1"/>
    <m/>
    <m/>
    <d v="1999-05-03T00:00:00"/>
    <n v="1990"/>
    <m/>
    <s v="Não se aplica"/>
    <m/>
    <m/>
    <m/>
    <m/>
    <m/>
    <m/>
    <m/>
    <m/>
  </r>
  <r>
    <m/>
    <s v="ARQUIVO"/>
    <s v="Processo INDEFERIDO em 12/06/1950."/>
    <m/>
    <s v="S"/>
    <s v="SC"/>
    <s v="Florianópolis"/>
    <s v="Edificação"/>
    <s v="Monumento em Honra aos Heróis da Guerra do Paraguai"/>
    <n v="1"/>
    <m/>
    <n v="1"/>
    <n v="363"/>
    <x v="1"/>
    <m/>
    <m/>
    <m/>
    <n v="1940"/>
    <s v="INDEFERIDO"/>
    <m/>
    <m/>
    <m/>
    <s v=" "/>
    <s v="Bem Imóvel"/>
    <s v="Edificação"/>
    <m/>
    <m/>
    <m/>
    <m/>
    <m/>
    <m/>
    <m/>
    <x v="1"/>
    <m/>
    <m/>
    <d v="1950-06-12T00:00:00"/>
    <n v="1950"/>
    <m/>
    <m/>
    <m/>
    <m/>
    <m/>
    <m/>
    <m/>
    <m/>
    <m/>
    <m/>
  </r>
  <r>
    <m/>
    <s v="SUPERINT"/>
    <s v="Origem: DEPAM,21/03/2013 / Destino: Superintendência, 03/05/2013"/>
    <s v="01458.001007/2012-85"/>
    <s v="SE"/>
    <s v="RJ"/>
    <s v="Rio de Janeiro"/>
    <s v="Coleção ou acervo"/>
    <s v="Coleção científica do espólio de Curt Nimuendajú"/>
    <n v="1"/>
    <m/>
    <n v="1"/>
    <n v="364"/>
    <x v="10"/>
    <m/>
    <m/>
    <m/>
    <n v="1940"/>
    <s v="INSTRUÇÃO"/>
    <m/>
    <m/>
    <m/>
    <s v=" "/>
    <s v="Bem Móvel e Integrado"/>
    <s v="Coleção"/>
    <m/>
    <m/>
    <m/>
    <m/>
    <m/>
    <m/>
    <m/>
    <x v="1"/>
    <m/>
    <m/>
    <m/>
    <m/>
    <m/>
    <m/>
    <m/>
    <m/>
    <m/>
    <m/>
    <m/>
    <m/>
    <m/>
    <m/>
  </r>
  <r>
    <m/>
    <s v="ARQUIVO"/>
    <m/>
    <m/>
    <s v="SE"/>
    <s v="RJ"/>
    <s v="Niterói"/>
    <s v="Ruína"/>
    <s v="Recolhimento de Santa Teresa: remanescentes"/>
    <n v="1"/>
    <s v="T"/>
    <n v="1"/>
    <n v="365"/>
    <x v="10"/>
    <m/>
    <m/>
    <m/>
    <n v="1940"/>
    <s v="TOMBADO"/>
    <m/>
    <m/>
    <m/>
    <s v="RJ3303302BIED00005"/>
    <s v="Bem Imóvel"/>
    <s v="Ruína"/>
    <m/>
    <m/>
    <m/>
    <d v="1955-01-08T00:00:00"/>
    <m/>
    <m/>
    <m/>
    <x v="20"/>
    <n v="1950"/>
    <m/>
    <m/>
    <m/>
    <m/>
    <s v="Não se aplica"/>
    <m/>
    <m/>
    <m/>
    <m/>
    <m/>
    <m/>
    <m/>
    <s v="Construção localizada em terreno de marinha"/>
  </r>
  <r>
    <m/>
    <s v="ARQUIVO"/>
    <s v="Processo INDEFERIDO em 03/05/1999."/>
    <m/>
    <s v="SE"/>
    <s v="SP"/>
    <s v="Itu"/>
    <s v="Edificação e Acervo"/>
    <s v="Capela do Senhor do Bonfim"/>
    <n v="1"/>
    <m/>
    <n v="1"/>
    <n v="366"/>
    <x v="10"/>
    <m/>
    <m/>
    <m/>
    <n v="1940"/>
    <s v="INDEFERIDO"/>
    <m/>
    <m/>
    <m/>
    <s v=" "/>
    <s v="Bem Imóvel"/>
    <s v="Edificação"/>
    <s v="Arquitetura Religiosa"/>
    <m/>
    <m/>
    <m/>
    <m/>
    <m/>
    <m/>
    <x v="1"/>
    <m/>
    <m/>
    <d v="1999-05-03T00:00:00"/>
    <n v="1990"/>
    <m/>
    <m/>
    <m/>
    <m/>
    <m/>
    <m/>
    <m/>
    <m/>
    <m/>
    <m/>
  </r>
  <r>
    <m/>
    <s v="ARQUIVO"/>
    <m/>
    <m/>
    <s v="SE"/>
    <s v="RJ"/>
    <s v="Rio de Janeiro"/>
    <s v="Edificação"/>
    <s v="Fazenda do Capão do Bispo: casa"/>
    <n v="1"/>
    <s v="T"/>
    <n v="1"/>
    <n v="367"/>
    <x v="11"/>
    <m/>
    <m/>
    <m/>
    <n v="1940"/>
    <s v="TOMBADO"/>
    <m/>
    <m/>
    <m/>
    <s v="RJ3304557BIED00066"/>
    <s v="Bem Imóvel"/>
    <s v="Edificação"/>
    <m/>
    <m/>
    <m/>
    <d v="1947-08-30T00:00:00"/>
    <m/>
    <n v="1947"/>
    <n v="14"/>
    <x v="25"/>
    <n v="1940"/>
    <m/>
    <m/>
    <m/>
    <m/>
    <s v="Não se aplica"/>
    <m/>
    <m/>
    <m/>
    <m/>
    <m/>
    <m/>
    <m/>
    <m/>
  </r>
  <r>
    <m/>
    <s v="ARQUIVO"/>
    <m/>
    <m/>
    <s v="SE"/>
    <s v="MG"/>
    <s v="Lavras"/>
    <s v="Edificação e Acervo"/>
    <s v="Igreja Matriz de Nossa Senhora do Rosário"/>
    <n v="1"/>
    <s v="T"/>
    <n v="1"/>
    <n v="368"/>
    <x v="12"/>
    <m/>
    <m/>
    <m/>
    <n v="1940"/>
    <s v="TOMBADO"/>
    <m/>
    <m/>
    <m/>
    <s v="MG3138203BIED00001"/>
    <s v="Bem Imóvel"/>
    <s v="Edificação"/>
    <s v="Arquitetura Religiosa"/>
    <m/>
    <m/>
    <d v="1948-09-02T00:00:00"/>
    <m/>
    <m/>
    <m/>
    <x v="7"/>
    <n v="1940"/>
    <m/>
    <m/>
    <m/>
    <m/>
    <s v="Não se aplica"/>
    <m/>
    <m/>
    <m/>
    <m/>
    <m/>
    <m/>
    <m/>
    <m/>
  </r>
  <r>
    <m/>
    <s v="ARQUIVO"/>
    <s v="Processo INDEFERIDO em 23/06/1950."/>
    <m/>
    <s v="NE"/>
    <s v="BA"/>
    <s v="Salvador"/>
    <s v="Edificação"/>
    <s v="Casa à Rua Barão de Cotegipe nº 208"/>
    <n v="1"/>
    <m/>
    <n v="1"/>
    <n v="369"/>
    <x v="1"/>
    <m/>
    <m/>
    <m/>
    <n v="1940"/>
    <s v="INDEFERIDO"/>
    <m/>
    <m/>
    <m/>
    <s v=" "/>
    <s v="Bem Imóvel"/>
    <s v="Edificação"/>
    <m/>
    <m/>
    <m/>
    <m/>
    <m/>
    <m/>
    <m/>
    <x v="1"/>
    <m/>
    <m/>
    <d v="1950-06-23T00:00:00"/>
    <n v="1950"/>
    <m/>
    <m/>
    <m/>
    <m/>
    <m/>
    <m/>
    <m/>
    <m/>
    <m/>
    <m/>
  </r>
  <r>
    <m/>
    <s v="ARQUIVO"/>
    <m/>
    <m/>
    <s v="SE"/>
    <s v="SP"/>
    <s v="São Paulo"/>
    <s v="Edificação"/>
    <s v="Edifício da Casa Grande do Sítio dos Morrinhos ou Chácara de São Bento, compreendendo uma área de 5.110 metros"/>
    <n v="1"/>
    <s v="T"/>
    <n v="1"/>
    <n v="370"/>
    <x v="1"/>
    <m/>
    <m/>
    <m/>
    <n v="1940"/>
    <s v="TOMBADO"/>
    <m/>
    <m/>
    <m/>
    <s v="SP3550308BIED00004"/>
    <s v="Bem Imóvel"/>
    <s v="Edificação"/>
    <m/>
    <m/>
    <d v="1948-02-07T00:00:00"/>
    <m/>
    <m/>
    <m/>
    <m/>
    <x v="7"/>
    <n v="1940"/>
    <m/>
    <m/>
    <m/>
    <m/>
    <s v="Não se aplica"/>
    <m/>
    <m/>
    <m/>
    <m/>
    <m/>
    <m/>
    <m/>
    <m/>
  </r>
  <r>
    <m/>
    <s v="ARQUIVO"/>
    <m/>
    <m/>
    <s v="SE"/>
    <s v="RJ"/>
    <s v="Angra dos Reis"/>
    <s v="Edificação e Acervo"/>
    <s v="Convento de São Bernardino de Sena: ruínas e Capela dos Terceiros"/>
    <n v="1"/>
    <s v="T"/>
    <n v="1"/>
    <n v="371"/>
    <x v="1"/>
    <m/>
    <m/>
    <m/>
    <n v="1940"/>
    <s v="TOMBADO"/>
    <m/>
    <m/>
    <m/>
    <s v="RJ3300100BICU00001"/>
    <s v="Bem Imóvel"/>
    <s v="Edificação"/>
    <s v="Arquitetura Religiosa"/>
    <m/>
    <d v="1947-07-23T00:00:00"/>
    <m/>
    <m/>
    <n v="1947"/>
    <n v="13"/>
    <x v="25"/>
    <n v="1940"/>
    <m/>
    <m/>
    <m/>
    <m/>
    <s v="Não se aplica"/>
    <m/>
    <s v="S/D"/>
    <m/>
    <s v="não"/>
    <m/>
    <m/>
    <m/>
    <m/>
  </r>
  <r>
    <m/>
    <s v="ARQUIVO"/>
    <m/>
    <m/>
    <s v="SE"/>
    <s v="RJ"/>
    <s v="Petrópolis"/>
    <s v="Coleção ou acervo"/>
    <s v="Coleção de armas Sérgio Ferreira da Cunha"/>
    <n v="1"/>
    <s v="T"/>
    <n v="1"/>
    <n v="372"/>
    <x v="11"/>
    <m/>
    <m/>
    <m/>
    <n v="1940"/>
    <s v="TOMBADO"/>
    <m/>
    <m/>
    <m/>
    <s v="RJ3303906BMCL00001"/>
    <s v="Bem Móvel e Integrado"/>
    <s v="Coleção"/>
    <m/>
    <m/>
    <m/>
    <d v="1954-06-10T00:00:00"/>
    <m/>
    <n v="1953"/>
    <n v="17"/>
    <x v="26"/>
    <n v="1950"/>
    <m/>
    <m/>
    <m/>
    <m/>
    <s v="Não se aplica"/>
    <m/>
    <s v="Não se aplica"/>
    <m/>
    <m/>
    <m/>
    <m/>
    <m/>
    <s v="A relação de peças consta do processo de tombamento. A coleção de armas, em causa, passou a fazer parte do acervo do Museu de Armas Ferreira da Cunha, a partir do ano de 1956, localizado no município de Petrópolis/RJ.&quot;"/>
  </r>
  <r>
    <m/>
    <s v="ARQUIVO"/>
    <m/>
    <m/>
    <s v="SE"/>
    <s v="MG"/>
    <s v="Belo Horizonte"/>
    <s v="Edificação e Acervo"/>
    <s v="Igreja de São Francisco de Assis"/>
    <n v="1"/>
    <s v="T"/>
    <n v="1"/>
    <n v="373"/>
    <x v="11"/>
    <m/>
    <m/>
    <m/>
    <n v="1940"/>
    <s v="TOMBADO"/>
    <m/>
    <m/>
    <m/>
    <s v="MG3106200BIED00001"/>
    <s v="Bem Imóvel"/>
    <s v="Edificação"/>
    <s v="Arquitetura Religiosa"/>
    <m/>
    <m/>
    <d v="1947-12-01T00:00:00"/>
    <m/>
    <m/>
    <m/>
    <x v="25"/>
    <n v="1940"/>
    <m/>
    <m/>
    <m/>
    <m/>
    <s v="Não se aplica"/>
    <m/>
    <m/>
    <m/>
    <m/>
    <m/>
    <m/>
    <m/>
    <m/>
  </r>
  <r>
    <m/>
    <s v="ARQUIVO"/>
    <s v="Processo 0374-T-48 foi ANEXADO ao Processo 0379-T-48."/>
    <m/>
    <s v="SE"/>
    <s v="MG"/>
    <s v="Conceição do Mato Dentro"/>
    <s v="Edificação"/>
    <s v="Casa: Praça Dom Joaquim (Escola Normal)"/>
    <n v="1"/>
    <m/>
    <n v="1"/>
    <n v="374"/>
    <x v="12"/>
    <m/>
    <m/>
    <m/>
    <n v="1940"/>
    <s v="ANEXADO"/>
    <m/>
    <m/>
    <m/>
    <s v="MG3117504BIED00001"/>
    <s v="Bem Imóvel"/>
    <s v="Edificação"/>
    <m/>
    <m/>
    <m/>
    <m/>
    <m/>
    <m/>
    <m/>
    <x v="1"/>
    <m/>
    <m/>
    <m/>
    <m/>
    <m/>
    <m/>
    <m/>
    <m/>
    <m/>
    <m/>
    <m/>
    <m/>
    <m/>
    <m/>
  </r>
  <r>
    <m/>
    <s v="ARQUIVO"/>
    <m/>
    <m/>
    <s v="SE"/>
    <s v="RJ"/>
    <s v="Rio de Janeiro"/>
    <s v="Edificação e Acervo"/>
    <s v="Prédio do MEC/ Palácio Capanema - Edifício na rua da Imprensa, 16, com toda a área de terreno situada entre as ruas da Imprensa e de Santa Luzia, a avenida Graça Aranha  e a rua Araujo Porto Alegre, necessária a preservação de sua perspect"/>
    <n v="1"/>
    <s v="T"/>
    <n v="1"/>
    <n v="375"/>
    <x v="12"/>
    <m/>
    <m/>
    <m/>
    <n v="1940"/>
    <s v="TOMBADO"/>
    <m/>
    <m/>
    <m/>
    <s v="RJ-3304557-BI-CA-00018; RJ3304557BIED00008"/>
    <s v="Bem Imóvel"/>
    <s v="Edificação"/>
    <m/>
    <m/>
    <m/>
    <d v="1948-03-18T00:00:00"/>
    <m/>
    <m/>
    <m/>
    <x v="7"/>
    <n v="1940"/>
    <m/>
    <m/>
    <m/>
    <m/>
    <s v="Não se aplica"/>
    <m/>
    <m/>
    <m/>
    <m/>
    <m/>
    <m/>
    <m/>
    <s v="De acordo com o Decreto nº 48.400, de 23/06/1990, passou a ser denominado Palácio da Cultura. Pelo Decreto nº 91.188, de 08/04/1985 passou a ser chamado Palácio Gustavo Capanema."/>
  </r>
  <r>
    <m/>
    <s v="ARQUIVO"/>
    <s v="Havia um pedido para abertura de volume para Rerratificação, mas a partir de discussão com Superintendência, vamos abrir novo processo para as praças e alamedas de Belém, e não rerratificar esse incluindo aquelas áreas. (Anna, 12/05/2014)"/>
    <s v="01450.012789/2010-96"/>
    <s v="N"/>
    <s v="PA"/>
    <s v="Belém"/>
    <s v="Conjunto Arquitetônico"/>
    <s v="Cemitério de Nossa Senhora da Soledade: conjunto paisagístico"/>
    <n v="1"/>
    <s v="T"/>
    <n v="1"/>
    <n v="376"/>
    <x v="12"/>
    <m/>
    <m/>
    <m/>
    <n v="1940"/>
    <s v="TOMBADO"/>
    <m/>
    <m/>
    <m/>
    <s v="PA-1501402-BI-CA-00007"/>
    <s v="Bem Imóvel"/>
    <s v="Conjunto Arquitetônico"/>
    <s v="Arquitetura Funerária"/>
    <d v="1964-01-23T00:00:00"/>
    <m/>
    <m/>
    <m/>
    <m/>
    <m/>
    <x v="5"/>
    <n v="1960"/>
    <m/>
    <m/>
    <m/>
    <m/>
    <s v="Não se aplica"/>
    <m/>
    <s v="Não se aplica"/>
    <m/>
    <s v="sim"/>
    <m/>
    <m/>
    <m/>
    <m/>
  </r>
  <r>
    <m/>
    <s v="ARQUIVO"/>
    <s v="Despacho para INDEFERIR o Processo em 26/05/1967."/>
    <m/>
    <s v="NE"/>
    <s v="BA"/>
    <s v="Brumado"/>
    <s v="Edificação"/>
    <s v="Casa-Grande do Brejo; Solar dos tradicionais Canguçús; Fazenda do Brejo do Campo Sêco "/>
    <n v="1"/>
    <m/>
    <n v="1"/>
    <n v="377"/>
    <x v="12"/>
    <m/>
    <m/>
    <m/>
    <n v="1940"/>
    <s v="INDEFERIDO"/>
    <m/>
    <m/>
    <m/>
    <s v=" "/>
    <s v="Bem Imóvel"/>
    <s v="Edificação"/>
    <m/>
    <m/>
    <m/>
    <m/>
    <m/>
    <m/>
    <m/>
    <x v="1"/>
    <m/>
    <m/>
    <d v="1967-05-26T00:00:00"/>
    <n v="1960"/>
    <m/>
    <m/>
    <m/>
    <m/>
    <m/>
    <m/>
    <m/>
    <m/>
    <m/>
    <m/>
  </r>
  <r>
    <m/>
    <s v="VAGO"/>
    <s v="Info arquivo: &quot;Não foi localizada nenhuma documentação que confirmasse a existência de um bem no processo 0378-T.&quot; (01/10/2014)"/>
    <m/>
    <m/>
    <m/>
    <m/>
    <m/>
    <s v="Número Vago"/>
    <m/>
    <m/>
    <n v="1"/>
    <n v="378"/>
    <x v="1"/>
    <m/>
    <m/>
    <m/>
    <s v="VAGO"/>
    <s v="VAGO"/>
    <m/>
    <m/>
    <m/>
    <s v=" "/>
    <m/>
    <m/>
    <m/>
    <m/>
    <m/>
    <m/>
    <m/>
    <m/>
    <m/>
    <x v="1"/>
    <m/>
    <m/>
    <m/>
    <m/>
    <m/>
    <m/>
    <m/>
    <m/>
    <m/>
    <m/>
    <m/>
    <m/>
    <m/>
    <m/>
  </r>
  <r>
    <m/>
    <s v="ARQUIVO"/>
    <m/>
    <m/>
    <s v="SE"/>
    <s v="MG"/>
    <s v="Conceição do Mato Dentro"/>
    <s v="Edificação e Acervo"/>
    <s v="Igreja de Nossa Senhora do Rosário "/>
    <n v="1"/>
    <s v="T"/>
    <n v="0"/>
    <n v="379"/>
    <x v="12"/>
    <m/>
    <m/>
    <m/>
    <n v="1940"/>
    <s v="TOMBADO"/>
    <m/>
    <m/>
    <m/>
    <s v="MG3117504BIED00002"/>
    <s v="Bem Imóvel"/>
    <s v="Edificação"/>
    <s v="Arquitetura Religiosa"/>
    <m/>
    <d v="1948-11-16T00:00:00"/>
    <d v="1948-11-19T00:00:00"/>
    <m/>
    <m/>
    <m/>
    <x v="7"/>
    <n v="1940"/>
    <m/>
    <m/>
    <m/>
    <s v="O tombamento inclui todo o seu acervo, de acordo com a Resolução do Conselho Consultivo da SPHAN, de 13/08/85, referente ao Proc. Administ. nº 13/85/SPHAN&quot;."/>
    <s v="Não se aplica"/>
    <m/>
    <m/>
    <m/>
    <m/>
    <m/>
    <m/>
    <m/>
    <s v="O tombamento inclue: imagens e credências. (N.Sra. Conceição :O tombamento inclue: alfaias, peças de escultura e pintura, credências e arcaz.)"/>
  </r>
  <r>
    <m/>
    <s v="ARQUIVO"/>
    <m/>
    <m/>
    <s v="SE"/>
    <s v="MG"/>
    <s v="Conceição do Mato Dentro"/>
    <s v="Edificação e Acervo"/>
    <s v="Igreja Matriz de Nossa Senhora da Conceição"/>
    <n v="1"/>
    <s v="T"/>
    <n v="0"/>
    <n v="379"/>
    <x v="12"/>
    <m/>
    <m/>
    <m/>
    <n v="1940"/>
    <s v="TOMBADO"/>
    <m/>
    <m/>
    <m/>
    <s v="MG3117504BIED00003"/>
    <s v="Bem Imóvel"/>
    <s v="Edificação"/>
    <s v="Arquitetura Religiosa"/>
    <m/>
    <d v="1948-11-16T00:00:00"/>
    <d v="1948-11-19T00:00:00"/>
    <m/>
    <m/>
    <m/>
    <x v="7"/>
    <n v="1940"/>
    <m/>
    <m/>
    <m/>
    <s v="O tombamento inclui todo o seu acervo, de acordo com a Resolução do Conselho Consultivo da SPHAN, de 13/08/85, referente ao Proc. Administ. nº 13/85/SPHAN&quot;."/>
    <s v="Não se aplica"/>
    <m/>
    <m/>
    <m/>
    <m/>
    <m/>
    <m/>
    <m/>
    <s v="O tombamento inclue: imagens e credências. (N.Sra. Conceição :O tombamento inclue: alfaias, peças de escultura e pintura, credências e arcaz.)"/>
  </r>
  <r>
    <m/>
    <s v="ARQUIVO"/>
    <m/>
    <m/>
    <s v="SE"/>
    <s v="MG"/>
    <s v="Conceição do Mato Dentro"/>
    <s v="Edificação"/>
    <s v="Casa à Praça Dom Joaquim com teto pintado"/>
    <n v="1"/>
    <s v="T"/>
    <n v="0"/>
    <n v="379"/>
    <x v="12"/>
    <m/>
    <m/>
    <m/>
    <n v="1940"/>
    <s v="TOMBADO"/>
    <m/>
    <m/>
    <m/>
    <s v="MG3117504BIED00001"/>
    <s v="Bem Imóvel"/>
    <s v="Edificação"/>
    <m/>
    <m/>
    <m/>
    <d v="1948-11-19T00:00:00"/>
    <m/>
    <m/>
    <m/>
    <x v="7"/>
    <n v="1940"/>
    <m/>
    <m/>
    <m/>
    <m/>
    <s v="Não se aplica"/>
    <m/>
    <m/>
    <m/>
    <m/>
    <m/>
    <m/>
    <m/>
    <m/>
  </r>
  <r>
    <m/>
    <s v="ARQUIVO"/>
    <m/>
    <m/>
    <s v="SE"/>
    <s v="MG"/>
    <s v="Conceição do Mato Dentro"/>
    <s v="Infraestrutura ou equipamento urbano"/>
    <s v="Chafariz da Praça Dom Joaquim"/>
    <n v="1"/>
    <s v="T"/>
    <n v="0"/>
    <n v="379"/>
    <x v="12"/>
    <m/>
    <m/>
    <m/>
    <n v="1940"/>
    <s v="TOMBADO"/>
    <m/>
    <m/>
    <m/>
    <s v="MG3117504BMAR00002"/>
    <s v="Bem Imóvel"/>
    <s v="Equipamento Urbano"/>
    <m/>
    <m/>
    <m/>
    <d v="1960-03-09T00:00:00"/>
    <m/>
    <m/>
    <m/>
    <x v="27"/>
    <n v="1960"/>
    <m/>
    <m/>
    <m/>
    <m/>
    <s v="Não se aplica"/>
    <m/>
    <m/>
    <m/>
    <m/>
    <m/>
    <m/>
    <m/>
    <m/>
  </r>
  <r>
    <m/>
    <s v="ARQUIVO"/>
    <m/>
    <m/>
    <s v="SE"/>
    <s v="MG"/>
    <s v="Conceição do Mato Dentro"/>
    <s v="Bem móvel ou integrado"/>
    <s v="Três Retábulos, duas credências, imagens do Senhor Crucificado do Santuário do Bom Jesus de Matozinhos"/>
    <n v="1"/>
    <s v="T"/>
    <n v="0"/>
    <n v="379"/>
    <x v="12"/>
    <m/>
    <m/>
    <m/>
    <n v="1940"/>
    <s v="TOMBADO"/>
    <m/>
    <m/>
    <m/>
    <s v="MG-3117504-BM-AR-00001"/>
    <s v="Bem Móvel e Integrado"/>
    <s v="Acervo"/>
    <m/>
    <m/>
    <m/>
    <d v="1962-10-03T00:00:00"/>
    <m/>
    <m/>
    <m/>
    <x v="15"/>
    <n v="1960"/>
    <m/>
    <m/>
    <m/>
    <m/>
    <s v="Não se aplica"/>
    <m/>
    <s v="Não se aplica"/>
    <m/>
    <m/>
    <m/>
    <m/>
    <m/>
    <s v="Os retábulos são constituídos pelo altar-mor e dos dois colaterais"/>
  </r>
  <r>
    <d v="2020-02-07T00:00:00"/>
    <s v="DEPAM"/>
    <s v="Vários bens no mesmo processo. Enviado a Superintendência para Iinstrução. Origem: DEPAM / Destino: Superintendência 28/06/2012"/>
    <s v="01458.000837/2012-95"/>
    <s v="SE"/>
    <s v="MG"/>
    <s v="Conceição do Mato Dentro"/>
    <s v="Edificação e Acervo"/>
    <s v="Casa à Rua Daniel de Carvalho e Igreja Aparecida  dos Córregos"/>
    <n v="1"/>
    <m/>
    <n v="1"/>
    <n v="379"/>
    <x v="12"/>
    <m/>
    <m/>
    <m/>
    <n v="1940"/>
    <s v="INSTRUÇÃO"/>
    <s v="INDEFERIMENTO"/>
    <m/>
    <m/>
    <s v=" "/>
    <s v="Bem Imóvel"/>
    <s v="Edificação"/>
    <s v="Arquitetura Religiosa"/>
    <m/>
    <m/>
    <m/>
    <m/>
    <m/>
    <m/>
    <x v="1"/>
    <m/>
    <m/>
    <m/>
    <m/>
    <m/>
    <m/>
    <m/>
    <m/>
    <m/>
    <m/>
    <m/>
    <m/>
    <m/>
    <m/>
  </r>
  <r>
    <m/>
    <s v="ARQUIVO"/>
    <s v="Processo INDEFERIDO em 11/01/2005."/>
    <m/>
    <s v="NE"/>
    <s v="BA"/>
    <s v="Salvador"/>
    <s v="Conjunto Urbano"/>
    <s v="Conjunto Arquitetônico e Paisagístico do Bairro de Monte Serrat"/>
    <n v="1"/>
    <m/>
    <n v="1"/>
    <n v="380"/>
    <x v="1"/>
    <m/>
    <m/>
    <m/>
    <n v="1940"/>
    <s v="INDEFERIDO"/>
    <m/>
    <m/>
    <m/>
    <s v=" "/>
    <s v="Bem Imóvel"/>
    <s v="Conjunto Urbano"/>
    <m/>
    <m/>
    <m/>
    <m/>
    <m/>
    <m/>
    <m/>
    <x v="1"/>
    <m/>
    <m/>
    <d v="2005-01-11T00:00:00"/>
    <n v="2000"/>
    <m/>
    <m/>
    <m/>
    <m/>
    <m/>
    <m/>
    <m/>
    <m/>
    <m/>
    <m/>
  </r>
  <r>
    <m/>
    <s v="ARQUIVO"/>
    <m/>
    <m/>
    <s v="SE"/>
    <s v="ES"/>
    <s v="Vitória"/>
    <s v="Edificação e Acervo"/>
    <s v="Igreja de São Gonçalo"/>
    <n v="1"/>
    <s v="T"/>
    <n v="1"/>
    <n v="381"/>
    <x v="12"/>
    <m/>
    <m/>
    <m/>
    <n v="1940"/>
    <s v="TOMBADO"/>
    <m/>
    <m/>
    <m/>
    <s v="ES3205309BIED00001"/>
    <s v="Bem Imóvel"/>
    <s v="Edificação"/>
    <s v="Arquitetura Religiosa"/>
    <m/>
    <d v="1948-11-08T00:00:00"/>
    <d v="1948-11-06T00:00:00"/>
    <m/>
    <m/>
    <m/>
    <x v="7"/>
    <n v="1940"/>
    <m/>
    <m/>
    <m/>
    <m/>
    <s v="Não se aplica"/>
    <m/>
    <s v="S/D"/>
    <m/>
    <m/>
    <m/>
    <m/>
    <m/>
    <s v="&quot;O tombamento inclue: Imagens: de N.Sª. do Amparo, de N.Sª. da Boa Morte e de São Gonçalo (altar-mor), de Santo Inácio de Loiola e São Francisco Xavier (consolos do arco da capela-mor); Santo Antônio com o Menino Jesus (Nicho Lateral); Alfaias: crucifixo "/>
  </r>
  <r>
    <m/>
    <s v="ARQUIVO"/>
    <m/>
    <m/>
    <s v="SE"/>
    <s v="ES"/>
    <s v="Guarapari"/>
    <s v="Edificação e Acervo"/>
    <s v="Igreja de Nossa Senhora da Conceição"/>
    <n v="1"/>
    <s v="T"/>
    <n v="1"/>
    <n v="382"/>
    <x v="10"/>
    <m/>
    <m/>
    <m/>
    <n v="1940"/>
    <s v="TOMBADO"/>
    <m/>
    <m/>
    <m/>
    <s v="ES3202405BIED00001"/>
    <s v="Bem Imóvel"/>
    <s v="Edificação"/>
    <s v="Arquitetura Religiosa"/>
    <m/>
    <d v="1970-09-16T00:00:00"/>
    <m/>
    <m/>
    <m/>
    <m/>
    <x v="28"/>
    <n v="1970"/>
    <m/>
    <m/>
    <m/>
    <m/>
    <s v="Não se aplica"/>
    <m/>
    <s v="S/D"/>
    <m/>
    <m/>
    <m/>
    <m/>
    <m/>
    <m/>
  </r>
  <r>
    <m/>
    <s v="ARQUIVO"/>
    <m/>
    <m/>
    <s v="SE"/>
    <s v="MG"/>
    <s v="Prados"/>
    <s v="Edificação e Acervo"/>
    <s v="Igreja de Nossa Senhora da Penha"/>
    <n v="1"/>
    <s v="T"/>
    <n v="1"/>
    <n v="383"/>
    <x v="1"/>
    <m/>
    <m/>
    <m/>
    <n v="1940"/>
    <s v="TOMBADO"/>
    <m/>
    <m/>
    <m/>
    <s v="MG3152709BIED00001"/>
    <s v="Bem Imóvel"/>
    <s v="Edificação"/>
    <s v="Arquitetura Religiosa"/>
    <m/>
    <m/>
    <d v="1949-07-27T00:00:00"/>
    <m/>
    <m/>
    <m/>
    <x v="10"/>
    <n v="1940"/>
    <m/>
    <m/>
    <m/>
    <m/>
    <s v="Não se aplica"/>
    <m/>
    <m/>
    <m/>
    <m/>
    <m/>
    <m/>
    <m/>
    <m/>
  </r>
  <r>
    <m/>
    <s v="ARQUIVO"/>
    <m/>
    <m/>
    <s v="SE"/>
    <s v="SP"/>
    <s v="Itu"/>
    <s v="Edificação e Acervo"/>
    <s v="Igreja e Convento de Nossa Senhora do Carmo, compreendendo as pinturas e outras obras de arte integrantes dos referidos monumentos"/>
    <n v="1"/>
    <s v="T"/>
    <n v="1"/>
    <n v="384"/>
    <x v="12"/>
    <m/>
    <m/>
    <m/>
    <n v="1940"/>
    <s v="TOMBADO"/>
    <m/>
    <m/>
    <m/>
    <s v="SP3523909BICA00001"/>
    <s v="Bem Imóvel"/>
    <s v="Conjunto Arquitetônico"/>
    <s v="Arquitetura Religiosa"/>
    <m/>
    <d v="1967-06-21T00:00:00"/>
    <m/>
    <m/>
    <m/>
    <m/>
    <x v="29"/>
    <n v="1960"/>
    <m/>
    <m/>
    <m/>
    <m/>
    <s v="Não se aplica"/>
    <m/>
    <s v="S/D"/>
    <m/>
    <s v="não"/>
    <m/>
    <m/>
    <m/>
    <m/>
  </r>
  <r>
    <m/>
    <s v="ARQUIVO"/>
    <m/>
    <m/>
    <s v="NE"/>
    <s v="BA"/>
    <s v="Salvador"/>
    <s v="Edificação"/>
    <s v="Sobrado à Rua Conselheiro Junqueira, 55"/>
    <n v="1"/>
    <s v="T"/>
    <n v="1"/>
    <n v="385"/>
    <x v="4"/>
    <m/>
    <m/>
    <m/>
    <n v="1940"/>
    <s v="TOMBADO"/>
    <m/>
    <m/>
    <m/>
    <s v="BA2927408BIED00073"/>
    <s v="Bem Imóvel"/>
    <s v="Edificação"/>
    <m/>
    <m/>
    <m/>
    <d v="1941-08-05T00:00:00"/>
    <m/>
    <m/>
    <m/>
    <x v="2"/>
    <n v="1940"/>
    <m/>
    <m/>
    <m/>
    <m/>
    <s v="Não se aplica"/>
    <m/>
    <m/>
    <m/>
    <m/>
    <m/>
    <m/>
    <m/>
    <m/>
  </r>
  <r>
    <d v="2020-09-08T00:00:00"/>
    <s v="DEPAM"/>
    <s v="Origem: DEPAM. Destino: SE-BA, em 14/10/2014"/>
    <s v="01458.000913/2013-43"/>
    <s v="NE"/>
    <s v="BA"/>
    <s v="São Francisco do Conde"/>
    <s v="Conjunto Rural"/>
    <s v="Casa e Capela do Engenho d'Agua"/>
    <n v="1"/>
    <m/>
    <n v="1"/>
    <n v="386"/>
    <x v="7"/>
    <d v="1944-02-10T00:00:00"/>
    <s v="interna"/>
    <s v="não consta"/>
    <n v="1940"/>
    <s v="INSTRUÇÃO"/>
    <s v="DEFERIMENTO"/>
    <m/>
    <m/>
    <s v=" "/>
    <s v="Bem Imóvel"/>
    <s v="Conjunto Arquitetônico"/>
    <s v="Misto"/>
    <m/>
    <m/>
    <m/>
    <m/>
    <m/>
    <m/>
    <x v="1"/>
    <m/>
    <m/>
    <m/>
    <m/>
    <m/>
    <m/>
    <m/>
    <m/>
    <m/>
    <m/>
    <m/>
    <m/>
    <m/>
    <m/>
  </r>
  <r>
    <m/>
    <s v="ARQUIVO"/>
    <s v="O Processo 0387-T foi ANEXADO ao Processo 0973-T-78: &quot;Conjunto arquitetônico, urbanístico e paisagístico de Itaparica, inclusive a Igreja Matriz do Santíssimo Sacramento&quot;"/>
    <m/>
    <s v="NE"/>
    <s v="BA"/>
    <s v="Itaparica"/>
    <s v="Edificação e Acervo"/>
    <s v="Igreja Matriz do Santíssimo Sacramento"/>
    <n v="1"/>
    <m/>
    <n v="1"/>
    <n v="387"/>
    <x v="1"/>
    <m/>
    <m/>
    <m/>
    <n v="1940"/>
    <s v="ANEXADO"/>
    <m/>
    <m/>
    <m/>
    <s v="BA2926707BIED00003"/>
    <s v="Bem Imóvel"/>
    <s v="Edificação"/>
    <s v="Arquitetura Religiosa"/>
    <m/>
    <m/>
    <m/>
    <m/>
    <m/>
    <m/>
    <x v="1"/>
    <m/>
    <m/>
    <m/>
    <m/>
    <m/>
    <m/>
    <m/>
    <m/>
    <m/>
    <m/>
    <m/>
    <m/>
    <m/>
    <m/>
  </r>
  <r>
    <m/>
    <s v="ARQUIVO"/>
    <m/>
    <m/>
    <s v="N"/>
    <s v="PA"/>
    <s v="Belém"/>
    <s v="Edificação e Acervo"/>
    <s v="Convento e Igreja de Nossa Senhora das Mercês"/>
    <n v="1"/>
    <s v="T"/>
    <n v="1"/>
    <n v="388"/>
    <x v="3"/>
    <m/>
    <m/>
    <m/>
    <n v="1940"/>
    <s v="TOMBADO"/>
    <m/>
    <m/>
    <m/>
    <s v="PA1501402BIED00001"/>
    <s v="Bem Imóvel"/>
    <s v="Edificação"/>
    <s v="Arquitetura Religiosa"/>
    <m/>
    <d v="1941-01-03T00:00:00"/>
    <m/>
    <m/>
    <m/>
    <m/>
    <x v="2"/>
    <n v="1940"/>
    <m/>
    <m/>
    <m/>
    <m/>
    <s v="Não se aplica"/>
    <m/>
    <s v="Não se aplica"/>
    <m/>
    <s v="sim"/>
    <m/>
    <m/>
    <m/>
    <m/>
  </r>
  <r>
    <m/>
    <s v="ARQUIVO"/>
    <s v="Processo INDEFERIDO em 27/02/2004."/>
    <m/>
    <s v="SE"/>
    <s v="RJ"/>
    <s v="Rio de Janeiro"/>
    <s v="Bem móvel ou integrado"/>
    <s v="Peças do Espólio do Comendador Manuel Gomes Moreira"/>
    <n v="1"/>
    <m/>
    <n v="1"/>
    <n v="389"/>
    <x v="12"/>
    <m/>
    <m/>
    <m/>
    <n v="1940"/>
    <s v="INDEFERIDO"/>
    <m/>
    <m/>
    <m/>
    <s v=" "/>
    <s v="Bem Móvel e Integrado"/>
    <s v="Coleção"/>
    <m/>
    <m/>
    <m/>
    <m/>
    <m/>
    <m/>
    <m/>
    <x v="1"/>
    <m/>
    <m/>
    <d v="2004-02-27T00:00:00"/>
    <n v="2000"/>
    <s v="Dois bens no mesmo processo"/>
    <m/>
    <m/>
    <m/>
    <m/>
    <m/>
    <m/>
    <m/>
    <m/>
    <m/>
  </r>
  <r>
    <m/>
    <s v="ARQUIVO"/>
    <s v="Processo INDEFERIDO em 27/02/2004."/>
    <m/>
    <s v="SE"/>
    <s v="RJ"/>
    <s v="Rio de Janeiro"/>
    <s v="Bem móvel ou integrado"/>
    <s v="Peças do Espolio da Viuva Ruy Barbosa"/>
    <n v="1"/>
    <m/>
    <n v="0"/>
    <n v="389"/>
    <x v="12"/>
    <m/>
    <m/>
    <m/>
    <n v="1940"/>
    <s v="INDEFERIDO"/>
    <m/>
    <m/>
    <m/>
    <s v=" "/>
    <s v="Bem Móvel e Integrado"/>
    <s v="Coleção"/>
    <m/>
    <m/>
    <m/>
    <m/>
    <m/>
    <m/>
    <m/>
    <x v="1"/>
    <m/>
    <m/>
    <d v="2004-02-27T00:00:00"/>
    <n v="2000"/>
    <s v="Dois bens no mesmo processo"/>
    <m/>
    <m/>
    <m/>
    <m/>
    <m/>
    <m/>
    <m/>
    <m/>
    <m/>
  </r>
  <r>
    <m/>
    <s v="ARQUIVO"/>
    <m/>
    <m/>
    <s v="NE"/>
    <s v="MA"/>
    <s v="Alcântara"/>
    <s v="Conjunto Urbano"/>
    <s v="Alcântara, MA: conjunto arquitetônico e urbanístico"/>
    <n v="1"/>
    <s v="T"/>
    <n v="1"/>
    <n v="390"/>
    <x v="12"/>
    <m/>
    <m/>
    <m/>
    <n v="1940"/>
    <s v="TOMBADO"/>
    <m/>
    <m/>
    <m/>
    <s v="MA2100204BICU00001"/>
    <s v="Bem Imóvel"/>
    <s v="Conjunto Urbano"/>
    <m/>
    <d v="1974-10-10T00:00:00"/>
    <d v="1948-12-29T00:00:00"/>
    <d v="1974-10-10T00:00:00"/>
    <m/>
    <m/>
    <s v="138, 37"/>
    <x v="7"/>
    <n v="1940"/>
    <s v="1990, 2002"/>
    <m/>
    <m/>
    <s v="Na 138ª reunião do Conselho (1990) foi redefinida a poligonal de tombamento, e foi reanalisado na reunião 37 (2002) do Conselho, e também em 26/11/2002 (reunião 38?), pelo Conselheiro Luiz Phelipe Andrès."/>
    <s v="T"/>
    <s v="sim"/>
    <s v="S/D"/>
    <s v="não"/>
    <s v="sim"/>
    <m/>
    <m/>
    <m/>
    <s v="processo não encontrado. Informações sobre delimitação das poligonais: DEPAM-RJ 98-99.  Monumento Nacional determinado pelo Decreto nº 26.077, de 22/12/48. "/>
  </r>
  <r>
    <m/>
    <s v="ARQUIVO"/>
    <m/>
    <m/>
    <s v="NE"/>
    <s v="PB"/>
    <s v="Sousa"/>
    <s v="Conjunto Rural"/>
    <s v="Fazenda Acauã: casa, capela e sobrado"/>
    <n v="1"/>
    <s v="T"/>
    <n v="1"/>
    <n v="391"/>
    <x v="2"/>
    <m/>
    <m/>
    <m/>
    <n v="1940"/>
    <s v="TOMBADO"/>
    <m/>
    <m/>
    <m/>
    <s v="PB-2500775-BI-CA-00001"/>
    <s v="Bem Imóvel"/>
    <s v="Conjunto Arquitetônico"/>
    <s v="Misto"/>
    <m/>
    <d v="1967-04-27T00:00:00"/>
    <m/>
    <m/>
    <m/>
    <m/>
    <x v="29"/>
    <n v="1960"/>
    <m/>
    <m/>
    <m/>
    <m/>
    <s v="Não se aplica"/>
    <m/>
    <m/>
    <m/>
    <m/>
    <m/>
    <m/>
    <m/>
    <m/>
  </r>
  <r>
    <m/>
    <s v="ARQUIVO"/>
    <m/>
    <m/>
    <s v="S"/>
    <s v="RS"/>
    <s v="Bagé"/>
    <s v="Ruína"/>
    <s v="Forte de Santa Tecla: fundações"/>
    <n v="1"/>
    <s v="T"/>
    <n v="1"/>
    <n v="392"/>
    <x v="12"/>
    <m/>
    <m/>
    <m/>
    <n v="1940"/>
    <s v="TOMBADO"/>
    <m/>
    <m/>
    <m/>
    <s v="RS4301602BIOE00001"/>
    <s v="Bem Imóvel"/>
    <s v="Ruína"/>
    <m/>
    <d v="1970-11-26T00:00:00"/>
    <m/>
    <m/>
    <m/>
    <m/>
    <m/>
    <x v="28"/>
    <n v="1970"/>
    <m/>
    <m/>
    <m/>
    <m/>
    <s v="Não se aplica"/>
    <m/>
    <m/>
    <m/>
    <m/>
    <m/>
    <m/>
    <m/>
    <m/>
  </r>
  <r>
    <m/>
    <s v="ARQUIVO"/>
    <m/>
    <m/>
    <s v="NE"/>
    <s v="PE"/>
    <s v="Nazaré da Mata"/>
    <s v="Edificação e Acervo"/>
    <s v="Capela de São Francisco Xavier"/>
    <n v="1"/>
    <s v="T"/>
    <n v="0"/>
    <n v="393"/>
    <x v="13"/>
    <m/>
    <m/>
    <m/>
    <n v="1940"/>
    <s v="TOMBADO"/>
    <m/>
    <m/>
    <m/>
    <s v="PB2508604BIED00001"/>
    <s v="Bem Imóvel"/>
    <s v="Edificação"/>
    <s v="Arquitetura Religiosa"/>
    <m/>
    <m/>
    <d v="1949-06-17T00:00:00"/>
    <m/>
    <m/>
    <m/>
    <x v="10"/>
    <n v="1940"/>
    <m/>
    <m/>
    <m/>
    <m/>
    <s v="Não se aplica"/>
    <m/>
    <m/>
    <m/>
    <m/>
    <m/>
    <m/>
    <m/>
    <m/>
  </r>
  <r>
    <m/>
    <s v="ARQUIVO"/>
    <m/>
    <m/>
    <s v="NE"/>
    <s v="PB"/>
    <s v="Lucena"/>
    <s v="Edificação e Acervo"/>
    <s v="Capela de Nossa Senhora da Guia"/>
    <n v="1"/>
    <s v="T"/>
    <n v="1"/>
    <n v="393"/>
    <x v="13"/>
    <m/>
    <m/>
    <m/>
    <n v="1940"/>
    <s v="TOMBADO"/>
    <m/>
    <m/>
    <m/>
    <s v="PE2609501BIED00001"/>
    <s v="Bem Imóvel"/>
    <s v="Edificação"/>
    <s v="Arquitetura Religiosa"/>
    <m/>
    <m/>
    <d v="1949-05-16T00:00:00"/>
    <m/>
    <m/>
    <m/>
    <x v="10"/>
    <n v="1940"/>
    <m/>
    <m/>
    <m/>
    <m/>
    <s v="Não se aplica"/>
    <m/>
    <m/>
    <m/>
    <m/>
    <m/>
    <m/>
    <m/>
    <m/>
  </r>
  <r>
    <m/>
    <s v="ARQUIVO"/>
    <m/>
    <m/>
    <s v="NE"/>
    <s v="RN"/>
    <s v="Natal"/>
    <s v="Edificação"/>
    <s v="Forte dos Reis Magos"/>
    <n v="1"/>
    <s v="T"/>
    <n v="1"/>
    <n v="394"/>
    <x v="13"/>
    <m/>
    <m/>
    <m/>
    <n v="1940"/>
    <s v="TOMBADO"/>
    <m/>
    <m/>
    <m/>
    <s v="RN2408102BIED00002"/>
    <s v="Bem Imóvel"/>
    <s v="Edificação"/>
    <m/>
    <m/>
    <d v="1949-05-13T00:00:00"/>
    <m/>
    <m/>
    <m/>
    <m/>
    <x v="10"/>
    <n v="1940"/>
    <m/>
    <m/>
    <m/>
    <m/>
    <s v="Não se aplica"/>
    <m/>
    <m/>
    <m/>
    <m/>
    <m/>
    <s v="sim"/>
    <n v="2011"/>
    <s v="Estudos para delimitação do entorno encaminhados em 2011 durante as Oficinas de Normatização"/>
  </r>
  <r>
    <m/>
    <s v="ARQUIVO"/>
    <m/>
    <m/>
    <s v="N"/>
    <s v="RO"/>
    <s v="Costa Marques"/>
    <s v="Edificação"/>
    <s v="Forte Príncipe da Beira"/>
    <n v="1"/>
    <s v="T"/>
    <n v="0"/>
    <n v="395"/>
    <x v="14"/>
    <m/>
    <m/>
    <m/>
    <n v="1950"/>
    <s v="TOMBADO"/>
    <m/>
    <m/>
    <m/>
    <s v="MG3118007BIED00001"/>
    <s v="Bem Imóvel"/>
    <s v="Edificação"/>
    <m/>
    <m/>
    <d v="1950-08-07T00:00:00"/>
    <m/>
    <m/>
    <m/>
    <m/>
    <x v="17"/>
    <n v="1950"/>
    <m/>
    <m/>
    <m/>
    <m/>
    <s v="Não se aplica"/>
    <m/>
    <m/>
    <m/>
    <m/>
    <m/>
    <m/>
    <m/>
    <m/>
  </r>
  <r>
    <m/>
    <s v="ARQUIVO"/>
    <m/>
    <m/>
    <s v="SE"/>
    <s v="MG"/>
    <s v="Congonhas"/>
    <s v="Edificação e Acervo"/>
    <s v="Igreja Matriz de Nossa Senhora da Conceição"/>
    <n v="1"/>
    <s v="T"/>
    <n v="0"/>
    <n v="395"/>
    <x v="14"/>
    <m/>
    <m/>
    <m/>
    <n v="1950"/>
    <s v="TOMBADO"/>
    <m/>
    <m/>
    <m/>
    <s v="MG-3118007-BI-ED-00001_x0009_"/>
    <s v="Bem Imóvel"/>
    <s v="Edificação"/>
    <s v="Arquitetura Religiosa"/>
    <m/>
    <m/>
    <d v="1950-07-21T00:00:00"/>
    <m/>
    <m/>
    <m/>
    <x v="17"/>
    <n v="1950"/>
    <m/>
    <m/>
    <m/>
    <m/>
    <s v="Não se aplica"/>
    <m/>
    <m/>
    <m/>
    <m/>
    <m/>
    <m/>
    <m/>
    <m/>
  </r>
  <r>
    <m/>
    <s v="ARQUIVO"/>
    <s v="vários bens no mesmo processo. Enviado a Superintendência para Iinstrução. Origem: DEPAM / Destino: Superintendência 28/06/2012"/>
    <s v="01458.000836/2012-41"/>
    <s v="SE"/>
    <s v="MG"/>
    <s v="Mateus Leme"/>
    <s v="Edificação e Acervo"/>
    <s v="Igreja Matriz de Santo Antônio (Vol II)"/>
    <n v="1"/>
    <m/>
    <n v="1"/>
    <n v="395"/>
    <x v="14"/>
    <m/>
    <m/>
    <m/>
    <n v="1950"/>
    <s v="INDEFERIDO"/>
    <m/>
    <m/>
    <m/>
    <s v="RO1100080BIED00001"/>
    <s v="Bem Imóvel"/>
    <s v="Edificação"/>
    <s v="Arquitetura Religiosa"/>
    <m/>
    <m/>
    <m/>
    <m/>
    <m/>
    <m/>
    <x v="1"/>
    <m/>
    <m/>
    <m/>
    <m/>
    <m/>
    <m/>
    <m/>
    <m/>
    <m/>
    <m/>
    <m/>
    <m/>
    <m/>
    <m/>
  </r>
  <r>
    <m/>
    <s v="ARQUIVO"/>
    <m/>
    <m/>
    <s v="NE"/>
    <s v="PE"/>
    <s v="Recife"/>
    <s v="Edificação"/>
    <s v="Casa à rua da Imperatriz, nº 147, onde nasceu Joaquim Nabuco"/>
    <n v="1"/>
    <s v="T"/>
    <n v="1"/>
    <n v="396"/>
    <x v="12"/>
    <m/>
    <m/>
    <m/>
    <n v="1940"/>
    <s v="TOMBADO"/>
    <m/>
    <m/>
    <m/>
    <s v="PE2611606BIED00025"/>
    <s v="Bem Imóvel"/>
    <s v="Edificação"/>
    <m/>
    <m/>
    <d v="1949-08-23T00:00:00"/>
    <m/>
    <m/>
    <m/>
    <n v="110"/>
    <x v="10"/>
    <n v="1940"/>
    <n v="1984"/>
    <m/>
    <m/>
    <s v="Na 110ª reunião do Conselho Consultivo teria sido definida a poligonal de proteção. Verificar!"/>
    <s v="Não se aplica"/>
    <m/>
    <m/>
    <m/>
    <m/>
    <m/>
    <m/>
    <m/>
    <m/>
  </r>
  <r>
    <m/>
    <s v="ARQUIVO"/>
    <m/>
    <m/>
    <s v="SE"/>
    <s v="MG"/>
    <s v="Caeté"/>
    <s v="Edificação e Acervo"/>
    <s v="Igreja Matriz de Nossa Senhora de Nazaré"/>
    <n v="1"/>
    <s v="T"/>
    <n v="1"/>
    <n v="397"/>
    <x v="1"/>
    <m/>
    <m/>
    <m/>
    <n v="1940"/>
    <s v="TOMBADO"/>
    <m/>
    <m/>
    <m/>
    <s v="MG3110004BIED00002"/>
    <s v="Bem Imóvel"/>
    <s v="Edificação"/>
    <s v="Arquitetura Religiosa"/>
    <m/>
    <m/>
    <d v="1950-05-09T00:00:00"/>
    <m/>
    <m/>
    <m/>
    <x v="17"/>
    <n v="1950"/>
    <m/>
    <m/>
    <m/>
    <m/>
    <s v="Não se aplica"/>
    <m/>
    <m/>
    <m/>
    <m/>
    <m/>
    <m/>
    <m/>
    <m/>
  </r>
  <r>
    <m/>
    <s v="ARQUIVO"/>
    <m/>
    <m/>
    <s v="NE"/>
    <s v="BA"/>
    <s v="Salvador"/>
    <s v="Conjunto Arquitetônico"/>
    <s v="Quinta do Tanque"/>
    <n v="1"/>
    <s v="T"/>
    <n v="1"/>
    <n v="398"/>
    <x v="1"/>
    <m/>
    <m/>
    <m/>
    <n v="1940"/>
    <s v="TOMBADO"/>
    <m/>
    <m/>
    <m/>
    <s v="BA2927408BIED00046"/>
    <s v="Bem Imóvel"/>
    <s v="Conjunto Arquitetônico"/>
    <s v="Misto"/>
    <m/>
    <d v="1949-08-20T00:00:00"/>
    <d v="1949-08-20T00:00:00"/>
    <m/>
    <m/>
    <m/>
    <x v="10"/>
    <n v="1940"/>
    <m/>
    <m/>
    <m/>
    <m/>
    <s v="Não se aplica"/>
    <m/>
    <m/>
    <m/>
    <m/>
    <m/>
    <m/>
    <m/>
    <s v="“A inscrição compreende: a) jardins que circundam o edifício da Quinta; b) reservatórios de água; c) aquedutos antigos; d) chafariz de cantaria; e) bacia de outro chafariz antigo; f) marco setecentista, de pedra.&quot;"/>
  </r>
  <r>
    <m/>
    <s v="ARQUIVO"/>
    <s v="Processo INDEFERIDO em 27/02/2004."/>
    <m/>
    <s v="SE"/>
    <s v="SP"/>
    <s v="Itapecerica da Serra"/>
    <s v="Edificação"/>
    <s v="Casa em Itapecerica da Serra"/>
    <n v="1"/>
    <m/>
    <n v="1"/>
    <n v="399"/>
    <x v="13"/>
    <m/>
    <m/>
    <m/>
    <n v="1940"/>
    <s v="INDEFERIDO"/>
    <m/>
    <m/>
    <m/>
    <s v=" "/>
    <s v="Bem Imóvel"/>
    <s v="Edificação"/>
    <m/>
    <m/>
    <m/>
    <m/>
    <m/>
    <m/>
    <m/>
    <x v="1"/>
    <m/>
    <m/>
    <d v="2004-02-27T00:00:00"/>
    <n v="2000"/>
    <m/>
    <m/>
    <m/>
    <m/>
    <m/>
    <m/>
    <m/>
    <m/>
    <m/>
    <m/>
  </r>
  <r>
    <m/>
    <s v="ARQUIVO"/>
    <m/>
    <m/>
    <s v="NE"/>
    <s v="PE"/>
    <s v="Recife"/>
    <s v="Edificação e Acervo"/>
    <s v="Igreja de Nossa Senhora das Fronteiras"/>
    <n v="1"/>
    <s v="T"/>
    <n v="1"/>
    <n v="400"/>
    <x v="13"/>
    <m/>
    <m/>
    <m/>
    <n v="1940"/>
    <s v="TOMBADO"/>
    <m/>
    <m/>
    <m/>
    <s v="PE2611606BIED00038"/>
    <s v="Bem Imóvel"/>
    <s v="Edificação"/>
    <s v="Arquitetura Religiosa"/>
    <m/>
    <d v="1949-11-11T00:00:00"/>
    <m/>
    <m/>
    <m/>
    <n v="110"/>
    <x v="10"/>
    <n v="1940"/>
    <n v="1984"/>
    <m/>
    <m/>
    <s v="Na 110ª reunião do Conselho Consultivo teria sido definida a poligonal de proteção. Verificar!"/>
    <s v="Não se aplica"/>
    <m/>
    <m/>
    <m/>
    <m/>
    <m/>
    <m/>
    <m/>
    <m/>
  </r>
  <r>
    <m/>
    <s v="ARQUIVO"/>
    <m/>
    <m/>
    <s v="NE"/>
    <s v="PE"/>
    <s v="Recife"/>
    <s v="Edificação"/>
    <s v="Teatro Santa Isabel"/>
    <n v="1"/>
    <s v="T"/>
    <n v="1"/>
    <n v="401"/>
    <x v="13"/>
    <m/>
    <m/>
    <m/>
    <n v="1940"/>
    <s v="TOMBADO"/>
    <m/>
    <m/>
    <m/>
    <s v="PE2611606BIED00021"/>
    <s v="Bem Imóvel"/>
    <s v="Edificação"/>
    <m/>
    <m/>
    <d v="1949-10-31T00:00:00"/>
    <m/>
    <m/>
    <m/>
    <n v="110"/>
    <x v="10"/>
    <n v="1940"/>
    <n v="1984"/>
    <m/>
    <m/>
    <s v="Na 110ª reunião do Conselho Consultivo teria sido definida a poligonal de proteção. Verificar!"/>
    <s v="Não se aplica"/>
    <m/>
    <s v="sim"/>
    <m/>
    <m/>
    <m/>
    <m/>
    <m/>
    <s v="Delimitação de entorno incluindo vários bens, que teria sido apresentada ao Conselho Consultivo (verificar). Mapas com delimitações no Sambaqui."/>
  </r>
  <r>
    <m/>
    <s v="ARQUIVO"/>
    <m/>
    <m/>
    <s v="SE"/>
    <s v="MG"/>
    <s v="Ouro Branco"/>
    <s v="Edificação e Acervo"/>
    <s v="Igreja Matriz de Santo Antônio"/>
    <n v="1"/>
    <s v="T"/>
    <n v="1"/>
    <n v="402"/>
    <x v="1"/>
    <m/>
    <m/>
    <m/>
    <n v="1940"/>
    <s v="TOMBADO"/>
    <m/>
    <m/>
    <m/>
    <s v="MG3145901BIED00001"/>
    <s v="Bem Imóvel"/>
    <s v="Edificação"/>
    <s v="Arquitetura Religiosa"/>
    <m/>
    <m/>
    <d v="1949-11-29T00:00:00"/>
    <m/>
    <m/>
    <m/>
    <x v="10"/>
    <n v="1940"/>
    <m/>
    <m/>
    <m/>
    <m/>
    <s v="Não se aplica"/>
    <m/>
    <m/>
    <m/>
    <m/>
    <m/>
    <m/>
    <m/>
    <m/>
  </r>
  <r>
    <m/>
    <s v="ARQUIVO"/>
    <m/>
    <m/>
    <s v="SE"/>
    <s v="MG"/>
    <s v="Ouro Preto"/>
    <s v="Edificação e Acervo"/>
    <s v="Igreja Matriz de Nossa Senhora de Nazaré"/>
    <n v="1"/>
    <s v="T"/>
    <n v="1"/>
    <n v="403"/>
    <x v="1"/>
    <m/>
    <m/>
    <m/>
    <n v="1940"/>
    <s v="TOMBADO"/>
    <m/>
    <m/>
    <m/>
    <s v="MG3146107BIED00014"/>
    <s v="Bem Imóvel"/>
    <s v="Edificação"/>
    <s v="Arquitetura Religiosa"/>
    <m/>
    <m/>
    <d v="1949-11-29T00:00:00"/>
    <m/>
    <m/>
    <m/>
    <x v="10"/>
    <n v="1940"/>
    <m/>
    <m/>
    <m/>
    <m/>
    <s v="Não se aplica"/>
    <m/>
    <m/>
    <m/>
    <m/>
    <m/>
    <m/>
    <m/>
    <m/>
  </r>
  <r>
    <m/>
    <s v="ARQUIVO"/>
    <m/>
    <m/>
    <s v="SE"/>
    <s v="MG"/>
    <s v="São João Del Rei"/>
    <s v="Edificação e Acervo"/>
    <s v="Igreja Matriz de Nossa Senhora do Pilar"/>
    <n v="1"/>
    <s v="T"/>
    <n v="1"/>
    <n v="404"/>
    <x v="1"/>
    <m/>
    <m/>
    <m/>
    <n v="1940"/>
    <s v="TOMBADO"/>
    <m/>
    <m/>
    <m/>
    <s v="MG-3162500-BI-ED-00005"/>
    <s v="Bem Imóvel"/>
    <s v="Edificação"/>
    <s v="Arquitetura Religiosa"/>
    <m/>
    <m/>
    <d v="1949-11-29T00:00:00"/>
    <m/>
    <m/>
    <m/>
    <x v="10"/>
    <n v="1940"/>
    <m/>
    <m/>
    <m/>
    <m/>
    <s v="Não se aplica"/>
    <m/>
    <m/>
    <m/>
    <m/>
    <m/>
    <m/>
    <m/>
    <m/>
  </r>
  <r>
    <m/>
    <s v="ARQUIVO"/>
    <m/>
    <m/>
    <s v="SE"/>
    <s v="MG"/>
    <s v="Tiradentes"/>
    <s v="Edificação e Acervo"/>
    <s v="Igreja Matriz de Santo Antônio"/>
    <n v="1"/>
    <s v="T"/>
    <n v="1"/>
    <n v="405"/>
    <x v="1"/>
    <m/>
    <m/>
    <m/>
    <n v="1940"/>
    <s v="TOMBADO"/>
    <m/>
    <m/>
    <m/>
    <s v="MG3168804BIED00001"/>
    <s v="Bem Imóvel"/>
    <s v="Edificação"/>
    <s v="Arquitetura Religiosa"/>
    <m/>
    <m/>
    <d v="1949-11-29T00:00:00"/>
    <m/>
    <m/>
    <m/>
    <x v="10"/>
    <n v="1940"/>
    <m/>
    <m/>
    <m/>
    <m/>
    <s v="Não se aplica"/>
    <m/>
    <m/>
    <m/>
    <m/>
    <m/>
    <m/>
    <m/>
    <m/>
  </r>
  <r>
    <m/>
    <s v="ARQUIVO"/>
    <m/>
    <m/>
    <s v="SE"/>
    <s v="MG"/>
    <s v="Tiradentes"/>
    <s v="Infraestrutura ou equipamento urbano"/>
    <s v="Chafariz de São José"/>
    <n v="1"/>
    <s v="T"/>
    <n v="1"/>
    <n v="406"/>
    <x v="13"/>
    <m/>
    <m/>
    <m/>
    <n v="1940"/>
    <s v="TOMBADO"/>
    <m/>
    <m/>
    <m/>
    <s v="MG3168804BMAR00001"/>
    <s v="Bem Imóvel"/>
    <s v="Equipamento Urbano"/>
    <m/>
    <m/>
    <m/>
    <d v="1949-12-03T00:00:00"/>
    <m/>
    <m/>
    <m/>
    <x v="10"/>
    <n v="1940"/>
    <m/>
    <m/>
    <m/>
    <m/>
    <s v="Não se aplica"/>
    <m/>
    <m/>
    <m/>
    <m/>
    <m/>
    <m/>
    <m/>
    <m/>
  </r>
  <r>
    <m/>
    <s v="ARQUIVO"/>
    <m/>
    <m/>
    <s v="SE"/>
    <s v="MG"/>
    <s v="Catas Altas"/>
    <s v="Conjunto Arquitetônico"/>
    <s v="Colégio do Caraça: conjunto arquitetônico e paisagístico"/>
    <n v="1"/>
    <s v="T"/>
    <n v="1"/>
    <n v="407"/>
    <x v="13"/>
    <m/>
    <m/>
    <m/>
    <n v="1940"/>
    <s v="TOMBADO"/>
    <m/>
    <m/>
    <m/>
    <s v="MG3115359BICA00001"/>
    <s v="Bem Imóvel"/>
    <s v="Conjunto Arquitetônico"/>
    <m/>
    <d v="1955-01-27T00:00:00"/>
    <d v="1955-01-27T00:00:00"/>
    <m/>
    <m/>
    <m/>
    <m/>
    <x v="20"/>
    <n v="1950"/>
    <m/>
    <m/>
    <m/>
    <m/>
    <s v="Não se aplica"/>
    <m/>
    <m/>
    <m/>
    <m/>
    <m/>
    <m/>
    <m/>
    <m/>
  </r>
  <r>
    <m/>
    <s v="ARQUIVO"/>
    <m/>
    <m/>
    <s v="SE"/>
    <s v="MG"/>
    <s v="Sabará "/>
    <s v="Edificação e Acervo"/>
    <s v="Igreja de Sant'Ana"/>
    <n v="1"/>
    <s v="T"/>
    <n v="0"/>
    <n v="408"/>
    <x v="13"/>
    <m/>
    <m/>
    <m/>
    <n v="1940"/>
    <s v="TOMBADO"/>
    <m/>
    <m/>
    <m/>
    <s v="MG3156700BIED00007"/>
    <s v="Bem Imóvel"/>
    <s v="Edificação"/>
    <s v="Arquitetura Religiosa"/>
    <m/>
    <m/>
    <d v="1950-05-09T00:00:00"/>
    <m/>
    <m/>
    <m/>
    <x v="17"/>
    <n v="1950"/>
    <m/>
    <m/>
    <m/>
    <m/>
    <s v="Não se aplica"/>
    <m/>
    <m/>
    <m/>
    <m/>
    <m/>
    <m/>
    <m/>
    <m/>
  </r>
  <r>
    <m/>
    <s v="ARQUIVO"/>
    <m/>
    <m/>
    <s v="SE"/>
    <s v="MG"/>
    <s v="Sabará "/>
    <s v="Edificação e Acervo"/>
    <s v="Passo do Carmo"/>
    <n v="1"/>
    <s v="T"/>
    <n v="0"/>
    <n v="408"/>
    <x v="13"/>
    <m/>
    <m/>
    <m/>
    <n v="1940"/>
    <s v="TOMBADO"/>
    <m/>
    <m/>
    <m/>
    <s v="MG3156700BIED00010"/>
    <s v="Bem Imóvel"/>
    <s v="Edificação"/>
    <m/>
    <m/>
    <m/>
    <d v="1950-05-09T00:00:00"/>
    <m/>
    <m/>
    <m/>
    <x v="17"/>
    <n v="1950"/>
    <m/>
    <m/>
    <m/>
    <m/>
    <s v="Não se aplica"/>
    <m/>
    <m/>
    <m/>
    <m/>
    <m/>
    <m/>
    <m/>
    <m/>
  </r>
  <r>
    <m/>
    <s v="ARQUIVO"/>
    <m/>
    <m/>
    <s v="SE"/>
    <s v="MG"/>
    <s v="Caeté"/>
    <s v="Edificação e Acervo"/>
    <s v="Igreja de Nossa Senhora do Rosário"/>
    <n v="1"/>
    <s v="T"/>
    <n v="1"/>
    <n v="408"/>
    <x v="13"/>
    <m/>
    <m/>
    <m/>
    <n v="1940"/>
    <s v="TOMBADO"/>
    <m/>
    <m/>
    <m/>
    <s v="MG3110004BIED00004"/>
    <s v="Bem Imóvel"/>
    <s v="Edificação"/>
    <s v="Arquitetura Religiosa"/>
    <m/>
    <m/>
    <d v="1950-05-09T00:00:00"/>
    <m/>
    <m/>
    <m/>
    <x v="17"/>
    <n v="1950"/>
    <m/>
    <m/>
    <m/>
    <m/>
    <s v="Não se aplica"/>
    <m/>
    <m/>
    <m/>
    <m/>
    <m/>
    <m/>
    <m/>
    <m/>
  </r>
  <r>
    <m/>
    <s v="ARQUIVO"/>
    <m/>
    <m/>
    <s v="SE"/>
    <s v="MG"/>
    <s v="Sabará "/>
    <s v="Conjunto Arquitetônico"/>
    <s v="Hospício da Terra Santa e Capela de Nossa Senhora do Pilar "/>
    <n v="1"/>
    <s v="T"/>
    <n v="0"/>
    <n v="408"/>
    <x v="13"/>
    <m/>
    <m/>
    <m/>
    <n v="1940"/>
    <s v="TOMBADO"/>
    <m/>
    <m/>
    <m/>
    <s v="MG-3156700-BI-CA-00002"/>
    <s v="Bem Imóvel"/>
    <s v="Conjunto Arquitetônico"/>
    <m/>
    <m/>
    <m/>
    <d v="1950-05-09T00:00:00"/>
    <m/>
    <m/>
    <m/>
    <x v="17"/>
    <n v="1950"/>
    <m/>
    <m/>
    <m/>
    <m/>
    <s v="Não se aplica"/>
    <m/>
    <m/>
    <m/>
    <m/>
    <m/>
    <m/>
    <m/>
    <m/>
  </r>
  <r>
    <m/>
    <s v="ARQUIVO"/>
    <m/>
    <m/>
    <s v="SE"/>
    <s v="MG"/>
    <s v="Sabará "/>
    <s v="Edificação e Acervo"/>
    <s v="Passo da Rua Marquês de Sapucaí"/>
    <n v="1"/>
    <s v="T"/>
    <n v="0"/>
    <n v="408"/>
    <x v="13"/>
    <m/>
    <m/>
    <m/>
    <n v="1940"/>
    <s v="TOMBADO"/>
    <m/>
    <m/>
    <m/>
    <s v="MG3156700BICU00001"/>
    <s v="Bem Imóvel"/>
    <s v="Edificação"/>
    <m/>
    <m/>
    <m/>
    <d v="1950-05-09T00:00:00"/>
    <m/>
    <m/>
    <m/>
    <x v="17"/>
    <n v="1950"/>
    <m/>
    <m/>
    <m/>
    <m/>
    <s v="Não se aplica"/>
    <m/>
    <m/>
    <m/>
    <m/>
    <m/>
    <m/>
    <m/>
    <m/>
  </r>
  <r>
    <m/>
    <s v="ARQUIVO"/>
    <m/>
    <m/>
    <s v="SE"/>
    <s v="MG"/>
    <s v="Diamantina"/>
    <s v="Edificação e Acervo"/>
    <s v="Igreja do Senhor do Bonfim"/>
    <n v="1"/>
    <s v="T"/>
    <n v="0"/>
    <n v="409"/>
    <x v="13"/>
    <m/>
    <m/>
    <m/>
    <n v="1940"/>
    <s v="TOMBADO"/>
    <m/>
    <m/>
    <m/>
    <s v="MG3121605BIED00001"/>
    <s v="Bem Imóvel"/>
    <s v="Edificação"/>
    <s v="Arquitetura Religiosa"/>
    <m/>
    <m/>
    <d v="1949-12-06T00:00:00"/>
    <m/>
    <m/>
    <m/>
    <x v="10"/>
    <n v="1940"/>
    <m/>
    <m/>
    <m/>
    <m/>
    <s v="Não se aplica"/>
    <m/>
    <m/>
    <m/>
    <m/>
    <m/>
    <m/>
    <m/>
    <m/>
  </r>
  <r>
    <m/>
    <s v="ARQUIVO"/>
    <m/>
    <m/>
    <s v="SE"/>
    <s v="MG"/>
    <s v="Diamantina"/>
    <s v="Edificação e Acervo"/>
    <s v="Igreja de São Francisco de Assis"/>
    <n v="1"/>
    <s v="T"/>
    <n v="0"/>
    <n v="409"/>
    <x v="13"/>
    <m/>
    <m/>
    <m/>
    <n v="1940"/>
    <s v="TOMBADO"/>
    <m/>
    <m/>
    <m/>
    <s v="MG3121605BIED00013"/>
    <s v="Bem Imóvel"/>
    <s v="Edificação"/>
    <s v="Arquitetura Religiosa"/>
    <m/>
    <m/>
    <d v="1949-12-06T00:00:00"/>
    <m/>
    <m/>
    <m/>
    <x v="10"/>
    <n v="1940"/>
    <m/>
    <m/>
    <m/>
    <m/>
    <s v="Não se aplica"/>
    <m/>
    <m/>
    <m/>
    <m/>
    <m/>
    <m/>
    <m/>
    <m/>
  </r>
  <r>
    <m/>
    <s v="ARQUIVO"/>
    <m/>
    <m/>
    <s v="SE"/>
    <s v="MG"/>
    <s v="Diamantina"/>
    <s v="Edificação e Acervo"/>
    <s v="Igreja de Nossa Senhora das Mercês"/>
    <n v="1"/>
    <s v="T"/>
    <n v="1"/>
    <n v="409"/>
    <x v="13"/>
    <m/>
    <m/>
    <m/>
    <n v="1940"/>
    <s v="TOMBADO"/>
    <m/>
    <m/>
    <m/>
    <s v="MG3121605BIED00008"/>
    <s v="Bem Imóvel"/>
    <s v="Edificação"/>
    <s v="Arquitetura Religiosa"/>
    <m/>
    <m/>
    <d v="1949-12-06T00:00:00"/>
    <m/>
    <m/>
    <m/>
    <x v="10"/>
    <n v="1940"/>
    <m/>
    <m/>
    <m/>
    <m/>
    <s v="Não se aplica"/>
    <m/>
    <m/>
    <m/>
    <m/>
    <m/>
    <m/>
    <m/>
    <m/>
  </r>
  <r>
    <m/>
    <s v="ARQUIVO"/>
    <m/>
    <m/>
    <s v="SE"/>
    <s v="MG"/>
    <s v="Diamantina"/>
    <s v="Edificação e Acervo"/>
    <s v="Igreja de Nossa Senhora do Amparo"/>
    <n v="1"/>
    <s v="T"/>
    <n v="0"/>
    <n v="409"/>
    <x v="13"/>
    <m/>
    <m/>
    <m/>
    <n v="1940"/>
    <s v="TOMBADO"/>
    <m/>
    <m/>
    <m/>
    <s v="MG3121605BIED00009"/>
    <s v="Bem Imóvel"/>
    <s v="Edificação"/>
    <s v="Arquitetura Religiosa"/>
    <m/>
    <m/>
    <d v="1949-12-06T00:00:00"/>
    <m/>
    <m/>
    <m/>
    <x v="10"/>
    <n v="1940"/>
    <m/>
    <m/>
    <m/>
    <m/>
    <s v="Não se aplica"/>
    <m/>
    <m/>
    <m/>
    <m/>
    <m/>
    <m/>
    <m/>
    <m/>
  </r>
  <r>
    <m/>
    <s v="ARQUIVO"/>
    <m/>
    <m/>
    <s v="SE"/>
    <s v="MG"/>
    <s v="Diamantina"/>
    <s v="Edificação e Acervo"/>
    <s v="Igreja de Nossa Senhora do Rosário"/>
    <n v="1"/>
    <s v="T"/>
    <n v="0"/>
    <n v="409"/>
    <x v="13"/>
    <m/>
    <m/>
    <m/>
    <n v="1940"/>
    <s v="TOMBADO"/>
    <m/>
    <m/>
    <m/>
    <s v="MG3121605BIED00011"/>
    <s v="Bem Imóvel"/>
    <s v="Edificação"/>
    <s v="Arquitetura Religiosa"/>
    <m/>
    <m/>
    <d v="1949-12-06T00:00:00"/>
    <m/>
    <m/>
    <m/>
    <x v="10"/>
    <n v="1940"/>
    <m/>
    <m/>
    <m/>
    <m/>
    <s v="Não se aplica"/>
    <m/>
    <m/>
    <m/>
    <m/>
    <m/>
    <m/>
    <m/>
    <m/>
  </r>
  <r>
    <m/>
    <s v="ARQUIVO"/>
    <m/>
    <m/>
    <s v="SE"/>
    <s v="MG"/>
    <s v="Mariana"/>
    <s v="Edificação e Acervo"/>
    <s v="Igreja Matriz de Bom Jesus do Monte"/>
    <n v="1"/>
    <s v="T"/>
    <n v="1"/>
    <n v="410"/>
    <x v="13"/>
    <m/>
    <m/>
    <m/>
    <n v="1940"/>
    <s v="TOMBADO"/>
    <m/>
    <m/>
    <m/>
    <s v="MG3140001BIED00013"/>
    <s v="Bem Imóvel"/>
    <s v="Edificação"/>
    <s v="Arquitetura Religiosa"/>
    <m/>
    <m/>
    <d v="1949-12-06T00:00:00"/>
    <m/>
    <m/>
    <m/>
    <x v="10"/>
    <n v="1940"/>
    <m/>
    <m/>
    <m/>
    <m/>
    <s v="Não se aplica"/>
    <m/>
    <m/>
    <m/>
    <m/>
    <m/>
    <m/>
    <m/>
    <m/>
  </r>
  <r>
    <m/>
    <s v="ARQUIVO"/>
    <m/>
    <m/>
    <s v="SE"/>
    <s v="MG"/>
    <s v="Mariana"/>
    <s v="Edificação e Acervo"/>
    <s v="Passo da Ponte da Areia"/>
    <n v="1"/>
    <s v="T"/>
    <n v="0"/>
    <n v="410"/>
    <x v="13"/>
    <m/>
    <m/>
    <m/>
    <n v="1940"/>
    <s v="TOMBADO"/>
    <m/>
    <m/>
    <m/>
    <s v="MG3140001BIED00018"/>
    <s v="Bem Imóvel"/>
    <s v="Edificação"/>
    <s v="Arquitetura Religiosa"/>
    <m/>
    <m/>
    <d v="1949-12-06T00:00:00"/>
    <m/>
    <m/>
    <m/>
    <x v="10"/>
    <n v="1940"/>
    <m/>
    <m/>
    <m/>
    <m/>
    <s v="Não se aplica"/>
    <m/>
    <m/>
    <m/>
    <m/>
    <m/>
    <m/>
    <m/>
    <m/>
  </r>
  <r>
    <m/>
    <s v="ARQUIVO"/>
    <m/>
    <m/>
    <s v="SE"/>
    <s v="MG"/>
    <s v="Mariana"/>
    <s v="Edificação e Acervo"/>
    <s v="Seminário Menor e Capela de Nossa Senhora da Boa Morte"/>
    <n v="1"/>
    <s v="T"/>
    <n v="0"/>
    <n v="410"/>
    <x v="13"/>
    <m/>
    <m/>
    <m/>
    <n v="1940"/>
    <s v="TOMBADO"/>
    <m/>
    <m/>
    <m/>
    <s v="MG3140001BICA00001"/>
    <s v="Bem Imóvel"/>
    <s v="Conjunto Arquitetônico"/>
    <s v="Arquitetura Religiosa"/>
    <m/>
    <m/>
    <d v="1949-12-06T00:00:00"/>
    <m/>
    <m/>
    <m/>
    <x v="10"/>
    <n v="1940"/>
    <m/>
    <m/>
    <m/>
    <m/>
    <s v="Não se aplica"/>
    <m/>
    <m/>
    <m/>
    <m/>
    <m/>
    <m/>
    <m/>
    <m/>
  </r>
  <r>
    <m/>
    <s v="ARQUIVO"/>
    <m/>
    <m/>
    <s v="SE"/>
    <s v="MG"/>
    <s v="Mariana"/>
    <s v="Infraestrutura ou equipamento urbano"/>
    <s v="Fonte da Samaritana"/>
    <n v="1"/>
    <s v="T"/>
    <n v="0"/>
    <n v="410"/>
    <x v="13"/>
    <m/>
    <m/>
    <m/>
    <n v="1940"/>
    <s v="TOMBADO"/>
    <m/>
    <m/>
    <m/>
    <s v="MG3140001BMAR00001"/>
    <s v="Bem Imóvel"/>
    <s v="Equipamento Urbano"/>
    <m/>
    <m/>
    <m/>
    <d v="1949-12-06T00:00:00"/>
    <m/>
    <m/>
    <m/>
    <x v="10"/>
    <n v="1940"/>
    <m/>
    <m/>
    <m/>
    <m/>
    <s v="Não se aplica"/>
    <m/>
    <m/>
    <m/>
    <m/>
    <m/>
    <m/>
    <m/>
    <m/>
  </r>
  <r>
    <m/>
    <s v="ARQUIVO"/>
    <m/>
    <m/>
    <s v="SE"/>
    <s v="MG"/>
    <s v="Tiradentes"/>
    <s v="Edificação e Acervo"/>
    <s v="Igreja de Nossa Senhora do Rosário"/>
    <n v="1"/>
    <s v="T"/>
    <n v="0"/>
    <n v="410"/>
    <x v="13"/>
    <m/>
    <m/>
    <m/>
    <n v="1940"/>
    <s v="TOMBADO"/>
    <m/>
    <m/>
    <m/>
    <s v="MG3168804BIED00002"/>
    <s v="Bem Imóvel"/>
    <s v="Edificação"/>
    <s v="Arquitetura Religiosa"/>
    <m/>
    <m/>
    <d v="1949-12-06T00:00:00"/>
    <m/>
    <m/>
    <m/>
    <x v="10"/>
    <n v="1940"/>
    <m/>
    <m/>
    <m/>
    <m/>
    <s v="Não se aplica"/>
    <m/>
    <m/>
    <m/>
    <m/>
    <m/>
    <m/>
    <m/>
    <m/>
  </r>
  <r>
    <m/>
    <s v="ARQUIVO"/>
    <m/>
    <m/>
    <s v="SE"/>
    <s v="MG"/>
    <s v="São João Del Rei"/>
    <s v="Edificação e Acervo"/>
    <s v="Passo da Rua Duque de Caxias"/>
    <n v="1"/>
    <s v="T"/>
    <n v="0"/>
    <n v="410"/>
    <x v="13"/>
    <m/>
    <m/>
    <m/>
    <n v="1940"/>
    <s v="TOMBADO"/>
    <m/>
    <m/>
    <m/>
    <s v="MG3162500BIED00003"/>
    <s v="Bem Imóvel"/>
    <s v="Edificação"/>
    <m/>
    <m/>
    <m/>
    <d v="1949-12-06T00:00:00"/>
    <m/>
    <m/>
    <m/>
    <x v="10"/>
    <n v="1940"/>
    <m/>
    <m/>
    <m/>
    <m/>
    <s v="Não se aplica"/>
    <m/>
    <m/>
    <m/>
    <m/>
    <m/>
    <m/>
    <m/>
    <m/>
  </r>
  <r>
    <m/>
    <s v="ARQUIVO"/>
    <m/>
    <m/>
    <s v="SE"/>
    <s v="MG"/>
    <s v="Mariana"/>
    <s v="Edificação e Acervo"/>
    <s v="Passo da Ladeira do Rosário"/>
    <n v="1"/>
    <s v="T"/>
    <n v="0"/>
    <n v="410"/>
    <x v="13"/>
    <m/>
    <m/>
    <m/>
    <n v="1940"/>
    <s v="TOMBADO"/>
    <m/>
    <m/>
    <m/>
    <s v="MG3140001BIED00017"/>
    <s v="Bem Imóvel"/>
    <s v="Edificação"/>
    <m/>
    <m/>
    <m/>
    <d v="1949-12-06T00:00:00"/>
    <m/>
    <m/>
    <m/>
    <x v="10"/>
    <n v="1940"/>
    <m/>
    <m/>
    <m/>
    <m/>
    <s v="Não se aplica"/>
    <m/>
    <m/>
    <m/>
    <m/>
    <m/>
    <m/>
    <m/>
    <m/>
  </r>
  <r>
    <m/>
    <s v="ARQUIVO"/>
    <m/>
    <m/>
    <s v="SE"/>
    <s v="MG"/>
    <s v="Ouro Preto"/>
    <s v="Edificação e Acervo"/>
    <s v="Capela de Santana"/>
    <n v="1"/>
    <s v="T"/>
    <n v="0"/>
    <n v="410"/>
    <x v="13"/>
    <m/>
    <m/>
    <m/>
    <n v="1940"/>
    <s v="TOMBADO"/>
    <m/>
    <m/>
    <m/>
    <s v="MG-3146107-BI-ED-00035"/>
    <s v="Bem Imóvel"/>
    <s v="Edificação"/>
    <s v="Arquitetura Religiosa"/>
    <m/>
    <m/>
    <d v="1949-12-06T00:00:00"/>
    <m/>
    <m/>
    <m/>
    <x v="10"/>
    <n v="1940"/>
    <m/>
    <m/>
    <m/>
    <m/>
    <s v="Não se aplica"/>
    <m/>
    <m/>
    <m/>
    <m/>
    <m/>
    <m/>
    <m/>
    <m/>
  </r>
  <r>
    <m/>
    <s v="ARQUIVO"/>
    <m/>
    <m/>
    <s v="SE"/>
    <s v="MG"/>
    <s v="Mariana"/>
    <s v="Edificação e Acervo"/>
    <s v="Casa Capitular "/>
    <n v="1"/>
    <s v="T"/>
    <n v="0"/>
    <n v="410"/>
    <x v="13"/>
    <m/>
    <m/>
    <m/>
    <n v="1940"/>
    <s v="TOMBADO"/>
    <m/>
    <m/>
    <m/>
    <s v="MG3140001BIED00003"/>
    <s v="Bem Imóvel"/>
    <s v="Edificação"/>
    <m/>
    <m/>
    <m/>
    <d v="1949-12-06T00:00:00"/>
    <m/>
    <m/>
    <m/>
    <x v="10"/>
    <n v="1940"/>
    <m/>
    <m/>
    <m/>
    <m/>
    <s v="Não se aplica"/>
    <m/>
    <m/>
    <m/>
    <m/>
    <m/>
    <m/>
    <m/>
    <m/>
  </r>
  <r>
    <m/>
    <s v="ARQUIVO"/>
    <m/>
    <m/>
    <s v="SE"/>
    <s v="MG"/>
    <s v="Mariana"/>
    <s v="Edificação e Acervo"/>
    <s v="Igreja Matriz da Conceição"/>
    <n v="1"/>
    <s v="T"/>
    <n v="0"/>
    <n v="410"/>
    <x v="13"/>
    <m/>
    <m/>
    <m/>
    <n v="1940"/>
    <s v="TOMBADO"/>
    <m/>
    <m/>
    <m/>
    <s v="MG-3140001-BI-ED-00014"/>
    <s v="Bem Imóvel"/>
    <s v="Edificação"/>
    <s v="Arquitetura Religiosa"/>
    <m/>
    <m/>
    <d v="1949-12-06T00:00:00"/>
    <m/>
    <m/>
    <m/>
    <x v="10"/>
    <n v="1940"/>
    <m/>
    <m/>
    <m/>
    <m/>
    <s v="Não se aplica"/>
    <m/>
    <m/>
    <m/>
    <m/>
    <m/>
    <m/>
    <m/>
    <m/>
  </r>
  <r>
    <m/>
    <s v="ARQUIVO"/>
    <m/>
    <m/>
    <s v="SE"/>
    <s v="MG"/>
    <s v="São João Del Rei"/>
    <s v="Edificação e Acervo"/>
    <s v="Passo da Rua Getúlio Vargas"/>
    <n v="1"/>
    <s v="T"/>
    <n v="0"/>
    <n v="410"/>
    <x v="13"/>
    <m/>
    <m/>
    <m/>
    <n v="1940"/>
    <s v="TOMBADO"/>
    <m/>
    <m/>
    <m/>
    <s v="MG3162500BIED00002"/>
    <s v="Bem Imóvel"/>
    <s v="Edificação"/>
    <m/>
    <m/>
    <m/>
    <d v="1949-12-06T00:00:00"/>
    <m/>
    <m/>
    <m/>
    <x v="10"/>
    <n v="1940"/>
    <m/>
    <m/>
    <m/>
    <m/>
    <s v="Não se aplica"/>
    <m/>
    <m/>
    <m/>
    <m/>
    <m/>
    <m/>
    <m/>
    <m/>
  </r>
  <r>
    <m/>
    <s v="ARQUIVO"/>
    <s v="Processo INDEFERIDO em 27/02/2004."/>
    <m/>
    <s v="SE"/>
    <s v="RJ"/>
    <s v="Rio de Janeiro"/>
    <s v="Infraestrutura ou equipamento urbano"/>
    <s v="Poço de Dom Pedro I"/>
    <n v="1"/>
    <m/>
    <n v="1"/>
    <n v="411"/>
    <x v="1"/>
    <m/>
    <m/>
    <m/>
    <n v="1940"/>
    <s v="INDEFERIDO"/>
    <m/>
    <m/>
    <m/>
    <s v=" "/>
    <s v="Bem Imóvel"/>
    <s v="Equipamento Urbano"/>
    <m/>
    <m/>
    <m/>
    <m/>
    <m/>
    <m/>
    <m/>
    <x v="1"/>
    <m/>
    <m/>
    <d v="2004-02-27T00:00:00"/>
    <n v="2000"/>
    <m/>
    <s v="Não se aplica"/>
    <m/>
    <m/>
    <m/>
    <m/>
    <m/>
    <m/>
    <m/>
    <m/>
  </r>
  <r>
    <m/>
    <s v="ARQUIVO"/>
    <m/>
    <m/>
    <s v="SE"/>
    <s v="MG"/>
    <s v="Diamantina"/>
    <s v="Edificação"/>
    <s v="Casa da Chica da Silva - Rua Lalau Pires, 266"/>
    <n v="1"/>
    <s v="T"/>
    <n v="1"/>
    <n v="412"/>
    <x v="1"/>
    <m/>
    <m/>
    <m/>
    <n v="1940"/>
    <s v="TOMBADO"/>
    <m/>
    <m/>
    <m/>
    <s v="MG3121605BIED00006"/>
    <s v="Bem Imóvel"/>
    <s v="Edificação"/>
    <m/>
    <m/>
    <m/>
    <d v="1950-04-04T00:00:00"/>
    <m/>
    <m/>
    <m/>
    <x v="17"/>
    <n v="1950"/>
    <m/>
    <m/>
    <m/>
    <m/>
    <s v="Não se aplica"/>
    <m/>
    <m/>
    <m/>
    <m/>
    <m/>
    <m/>
    <m/>
    <m/>
  </r>
  <r>
    <m/>
    <s v="ARQUIVO"/>
    <m/>
    <m/>
    <s v="SE"/>
    <s v="MG"/>
    <s v="Diamantina"/>
    <s v="Edificação"/>
    <s v="Casa à Praça Juscelino Kubitschek (Edifício do Foro)"/>
    <n v="1"/>
    <s v="T"/>
    <n v="1"/>
    <n v="413"/>
    <x v="1"/>
    <m/>
    <m/>
    <m/>
    <n v="1940"/>
    <s v="TOMBADO"/>
    <m/>
    <m/>
    <m/>
    <s v="MG3121605BIED00003"/>
    <s v="Bem Imóvel"/>
    <s v="Edificação"/>
    <m/>
    <m/>
    <m/>
    <d v="1950-01-09T00:00:00"/>
    <m/>
    <m/>
    <m/>
    <x v="17"/>
    <n v="1950"/>
    <m/>
    <m/>
    <m/>
    <m/>
    <s v="Não se aplica"/>
    <m/>
    <m/>
    <m/>
    <m/>
    <m/>
    <m/>
    <m/>
    <m/>
  </r>
  <r>
    <m/>
    <s v="ARQUIVO"/>
    <m/>
    <m/>
    <s v="SE"/>
    <s v="MG"/>
    <s v="Mariana"/>
    <s v="Edificação"/>
    <s v="Casa de Câmara e Cadeia ou Paço Municipal, à Praça João Pinheiro"/>
    <n v="1"/>
    <s v="T"/>
    <n v="1"/>
    <n v="414"/>
    <x v="1"/>
    <m/>
    <m/>
    <m/>
    <n v="1940"/>
    <s v="TOMBADO"/>
    <m/>
    <m/>
    <m/>
    <s v="MG3140001BIED00005"/>
    <s v="Bem Imóvel"/>
    <s v="Edificação"/>
    <m/>
    <m/>
    <m/>
    <d v="1949-12-19T00:00:00"/>
    <m/>
    <m/>
    <m/>
    <x v="10"/>
    <n v="1940"/>
    <m/>
    <m/>
    <m/>
    <m/>
    <s v="Não se aplica"/>
    <m/>
    <m/>
    <m/>
    <m/>
    <m/>
    <m/>
    <m/>
    <m/>
  </r>
  <r>
    <m/>
    <s v="ARQUIVO"/>
    <m/>
    <m/>
    <s v="SE"/>
    <s v="MG"/>
    <s v="Ouro Preto"/>
    <s v="Edificação"/>
    <s v="Casa dos Contos"/>
    <n v="1"/>
    <s v="T"/>
    <n v="1"/>
    <n v="415"/>
    <x v="1"/>
    <m/>
    <m/>
    <m/>
    <n v="1940"/>
    <s v="TOMBADO"/>
    <m/>
    <m/>
    <m/>
    <s v="MG3146107BIED00004"/>
    <s v="Bem Imóvel"/>
    <s v="Edificação"/>
    <m/>
    <m/>
    <d v="1950-01-09T00:00:00"/>
    <d v="1950-01-09T00:00:00"/>
    <m/>
    <m/>
    <m/>
    <x v="17"/>
    <n v="1950"/>
    <m/>
    <m/>
    <m/>
    <m/>
    <s v="Não se aplica"/>
    <m/>
    <m/>
    <m/>
    <m/>
    <m/>
    <m/>
    <m/>
    <m/>
  </r>
  <r>
    <m/>
    <s v="ARQUIVO"/>
    <m/>
    <m/>
    <s v="SE"/>
    <s v="MG"/>
    <s v="Ouro Preto"/>
    <s v="Edificação"/>
    <s v="Palácio dos Governadores ou Casa à Praça Tiradentes"/>
    <n v="1"/>
    <s v="T"/>
    <n v="0"/>
    <n v="415"/>
    <x v="1"/>
    <m/>
    <m/>
    <m/>
    <n v="1940"/>
    <s v="TOMBADO"/>
    <m/>
    <m/>
    <m/>
    <s v="MG3146107BIED00020"/>
    <s v="Bem Imóvel"/>
    <s v="Edificação"/>
    <m/>
    <m/>
    <d v="1950-03-13T00:00:00"/>
    <m/>
    <m/>
    <m/>
    <m/>
    <x v="17"/>
    <n v="1950"/>
    <m/>
    <m/>
    <m/>
    <m/>
    <s v="Não se aplica"/>
    <m/>
    <m/>
    <m/>
    <m/>
    <m/>
    <m/>
    <m/>
    <s v="Escola Nacional de Minas e Metalurgia"/>
  </r>
  <r>
    <m/>
    <s v="SUPERINT"/>
    <s v="Origem: Depam. Destino: SE/BA, encaminhado em 10/04/2015"/>
    <s v="01458.000915/2013-32"/>
    <s v="NE"/>
    <s v="BA"/>
    <s v="Salvador"/>
    <s v="Edificação e Acervo"/>
    <s v="Casa do alto do Bonfim - Convento da Sagrada Família"/>
    <n v="1"/>
    <m/>
    <n v="1"/>
    <n v="416"/>
    <x v="13"/>
    <d v="1949-07-01T00:00:00"/>
    <m/>
    <m/>
    <n v="1940"/>
    <s v="INSTRUÇÃO"/>
    <m/>
    <m/>
    <m/>
    <s v=" "/>
    <s v="Bem Imóvel"/>
    <s v="Edificação"/>
    <s v="Arquitetura Religiosa"/>
    <m/>
    <m/>
    <m/>
    <m/>
    <m/>
    <m/>
    <x v="1"/>
    <m/>
    <m/>
    <m/>
    <m/>
    <m/>
    <m/>
    <m/>
    <m/>
    <m/>
    <m/>
    <m/>
    <m/>
    <m/>
    <m/>
  </r>
  <r>
    <m/>
    <s v="ARQUIVO"/>
    <m/>
    <m/>
    <s v="SE"/>
    <s v="MG"/>
    <s v="Resende Costa"/>
    <s v="Edificação"/>
    <s v="Casa à Praça Cônego Cardoso, 84 a 90, Casa do Inconfidente Resende Costa"/>
    <n v="1"/>
    <s v="T"/>
    <n v="1"/>
    <n v="417"/>
    <x v="13"/>
    <m/>
    <m/>
    <m/>
    <n v="1940"/>
    <s v="TOMBADO"/>
    <m/>
    <m/>
    <m/>
    <s v="MG3154200BIED00001"/>
    <s v="Bem Imóvel"/>
    <s v="Edificação"/>
    <m/>
    <m/>
    <d v="1950-05-23T00:00:00"/>
    <m/>
    <m/>
    <m/>
    <m/>
    <x v="17"/>
    <n v="1950"/>
    <m/>
    <m/>
    <m/>
    <m/>
    <s v="Não se aplica"/>
    <m/>
    <m/>
    <m/>
    <m/>
    <m/>
    <m/>
    <m/>
    <s v="Casa onde nasceu o inconfidente Resende Costa"/>
  </r>
  <r>
    <m/>
    <s v="ARQUIVO"/>
    <m/>
    <m/>
    <s v="SE"/>
    <s v="MG"/>
    <s v="Sabará "/>
    <s v="Edificação"/>
    <s v="Casa à rua D. Pedro II (Paço Municipal)"/>
    <n v="1"/>
    <s v="T"/>
    <n v="1"/>
    <n v="418"/>
    <x v="1"/>
    <m/>
    <m/>
    <m/>
    <n v="1940"/>
    <s v="TOMBADO"/>
    <m/>
    <m/>
    <m/>
    <s v="MG3156700BIED00011"/>
    <s v="Bem Imóvel"/>
    <s v="Edificação"/>
    <m/>
    <m/>
    <m/>
    <d v="1950-02-07T00:00:00"/>
    <m/>
    <m/>
    <m/>
    <x v="17"/>
    <n v="1950"/>
    <m/>
    <m/>
    <m/>
    <m/>
    <s v="Não se aplica"/>
    <m/>
    <m/>
    <m/>
    <m/>
    <m/>
    <m/>
    <m/>
    <m/>
  </r>
  <r>
    <m/>
    <s v="ARQUIVO"/>
    <m/>
    <m/>
    <s v="SE"/>
    <s v="MG"/>
    <s v="Sabará "/>
    <s v="Infraestrutura ou equipamento urbano"/>
    <s v="Chafariz do Caquende"/>
    <n v="1"/>
    <s v="T"/>
    <n v="0"/>
    <n v="418"/>
    <x v="1"/>
    <m/>
    <m/>
    <m/>
    <n v="1940"/>
    <s v="TOMBADO"/>
    <m/>
    <m/>
    <m/>
    <s v="MG3156700BMAR00001"/>
    <s v="Bem Imóvel"/>
    <s v="Equipamento Urbano"/>
    <m/>
    <m/>
    <m/>
    <d v="1950-02-07T00:00:00"/>
    <m/>
    <m/>
    <m/>
    <x v="17"/>
    <n v="1950"/>
    <m/>
    <m/>
    <m/>
    <m/>
    <s v="Não se aplica"/>
    <m/>
    <m/>
    <m/>
    <m/>
    <m/>
    <m/>
    <m/>
    <m/>
  </r>
  <r>
    <m/>
    <s v="ARQUIVO"/>
    <m/>
    <m/>
    <s v="SE"/>
    <s v="MG"/>
    <s v="Sabará "/>
    <s v="Infraestrutura ou equipamento urbano"/>
    <s v="Chafariz do Rosário"/>
    <n v="1"/>
    <s v="T"/>
    <n v="0"/>
    <n v="418"/>
    <x v="1"/>
    <m/>
    <m/>
    <m/>
    <n v="1940"/>
    <s v="TOMBADO"/>
    <m/>
    <m/>
    <m/>
    <s v="MG3156700BIED00015"/>
    <s v="Bem Imóvel"/>
    <s v="Equipamento Urbano"/>
    <m/>
    <m/>
    <m/>
    <d v="1950-02-07T00:00:00"/>
    <m/>
    <m/>
    <m/>
    <x v="17"/>
    <n v="1950"/>
    <m/>
    <m/>
    <m/>
    <m/>
    <s v="Não se aplica"/>
    <m/>
    <m/>
    <m/>
    <m/>
    <m/>
    <m/>
    <m/>
    <m/>
  </r>
  <r>
    <m/>
    <s v="ARQUIVO"/>
    <m/>
    <m/>
    <s v="SE"/>
    <s v="MG"/>
    <s v="Santa Luzia "/>
    <s v="Edificação"/>
    <s v="Casa à Praça da Matriz"/>
    <n v="1"/>
    <s v="T"/>
    <n v="1"/>
    <n v="419"/>
    <x v="1"/>
    <m/>
    <m/>
    <m/>
    <n v="1940"/>
    <s v="TOMBADO"/>
    <m/>
    <m/>
    <m/>
    <s v="MG3106200BIED00005"/>
    <s v="Bem Imóvel"/>
    <s v="Edificação"/>
    <m/>
    <m/>
    <d v="1950-05-08T00:00:00"/>
    <m/>
    <m/>
    <m/>
    <m/>
    <x v="17"/>
    <n v="1950"/>
    <m/>
    <m/>
    <m/>
    <m/>
    <s v="Não se aplica"/>
    <m/>
    <m/>
    <m/>
    <m/>
    <m/>
    <m/>
    <m/>
    <m/>
  </r>
  <r>
    <m/>
    <s v="ARQUIVO"/>
    <m/>
    <m/>
    <s v="SE"/>
    <s v="MG"/>
    <s v="Santa Luzia "/>
    <s v="Edificação"/>
    <s v="Recolhimento de Macaúbas: prédio"/>
    <n v="1"/>
    <s v="T"/>
    <n v="1"/>
    <n v="420"/>
    <x v="1"/>
    <m/>
    <m/>
    <m/>
    <n v="1940"/>
    <s v="TOMBADO"/>
    <m/>
    <m/>
    <m/>
    <s v="MG3106200BIED00004"/>
    <s v="Bem Imóvel"/>
    <s v="Edificação"/>
    <m/>
    <m/>
    <m/>
    <d v="1963-02-08T00:00:00"/>
    <m/>
    <m/>
    <m/>
    <x v="30"/>
    <n v="1960"/>
    <m/>
    <m/>
    <m/>
    <m/>
    <s v="Não se aplica"/>
    <m/>
    <m/>
    <m/>
    <m/>
    <m/>
    <m/>
    <m/>
    <m/>
  </r>
  <r>
    <m/>
    <s v="ARQUIVO"/>
    <m/>
    <m/>
    <s v="SE"/>
    <s v="MG"/>
    <s v="Santos Dumont"/>
    <s v="Edificação"/>
    <s v="Sítio Cabangu: casa"/>
    <n v="1"/>
    <s v="T"/>
    <n v="1"/>
    <n v="421"/>
    <x v="1"/>
    <m/>
    <m/>
    <m/>
    <n v="1940"/>
    <s v="TOMBADO"/>
    <m/>
    <m/>
    <m/>
    <s v="MG3160702BIED00001"/>
    <s v="Bem Imóvel"/>
    <s v="Edificação"/>
    <m/>
    <m/>
    <d v="1950-05-02T00:00:00"/>
    <m/>
    <m/>
    <m/>
    <m/>
    <x v="17"/>
    <n v="1950"/>
    <m/>
    <m/>
    <m/>
    <m/>
    <s v="Não se aplica"/>
    <m/>
    <m/>
    <m/>
    <m/>
    <m/>
    <m/>
    <m/>
    <m/>
  </r>
  <r>
    <m/>
    <s v="ARQUIVO"/>
    <m/>
    <m/>
    <s v="SE"/>
    <s v="ES"/>
    <s v="Vila Velha"/>
    <s v="Edificação e Acervo"/>
    <s v="Igreja de Nossa Senhora do Rosário"/>
    <n v="1"/>
    <s v="T"/>
    <n v="0"/>
    <n v="422"/>
    <x v="14"/>
    <m/>
    <m/>
    <m/>
    <n v="1950"/>
    <s v="TOMBADO"/>
    <m/>
    <m/>
    <m/>
    <s v="ES3205200BIED00001"/>
    <s v="Bem Imóvel"/>
    <s v="Edificação"/>
    <s v="Arquitetura Religiosa"/>
    <m/>
    <d v="1950-03-20T00:00:00"/>
    <m/>
    <m/>
    <m/>
    <m/>
    <x v="17"/>
    <n v="1950"/>
    <m/>
    <m/>
    <m/>
    <m/>
    <s v="Não se aplica"/>
    <m/>
    <s v="S/D"/>
    <m/>
    <m/>
    <m/>
    <m/>
    <m/>
    <m/>
  </r>
  <r>
    <m/>
    <s v="ARQUIVO"/>
    <m/>
    <m/>
    <s v="SE"/>
    <s v="ES"/>
    <s v="Viana"/>
    <s v="Bem móvel ou integrado"/>
    <s v="Imagens de Nossa Senhora da Conceição, 02 e alfaias"/>
    <n v="1"/>
    <s v="T"/>
    <n v="1"/>
    <n v="422"/>
    <x v="14"/>
    <m/>
    <m/>
    <m/>
    <n v="1950"/>
    <s v="TOMBADO"/>
    <m/>
    <m/>
    <m/>
    <s v="ES-3205101-BM-AC-00001"/>
    <s v="Bem Móvel e Integrado"/>
    <s v="Artefato"/>
    <m/>
    <m/>
    <m/>
    <d v="1950-03-20T00:00:00"/>
    <m/>
    <m/>
    <m/>
    <x v="17"/>
    <n v="1950"/>
    <m/>
    <m/>
    <m/>
    <m/>
    <s v="Não se aplica"/>
    <m/>
    <s v="Não se aplica"/>
    <m/>
    <m/>
    <m/>
    <m/>
    <m/>
    <m/>
  </r>
  <r>
    <m/>
    <s v="ARQUIVO"/>
    <m/>
    <m/>
    <s v="SE"/>
    <s v="ES"/>
    <s v="Vila Velha"/>
    <s v="Bem móvel ou integrado"/>
    <s v="Imagem de Nossa Senhora da Penha da Igreja de N S do Rosário"/>
    <n v="1"/>
    <s v="T"/>
    <n v="0"/>
    <n v="422"/>
    <x v="14"/>
    <m/>
    <m/>
    <m/>
    <n v="1950"/>
    <s v="TOMBADO"/>
    <m/>
    <m/>
    <m/>
    <s v="ES-3205200-BM-AC-00001 "/>
    <s v="Bem Móvel e Integrado"/>
    <s v="Artefato"/>
    <m/>
    <m/>
    <m/>
    <d v="1950-03-20T00:00:00"/>
    <m/>
    <m/>
    <m/>
    <x v="17"/>
    <n v="1950"/>
    <m/>
    <m/>
    <m/>
    <m/>
    <s v="Não se aplica"/>
    <m/>
    <s v="Não se aplica"/>
    <m/>
    <m/>
    <m/>
    <m/>
    <m/>
    <m/>
  </r>
  <r>
    <m/>
    <s v="ARQUIVO"/>
    <m/>
    <m/>
    <s v="SE"/>
    <s v="ES"/>
    <s v="Viana"/>
    <s v="Edificação e Acervo"/>
    <s v="Igreja de Nossa Senhora da Ajuda"/>
    <n v="1"/>
    <s v="T"/>
    <n v="0"/>
    <n v="422"/>
    <x v="14"/>
    <m/>
    <m/>
    <m/>
    <n v="1950"/>
    <s v="TOMBADO"/>
    <m/>
    <m/>
    <m/>
    <s v="ES3205101BIED00001"/>
    <s v="Bem Imóvel"/>
    <s v="Edificação"/>
    <s v="Arquitetura Religiosa"/>
    <m/>
    <d v="1950-03-20T00:00:00"/>
    <m/>
    <m/>
    <m/>
    <m/>
    <x v="17"/>
    <n v="1950"/>
    <m/>
    <m/>
    <m/>
    <m/>
    <s v="Não se aplica"/>
    <m/>
    <s v="S/D"/>
    <m/>
    <m/>
    <m/>
    <m/>
    <m/>
    <m/>
  </r>
  <r>
    <m/>
    <s v="MinC"/>
    <s v="Rerratificação aprovada pelo Conselho em 11/09/2014. Origem: PRESI, destino: MINC, em 05/09/2016"/>
    <s v="01458.002957/2010-65"/>
    <s v="N"/>
    <s v="AP"/>
    <s v="Macapá"/>
    <s v="Edificação"/>
    <s v="Fortaleza de São José de Macapá"/>
    <n v="1"/>
    <s v="T"/>
    <n v="1"/>
    <n v="423"/>
    <x v="14"/>
    <m/>
    <m/>
    <m/>
    <n v="1950"/>
    <s v="RERRATIFIC."/>
    <m/>
    <m/>
    <m/>
    <s v="AP1600303BIED00001"/>
    <s v="Bem Imóvel"/>
    <s v="Edificação"/>
    <m/>
    <s v="x"/>
    <d v="1950-03-22T00:00:00"/>
    <m/>
    <m/>
    <m/>
    <n v="76"/>
    <x v="17"/>
    <n v="1950"/>
    <n v="2014"/>
    <m/>
    <m/>
    <s v="Rerratificação propôs inclusão no Livro do Tombo Arqueológico, Etnográfico e Paisagístico, delimitou poligonal de tombamento e incluiu acervo (a ser conferido)."/>
    <s v="T"/>
    <s v="sim"/>
    <s v="P"/>
    <s v="sim"/>
    <m/>
    <s v="sim"/>
    <m/>
    <n v="2011"/>
    <s v="Entorno e Normatização: Portaria Iphan nº 422/2011. Poligonal de tombamento delimitada durante a rerratificação."/>
  </r>
  <r>
    <m/>
    <s v="ARQUIVO"/>
    <m/>
    <m/>
    <s v="SE"/>
    <s v="RJ"/>
    <s v="Petrópolis"/>
    <s v="Edificação"/>
    <s v="Fazenda Samambaia: casa"/>
    <n v="1"/>
    <s v="T"/>
    <n v="1"/>
    <n v="424"/>
    <x v="14"/>
    <m/>
    <m/>
    <m/>
    <n v="1950"/>
    <s v="TOMBADO"/>
    <m/>
    <m/>
    <m/>
    <s v="RJ3303906BIED00005"/>
    <s v="Bem Imóvel"/>
    <s v="Edificação"/>
    <m/>
    <m/>
    <m/>
    <d v="1951-03-29T00:00:00"/>
    <m/>
    <m/>
    <m/>
    <x v="8"/>
    <n v="1950"/>
    <m/>
    <m/>
    <m/>
    <m/>
    <s v="Não se aplica"/>
    <m/>
    <s v="S/D"/>
    <m/>
    <s v="não"/>
    <m/>
    <m/>
    <m/>
    <s v="Bem tombado isoladamente fora do conjunto tombado, sem delimitação de entorno"/>
  </r>
  <r>
    <m/>
    <s v="ARQUIVO"/>
    <m/>
    <m/>
    <s v="SE"/>
    <s v="MG"/>
    <s v="Serro "/>
    <s v="Edificação"/>
    <s v="Casa dos Ottoni"/>
    <n v="1"/>
    <s v="T"/>
    <n v="1"/>
    <n v="425"/>
    <x v="1"/>
    <m/>
    <m/>
    <m/>
    <n v="1950"/>
    <s v="TOMBADO"/>
    <m/>
    <m/>
    <m/>
    <s v="MG3167103BIED00002"/>
    <s v="Bem Imóvel"/>
    <s v="Edificação"/>
    <m/>
    <m/>
    <d v="1950-04-28T00:00:00"/>
    <m/>
    <m/>
    <m/>
    <m/>
    <x v="17"/>
    <n v="1950"/>
    <m/>
    <m/>
    <m/>
    <m/>
    <s v="Não se aplica"/>
    <m/>
    <m/>
    <m/>
    <m/>
    <m/>
    <m/>
    <m/>
    <m/>
  </r>
  <r>
    <m/>
    <s v="CONS"/>
    <s v=" No Conselho para rerratificação, incluindo a Capela da Ordem Terceira de uma das igrejas. No Conselho desde 06/05/2013"/>
    <s v="01450.004871/2008-22"/>
    <s v="NE"/>
    <s v="AL"/>
    <s v="Marechal Deodoro"/>
    <s v="Edificação e Acervo"/>
    <s v="Convento, Igreja e Capela da Ordem terceira de São Francisco (Museu de Arte Sacra de Alagoas)"/>
    <n v="1"/>
    <s v="T"/>
    <n v="1"/>
    <n v="426"/>
    <x v="14"/>
    <m/>
    <m/>
    <m/>
    <n v="1950"/>
    <s v="RERRATIFIC."/>
    <m/>
    <m/>
    <m/>
    <s v="AL2704708BIED00001"/>
    <s v="Bem Imóvel"/>
    <s v="Edificação"/>
    <s v="Arquitetura Religiosa"/>
    <m/>
    <d v="1964-11-04T00:00:00"/>
    <m/>
    <m/>
    <m/>
    <m/>
    <x v="5"/>
    <n v="1960"/>
    <m/>
    <m/>
    <m/>
    <m/>
    <s v="Não se aplica"/>
    <m/>
    <m/>
    <m/>
    <m/>
    <m/>
    <m/>
    <m/>
    <m/>
  </r>
  <r>
    <m/>
    <s v="ARQUIVO"/>
    <m/>
    <m/>
    <s v="CO"/>
    <s v="GO"/>
    <s v="Pilar de Goiás"/>
    <s v="Edificação"/>
    <s v="Casa da Princesa - Rua da Cadeia"/>
    <n v="1"/>
    <s v="T"/>
    <n v="1"/>
    <n v="427"/>
    <x v="14"/>
    <m/>
    <m/>
    <m/>
    <n v="1950"/>
    <s v="TOMBADO"/>
    <m/>
    <m/>
    <m/>
    <s v="GO-5216908-BI-ED-00002"/>
    <s v="Bem Imóvel"/>
    <s v="Edificação"/>
    <m/>
    <m/>
    <m/>
    <d v="1954-03-20T00:00:00"/>
    <m/>
    <m/>
    <m/>
    <x v="26"/>
    <n v="1950"/>
    <m/>
    <m/>
    <m/>
    <m/>
    <s v="Não se aplica"/>
    <m/>
    <m/>
    <m/>
    <m/>
    <m/>
    <m/>
    <m/>
    <s v="Casa com rótulas e com fôrro pintado"/>
  </r>
  <r>
    <m/>
    <s v="ARQUIVO"/>
    <m/>
    <m/>
    <s v="NE"/>
    <s v="MA"/>
    <s v="São Luís"/>
    <s v="Edificação"/>
    <s v="Fonte do Ribeirão"/>
    <n v="1"/>
    <s v="T"/>
    <n v="1"/>
    <n v="428"/>
    <x v="14"/>
    <m/>
    <m/>
    <m/>
    <n v="1950"/>
    <s v="TOMBADO"/>
    <m/>
    <m/>
    <m/>
    <s v="MA2111300BIED00003"/>
    <s v="Bem Imóvel"/>
    <s v="Edificação"/>
    <m/>
    <m/>
    <m/>
    <d v="1950-07-14T00:00:00"/>
    <m/>
    <m/>
    <m/>
    <x v="17"/>
    <n v="1950"/>
    <m/>
    <m/>
    <m/>
    <s v="Bem tombado está inserido na poligonal do Conjunto Arquitetônico e Paisagístico da Cidade de São Luís/MA"/>
    <s v="Não se aplica"/>
    <s v="sim"/>
    <s v="Não se aplica"/>
    <s v="sim"/>
    <s v="sim"/>
    <m/>
    <m/>
    <m/>
    <m/>
  </r>
  <r>
    <m/>
    <s v="ARQUIVO"/>
    <m/>
    <m/>
    <s v="SE"/>
    <s v="MG"/>
    <s v="Diamantina"/>
    <s v="Edificação"/>
    <s v="Casa à rua Tiradentes (Casa do Padre Rolim)"/>
    <n v="1"/>
    <s v="T"/>
    <n v="0"/>
    <n v="429"/>
    <x v="1"/>
    <m/>
    <m/>
    <m/>
    <n v="1950"/>
    <s v="TOMBADO"/>
    <m/>
    <m/>
    <m/>
    <s v="MG3121605BIED00007"/>
    <s v="Bem Imóvel"/>
    <s v="Edificação"/>
    <m/>
    <m/>
    <d v="1950-06-28T00:00:00"/>
    <m/>
    <m/>
    <m/>
    <m/>
    <x v="17"/>
    <n v="1950"/>
    <m/>
    <m/>
    <m/>
    <m/>
    <s v="Não se aplica"/>
    <m/>
    <m/>
    <m/>
    <m/>
    <m/>
    <m/>
    <m/>
    <m/>
  </r>
  <r>
    <m/>
    <s v="ARQUIVO"/>
    <m/>
    <m/>
    <s v="SE"/>
    <s v="MG"/>
    <s v="Diamantina"/>
    <s v="Edificação"/>
    <s v="Casa do Mercado na Praça Barão de Gaicuí"/>
    <n v="1"/>
    <s v="T"/>
    <n v="0"/>
    <n v="429"/>
    <x v="1"/>
    <m/>
    <m/>
    <m/>
    <n v="1950"/>
    <s v="TOMBADO"/>
    <m/>
    <m/>
    <m/>
    <s v="MG3121605BIED00002"/>
    <s v="Bem Imóvel"/>
    <s v="Edificação"/>
    <m/>
    <m/>
    <m/>
    <d v="1950-06-28T00:00:00"/>
    <m/>
    <m/>
    <m/>
    <x v="17"/>
    <n v="1950"/>
    <m/>
    <m/>
    <m/>
    <m/>
    <s v="Não se aplica"/>
    <m/>
    <m/>
    <m/>
    <m/>
    <m/>
    <m/>
    <m/>
    <s v="No Livro do Tombo, o nome da rua acha-se grafado errado (Gaicuí e não Guaicuí)."/>
  </r>
  <r>
    <m/>
    <s v="ARQUIVO"/>
    <m/>
    <m/>
    <s v="SE"/>
    <s v="MG"/>
    <s v="Diamantina"/>
    <s v="Edificação"/>
    <s v="Casa com forro pintado na rua Tiradentes, 36"/>
    <n v="1"/>
    <s v="T"/>
    <n v="0"/>
    <n v="429"/>
    <x v="1"/>
    <m/>
    <m/>
    <m/>
    <n v="1950"/>
    <s v="TOMBADO"/>
    <m/>
    <m/>
    <m/>
    <s v="MG-3121605-BI-ED-00005"/>
    <s v="Bem Imóvel"/>
    <s v="Edificação"/>
    <m/>
    <m/>
    <m/>
    <d v="1959-09-02T00:00:00"/>
    <m/>
    <m/>
    <m/>
    <x v="31"/>
    <n v="1950"/>
    <m/>
    <m/>
    <m/>
    <m/>
    <s v="Não se aplica"/>
    <m/>
    <m/>
    <m/>
    <m/>
    <m/>
    <m/>
    <m/>
    <m/>
  </r>
  <r>
    <m/>
    <s v="ARQUIVO"/>
    <m/>
    <m/>
    <s v="SE"/>
    <s v="MG"/>
    <s v="Nova Lima"/>
    <s v="Bem móvel ou integrado"/>
    <s v="Remanescentes da Capela da Fazenda da Jaguara, incorporados à Igreja Matriz de Nossa Senhora do Pilar: retábulos e púlpitos"/>
    <n v="1"/>
    <s v="T"/>
    <n v="0"/>
    <n v="429"/>
    <x v="1"/>
    <m/>
    <m/>
    <m/>
    <n v="1950"/>
    <s v="TOMBADO"/>
    <m/>
    <m/>
    <m/>
    <s v="MG3144805BMAR00001"/>
    <s v="Bem Móvel e Integrado"/>
    <s v="Artefato"/>
    <m/>
    <m/>
    <d v="1950-06-19T00:00:00"/>
    <d v="1950-06-19T00:00:00"/>
    <m/>
    <m/>
    <m/>
    <x v="17"/>
    <n v="1950"/>
    <m/>
    <m/>
    <m/>
    <m/>
    <s v="Não se aplica"/>
    <m/>
    <s v="Não se aplica"/>
    <m/>
    <m/>
    <m/>
    <m/>
    <m/>
    <s v="A inscrição compreende: a) altar-mor; b) dois altares colaterais; c) altar da sacristia; d) dois púlpitos; e) elementos da grade.&quot;"/>
  </r>
  <r>
    <m/>
    <s v="ARQUIVO"/>
    <m/>
    <m/>
    <s v="SE"/>
    <s v="MG"/>
    <s v="Caeté"/>
    <s v="Edificação"/>
    <s v="Casa à Rua Israel Pinheiro, 32 ou Casa à Rua Comendador Viana, 6, ou Casa Setecentista "/>
    <n v="1"/>
    <s v="T"/>
    <n v="0"/>
    <n v="429"/>
    <x v="1"/>
    <m/>
    <m/>
    <m/>
    <n v="1950"/>
    <s v="TOMBADO"/>
    <m/>
    <m/>
    <m/>
    <s v="MG3110004BIED00001"/>
    <s v="Bem Imóvel"/>
    <s v="Edificação"/>
    <m/>
    <m/>
    <m/>
    <d v="1950-06-28T00:00:00"/>
    <m/>
    <m/>
    <m/>
    <x v="17"/>
    <n v="1950"/>
    <m/>
    <m/>
    <m/>
    <m/>
    <s v="Não se aplica"/>
    <m/>
    <m/>
    <m/>
    <m/>
    <m/>
    <m/>
    <m/>
    <s v="Atual Museu Regional de Caeté. End. atual: Rua Israel Pinheiro, 32"/>
  </r>
  <r>
    <m/>
    <s v="ARQUIVO"/>
    <m/>
    <m/>
    <s v="SE"/>
    <s v="MG"/>
    <s v="Belo Horizonte"/>
    <s v="Edificação"/>
    <s v="Casa da Fazenda do Leitão"/>
    <n v="1"/>
    <s v="T"/>
    <n v="1"/>
    <n v="429"/>
    <x v="1"/>
    <m/>
    <m/>
    <m/>
    <n v="1950"/>
    <s v="TOMBADO"/>
    <m/>
    <m/>
    <m/>
    <s v="MG3106200BIED00003"/>
    <s v="Bem Imóvel"/>
    <s v="Edificação"/>
    <m/>
    <m/>
    <d v="1951-03-29T00:00:00"/>
    <m/>
    <m/>
    <m/>
    <m/>
    <x v="8"/>
    <n v="1950"/>
    <m/>
    <m/>
    <m/>
    <m/>
    <s v="Não se aplica"/>
    <m/>
    <m/>
    <m/>
    <m/>
    <m/>
    <m/>
    <m/>
    <s v="Atual Museu Histórico Abílio Barreto"/>
  </r>
  <r>
    <m/>
    <s v="ARQUIVO"/>
    <m/>
    <m/>
    <s v="SE"/>
    <s v="MG"/>
    <s v="Diamantina"/>
    <s v="Edificação"/>
    <s v="Casa à rua Francisco Sá, 50 "/>
    <n v="1"/>
    <s v="T"/>
    <n v="0"/>
    <n v="429"/>
    <x v="1"/>
    <m/>
    <m/>
    <m/>
    <n v="1950"/>
    <s v="TOMBADO"/>
    <m/>
    <m/>
    <m/>
    <s v="MG3121605BIED00004"/>
    <s v="Bem Imóvel"/>
    <s v="Edificação"/>
    <m/>
    <m/>
    <m/>
    <d v="1950-06-28T00:00:00"/>
    <m/>
    <m/>
    <m/>
    <x v="17"/>
    <n v="1950"/>
    <m/>
    <m/>
    <m/>
    <m/>
    <s v="Não se aplica"/>
    <m/>
    <m/>
    <m/>
    <m/>
    <m/>
    <m/>
    <m/>
    <s v="No Livro do Tombo, o nome da rua acha-se grafado errado (Gaicuí e não Guaicuí)."/>
  </r>
  <r>
    <m/>
    <s v="ARQUIVO"/>
    <m/>
    <m/>
    <s v="SE"/>
    <s v="MG"/>
    <s v="Sabará "/>
    <s v="Edificação"/>
    <s v="Casa à rua da Intendência, antiga sede da Real Intendência do Ouro e atual Museu do Ouro"/>
    <n v="1"/>
    <s v="T"/>
    <n v="0"/>
    <n v="429"/>
    <x v="1"/>
    <m/>
    <m/>
    <m/>
    <n v="1950"/>
    <s v="TOMBADO"/>
    <m/>
    <m/>
    <m/>
    <s v="MG3156700BIED00014"/>
    <s v="Bem Imóvel"/>
    <s v="Edificação"/>
    <m/>
    <m/>
    <d v="1950-06-28T00:00:00"/>
    <d v="1950-06-28T00:00:00"/>
    <m/>
    <m/>
    <m/>
    <x v="17"/>
    <n v="1950"/>
    <m/>
    <m/>
    <m/>
    <m/>
    <s v="Não se aplica"/>
    <m/>
    <m/>
    <m/>
    <m/>
    <m/>
    <m/>
    <m/>
    <m/>
  </r>
  <r>
    <m/>
    <s v="ARQUIVO"/>
    <m/>
    <m/>
    <s v="SE"/>
    <s v="MG"/>
    <s v="Ouro Preto"/>
    <s v="Infraestrutura ou equipamento urbano"/>
    <s v="Ponte de São José ou Ponte Grande de São José "/>
    <n v="1"/>
    <s v="T"/>
    <n v="0"/>
    <n v="430"/>
    <x v="1"/>
    <m/>
    <m/>
    <m/>
    <n v="1950"/>
    <s v="TOMBADO"/>
    <m/>
    <m/>
    <m/>
    <s v="MG3146107BIOE00004"/>
    <s v="Bem Imóvel"/>
    <s v="Obra de Engenharia"/>
    <m/>
    <m/>
    <m/>
    <d v="1950-06-19T00:00:00"/>
    <m/>
    <m/>
    <m/>
    <x v="17"/>
    <n v="1950"/>
    <m/>
    <m/>
    <m/>
    <m/>
    <s v="Não se aplica"/>
    <m/>
    <m/>
    <m/>
    <m/>
    <m/>
    <m/>
    <m/>
    <m/>
  </r>
  <r>
    <m/>
    <s v="ARQUIVO"/>
    <m/>
    <m/>
    <s v="SE"/>
    <s v="MG"/>
    <s v="Ouro Preto"/>
    <s v="Infraestrutura ou equipamento urbano"/>
    <s v="Ponte do Rosário "/>
    <n v="1"/>
    <s v="T"/>
    <n v="0"/>
    <n v="430"/>
    <x v="1"/>
    <m/>
    <m/>
    <m/>
    <n v="1950"/>
    <s v="TOMBADO"/>
    <m/>
    <m/>
    <m/>
    <s v="MG3146107BIOE00006"/>
    <s v="Bem Imóvel"/>
    <s v="Obra de Engenharia"/>
    <m/>
    <m/>
    <m/>
    <d v="1950-06-19T00:00:00"/>
    <m/>
    <m/>
    <m/>
    <x v="17"/>
    <n v="1950"/>
    <m/>
    <m/>
    <m/>
    <m/>
    <s v="Não se aplica"/>
    <m/>
    <m/>
    <m/>
    <m/>
    <m/>
    <m/>
    <m/>
    <m/>
  </r>
  <r>
    <m/>
    <s v="ARQUIVO"/>
    <m/>
    <m/>
    <s v="SE"/>
    <s v="MG"/>
    <s v="Ouro Preto"/>
    <s v="Infraestrutura ou equipamento urbano"/>
    <s v="Ponte do Pilar"/>
    <n v="1"/>
    <s v="T"/>
    <n v="0"/>
    <n v="430"/>
    <x v="1"/>
    <m/>
    <m/>
    <m/>
    <n v="1950"/>
    <s v="TOMBADO"/>
    <m/>
    <m/>
    <m/>
    <s v="MG3146107BIOE00003"/>
    <s v="Bem Imóvel"/>
    <s v="Obra de Engenharia"/>
    <m/>
    <m/>
    <m/>
    <d v="1950-06-19T00:00:00"/>
    <m/>
    <m/>
    <m/>
    <x v="17"/>
    <n v="1950"/>
    <m/>
    <m/>
    <m/>
    <m/>
    <s v="Não se aplica"/>
    <m/>
    <m/>
    <m/>
    <m/>
    <m/>
    <m/>
    <m/>
    <m/>
  </r>
  <r>
    <m/>
    <s v="ARQUIVO"/>
    <m/>
    <m/>
    <s v="SE"/>
    <s v="MG"/>
    <s v="Ouro Preto"/>
    <s v="Infraestrutura ou equipamento urbano"/>
    <s v="Chafariz da Praça de Marília "/>
    <n v="1"/>
    <s v="T"/>
    <n v="0"/>
    <n v="430"/>
    <x v="1"/>
    <m/>
    <m/>
    <m/>
    <n v="1950"/>
    <s v="TOMBADO"/>
    <m/>
    <m/>
    <m/>
    <s v="MG3146107BMAR00003"/>
    <s v="Bem Imóvel"/>
    <s v="Equipamento Urbano"/>
    <m/>
    <m/>
    <m/>
    <d v="1950-06-19T00:00:00"/>
    <m/>
    <m/>
    <m/>
    <x v="17"/>
    <n v="1950"/>
    <m/>
    <m/>
    <m/>
    <m/>
    <s v="Não se aplica"/>
    <m/>
    <m/>
    <m/>
    <m/>
    <m/>
    <m/>
    <m/>
    <m/>
  </r>
  <r>
    <m/>
    <s v="ARQUIVO"/>
    <m/>
    <m/>
    <s v="SE"/>
    <s v="MG"/>
    <s v="Ouro Preto"/>
    <s v="Infraestrutura ou equipamento urbano"/>
    <s v="Ponte Seca"/>
    <n v="1"/>
    <s v="T"/>
    <n v="0"/>
    <n v="430"/>
    <x v="1"/>
    <m/>
    <m/>
    <m/>
    <n v="1950"/>
    <s v="TOMBADO"/>
    <m/>
    <m/>
    <m/>
    <s v="MG3146107BIOE00005"/>
    <s v="Bem Imóvel"/>
    <s v="Obra de Engenharia"/>
    <m/>
    <m/>
    <m/>
    <d v="1950-06-19T00:00:00"/>
    <m/>
    <m/>
    <m/>
    <x v="17"/>
    <n v="1950"/>
    <m/>
    <m/>
    <m/>
    <m/>
    <s v="Não se aplica"/>
    <m/>
    <m/>
    <m/>
    <m/>
    <m/>
    <m/>
    <m/>
    <m/>
  </r>
  <r>
    <m/>
    <s v="ARQUIVO"/>
    <m/>
    <m/>
    <s v="SE"/>
    <s v="MG"/>
    <s v="Ouro Preto"/>
    <s v="Infraestrutura ou equipamento urbano"/>
    <s v="Chafariz da Glória ou da Rua Antônio de Albuquerque"/>
    <n v="1"/>
    <s v="T"/>
    <n v="1"/>
    <n v="430"/>
    <x v="1"/>
    <m/>
    <m/>
    <m/>
    <n v="1950"/>
    <s v="TOMBADO"/>
    <m/>
    <m/>
    <m/>
    <s v="MG3146107BMAR00002"/>
    <s v="Bem Imóvel"/>
    <s v="Equipamento Urbano"/>
    <m/>
    <m/>
    <m/>
    <d v="1950-06-19T00:00:00"/>
    <m/>
    <m/>
    <m/>
    <x v="17"/>
    <n v="1950"/>
    <m/>
    <m/>
    <m/>
    <m/>
    <s v="Não se aplica"/>
    <m/>
    <m/>
    <m/>
    <m/>
    <m/>
    <m/>
    <m/>
    <m/>
  </r>
  <r>
    <m/>
    <s v="ARQUIVO"/>
    <m/>
    <m/>
    <s v="SE"/>
    <s v="MG"/>
    <s v="Ouro Preto"/>
    <s v="Infraestrutura ou equipamento urbano"/>
    <s v="Chafariz do Passo de Antônio Dias "/>
    <n v="1"/>
    <s v="T"/>
    <n v="0"/>
    <n v="430"/>
    <x v="1"/>
    <m/>
    <m/>
    <m/>
    <n v="1950"/>
    <s v="TOMBADO"/>
    <m/>
    <m/>
    <m/>
    <s v="MG3146107BMAR00007"/>
    <s v="Bem Imóvel"/>
    <s v="Equipamento Urbano"/>
    <m/>
    <m/>
    <m/>
    <d v="1950-06-19T00:00:00"/>
    <m/>
    <m/>
    <m/>
    <x v="17"/>
    <n v="1950"/>
    <m/>
    <m/>
    <m/>
    <m/>
    <s v="Não se aplica"/>
    <m/>
    <m/>
    <m/>
    <m/>
    <m/>
    <m/>
    <m/>
    <m/>
  </r>
  <r>
    <m/>
    <s v="ARQUIVO"/>
    <m/>
    <m/>
    <s v="SE"/>
    <s v="MG"/>
    <s v="Ouro Preto"/>
    <s v="Infraestrutura ou equipamento urbano"/>
    <s v="Ponte da Barra"/>
    <n v="1"/>
    <s v="T"/>
    <n v="0"/>
    <n v="430"/>
    <x v="1"/>
    <m/>
    <m/>
    <m/>
    <n v="1950"/>
    <s v="TOMBADO"/>
    <m/>
    <m/>
    <m/>
    <s v="MG3146107BIOE00001"/>
    <s v="Bem Imóvel"/>
    <s v="Obra de Engenharia"/>
    <m/>
    <m/>
    <m/>
    <d v="1950-06-19T00:00:00"/>
    <m/>
    <m/>
    <m/>
    <x v="17"/>
    <n v="1950"/>
    <m/>
    <m/>
    <m/>
    <m/>
    <s v="Não se aplica"/>
    <m/>
    <m/>
    <m/>
    <m/>
    <m/>
    <m/>
    <m/>
    <m/>
  </r>
  <r>
    <m/>
    <s v="ARQUIVO"/>
    <m/>
    <m/>
    <s v="SE"/>
    <s v="MG"/>
    <s v="Ouro Preto"/>
    <s v="Infraestrutura ou equipamento urbano"/>
    <s v="Chafariz de São José ou dos Contos "/>
    <n v="1"/>
    <s v="T"/>
    <n v="0"/>
    <n v="430"/>
    <x v="1"/>
    <m/>
    <m/>
    <m/>
    <n v="1950"/>
    <s v="TOMBADO"/>
    <m/>
    <m/>
    <m/>
    <s v="MG3146107BMAR00004"/>
    <s v="Bem Imóvel"/>
    <s v="Equipamento Urbano"/>
    <m/>
    <m/>
    <m/>
    <d v="1950-06-19T00:00:00"/>
    <m/>
    <m/>
    <m/>
    <x v="17"/>
    <n v="1950"/>
    <m/>
    <m/>
    <m/>
    <m/>
    <s v="Não se aplica"/>
    <m/>
    <m/>
    <m/>
    <m/>
    <m/>
    <m/>
    <m/>
    <m/>
  </r>
  <r>
    <m/>
    <s v="ARQUIVO"/>
    <m/>
    <m/>
    <s v="SE"/>
    <s v="MG"/>
    <s v="Ouro Preto"/>
    <s v="Infraestrutura ou equipamento urbano"/>
    <s v="Chafariz do Alto da Cruz "/>
    <n v="1"/>
    <s v="T"/>
    <n v="0"/>
    <n v="430"/>
    <x v="1"/>
    <m/>
    <m/>
    <m/>
    <n v="1950"/>
    <s v="TOMBADO"/>
    <m/>
    <m/>
    <m/>
    <s v="MG3146107BMAR00005"/>
    <s v="Bem Imóvel"/>
    <s v="Equipamento Urbano"/>
    <m/>
    <m/>
    <m/>
    <d v="1950-06-19T00:00:00"/>
    <m/>
    <m/>
    <m/>
    <x v="17"/>
    <n v="1950"/>
    <m/>
    <m/>
    <m/>
    <m/>
    <s v="Não se aplica"/>
    <m/>
    <m/>
    <m/>
    <m/>
    <m/>
    <m/>
    <m/>
    <m/>
  </r>
  <r>
    <m/>
    <s v="ARQUIVO"/>
    <m/>
    <m/>
    <s v="SE"/>
    <s v="MG"/>
    <s v="Ouro Preto"/>
    <s v="Infraestrutura ou equipamento urbano"/>
    <s v="Chafariz do Alto das Cabeças "/>
    <n v="1"/>
    <s v="T"/>
    <n v="0"/>
    <n v="430"/>
    <x v="1"/>
    <m/>
    <m/>
    <m/>
    <n v="1950"/>
    <s v="TOMBADO"/>
    <m/>
    <m/>
    <m/>
    <s v="MG3146107BMAR00006"/>
    <s v="Bem Imóvel"/>
    <s v="Equipamento Urbano"/>
    <m/>
    <m/>
    <m/>
    <d v="1950-06-19T00:00:00"/>
    <m/>
    <m/>
    <m/>
    <x v="17"/>
    <n v="1950"/>
    <m/>
    <m/>
    <m/>
    <m/>
    <s v="Não se aplica"/>
    <m/>
    <m/>
    <m/>
    <m/>
    <m/>
    <m/>
    <m/>
    <m/>
  </r>
  <r>
    <m/>
    <s v="ARQUIVO"/>
    <m/>
    <m/>
    <s v="SE"/>
    <s v="MG"/>
    <s v="Ouro Preto"/>
    <s v="Infraestrutura ou equipamento urbano"/>
    <s v="Ponte de Antônio Dias "/>
    <n v="1"/>
    <s v="T"/>
    <n v="0"/>
    <n v="430"/>
    <x v="1"/>
    <m/>
    <m/>
    <m/>
    <n v="1950"/>
    <s v="TOMBADO"/>
    <m/>
    <m/>
    <m/>
    <s v="MG3146107BIOE00002"/>
    <s v="Bem Imóvel"/>
    <s v="Obra de Engenharia"/>
    <m/>
    <m/>
    <m/>
    <d v="1950-06-19T00:00:00"/>
    <m/>
    <m/>
    <m/>
    <x v="17"/>
    <n v="1950"/>
    <m/>
    <m/>
    <m/>
    <m/>
    <s v="Não se aplica"/>
    <m/>
    <m/>
    <m/>
    <m/>
    <m/>
    <m/>
    <m/>
    <m/>
  </r>
  <r>
    <m/>
    <s v="ARQUIVO"/>
    <m/>
    <m/>
    <s v="SE"/>
    <s v="MG"/>
    <s v="Tiradentes"/>
    <s v="Edificação"/>
    <s v="Casa à rua Padre Toledo, do Inconfidente Padre Toledo, atual Museu da Fundação Rodrigo Melo Franco de Andrade"/>
    <n v="1"/>
    <s v="T"/>
    <n v="1"/>
    <n v="431"/>
    <x v="1"/>
    <m/>
    <m/>
    <m/>
    <n v="1950"/>
    <s v="TOMBADO"/>
    <m/>
    <m/>
    <m/>
    <s v="MG3168804BIED00010"/>
    <s v="Bem Imóvel"/>
    <s v="Edificação"/>
    <m/>
    <m/>
    <d v="1952-08-04T00:00:00"/>
    <d v="1952-08-04T00:00:00"/>
    <m/>
    <m/>
    <m/>
    <x v="3"/>
    <n v="1950"/>
    <m/>
    <m/>
    <m/>
    <m/>
    <s v="Não se aplica"/>
    <m/>
    <m/>
    <m/>
    <m/>
    <m/>
    <m/>
    <m/>
    <m/>
  </r>
  <r>
    <m/>
    <s v="ARQUIVO"/>
    <m/>
    <m/>
    <s v="SE"/>
    <s v="MG"/>
    <s v="Tiradentes"/>
    <s v="Edificação"/>
    <s v="Casa à rua Padre Toledo, nº 8 (com forro pintado)"/>
    <n v="1"/>
    <s v="T"/>
    <n v="0"/>
    <n v="431"/>
    <x v="1"/>
    <m/>
    <m/>
    <m/>
    <n v="1950"/>
    <s v="TOMBADO"/>
    <m/>
    <m/>
    <m/>
    <s v="MG3168804BIED00010"/>
    <s v="Bem Imóvel"/>
    <s v="Edificação"/>
    <m/>
    <m/>
    <m/>
    <d v="1954-04-25T00:00:00"/>
    <m/>
    <m/>
    <m/>
    <x v="26"/>
    <n v="1950"/>
    <m/>
    <m/>
    <m/>
    <m/>
    <s v="Não se aplica"/>
    <m/>
    <m/>
    <m/>
    <m/>
    <m/>
    <m/>
    <m/>
    <m/>
  </r>
  <r>
    <m/>
    <s v="ARQUIVO"/>
    <m/>
    <m/>
    <s v="SE"/>
    <s v="RJ"/>
    <s v="Angra dos Reis"/>
    <s v="Edificação e Acervo"/>
    <s v="Igreja de Nossa Senhora da Lapa da Boa Morte "/>
    <n v="1"/>
    <s v="T"/>
    <n v="0"/>
    <n v="432"/>
    <x v="14"/>
    <m/>
    <m/>
    <m/>
    <n v="1950"/>
    <s v="TOMBADO"/>
    <m/>
    <m/>
    <m/>
    <s v="RJ3300100BIED00005"/>
    <s v="Bem Imóvel"/>
    <s v="Edificação"/>
    <s v="Arquitetura Religiosa"/>
    <m/>
    <m/>
    <d v="1954-12-01T00:00:00"/>
    <m/>
    <m/>
    <m/>
    <x v="26"/>
    <n v="1950"/>
    <m/>
    <m/>
    <m/>
    <m/>
    <s v="Não se aplica"/>
    <m/>
    <s v="S/D"/>
    <m/>
    <s v="não"/>
    <m/>
    <m/>
    <m/>
    <m/>
  </r>
  <r>
    <m/>
    <s v="ARQUIVO"/>
    <m/>
    <m/>
    <s v="SE"/>
    <s v="RJ"/>
    <s v="Angra dos Reis"/>
    <s v="Edificação e Acervo"/>
    <s v="Capela do Senhor do Bonfim"/>
    <n v="1"/>
    <s v="T"/>
    <n v="0"/>
    <n v="432"/>
    <x v="14"/>
    <m/>
    <m/>
    <m/>
    <n v="1950"/>
    <s v="TOMBADO"/>
    <m/>
    <m/>
    <m/>
    <s v="RJ3300100BIED00001"/>
    <s v="Bem Imóvel"/>
    <s v="Edificação"/>
    <s v="Arquitetura Religiosa"/>
    <m/>
    <m/>
    <d v="1954-12-01T00:00:00"/>
    <m/>
    <m/>
    <m/>
    <x v="26"/>
    <n v="1950"/>
    <m/>
    <m/>
    <m/>
    <m/>
    <s v="Não se aplica"/>
    <m/>
    <s v="S/D"/>
    <m/>
    <s v="não"/>
    <m/>
    <m/>
    <m/>
    <m/>
  </r>
  <r>
    <m/>
    <s v="ARQUIVO"/>
    <m/>
    <m/>
    <s v="SE"/>
    <s v="RJ"/>
    <s v="Angra dos Reis"/>
    <s v="Edificação e Acervo"/>
    <s v="Igreja da Ordem Terceira de Nossa Senhora do Carmo"/>
    <n v="1"/>
    <s v="T"/>
    <n v="1"/>
    <n v="432"/>
    <x v="14"/>
    <m/>
    <m/>
    <m/>
    <n v="1950"/>
    <s v="TOMBADO"/>
    <m/>
    <m/>
    <m/>
    <s v="RJ3300100BIED00004"/>
    <s v="Bem Imóvel"/>
    <s v="Edificação"/>
    <s v="Arquitetura Religiosa"/>
    <m/>
    <m/>
    <d v="1950-08-09T00:00:00"/>
    <m/>
    <m/>
    <m/>
    <x v="17"/>
    <n v="1950"/>
    <m/>
    <m/>
    <m/>
    <m/>
    <s v="Não se aplica"/>
    <m/>
    <s v="S/D"/>
    <m/>
    <s v="não"/>
    <m/>
    <m/>
    <m/>
    <m/>
  </r>
  <r>
    <m/>
    <s v="ARQUIVO"/>
    <m/>
    <m/>
    <s v="SE"/>
    <s v="RJ"/>
    <s v="Nova Iguaçu"/>
    <s v="Edificação"/>
    <s v="Fazenda São Bernardino: casa"/>
    <n v="1"/>
    <s v="T"/>
    <n v="0"/>
    <n v="432"/>
    <x v="14"/>
    <m/>
    <m/>
    <m/>
    <n v="1950"/>
    <s v="TOMBADO"/>
    <m/>
    <m/>
    <m/>
    <s v="RJ3303500BICA00001"/>
    <s v="Bem Imóvel"/>
    <s v="Edificação"/>
    <m/>
    <m/>
    <m/>
    <d v="1951-02-26T00:00:00"/>
    <m/>
    <m/>
    <m/>
    <x v="8"/>
    <n v="1950"/>
    <m/>
    <m/>
    <m/>
    <m/>
    <s v="Não se aplica"/>
    <m/>
    <m/>
    <m/>
    <m/>
    <m/>
    <m/>
    <m/>
    <m/>
  </r>
  <r>
    <m/>
    <s v="ARQUIVO"/>
    <m/>
    <m/>
    <s v="SE"/>
    <s v="RJ"/>
    <s v="Angra dos Reis"/>
    <s v="Edificação e Acervo"/>
    <s v="Igreja de Santa Luzia "/>
    <n v="1"/>
    <s v="T"/>
    <n v="0"/>
    <n v="432"/>
    <x v="14"/>
    <m/>
    <m/>
    <m/>
    <n v="1950"/>
    <s v="TOMBADO"/>
    <m/>
    <m/>
    <m/>
    <s v="RJ3300100BIED00006"/>
    <s v="Bem Imóvel"/>
    <s v="Edificação"/>
    <s v="Arquitetura Religiosa"/>
    <m/>
    <m/>
    <d v="1954-12-01T00:00:00"/>
    <m/>
    <m/>
    <m/>
    <x v="26"/>
    <n v="1950"/>
    <m/>
    <m/>
    <m/>
    <m/>
    <s v="Não se aplica"/>
    <m/>
    <s v="S/D"/>
    <m/>
    <s v="não"/>
    <m/>
    <m/>
    <m/>
    <m/>
  </r>
  <r>
    <m/>
    <s v="ARQUIVO"/>
    <m/>
    <m/>
    <s v="SE"/>
    <s v="RJ"/>
    <s v="Angra dos Reis"/>
    <s v="Edificação e Acervo"/>
    <s v="Igreja Matriz de Nossa Senhora da Conceição"/>
    <n v="1"/>
    <s v="T"/>
    <n v="0"/>
    <n v="432"/>
    <x v="14"/>
    <m/>
    <m/>
    <m/>
    <n v="1950"/>
    <s v="TOMBADO"/>
    <m/>
    <m/>
    <m/>
    <s v="RJ3300100BIED00007"/>
    <s v="Bem Imóvel"/>
    <s v="Edificação"/>
    <s v="Arquitetura Religiosa"/>
    <m/>
    <m/>
    <d v="1954-12-01T00:00:00"/>
    <m/>
    <m/>
    <m/>
    <x v="26"/>
    <n v="1950"/>
    <m/>
    <m/>
    <m/>
    <m/>
    <s v="Não se aplica"/>
    <m/>
    <s v="S/D"/>
    <m/>
    <s v="não"/>
    <m/>
    <m/>
    <m/>
    <m/>
  </r>
  <r>
    <m/>
    <s v="ARQUIVO"/>
    <m/>
    <m/>
    <s v="SE"/>
    <s v="SP"/>
    <s v="Cotia"/>
    <s v="Edificação"/>
    <s v="Casa do Sítio do Mandú"/>
    <n v="1"/>
    <s v="T"/>
    <n v="1"/>
    <n v="433"/>
    <x v="14"/>
    <m/>
    <m/>
    <m/>
    <n v="1950"/>
    <s v="TOMBADO"/>
    <m/>
    <m/>
    <m/>
    <s v="SP3513009BIED00002"/>
    <s v="Bem Imóvel"/>
    <s v="Edificação"/>
    <m/>
    <m/>
    <d v="1961-01-12T00:00:00"/>
    <m/>
    <m/>
    <m/>
    <m/>
    <x v="32"/>
    <n v="1960"/>
    <m/>
    <m/>
    <m/>
    <m/>
    <s v="Não se aplica"/>
    <m/>
    <m/>
    <m/>
    <m/>
    <m/>
    <m/>
    <m/>
    <m/>
  </r>
  <r>
    <m/>
    <s v="ARQUIVO"/>
    <m/>
    <m/>
    <s v="N"/>
    <s v="PA"/>
    <s v="Vigia"/>
    <s v="Edificação e Acervo"/>
    <s v="Igreja da Madre de Deus"/>
    <n v="1"/>
    <s v="T"/>
    <n v="1"/>
    <n v="434"/>
    <x v="14"/>
    <m/>
    <m/>
    <m/>
    <n v="1950"/>
    <s v="TOMBADO"/>
    <m/>
    <m/>
    <m/>
    <s v="PE2611606BIED00032"/>
    <s v="Bem Imóvel"/>
    <s v="Edificação"/>
    <s v="Arquitetura Religiosa"/>
    <m/>
    <m/>
    <d v="1954-12-14T00:00:00"/>
    <m/>
    <m/>
    <m/>
    <x v="26"/>
    <n v="1950"/>
    <m/>
    <m/>
    <m/>
    <m/>
    <s v="Não se aplica"/>
    <m/>
    <s v="S/D"/>
    <s v="não"/>
    <s v="sim"/>
    <m/>
    <m/>
    <m/>
    <m/>
  </r>
  <r>
    <m/>
    <s v="ARQUIVO"/>
    <m/>
    <m/>
    <s v="N"/>
    <s v="PA"/>
    <s v="Belém"/>
    <s v="Edificação e Acervo"/>
    <s v="Igreja de Santana"/>
    <n v="1"/>
    <s v="T"/>
    <n v="0"/>
    <n v="434"/>
    <x v="14"/>
    <m/>
    <m/>
    <m/>
    <n v="1950"/>
    <s v="TOMBADO"/>
    <m/>
    <m/>
    <m/>
    <s v="PA-1501402-BI-ED-00007"/>
    <s v="Bem Imóvel"/>
    <s v="Edificação"/>
    <s v="Arquitetura Religiosa"/>
    <m/>
    <m/>
    <d v="1962-01-23T00:00:00"/>
    <m/>
    <m/>
    <m/>
    <x v="15"/>
    <n v="1960"/>
    <m/>
    <m/>
    <m/>
    <m/>
    <s v="Não se aplica"/>
    <m/>
    <s v="Não se aplica"/>
    <m/>
    <s v="sim"/>
    <m/>
    <m/>
    <m/>
    <m/>
  </r>
  <r>
    <m/>
    <s v="ARQUIVO"/>
    <s v="Processo INDEFERIDO em 15/10/1962."/>
    <m/>
    <s v="SE"/>
    <s v="MG"/>
    <s v="Belo Vale"/>
    <s v="Ruína"/>
    <s v="Ruínas da Casa de Pedra"/>
    <n v="1"/>
    <m/>
    <n v="1"/>
    <n v="435"/>
    <x v="14"/>
    <m/>
    <m/>
    <m/>
    <n v="1950"/>
    <s v="INDEFERIDO"/>
    <m/>
    <m/>
    <m/>
    <s v=" "/>
    <s v="Bem Imóvel"/>
    <s v="Ruína"/>
    <m/>
    <m/>
    <m/>
    <m/>
    <m/>
    <m/>
    <m/>
    <x v="1"/>
    <m/>
    <m/>
    <d v="1962-10-15T00:00:00"/>
    <n v="1960"/>
    <m/>
    <m/>
    <m/>
    <m/>
    <m/>
    <m/>
    <m/>
    <m/>
    <m/>
    <m/>
  </r>
  <r>
    <m/>
    <s v="ARQUIVO"/>
    <s v="Processo INDEFERIDO em 27/02/2004."/>
    <m/>
    <s v="NE"/>
    <s v="BA"/>
    <s v="Salvador"/>
    <s v="Edificação"/>
    <s v="Casa à Rua Saldanha da Gama, esquina da rua Guedes de Brito"/>
    <n v="1"/>
    <m/>
    <n v="1"/>
    <n v="436"/>
    <x v="1"/>
    <m/>
    <m/>
    <m/>
    <n v="1950"/>
    <s v="INDEFERIDO"/>
    <m/>
    <m/>
    <m/>
    <s v=" "/>
    <s v="Bem Imóvel"/>
    <s v="Edificação"/>
    <m/>
    <m/>
    <m/>
    <m/>
    <m/>
    <m/>
    <m/>
    <x v="1"/>
    <m/>
    <m/>
    <d v="2004-02-27T00:00:00"/>
    <n v="2000"/>
    <m/>
    <m/>
    <m/>
    <m/>
    <m/>
    <m/>
    <m/>
    <m/>
    <m/>
    <m/>
  </r>
  <r>
    <m/>
    <s v="ARQUIVO"/>
    <m/>
    <m/>
    <s v="SE"/>
    <s v="MG"/>
    <s v="Sabará "/>
    <s v="Edificação"/>
    <s v="Edifício do Teatro Municipal, na rua Pedro II, antiga rua Direita"/>
    <n v="1"/>
    <s v="T"/>
    <n v="1"/>
    <n v="437"/>
    <x v="15"/>
    <m/>
    <m/>
    <m/>
    <n v="1950"/>
    <s v="TOMBADO"/>
    <m/>
    <m/>
    <m/>
    <s v="MG3156700BIED00013"/>
    <s v="Bem Imóvel"/>
    <s v="Edificação"/>
    <m/>
    <m/>
    <d v="1963-01-02T00:00:00"/>
    <m/>
    <m/>
    <m/>
    <m/>
    <x v="30"/>
    <n v="1960"/>
    <m/>
    <m/>
    <m/>
    <m/>
    <s v="Não se aplica"/>
    <m/>
    <m/>
    <m/>
    <m/>
    <m/>
    <m/>
    <m/>
    <m/>
  </r>
  <r>
    <m/>
    <s v="ARQUIVO"/>
    <m/>
    <m/>
    <s v="SE"/>
    <s v="MG"/>
    <s v="Mariana"/>
    <s v="Edificação"/>
    <s v="Casa com rótulas na rua do Rosário"/>
    <n v="1"/>
    <s v="T"/>
    <n v="1"/>
    <n v="438"/>
    <x v="1"/>
    <m/>
    <m/>
    <m/>
    <n v="1950"/>
    <s v="TOMBADO"/>
    <m/>
    <m/>
    <m/>
    <s v="MG-3140001-BI-ED-00004"/>
    <s v="Bem Imóvel"/>
    <s v="Edificação"/>
    <m/>
    <m/>
    <m/>
    <d v="1950-12-02T00:00:00"/>
    <m/>
    <m/>
    <m/>
    <x v="17"/>
    <n v="1950"/>
    <m/>
    <m/>
    <m/>
    <m/>
    <s v="Não se aplica"/>
    <m/>
    <m/>
    <m/>
    <m/>
    <m/>
    <m/>
    <m/>
    <m/>
  </r>
  <r>
    <m/>
    <s v="ARQUIVO"/>
    <m/>
    <m/>
    <s v="N"/>
    <s v="PA"/>
    <s v="Belém"/>
    <s v="Ruína"/>
    <s v="Engenho do Murucutu: ruínas e Capela de Nossa Senhora da Conceição "/>
    <n v="1"/>
    <s v="T"/>
    <n v="1"/>
    <n v="439"/>
    <x v="14"/>
    <m/>
    <m/>
    <m/>
    <n v="1950"/>
    <s v="TOMBADO"/>
    <m/>
    <m/>
    <m/>
    <s v="PA1501402BIED00016"/>
    <s v="Bem Imóvel"/>
    <s v="Ruína"/>
    <m/>
    <m/>
    <d v="1981-10-08T00:00:00"/>
    <m/>
    <m/>
    <n v="1981"/>
    <s v="95, 100"/>
    <x v="33"/>
    <n v="1980"/>
    <n v="1983"/>
    <m/>
    <m/>
    <s v="Na 100ª reunião (1983), o Conselho aprovou o manifesto da EMBRAPA para que o órgão pudesse usar a água do local sem, porém, afetar o igarapé que é objeto de proteção do tombamento. Também foi feita uma mudança na poligonal de tombamento."/>
    <s v="Não se aplica"/>
    <m/>
    <s v="S/D"/>
    <s v="não"/>
    <s v="não"/>
    <m/>
    <m/>
    <m/>
    <m/>
  </r>
  <r>
    <m/>
    <s v="ARQUIVO"/>
    <s v="Processo INDEFERIDO em 11/04/1988."/>
    <m/>
    <s v="NE"/>
    <s v="BA"/>
    <s v="São Francisco do Conde"/>
    <s v="Edificação e Acervo"/>
    <s v="Capela do antigo Engenho Mataripe"/>
    <n v="1"/>
    <m/>
    <n v="1"/>
    <n v="440"/>
    <x v="14"/>
    <m/>
    <m/>
    <m/>
    <n v="1950"/>
    <s v="INDEFERIDO"/>
    <m/>
    <m/>
    <m/>
    <s v=" "/>
    <s v="Bem Imóvel"/>
    <s v="Edificação"/>
    <s v="Arquitetura Religiosa"/>
    <m/>
    <m/>
    <m/>
    <m/>
    <n v="1964"/>
    <n v="43"/>
    <x v="1"/>
    <m/>
    <m/>
    <d v="1988-04-11T00:00:00"/>
    <n v="1980"/>
    <s v="Teria sido APROVADO na 43ª reunião do Conselho Consultivo. Na ata número 43, consta que foi aconselhada a inscrição do bem nos Livros do Tombo, em discordância do voto do relator, uma vez que se obtivesse uma retificação da Petrobrás quanto à reforma desf"/>
    <m/>
    <m/>
    <m/>
    <m/>
    <m/>
    <m/>
    <m/>
    <m/>
    <m/>
  </r>
  <r>
    <m/>
    <s v="ARQUIVO"/>
    <m/>
    <m/>
    <s v="SE"/>
    <s v="SP"/>
    <s v="Guarujá"/>
    <s v="Conjunto Arquitetônico"/>
    <s v="Forte da Barra Grande, inclusive o Fortim da Praia do Góis, o Portão Espanhol e toda a área que os envolve"/>
    <n v="1"/>
    <s v="T"/>
    <n v="1"/>
    <n v="441"/>
    <x v="14"/>
    <m/>
    <m/>
    <m/>
    <n v="1950"/>
    <s v="TOMBADO"/>
    <m/>
    <m/>
    <m/>
    <s v="SP3518701BICA00001"/>
    <s v="Bem Imóvel"/>
    <s v="Conjunto Arquitetônico"/>
    <s v="Arquitetura Militar"/>
    <m/>
    <d v="1964-04-23T00:00:00"/>
    <m/>
    <m/>
    <m/>
    <m/>
    <x v="5"/>
    <n v="1960"/>
    <m/>
    <m/>
    <m/>
    <m/>
    <s v="Não se aplica"/>
    <m/>
    <m/>
    <m/>
    <m/>
    <m/>
    <m/>
    <m/>
    <s v="A inscrição do Fortim da Praia do Góis, do Portão Espanhol e da área que envolve todos os monumentos, foi feita por extensão do tombamento do Forte da Barra Grande, em 26/02/79.&quot;"/>
  </r>
  <r>
    <m/>
    <s v="SUPERINT"/>
    <s v="Origem: Depam. Destino: SE-BA 23/12/2016"/>
    <s v="01458.000333/2016-07"/>
    <s v="NE"/>
    <s v="BA"/>
    <s v="Salvador"/>
    <s v="Coleção ou acervo"/>
    <s v="Coleções do Museu do Instituto Feminino"/>
    <n v="1"/>
    <m/>
    <n v="1"/>
    <n v="442"/>
    <x v="14"/>
    <m/>
    <m/>
    <m/>
    <n v="1950"/>
    <s v="INSTRUÇÃO"/>
    <m/>
    <m/>
    <m/>
    <s v=" "/>
    <s v="Bem Móvel e Integrado"/>
    <s v="Coleção"/>
    <m/>
    <m/>
    <m/>
    <m/>
    <m/>
    <m/>
    <m/>
    <x v="1"/>
    <m/>
    <m/>
    <m/>
    <m/>
    <m/>
    <m/>
    <m/>
    <m/>
    <m/>
    <m/>
    <m/>
    <m/>
    <m/>
    <m/>
  </r>
  <r>
    <m/>
    <s v="ARQUIVO"/>
    <s v="Processo INDEFERIDO em 07/07/2004."/>
    <m/>
    <s v="NE"/>
    <s v="BA"/>
    <s v="Salvador"/>
    <s v="Bem móvel ou integrado"/>
    <s v="Imagens da Igreja de São Bartolomeu"/>
    <n v="1"/>
    <m/>
    <n v="1"/>
    <n v="443"/>
    <x v="14"/>
    <m/>
    <m/>
    <m/>
    <n v="1950"/>
    <s v="INDEFERIDO"/>
    <m/>
    <m/>
    <m/>
    <s v=" "/>
    <s v="Bem Móvel e Integrado"/>
    <s v="Artefato"/>
    <m/>
    <m/>
    <m/>
    <m/>
    <m/>
    <m/>
    <m/>
    <x v="1"/>
    <m/>
    <m/>
    <d v="2004-07-07T00:00:00"/>
    <n v="2000"/>
    <m/>
    <m/>
    <m/>
    <m/>
    <m/>
    <m/>
    <m/>
    <m/>
    <m/>
    <m/>
  </r>
  <r>
    <m/>
    <s v="ARQUIVO"/>
    <m/>
    <m/>
    <s v="SE"/>
    <s v="RJ"/>
    <s v="Nova Friburgo"/>
    <s v="Conjunto Arquitetônico"/>
    <s v="Casa e Parque da Cidade"/>
    <n v="1"/>
    <s v="T"/>
    <n v="1"/>
    <n v="444"/>
    <x v="16"/>
    <m/>
    <m/>
    <m/>
    <n v="1950"/>
    <s v="TOMBADO"/>
    <m/>
    <m/>
    <m/>
    <s v="RJ-3303401-BI-CA-00002"/>
    <s v="Bem Imóvel"/>
    <s v="Conjunto Arquitetônico"/>
    <s v="Misto"/>
    <m/>
    <m/>
    <d v="1957-11-28T00:00:00"/>
    <m/>
    <m/>
    <m/>
    <x v="4"/>
    <n v="1950"/>
    <m/>
    <m/>
    <m/>
    <m/>
    <s v="Não se aplica"/>
    <m/>
    <s v="S/D"/>
    <m/>
    <s v="não"/>
    <m/>
    <m/>
    <m/>
    <s v="A inscrição abrange o lote V com chalé e benfeitorias, com a superfície de 25.880 metros quadrados, e a área VI, e benfeitorias, com a superfície de 168.370 metros quadrados, assinalados na planta do conjunto constante do processo de tombamento.&quot;"/>
  </r>
  <r>
    <m/>
    <s v="ARQUIVO"/>
    <m/>
    <m/>
    <s v="SE"/>
    <s v="RJ"/>
    <s v="Petrópolis"/>
    <s v="Edificação"/>
    <s v="Fazenda Santo Antônio: casa"/>
    <n v="1"/>
    <s v="T"/>
    <n v="1"/>
    <n v="445"/>
    <x v="16"/>
    <m/>
    <m/>
    <m/>
    <n v="1950"/>
    <s v="TOMBADO"/>
    <m/>
    <m/>
    <m/>
    <s v="RJ3303906BIED00006"/>
    <s v="Bem Imóvel"/>
    <s v="Edificação"/>
    <m/>
    <m/>
    <m/>
    <d v="1951-04-12T00:00:00"/>
    <m/>
    <m/>
    <m/>
    <x v="8"/>
    <n v="1950"/>
    <m/>
    <m/>
    <m/>
    <m/>
    <s v="Não se aplica"/>
    <m/>
    <s v="S/D"/>
    <m/>
    <s v="não"/>
    <m/>
    <m/>
    <m/>
    <s v="Bem tombado isoladamente fora do conjunto tombado, sem delimitação de entorno"/>
  </r>
  <r>
    <m/>
    <s v="ARQUIVO"/>
    <m/>
    <m/>
    <s v="NE"/>
    <s v="BA"/>
    <s v="Rio de Contas"/>
    <s v="Edificação e Acervo"/>
    <s v="Igreja Matriz do Santíssimo Sacramento, inclusive as seguintes alfaias: a) duas tochas, b) outras duas tochas menores, c) uma cruz processional, d) seis varas de pálio, e) dois turíbulos, f) uma custódia grande, dourada, g) uma custódia pequena, de prata,"/>
    <n v="1"/>
    <s v="T"/>
    <n v="0"/>
    <n v="446"/>
    <x v="1"/>
    <m/>
    <m/>
    <m/>
    <n v="1950"/>
    <s v="TOMBADO"/>
    <m/>
    <m/>
    <m/>
    <s v="BA2926707BIED00003"/>
    <s v="Bem Imóvel"/>
    <s v="Edificação"/>
    <s v="Arquitetura Religiosa"/>
    <m/>
    <d v="1958-08-29T00:00:00"/>
    <m/>
    <m/>
    <m/>
    <m/>
    <x v="34"/>
    <n v="1950"/>
    <m/>
    <m/>
    <m/>
    <s v="O tombamento inclui todo o seu acervo, de acordo com a Resolução do Conselho Consultivo da SPHAN, de 13/08/85, referente ao Proc. Administ. nº 13/85/SPHAN&quot;. Outro processo 891-T-73"/>
    <s v="Não se aplica"/>
    <m/>
    <s v="Não se aplica"/>
    <m/>
    <m/>
    <m/>
    <m/>
    <m/>
    <s v="“O tombamento inclui todo o seu acervo, de acordo com a Resolução do Conselho Consultivo da SPHAN, de 13/08/85, referente ao Proc. Administ. nº 13/85/SPHAN&quot;."/>
  </r>
  <r>
    <m/>
    <s v="ARQUIVO"/>
    <m/>
    <m/>
    <s v="NE"/>
    <s v="BA"/>
    <s v="Rio de Contas"/>
    <s v="Edificação"/>
    <s v="Casa natal de Abílio César Borges, à Rua Barão de Macaúbas, 19"/>
    <n v="1"/>
    <s v="T"/>
    <n v="0"/>
    <n v="446"/>
    <x v="1"/>
    <m/>
    <m/>
    <m/>
    <n v="1950"/>
    <s v="TOMBADO"/>
    <m/>
    <m/>
    <m/>
    <s v="BA2926707BIED00006"/>
    <s v="Bem Imóvel"/>
    <s v="Edificação"/>
    <m/>
    <m/>
    <d v="1958-09-09T00:00:00"/>
    <m/>
    <m/>
    <m/>
    <m/>
    <x v="34"/>
    <n v="1950"/>
    <m/>
    <m/>
    <m/>
    <s v="Outro processo 891-T-73"/>
    <s v="Não se aplica"/>
    <m/>
    <s v="Não se aplica"/>
    <m/>
    <m/>
    <m/>
    <m/>
    <m/>
    <m/>
  </r>
  <r>
    <m/>
    <s v="ARQUIVO"/>
    <m/>
    <m/>
    <s v="NE"/>
    <s v="BA"/>
    <s v="Rio de Contas"/>
    <s v="Edificação"/>
    <s v="Casa à Rua Barão de Macaúbas, 11"/>
    <n v="1"/>
    <s v="T"/>
    <n v="0"/>
    <n v="446"/>
    <x v="1"/>
    <m/>
    <m/>
    <m/>
    <n v="1950"/>
    <s v="TOMBADO"/>
    <m/>
    <m/>
    <m/>
    <s v="BA2926707BIED00001"/>
    <s v="Bem Imóvel"/>
    <s v="Edificação"/>
    <m/>
    <m/>
    <d v="1958-09-09T00:00:00"/>
    <m/>
    <m/>
    <m/>
    <m/>
    <x v="34"/>
    <n v="1950"/>
    <m/>
    <m/>
    <m/>
    <s v="Outro processo 891-T-73"/>
    <s v="Não se aplica"/>
    <m/>
    <s v="Não se aplica"/>
    <m/>
    <m/>
    <m/>
    <m/>
    <m/>
    <m/>
  </r>
  <r>
    <m/>
    <s v="ARQUIVO"/>
    <s v="Dos bens integrantes deste Processo, apenas o tombamento da Igreja de Santo Antônio foi INDEFERIDO, em 27/02/2004."/>
    <m/>
    <s v="NE"/>
    <s v="BA"/>
    <s v="Rio de Contas"/>
    <s v="Edificação e Acervo"/>
    <s v="Igreja de Santo Antônio"/>
    <n v="1"/>
    <m/>
    <n v="1"/>
    <n v="446"/>
    <x v="1"/>
    <m/>
    <m/>
    <m/>
    <n v="1950"/>
    <s v="INDEFERIDO"/>
    <m/>
    <m/>
    <m/>
    <s v="BA2926707BIED00004"/>
    <s v="Bem Imóvel"/>
    <s v="Edificação"/>
    <s v="Arquitetura Religiosa"/>
    <m/>
    <m/>
    <m/>
    <m/>
    <m/>
    <m/>
    <x v="1"/>
    <m/>
    <m/>
    <d v="2004-02-27T00:00:00"/>
    <n v="2000"/>
    <m/>
    <m/>
    <m/>
    <m/>
    <m/>
    <m/>
    <m/>
    <m/>
    <m/>
    <m/>
  </r>
  <r>
    <m/>
    <s v="ARQUIVO"/>
    <m/>
    <m/>
    <s v="NE"/>
    <s v="BA"/>
    <s v="Rio de Contas"/>
    <s v="Edificação"/>
    <s v="Antiga Casa de Câmara e Cadeia, na Praça Senador Tanajura (atual Fórum)"/>
    <n v="1"/>
    <s v="T"/>
    <n v="0"/>
    <n v="446"/>
    <x v="1"/>
    <m/>
    <m/>
    <m/>
    <n v="1950"/>
    <s v="TOMBADO"/>
    <m/>
    <m/>
    <m/>
    <s v="BA2926707BIED00005"/>
    <s v="Bem Imóvel"/>
    <s v="Edificação"/>
    <m/>
    <m/>
    <d v="1959-07-31T00:00:00"/>
    <m/>
    <m/>
    <m/>
    <m/>
    <x v="31"/>
    <n v="1950"/>
    <m/>
    <m/>
    <m/>
    <s v="Outro processo 891-T-73"/>
    <s v="Não se aplica"/>
    <m/>
    <s v="Não se aplica"/>
    <m/>
    <m/>
    <m/>
    <m/>
    <m/>
    <m/>
  </r>
  <r>
    <m/>
    <s v="ARQUIVO"/>
    <m/>
    <m/>
    <s v="NE"/>
    <s v="BA"/>
    <s v="Rio de Contas"/>
    <s v="Ruína"/>
    <s v="Igreja de Santana: ruínas "/>
    <n v="1"/>
    <s v="T"/>
    <n v="0"/>
    <n v="446"/>
    <x v="1"/>
    <m/>
    <m/>
    <m/>
    <n v="1950"/>
    <s v="TOMBADO"/>
    <m/>
    <m/>
    <m/>
    <s v="BA-2926707-BI-ED-00005_x0009_"/>
    <s v="Bem Imóvel"/>
    <s v="Ruína"/>
    <m/>
    <m/>
    <d v="1958-08-29T00:00:00"/>
    <m/>
    <m/>
    <m/>
    <m/>
    <x v="34"/>
    <n v="1950"/>
    <m/>
    <m/>
    <m/>
    <s v="Outro processo 891-T-73"/>
    <s v="Não se aplica"/>
    <m/>
    <s v="Não se aplica"/>
    <m/>
    <m/>
    <m/>
    <m/>
    <m/>
    <m/>
  </r>
  <r>
    <m/>
    <s v="ARQUIVO"/>
    <m/>
    <m/>
    <s v="SE"/>
    <s v="RJ"/>
    <s v="Cabo Frio"/>
    <s v="Ruína"/>
    <s v="Forte de São Matheus: remanescentes"/>
    <n v="1"/>
    <s v="T"/>
    <n v="1"/>
    <n v="447"/>
    <x v="16"/>
    <m/>
    <m/>
    <m/>
    <n v="1950"/>
    <s v="TOMBADO"/>
    <m/>
    <m/>
    <m/>
    <s v="RJ3300704BIED00001"/>
    <s v="Bem Imóvel"/>
    <s v="Ruína"/>
    <m/>
    <m/>
    <d v="1956-10-05T00:00:00"/>
    <m/>
    <m/>
    <m/>
    <m/>
    <x v="35"/>
    <n v="1950"/>
    <m/>
    <m/>
    <m/>
    <s v="O tombamento foi extendido [sic] ao penedo sobre o qual o forte se assenta e a toda a ponta da praia com um raio de 500 metros, traçado a partir do centro geométrico do forte (Resolução do Conselho Consultivo, de 18/11/1966 "/>
    <s v="Não se aplica"/>
    <m/>
    <m/>
    <m/>
    <m/>
    <m/>
    <m/>
    <m/>
    <m/>
  </r>
  <r>
    <m/>
    <s v="ARQUIVO"/>
    <m/>
    <m/>
    <s v="SE"/>
    <s v="RJ"/>
    <s v="Cabo Frio"/>
    <s v="Edificação e Acervo"/>
    <s v="Capela de Nossa Senhora da Guia "/>
    <n v="1"/>
    <s v="T"/>
    <n v="0"/>
    <n v="447"/>
    <x v="16"/>
    <m/>
    <m/>
    <m/>
    <n v="1950"/>
    <s v="TOMBADO"/>
    <m/>
    <m/>
    <m/>
    <s v="RJ3300704BIED00003"/>
    <s v="Bem Imóvel"/>
    <s v="Edificação"/>
    <s v="Arquitetura Religiosa"/>
    <m/>
    <m/>
    <d v="1957-01-15T00:00:00"/>
    <m/>
    <m/>
    <m/>
    <x v="4"/>
    <n v="1950"/>
    <m/>
    <m/>
    <m/>
    <s v="Capela N.S.da Guia: Ver ins. 436 deste livro e inscrição nº 41, do Livro Arqueológico, Etnográfico e Paisagístico.&quot; Convento e Igreja (...) : “A inclusão da capela e do cemitério da Ordem 3ª de S. Francisco se fez em 15/12/1958, em virtude de despacho no "/>
    <s v="Não se aplica"/>
    <m/>
    <s v="S/D"/>
    <m/>
    <s v="não"/>
    <m/>
    <m/>
    <m/>
    <m/>
  </r>
  <r>
    <m/>
    <s v="ARQUIVO"/>
    <m/>
    <m/>
    <s v="SE"/>
    <s v="RJ"/>
    <s v="Cabo Frio"/>
    <s v="Conjunto Arquitetônico"/>
    <s v="Convento e Igreja de Nossa Senhora dos Anjos, e Capela e Cemitério da Ordem Terceira de São Francsico"/>
    <n v="1"/>
    <s v="T"/>
    <n v="0"/>
    <n v="447"/>
    <x v="16"/>
    <m/>
    <m/>
    <m/>
    <n v="1950"/>
    <s v="TOMBADO"/>
    <m/>
    <m/>
    <m/>
    <s v="RJ3300704BICA00001"/>
    <s v="Bem Imóvel"/>
    <s v="Conjunto Arquitetônico"/>
    <s v="Arquitetura Religiosa"/>
    <m/>
    <m/>
    <d v="1957-01-15T00:00:00"/>
    <m/>
    <m/>
    <m/>
    <x v="4"/>
    <n v="1950"/>
    <m/>
    <m/>
    <m/>
    <s v="Capela N.S.da Guia: Ver ins. 436 deste livro e inscrição nº 41, do Livro Arqueológico, Etnográfico e Paisagístico.&quot; Convento e Igreja (...) : “A inclusão da capela e do cemitério da Ordem 3ª de S. Francisco se fez em 15/12/1958, em virtude de despacho no "/>
    <s v="Não se aplica"/>
    <m/>
    <s v="S/D"/>
    <m/>
    <s v="não"/>
    <m/>
    <m/>
    <m/>
    <m/>
  </r>
  <r>
    <m/>
    <s v="ARQUIVO"/>
    <s v="Processo INDEFERIDO em 25/09/1962 por conta da entrega da guarda das obras ao DPHAN."/>
    <m/>
    <s v="SE"/>
    <s v="RJ"/>
    <s v="Rio de Janeiro"/>
    <s v="Bem móvel ou integrado"/>
    <s v="Nove Telas de Eliseu d'Angelo Visconti"/>
    <n v="1"/>
    <m/>
    <n v="1"/>
    <n v="448"/>
    <x v="1"/>
    <m/>
    <m/>
    <m/>
    <n v="1950"/>
    <s v="INDEFERIDO"/>
    <m/>
    <m/>
    <m/>
    <s v=" "/>
    <s v="Bem Móvel e Integrado"/>
    <s v="Artefato"/>
    <m/>
    <m/>
    <m/>
    <m/>
    <m/>
    <m/>
    <m/>
    <x v="1"/>
    <m/>
    <m/>
    <d v="1962-09-25T00:00:00"/>
    <n v="1960"/>
    <m/>
    <m/>
    <m/>
    <m/>
    <m/>
    <m/>
    <m/>
    <m/>
    <m/>
    <m/>
  </r>
  <r>
    <m/>
    <s v="ARQUIVO"/>
    <s v="INDEFERIDO em 27/02/2004."/>
    <m/>
    <s v="NE"/>
    <s v="MA"/>
    <s v="São Luís"/>
    <s v="Edificação e Acervo"/>
    <s v="Passo da Rua Grande; Passo da Rua São João; Passo da Travessa Dom Francisco; Passo da Rua Afonso Pena; Passo do Lapemberg; Passo da Rua João Vital"/>
    <n v="1"/>
    <m/>
    <n v="1"/>
    <n v="449"/>
    <x v="16"/>
    <m/>
    <m/>
    <m/>
    <n v="1950"/>
    <s v="INDEFERIDO"/>
    <m/>
    <m/>
    <m/>
    <s v=" "/>
    <s v="Bem Imóvel"/>
    <s v="Conjunto Arquitetônico"/>
    <m/>
    <m/>
    <m/>
    <m/>
    <m/>
    <m/>
    <m/>
    <x v="1"/>
    <m/>
    <m/>
    <d v="2004-02-27T00:00:00"/>
    <n v="2000"/>
    <m/>
    <m/>
    <m/>
    <m/>
    <m/>
    <m/>
    <m/>
    <m/>
    <m/>
    <m/>
  </r>
  <r>
    <m/>
    <s v="ARQUIVO"/>
    <m/>
    <m/>
    <s v="S"/>
    <s v="RS"/>
    <s v="Piratini"/>
    <s v="Edificação"/>
    <s v="Quartel General Farroupilha"/>
    <n v="1"/>
    <s v="T"/>
    <n v="1"/>
    <n v="450"/>
    <x v="16"/>
    <m/>
    <m/>
    <m/>
    <n v="1950"/>
    <s v="TOMBADO"/>
    <m/>
    <m/>
    <m/>
    <s v="RS4314605BIED00003"/>
    <s v="Bem Imóvel"/>
    <s v="Edificação"/>
    <m/>
    <m/>
    <d v="1952-09-05T00:00:00"/>
    <m/>
    <m/>
    <m/>
    <m/>
    <x v="3"/>
    <n v="1950"/>
    <m/>
    <m/>
    <m/>
    <m/>
    <s v="Não se aplica"/>
    <m/>
    <s v="S/D"/>
    <m/>
    <m/>
    <s v="não"/>
    <s v="sim"/>
    <n v="2006"/>
    <s v="Estudo realizado pela SE e Governo do Estado indica delimitação da área de entorno dos bens tombados e normatização; falta análise CGCH."/>
  </r>
  <r>
    <d v="2019-02-20T00:00:00"/>
    <s v="DEPAM"/>
    <s v="No Conselho aguardando apreciação"/>
    <s v="01450.013243/2008-38"/>
    <s v="S"/>
    <s v="PR"/>
    <s v="Balsa Nova"/>
    <s v="Edificação e Acervo"/>
    <s v="Igreja de N.S. da Conceição ou Capela de Tamanduá"/>
    <n v="1"/>
    <s v="TP"/>
    <n v="1"/>
    <n v="451"/>
    <x v="16"/>
    <m/>
    <m/>
    <m/>
    <n v="1950"/>
    <s v="TOMB. PROVIS."/>
    <s v="DEFERIMENTO"/>
    <m/>
    <d v="2012-08-10T00:00:00"/>
    <s v="PR-4102307-BI-ED-00001"/>
    <s v="Bem Imóvel"/>
    <s v="Edificação"/>
    <s v="Arquitetura Religiosa"/>
    <m/>
    <m/>
    <m/>
    <m/>
    <m/>
    <m/>
    <x v="1"/>
    <m/>
    <m/>
    <m/>
    <m/>
    <m/>
    <s v="Não se aplica"/>
    <m/>
    <m/>
    <m/>
    <m/>
    <m/>
    <m/>
    <m/>
    <s v="Processo não encontrado. Segundo Relatório do DEPAM em Maio/2004,  o processo foi enviado para exame da Presidência/PROJUR em 17/09/2002."/>
  </r>
  <r>
    <m/>
    <s v="ARQUIVO"/>
    <m/>
    <m/>
    <s v="SE"/>
    <s v="SP"/>
    <s v="São Luís do Paraitinga"/>
    <s v="Edificação"/>
    <s v="Casa natal de Oswaldo Cruz"/>
    <n v="1"/>
    <s v="T"/>
    <n v="1"/>
    <n v="452"/>
    <x v="1"/>
    <m/>
    <m/>
    <m/>
    <n v="1950"/>
    <s v="TOMBADO"/>
    <m/>
    <m/>
    <m/>
    <s v="SP3550001BIED00001"/>
    <s v="Bem Imóvel"/>
    <s v="Edificação"/>
    <m/>
    <m/>
    <d v="1956-09-20T00:00:00"/>
    <m/>
    <m/>
    <m/>
    <m/>
    <x v="35"/>
    <n v="1950"/>
    <m/>
    <m/>
    <m/>
    <m/>
    <s v="Não se aplica"/>
    <m/>
    <s v="Não se aplica"/>
    <m/>
    <m/>
    <m/>
    <m/>
    <m/>
    <m/>
  </r>
  <r>
    <m/>
    <s v="ARQUIVO"/>
    <s v="De ordem do Senhor Diretor, o processo foi INDEFERIDO em 04/03/1952"/>
    <m/>
    <s v="NE"/>
    <s v="PE"/>
    <s v="Recife"/>
    <s v="Edificação"/>
    <s v="Casa Situada à rua Benfica, nº 624; Solar dos Barrocas"/>
    <n v="1"/>
    <m/>
    <n v="1"/>
    <n v="453"/>
    <x v="1"/>
    <m/>
    <m/>
    <m/>
    <n v="1950"/>
    <s v="INDEFERIDO"/>
    <m/>
    <m/>
    <m/>
    <s v=" "/>
    <s v="Bem Imóvel"/>
    <s v="Edificação"/>
    <m/>
    <m/>
    <m/>
    <m/>
    <m/>
    <m/>
    <m/>
    <x v="1"/>
    <m/>
    <m/>
    <d v="1952-03-04T00:00:00"/>
    <n v="1950"/>
    <m/>
    <m/>
    <m/>
    <m/>
    <m/>
    <m/>
    <m/>
    <m/>
    <m/>
    <m/>
  </r>
  <r>
    <m/>
    <s v="ARQUIVO"/>
    <m/>
    <s v="01450.018038/2007-88"/>
    <s v="NE"/>
    <s v="MA"/>
    <s v="São Luís"/>
    <s v="Conjunto Urbano"/>
    <s v="São Luís, MA: conjunto arquitetônico e paisagístico"/>
    <n v="1"/>
    <s v="T"/>
    <n v="1"/>
    <n v="454"/>
    <x v="16"/>
    <m/>
    <m/>
    <m/>
    <n v="1950"/>
    <s v="TOMBADO"/>
    <m/>
    <m/>
    <m/>
    <s v="MA2111300BICA00001MA-2111300-BI-CU-00002"/>
    <s v="Bem Imóvel"/>
    <s v="Conjunto Urbano"/>
    <m/>
    <s v="13/03/1974_x000a_15/07/2014"/>
    <m/>
    <s v="13/03/1974_x000a_15/07/2014"/>
    <m/>
    <m/>
    <n v="70"/>
    <x v="19"/>
    <n v="1970"/>
    <n v="2012"/>
    <m/>
    <m/>
    <s v="Rerratificado para coincidir as poligonais com as da UNESCO. englobou os outros conjuntos de São Luís - processos 494 e 509 -  rerratificado em 2012 para a área equivaler à declarada pela Unesco como patrimonio mundial. Segundo Superintendência: &quot;O Conjun"/>
    <s v="T"/>
    <s v="sim"/>
    <s v="S/D"/>
    <s v="não"/>
    <s v="sim"/>
    <s v="não"/>
    <s v="sim"/>
    <n v="2011"/>
    <s v="Outro processo 0494-T-52 e 0509-T-54. Durante as oficinas de Normatização, havia a previsão de delimitar o entorno juntamente com a elaboração das normas. Segundo Superintendência: &quot;O Conjunto Arquitetônico e Paisagístico da Cidade de São Luís/MA, tombado"/>
  </r>
  <r>
    <m/>
    <s v="ARQUIVO"/>
    <m/>
    <m/>
    <s v="NE"/>
    <s v="MA"/>
    <s v="São Luís"/>
    <s v="Conjunto Arquitetônico"/>
    <s v="Praça João Francisco Lisboa: conjunto arquitetônico e paisagístico"/>
    <n v="1"/>
    <s v="T"/>
    <n v="0"/>
    <n v="454"/>
    <x v="16"/>
    <m/>
    <m/>
    <m/>
    <n v="1950"/>
    <s v="TOMBADO"/>
    <m/>
    <m/>
    <m/>
    <s v="MA2111300BICA00002"/>
    <s v="Bem Imóvel"/>
    <s v="Conjunto Arquitetônico"/>
    <m/>
    <m/>
    <m/>
    <d v="1955-12-23T00:00:00"/>
    <m/>
    <m/>
    <m/>
    <x v="20"/>
    <n v="1950"/>
    <m/>
    <m/>
    <m/>
    <s v="Bem tombado está inserido na poligonal do Conjunto Arquitetônico e Paisagístico da Cidade de São Luís/MA"/>
    <s v="T"/>
    <s v="sim"/>
    <s v="Não se aplica"/>
    <s v="sim"/>
    <s v="sim"/>
    <m/>
    <m/>
    <m/>
    <s v="Outro processo 0494-T-52 e 0509-T-54"/>
  </r>
  <r>
    <m/>
    <s v="ARQUIVO"/>
    <m/>
    <m/>
    <s v="NE"/>
    <s v="MA"/>
    <s v="São Luís"/>
    <s v="Conjunto Arquitetônico"/>
    <s v="Praça Benedito Leite: conjunto arquitetônico e paisagístico;"/>
    <n v="1"/>
    <s v="T"/>
    <n v="0"/>
    <n v="454"/>
    <x v="16"/>
    <m/>
    <m/>
    <m/>
    <n v="1950"/>
    <s v="TOMBADO"/>
    <m/>
    <m/>
    <m/>
    <s v="MA2111300BICA00004"/>
    <s v="Bem Imóvel"/>
    <s v="Conjunto Arquitetônico"/>
    <m/>
    <m/>
    <m/>
    <d v="1955-12-23T00:00:00"/>
    <m/>
    <m/>
    <m/>
    <x v="20"/>
    <n v="1950"/>
    <m/>
    <m/>
    <m/>
    <s v="Bem tombado está inserido na poligonal do Conjunto Arquitetônico e Paisagístico da Cidade de São Luís/MA"/>
    <s v="T"/>
    <s v="sim"/>
    <s v="Não se aplica"/>
    <s v="sim"/>
    <s v="sim"/>
    <m/>
    <m/>
    <m/>
    <s v="Outro processo 0494-T-52 e 0509-T-54"/>
  </r>
  <r>
    <m/>
    <s v="ARQUIVO"/>
    <m/>
    <m/>
    <s v="S"/>
    <s v="PR"/>
    <s v="Paranaguá"/>
    <s v="Edificação e Acervo"/>
    <s v="Igreja da Ordem Terceira de São Francisco das Chagas"/>
    <n v="1"/>
    <s v="T"/>
    <n v="1"/>
    <n v="455"/>
    <x v="16"/>
    <m/>
    <m/>
    <m/>
    <n v="1950"/>
    <s v="TOMBADO"/>
    <m/>
    <m/>
    <m/>
    <s v="PR4118204BIED00003"/>
    <s v="Bem Imóvel"/>
    <s v="Edificação"/>
    <s v="Arquitetura Religiosa"/>
    <m/>
    <d v="1967-02-27T00:00:00"/>
    <m/>
    <m/>
    <m/>
    <m/>
    <x v="29"/>
    <n v="1960"/>
    <m/>
    <m/>
    <m/>
    <m/>
    <s v="Não se aplica"/>
    <m/>
    <s v="Não se aplica"/>
    <m/>
    <m/>
    <m/>
    <m/>
    <m/>
    <m/>
  </r>
  <r>
    <m/>
    <s v="ARQUIVO"/>
    <m/>
    <m/>
    <s v="S"/>
    <s v="PR"/>
    <s v="Paranaguá"/>
    <s v="Edificação e Acervo"/>
    <s v="Igreja de São Benedito"/>
    <n v="1"/>
    <s v="T"/>
    <n v="0"/>
    <n v="455"/>
    <x v="16"/>
    <m/>
    <m/>
    <m/>
    <n v="1950"/>
    <s v="TOMBADO"/>
    <m/>
    <m/>
    <m/>
    <s v="PR4118204BIED00004"/>
    <s v="Bem Imóvel"/>
    <s v="Edificação"/>
    <s v="Arquitetura Religiosa"/>
    <m/>
    <d v="1967-08-03T00:00:00"/>
    <m/>
    <m/>
    <m/>
    <m/>
    <x v="29"/>
    <n v="1960"/>
    <m/>
    <m/>
    <m/>
    <m/>
    <s v="Não se aplica"/>
    <m/>
    <s v="Não se aplica"/>
    <m/>
    <m/>
    <m/>
    <m/>
    <m/>
    <m/>
  </r>
  <r>
    <m/>
    <s v="ARQUIVO"/>
    <s v="Processo INDEFERIDO em 27/02/2004."/>
    <m/>
    <s v="SE"/>
    <s v="RJ"/>
    <s v="Rio de Janeiro"/>
    <s v="Edificação"/>
    <s v="Salão Nobre do Externato Pedro II"/>
    <n v="1"/>
    <m/>
    <n v="1"/>
    <n v="456"/>
    <x v="14"/>
    <m/>
    <m/>
    <m/>
    <n v="1950"/>
    <s v="INDEFERIDO"/>
    <m/>
    <m/>
    <m/>
    <s v=" "/>
    <s v="Bem Imóvel"/>
    <s v="Edificação"/>
    <m/>
    <m/>
    <m/>
    <m/>
    <m/>
    <m/>
    <m/>
    <x v="1"/>
    <m/>
    <m/>
    <d v="2004-02-27T00:00:00"/>
    <n v="2000"/>
    <m/>
    <m/>
    <m/>
    <m/>
    <m/>
    <m/>
    <m/>
    <m/>
    <m/>
    <m/>
  </r>
  <r>
    <m/>
    <s v="ARQUIVO"/>
    <s v="Processo INDEFERIDO em 30/10/1962."/>
    <m/>
    <s v="S"/>
    <s v="RS"/>
    <s v="Cachoeira do Sul"/>
    <s v="Edificação e Acervo"/>
    <s v="Igreja Matriz de Nossa Senhora da Conceição"/>
    <n v="1"/>
    <m/>
    <n v="1"/>
    <n v="457"/>
    <x v="1"/>
    <m/>
    <m/>
    <m/>
    <n v="1950"/>
    <s v="INDEFERIDO"/>
    <m/>
    <m/>
    <m/>
    <s v=" "/>
    <s v="Bem Imóvel"/>
    <s v="Edificação"/>
    <s v="Arquitetura Religiosa"/>
    <m/>
    <m/>
    <m/>
    <m/>
    <s v="1953, 1962"/>
    <s v="17, 40"/>
    <x v="1"/>
    <m/>
    <m/>
    <d v="1962-10-30T00:00:00"/>
    <n v="1960"/>
    <s v="a ata de número 17 informa que o julgamento foi posto em diligência enquanto eram feitos novos estudos quanto a relevância da localidade para que o mesmo fosse tombado. Porém, mesmo com esse fato, foi-se aprovado um tombamento emergencial. Na 40ª reunião,"/>
    <m/>
    <m/>
    <m/>
    <m/>
    <m/>
    <m/>
    <m/>
    <m/>
    <m/>
  </r>
  <r>
    <m/>
    <s v="SUPERINT"/>
    <s v="Origem: DEPAM. Destino: SE-GO, para instrução, em 14/10/2014."/>
    <s v="01458.000517/2013-16"/>
    <s v="CO"/>
    <s v="GO"/>
    <s v="Pilar de Goiás"/>
    <s v="Conjunto Urbano"/>
    <s v="Pilar de Goiás, GO: conjunto arquitetônico e paisagístico"/>
    <n v="1"/>
    <s v="T"/>
    <n v="1"/>
    <n v="458"/>
    <x v="17"/>
    <m/>
    <m/>
    <m/>
    <n v="1950"/>
    <s v="RERRATIFIC."/>
    <m/>
    <m/>
    <m/>
    <s v="GO-5216908-BI-CU-00001"/>
    <s v="Bem Imóvel"/>
    <s v="Conjunto Urbano"/>
    <m/>
    <m/>
    <d v="1954-03-20T00:00:00"/>
    <d v="1954-03-20T00:00:00"/>
    <m/>
    <m/>
    <m/>
    <x v="26"/>
    <n v="1950"/>
    <m/>
    <m/>
    <m/>
    <m/>
    <s v="T"/>
    <s v="sim"/>
    <m/>
    <m/>
    <m/>
    <s v="não"/>
    <s v="sim"/>
    <n v="2007"/>
    <s v="Iphan contratou base georreferenciada, mas não avançaram os estudos para rerratificação"/>
  </r>
  <r>
    <m/>
    <s v="ARQUIVO"/>
    <m/>
    <m/>
    <s v="SE"/>
    <s v="RJ"/>
    <s v="Vassouras"/>
    <s v="Edificação e Acervo"/>
    <s v="Casa da Hera, compreendendo a edificação, mobiliário, alfaias, peças de indumentária e demais bens enumerados no processo nº 459-T, da DPHAN, bem como uma área de terreno (Rua Fernandes Junin, 89)"/>
    <n v="1"/>
    <s v="T"/>
    <n v="1"/>
    <n v="459"/>
    <x v="17"/>
    <m/>
    <m/>
    <m/>
    <n v="1950"/>
    <s v="TOMBADO"/>
    <m/>
    <m/>
    <m/>
    <s v="RJ3306206BIED00001"/>
    <s v="Bem Imóvel"/>
    <s v="Edificação"/>
    <m/>
    <m/>
    <d v="1952-05-21T00:00:00"/>
    <m/>
    <m/>
    <m/>
    <m/>
    <x v="3"/>
    <n v="1950"/>
    <m/>
    <m/>
    <m/>
    <m/>
    <s v="Não se aplica"/>
    <m/>
    <s v="Não se aplica"/>
    <m/>
    <s v="sim"/>
    <m/>
    <m/>
    <m/>
    <s v="Incluída no conjunto tombado"/>
  </r>
  <r>
    <m/>
    <s v="ARQUIVO"/>
    <m/>
    <m/>
    <s v="SE"/>
    <s v="RJ"/>
    <s v="Petrópolis"/>
    <s v="Edificação e Acervo"/>
    <s v="Casa de Santos Dumont - Rua Riachuelo, nº 22, com o respectivo acervo de objetos e utilidades pertencentes a Santos Dumont"/>
    <n v="1"/>
    <s v="T"/>
    <n v="1"/>
    <n v="460"/>
    <x v="17"/>
    <m/>
    <m/>
    <m/>
    <n v="1950"/>
    <s v="TOMBADO"/>
    <m/>
    <m/>
    <m/>
    <s v="RJ3303906BIED00002"/>
    <s v="Bem Imóvel"/>
    <s v="Edificação"/>
    <m/>
    <m/>
    <d v="1952-07-14T00:00:00"/>
    <m/>
    <m/>
    <m/>
    <m/>
    <x v="3"/>
    <n v="1950"/>
    <m/>
    <m/>
    <m/>
    <m/>
    <s v="Não se aplica"/>
    <m/>
    <s v="Não se aplica"/>
    <m/>
    <s v="não"/>
    <m/>
    <m/>
    <m/>
    <s v="Bem tombado isoladamente incluido no conjunto tombado"/>
  </r>
  <r>
    <m/>
    <s v="ARQUIVO"/>
    <s v="Processo INDEFERIDO em 28/09/1962."/>
    <m/>
    <s v="NE"/>
    <s v="BA"/>
    <s v="Entre Rios"/>
    <s v="Edificação e Acervo"/>
    <s v="Igreja Matriz de Entre Rios"/>
    <n v="1"/>
    <m/>
    <n v="1"/>
    <n v="461"/>
    <x v="1"/>
    <m/>
    <m/>
    <m/>
    <n v="1950"/>
    <s v="INDEFERIDO"/>
    <m/>
    <m/>
    <m/>
    <s v=" "/>
    <s v="Bem Imóvel"/>
    <s v="Edificação"/>
    <s v="Arquitetura Religiosa"/>
    <m/>
    <m/>
    <m/>
    <m/>
    <m/>
    <m/>
    <x v="1"/>
    <m/>
    <m/>
    <d v="1962-09-28T00:00:00"/>
    <n v="1960"/>
    <m/>
    <m/>
    <m/>
    <m/>
    <m/>
    <m/>
    <m/>
    <m/>
    <m/>
    <m/>
  </r>
  <r>
    <m/>
    <s v="ARQUIVO"/>
    <m/>
    <m/>
    <s v="NE"/>
    <s v="BA"/>
    <s v="Itaparica"/>
    <s v="Edificação e Acervo"/>
    <s v="Igreja de São Lourenço"/>
    <n v="1"/>
    <s v="T"/>
    <n v="1"/>
    <n v="462"/>
    <x v="17"/>
    <m/>
    <m/>
    <m/>
    <n v="1950"/>
    <s v="TOMBADO"/>
    <m/>
    <m/>
    <m/>
    <s v="BA2916104BIED00001"/>
    <s v="Bem Imóvel"/>
    <s v="Edificação"/>
    <s v="Arquitetura Religiosa"/>
    <m/>
    <d v="1952-07-28T00:00:00"/>
    <d v="1952-07-28T00:00:00"/>
    <m/>
    <m/>
    <m/>
    <x v="3"/>
    <n v="1950"/>
    <m/>
    <m/>
    <m/>
    <m/>
    <s v="Não se aplica"/>
    <m/>
    <m/>
    <m/>
    <m/>
    <m/>
    <m/>
    <m/>
    <s v="“O tombamento inclui todo o seu acervo, de acordo com a Resolução do Conselho Consultivo da SPHAN, de 13/08/85, referente ao Proc. Administ. nº 13/85/SPHAN&quot;."/>
  </r>
  <r>
    <m/>
    <s v="SUPERINT"/>
    <m/>
    <s v="01458.000238/2019-48"/>
    <s v="NE"/>
    <s v="PE"/>
    <s v="Jaboatão dos Guararapes"/>
    <s v="Edificação e Acervo"/>
    <s v="Igreja de Nossa Senhora da Piedade ou Igreja do Hospício do Carmo"/>
    <n v="1"/>
    <s v="T"/>
    <n v="1"/>
    <n v="463"/>
    <x v="17"/>
    <m/>
    <m/>
    <m/>
    <n v="1950"/>
    <s v="RERRATIFIC."/>
    <m/>
    <m/>
    <m/>
    <s v="PE2607901BIED00001"/>
    <s v="Bem Imóvel"/>
    <s v="Edificação"/>
    <s v="Arquitetura Religiosa"/>
    <m/>
    <m/>
    <d v="1952-08-04T00:00:00"/>
    <m/>
    <m/>
    <m/>
    <x v="3"/>
    <n v="1950"/>
    <m/>
    <m/>
    <m/>
    <m/>
    <s v="Não se aplica"/>
    <m/>
    <m/>
    <m/>
    <m/>
    <m/>
    <m/>
    <m/>
    <m/>
  </r>
  <r>
    <m/>
    <s v="ARQUIVO"/>
    <s v="Havia pendência jurídica quanto à delimitação, já resolvida. Origem: DEPAM, destino: Arquivo Central, em 06/07/2016, para guarda e disponibilização."/>
    <s v="01502.002230/2006-19"/>
    <s v="NE"/>
    <s v="BA"/>
    <s v="Salvador"/>
    <s v="Conjunto Urbano"/>
    <s v="Conjunto arquitetônico e paisagístico incluído nos trechos da avenida Otávio Mangabeira, compreendendo as praias do Chega Negro e Piatã, no Subdistrito de Itapoã"/>
    <n v="1"/>
    <s v="T"/>
    <n v="0"/>
    <n v="464"/>
    <x v="17"/>
    <m/>
    <m/>
    <m/>
    <n v="1950"/>
    <s v="PENDÊNCIA"/>
    <m/>
    <m/>
    <m/>
    <s v="BA2927408BICU00008"/>
    <s v="Bem Imóvel"/>
    <s v="Conjunto Urbano"/>
    <m/>
    <d v="1959-07-14T00:00:00"/>
    <m/>
    <m/>
    <m/>
    <n v="1959"/>
    <s v="27, 104"/>
    <x v="31"/>
    <n v="1950"/>
    <n v="1983"/>
    <m/>
    <m/>
    <s v="Na 104ª reunião do Conselho, houve a resolução de que deve-se aumentar a poligonal de tombamento e entorno dos diversos bens, entre eles esse."/>
    <s v="T"/>
    <m/>
    <s v="S/D"/>
    <m/>
    <m/>
    <s v="não"/>
    <s v="sim"/>
    <s v="2006 a 2008"/>
    <s v="Volumes tombamento com Cíntia (arquivo-RJ). Estudo (feito pela SE) com rerratificação da poligonal de tombamento, delimitação do entorno e proposta para normatização (volumes no Depam BSB)."/>
  </r>
  <r>
    <m/>
    <s v="SUPERINT"/>
    <s v="Encaminhado à SE/BA em 13/03/2014"/>
    <s v="01502.003274/2010-42"/>
    <s v="NE"/>
    <s v="BA"/>
    <s v="Salvador"/>
    <s v="Conjunto Urbano"/>
    <s v="Conjunto arquitetônico e paisagístico incluído no perímetro do Subdistrito de Conceição da Praia, compreendendo os seguintes logradouros: a) praça Marcílio Dias; b) rua Manoel Vitorino; c) trecho da rua Visconde de Mauá; d) rua Dionísio Martins; e) trecho"/>
    <n v="1"/>
    <s v="T"/>
    <n v="0"/>
    <n v="464"/>
    <x v="17"/>
    <m/>
    <m/>
    <m/>
    <n v="1950"/>
    <s v="RERRATIFIC."/>
    <m/>
    <m/>
    <m/>
    <s v="BA2927408BICU00011"/>
    <s v="Bem Imóvel"/>
    <s v="Conjunto Urbano"/>
    <m/>
    <d v="1959-07-14T00:00:00"/>
    <m/>
    <m/>
    <m/>
    <n v="1959"/>
    <s v="27, 104"/>
    <x v="31"/>
    <n v="1950"/>
    <n v="1983"/>
    <m/>
    <m/>
    <s v="Na 104ª reunião do Conselho, houve a resolução de que deve-se aumentar a poligonal de tombamento e entorno dos diversos bens, entre eles esse."/>
    <s v="T"/>
    <m/>
    <s v="S/D"/>
    <m/>
    <m/>
    <s v="não"/>
    <s v="sim"/>
    <s v="2006 a 2008"/>
    <m/>
  </r>
  <r>
    <m/>
    <s v="SUPERINT"/>
    <s v="Encaminhado à SE/BA em 13/03/2014"/>
    <s v="01502.003274/2010-42"/>
    <s v="NE"/>
    <s v="BA"/>
    <s v="Salvador"/>
    <s v="Conjunto Urbano"/>
    <s v="Conjunto arquitetônico e paisagístico incluído no perímetro dos Subdistritos dos Mares e da Penha, compreendendo os seguintes logradouros: a) Praça Adriano Gordilho; b) rua Rio araguaçu; c) rua Rio Almada; d) faixa marítima, até a citada Praça Adriano Gor"/>
    <n v="1"/>
    <s v="T"/>
    <n v="0"/>
    <n v="464"/>
    <x v="17"/>
    <m/>
    <m/>
    <m/>
    <n v="1950"/>
    <s v="RERRATIFIC."/>
    <m/>
    <m/>
    <m/>
    <s v="BA-2927408-BI-CU-00011"/>
    <s v="Bem Imóvel"/>
    <s v="Conjunto Urbano"/>
    <m/>
    <d v="1959-07-14T00:00:00"/>
    <m/>
    <m/>
    <m/>
    <n v="1959"/>
    <s v="27, 104"/>
    <x v="31"/>
    <n v="1950"/>
    <n v="1983"/>
    <m/>
    <m/>
    <s v="Na 104ª reunião do Conselho, houve a resolução de que deve-se aumentar a poligonal de tombamento e entorno dos diversos bens, entre eles esse."/>
    <s v="T"/>
    <m/>
    <s v="S/D"/>
    <m/>
    <m/>
    <s v="não"/>
    <s v="sim"/>
    <s v="2006 a 2008"/>
    <m/>
  </r>
  <r>
    <m/>
    <s v="SUPERINT"/>
    <s v="Encaminhado à SE/BA em 13/03/2014"/>
    <s v="01502.003274/2010-42"/>
    <s v="NE"/>
    <s v="BA"/>
    <s v="Salvador"/>
    <s v="Conjunto Urbano"/>
    <s v="Conjunto arquitetônico e paisagístico da Praça Ana Nery, fronteira à igreja de N. Sa. Da Palma, no Subdistrito de Santana"/>
    <n v="1"/>
    <s v="T"/>
    <n v="1"/>
    <n v="464"/>
    <x v="17"/>
    <m/>
    <m/>
    <m/>
    <n v="1950"/>
    <s v="RERRATIFIC."/>
    <m/>
    <m/>
    <m/>
    <s v="BA2927408BICU00005"/>
    <s v="Bem Imóvel"/>
    <s v="Conjunto Urbano"/>
    <m/>
    <d v="1959-07-14T00:00:00"/>
    <m/>
    <m/>
    <m/>
    <n v="1959"/>
    <s v="27, 104"/>
    <x v="31"/>
    <n v="1950"/>
    <n v="1983"/>
    <m/>
    <m/>
    <s v="Na 104ª reunião do Conselho, houve a resolução de que deve-se aumentar a poligonal de tombamento e entorno dos diversos bens, entre eles esse."/>
    <s v="sim"/>
    <m/>
    <s v="S/D"/>
    <m/>
    <m/>
    <s v="não"/>
    <s v="sim"/>
    <s v="2006 a 2008"/>
    <m/>
  </r>
  <r>
    <m/>
    <s v="SUPERINT"/>
    <s v="Encaminhado à SE/BA em 13/03/2014"/>
    <s v="01502.003274/2010-42"/>
    <s v="NE"/>
    <s v="BA"/>
    <s v="Salvador"/>
    <s v="Conjunto Urbano"/>
    <s v="Conjunto arquitetônico e paisagístico da Praça Severino Vieira, fronteira à igreja de N. Sa. da Saúde, no Subdistrito de Nazaré"/>
    <n v="1"/>
    <s v="T"/>
    <n v="0"/>
    <n v="464"/>
    <x v="17"/>
    <m/>
    <m/>
    <m/>
    <n v="1950"/>
    <s v="RERRATIFIC."/>
    <m/>
    <m/>
    <m/>
    <s v="BA2927408BICU00009"/>
    <s v="Bem Imóvel"/>
    <s v="Conjunto Urbano"/>
    <m/>
    <d v="1959-07-14T00:00:00"/>
    <m/>
    <m/>
    <m/>
    <n v="1959"/>
    <s v="27, 104"/>
    <x v="31"/>
    <n v="1950"/>
    <n v="1983"/>
    <m/>
    <m/>
    <s v="Na 104ª reunião do Conselho, houve a resolução de que deve-se aumentar a poligonal de tombamento e entorno dos diversos bens, entre eles esse."/>
    <s v="sim"/>
    <m/>
    <s v="S/D"/>
    <m/>
    <m/>
    <s v="não"/>
    <s v="sim"/>
    <s v="2006 a 2008"/>
    <m/>
  </r>
  <r>
    <m/>
    <s v="SUPERINT"/>
    <s v="Encaminhado à SE/BA em 13/03/2014"/>
    <s v="01502.003274/2010-42"/>
    <s v="NE"/>
    <s v="BA"/>
    <s v="Salvador"/>
    <s v="Conjunto Urbano"/>
    <s v="Conjunto arquitetônico e paisagístico incluído no perímetro dos Subdistritos da Sé e do Passo, compreendendo os seguintes logradouros: a) rua Monte Alegre; b) praça Anchieta: c) rua Inácio Acióli; d) trecho da rua Doze de Outubro; e) rua Santa Isabel; f) "/>
    <n v="1"/>
    <s v="T"/>
    <n v="0"/>
    <n v="464"/>
    <x v="17"/>
    <m/>
    <m/>
    <m/>
    <n v="1950"/>
    <s v="RERRATIFIC."/>
    <m/>
    <m/>
    <m/>
    <s v="BA2927408BICU00007"/>
    <s v="Bem Imóvel"/>
    <s v="Conjunto Urbano"/>
    <m/>
    <d v="1959-07-14T00:00:00"/>
    <m/>
    <m/>
    <m/>
    <n v="1959"/>
    <s v="27, 104"/>
    <x v="31"/>
    <n v="1950"/>
    <n v="1983"/>
    <m/>
    <m/>
    <s v="Na 104ª reunião do Conselho, houve a resolução de que deve-se aumentar a poligonal de tombamento e entorno dos diversos bens, entre eles esse."/>
    <s v="T"/>
    <m/>
    <s v="S/D"/>
    <m/>
    <m/>
    <s v="não"/>
    <s v="sim"/>
    <s v="2006 a 2008"/>
    <m/>
  </r>
  <r>
    <m/>
    <s v="SUPERINT"/>
    <s v="Encaminhado à SE/BA em 13/03/2014"/>
    <s v="01502.003274/2010-42"/>
    <s v="NE"/>
    <s v="BA"/>
    <s v="Salvador"/>
    <s v="Conjunto Urbano"/>
    <s v="Conjunto arquitetônico e paisagístico incluído no perímetro do Subdistrito da Penha, compreendendo os seguintes logradouros: a) praça Euzébio de Matos; b) ladeira do Bonfim; c) praça Teodósio Rodrigues de Faria; d) praça Senhor do Bonfim; e) rua Professor"/>
    <n v="1"/>
    <s v="T"/>
    <n v="0"/>
    <n v="464"/>
    <x v="17"/>
    <m/>
    <m/>
    <m/>
    <n v="1950"/>
    <s v="RERRATIFIC."/>
    <m/>
    <m/>
    <m/>
    <s v="_x0009_BA-2927408-BI-CU-00007"/>
    <s v="Bem Imóvel"/>
    <s v="Conjunto Urbano"/>
    <m/>
    <d v="1959-07-14T00:00:00"/>
    <m/>
    <m/>
    <m/>
    <n v="1959"/>
    <s v="27, 104"/>
    <x v="31"/>
    <n v="1950"/>
    <n v="1983"/>
    <m/>
    <m/>
    <s v="Na 104ª reunião do Conselho, houve a resolução de que deve-se aumentar a poligonal de tombamento e entorno dos diversos bens, entre eles esse."/>
    <s v="sim"/>
    <m/>
    <s v="S/D"/>
    <m/>
    <m/>
    <s v="não"/>
    <s v="sim"/>
    <s v="2006 a 2008"/>
    <m/>
  </r>
  <r>
    <m/>
    <s v="SUPERINT"/>
    <s v="DEPAM: 27/09/2010. Rerratificação. Incorporou o Processo 1128-T-84-Forte São Diogo. Encaminhado à SE/BA em 13/03/2014. Tinha sido anexado ao processo de aprovação do Ed. La Vue."/>
    <s v="01502.003274/2010-42"/>
    <s v="NE"/>
    <s v="BA"/>
    <s v="Salvador"/>
    <s v="Conjunto Urbano"/>
    <s v="Conjunto arquitetônico e paisagístico do Outeiro de Santo Antônio da Barra, no Subdistrito de Vitória. Rerratificação Outeiro de Santo Antônio da Barra - Subdistrito da Vitória (em que foi apensado o Processo 1128-T-84-Forte São Diogo)."/>
    <n v="1"/>
    <s v="T"/>
    <n v="0"/>
    <n v="464"/>
    <x v="17"/>
    <m/>
    <m/>
    <m/>
    <n v="1950"/>
    <s v="RERRATIFIC."/>
    <m/>
    <m/>
    <m/>
    <s v="BA2927408BICU00002"/>
    <s v="Bem Imóvel"/>
    <s v="Conjunto Urbano"/>
    <m/>
    <d v="1959-07-14T00:00:00"/>
    <m/>
    <m/>
    <m/>
    <n v="1959"/>
    <s v="27, 104"/>
    <x v="31"/>
    <n v="1950"/>
    <n v="1983"/>
    <m/>
    <m/>
    <s v="Na 104ª reunião do Conselho, houve a resolução de que deve-se aumentar a poligonal de tombamento e entorno dos diversos bens, entre eles esse."/>
    <s v="sim"/>
    <m/>
    <s v="S/D"/>
    <m/>
    <m/>
    <s v="não"/>
    <s v="sim"/>
    <s v="2006 a 2008"/>
    <m/>
  </r>
  <r>
    <m/>
    <s v="ARQUIVO"/>
    <m/>
    <m/>
    <s v="SE"/>
    <s v="MG"/>
    <s v="Ouro Preto"/>
    <s v="Edificação e Acervo"/>
    <s v="Igreja Matriz de Santo Antônio em Glaura"/>
    <n v="1"/>
    <s v="T"/>
    <n v="1"/>
    <n v="465"/>
    <x v="1"/>
    <m/>
    <m/>
    <m/>
    <n v="1950"/>
    <s v="TOMBADO"/>
    <m/>
    <m/>
    <m/>
    <s v="MG-3146107-BI-ED-00030"/>
    <s v="Bem Imóvel"/>
    <s v="Edificação"/>
    <s v="Arquitetura Religiosa"/>
    <m/>
    <m/>
    <d v="1962-10-24T00:00:00"/>
    <m/>
    <m/>
    <m/>
    <x v="15"/>
    <n v="1960"/>
    <m/>
    <m/>
    <m/>
    <m/>
    <s v="Não se aplica"/>
    <m/>
    <m/>
    <m/>
    <m/>
    <m/>
    <m/>
    <m/>
    <m/>
  </r>
  <r>
    <m/>
    <s v="ARQUIVO"/>
    <m/>
    <m/>
    <s v="SE"/>
    <s v="RJ"/>
    <s v="Rio de Janeiro"/>
    <s v="Edificação"/>
    <s v="Fortaleza de São José: portão"/>
    <n v="1"/>
    <s v="T"/>
    <n v="1"/>
    <n v="466"/>
    <x v="1"/>
    <m/>
    <m/>
    <m/>
    <n v="1950"/>
    <s v="TOMBADO"/>
    <m/>
    <m/>
    <m/>
    <s v="RJ3304557BMAR00008"/>
    <s v="Bem Imóvel"/>
    <s v="Edificação"/>
    <m/>
    <m/>
    <d v="1955-02-10T00:00:00"/>
    <m/>
    <m/>
    <m/>
    <m/>
    <x v="20"/>
    <n v="1950"/>
    <m/>
    <m/>
    <m/>
    <m/>
    <s v="Não se aplica"/>
    <m/>
    <m/>
    <m/>
    <m/>
    <m/>
    <m/>
    <m/>
    <m/>
  </r>
  <r>
    <m/>
    <s v="ARQUIVO"/>
    <m/>
    <m/>
    <s v="SE"/>
    <s v="RJ"/>
    <s v="Rio de Janeiro"/>
    <s v="Edificação"/>
    <s v="Fortaleza de São José: frontispício da Capela de São José"/>
    <n v="1"/>
    <s v="T"/>
    <n v="0"/>
    <n v="466"/>
    <x v="1"/>
    <m/>
    <m/>
    <m/>
    <n v="1950"/>
    <s v="TOMBADO"/>
    <m/>
    <m/>
    <m/>
    <s v="RJ3304557BMAR00009"/>
    <s v="Bem Imóvel"/>
    <s v="Edificação"/>
    <s v="Arquitetura Religiosa"/>
    <m/>
    <d v="1952-11-07T00:00:00"/>
    <m/>
    <m/>
    <m/>
    <m/>
    <x v="3"/>
    <n v="1950"/>
    <m/>
    <m/>
    <m/>
    <m/>
    <s v="Não se aplica"/>
    <m/>
    <m/>
    <m/>
    <m/>
    <m/>
    <m/>
    <m/>
    <m/>
  </r>
  <r>
    <m/>
    <s v="ARQUIVO"/>
    <m/>
    <m/>
    <s v="S"/>
    <s v="RS"/>
    <s v="Santana do Livramento"/>
    <s v="Edificação"/>
    <s v="Casa à Rua Vinte e quatro de maio, 1094, Casa de Davi Canabarro"/>
    <n v="1"/>
    <s v="T"/>
    <n v="1"/>
    <n v="467"/>
    <x v="17"/>
    <m/>
    <m/>
    <m/>
    <n v="1950"/>
    <s v="TOMBADO"/>
    <m/>
    <m/>
    <m/>
    <s v="RS4317103BIED00001"/>
    <s v="Bem Imóvel"/>
    <s v="Edificação"/>
    <m/>
    <m/>
    <d v="1953-05-25T00:00:00"/>
    <m/>
    <m/>
    <m/>
    <m/>
    <x v="21"/>
    <n v="1950"/>
    <m/>
    <m/>
    <m/>
    <m/>
    <s v="Não se aplica"/>
    <m/>
    <m/>
    <m/>
    <m/>
    <m/>
    <m/>
    <m/>
    <m/>
  </r>
  <r>
    <m/>
    <s v="ARQUIVO"/>
    <m/>
    <m/>
    <s v="SE"/>
    <s v="MG"/>
    <s v="Diamantina"/>
    <s v="Edificação e Acervo"/>
    <s v="Igreja de Sant´Ana"/>
    <n v="1"/>
    <s v="T"/>
    <n v="1"/>
    <n v="468"/>
    <x v="1"/>
    <m/>
    <m/>
    <m/>
    <n v="1950"/>
    <s v="TOMBADO"/>
    <m/>
    <m/>
    <m/>
    <s v="MG3121605BIED00012"/>
    <s v="Bem Imóvel"/>
    <s v="Edificação"/>
    <s v="Arquitetura Religiosa"/>
    <m/>
    <d v="1952-11-16T00:00:00"/>
    <d v="1952-11-16T00:00:00"/>
    <m/>
    <m/>
    <m/>
    <x v="3"/>
    <n v="1950"/>
    <m/>
    <m/>
    <m/>
    <m/>
    <s v="Não se aplica"/>
    <m/>
    <m/>
    <m/>
    <m/>
    <m/>
    <m/>
    <m/>
    <m/>
  </r>
  <r>
    <m/>
    <s v="ARQUIVO"/>
    <m/>
    <m/>
    <s v="SE"/>
    <s v="MG"/>
    <s v="Itabirito"/>
    <s v="Edificação e Acervo"/>
    <s v="Igreja de São Vicente"/>
    <n v="1"/>
    <s v="T"/>
    <n v="1"/>
    <n v="469"/>
    <x v="1"/>
    <m/>
    <m/>
    <m/>
    <n v="1950"/>
    <s v="TOMBADO"/>
    <m/>
    <m/>
    <m/>
    <s v="MG3131901BIED00002"/>
    <s v="Bem Imóvel"/>
    <s v="Edificação"/>
    <s v="Arquitetura Religiosa"/>
    <m/>
    <m/>
    <d v="1953-01-16T00:00:00"/>
    <m/>
    <m/>
    <m/>
    <x v="21"/>
    <n v="1950"/>
    <m/>
    <m/>
    <m/>
    <m/>
    <s v="Não se aplica"/>
    <m/>
    <m/>
    <m/>
    <m/>
    <m/>
    <m/>
    <m/>
    <m/>
  </r>
  <r>
    <m/>
    <s v="ARQUIVO"/>
    <s v="Origem: DEPAM, destino: Presidência, para INDEFERIMENTO, em 30/11/2016"/>
    <s v="01458.000132/2012-78"/>
    <s v="NE"/>
    <s v="SE"/>
    <s v="Itaporanga d'Ajuda"/>
    <s v="Edificação e Acervo"/>
    <s v="Capela de Nazaré"/>
    <n v="1"/>
    <m/>
    <n v="1"/>
    <n v="470"/>
    <x v="17"/>
    <m/>
    <m/>
    <m/>
    <n v="1950"/>
    <s v="INDEFERIDO"/>
    <m/>
    <m/>
    <m/>
    <s v=" "/>
    <s v="Bem Imóvel"/>
    <s v="Edificação"/>
    <s v="Arquitetura Religiosa"/>
    <m/>
    <m/>
    <m/>
    <m/>
    <m/>
    <m/>
    <x v="1"/>
    <m/>
    <m/>
    <m/>
    <m/>
    <m/>
    <m/>
    <m/>
    <m/>
    <m/>
    <m/>
    <m/>
    <m/>
    <m/>
    <m/>
  </r>
  <r>
    <m/>
    <s v="ARQUIVO"/>
    <m/>
    <m/>
    <s v="CO"/>
    <s v="GO"/>
    <s v="Goiás"/>
    <s v="Edificação e Acervo"/>
    <s v="Capela de São João Batista"/>
    <n v="1"/>
    <s v="T"/>
    <n v="1"/>
    <n v="471"/>
    <x v="17"/>
    <m/>
    <m/>
    <m/>
    <n v="1950"/>
    <s v="TOMBADO"/>
    <m/>
    <m/>
    <m/>
    <s v="GO5208905BIED00001"/>
    <s v="Bem Imóvel"/>
    <s v="Edificação"/>
    <s v="Arquitetura Religiosa"/>
    <m/>
    <m/>
    <d v="1953-11-05T00:00:00"/>
    <m/>
    <m/>
    <m/>
    <x v="21"/>
    <n v="1950"/>
    <m/>
    <m/>
    <m/>
    <m/>
    <s v="Não se aplica"/>
    <m/>
    <m/>
    <m/>
    <m/>
    <m/>
    <m/>
    <m/>
    <m/>
  </r>
  <r>
    <m/>
    <s v="ARQUIVO"/>
    <m/>
    <m/>
    <s v="SE"/>
    <s v="MG"/>
    <s v="Ouro Preto"/>
    <s v="Edificação"/>
    <s v="Casa rústica, casa setecentista com terreno murado, na rua Padre Pedrosa"/>
    <n v="1"/>
    <s v="T"/>
    <n v="1"/>
    <n v="472"/>
    <x v="1"/>
    <m/>
    <m/>
    <m/>
    <n v="1950"/>
    <s v="TOMBADO"/>
    <m/>
    <m/>
    <m/>
    <s v="MG3146107BIED00028"/>
    <s v="Bem Imóvel"/>
    <s v="Edificação"/>
    <m/>
    <m/>
    <d v="1963-07-10T00:00:00"/>
    <m/>
    <m/>
    <m/>
    <m/>
    <x v="30"/>
    <n v="1960"/>
    <m/>
    <m/>
    <m/>
    <m/>
    <s v="Não se aplica"/>
    <m/>
    <m/>
    <m/>
    <m/>
    <m/>
    <m/>
    <m/>
    <m/>
  </r>
  <r>
    <m/>
    <s v="ARQUIVO"/>
    <m/>
    <m/>
    <s v="NE"/>
    <s v="PB"/>
    <s v="Santa Rita"/>
    <s v="Edificação e Acervo"/>
    <s v="Capela do Engenho Una"/>
    <n v="1"/>
    <s v="T"/>
    <n v="1"/>
    <n v="473"/>
    <x v="15"/>
    <m/>
    <m/>
    <m/>
    <n v="1950"/>
    <s v="TOMBADO"/>
    <m/>
    <m/>
    <m/>
    <s v="PB2513703BIED00001"/>
    <s v="Bem Imóvel"/>
    <s v="Edificação"/>
    <s v="Arquitetura Religiosa"/>
    <m/>
    <m/>
    <d v="1955-02-11T00:00:00"/>
    <m/>
    <m/>
    <m/>
    <x v="20"/>
    <n v="1950"/>
    <m/>
    <m/>
    <m/>
    <m/>
    <s v="Não se aplica"/>
    <m/>
    <m/>
    <m/>
    <m/>
    <m/>
    <m/>
    <m/>
    <m/>
  </r>
  <r>
    <m/>
    <s v="SUPERINT"/>
    <s v="Enviado a Superintendência para Iinstrução. Origem: DEPAM / Destino: Superintendência 28/06/2012. Ver observação."/>
    <s v="01458.000835/2012-04"/>
    <s v="SE"/>
    <s v="MG"/>
    <s v="Baependi"/>
    <s v="Edificação e Acervo"/>
    <s v="Igreja Matriz de Nossa Senhora de Monserrate"/>
    <n v="1"/>
    <m/>
    <n v="1"/>
    <n v="474"/>
    <x v="17"/>
    <m/>
    <m/>
    <m/>
    <n v="1950"/>
    <s v="INSTRUÇÃO"/>
    <m/>
    <m/>
    <m/>
    <s v=" "/>
    <s v="Bem Imóvel"/>
    <s v="Edificação"/>
    <s v="Arquitetura Religiosa"/>
    <m/>
    <m/>
    <m/>
    <m/>
    <n v="1953"/>
    <n v="17"/>
    <x v="1"/>
    <m/>
    <m/>
    <m/>
    <m/>
    <s v="Teria sido analisado e aprovado na 17 ª Reunião do Conselho Consultivo (1953). Conferir!"/>
    <m/>
    <m/>
    <m/>
    <m/>
    <m/>
    <m/>
    <m/>
    <m/>
    <m/>
  </r>
  <r>
    <m/>
    <s v="ARQUIVO"/>
    <m/>
    <m/>
    <s v="SE"/>
    <s v="MG"/>
    <s v="Nova Era"/>
    <s v="Edificação e Acervo"/>
    <s v="Igreja Matriz de São José"/>
    <n v="1"/>
    <s v="T"/>
    <n v="1"/>
    <n v="475"/>
    <x v="1"/>
    <m/>
    <m/>
    <m/>
    <n v="1950"/>
    <s v="TOMBADO"/>
    <m/>
    <m/>
    <m/>
    <s v="MG3144706BIED00001"/>
    <s v="Bem Imóvel"/>
    <s v="Edificação"/>
    <s v="Arquitetura Religiosa"/>
    <m/>
    <m/>
    <d v="1953-03-17T00:00:00"/>
    <m/>
    <m/>
    <m/>
    <x v="21"/>
    <n v="1950"/>
    <m/>
    <m/>
    <m/>
    <m/>
    <s v="Não se aplica"/>
    <m/>
    <m/>
    <m/>
    <m/>
    <m/>
    <m/>
    <m/>
    <m/>
  </r>
  <r>
    <m/>
    <s v="ARQUIVO"/>
    <m/>
    <m/>
    <s v="SE"/>
    <s v="MG"/>
    <s v="Antônio Carlos"/>
    <s v="Conjunto Rural"/>
    <s v="Fazenda da Borda do Campo; incluindo sua sede, capela e sobradinho anexos, inseridos no seguinte perímetro: &quot; Iniciando no portão de pedra da entrada da Fazenda, segue à direita passando pela estrada à frente da capela e do sobradinho, até atingir a cerca"/>
    <n v="1"/>
    <s v="T"/>
    <n v="1"/>
    <n v="476"/>
    <x v="18"/>
    <m/>
    <m/>
    <m/>
    <n v="1950"/>
    <s v="TOMBADO"/>
    <m/>
    <m/>
    <m/>
    <s v="MG3102902BIED00001"/>
    <s v="Bem Imóvel"/>
    <s v="Conjunto Arquitetônico"/>
    <s v="Misto"/>
    <m/>
    <d v="1988-06-13T00:00:00"/>
    <d v="1988-06-13T00:00:00"/>
    <m/>
    <n v="1986"/>
    <n v="125"/>
    <x v="36"/>
    <n v="1980"/>
    <m/>
    <m/>
    <m/>
    <m/>
    <s v="T"/>
    <m/>
    <m/>
    <m/>
    <m/>
    <m/>
    <m/>
    <m/>
    <s v="Poligonal de tombamento definida na própria inscrição"/>
  </r>
  <r>
    <m/>
    <s v="ARQUIVO"/>
    <s v="Processo INDEFERIDO em 03/10/1962."/>
    <m/>
    <s v="S"/>
    <s v="RS"/>
    <s v="Santana do Livramento"/>
    <s v="Edificação"/>
    <s v="Casa da Fazenda São Gregório; Casa onde residiu o Gel. David Canabarro"/>
    <n v="1"/>
    <m/>
    <n v="1"/>
    <n v="477"/>
    <x v="1"/>
    <m/>
    <m/>
    <m/>
    <n v="1950"/>
    <s v="INDEFERIDO"/>
    <m/>
    <m/>
    <m/>
    <s v=" "/>
    <s v="Bem Imóvel"/>
    <s v="Edificação"/>
    <m/>
    <m/>
    <m/>
    <m/>
    <m/>
    <m/>
    <m/>
    <x v="1"/>
    <m/>
    <m/>
    <d v="1962-10-03T00:00:00"/>
    <n v="1960"/>
    <m/>
    <m/>
    <m/>
    <m/>
    <m/>
    <m/>
    <m/>
    <m/>
    <m/>
    <m/>
  </r>
  <r>
    <m/>
    <s v="ARQUIVO"/>
    <s v="Processo INDEFERIDO em 22/10/1962 e novamente indeferido em 05/07/1999."/>
    <m/>
    <s v="SE"/>
    <s v="ES"/>
    <s v="Viana"/>
    <s v="Edificação e Acervo"/>
    <s v="Igreja Matriz de Nossa Senhora da Conceição "/>
    <n v="1"/>
    <m/>
    <n v="1"/>
    <n v="478"/>
    <x v="1"/>
    <m/>
    <m/>
    <m/>
    <n v="1950"/>
    <s v="INDEFERIDO"/>
    <m/>
    <m/>
    <m/>
    <s v=" "/>
    <s v="Bem Imóvel"/>
    <s v="Edificação"/>
    <s v="Arquitetura Religiosa"/>
    <m/>
    <m/>
    <m/>
    <m/>
    <m/>
    <m/>
    <x v="1"/>
    <m/>
    <m/>
    <d v="1999-07-05T00:00:00"/>
    <n v="1990"/>
    <m/>
    <m/>
    <m/>
    <m/>
    <m/>
    <m/>
    <m/>
    <m/>
    <m/>
    <m/>
  </r>
  <r>
    <m/>
    <s v="ARQUIVO"/>
    <s v="Processo INDEFERIDO em 27/02/2004."/>
    <m/>
    <s v="SE"/>
    <s v="RJ"/>
    <s v="Rio de Janeiro"/>
    <s v="Infraestrutura ou equipamento urbano"/>
    <s v="Aqueduto do Horto Florestal"/>
    <n v="1"/>
    <m/>
    <n v="1"/>
    <n v="479"/>
    <x v="14"/>
    <m/>
    <m/>
    <m/>
    <n v="1950"/>
    <s v="INDEFERIDO"/>
    <m/>
    <m/>
    <m/>
    <s v=" "/>
    <s v="Bem Imóvel"/>
    <s v="Obra de Engenharia"/>
    <m/>
    <m/>
    <m/>
    <m/>
    <m/>
    <m/>
    <m/>
    <x v="1"/>
    <m/>
    <m/>
    <d v="2004-02-27T00:00:00"/>
    <n v="2000"/>
    <m/>
    <m/>
    <m/>
    <m/>
    <m/>
    <m/>
    <m/>
    <m/>
    <m/>
    <m/>
  </r>
  <r>
    <m/>
    <s v="ARQUIVO"/>
    <m/>
    <m/>
    <s v="NE"/>
    <s v="BA"/>
    <s v="Salvador"/>
    <s v="Edificação e Acervo"/>
    <s v="Igreja de N. Sra. da Conceição do Boqueirão, com todos os seus pertences"/>
    <n v="1"/>
    <s v="T"/>
    <n v="1"/>
    <n v="480"/>
    <x v="16"/>
    <m/>
    <m/>
    <m/>
    <n v="1950"/>
    <s v="TOMBADO"/>
    <m/>
    <m/>
    <m/>
    <s v="BA2927408BIED00018"/>
    <s v="Bem Imóvel"/>
    <s v="Edificação"/>
    <s v="Arquitetura Religiosa"/>
    <m/>
    <d v="1980-04-08T00:00:00"/>
    <d v="1980-04-08T00:00:00"/>
    <m/>
    <n v="1978"/>
    <n v="79"/>
    <x v="37"/>
    <n v="1980"/>
    <m/>
    <m/>
    <m/>
    <m/>
    <s v="Não se aplica"/>
    <m/>
    <m/>
    <m/>
    <m/>
    <m/>
    <m/>
    <m/>
    <m/>
  </r>
  <r>
    <m/>
    <s v="ARQUIVO"/>
    <s v="Processo INDEFERIDO em 21/03/2013. O motivo pela demora do arquivamento do Processo explica-se pelo fato da documentação ter permanecido no Conselho Consultivo por quase 13 (treze) anos sem qualquer trâmite."/>
    <m/>
    <s v="CO"/>
    <s v="GO"/>
    <s v="Cavalcante"/>
    <s v="Edificação e Acervo"/>
    <s v="Igreja de Cavalcante"/>
    <n v="1"/>
    <m/>
    <n v="1"/>
    <n v="481"/>
    <x v="15"/>
    <m/>
    <m/>
    <m/>
    <n v="1950"/>
    <s v="INDEFERIDO"/>
    <m/>
    <m/>
    <m/>
    <s v=" "/>
    <s v="Bem Imóvel"/>
    <s v="Edificação"/>
    <s v="Arquitetura Religiosa"/>
    <m/>
    <m/>
    <m/>
    <m/>
    <m/>
    <m/>
    <x v="1"/>
    <m/>
    <m/>
    <d v="2013-03-21T00:00:00"/>
    <n v="2010"/>
    <m/>
    <m/>
    <m/>
    <m/>
    <m/>
    <m/>
    <m/>
    <m/>
    <m/>
    <m/>
  </r>
  <r>
    <m/>
    <s v="SUPERINT"/>
    <s v="Origem: DEPAM, 20/02/2013 / Destino: Superintendência, 04/03/2013"/>
    <s v="01458.000276/2013-13"/>
    <s v="SE"/>
    <s v="SP"/>
    <s v="Porto Feliz"/>
    <s v="Edificação e Acervo"/>
    <s v="Igreja Matriz de Nossa Senhora Mãe dos Homens"/>
    <n v="1"/>
    <m/>
    <n v="1"/>
    <n v="482"/>
    <x v="15"/>
    <m/>
    <m/>
    <m/>
    <n v="1950"/>
    <s v="INSTRUÇÃO"/>
    <m/>
    <m/>
    <m/>
    <s v=" "/>
    <s v="Bem Imóvel"/>
    <s v="Edificação"/>
    <s v="Arquitetura Religiosa"/>
    <m/>
    <m/>
    <m/>
    <m/>
    <m/>
    <m/>
    <x v="1"/>
    <m/>
    <m/>
    <m/>
    <m/>
    <m/>
    <m/>
    <m/>
    <m/>
    <m/>
    <m/>
    <m/>
    <m/>
    <m/>
    <m/>
  </r>
  <r>
    <m/>
    <s v="ARQUIVO"/>
    <s v="Despacho para INDEFERIR o Processo em 04/12/1962."/>
    <m/>
    <s v="SE"/>
    <s v="MG"/>
    <s v="Itapecerica"/>
    <s v="Edificação e Acervo"/>
    <s v="Igreja de São Francisco; Casa: Sobrado de Itapecerica, vizinho à Igreja de São Francisco "/>
    <n v="1"/>
    <m/>
    <n v="1"/>
    <n v="483"/>
    <x v="1"/>
    <m/>
    <m/>
    <m/>
    <n v="1950"/>
    <s v="INDEFERIDO"/>
    <m/>
    <m/>
    <m/>
    <s v=" "/>
    <s v="Bem Imóvel"/>
    <s v="Edificação"/>
    <s v="Arquitetura Religiosa"/>
    <m/>
    <m/>
    <m/>
    <m/>
    <m/>
    <m/>
    <x v="1"/>
    <m/>
    <m/>
    <d v="1962-12-04T00:00:00"/>
    <n v="1960"/>
    <m/>
    <m/>
    <m/>
    <m/>
    <m/>
    <m/>
    <m/>
    <m/>
    <m/>
    <m/>
  </r>
  <r>
    <m/>
    <s v="ARQUIVO"/>
    <m/>
    <m/>
    <s v="N"/>
    <s v="PA"/>
    <s v="Gurupá"/>
    <s v="Edificação"/>
    <s v="Forte de Santo Antônio"/>
    <n v="1"/>
    <s v="T"/>
    <n v="1"/>
    <n v="484"/>
    <x v="17"/>
    <m/>
    <m/>
    <m/>
    <n v="1950"/>
    <s v="TOMBADO"/>
    <m/>
    <m/>
    <m/>
    <s v="PA1503101BIED00001"/>
    <s v="Bem Imóvel"/>
    <s v="Edificação"/>
    <m/>
    <m/>
    <d v="1963-07-05T00:00:00"/>
    <m/>
    <m/>
    <n v="1963"/>
    <n v="41"/>
    <x v="30"/>
    <n v="1960"/>
    <m/>
    <m/>
    <m/>
    <m/>
    <s v="Não se aplica"/>
    <m/>
    <s v="S/D"/>
    <s v="não"/>
    <s v="não"/>
    <m/>
    <m/>
    <m/>
    <m/>
  </r>
  <r>
    <m/>
    <s v="ARQUIVO"/>
    <m/>
    <m/>
    <s v="SE"/>
    <s v="MG"/>
    <s v="Sabará "/>
    <s v="Conjunto Arquitetônico"/>
    <s v="Antiga Rua Direita, rua Dom Pedro II, incluindo o conjunto arquitetônico e urbanístico do referido logradouro"/>
    <n v="1"/>
    <s v="T"/>
    <n v="1"/>
    <n v="485"/>
    <x v="15"/>
    <m/>
    <m/>
    <m/>
    <n v="1950"/>
    <s v="TOMBADO"/>
    <m/>
    <m/>
    <m/>
    <s v="MG3156700BICA00001"/>
    <s v="Bem Imóvel"/>
    <s v="Conjunto Arquitetônico"/>
    <m/>
    <d v="1965-01-27T00:00:00"/>
    <d v="1965-01-27T00:00:00"/>
    <m/>
    <m/>
    <m/>
    <m/>
    <x v="38"/>
    <n v="1960"/>
    <m/>
    <m/>
    <m/>
    <m/>
    <s v="sim"/>
    <m/>
    <s v="S/D"/>
    <m/>
    <m/>
    <m/>
    <m/>
    <m/>
    <m/>
  </r>
  <r>
    <m/>
    <s v="ARQUIVO"/>
    <s v="Processo INDEFERIDO em 05/11/1962."/>
    <m/>
    <s v="NE"/>
    <s v="BA"/>
    <s v="Salvador"/>
    <s v="Edificação e Acervo"/>
    <s v="Igreja de São Gonçalo do Retiro; Capela de São Gonçalo do Retiro"/>
    <n v="1"/>
    <m/>
    <n v="1"/>
    <n v="486"/>
    <x v="1"/>
    <m/>
    <m/>
    <m/>
    <n v="1950"/>
    <s v="INDEFERIDO"/>
    <m/>
    <m/>
    <m/>
    <s v=" "/>
    <s v="Bem Imóvel"/>
    <s v="Edificação"/>
    <s v="Arquitetura Religiosa"/>
    <m/>
    <m/>
    <m/>
    <m/>
    <m/>
    <m/>
    <x v="1"/>
    <m/>
    <m/>
    <d v="1962-11-05T00:00:00"/>
    <n v="1960"/>
    <m/>
    <m/>
    <m/>
    <m/>
    <m/>
    <m/>
    <m/>
    <m/>
    <m/>
    <m/>
  </r>
  <r>
    <m/>
    <s v="ARQUIVO"/>
    <m/>
    <m/>
    <s v="NE"/>
    <s v="PE"/>
    <s v="Recife"/>
    <s v="Ruína"/>
    <s v="Conjunto Paisagístico do Sítio da Trindade, Estrada do Arraial 3250 (antiga fortificação)"/>
    <n v="1"/>
    <s v="T"/>
    <n v="1"/>
    <n v="487"/>
    <x v="15"/>
    <m/>
    <m/>
    <m/>
    <n v="1950"/>
    <s v="TOMBADO"/>
    <m/>
    <m/>
    <m/>
    <s v="PE2611606BICA00001"/>
    <s v="Bem Imóvel"/>
    <s v="Ruína"/>
    <m/>
    <m/>
    <d v="1974-06-17T00:00:00"/>
    <m/>
    <m/>
    <m/>
    <n v="110"/>
    <x v="19"/>
    <n v="1970"/>
    <n v="1984"/>
    <m/>
    <m/>
    <s v="Na 110ª reunião do Conselho Consultivo teria sido definida a poligonal de proteção. "/>
    <s v="Não se aplica"/>
    <m/>
    <m/>
    <m/>
    <m/>
    <m/>
    <s v="sim"/>
    <m/>
    <m/>
  </r>
  <r>
    <m/>
    <s v="VAGO"/>
    <s v="A documentação que compunha o Processo 0488-T, referente a &quot;Casas diversas em Nazaré, Bahia&quot; foi desentranhada para formar outros processos, a saber: 0624-T (Praça Alexandre Bittencourt, s/ nº), 0625-T (Solar Artur Sampaio), 0626-T (Casa térrea, com armaz"/>
    <m/>
    <m/>
    <m/>
    <m/>
    <m/>
    <s v="Número VAGO"/>
    <m/>
    <m/>
    <n v="1"/>
    <n v="488"/>
    <x v="1"/>
    <m/>
    <m/>
    <m/>
    <s v="VAGO"/>
    <s v="VAGO"/>
    <m/>
    <m/>
    <m/>
    <s v=" "/>
    <m/>
    <m/>
    <m/>
    <m/>
    <m/>
    <m/>
    <m/>
    <m/>
    <m/>
    <x v="1"/>
    <m/>
    <m/>
    <m/>
    <m/>
    <m/>
    <m/>
    <m/>
    <m/>
    <m/>
    <m/>
    <m/>
    <m/>
    <m/>
    <m/>
  </r>
  <r>
    <m/>
    <s v="ARQUIVO"/>
    <s v="Processo INDEFERIDO em 27/02/2004."/>
    <m/>
    <s v="S"/>
    <s v="RS"/>
    <s v="Pelotas"/>
    <s v="Edificação"/>
    <s v="Casa: Casa natal de Ferreira Viana"/>
    <n v="1"/>
    <m/>
    <n v="1"/>
    <n v="489"/>
    <x v="15"/>
    <m/>
    <m/>
    <m/>
    <n v="1950"/>
    <s v="INDEFERIDO"/>
    <m/>
    <m/>
    <m/>
    <s v=" "/>
    <s v="Bem Imóvel"/>
    <s v="Edificação"/>
    <m/>
    <m/>
    <m/>
    <m/>
    <m/>
    <m/>
    <m/>
    <x v="1"/>
    <m/>
    <m/>
    <d v="2004-02-27T00:00:00"/>
    <n v="2000"/>
    <m/>
    <m/>
    <m/>
    <m/>
    <m/>
    <m/>
    <m/>
    <m/>
    <m/>
    <m/>
  </r>
  <r>
    <m/>
    <s v="ARQUIVO"/>
    <m/>
    <m/>
    <s v="NE"/>
    <s v="BA"/>
    <s v="Jacobina"/>
    <s v="Edificação e Acervo"/>
    <s v="Capela do Bom Jesus da Glória, também conhecida como a Igreja da Missão "/>
    <n v="1"/>
    <s v="T"/>
    <n v="1"/>
    <n v="490"/>
    <x v="12"/>
    <m/>
    <m/>
    <m/>
    <n v="1950"/>
    <s v="TOMBADO"/>
    <m/>
    <m/>
    <m/>
    <s v="BA-2917508-BI-ED-00002"/>
    <s v="Bem Imóvel"/>
    <s v="Edificação"/>
    <s v="Arquitetura Religiosa"/>
    <m/>
    <d v="1972-01-19T00:00:00"/>
    <m/>
    <m/>
    <m/>
    <m/>
    <x v="24"/>
    <n v="1970"/>
    <m/>
    <m/>
    <m/>
    <s v="O tombamento inclui todo o seu acervo, de acordo com a Resolução do Conselho Consultivo da SPHAN, de 13/08/85, referente ao Proc. Administ. nº 13/85/SPHAN&quot;."/>
    <s v="Não se aplica"/>
    <m/>
    <m/>
    <m/>
    <m/>
    <m/>
    <m/>
    <m/>
    <s v="A Capela do Bom Jesus da Glória e a Igreja de Nossa Senhora da Conceição, ambas localizadas no município de Jacobina, BA, foram inscritas no Livro do Tombo Histórico com o mesmo número de inscrição. A inscrição foi assim registrada: “Capela do Bom Jesus d"/>
  </r>
  <r>
    <m/>
    <s v="ARQUIVO"/>
    <m/>
    <m/>
    <s v="NE"/>
    <s v="BA"/>
    <s v="Jacobina"/>
    <s v="Edificação e Acervo"/>
    <s v=" Igreja de Nossa Senhora da Conceição"/>
    <n v="1"/>
    <s v="T"/>
    <n v="0"/>
    <n v="490"/>
    <x v="12"/>
    <m/>
    <m/>
    <m/>
    <n v="1950"/>
    <s v="TOMBADO"/>
    <m/>
    <m/>
    <m/>
    <s v="BA2917508BIED00001"/>
    <s v="Bem Imóvel"/>
    <s v="Edificação"/>
    <s v="Arquitetura Religiosa"/>
    <m/>
    <d v="1972-01-19T00:00:00"/>
    <m/>
    <m/>
    <m/>
    <m/>
    <x v="24"/>
    <n v="1970"/>
    <m/>
    <m/>
    <m/>
    <s v="O tombamento inclui todo o seu acervo, de acordo com a Resolução do Conselho Consultivo da SPHAN, de 13/08/85, referente ao Proc. Administ. nº 13/85/SPHAN&quot;."/>
    <s v="Não se aplica"/>
    <m/>
    <m/>
    <m/>
    <m/>
    <m/>
    <m/>
    <m/>
    <s v="A Capela do Bom Jesus da Glória e a Igreja de Nossa Senhora da Conceição, ambas localizadas no município de Jacobina, BA, foram inscritas no Livro do Tombo Histórico com o mesmo número de inscrição. A inscrição foi assim registrada: “Capela do Bom Jesus d"/>
  </r>
  <r>
    <m/>
    <s v="ARQUIVO"/>
    <s v="caverna inscrição e 10m de entorno"/>
    <m/>
    <s v="SE"/>
    <s v="MG"/>
    <s v="Matozinhos"/>
    <s v="Sítio arqueológico"/>
    <s v="Lapa da Cerca Grande"/>
    <n v="1"/>
    <s v="T"/>
    <n v="1"/>
    <n v="491"/>
    <x v="15"/>
    <m/>
    <m/>
    <m/>
    <n v="1950"/>
    <s v="TOMBADO"/>
    <m/>
    <m/>
    <m/>
    <s v="MG3141108BAST00001"/>
    <s v="Bem Paisagístico"/>
    <s v="Paisagem"/>
    <m/>
    <d v="1962-06-27T00:00:00"/>
    <m/>
    <m/>
    <m/>
    <m/>
    <m/>
    <x v="15"/>
    <n v="1960"/>
    <m/>
    <m/>
    <m/>
    <m/>
    <m/>
    <m/>
    <m/>
    <m/>
    <m/>
    <m/>
    <m/>
    <m/>
    <m/>
  </r>
  <r>
    <m/>
    <s v="ARQUIVO"/>
    <m/>
    <m/>
    <s v="S"/>
    <s v="SC"/>
    <s v="Laguna"/>
    <s v="Edificação"/>
    <s v="Casa à Praça da Bandeira"/>
    <n v="1"/>
    <s v="T"/>
    <n v="1"/>
    <n v="492"/>
    <x v="15"/>
    <m/>
    <m/>
    <m/>
    <n v="1950"/>
    <s v="TOMBADO"/>
    <m/>
    <m/>
    <m/>
    <s v="SC4209409BIED00001"/>
    <s v="Bem Imóvel"/>
    <s v="Edificação"/>
    <m/>
    <m/>
    <d v="1954-03-05T00:00:00"/>
    <m/>
    <m/>
    <m/>
    <m/>
    <x v="26"/>
    <n v="1950"/>
    <m/>
    <m/>
    <m/>
    <m/>
    <s v="Não se aplica"/>
    <m/>
    <s v="Não se aplica"/>
    <m/>
    <m/>
    <m/>
    <m/>
    <m/>
    <s v="Paço Municipal. Inserido na poligonal de tombamento do Centro Histórico"/>
  </r>
  <r>
    <m/>
    <s v="ARQUIVO"/>
    <m/>
    <m/>
    <s v="SE"/>
    <s v="MG"/>
    <s v="Matias Cardoso"/>
    <s v="Edificação e Acervo"/>
    <s v="Igreja Matriz de Nossa Senhora da Conceição"/>
    <n v="1"/>
    <s v="T"/>
    <n v="1"/>
    <n v="493"/>
    <x v="19"/>
    <m/>
    <m/>
    <m/>
    <n v="1950"/>
    <s v="TOMBADO"/>
    <m/>
    <m/>
    <m/>
    <s v="MG3140852BIED00001"/>
    <s v="Bem Imóvel"/>
    <s v="Edificação"/>
    <s v="Arquitetura Religiosa"/>
    <m/>
    <d v="1954-02-19T00:00:00"/>
    <m/>
    <m/>
    <m/>
    <m/>
    <x v="26"/>
    <n v="1950"/>
    <m/>
    <m/>
    <m/>
    <m/>
    <s v="Não se aplica"/>
    <m/>
    <m/>
    <m/>
    <m/>
    <m/>
    <m/>
    <m/>
    <m/>
  </r>
  <r>
    <m/>
    <s v="ARQUIVO"/>
    <s v="ANEXADO ao Processo 0454-T-51."/>
    <m/>
    <s v="NE"/>
    <s v="MA"/>
    <s v="São Luís"/>
    <s v="Conjunto Arquitetônico"/>
    <s v="Igreja: Desterro e conjunto arquitetônico do respectivo bairro"/>
    <n v="1"/>
    <s v="T"/>
    <n v="1"/>
    <n v="494"/>
    <x v="17"/>
    <m/>
    <m/>
    <m/>
    <n v="1950"/>
    <s v="TOMBADO"/>
    <m/>
    <m/>
    <m/>
    <s v="MA2111300BICA00005"/>
    <s v="Bem Imóvel"/>
    <s v="Conjunto Arquitetônico"/>
    <m/>
    <m/>
    <m/>
    <d v="1955-12-23T00:00:00"/>
    <m/>
    <m/>
    <m/>
    <x v="20"/>
    <n v="1950"/>
    <m/>
    <m/>
    <m/>
    <m/>
    <s v="Não se aplica"/>
    <s v="sim"/>
    <s v="Não se aplica"/>
    <s v="sim"/>
    <s v="sim"/>
    <m/>
    <m/>
    <m/>
    <m/>
  </r>
  <r>
    <m/>
    <s v="ARQUIVO"/>
    <s v="Processo INDEFERIDO em 26/05/1954."/>
    <m/>
    <s v="SE"/>
    <s v="MG"/>
    <s v="Ouro Preto"/>
    <s v="Edificação"/>
    <s v="Casa: Praça Tiradentes, 19"/>
    <n v="1"/>
    <m/>
    <n v="1"/>
    <n v="495"/>
    <x v="1"/>
    <m/>
    <m/>
    <m/>
    <n v="1950"/>
    <s v="INDEFERIDO"/>
    <m/>
    <m/>
    <m/>
    <s v=" "/>
    <s v="Bem Imóvel"/>
    <s v="Edificação"/>
    <m/>
    <m/>
    <m/>
    <m/>
    <m/>
    <m/>
    <m/>
    <x v="1"/>
    <m/>
    <m/>
    <d v="1954-05-26T00:00:00"/>
    <n v="1950"/>
    <m/>
    <m/>
    <m/>
    <m/>
    <m/>
    <m/>
    <m/>
    <m/>
    <m/>
    <m/>
  </r>
  <r>
    <m/>
    <s v="ARQUIVO"/>
    <s v="Processo INDEFERIDO em 17/05/1954."/>
    <m/>
    <s v="SE"/>
    <s v="MG"/>
    <s v="Mariana"/>
    <s v="Edificação e Acervo"/>
    <s v="Igreja: Rosário (Sumidoro ou Padre Viegas)"/>
    <n v="1"/>
    <m/>
    <n v="1"/>
    <n v="496"/>
    <x v="1"/>
    <m/>
    <m/>
    <m/>
    <n v="1950"/>
    <s v="INDEFERIDO"/>
    <m/>
    <m/>
    <m/>
    <s v=" "/>
    <s v="Bem Imóvel"/>
    <s v="Edificação"/>
    <s v="Arquitetura Religiosa"/>
    <m/>
    <m/>
    <m/>
    <m/>
    <m/>
    <m/>
    <x v="1"/>
    <m/>
    <m/>
    <d v="1954-05-17T00:00:00"/>
    <n v="1950"/>
    <m/>
    <m/>
    <m/>
    <m/>
    <m/>
    <m/>
    <m/>
    <m/>
    <m/>
    <m/>
  </r>
  <r>
    <m/>
    <s v="ARQUIVO"/>
    <s v="INDEFERIDO em 11/12/2015"/>
    <s v="01458.000854/2012-22"/>
    <s v="SE"/>
    <s v="MG"/>
    <s v="Ouro Preto"/>
    <s v="Edificação"/>
    <s v="Casa: Chácara da Água Limpa"/>
    <n v="1"/>
    <m/>
    <n v="1"/>
    <n v="497"/>
    <x v="19"/>
    <m/>
    <m/>
    <m/>
    <n v="1950"/>
    <s v="INDEFERIDO"/>
    <m/>
    <m/>
    <m/>
    <s v=" "/>
    <s v="Bem Imóvel"/>
    <s v="Edificação"/>
    <m/>
    <m/>
    <m/>
    <m/>
    <m/>
    <m/>
    <m/>
    <x v="1"/>
    <m/>
    <m/>
    <d v="1905-07-07T00:00:00"/>
    <n v="2010"/>
    <m/>
    <m/>
    <m/>
    <m/>
    <m/>
    <m/>
    <m/>
    <m/>
    <m/>
    <m/>
  </r>
  <r>
    <m/>
    <s v="ARQUIVO"/>
    <s v="Processo INDEFERIDO em 27/05/2008."/>
    <m/>
    <s v="SE"/>
    <s v="MG"/>
    <s v="Ouro Preto"/>
    <s v="Edificação"/>
    <s v="Casa: Sobrado que pertenceu ao tenente Cel. Francisco de Paula Freire de Andrade, Rua Conde de Bobadela,7"/>
    <n v="1"/>
    <m/>
    <n v="1"/>
    <n v="498"/>
    <x v="19"/>
    <m/>
    <m/>
    <m/>
    <n v="1950"/>
    <s v="INDEFERIDO"/>
    <m/>
    <m/>
    <m/>
    <s v=" "/>
    <s v="Bem Imóvel"/>
    <s v="Edificação"/>
    <m/>
    <m/>
    <m/>
    <m/>
    <m/>
    <m/>
    <m/>
    <x v="1"/>
    <m/>
    <m/>
    <d v="2008-05-27T00:00:00"/>
    <n v="2000"/>
    <m/>
    <m/>
    <m/>
    <m/>
    <m/>
    <m/>
    <m/>
    <m/>
    <m/>
    <m/>
  </r>
  <r>
    <m/>
    <s v="ARQUIVO"/>
    <s v="Processo INDEFERIDO em 05/06/1954."/>
    <m/>
    <s v="SE"/>
    <s v="MG"/>
    <s v="Ouro Preto"/>
    <s v="Edificação"/>
    <s v="Casa à Rua Alvarenga Peixoto, nº 96"/>
    <n v="1"/>
    <m/>
    <n v="1"/>
    <n v="499"/>
    <x v="1"/>
    <m/>
    <m/>
    <m/>
    <n v="1950"/>
    <s v="INDEFERIDO"/>
    <m/>
    <m/>
    <m/>
    <s v=" "/>
    <s v="Bem Imóvel"/>
    <s v="Edificação"/>
    <m/>
    <m/>
    <m/>
    <m/>
    <m/>
    <m/>
    <m/>
    <x v="1"/>
    <m/>
    <m/>
    <d v="1954-06-05T00:00:00"/>
    <n v="1950"/>
    <m/>
    <m/>
    <m/>
    <m/>
    <m/>
    <m/>
    <m/>
    <m/>
    <m/>
    <m/>
  </r>
  <r>
    <m/>
    <s v="ARQUIVO"/>
    <m/>
    <m/>
    <s v="SE"/>
    <s v="MG"/>
    <s v="Mariana"/>
    <s v="Edificação"/>
    <s v="Casa à Rua Direita, conhecida como casa do Barão de Pontal"/>
    <n v="1"/>
    <s v="T"/>
    <n v="1"/>
    <n v="500"/>
    <x v="19"/>
    <m/>
    <m/>
    <m/>
    <n v="1950"/>
    <s v="TOMBADO"/>
    <m/>
    <m/>
    <m/>
    <s v="MG3140001BIED00006"/>
    <s v="Bem Imóvel"/>
    <s v="Edificação"/>
    <m/>
    <m/>
    <d v="1962-07-06T00:00:00"/>
    <m/>
    <m/>
    <m/>
    <m/>
    <x v="15"/>
    <n v="1960"/>
    <m/>
    <m/>
    <m/>
    <m/>
    <s v="Não se aplica"/>
    <m/>
    <m/>
    <m/>
    <m/>
    <m/>
    <m/>
    <m/>
    <m/>
  </r>
  <r>
    <m/>
    <s v="ARQUIVO"/>
    <s v="Processo INDEFERIDO em 07/04/1954."/>
    <m/>
    <s v="SE"/>
    <s v="MG"/>
    <s v="Mariana"/>
    <s v="Edificação"/>
    <s v="Colégio Osório (antigo) em Sumidouro"/>
    <n v="1"/>
    <m/>
    <n v="1"/>
    <n v="501"/>
    <x v="19"/>
    <m/>
    <m/>
    <m/>
    <n v="1950"/>
    <s v="INDEFERIDO"/>
    <m/>
    <m/>
    <m/>
    <s v=" "/>
    <s v="Bem Imóvel"/>
    <s v="Edificação"/>
    <m/>
    <m/>
    <m/>
    <m/>
    <m/>
    <m/>
    <m/>
    <x v="1"/>
    <m/>
    <m/>
    <d v="1954-04-07T00:00:00"/>
    <n v="1950"/>
    <m/>
    <m/>
    <m/>
    <m/>
    <m/>
    <m/>
    <m/>
    <m/>
    <m/>
    <m/>
  </r>
  <r>
    <m/>
    <s v="ARQUIVO"/>
    <m/>
    <m/>
    <s v="SE"/>
    <s v="MG"/>
    <s v="Mariana"/>
    <s v="Edificação e Acervo"/>
    <s v="Igreja de Nossa Senhora da Glória"/>
    <n v="1"/>
    <s v="T"/>
    <n v="1"/>
    <n v="502"/>
    <x v="1"/>
    <m/>
    <m/>
    <m/>
    <n v="1950"/>
    <s v="TOMBADO"/>
    <m/>
    <m/>
    <m/>
    <s v="MG3140001BIED00007"/>
    <s v="Bem Imóvel"/>
    <s v="Edificação"/>
    <s v="Arquitetura Religiosa"/>
    <m/>
    <m/>
    <d v="1954-05-21T00:00:00"/>
    <m/>
    <m/>
    <m/>
    <x v="26"/>
    <n v="1950"/>
    <m/>
    <m/>
    <m/>
    <m/>
    <s v="Não se aplica"/>
    <m/>
    <m/>
    <m/>
    <m/>
    <m/>
    <m/>
    <m/>
    <m/>
  </r>
  <r>
    <m/>
    <s v="DEPAM"/>
    <s v="Apensado ao 1321-T-92 (proposta de rerratificação)"/>
    <s v="01458000332/2016-54"/>
    <s v="SE"/>
    <s v="RJ"/>
    <s v="Rio de Janeiro"/>
    <s v="Edificação"/>
    <s v="Edifício na Av. Pasteur, 250 (Antigo Hospital de Alienados)"/>
    <n v="1"/>
    <s v="T"/>
    <n v="1"/>
    <n v="503"/>
    <x v="15"/>
    <m/>
    <m/>
    <m/>
    <n v="1950"/>
    <s v="RERRATIFIC."/>
    <m/>
    <m/>
    <m/>
    <s v="RJ3304557BIED00101"/>
    <s v="Bem Imóvel"/>
    <s v="Edificação"/>
    <m/>
    <m/>
    <d v="1972-07-11T00:00:00"/>
    <m/>
    <m/>
    <n v="1972"/>
    <n v="57"/>
    <x v="24"/>
    <n v="1970"/>
    <m/>
    <m/>
    <m/>
    <m/>
    <s v="Não se aplica"/>
    <m/>
    <m/>
    <m/>
    <m/>
    <m/>
    <m/>
    <m/>
    <m/>
  </r>
  <r>
    <m/>
    <s v="ARQUIVO"/>
    <m/>
    <m/>
    <s v="SE"/>
    <s v="RJ"/>
    <s v="Petrópolis"/>
    <s v="Edificação"/>
    <s v="Casa: Dr. Joaquim Moreira (rua), 130; Palácio Grão Pará"/>
    <n v="1"/>
    <s v="T"/>
    <n v="1"/>
    <n v="504"/>
    <x v="1"/>
    <m/>
    <m/>
    <m/>
    <n v="1950"/>
    <s v="TOMBADO"/>
    <m/>
    <m/>
    <m/>
    <s v="RJ-3303906-BI-ED-00010"/>
    <s v="Bem Imóvel"/>
    <s v="Edificação"/>
    <m/>
    <m/>
    <d v="1954-11-23T00:00:00"/>
    <d v="1954-11-23T00:00:00"/>
    <m/>
    <m/>
    <m/>
    <x v="26"/>
    <n v="1950"/>
    <m/>
    <m/>
    <m/>
    <s v="O Palácio Grão Pará foi inscrito conjuntamente com o Processo 0166-T, referente ao Palácio Imperial de Petrópolis."/>
    <m/>
    <m/>
    <m/>
    <m/>
    <m/>
    <m/>
    <m/>
    <m/>
    <m/>
  </r>
  <r>
    <m/>
    <s v="ARQUIVO"/>
    <m/>
    <m/>
    <s v="NE"/>
    <s v="MA"/>
    <s v="São Luís"/>
    <s v="Bem móvel ou integrado"/>
    <s v="Retábulo da Igreja Nossa Senhora da Vitória"/>
    <n v="1"/>
    <s v="T"/>
    <n v="1"/>
    <n v="505"/>
    <x v="19"/>
    <m/>
    <m/>
    <m/>
    <n v="1950"/>
    <s v="TOMBADO"/>
    <m/>
    <m/>
    <m/>
    <s v="MA2111300BIED00001"/>
    <s v="Bem Móvel e Integrado"/>
    <s v="Artefato"/>
    <m/>
    <m/>
    <m/>
    <d v="1954-08-23T00:00:00"/>
    <m/>
    <m/>
    <m/>
    <x v="26"/>
    <n v="1950"/>
    <m/>
    <m/>
    <m/>
    <m/>
    <s v="Não se aplica"/>
    <s v="sim"/>
    <s v="Não se aplica"/>
    <s v="sim"/>
    <s v="sim"/>
    <m/>
    <m/>
    <m/>
    <m/>
  </r>
  <r>
    <m/>
    <s v="SUPERINT"/>
    <s v="Origem: DEPAM, destino: SE-RJ, em 11/07/2016"/>
    <s v="01450.007472/2016-23"/>
    <s v="SE"/>
    <s v="RJ"/>
    <s v="Magé"/>
    <s v="Infraestrutura ou equipamento urbano"/>
    <s v="Trecho ferroviário Mauá-Fragoso"/>
    <n v="1"/>
    <s v="T"/>
    <n v="1"/>
    <n v="506"/>
    <x v="19"/>
    <m/>
    <m/>
    <m/>
    <n v="1950"/>
    <s v="RERRATIFIC."/>
    <m/>
    <m/>
    <m/>
    <s v="RJ3302502BIOE00001"/>
    <s v="Bem Imóvel"/>
    <s v="Obra de Engenharia"/>
    <m/>
    <m/>
    <d v="1954-05-07T00:00:00"/>
    <m/>
    <m/>
    <m/>
    <m/>
    <x v="26"/>
    <n v="1950"/>
    <m/>
    <m/>
    <m/>
    <m/>
    <s v="Não se aplica"/>
    <m/>
    <m/>
    <m/>
    <m/>
    <m/>
    <m/>
    <m/>
    <s v="Declarado monumento histórico nacional pelo Decreto nº 35.447-A, de 30 de abril de 1954. Este Decreto foi revogado pelo Decreto nº 67.592, de 17/11/70.&quot;"/>
  </r>
  <r>
    <m/>
    <s v="ARQUIVO"/>
    <s v="O Processo 0507-T foi ANEXADO ao Processo 0689-T-62."/>
    <m/>
    <s v="SE"/>
    <s v="RJ"/>
    <s v="Rio de Janeiro"/>
    <s v="Edificação"/>
    <s v="Casa: Praça XV de Novembro, 101 (Academia do Comércio)"/>
    <n v="1"/>
    <m/>
    <n v="1"/>
    <n v="507"/>
    <x v="1"/>
    <m/>
    <m/>
    <m/>
    <n v="1950"/>
    <s v="ANEXADO"/>
    <m/>
    <m/>
    <m/>
    <s v="não cadastrado no sicg"/>
    <s v="Bem Imóvel"/>
    <s v="Edificação"/>
    <m/>
    <m/>
    <m/>
    <m/>
    <m/>
    <m/>
    <m/>
    <x v="1"/>
    <m/>
    <m/>
    <m/>
    <m/>
    <m/>
    <m/>
    <m/>
    <m/>
    <m/>
    <m/>
    <m/>
    <m/>
    <m/>
    <m/>
  </r>
  <r>
    <m/>
    <s v="ARQUIVO"/>
    <s v="INDEFERIDO em 27/02/2004."/>
    <m/>
    <s v="NE"/>
    <s v="MA"/>
    <s v="Caxias "/>
    <s v="Ruína"/>
    <s v="Quartel do Morro do Alegrim: ruínas"/>
    <n v="1"/>
    <m/>
    <n v="1"/>
    <n v="508"/>
    <x v="19"/>
    <m/>
    <m/>
    <m/>
    <n v="1950"/>
    <s v="INDEFERIDO"/>
    <m/>
    <m/>
    <m/>
    <s v=" "/>
    <s v="Bem Imóvel"/>
    <s v="Ruína"/>
    <m/>
    <m/>
    <m/>
    <m/>
    <m/>
    <m/>
    <m/>
    <x v="1"/>
    <m/>
    <m/>
    <d v="2004-02-27T00:00:00"/>
    <n v="2000"/>
    <m/>
    <m/>
    <m/>
    <m/>
    <m/>
    <m/>
    <m/>
    <m/>
    <m/>
    <m/>
  </r>
  <r>
    <m/>
    <s v="ARQUIVO"/>
    <s v="ANEXADO ao Processo 0454-T-51."/>
    <m/>
    <s v="NE"/>
    <s v="MA"/>
    <s v="São Luís"/>
    <s v="Conjunto Arquitetônico"/>
    <s v="Conjunto: arquitetônico e paisagístico  Praça Gonçalves Dias"/>
    <n v="1"/>
    <s v="T"/>
    <n v="1"/>
    <n v="509"/>
    <x v="19"/>
    <m/>
    <m/>
    <m/>
    <n v="1950"/>
    <s v="TOMBADO"/>
    <m/>
    <m/>
    <m/>
    <s v="MA2111300BICA00003"/>
    <s v="Bem Imóvel"/>
    <s v="Conjunto Arquitetônico"/>
    <m/>
    <m/>
    <m/>
    <d v="1955-12-23T00:00:00"/>
    <m/>
    <m/>
    <m/>
    <x v="20"/>
    <n v="1950"/>
    <m/>
    <m/>
    <m/>
    <m/>
    <s v="T"/>
    <s v="sim"/>
    <s v="Não se aplica"/>
    <s v="sim"/>
    <s v="sim"/>
    <m/>
    <m/>
    <m/>
    <m/>
  </r>
  <r>
    <m/>
    <s v="ARQUIVO"/>
    <m/>
    <m/>
    <s v="CO"/>
    <s v="GO"/>
    <s v="Niquelândia"/>
    <s v="Ruína"/>
    <s v="Ruínas da Igreja de São José do Tocantins"/>
    <n v="1"/>
    <s v="T"/>
    <n v="1"/>
    <n v="510"/>
    <x v="19"/>
    <m/>
    <m/>
    <m/>
    <n v="1950"/>
    <s v="TOMBADO"/>
    <m/>
    <m/>
    <m/>
    <s v="GO5214606BIED00002"/>
    <s v="Bem Imóvel"/>
    <s v="Ruína"/>
    <m/>
    <m/>
    <m/>
    <d v="1955-01-19T00:00:00"/>
    <m/>
    <m/>
    <m/>
    <x v="20"/>
    <n v="1950"/>
    <m/>
    <m/>
    <m/>
    <m/>
    <s v="Não se aplica"/>
    <m/>
    <m/>
    <m/>
    <m/>
    <m/>
    <m/>
    <m/>
    <s v="“A inscrição abrange, específicadamente: imagens antigas, de madeira; imagem de marfim, do Senhor do Bonfim; uma cômoda; três arcas de madeira; cinco castiçais de chumbo.&quot; A localização registrada no LBA é a de Tupiraçaba, antiga Traíras, neste município."/>
  </r>
  <r>
    <m/>
    <s v="ARQUIVO"/>
    <m/>
    <m/>
    <s v="CO"/>
    <s v="GO"/>
    <s v="Niquelândia"/>
    <s v="Ruína"/>
    <s v="Igreja de Nossa Senhora do Rosário "/>
    <n v="1"/>
    <s v="T"/>
    <n v="0"/>
    <n v="510"/>
    <x v="19"/>
    <m/>
    <m/>
    <m/>
    <n v="1950"/>
    <s v="TOMBADO"/>
    <m/>
    <m/>
    <m/>
    <s v="GO5214606BIED00001"/>
    <s v="Bem Imóvel"/>
    <s v="Edificação"/>
    <s v="Arquitetura Religiosa"/>
    <m/>
    <m/>
    <d v="1955-01-19T00:00:00"/>
    <m/>
    <m/>
    <m/>
    <x v="20"/>
    <n v="1950"/>
    <m/>
    <m/>
    <m/>
    <s v="O tombamento inclui todo o seu acervo, de acordo com a Resolução do Conselho Consultivo da SPHAN, de 13/08/85, referente ao Proc. Administ. nº 13/85/SPHAN&quot;."/>
    <s v="Não se aplica"/>
    <m/>
    <m/>
    <m/>
    <m/>
    <m/>
    <m/>
    <m/>
    <s v="“A inscrição abrange, específicadamente: imagens antigas, de madeira; imagem de marfim, do Senhor do Bonfim; uma cômoda; três arcas de madeira; cinco castiçais de chumbo.&quot; A localização registrada no LBA é a de Tupiraçaba, antiga Traíras, neste município."/>
  </r>
  <r>
    <m/>
    <s v="ARQUIVO"/>
    <m/>
    <s v="01500.004052/2009-23"/>
    <s v="SE"/>
    <s v="RJ"/>
    <s v="Rio de Janeiro"/>
    <s v="Infraestrutura ou equipamento urbano"/>
    <s v="Trecho Remanescente da Ladeira da Misericórdia"/>
    <n v="1"/>
    <s v="T"/>
    <n v="1"/>
    <n v="511"/>
    <x v="19"/>
    <m/>
    <m/>
    <m/>
    <n v="1950"/>
    <s v="TOMBADO"/>
    <m/>
    <m/>
    <m/>
    <s v="RJ-3304557-BI-OE-00008_x0009_"/>
    <s v="Bem Imóvel"/>
    <s v="Obra de Engenharia"/>
    <m/>
    <m/>
    <d v="2018-12-28T00:00:00"/>
    <m/>
    <m/>
    <m/>
    <m/>
    <x v="1"/>
    <m/>
    <m/>
    <m/>
    <m/>
    <s v="Homologado pelo MinC PORTARIA Nº 52, DE 2 DE MAIO DE 2018"/>
    <m/>
    <m/>
    <m/>
    <m/>
    <m/>
    <m/>
    <m/>
    <m/>
    <m/>
  </r>
  <r>
    <m/>
    <s v="ARQUIVO"/>
    <m/>
    <m/>
    <s v="SE"/>
    <s v="MG"/>
    <s v="Ouro Preto"/>
    <s v="Edificação"/>
    <s v="Casa à Praça Tiradentes, antiga Câmara e Cadeia, atual Museu da Inconfidência"/>
    <n v="1"/>
    <s v="T"/>
    <n v="1"/>
    <n v="512"/>
    <x v="19"/>
    <m/>
    <m/>
    <m/>
    <n v="1950"/>
    <s v="TOMBADO"/>
    <m/>
    <m/>
    <m/>
    <s v="MG3146107BIED00003"/>
    <s v="Bem Imóvel"/>
    <s v="Edificação"/>
    <m/>
    <m/>
    <d v="1954-11-29T00:00:00"/>
    <d v="1954-11-29T00:00:00"/>
    <m/>
    <m/>
    <m/>
    <x v="26"/>
    <n v="1950"/>
    <m/>
    <m/>
    <m/>
    <m/>
    <s v="Não se aplica"/>
    <m/>
    <m/>
    <m/>
    <m/>
    <m/>
    <m/>
    <m/>
    <m/>
  </r>
  <r>
    <m/>
    <s v="ARQUIVO"/>
    <m/>
    <m/>
    <s v="SE"/>
    <s v="MG"/>
    <s v="Santa Bárbara"/>
    <s v="Edificação"/>
    <s v="Casa no Largo do Rosário"/>
    <n v="1"/>
    <s v="T"/>
    <n v="1"/>
    <n v="513"/>
    <x v="1"/>
    <m/>
    <m/>
    <m/>
    <n v="1950"/>
    <s v="TOMBADO"/>
    <m/>
    <m/>
    <m/>
    <s v="MG3157203BIED00003"/>
    <s v="Bem Imóvel"/>
    <s v="Edificação"/>
    <m/>
    <m/>
    <m/>
    <d v="1954-11-29T00:00:00"/>
    <m/>
    <m/>
    <m/>
    <x v="26"/>
    <n v="1950"/>
    <m/>
    <m/>
    <m/>
    <m/>
    <s v="Não se aplica"/>
    <m/>
    <m/>
    <m/>
    <m/>
    <m/>
    <m/>
    <m/>
    <m/>
  </r>
  <r>
    <m/>
    <s v="ARQUIVO"/>
    <m/>
    <m/>
    <s v="SE"/>
    <s v="SP"/>
    <s v="São Vicente"/>
    <s v="Conjunto Arquitetônico"/>
    <s v="Remanescentes da antiga Vila Colonial, particularmente a Igreja Matriz, compreendendo as obras de talha e imagens antigas"/>
    <n v="1"/>
    <s v="T"/>
    <n v="1"/>
    <n v="514"/>
    <x v="16"/>
    <m/>
    <m/>
    <m/>
    <n v="1950"/>
    <s v="TOMBADO"/>
    <m/>
    <m/>
    <m/>
    <s v="SP3551009BICU00001"/>
    <s v="Bem Imóvel"/>
    <s v="Conjunto Arquitetônico"/>
    <s v="Misto"/>
    <m/>
    <d v="1955-01-17T00:00:00"/>
    <m/>
    <m/>
    <m/>
    <m/>
    <x v="20"/>
    <n v="1950"/>
    <m/>
    <m/>
    <m/>
    <m/>
    <m/>
    <m/>
    <m/>
    <m/>
    <m/>
    <m/>
    <m/>
    <m/>
    <s v="A Vila Colonial de São Vicente foi erigida em Monumento Nacional pela Lei nº 1.618-A, de 06/06/1952."/>
  </r>
  <r>
    <m/>
    <s v="ARQUIVO"/>
    <m/>
    <m/>
    <s v="NE"/>
    <s v="AL"/>
    <s v="Porto Calvo"/>
    <s v="Conjunto Arquitetônico"/>
    <s v="Vila colonial de Porto Calvo, AL: remanescentes"/>
    <n v="1"/>
    <s v="T"/>
    <n v="1"/>
    <n v="515"/>
    <x v="1"/>
    <m/>
    <m/>
    <m/>
    <n v="1950"/>
    <s v="TOMBADO"/>
    <m/>
    <m/>
    <m/>
    <s v="AL2707305BICA00001"/>
    <s v="Bem Imóvel"/>
    <s v="Conjunto Arquitetônico"/>
    <s v="Misto"/>
    <d v="1955-01-17T00:00:00"/>
    <m/>
    <m/>
    <m/>
    <m/>
    <m/>
    <x v="20"/>
    <n v="1950"/>
    <m/>
    <m/>
    <m/>
    <s v="“Convertidos em Monumento Nacional pela Lei nº 1.618-A, de 06/06/1952.&quot; &quot;O tombamento inclui todo o acervo da Igreja Matriz, de acordo com a Resolução do Conselho Consultivo da SPHAN, de 13/08/85, referente ao Proc. Administ. nº 13/85/SPH"/>
    <m/>
    <m/>
    <m/>
    <m/>
    <m/>
    <m/>
    <m/>
    <m/>
    <m/>
  </r>
  <r>
    <m/>
    <s v="ARQUIVO"/>
    <m/>
    <m/>
    <s v="SE"/>
    <s v="MG"/>
    <s v="Itabirito"/>
    <s v="Edificação e Acervo"/>
    <s v="Igreja de Nossa Senhora do Rosário"/>
    <n v="1"/>
    <s v="T"/>
    <n v="1"/>
    <n v="516"/>
    <x v="1"/>
    <m/>
    <m/>
    <m/>
    <n v="1950"/>
    <s v="TOMBADO"/>
    <m/>
    <m/>
    <m/>
    <s v="MG3131901BIED00001"/>
    <s v="Bem Imóvel"/>
    <s v="Edificação"/>
    <s v="Arquitetura Religiosa"/>
    <m/>
    <m/>
    <d v="1955-03-11T00:00:00"/>
    <m/>
    <m/>
    <m/>
    <x v="20"/>
    <n v="1950"/>
    <m/>
    <m/>
    <m/>
    <m/>
    <s v="Não se aplica"/>
    <m/>
    <s v="sim"/>
    <m/>
    <m/>
    <s v="sim"/>
    <m/>
    <n v="2011"/>
    <s v="Entorno e Normatização: Portaria Iphan nº 253/2011 "/>
  </r>
  <r>
    <m/>
    <s v="ARQUIVO"/>
    <m/>
    <m/>
    <s v="SE"/>
    <s v="SP"/>
    <s v="São Sebastião"/>
    <s v="Edificação"/>
    <s v="Casa de sobrado, com teto pintado, à Avenida Dr. Altino Arantes, 32"/>
    <n v="1"/>
    <s v="T"/>
    <n v="1"/>
    <n v="517"/>
    <x v="1"/>
    <m/>
    <m/>
    <m/>
    <n v="1950"/>
    <s v="TOMBADO"/>
    <m/>
    <m/>
    <m/>
    <s v="SP-3550704-BI-ED-00001"/>
    <s v="Bem Imóvel"/>
    <s v="Edificação"/>
    <m/>
    <m/>
    <m/>
    <d v="1955-04-15T00:00:00"/>
    <m/>
    <m/>
    <m/>
    <x v="20"/>
    <n v="1950"/>
    <m/>
    <m/>
    <m/>
    <m/>
    <s v="Não se aplica"/>
    <m/>
    <m/>
    <m/>
    <m/>
    <m/>
    <m/>
    <m/>
    <m/>
  </r>
  <r>
    <d v="2016-02-17T00:00:00"/>
    <s v="DEPAM"/>
    <m/>
    <s v="01450.000789/2018-09"/>
    <s v="SE"/>
    <s v="SP"/>
    <s v="São Paulo"/>
    <s v="Infraestrutura ou equipamento urbano"/>
    <s v="Remanescentes de caminhos: 1. Caminho do Mar; 2. Caminho do Padre José; 3. Calçada de Lorena"/>
    <n v="1"/>
    <m/>
    <n v="1"/>
    <n v="518"/>
    <x v="19"/>
    <m/>
    <m/>
    <m/>
    <n v="1950"/>
    <s v="INSTRUÇÃO"/>
    <s v="DEFERIMENTO"/>
    <m/>
    <m/>
    <s v=" "/>
    <s v="Bem Imóvel"/>
    <s v="Obra de Engenharia"/>
    <m/>
    <m/>
    <m/>
    <m/>
    <m/>
    <m/>
    <m/>
    <x v="1"/>
    <m/>
    <m/>
    <m/>
    <m/>
    <m/>
    <m/>
    <m/>
    <m/>
    <m/>
    <m/>
    <m/>
    <m/>
    <m/>
    <m/>
  </r>
  <r>
    <m/>
    <s v="ARQUIVO"/>
    <m/>
    <m/>
    <s v="SE"/>
    <s v="RJ"/>
    <s v="Campos dos Goytacazes"/>
    <s v="Conjunto Arquitetônico"/>
    <s v="Edifício da antiga Santa Casa de Campos e Igreja contígua de Nossa Senhora Mãe dos Homens"/>
    <n v="1"/>
    <s v="TC"/>
    <n v="1"/>
    <n v="519"/>
    <x v="1"/>
    <m/>
    <m/>
    <m/>
    <n v="1950"/>
    <s v="TOMB. CANCEL."/>
    <m/>
    <m/>
    <m/>
    <s v=" "/>
    <s v="Bem Imóvel"/>
    <s v="Conjunto Arquitetônico"/>
    <m/>
    <m/>
    <m/>
    <m/>
    <m/>
    <m/>
    <m/>
    <x v="1"/>
    <m/>
    <m/>
    <m/>
    <m/>
    <s v="Cancelada a inscrição por despacho ao Sr. Presidente da República em maio de 1961."/>
    <m/>
    <m/>
    <m/>
    <m/>
    <m/>
    <m/>
    <m/>
    <m/>
    <m/>
  </r>
  <r>
    <m/>
    <s v="ARQUIVO"/>
    <m/>
    <m/>
    <s v="SE"/>
    <s v="SP"/>
    <s v="Santana de Parnaiba"/>
    <s v="Edificação"/>
    <s v="Casa à Praça da Matriz, 19 e 25"/>
    <n v="1"/>
    <s v="T"/>
    <n v="1"/>
    <n v="520"/>
    <x v="1"/>
    <m/>
    <m/>
    <m/>
    <n v="1950"/>
    <s v="TOMBADO"/>
    <m/>
    <m/>
    <m/>
    <s v="SP3547304BIED00001"/>
    <s v="Bem Imóvel"/>
    <s v="Edificação"/>
    <m/>
    <m/>
    <m/>
    <d v="1958-08-08T00:00:00"/>
    <m/>
    <m/>
    <m/>
    <x v="34"/>
    <n v="1950"/>
    <m/>
    <m/>
    <m/>
    <m/>
    <s v="Não se aplica"/>
    <m/>
    <m/>
    <m/>
    <m/>
    <m/>
    <m/>
    <m/>
    <m/>
  </r>
  <r>
    <m/>
    <s v="ARQUIVO"/>
    <m/>
    <m/>
    <s v="S"/>
    <s v="RS"/>
    <s v="Rio Pardo"/>
    <s v="Infraestrutura ou equipamento urbano"/>
    <s v="Calçamento de Pedra, antigo, da rua da Ladeira, abrangendo o trecho situado entre a esquina da rua Andrade Neves e a praça da Matriz"/>
    <n v="1"/>
    <s v="T"/>
    <n v="1"/>
    <n v="521"/>
    <x v="20"/>
    <m/>
    <m/>
    <m/>
    <n v="1950"/>
    <s v="TOMBADO"/>
    <m/>
    <m/>
    <m/>
    <s v="RS4315701BICU00001"/>
    <s v="Bem Imóvel"/>
    <s v="Obra de Engenharia"/>
    <m/>
    <m/>
    <d v="1955-03-16T00:00:00"/>
    <m/>
    <m/>
    <m/>
    <m/>
    <x v="20"/>
    <n v="1950"/>
    <m/>
    <m/>
    <m/>
    <m/>
    <s v="Não se aplica"/>
    <m/>
    <m/>
    <m/>
    <m/>
    <m/>
    <m/>
    <m/>
    <m/>
  </r>
  <r>
    <m/>
    <s v="ARQUIVO"/>
    <m/>
    <m/>
    <s v="SE"/>
    <s v="SP"/>
    <s v="Atibaia"/>
    <s v="Edificação"/>
    <s v="Casa de Câmara e Cadeia"/>
    <n v="1"/>
    <s v="T"/>
    <n v="1"/>
    <n v="522"/>
    <x v="1"/>
    <m/>
    <m/>
    <m/>
    <n v="1950"/>
    <s v="TOMBADO"/>
    <m/>
    <m/>
    <m/>
    <s v="SP3504107BIED00001"/>
    <s v="Bem Imóvel"/>
    <s v="Edificação"/>
    <m/>
    <m/>
    <d v="1955-08-23T00:00:00"/>
    <m/>
    <m/>
    <m/>
    <m/>
    <x v="20"/>
    <n v="1950"/>
    <m/>
    <m/>
    <m/>
    <m/>
    <s v="Não se aplica"/>
    <m/>
    <m/>
    <m/>
    <m/>
    <m/>
    <m/>
    <m/>
    <m/>
  </r>
  <r>
    <m/>
    <s v="ARQUIVO"/>
    <m/>
    <m/>
    <s v="NE"/>
    <s v="PE"/>
    <s v="Jaboatão dos Guararapes"/>
    <s v="Jardim Histórico"/>
    <s v="Campos das batalhas de Guararapes, atual Parque Histórico Nacional dos Guararapes"/>
    <n v="1"/>
    <s v="T"/>
    <n v="1"/>
    <n v="523"/>
    <x v="15"/>
    <m/>
    <m/>
    <m/>
    <n v="1950"/>
    <s v="TOMBADO"/>
    <m/>
    <m/>
    <m/>
    <s v="PE2607901PSPS00001"/>
    <s v="Bem Paisagístico"/>
    <s v="Jardim Histórico"/>
    <m/>
    <m/>
    <d v="1961-10-30T00:00:00"/>
    <m/>
    <m/>
    <n v="1955"/>
    <s v="18/ 19"/>
    <x v="32"/>
    <n v="1960"/>
    <m/>
    <m/>
    <m/>
    <m/>
    <s v="T"/>
    <m/>
    <s v="P"/>
    <m/>
    <m/>
    <s v="sim"/>
    <m/>
    <n v="1997"/>
    <s v="A área abrangida pelo tombamento é a demarcada pela Comissão para esse fim constituída, conforme relatório e anexos constantes do Processo nº 523-T-54.&quot;&quot;Parque Histórico Nacional de Guararapes, Decreto nº 68.527, de 19/04/71. Entorno Portaria 34/97. PORTA"/>
  </r>
  <r>
    <m/>
    <s v="ARQUIVO"/>
    <s v="Processo INDEFERIDO em 27/02/2004."/>
    <m/>
    <s v="SE"/>
    <s v="RJ"/>
    <s v="Cantagalo"/>
    <s v="Edificação"/>
    <s v="Casa onde nasceu Euclides da Cunha, localizada na Fazenda da Saudade"/>
    <n v="1"/>
    <m/>
    <n v="1"/>
    <n v="524"/>
    <x v="20"/>
    <m/>
    <m/>
    <m/>
    <n v="1950"/>
    <s v="INDEFERIDO"/>
    <m/>
    <m/>
    <m/>
    <s v=" "/>
    <s v="Bem Imóvel"/>
    <s v="Edificação"/>
    <m/>
    <m/>
    <m/>
    <m/>
    <m/>
    <m/>
    <m/>
    <x v="1"/>
    <m/>
    <m/>
    <d v="2004-02-27T00:00:00"/>
    <n v="2000"/>
    <m/>
    <m/>
    <m/>
    <m/>
    <m/>
    <m/>
    <m/>
    <m/>
    <m/>
    <m/>
  </r>
  <r>
    <m/>
    <s v="ARQUIVO"/>
    <s v="cita área de 25mil metros (?)"/>
    <m/>
    <s v="SE"/>
    <s v="SP"/>
    <s v="Cananeia"/>
    <s v="Sítio arqueológico"/>
    <s v="Sambaqui situado acerca de 1000 metro da Barra do Rio Itapitangui"/>
    <n v="1"/>
    <s v="T"/>
    <n v="1"/>
    <n v="525"/>
    <x v="20"/>
    <m/>
    <m/>
    <m/>
    <n v="1950"/>
    <s v="TOMBADO"/>
    <m/>
    <m/>
    <m/>
    <s v="SP3509908BIED00001"/>
    <s v="Bem Arqueológico"/>
    <s v="Sítio"/>
    <m/>
    <d v="1955-06-17T00:00:00"/>
    <m/>
    <m/>
    <m/>
    <m/>
    <m/>
    <x v="20"/>
    <n v="1950"/>
    <m/>
    <m/>
    <m/>
    <m/>
    <m/>
    <m/>
    <m/>
    <m/>
    <m/>
    <m/>
    <m/>
    <m/>
    <m/>
  </r>
  <r>
    <m/>
    <s v="ARQUIVO"/>
    <m/>
    <s v="01450.011183/2006-57"/>
    <s v="SE"/>
    <s v="MG"/>
    <s v="Caeté"/>
    <s v="Conjunto Arquitetônico"/>
    <s v="Santuário de Nossa Senhora da Piedade: conjunto arquitetônico e paisagístico"/>
    <n v="1"/>
    <s v="T"/>
    <n v="1"/>
    <n v="526"/>
    <x v="20"/>
    <m/>
    <m/>
    <m/>
    <n v="1950"/>
    <s v="TOMBADO"/>
    <m/>
    <m/>
    <m/>
    <s v="MG3110004BICA00001"/>
    <s v="Bem Paisagístico"/>
    <s v="Paisagem"/>
    <m/>
    <s v="26/09/1956/ 11/05/2015"/>
    <s v="26/09/1956/ 11/05/2015"/>
    <m/>
    <m/>
    <n v="1956"/>
    <s v="21, 66"/>
    <x v="35"/>
    <n v="1950"/>
    <s v="2010, 2014"/>
    <m/>
    <m/>
    <s v="Na 66ª reunião do Conselho (2010) foi aprovado o aumento da poligonal de tombamento. Na 75ª reunião (2014) foi alterada de novo a poligonal, conforme decisão da 9º reunião da Câmara Setorial de Arquitetura e Urbanismo"/>
    <m/>
    <m/>
    <m/>
    <m/>
    <m/>
    <m/>
    <m/>
    <m/>
    <s v="processo não encontrado.A área abrangida pelo tombamento é a indicada na certidão do Registro Torrens, constante do processo nº 526-T, inclusive as edificações tradicionais que nela se acham localizadas.&quot;"/>
  </r>
  <r>
    <m/>
    <s v="ARQUIVO"/>
    <s v="Processo INDEFERIDO em 07/07/2004."/>
    <m/>
    <s v="S"/>
    <s v="RS"/>
    <s v="Itaqui"/>
    <s v="Edificação"/>
    <s v="Fortim Mirante"/>
    <m/>
    <m/>
    <n v="1"/>
    <n v="527"/>
    <x v="20"/>
    <m/>
    <m/>
    <m/>
    <n v="1950"/>
    <s v="INDEFERIDO"/>
    <m/>
    <m/>
    <m/>
    <s v=" "/>
    <s v="Bem Imóvel"/>
    <s v="Edificação"/>
    <m/>
    <m/>
    <m/>
    <m/>
    <m/>
    <m/>
    <m/>
    <x v="1"/>
    <m/>
    <m/>
    <d v="2004-07-07T00:00:00"/>
    <n v="2000"/>
    <m/>
    <m/>
    <m/>
    <m/>
    <m/>
    <m/>
    <m/>
    <m/>
    <m/>
    <m/>
  </r>
  <r>
    <m/>
    <s v="ARQUIVO"/>
    <s v="Processo INDEFERIDO em 07/07/2004."/>
    <m/>
    <s v="S"/>
    <s v="RS"/>
    <s v="Itaqui"/>
    <s v="Edificação"/>
    <s v="Teatro Prezewodwosky, na Praça Marechal Deodoro"/>
    <n v="1"/>
    <m/>
    <n v="0"/>
    <n v="527"/>
    <x v="20"/>
    <m/>
    <m/>
    <m/>
    <n v="1950"/>
    <s v="INDEFERIDO"/>
    <m/>
    <m/>
    <m/>
    <s v=" "/>
    <s v="Bem Imóvel"/>
    <s v="Edificação"/>
    <m/>
    <m/>
    <m/>
    <m/>
    <m/>
    <m/>
    <m/>
    <x v="1"/>
    <m/>
    <m/>
    <d v="2004-07-07T00:00:00"/>
    <n v="2000"/>
    <m/>
    <m/>
    <m/>
    <m/>
    <m/>
    <m/>
    <m/>
    <m/>
    <m/>
    <m/>
  </r>
  <r>
    <m/>
    <s v="ARQUIVO"/>
    <s v="Processo INDEFERIDO em 27/02/2004."/>
    <m/>
    <s v="NE"/>
    <s v="BA"/>
    <s v="Camamu"/>
    <s v="Bem móvel ou integrado"/>
    <s v="Alfaias da Igreja da Cidade"/>
    <n v="1"/>
    <m/>
    <n v="1"/>
    <n v="528"/>
    <x v="20"/>
    <m/>
    <m/>
    <m/>
    <n v="1950"/>
    <s v="INDEFERIDO"/>
    <m/>
    <m/>
    <m/>
    <s v=" "/>
    <s v="Bem Móvel e Integrado"/>
    <s v="Artefato"/>
    <m/>
    <m/>
    <m/>
    <m/>
    <m/>
    <m/>
    <m/>
    <x v="1"/>
    <m/>
    <m/>
    <d v="2004-02-27T00:00:00"/>
    <n v="2000"/>
    <m/>
    <m/>
    <m/>
    <m/>
    <m/>
    <m/>
    <m/>
    <m/>
    <m/>
    <m/>
  </r>
  <r>
    <m/>
    <s v="ARQUIVO"/>
    <s v="Processo INDEFERIDO em 27/02/2004."/>
    <m/>
    <s v="NE"/>
    <s v="BA"/>
    <s v="Camamu"/>
    <s v="Edificação e Acervo"/>
    <s v="Alfaias da Igreja de Barcelos"/>
    <n v="1"/>
    <m/>
    <n v="0"/>
    <n v="528"/>
    <x v="20"/>
    <m/>
    <m/>
    <m/>
    <n v="1950"/>
    <s v="INDEFERIDO"/>
    <m/>
    <m/>
    <m/>
    <s v=" "/>
    <s v="Bem Imóvel"/>
    <s v="Edificação"/>
    <s v="Arquitetura Religiosa"/>
    <m/>
    <m/>
    <m/>
    <m/>
    <m/>
    <m/>
    <x v="1"/>
    <m/>
    <m/>
    <d v="2004-02-27T00:00:00"/>
    <n v="2000"/>
    <m/>
    <m/>
    <m/>
    <m/>
    <m/>
    <m/>
    <m/>
    <m/>
    <m/>
    <m/>
  </r>
  <r>
    <m/>
    <s v="ARQUIVO"/>
    <m/>
    <m/>
    <s v="SE"/>
    <s v="SP"/>
    <s v="Bananal"/>
    <s v="Edificação"/>
    <s v="Fazenda Resgate: casa"/>
    <n v="1"/>
    <s v="T"/>
    <n v="1"/>
    <n v="529"/>
    <x v="21"/>
    <m/>
    <m/>
    <m/>
    <n v="1950"/>
    <s v="TOMBADO"/>
    <m/>
    <m/>
    <m/>
    <s v="SP3504909BIED00001"/>
    <s v="Bem Imóvel"/>
    <s v="Edificação"/>
    <m/>
    <m/>
    <d v="1969-05-28T00:00:00"/>
    <m/>
    <m/>
    <m/>
    <m/>
    <x v="39"/>
    <n v="1960"/>
    <m/>
    <m/>
    <m/>
    <m/>
    <s v="Não se aplica"/>
    <m/>
    <m/>
    <m/>
    <m/>
    <m/>
    <m/>
    <m/>
    <m/>
  </r>
  <r>
    <m/>
    <s v="ARQUIVO"/>
    <s v="Processo INDEFERIDO em 27/02/2004. "/>
    <m/>
    <s v="NE"/>
    <s v="BA"/>
    <s v="Salvador"/>
    <s v="Conjunto Arquitetônico"/>
    <s v="Sobrado à Rua Conselheiro Dantas, 34 e 36"/>
    <n v="1"/>
    <m/>
    <n v="1"/>
    <n v="530"/>
    <x v="20"/>
    <m/>
    <m/>
    <m/>
    <n v="1950"/>
    <s v="INDEFERIDO"/>
    <m/>
    <m/>
    <m/>
    <s v=" "/>
    <s v="Bem Imóvel"/>
    <s v="Conjunto Arquitetônico"/>
    <m/>
    <m/>
    <m/>
    <m/>
    <m/>
    <n v="1956"/>
    <n v="21"/>
    <x v="1"/>
    <m/>
    <m/>
    <d v="2004-02-27T00:00:00"/>
    <n v="2000"/>
    <s v="Na 21ª Reunião do Conselho Consultivo (1956) foi aceita a impugnação ao tombamento."/>
    <m/>
    <m/>
    <m/>
    <m/>
    <m/>
    <m/>
    <m/>
    <m/>
    <m/>
  </r>
  <r>
    <m/>
    <s v="ARQUIVO"/>
    <m/>
    <m/>
    <s v="S"/>
    <s v="RS"/>
    <s v="Pelotas"/>
    <s v="Bem móvel ou integrado"/>
    <s v="Obelisco Republicano"/>
    <n v="1"/>
    <s v="T"/>
    <n v="1"/>
    <n v="531"/>
    <x v="20"/>
    <m/>
    <m/>
    <m/>
    <n v="1950"/>
    <s v="TOMBADO"/>
    <m/>
    <m/>
    <m/>
    <s v="RS4314407BIED00001"/>
    <s v="Bem Móvel e Integrado"/>
    <s v="Artefato"/>
    <m/>
    <m/>
    <d v="1955-12-14T00:00:00"/>
    <m/>
    <m/>
    <n v="1955"/>
    <n v="19"/>
    <x v="20"/>
    <n v="1950"/>
    <m/>
    <m/>
    <m/>
    <m/>
    <s v="Não se aplica"/>
    <m/>
    <s v="Não se aplica"/>
    <m/>
    <m/>
    <m/>
    <m/>
    <m/>
    <m/>
  </r>
  <r>
    <m/>
    <s v="ARQUIVO"/>
    <m/>
    <m/>
    <s v="SE"/>
    <s v="RJ"/>
    <s v="Paraty"/>
    <s v="Edificação"/>
    <s v="Forte Defensor Perpétuo"/>
    <n v="1"/>
    <s v="T"/>
    <n v="1"/>
    <n v="532"/>
    <x v="20"/>
    <m/>
    <m/>
    <m/>
    <n v="1950"/>
    <s v="TOMBADO"/>
    <m/>
    <m/>
    <m/>
    <s v="RJ-3303807-BI-ED-00006"/>
    <s v="Bem Imóvel"/>
    <s v="Edificação"/>
    <m/>
    <m/>
    <d v="1957-01-09T00:00:00"/>
    <m/>
    <m/>
    <m/>
    <m/>
    <x v="4"/>
    <n v="1950"/>
    <m/>
    <m/>
    <m/>
    <m/>
    <s v="Não se aplica"/>
    <m/>
    <s v="Não se aplica"/>
    <m/>
    <s v="sim"/>
    <m/>
    <m/>
    <m/>
    <s v="Como o município é tombado, não demanda entorno."/>
  </r>
  <r>
    <m/>
    <s v="ARQUIVO"/>
    <m/>
    <s v="01450.013188/2008-86"/>
    <s v="CO"/>
    <s v="MS"/>
    <s v="Jardim"/>
    <s v="Conjunto Arquitetônico"/>
    <s v="Lugar em que estiveram sepultados o Guia Lopes, o Coronel Camisão e o Tenente Coronel Juvêncio "/>
    <n v="1"/>
    <s v="T"/>
    <n v="1"/>
    <n v="533"/>
    <x v="20"/>
    <m/>
    <m/>
    <m/>
    <n v="1950"/>
    <s v="TOMBADO"/>
    <m/>
    <m/>
    <m/>
    <s v="MS5005004PSJD00001"/>
    <s v="Bem Imóvel"/>
    <s v="Conjunto Arquitetônico"/>
    <s v="Arquitetura Funerária"/>
    <m/>
    <s v="x"/>
    <m/>
    <m/>
    <s v="2001, 2002, 2015"/>
    <s v="28, 34, 79 "/>
    <x v="40"/>
    <n v="2010"/>
    <m/>
    <m/>
    <m/>
    <s v="O processo foi ARQUIVADO em 2001 (ver reunião 28). Em 2002 (reunião 33) o processo foi retomado, mas suspenso novamente, após um dos conselheiros constar que o tombamento do bem já havia sido aprovado em 1955, mas estava em diligência pois não se sabia qu"/>
    <s v="T"/>
    <m/>
    <m/>
    <m/>
    <m/>
    <m/>
    <m/>
    <m/>
    <m/>
  </r>
  <r>
    <m/>
    <s v="SUPERINT"/>
    <s v="Instrução concluída: DEPAM-RJ. Indicação de tombamento. Enviado a Superintendência para confirmação de entorno e elaboração de Diretrizes. Origem: DEPAM/ Destino: Superintendência em 04/03/2013."/>
    <s v="01458.000379/2011-11"/>
    <s v="NE"/>
    <s v="AL"/>
    <s v="Santa Luzia do Norte"/>
    <s v="Edificação e Acervo"/>
    <s v="Igreja Matriz Santa Luzia do Norte"/>
    <n v="1"/>
    <m/>
    <n v="1"/>
    <n v="534"/>
    <x v="20"/>
    <m/>
    <m/>
    <m/>
    <n v="1950"/>
    <s v="INSTRUÇÃO"/>
    <m/>
    <m/>
    <m/>
    <s v=" "/>
    <s v="Bem Imóvel"/>
    <s v="Edificação"/>
    <s v="Arquitetura Religiosa"/>
    <m/>
    <m/>
    <m/>
    <m/>
    <m/>
    <m/>
    <x v="1"/>
    <m/>
    <m/>
    <m/>
    <m/>
    <m/>
    <m/>
    <m/>
    <m/>
    <m/>
    <m/>
    <m/>
    <m/>
    <m/>
    <m/>
  </r>
  <r>
    <m/>
    <s v="ARQUIVO"/>
    <s v="Encaminhado para INDEFERIMENTO em 26/11/2015"/>
    <s v="01458.000914/2013-98"/>
    <s v="NE"/>
    <s v="AL"/>
    <s v="Penedo"/>
    <s v="Edificação"/>
    <s v="Casa Aposentadoria"/>
    <n v="1"/>
    <m/>
    <n v="1"/>
    <n v="535"/>
    <x v="22"/>
    <d v="1956-01-11T00:00:00"/>
    <s v="DPHAN"/>
    <m/>
    <n v="1950"/>
    <s v="INDEFERIDO"/>
    <m/>
    <m/>
    <m/>
    <s v=" "/>
    <s v="Bem Imóvel"/>
    <s v="Edificação"/>
    <m/>
    <m/>
    <m/>
    <m/>
    <m/>
    <m/>
    <m/>
    <x v="1"/>
    <m/>
    <m/>
    <d v="1905-07-07T00:00:00"/>
    <n v="2010"/>
    <m/>
    <m/>
    <m/>
    <m/>
    <m/>
    <m/>
    <m/>
    <m/>
    <m/>
    <m/>
  </r>
  <r>
    <m/>
    <s v="CONS"/>
    <s v="Instrução concluída: DEPAM-RJ. Indicação para incluir o bem por rerratificação do processo 426-T-50. Enviado a Presidência. Origem: DEPAM /  Destino: Presidência em 13/07/2012."/>
    <s v="01458.000371/2011-47 "/>
    <s v="NE"/>
    <s v="AL"/>
    <s v="Marechal Deodoro"/>
    <s v="Edificação e Acervo"/>
    <s v="Igreja da Ordem Terceira de São Francisco"/>
    <n v="1"/>
    <m/>
    <n v="1"/>
    <n v="536"/>
    <x v="22"/>
    <m/>
    <m/>
    <m/>
    <n v="1950"/>
    <s v="ANEXADO"/>
    <m/>
    <m/>
    <m/>
    <s v="AL-2704708-BI-ED-00001"/>
    <s v="Bem Imóvel"/>
    <s v="Edificação"/>
    <s v="Arquitetura Religiosa"/>
    <m/>
    <m/>
    <m/>
    <m/>
    <m/>
    <m/>
    <x v="1"/>
    <m/>
    <m/>
    <m/>
    <m/>
    <m/>
    <m/>
    <m/>
    <m/>
    <m/>
    <m/>
    <m/>
    <m/>
    <m/>
    <m/>
  </r>
  <r>
    <m/>
    <s v="ARQUIVO"/>
    <s v="Obs. Arquivo: &quot;20/10/64 - Consultor Jurídico Dr. Raphael - Vols. 1,2,3,4 e 5- _x000a_Não Localizado&quot;_x000a_"/>
    <m/>
    <s v="SE"/>
    <s v="RJ"/>
    <s v="Rio de Janeiro"/>
    <s v="Jardim Histórico"/>
    <s v="Parque Henrique Lage (Conjunto Paisagístico)"/>
    <n v="1"/>
    <s v="T"/>
    <n v="1"/>
    <n v="537"/>
    <x v="23"/>
    <m/>
    <m/>
    <m/>
    <n v="1950"/>
    <s v="TOMBADO"/>
    <m/>
    <m/>
    <m/>
    <s v="RJ3304557PSPS00003"/>
    <s v="Bem Paisagístico"/>
    <s v="Jardim Histórico"/>
    <m/>
    <m/>
    <d v="1957-06-14T00:00:00"/>
    <m/>
    <m/>
    <n v="1956"/>
    <n v="21"/>
    <x v="4"/>
    <n v="1950"/>
    <m/>
    <m/>
    <m/>
    <s v="Com as divisas constantes da planta incorporada ao processo 537-T- cancelado, em cumprimento a despacho de 09 de maio de 1961, do Sr. Presidente da República no processo nº 25.898, de 1960, da Secretaria da Presidência. Desapropriado para fins de utilidad"/>
    <s v="T"/>
    <m/>
    <s v="P"/>
    <s v="não"/>
    <s v="não"/>
    <s v="sim"/>
    <m/>
    <n v="2000"/>
    <s v="Entorno e Normatização: Portaria Iphan nº 104/2000 (alterada pela Portaria nº 48/2016)"/>
  </r>
  <r>
    <m/>
    <s v="ARQUIVO"/>
    <s v="Demolido. Encaminhado para indeferimento em 11/11/2015"/>
    <s v="01458.000855/2012-77"/>
    <s v="SE"/>
    <s v="MG"/>
    <s v="Barão de Cocais"/>
    <s v="Edificação"/>
    <s v="Casa: do Barão do Cocais"/>
    <n v="1"/>
    <m/>
    <n v="1"/>
    <n v="538"/>
    <x v="22"/>
    <m/>
    <m/>
    <m/>
    <n v="1950"/>
    <s v="INDEFERIDO"/>
    <m/>
    <m/>
    <m/>
    <s v=" "/>
    <s v="Bem Imóvel"/>
    <s v="Edificação"/>
    <m/>
    <m/>
    <m/>
    <m/>
    <m/>
    <m/>
    <m/>
    <x v="1"/>
    <m/>
    <m/>
    <d v="1905-07-07T00:00:00"/>
    <n v="2010"/>
    <m/>
    <m/>
    <m/>
    <m/>
    <m/>
    <m/>
    <m/>
    <m/>
    <m/>
    <m/>
  </r>
  <r>
    <d v="2019-06-19T00:00:00"/>
    <s v="DEPAM"/>
    <s v="recomenda indeferimento"/>
    <s v="01458.000669/2010-76"/>
    <s v="SE"/>
    <s v="MG"/>
    <s v="Morro do Pilar"/>
    <s v="Ruína"/>
    <s v="Ruínas: Real Fábrica de Ferro"/>
    <n v="1"/>
    <m/>
    <n v="1"/>
    <n v="539"/>
    <x v="22"/>
    <m/>
    <m/>
    <m/>
    <n v="1950"/>
    <s v="INSTRUÇÃO"/>
    <m/>
    <m/>
    <m/>
    <s v=" "/>
    <s v="Bem Imóvel"/>
    <s v="Ruína"/>
    <m/>
    <m/>
    <m/>
    <m/>
    <m/>
    <m/>
    <m/>
    <x v="1"/>
    <m/>
    <m/>
    <m/>
    <m/>
    <s v="Analisado na 20ª reunião do Conselho Consultivo (1956), que solicitou realização de estudos do que realmente sobrou para que possa ser compreendida a extensão do tombamento a ser feito"/>
    <m/>
    <m/>
    <m/>
    <m/>
    <m/>
    <m/>
    <m/>
    <m/>
    <m/>
  </r>
  <r>
    <m/>
    <s v="SUPERINT"/>
    <s v="Infos Arquivo Central: 30/09/1966 - Reaberto setembro 2017"/>
    <s v="01450.001408/2019-81"/>
    <s v="SE"/>
    <s v="MG"/>
    <s v="Luziânia"/>
    <s v="Edificação"/>
    <s v="Antiga casa de Câmara e cadeia"/>
    <n v="1"/>
    <m/>
    <n v="1"/>
    <n v="540"/>
    <x v="1"/>
    <m/>
    <m/>
    <m/>
    <n v="1950"/>
    <s v="INSTRUÇÃO"/>
    <m/>
    <m/>
    <m/>
    <s v=" "/>
    <s v="Bem Imóvel"/>
    <s v="Edificação"/>
    <m/>
    <m/>
    <m/>
    <m/>
    <m/>
    <m/>
    <m/>
    <x v="1"/>
    <m/>
    <m/>
    <m/>
    <m/>
    <m/>
    <m/>
    <m/>
    <m/>
    <m/>
    <m/>
    <m/>
    <m/>
    <m/>
    <m/>
  </r>
  <r>
    <m/>
    <s v="SUPERINT"/>
    <s v="Origem: DEPAM. Destino: SE-BA. 22/08/2014"/>
    <s v="01458.000910/2013-18"/>
    <s v="NE"/>
    <s v="BA"/>
    <s v="Salvador"/>
    <s v="Edificação"/>
    <s v="Asilo Santa Isabel"/>
    <n v="1"/>
    <m/>
    <n v="1"/>
    <n v="541"/>
    <x v="22"/>
    <s v="não existe"/>
    <s v="interna"/>
    <s v="não consta"/>
    <n v="1950"/>
    <s v="INSTRUÇÃO"/>
    <m/>
    <m/>
    <m/>
    <s v=" "/>
    <s v="Bem Imóvel"/>
    <s v="Edificação"/>
    <m/>
    <m/>
    <m/>
    <m/>
    <m/>
    <m/>
    <m/>
    <x v="1"/>
    <m/>
    <m/>
    <m/>
    <m/>
    <m/>
    <m/>
    <m/>
    <m/>
    <m/>
    <m/>
    <m/>
    <m/>
    <m/>
    <m/>
  </r>
  <r>
    <m/>
    <s v="ARQUIVO"/>
    <s v="O Processo 0542-T-52 foi ANEXADO ao Processo 0983-T-78."/>
    <m/>
    <s v="SE"/>
    <s v="MG"/>
    <s v="Sabará "/>
    <s v="Edificação e Acervo"/>
    <s v="Casa à Avenida Luís Tarquínio, 17 (Abrigo D. Pedro II)"/>
    <n v="1"/>
    <m/>
    <n v="1"/>
    <n v="542"/>
    <x v="1"/>
    <m/>
    <m/>
    <m/>
    <n v="1950"/>
    <s v="ANEXADO"/>
    <m/>
    <m/>
    <m/>
    <s v="não cadastrado no SICG"/>
    <s v="Bem Imóvel"/>
    <s v="Edificação"/>
    <m/>
    <m/>
    <m/>
    <m/>
    <m/>
    <m/>
    <m/>
    <x v="1"/>
    <m/>
    <m/>
    <m/>
    <m/>
    <m/>
    <m/>
    <m/>
    <m/>
    <m/>
    <m/>
    <m/>
    <m/>
    <m/>
    <m/>
  </r>
  <r>
    <m/>
    <s v="ARQUIVO"/>
    <s v="Processo INDEFERIDO em 27/02/2004."/>
    <m/>
    <s v="NE"/>
    <s v="BA"/>
    <s v="Salvador"/>
    <s v="Conjunto Arquitetônico"/>
    <s v="Casa à antiga Ladeira Paiva, 65 e o antigo jardim, Escola Antônio Moniz e seu antigo jardim"/>
    <n v="1"/>
    <m/>
    <n v="1"/>
    <n v="543"/>
    <x v="22"/>
    <m/>
    <m/>
    <m/>
    <n v="1950"/>
    <s v="INDEFERIDO"/>
    <m/>
    <m/>
    <m/>
    <s v=" "/>
    <s v="Bem Imóvel"/>
    <s v="Conjunto Arquitetônico"/>
    <s v="Misto"/>
    <m/>
    <m/>
    <m/>
    <m/>
    <m/>
    <m/>
    <x v="1"/>
    <m/>
    <m/>
    <d v="2004-02-27T00:00:00"/>
    <n v="2000"/>
    <m/>
    <m/>
    <m/>
    <m/>
    <m/>
    <m/>
    <m/>
    <m/>
    <m/>
    <m/>
  </r>
  <r>
    <m/>
    <s v="ARQUIVO"/>
    <s v="Despacho para INDEFERIR o Processo em 27/08/1956."/>
    <m/>
    <s v="NE"/>
    <s v="BA"/>
    <s v="Salvador"/>
    <s v="Edificação e Acervo"/>
    <s v="Capela: São Lázaro"/>
    <n v="1"/>
    <m/>
    <n v="1"/>
    <n v="544"/>
    <x v="22"/>
    <m/>
    <m/>
    <m/>
    <n v="1950"/>
    <s v="INDEFERIDO"/>
    <m/>
    <m/>
    <m/>
    <s v=" "/>
    <s v="Bem Imóvel"/>
    <s v="Edificação"/>
    <s v="Arquitetura Religiosa"/>
    <m/>
    <m/>
    <m/>
    <m/>
    <m/>
    <m/>
    <x v="1"/>
    <m/>
    <m/>
    <d v="1956-08-27T00:00:00"/>
    <n v="1950"/>
    <m/>
    <m/>
    <m/>
    <m/>
    <m/>
    <m/>
    <m/>
    <m/>
    <m/>
    <m/>
  </r>
  <r>
    <m/>
    <s v="ARQUIVO"/>
    <m/>
    <m/>
    <s v="SE"/>
    <s v="SP"/>
    <s v="Santos"/>
    <s v="Edificação"/>
    <s v="Antiga Casa de Câmara e Cadeia na Praça dos Andradas, inclusive a área arborizada que a ambienta"/>
    <n v="1"/>
    <s v="T"/>
    <n v="1"/>
    <n v="545"/>
    <x v="22"/>
    <m/>
    <m/>
    <m/>
    <n v="1950"/>
    <s v="TOMBADO"/>
    <m/>
    <m/>
    <m/>
    <s v="SP3548500BICA00001"/>
    <s v="Bem Imóvel"/>
    <s v="Edificação"/>
    <m/>
    <m/>
    <m/>
    <d v="1959-05-12T00:00:00"/>
    <m/>
    <m/>
    <m/>
    <x v="31"/>
    <n v="1950"/>
    <m/>
    <m/>
    <m/>
    <m/>
    <s v="Não se aplica"/>
    <m/>
    <m/>
    <m/>
    <m/>
    <m/>
    <m/>
    <m/>
    <m/>
  </r>
  <r>
    <m/>
    <s v="SUPERINT"/>
    <s v="Indicação de arquivamento (informação Jurema Arnaut, em 2011). Segundo consulta ao CPROD em 28.11.13, o processo encontra-se na Divisão Técnica de Minas Gerais."/>
    <s v="01450.011372/2007-19"/>
    <s v="SE"/>
    <s v="MG"/>
    <s v="Ouro Preto"/>
    <s v="Edificação"/>
    <s v="Casa a rua do Conselheiro Quintiliano, nº 9"/>
    <n v="1"/>
    <m/>
    <n v="1"/>
    <n v="546"/>
    <x v="22"/>
    <m/>
    <m/>
    <m/>
    <n v="1950"/>
    <s v="INSTRUÇÃO"/>
    <m/>
    <m/>
    <m/>
    <s v=" "/>
    <s v="Bem Imóvel"/>
    <s v="Edificação"/>
    <m/>
    <m/>
    <m/>
    <m/>
    <m/>
    <m/>
    <m/>
    <x v="1"/>
    <m/>
    <m/>
    <m/>
    <m/>
    <m/>
    <m/>
    <m/>
    <m/>
    <m/>
    <m/>
    <m/>
    <m/>
    <m/>
    <m/>
  </r>
  <r>
    <m/>
    <s v="ARQUIVO"/>
    <m/>
    <m/>
    <s v="SE"/>
    <s v="MG"/>
    <s v="Sabará "/>
    <s v="Edificação e Acervo"/>
    <s v="Capela de Santo Antônio do Pompeu"/>
    <n v="1"/>
    <s v="T"/>
    <n v="1"/>
    <n v="547"/>
    <x v="22"/>
    <m/>
    <m/>
    <m/>
    <n v="1950"/>
    <s v="TOMBADO"/>
    <m/>
    <m/>
    <m/>
    <s v="MG3156700BIED00001"/>
    <s v="Bem Imóvel"/>
    <s v="Edificação"/>
    <s v="Arquitetura Religiosa"/>
    <m/>
    <m/>
    <d v="1958-09-08T00:00:00"/>
    <m/>
    <m/>
    <m/>
    <x v="34"/>
    <n v="1950"/>
    <m/>
    <m/>
    <m/>
    <m/>
    <s v="Não se aplica"/>
    <m/>
    <m/>
    <m/>
    <m/>
    <m/>
    <m/>
    <m/>
    <m/>
  </r>
  <r>
    <d v="2020-02-14T00:00:00"/>
    <s v="ARQUIVO"/>
    <s v="Enviado a Superintendência para Iinstrução. Origem: DEPAM / Destino: Superintendência 28/06/2012."/>
    <s v="01458.000856/2012-11"/>
    <s v="SE"/>
    <s v="MG"/>
    <s v="Santa Bárbara"/>
    <s v="Edificação e Acervo"/>
    <s v="Igreja: Conceição"/>
    <n v="1"/>
    <m/>
    <n v="1"/>
    <n v="548"/>
    <x v="22"/>
    <m/>
    <m/>
    <m/>
    <n v="1950"/>
    <s v="INDEFERIDO"/>
    <s v="INDEFERIMENTO"/>
    <d v="2020-07-15T00:00:00"/>
    <m/>
    <s v=" "/>
    <s v="Bem Imóvel"/>
    <s v="Edificação"/>
    <s v="Arquitetura Religiosa"/>
    <m/>
    <m/>
    <m/>
    <m/>
    <m/>
    <m/>
    <x v="1"/>
    <m/>
    <m/>
    <m/>
    <m/>
    <m/>
    <m/>
    <m/>
    <m/>
    <m/>
    <m/>
    <m/>
    <m/>
    <m/>
    <m/>
  </r>
  <r>
    <m/>
    <s v="ARQUIVO"/>
    <s v="Processo INDEFERIDO em 27/02/2004."/>
    <m/>
    <s v="NE"/>
    <s v="BA"/>
    <s v="Salvador"/>
    <s v="Bem móvel ou integrado"/>
    <s v="Três imagens e um Oratório"/>
    <n v="1"/>
    <m/>
    <n v="1"/>
    <n v="549"/>
    <x v="22"/>
    <m/>
    <m/>
    <m/>
    <n v="1950"/>
    <s v="INDEFERIDO"/>
    <m/>
    <m/>
    <m/>
    <s v=" "/>
    <s v="Bem Móvel e Integrado"/>
    <s v="Artefato"/>
    <m/>
    <m/>
    <m/>
    <m/>
    <m/>
    <m/>
    <m/>
    <x v="1"/>
    <m/>
    <m/>
    <d v="2004-02-27T00:00:00"/>
    <n v="2000"/>
    <m/>
    <m/>
    <m/>
    <m/>
    <m/>
    <m/>
    <m/>
    <m/>
    <m/>
    <m/>
  </r>
  <r>
    <m/>
    <s v="ARQUIVO"/>
    <m/>
    <m/>
    <s v="NE"/>
    <s v="CE"/>
    <s v="Aracati"/>
    <s v="Edificação e Acervo"/>
    <s v="Igreja Matriz de Nossa Senhora do Rosário"/>
    <n v="1"/>
    <s v="T"/>
    <n v="1"/>
    <n v="550"/>
    <x v="22"/>
    <m/>
    <m/>
    <m/>
    <n v="1950"/>
    <s v="TOMBADO"/>
    <m/>
    <m/>
    <m/>
    <s v="CE2301109BIED00002"/>
    <s v="Bem Imóvel"/>
    <s v="Edificação"/>
    <s v="Arquitetura Religiosa"/>
    <m/>
    <d v="1957-01-24T00:00:00"/>
    <m/>
    <m/>
    <m/>
    <m/>
    <x v="4"/>
    <n v="1950"/>
    <m/>
    <m/>
    <m/>
    <m/>
    <s v="Não se aplica"/>
    <m/>
    <s v="Não se aplica"/>
    <m/>
    <s v="sim"/>
    <m/>
    <m/>
    <m/>
    <m/>
  </r>
  <r>
    <m/>
    <s v="ARQUIVO"/>
    <m/>
    <m/>
    <s v="NE"/>
    <s v="BA"/>
    <s v="Salvador"/>
    <s v="Edificação"/>
    <s v="Fortaleza do Barbalho"/>
    <n v="1"/>
    <s v="T"/>
    <n v="1"/>
    <n v="551"/>
    <x v="22"/>
    <m/>
    <m/>
    <m/>
    <n v="1950"/>
    <s v="TOMBADO"/>
    <m/>
    <m/>
    <m/>
    <s v="BA2927408BIED00053"/>
    <s v="Bem Imóvel"/>
    <s v="Edificação"/>
    <m/>
    <m/>
    <d v="1957-01-09T00:00:00"/>
    <m/>
    <m/>
    <m/>
    <m/>
    <x v="4"/>
    <n v="1950"/>
    <m/>
    <m/>
    <m/>
    <m/>
    <s v="Não se aplica"/>
    <m/>
    <m/>
    <m/>
    <m/>
    <m/>
    <m/>
    <m/>
    <m/>
  </r>
  <r>
    <m/>
    <s v="ARQUIVO"/>
    <m/>
    <m/>
    <s v="NE"/>
    <s v="BA"/>
    <s v="Salvador"/>
    <s v="Edificação"/>
    <s v="Fortaleza de São Pedro"/>
    <n v="1"/>
    <s v="T"/>
    <n v="0"/>
    <n v="551"/>
    <x v="22"/>
    <m/>
    <m/>
    <m/>
    <n v="1950"/>
    <s v="TOMBADO"/>
    <m/>
    <m/>
    <m/>
    <s v="BA2927408BIED00044"/>
    <s v="Bem Imóvel"/>
    <s v="Edificação"/>
    <m/>
    <m/>
    <d v="1957-01-09T00:00:00"/>
    <m/>
    <m/>
    <m/>
    <m/>
    <x v="4"/>
    <n v="1950"/>
    <m/>
    <m/>
    <m/>
    <m/>
    <s v="Não se aplica"/>
    <m/>
    <m/>
    <m/>
    <m/>
    <m/>
    <m/>
    <m/>
    <m/>
  </r>
  <r>
    <m/>
    <s v="ARQUIVO"/>
    <m/>
    <m/>
    <s v="NE"/>
    <s v="BA"/>
    <s v="Salvador"/>
    <s v="Edificação"/>
    <s v="Fortaleza do Monte Serrat"/>
    <n v="1"/>
    <s v="T"/>
    <n v="0"/>
    <n v="551"/>
    <x v="22"/>
    <m/>
    <m/>
    <m/>
    <n v="1950"/>
    <s v="TOMBADO"/>
    <m/>
    <m/>
    <m/>
    <s v="BA2927408BICU00010"/>
    <s v="Bem Imóvel"/>
    <s v="Edificação"/>
    <m/>
    <m/>
    <d v="1957-01-09T00:00:00"/>
    <m/>
    <m/>
    <m/>
    <m/>
    <x v="4"/>
    <n v="1950"/>
    <m/>
    <m/>
    <m/>
    <m/>
    <s v="Não se aplica"/>
    <m/>
    <m/>
    <m/>
    <m/>
    <m/>
    <m/>
    <m/>
    <m/>
  </r>
  <r>
    <m/>
    <s v="ARQUIVO"/>
    <m/>
    <m/>
    <s v="SE"/>
    <s v="RJ"/>
    <s v="Rio de Janeiro"/>
    <s v="Edificação"/>
    <s v="Estação de Hidroaviões"/>
    <n v="1"/>
    <s v="T"/>
    <n v="1"/>
    <n v="552"/>
    <x v="22"/>
    <m/>
    <m/>
    <m/>
    <n v="1950"/>
    <s v="TOMBADO"/>
    <m/>
    <m/>
    <m/>
    <s v="RJ3304557BIED00091"/>
    <s v="Bem Imóvel"/>
    <s v="Edificação"/>
    <m/>
    <m/>
    <m/>
    <d v="1957-01-29T00:00:00"/>
    <m/>
    <m/>
    <m/>
    <x v="4"/>
    <n v="1950"/>
    <m/>
    <m/>
    <m/>
    <m/>
    <s v="Não se aplica"/>
    <m/>
    <m/>
    <m/>
    <m/>
    <m/>
    <m/>
    <m/>
    <m/>
  </r>
  <r>
    <m/>
    <s v="ARQUIVO"/>
    <m/>
    <m/>
    <s v="CO"/>
    <s v="MT"/>
    <s v="Chapada dos Guimarães"/>
    <s v="Edificação e Acervo"/>
    <s v="Igreja da Sé de Santana"/>
    <n v="1"/>
    <s v="T"/>
    <n v="0"/>
    <n v="553"/>
    <x v="23"/>
    <m/>
    <m/>
    <m/>
    <n v="1950"/>
    <s v="TOMBADO"/>
    <m/>
    <m/>
    <m/>
    <s v=" MT-5103403-BM-AC-00001"/>
    <s v="Bem Imóvel"/>
    <s v="Edificação"/>
    <s v="Arquitetura Religiosa"/>
    <m/>
    <m/>
    <d v="1957-01-18T00:00:00"/>
    <m/>
    <m/>
    <m/>
    <x v="4"/>
    <n v="1950"/>
    <m/>
    <m/>
    <m/>
    <s v="processo duplicado, daí o outro tem a letra &quot;A&quot;, provavelmente pra distinguir desse."/>
    <s v="Não se aplica"/>
    <m/>
    <m/>
    <m/>
    <m/>
    <m/>
    <m/>
    <m/>
    <m/>
  </r>
  <r>
    <d v="2017-07-24T00:00:00"/>
    <s v="DEPAM"/>
    <s v="Dois bens no mesmo processo. No Conselho Consultivo."/>
    <s v="01450.013234/2008-47"/>
    <s v="CO"/>
    <s v="MT"/>
    <s v="Cuiabá"/>
    <s v="Bem móvel ou integrado"/>
    <s v="Retábulos da Catedral de N.S. Bom Jesus"/>
    <n v="1"/>
    <s v="TP"/>
    <n v="1"/>
    <n v="553"/>
    <x v="23"/>
    <m/>
    <m/>
    <m/>
    <n v="1950"/>
    <s v="TOMB. PROVIS."/>
    <m/>
    <m/>
    <m/>
    <s v="MT5103007BIED00001"/>
    <s v="Bem Móvel e Integrado"/>
    <s v="Artefato"/>
    <m/>
    <m/>
    <m/>
    <m/>
    <m/>
    <m/>
    <m/>
    <x v="1"/>
    <m/>
    <m/>
    <m/>
    <m/>
    <m/>
    <s v="Não se aplica"/>
    <m/>
    <s v="Não se aplica"/>
    <m/>
    <m/>
    <m/>
    <m/>
    <m/>
    <s v="Processo não encontrado. Segundo Relatório do DEPAM em Maio/2004,  o processo foi enviado para exame da Presidência/PROJUR em 31/07/2002."/>
  </r>
  <r>
    <m/>
    <s v="ARQUIVO"/>
    <s v="INDEFERIDO em 11/12/2015"/>
    <s v="01458.000852/2012-33"/>
    <s v="SE"/>
    <s v="MG"/>
    <s v="Ouro Preto"/>
    <s v="Edificação"/>
    <s v="Casa de Geraldino Ferreira Xavier (contígua à Matriz de Cachoeira do Campo)."/>
    <n v="1"/>
    <m/>
    <n v="1"/>
    <n v="554"/>
    <x v="22"/>
    <m/>
    <m/>
    <m/>
    <n v="1950"/>
    <s v="INDEFERIDO"/>
    <m/>
    <m/>
    <m/>
    <s v=" "/>
    <s v="Bem Imóvel"/>
    <s v="Edificação"/>
    <m/>
    <m/>
    <m/>
    <m/>
    <m/>
    <m/>
    <m/>
    <x v="1"/>
    <m/>
    <m/>
    <d v="1905-07-07T00:00:00"/>
    <n v="2010"/>
    <m/>
    <m/>
    <m/>
    <m/>
    <m/>
    <m/>
    <m/>
    <m/>
    <m/>
    <m/>
  </r>
  <r>
    <m/>
    <s v="SUPERINT"/>
    <s v="Origem: DEPAM, 20/02/2013 / Destino: Superintendência, 04/03/2013"/>
    <s v="01458.000277/2013-50"/>
    <s v="SE"/>
    <s v="SP"/>
    <s v="Itu"/>
    <s v="Edificação"/>
    <s v="Casa da Fazenda Conceição"/>
    <n v="1"/>
    <m/>
    <n v="1"/>
    <n v="555"/>
    <x v="23"/>
    <m/>
    <m/>
    <m/>
    <n v="1950"/>
    <s v="INSTRUÇÃO"/>
    <m/>
    <m/>
    <m/>
    <s v=" "/>
    <s v="Bem Imóvel"/>
    <s v="Edificação"/>
    <m/>
    <m/>
    <m/>
    <m/>
    <m/>
    <m/>
    <m/>
    <x v="1"/>
    <m/>
    <m/>
    <m/>
    <m/>
    <m/>
    <m/>
    <m/>
    <m/>
    <m/>
    <m/>
    <m/>
    <m/>
    <m/>
    <m/>
  </r>
  <r>
    <m/>
    <s v="ARQUIVO"/>
    <m/>
    <m/>
    <s v="SE"/>
    <s v="SP"/>
    <s v="Santos"/>
    <s v="Bem móvel ou integrado"/>
    <s v="Retábulo da Capela da Venerável Ordem Terceira de São Francisco da Penitência, da Igreja de Santo Antônio do Valongo"/>
    <n v="1"/>
    <s v="T"/>
    <n v="1"/>
    <n v="556"/>
    <x v="23"/>
    <m/>
    <m/>
    <m/>
    <n v="1950"/>
    <s v="TOMBADO"/>
    <m/>
    <m/>
    <m/>
    <s v="SP3548500BMAC00001"/>
    <s v="Bem Móvel e Integrado"/>
    <s v="Artefato"/>
    <m/>
    <m/>
    <m/>
    <d v="2003-05-05T00:00:00"/>
    <m/>
    <n v="2001"/>
    <n v="28"/>
    <x v="41"/>
    <n v="2000"/>
    <m/>
    <m/>
    <m/>
    <m/>
    <s v="Não se aplica"/>
    <m/>
    <s v="Não se aplica"/>
    <m/>
    <m/>
    <m/>
    <m/>
    <m/>
    <m/>
  </r>
  <r>
    <m/>
    <s v="ARQUIVO"/>
    <m/>
    <m/>
    <s v="SE"/>
    <s v="SP"/>
    <s v="Santana de Parnaiba"/>
    <s v="Edificação"/>
    <s v="Casa à Praça da Matriz, 9"/>
    <n v="1"/>
    <s v="T"/>
    <n v="1"/>
    <n v="557"/>
    <x v="1"/>
    <m/>
    <m/>
    <m/>
    <n v="1950"/>
    <s v="TOMBADO"/>
    <m/>
    <m/>
    <m/>
    <s v="SP3547304BIED00001"/>
    <s v="Bem Imóvel"/>
    <s v="Edificação"/>
    <m/>
    <m/>
    <d v="1958-12-02T00:00:00"/>
    <m/>
    <m/>
    <m/>
    <m/>
    <x v="34"/>
    <n v="1950"/>
    <m/>
    <m/>
    <m/>
    <m/>
    <s v="Não se aplica"/>
    <m/>
    <m/>
    <m/>
    <m/>
    <m/>
    <m/>
    <m/>
    <m/>
  </r>
  <r>
    <m/>
    <s v="VAGO"/>
    <s v="A documentação que compunha o Processo 0558-T foi desentranhada para formar o Processo 0520-T, tornado o 0558-T um número vago."/>
    <m/>
    <m/>
    <m/>
    <m/>
    <m/>
    <s v="Número VAGO"/>
    <m/>
    <m/>
    <n v="1"/>
    <n v="558"/>
    <x v="1"/>
    <m/>
    <m/>
    <m/>
    <s v="VAGO"/>
    <s v="VAGO"/>
    <m/>
    <m/>
    <m/>
    <s v=" "/>
    <m/>
    <m/>
    <m/>
    <m/>
    <m/>
    <m/>
    <m/>
    <m/>
    <m/>
    <x v="1"/>
    <m/>
    <m/>
    <m/>
    <m/>
    <m/>
    <m/>
    <m/>
    <m/>
    <m/>
    <m/>
    <m/>
    <m/>
    <m/>
    <m/>
  </r>
  <r>
    <m/>
    <s v="SUPERINT"/>
    <s v="Origem: DEPAM encaminhado à SE em 10/04/2015"/>
    <s v="01458000912/2013-07"/>
    <s v="NE"/>
    <s v="BA"/>
    <s v="São Francisco do Conde"/>
    <s v="Edificação e Acervo"/>
    <s v="Igreja Matriz de São Gonçalo"/>
    <n v="1"/>
    <m/>
    <n v="1"/>
    <n v="559"/>
    <x v="23"/>
    <d v="1957-06-11T00:00:00"/>
    <m/>
    <m/>
    <n v="1950"/>
    <s v="INSTRUÇÃO"/>
    <m/>
    <m/>
    <m/>
    <s v=" "/>
    <s v="Bem Imóvel"/>
    <s v="Edificação"/>
    <s v="Arquitetura Religiosa"/>
    <m/>
    <m/>
    <m/>
    <m/>
    <m/>
    <m/>
    <x v="1"/>
    <m/>
    <m/>
    <m/>
    <m/>
    <m/>
    <m/>
    <m/>
    <m/>
    <m/>
    <m/>
    <m/>
    <m/>
    <m/>
    <m/>
  </r>
  <r>
    <m/>
    <s v="ARQUIVO"/>
    <m/>
    <m/>
    <s v="NE"/>
    <s v="BA"/>
    <s v="Salvador"/>
    <s v="Edificação e Acervo"/>
    <s v="Capela de Nossa Senhora da Escada"/>
    <n v="1"/>
    <s v="T"/>
    <n v="1"/>
    <n v="560"/>
    <x v="1"/>
    <m/>
    <m/>
    <m/>
    <n v="1950"/>
    <s v="TOMBADO"/>
    <m/>
    <m/>
    <m/>
    <s v="BA2927408BIED00006"/>
    <s v="Bem Imóvel"/>
    <s v="Edificação"/>
    <s v="Arquitetura Religiosa"/>
    <m/>
    <d v="1962-04-11T00:00:00"/>
    <m/>
    <m/>
    <m/>
    <m/>
    <x v="15"/>
    <n v="1960"/>
    <m/>
    <m/>
    <m/>
    <m/>
    <s v="Não se aplica"/>
    <m/>
    <m/>
    <m/>
    <m/>
    <m/>
    <m/>
    <m/>
    <m/>
  </r>
  <r>
    <m/>
    <s v="ARQUIVO"/>
    <s v="Despacho para INDEFERIR o Processo em 11/02/2004."/>
    <m/>
    <s v="NE"/>
    <s v="BA"/>
    <s v="Camaçari"/>
    <s v="Edificação e Acervo"/>
    <s v="Igreja Matriz do Espírito Santo, na Antiga Aldeia do Espírito Santo; localidade de Abrantes"/>
    <n v="1"/>
    <m/>
    <n v="1"/>
    <n v="561"/>
    <x v="23"/>
    <m/>
    <m/>
    <m/>
    <n v="1950"/>
    <s v="INDEFERIDO"/>
    <m/>
    <m/>
    <m/>
    <s v=" "/>
    <s v="Bem Imóvel"/>
    <s v="Edificação"/>
    <s v="Arquitetura Religiosa"/>
    <m/>
    <m/>
    <m/>
    <m/>
    <m/>
    <m/>
    <x v="1"/>
    <m/>
    <m/>
    <d v="2004-02-11T00:00:00"/>
    <n v="2000"/>
    <m/>
    <m/>
    <m/>
    <m/>
    <m/>
    <m/>
    <m/>
    <m/>
    <m/>
    <m/>
  </r>
  <r>
    <m/>
    <s v="SUPERINT"/>
    <s v="Reaberto em 24/09/2019"/>
    <s v="01450.001414/2019-39"/>
    <s v="NE"/>
    <s v="BA"/>
    <s v="Salvador"/>
    <s v="Bem móvel ou integrado"/>
    <s v="Sta Marg. De Alexandria e N.Sra.Pedra Fria"/>
    <n v="2"/>
    <m/>
    <n v="1"/>
    <n v="562"/>
    <x v="24"/>
    <m/>
    <m/>
    <m/>
    <n v="1950"/>
    <s v="INSTRUÇÃO"/>
    <m/>
    <m/>
    <m/>
    <s v=" "/>
    <s v="Bem Móvel e Integrado"/>
    <s v="Artefato"/>
    <m/>
    <m/>
    <m/>
    <m/>
    <m/>
    <m/>
    <m/>
    <x v="1"/>
    <m/>
    <m/>
    <m/>
    <m/>
    <m/>
    <m/>
    <m/>
    <m/>
    <m/>
    <m/>
    <m/>
    <m/>
    <m/>
    <m/>
  </r>
  <r>
    <m/>
    <s v="ARQUIVO"/>
    <m/>
    <m/>
    <s v="SE"/>
    <s v="RJ"/>
    <s v="Paraty"/>
    <s v="Conjunto Urbano"/>
    <s v="Município de Paraty (nome original: Conjunto arquitetônico e paisagístico da cidade de Paraty e, separadamente, o edifício da Santa Casa)"/>
    <n v="1"/>
    <s v="T"/>
    <n v="1"/>
    <n v="563"/>
    <x v="23"/>
    <m/>
    <m/>
    <m/>
    <n v="1950"/>
    <s v="TOMBADO"/>
    <m/>
    <m/>
    <m/>
    <s v="RJ-3303807-BI-CU-00003"/>
    <s v="Bem Imóvel"/>
    <s v="Conjunto Urbano"/>
    <m/>
    <s v="13/2/1958; 1/3/1974"/>
    <m/>
    <s v="13/2/1958; 1/3/1974"/>
    <m/>
    <m/>
    <m/>
    <x v="34"/>
    <n v="1950"/>
    <n v="1974"/>
    <m/>
    <m/>
    <s v="incrito novamente nos mesmos livros do tombo em 1974 pela rerratificação denominada: Município de Parati, convertido em Monumento Nacional pelo Decreto nº 58.077, de 24 de março de 1966"/>
    <s v="P"/>
    <s v="sim"/>
    <s v="Não se aplica"/>
    <s v="sim"/>
    <s v="sim"/>
    <s v="sim"/>
    <s v="sim"/>
    <n v="2012"/>
    <s v="O município é todo tombado. Portarias317 e 402 (delimitação do bairro histórico), de 2012.Necessita normas para centro histórico. "/>
  </r>
  <r>
    <m/>
    <s v="ARQUIVO"/>
    <m/>
    <m/>
    <s v="SE"/>
    <s v="RJ"/>
    <s v="Duque de Caxias"/>
    <s v="Conjunto Rural"/>
    <s v="Casa grande e capela da antiga Fazenda de São Bento, abrangendo a área de terrenos incluídos num raio de 100 metros das edificações"/>
    <n v="1"/>
    <s v="T"/>
    <n v="1"/>
    <n v="564"/>
    <x v="23"/>
    <m/>
    <m/>
    <m/>
    <n v="1950"/>
    <s v="TOMBADO"/>
    <m/>
    <m/>
    <m/>
    <s v="RJ3301702BICA00001"/>
    <s v="Bem Imóvel"/>
    <s v="Conjunto Arquitetônico"/>
    <s v="Misto"/>
    <m/>
    <m/>
    <d v="1957-07-10T00:00:00"/>
    <m/>
    <m/>
    <m/>
    <x v="4"/>
    <n v="1950"/>
    <m/>
    <m/>
    <m/>
    <m/>
    <m/>
    <m/>
    <m/>
    <m/>
    <m/>
    <m/>
    <m/>
    <m/>
    <m/>
  </r>
  <r>
    <s v=" 28/11/2016"/>
    <s v="DEPAM"/>
    <s v="CGID: 28/11/2016. Está sob tombamento provisório, mas o bem não existe mais. A Procuradoria entende que tem que ir ao Conselho pra que esse  verifique a ausência de valor ou se por acaso os bens remanescentes e dispersos não teriam valor para a abertura d"/>
    <s v="01450.011591/2008-71"/>
    <s v="SE"/>
    <s v="RJ"/>
    <s v="Rio de Janeiro"/>
    <s v="Bem móvel ou integrado"/>
    <s v="Espólio de Simões da Silva"/>
    <n v="1"/>
    <s v="TP"/>
    <n v="1"/>
    <n v="565"/>
    <x v="23"/>
    <m/>
    <m/>
    <m/>
    <n v="1950"/>
    <s v="TOMB. PROVIS."/>
    <s v="INDEFERIMENTO"/>
    <m/>
    <d v="1957-07-17T00:00:00"/>
    <s v="RJ-3304557-BM-AC-00006"/>
    <s v="Bem Móvel e Integrado"/>
    <s v="Coleção"/>
    <m/>
    <m/>
    <m/>
    <m/>
    <m/>
    <m/>
    <m/>
    <x v="1"/>
    <m/>
    <m/>
    <m/>
    <m/>
    <m/>
    <m/>
    <m/>
    <m/>
    <m/>
    <m/>
    <m/>
    <m/>
    <m/>
    <m/>
  </r>
  <r>
    <m/>
    <s v="ARQUIVO"/>
    <m/>
    <m/>
    <s v="SE"/>
    <s v="RJ"/>
    <s v="Vassouras"/>
    <s v="Conjunto Urbano"/>
    <s v="Conjunto Paisagístico e Urbanístico da Cidade de Vassouras, demarcado no processo,  constituído de construções públicas e particulares, incluindo calçamento e arborização."/>
    <n v="1"/>
    <s v="T"/>
    <n v="1"/>
    <n v="566"/>
    <x v="23"/>
    <m/>
    <m/>
    <m/>
    <n v="1950"/>
    <s v="TOMBADO"/>
    <m/>
    <m/>
    <m/>
    <s v="RJ-3306206-BI-CU-00001"/>
    <s v="Bem Imóvel"/>
    <s v="Conjunto Urbano"/>
    <m/>
    <d v="1958-06-26T00:00:00"/>
    <m/>
    <m/>
    <m/>
    <n v="1958"/>
    <n v="25"/>
    <x v="34"/>
    <n v="1950"/>
    <m/>
    <m/>
    <m/>
    <m/>
    <s v="P"/>
    <s v="sim"/>
    <s v="P"/>
    <s v="sim"/>
    <s v="sim"/>
    <s v="sim"/>
    <m/>
    <n v="1986"/>
    <s v="O tombamento compreende não só as construções públicas e particulares situadas noslogradouros referidos, mas também as peculiaridades destes e, particularmente sua arborização. Informações sobre delimitação das poligonais: DEPAM-RJ 98-99. Normatização: Po"/>
  </r>
  <r>
    <m/>
    <s v="ARQUIVO"/>
    <s v="INDEFERIDO em 27/02/2004."/>
    <m/>
    <s v="NE"/>
    <s v="MA"/>
    <s v="Caxias "/>
    <s v="Edificação e Acervo"/>
    <s v="Igreja Nossa Senhora do Rosário"/>
    <n v="1"/>
    <m/>
    <n v="1"/>
    <n v="567"/>
    <x v="1"/>
    <m/>
    <m/>
    <m/>
    <n v="1950"/>
    <s v="INDEFERIDO"/>
    <m/>
    <m/>
    <m/>
    <s v=" "/>
    <s v="Bem Imóvel"/>
    <s v="Edificação"/>
    <s v="Arquitetura Religiosa"/>
    <m/>
    <m/>
    <m/>
    <m/>
    <m/>
    <m/>
    <x v="1"/>
    <m/>
    <m/>
    <d v="2004-02-27T00:00:00"/>
    <n v="2000"/>
    <m/>
    <m/>
    <m/>
    <m/>
    <m/>
    <m/>
    <m/>
    <m/>
    <m/>
    <m/>
  </r>
  <r>
    <m/>
    <s v="ARQUIVO"/>
    <s v="Processo INDEFERIDO em 25/05/2010."/>
    <m/>
    <s v="S"/>
    <s v="SC"/>
    <s v="São Francisco do Sul"/>
    <s v="Sítio arqueológico"/>
    <s v="Sambaqui: Sítio Morretes"/>
    <n v="1"/>
    <m/>
    <n v="1"/>
    <n v="568"/>
    <x v="23"/>
    <m/>
    <m/>
    <m/>
    <n v="1950"/>
    <s v="INDEFERIDO"/>
    <m/>
    <m/>
    <m/>
    <s v=" "/>
    <s v="Bem Arqueológico"/>
    <s v="Sítio"/>
    <m/>
    <m/>
    <m/>
    <m/>
    <m/>
    <m/>
    <m/>
    <x v="1"/>
    <m/>
    <m/>
    <d v="2010-05-25T00:00:00"/>
    <n v="2010"/>
    <m/>
    <m/>
    <m/>
    <m/>
    <m/>
    <m/>
    <m/>
    <m/>
    <m/>
    <m/>
  </r>
  <r>
    <m/>
    <s v="ARQUIVO"/>
    <m/>
    <m/>
    <s v="SE"/>
    <s v="MG"/>
    <s v="Belo Vale"/>
    <s v="Edificação"/>
    <s v="Fazenda da Boa Esperança: casa"/>
    <n v="1"/>
    <s v="T"/>
    <n v="1"/>
    <n v="569"/>
    <x v="1"/>
    <m/>
    <m/>
    <m/>
    <n v="1950"/>
    <s v="TOMBADO"/>
    <m/>
    <m/>
    <m/>
    <s v="MG3106408BIED00001"/>
    <s v="Bem Imóvel"/>
    <s v="Edificação"/>
    <m/>
    <m/>
    <m/>
    <d v="1959-08-27T00:00:00"/>
    <m/>
    <m/>
    <m/>
    <x v="31"/>
    <n v="1950"/>
    <m/>
    <m/>
    <m/>
    <m/>
    <s v="Não se aplica"/>
    <m/>
    <m/>
    <m/>
    <m/>
    <m/>
    <m/>
    <m/>
    <m/>
  </r>
  <r>
    <m/>
    <s v="ARQUIVO"/>
    <s v="INDEFERIDO em 13/07/2016"/>
    <s v="01458.000911/2013-54"/>
    <s v="SE"/>
    <s v="SP"/>
    <s v="São Paulo"/>
    <s v="Conjunto Rural"/>
    <s v="Fazenda Butantã"/>
    <n v="1"/>
    <m/>
    <n v="1"/>
    <n v="570"/>
    <x v="23"/>
    <m/>
    <m/>
    <m/>
    <n v="1950"/>
    <s v="INDEFERIDO"/>
    <m/>
    <m/>
    <m/>
    <s v=" "/>
    <s v="Bem Imóvel"/>
    <s v="Conjunto Arquitetônico"/>
    <s v="Misto"/>
    <m/>
    <m/>
    <m/>
    <m/>
    <m/>
    <m/>
    <x v="1"/>
    <m/>
    <m/>
    <d v="1905-07-08T00:00:00"/>
    <n v="2010"/>
    <m/>
    <m/>
    <m/>
    <m/>
    <m/>
    <m/>
    <m/>
    <m/>
    <m/>
    <m/>
  </r>
  <r>
    <m/>
    <s v="ARQUIVO"/>
    <s v="Processo INDEFERIDO em 27/02/2004."/>
    <m/>
    <s v="S"/>
    <s v="RS"/>
    <s v="Torres"/>
    <s v="Edificação e Acervo"/>
    <s v="Igreja de São Domingos em Torres"/>
    <n v="1"/>
    <m/>
    <n v="1"/>
    <n v="571"/>
    <x v="25"/>
    <m/>
    <m/>
    <m/>
    <n v="1950"/>
    <s v="INDEFERIDO"/>
    <m/>
    <m/>
    <m/>
    <s v=" "/>
    <s v="Bem Imóvel"/>
    <s v="Edificação"/>
    <s v="Arquitetura Religiosa"/>
    <m/>
    <m/>
    <m/>
    <m/>
    <n v="1963"/>
    <n v="41"/>
    <x v="1"/>
    <m/>
    <m/>
    <d v="2004-02-27T00:00:00"/>
    <n v="2000"/>
    <m/>
    <m/>
    <m/>
    <m/>
    <m/>
    <m/>
    <m/>
    <m/>
    <m/>
    <m/>
  </r>
  <r>
    <m/>
    <s v="ARQUIVO"/>
    <m/>
    <m/>
    <s v="SE"/>
    <s v="RJ"/>
    <s v="Rio de Janeiro"/>
    <s v="Edificação"/>
    <s v="Casa à Praça da República, 197, onde residiu o Marechal Deodoro da Fonseca"/>
    <n v="1"/>
    <s v="T"/>
    <n v="1"/>
    <n v="572"/>
    <x v="25"/>
    <m/>
    <m/>
    <m/>
    <n v="1950"/>
    <s v="TOMBADO"/>
    <m/>
    <m/>
    <m/>
    <s v="RJ3304557BIED00089"/>
    <s v="Bem Imóvel"/>
    <s v="Edificação"/>
    <m/>
    <m/>
    <d v="1958-06-04T00:00:00"/>
    <m/>
    <m/>
    <n v="1958"/>
    <n v="25"/>
    <x v="34"/>
    <n v="1950"/>
    <m/>
    <m/>
    <m/>
    <m/>
    <s v="Não se aplica"/>
    <m/>
    <m/>
    <m/>
    <m/>
    <m/>
    <m/>
    <m/>
    <s v="Atual Museu do Exército"/>
  </r>
  <r>
    <m/>
    <s v="ARQUIVO"/>
    <s v="Anexado ao de nº 750-T-64 por se tratar do mesmo objeto. Encaminhado para arquivamento"/>
    <s v="01551.000084/2014-11"/>
    <s v="CO"/>
    <s v="DF"/>
    <s v="Brasília"/>
    <s v="Edificação"/>
    <s v="Casa: Antiga na área de Brasília"/>
    <n v="1"/>
    <m/>
    <n v="1"/>
    <n v="573"/>
    <x v="25"/>
    <m/>
    <m/>
    <m/>
    <n v="1950"/>
    <s v="ANEXADO"/>
    <m/>
    <m/>
    <m/>
    <s v=" "/>
    <s v="Bem Imóvel"/>
    <s v="Edificação"/>
    <m/>
    <m/>
    <m/>
    <m/>
    <m/>
    <m/>
    <m/>
    <x v="1"/>
    <m/>
    <m/>
    <m/>
    <m/>
    <m/>
    <m/>
    <m/>
    <m/>
    <m/>
    <m/>
    <m/>
    <m/>
    <m/>
    <m/>
  </r>
  <r>
    <m/>
    <s v="ARQUIVO"/>
    <m/>
    <m/>
    <s v="NE"/>
    <s v="BA"/>
    <s v="Salvador"/>
    <s v="Edificação e Acervo"/>
    <s v="Igreja de Nossa Senhora das Neves"/>
    <n v="1"/>
    <s v="T"/>
    <n v="1"/>
    <n v="574"/>
    <x v="25"/>
    <m/>
    <m/>
    <m/>
    <n v="1950"/>
    <s v="TOMBADO"/>
    <m/>
    <m/>
    <m/>
    <s v="BA2927408BIED00040"/>
    <s v="Bem Imóvel"/>
    <s v="Edificação"/>
    <s v="Arquitetura Religiosa"/>
    <m/>
    <m/>
    <d v="1958-07-08T00:00:00"/>
    <m/>
    <m/>
    <m/>
    <x v="34"/>
    <n v="1950"/>
    <m/>
    <m/>
    <m/>
    <m/>
    <s v="Não se aplica"/>
    <m/>
    <m/>
    <m/>
    <m/>
    <m/>
    <m/>
    <m/>
    <m/>
  </r>
  <r>
    <m/>
    <s v="ARQUIVO"/>
    <m/>
    <m/>
    <s v="NE"/>
    <s v="BA"/>
    <s v="Cachoeira"/>
    <s v="Edificação e Acervo"/>
    <s v="Igreja Matriz de Santiago"/>
    <n v="1"/>
    <s v="T"/>
    <n v="1"/>
    <n v="575"/>
    <x v="25"/>
    <m/>
    <m/>
    <m/>
    <n v="1950"/>
    <s v="TOMBADO"/>
    <m/>
    <m/>
    <m/>
    <s v="BA2904902BIED00001"/>
    <s v="Bem Imóvel"/>
    <s v="Edificação"/>
    <s v="Arquitetura Religiosa"/>
    <m/>
    <m/>
    <d v="1960-08-01T00:00:00"/>
    <m/>
    <m/>
    <m/>
    <x v="27"/>
    <n v="1960"/>
    <m/>
    <m/>
    <m/>
    <m/>
    <s v="Não se aplica"/>
    <m/>
    <m/>
    <m/>
    <m/>
    <m/>
    <m/>
    <m/>
    <s v="“O tombamento inclui todo o seu acervo, de acordo com a Resolução do Conselho Consultivo da SPHAN, de 13/08/85, referente ao Proc. Administ. nº 13/85/SPHAN&quot;."/>
  </r>
  <r>
    <m/>
    <s v="ARQUIVO"/>
    <s v="O Processo teve parecer de indeferimento em 31/05/1958, sendo INDEFERIDO em 05/07/1999."/>
    <m/>
    <s v="NE"/>
    <s v="BA"/>
    <s v="Cachoeira"/>
    <s v="Conjunto Rural"/>
    <s v="Capela e Aqueduto do Engenho da Ponta"/>
    <n v="1"/>
    <m/>
    <n v="1"/>
    <n v="576"/>
    <x v="25"/>
    <m/>
    <m/>
    <m/>
    <n v="1950"/>
    <s v="INDEFERIDO"/>
    <m/>
    <m/>
    <m/>
    <s v=" "/>
    <s v="Bem Imóvel"/>
    <s v="Conjunto Arquitetônico"/>
    <s v="Misto"/>
    <m/>
    <m/>
    <m/>
    <m/>
    <m/>
    <m/>
    <x v="1"/>
    <m/>
    <m/>
    <d v="1999-07-05T00:00:00"/>
    <n v="1990"/>
    <m/>
    <m/>
    <m/>
    <m/>
    <m/>
    <m/>
    <m/>
    <m/>
    <m/>
    <m/>
  </r>
  <r>
    <m/>
    <s v="ARQUIVO"/>
    <m/>
    <m/>
    <s v="SE"/>
    <s v="SP"/>
    <s v="São José do Barreiro"/>
    <s v="Conjunto Rural"/>
    <s v="Fazenda do Pau d'Alho: casa"/>
    <n v="1"/>
    <s v="T"/>
    <n v="1"/>
    <n v="577"/>
    <x v="25"/>
    <m/>
    <m/>
    <m/>
    <n v="1950"/>
    <s v="TOMBADO"/>
    <m/>
    <m/>
    <m/>
    <s v="SP3549607BIED00001"/>
    <s v="Bem Imóvel"/>
    <s v="Conjunto Arquitetônico"/>
    <s v="Misto"/>
    <m/>
    <d v="1968-02-19T00:00:00"/>
    <m/>
    <m/>
    <m/>
    <m/>
    <x v="42"/>
    <n v="1960"/>
    <m/>
    <m/>
    <m/>
    <m/>
    <s v="Não se aplica"/>
    <m/>
    <m/>
    <m/>
    <m/>
    <m/>
    <m/>
    <m/>
    <m/>
  </r>
  <r>
    <m/>
    <s v="ARQUIVO"/>
    <m/>
    <m/>
    <s v="SE"/>
    <s v="RJ"/>
    <s v="Rio de Janeiro"/>
    <s v="Edificação"/>
    <s v="Casa à Rua Monte Alegre, 255 onde faleceu Benjamin Constant e respectiva área desapropriada pela Constituição de 1891, atual Museu Benjamin Constant"/>
    <n v="1"/>
    <s v="T"/>
    <n v="1"/>
    <n v="578"/>
    <x v="25"/>
    <m/>
    <m/>
    <m/>
    <n v="1950"/>
    <s v="TOMBADO"/>
    <m/>
    <m/>
    <m/>
    <s v="RJ-3304557-BI-ED-00058"/>
    <s v="Bem Imóvel"/>
    <s v="Edificação"/>
    <m/>
    <m/>
    <d v="1958-04-02T00:00:00"/>
    <m/>
    <m/>
    <m/>
    <m/>
    <x v="34"/>
    <n v="1950"/>
    <m/>
    <m/>
    <m/>
    <m/>
    <s v="Não se aplica"/>
    <m/>
    <m/>
    <m/>
    <m/>
    <m/>
    <m/>
    <m/>
    <m/>
  </r>
  <r>
    <m/>
    <s v="ARQUIVO"/>
    <s v="Resolução que informa o INDEFERIMENTO do Processo em 21/08/1958."/>
    <m/>
    <s v="NE"/>
    <s v="BA"/>
    <s v="Bom Jesus da Lapa"/>
    <s v="Patrimônio Natural"/>
    <s v="Conjunto Paisagístico: Morro do Santuário do Bom Jesus da Lapa"/>
    <n v="1"/>
    <m/>
    <n v="1"/>
    <n v="579"/>
    <x v="25"/>
    <m/>
    <m/>
    <m/>
    <n v="1950"/>
    <s v="INDEFERIDO"/>
    <m/>
    <m/>
    <m/>
    <s v=" "/>
    <s v="Bem Paisagístico"/>
    <s v="Paisagem"/>
    <m/>
    <m/>
    <m/>
    <m/>
    <m/>
    <n v="1958"/>
    <n v="26"/>
    <x v="1"/>
    <m/>
    <m/>
    <d v="1958-08-21T00:00:00"/>
    <n v="1950"/>
    <m/>
    <m/>
    <m/>
    <m/>
    <m/>
    <m/>
    <m/>
    <m/>
    <m/>
    <m/>
  </r>
  <r>
    <m/>
    <s v="ARQUIVO"/>
    <s v="Processo INDEFERIDO em 21/03/2013."/>
    <m/>
    <s v="NE"/>
    <s v="PE"/>
    <s v="Recife"/>
    <s v="Bem móvel ou integrado"/>
    <s v="Peças de Arte Sacra dos Bispados do Nordeste"/>
    <n v="1"/>
    <m/>
    <n v="1"/>
    <n v="580"/>
    <x v="25"/>
    <m/>
    <m/>
    <m/>
    <n v="1950"/>
    <s v="INDEFERIDO"/>
    <m/>
    <m/>
    <m/>
    <s v=" "/>
    <s v="Bem Móvel e Integrado"/>
    <s v="Coleção"/>
    <m/>
    <m/>
    <m/>
    <m/>
    <m/>
    <m/>
    <m/>
    <x v="1"/>
    <m/>
    <m/>
    <d v="2013-03-21T00:00:00"/>
    <n v="2010"/>
    <m/>
    <m/>
    <m/>
    <m/>
    <m/>
    <m/>
    <m/>
    <m/>
    <m/>
    <m/>
  </r>
  <r>
    <m/>
    <s v="ARQUIVO"/>
    <s v="Processo com parecer para indeferimento em 10/06/1958, sendo INDEFERIDO em 25/05/2010, conforme decisão do Conselho Consultivo do Patrimônio Cultural na sua 63ª Reunião, realizada em 15.04.2010."/>
    <m/>
    <s v="SE"/>
    <s v="ES"/>
    <s v="Aracruz"/>
    <s v="Edificação"/>
    <s v="Casa: Antiga Câmara e Cadeia de Santa Cruz; Câmara de Santa Cruz"/>
    <n v="1"/>
    <m/>
    <n v="1"/>
    <n v="581"/>
    <x v="25"/>
    <m/>
    <m/>
    <m/>
    <n v="1950"/>
    <s v="INDEFERIDO"/>
    <m/>
    <m/>
    <m/>
    <s v=" "/>
    <s v="Bem Imóvel"/>
    <s v="Edificação"/>
    <m/>
    <m/>
    <m/>
    <m/>
    <m/>
    <m/>
    <m/>
    <x v="1"/>
    <m/>
    <m/>
    <d v="2010-05-25T00:00:00"/>
    <n v="2010"/>
    <m/>
    <m/>
    <m/>
    <m/>
    <m/>
    <m/>
    <m/>
    <m/>
    <m/>
    <m/>
  </r>
  <r>
    <m/>
    <s v="ARQUIVO"/>
    <s v="O Processo teve parecer de indeferimento em 23/07/1958, sendo INDEFERIDO em 05/07/1999."/>
    <m/>
    <s v="SE"/>
    <s v="MG"/>
    <s v="Lagoa Santa"/>
    <s v="Edificação e Acervo"/>
    <s v="Capela do Rosario da Quinta do Sumidouro"/>
    <n v="1"/>
    <m/>
    <n v="1"/>
    <n v="582"/>
    <x v="25"/>
    <m/>
    <m/>
    <m/>
    <n v="1950"/>
    <s v="INDEFERIDO"/>
    <m/>
    <m/>
    <m/>
    <s v=" "/>
    <s v="Bem Imóvel"/>
    <s v="Edificação"/>
    <s v="Arquitetura Religiosa"/>
    <m/>
    <m/>
    <m/>
    <m/>
    <m/>
    <m/>
    <x v="1"/>
    <m/>
    <m/>
    <d v="1999-07-05T00:00:00"/>
    <n v="1990"/>
    <m/>
    <m/>
    <m/>
    <m/>
    <m/>
    <m/>
    <m/>
    <m/>
    <m/>
    <m/>
  </r>
  <r>
    <m/>
    <s v="ARQUIVO"/>
    <s v="Processo INDEFERIDO em 27/02/2004."/>
    <m/>
    <s v="NE"/>
    <s v="BA"/>
    <s v="Salvador"/>
    <s v="Bem móvel ou integrado"/>
    <s v="Alfaias do Convento das Mercês"/>
    <n v="1"/>
    <m/>
    <n v="1"/>
    <n v="583"/>
    <x v="25"/>
    <m/>
    <m/>
    <m/>
    <n v="1950"/>
    <s v="INDEFERIDO"/>
    <m/>
    <m/>
    <m/>
    <s v=" "/>
    <s v="Bem Móvel e Integrado"/>
    <s v="Artefato"/>
    <m/>
    <m/>
    <m/>
    <m/>
    <m/>
    <m/>
    <m/>
    <x v="1"/>
    <m/>
    <m/>
    <d v="2004-02-27T00:00:00"/>
    <n v="2000"/>
    <m/>
    <m/>
    <m/>
    <m/>
    <m/>
    <m/>
    <m/>
    <m/>
    <m/>
    <m/>
  </r>
  <r>
    <m/>
    <s v="ARQUIVO"/>
    <m/>
    <m/>
    <s v="NE"/>
    <s v="BA"/>
    <s v="Salvador"/>
    <s v="Bem móvel ou integrado"/>
    <s v="Coleção de silhares de azulejos oriundos do Palacete Aguiar e instalados na sede da Reitoria da Universidade da Bahia, à rua Algusto Viana, s/nº"/>
    <n v="1"/>
    <s v="T"/>
    <n v="1"/>
    <n v="584"/>
    <x v="25"/>
    <m/>
    <m/>
    <m/>
    <n v="1950"/>
    <s v="TOMBADO"/>
    <m/>
    <m/>
    <m/>
    <s v="BA2927408BMCL00001"/>
    <s v="Bem Móvel e Integrado"/>
    <s v="Coleção"/>
    <m/>
    <m/>
    <m/>
    <d v="1958-08-27T00:00:00"/>
    <m/>
    <m/>
    <m/>
    <x v="34"/>
    <n v="1950"/>
    <m/>
    <m/>
    <m/>
    <m/>
    <s v="Não se aplica"/>
    <m/>
    <s v="Não se aplica"/>
    <m/>
    <m/>
    <m/>
    <m/>
    <m/>
    <m/>
  </r>
  <r>
    <m/>
    <s v="ARQUIVO"/>
    <m/>
    <m/>
    <s v="SE"/>
    <s v="RJ"/>
    <s v="Niterói"/>
    <s v="Edificação"/>
    <s v="Casa à Avenida Quintino Bocaiúva, 145"/>
    <n v="1"/>
    <s v="T"/>
    <n v="1"/>
    <n v="585"/>
    <x v="26"/>
    <m/>
    <m/>
    <m/>
    <n v="1950"/>
    <s v="TOMBADO"/>
    <m/>
    <m/>
    <m/>
    <s v="RJ3303302BIED00007"/>
    <s v="Bem Imóvel"/>
    <s v="Edificação"/>
    <m/>
    <m/>
    <m/>
    <d v="1962-04-11T00:00:00"/>
    <m/>
    <m/>
    <m/>
    <x v="15"/>
    <n v="1960"/>
    <m/>
    <m/>
    <m/>
    <m/>
    <s v="Não se aplica"/>
    <m/>
    <m/>
    <m/>
    <m/>
    <m/>
    <m/>
    <m/>
    <m/>
  </r>
  <r>
    <m/>
    <s v="ARQUIVO"/>
    <s v="O Processo 0586-T-58 foi ANEXADO ao Processo 1176-T-85."/>
    <m/>
    <s v="SE"/>
    <s v="SP"/>
    <s v="São Paulo"/>
    <s v="Edificação"/>
    <s v="Igreja: Carmo (Ordem 3ª)"/>
    <n v="1"/>
    <m/>
    <n v="1"/>
    <n v="586"/>
    <x v="1"/>
    <m/>
    <m/>
    <m/>
    <n v="1950"/>
    <s v="ANEXADO"/>
    <m/>
    <m/>
    <m/>
    <s v="SP-3550308-BI-ED-00013"/>
    <s v="Bem Imóvel"/>
    <s v="Edificação"/>
    <s v="Arquitetura Religiosa"/>
    <m/>
    <m/>
    <m/>
    <m/>
    <m/>
    <m/>
    <x v="1"/>
    <m/>
    <m/>
    <m/>
    <m/>
    <m/>
    <m/>
    <m/>
    <m/>
    <m/>
    <m/>
    <m/>
    <m/>
    <m/>
    <m/>
  </r>
  <r>
    <m/>
    <s v="ARQUIVO"/>
    <m/>
    <s v="01458.000807/2014-41"/>
    <s v="SE"/>
    <s v="SP"/>
    <s v="São Paulo"/>
    <s v="Edificação"/>
    <s v="Casa Glória - Casa Chinesa"/>
    <n v="1"/>
    <m/>
    <n v="1"/>
    <n v="587"/>
    <x v="25"/>
    <s v="não existe"/>
    <s v="interna"/>
    <s v="não consta"/>
    <n v="1950"/>
    <s v="INDEFERIDO"/>
    <m/>
    <m/>
    <m/>
    <s v=" "/>
    <s v="Bem Imóvel"/>
    <s v="Edificação"/>
    <m/>
    <m/>
    <m/>
    <m/>
    <m/>
    <m/>
    <m/>
    <x v="1"/>
    <m/>
    <m/>
    <m/>
    <m/>
    <m/>
    <m/>
    <m/>
    <m/>
    <m/>
    <m/>
    <m/>
    <m/>
    <m/>
    <m/>
  </r>
  <r>
    <m/>
    <s v="ARQUIVO"/>
    <m/>
    <m/>
    <s v="SE"/>
    <s v="MG"/>
    <s v="Sete Lagoas"/>
    <s v="Edificação"/>
    <s v="Casa na Praça Santo Antônio, 94 antiga sede da fazenda Sete Lagoas"/>
    <n v="1"/>
    <s v="T"/>
    <n v="1"/>
    <n v="588"/>
    <x v="25"/>
    <m/>
    <m/>
    <m/>
    <n v="1950"/>
    <s v="TOMBADO"/>
    <m/>
    <m/>
    <m/>
    <s v="MG3167202BIED00001"/>
    <s v="Bem Imóvel"/>
    <s v="Edificação"/>
    <m/>
    <m/>
    <d v="1968-08-14T00:00:00"/>
    <m/>
    <m/>
    <m/>
    <m/>
    <x v="42"/>
    <n v="1960"/>
    <m/>
    <m/>
    <m/>
    <m/>
    <s v="Não se aplica"/>
    <m/>
    <m/>
    <m/>
    <m/>
    <m/>
    <m/>
    <m/>
    <m/>
  </r>
  <r>
    <m/>
    <s v="ARQUIVO"/>
    <m/>
    <m/>
    <s v="SE"/>
    <s v="RJ"/>
    <s v="Rio de Janeiro"/>
    <s v="Bem móvel ou integrado"/>
    <s v="Arco e oratório de Nossa Senhora da Boa Esperança localizados nos fundos da Igreja de Nossa Senhora do Carmo"/>
    <n v="1"/>
    <s v="T"/>
    <n v="1"/>
    <n v="589"/>
    <x v="25"/>
    <m/>
    <m/>
    <m/>
    <n v="1950"/>
    <s v="TOMBADO"/>
    <m/>
    <m/>
    <m/>
    <s v="RJ-3304557-BM-AC-00004"/>
    <s v="Bem Móvel e Integrado"/>
    <s v="Artefato"/>
    <m/>
    <m/>
    <m/>
    <d v="1960-03-17T00:00:00"/>
    <m/>
    <n v="1960"/>
    <n v="30"/>
    <x v="27"/>
    <n v="1960"/>
    <m/>
    <m/>
    <m/>
    <m/>
    <s v="Não se aplica"/>
    <m/>
    <s v="Não se aplica"/>
    <m/>
    <m/>
    <m/>
    <m/>
    <m/>
    <m/>
  </r>
  <r>
    <m/>
    <s v="ARQUIVO"/>
    <s v="O Processo 0590-T-58 deverá ser anexado ao 1341-T-94 (onjunto Arquitetônico e Paisagístico da Pampulha) quando o volume IV do mesmo retornar ao ACI-RJ. "/>
    <m/>
    <s v="SE"/>
    <s v="MG"/>
    <s v="Belo Horizonte"/>
    <s v="Edificação"/>
    <s v="Casa: Antigo Casino da Pampulha"/>
    <n v="1"/>
    <m/>
    <n v="1"/>
    <n v="590"/>
    <x v="25"/>
    <m/>
    <m/>
    <m/>
    <n v="1950"/>
    <s v="ANEXADO"/>
    <m/>
    <m/>
    <m/>
    <s v="MG-3106200-BI-ED-00016"/>
    <s v="Bem Imóvel"/>
    <s v="Edificação"/>
    <m/>
    <m/>
    <m/>
    <m/>
    <m/>
    <m/>
    <m/>
    <x v="1"/>
    <m/>
    <m/>
    <m/>
    <m/>
    <s v="Observação do Arquivo: &quot;Aguardando o retorno do processo 1341-T-94 para ser apensado ao mesmo&quot;"/>
    <m/>
    <m/>
    <m/>
    <m/>
    <m/>
    <m/>
    <m/>
    <m/>
    <m/>
  </r>
  <r>
    <d v="2018-12-13T00:00:00"/>
    <s v="DEPAM"/>
    <s v="resposta à rerratificação, considerando a pubnlicação da portaria de entorno."/>
    <s v="01458.001643/2010-45"/>
    <s v="SE"/>
    <s v="MG"/>
    <s v="Belo Horizonte"/>
    <s v="Patrimônio Natural"/>
    <s v="Conjunto paisagístico do pico e da parte mais alcantilada da Serra do Curral"/>
    <n v="1"/>
    <s v="T"/>
    <n v="1"/>
    <n v="591"/>
    <x v="25"/>
    <m/>
    <m/>
    <m/>
    <n v="1950"/>
    <s v="RERRATIFIC."/>
    <m/>
    <m/>
    <m/>
    <s v="MG3106200PSPS00001"/>
    <s v="Bem Paisagístico"/>
    <s v="Paisagem"/>
    <m/>
    <d v="1960-09-21T00:00:00"/>
    <m/>
    <m/>
    <m/>
    <n v="1960"/>
    <s v="30, 35"/>
    <x v="27"/>
    <n v="1960"/>
    <n v="1961"/>
    <m/>
    <m/>
    <s v="Tombamento aprovado na 30ª reunião do Conselho consultivo, em 1960, mas foram pedidos estudos para definir a área compreendida pelo tombamento. Rerratificado em 1961 (35ª reunião), com a aprovação da área"/>
    <s v="P"/>
    <m/>
    <s v="P"/>
    <s v="sim"/>
    <m/>
    <m/>
    <s v="Em andamento (acompanhamento CGAF, 2016)"/>
    <n v="2016"/>
    <s v="Tombamento e entorno: PORTARIA No 444, DE 27 DE OUTUBRO DE 2016 (anulou a Portaria n 198, de 18 de maio de 2016)"/>
  </r>
  <r>
    <m/>
    <s v="ARQUIVO"/>
    <m/>
    <m/>
    <s v="SE"/>
    <s v="SP"/>
    <s v="Ubatuba"/>
    <s v="Edificação"/>
    <s v="Sobradão do Porto"/>
    <n v="1"/>
    <s v="T"/>
    <n v="1"/>
    <n v="592"/>
    <x v="27"/>
    <m/>
    <m/>
    <m/>
    <n v="1950"/>
    <s v="TOMBADO"/>
    <m/>
    <m/>
    <m/>
    <s v="SP3555406BIED00001"/>
    <s v="Bem Imóvel"/>
    <s v="Edificação"/>
    <m/>
    <m/>
    <m/>
    <d v="1959-03-03T00:00:00"/>
    <m/>
    <m/>
    <m/>
    <x v="31"/>
    <n v="1950"/>
    <m/>
    <m/>
    <m/>
    <m/>
    <s v="Não se aplica"/>
    <m/>
    <m/>
    <m/>
    <m/>
    <m/>
    <m/>
    <m/>
    <s v="O sobrado foi declarado de utilidade pública pelo Decreto nº 31, de 06 de agosto de 1981."/>
  </r>
  <r>
    <d v="2020-07-20T00:00:00"/>
    <s v="DEPAM"/>
    <s v="Ação judicial com parecer de força executória"/>
    <s v="01458.000278/2013-02"/>
    <s v="SE"/>
    <s v="SP"/>
    <s v="São Paulo"/>
    <s v="Edificação e Acervo"/>
    <s v="Igreja de São Francisco (Ordem Terceira)"/>
    <n v="1"/>
    <m/>
    <n v="1"/>
    <n v="593"/>
    <x v="27"/>
    <m/>
    <m/>
    <m/>
    <n v="1950"/>
    <s v="INSTRUÇÃO"/>
    <s v="DEFERIMENTO"/>
    <m/>
    <m/>
    <s v=" "/>
    <s v="Bem Imóvel"/>
    <s v="Edificação"/>
    <s v="Arquitetura Religiosa"/>
    <m/>
    <m/>
    <m/>
    <m/>
    <m/>
    <m/>
    <x v="1"/>
    <m/>
    <m/>
    <m/>
    <m/>
    <m/>
    <m/>
    <m/>
    <m/>
    <m/>
    <m/>
    <m/>
    <m/>
    <m/>
    <m/>
  </r>
  <r>
    <m/>
    <s v="ARQUIVO"/>
    <s v="Processo desaparecido e reconstituído a partir de cópia existente na Superintendência."/>
    <m/>
    <s v="CO"/>
    <s v="DF"/>
    <s v="Brasília"/>
    <s v="Edificação"/>
    <s v="Catetinho"/>
    <n v="1"/>
    <s v="T"/>
    <n v="1"/>
    <n v="594"/>
    <x v="27"/>
    <m/>
    <m/>
    <m/>
    <n v="1950"/>
    <s v="TOMBADO"/>
    <m/>
    <m/>
    <m/>
    <s v="DF5300108BIED00018"/>
    <s v="Bem Imóvel"/>
    <s v="Edificação"/>
    <m/>
    <m/>
    <d v="1959-07-21T00:00:00"/>
    <m/>
    <m/>
    <m/>
    <m/>
    <x v="31"/>
    <n v="1950"/>
    <m/>
    <m/>
    <m/>
    <m/>
    <s v="Não se aplica"/>
    <m/>
    <s v="Não se aplica"/>
    <m/>
    <m/>
    <m/>
    <m/>
    <m/>
    <s v="Inserido na poligonal de entorno do Conjunto Urbanístico de Brasília"/>
  </r>
  <r>
    <m/>
    <s v="ARQUIVO"/>
    <m/>
    <m/>
    <s v="NE"/>
    <s v="CE"/>
    <s v="Caucaia"/>
    <s v="Edificação"/>
    <s v="Casa de Câmara e Cadeia"/>
    <n v="1"/>
    <s v="T"/>
    <n v="1"/>
    <n v="595"/>
    <x v="27"/>
    <m/>
    <m/>
    <m/>
    <n v="1950"/>
    <s v="TOMBADO"/>
    <m/>
    <m/>
    <m/>
    <s v="CE2303709BIED00002"/>
    <s v="Bem Imóvel"/>
    <s v="Edificação"/>
    <m/>
    <m/>
    <d v="1973-05-30T00:00:00"/>
    <m/>
    <m/>
    <m/>
    <m/>
    <x v="43"/>
    <n v="1970"/>
    <m/>
    <m/>
    <m/>
    <m/>
    <s v="Não se aplica"/>
    <m/>
    <m/>
    <m/>
    <m/>
    <m/>
    <m/>
    <m/>
    <m/>
  </r>
  <r>
    <m/>
    <s v="ARQUIVO"/>
    <m/>
    <m/>
    <s v="SE"/>
    <s v="MG"/>
    <s v="Pitangui"/>
    <s v="Edificação"/>
    <s v="Casa de Câmara e Cadeia ou Paço Municipal de Pitangui, Rua José Gonçalves, nº 29"/>
    <n v="1"/>
    <s v="T"/>
    <n v="1"/>
    <n v="596"/>
    <x v="27"/>
    <m/>
    <m/>
    <m/>
    <n v="1950"/>
    <s v="TOMBADO"/>
    <m/>
    <m/>
    <m/>
    <s v="MG3151404BIED00001"/>
    <s v="Bem Imóvel"/>
    <s v="Edificação"/>
    <m/>
    <m/>
    <m/>
    <d v="1959-08-04T00:00:00"/>
    <m/>
    <m/>
    <m/>
    <x v="31"/>
    <n v="1950"/>
    <m/>
    <m/>
    <m/>
    <m/>
    <s v="Não se aplica"/>
    <m/>
    <m/>
    <m/>
    <m/>
    <m/>
    <m/>
    <m/>
    <s v="secretaria de cultura está sem recursos para recuperar edifício (abril/2013). Entrou em contato para saber como obter dinheiro"/>
  </r>
  <r>
    <s v=" "/>
    <s v="ARQUIVO"/>
    <s v=" "/>
    <s v=" "/>
    <s v="SE"/>
    <s v="MG"/>
    <s v="Minas Novas"/>
    <s v="Edificação"/>
    <s v="Casa na Avenida Getúlio Vargas - Sobradão do Foro"/>
    <n v="1"/>
    <s v="T"/>
    <n v="1"/>
    <n v="597"/>
    <x v="27"/>
    <m/>
    <m/>
    <m/>
    <n v="1950"/>
    <s v="TOMBADO"/>
    <s v=" "/>
    <m/>
    <m/>
    <s v="MG-3141801-BI-ED-00002_x0009_"/>
    <s v="Bem Imóvel"/>
    <s v="Edificação"/>
    <s v="Arquitetura Civil"/>
    <d v="1959-09-01T00:00:00"/>
    <s v=" "/>
    <s v=" "/>
    <s v=" "/>
    <n v="1959"/>
    <n v="29"/>
    <x v="31"/>
    <n v="1950"/>
    <s v=" "/>
    <s v=" "/>
    <s v=" "/>
    <s v=" "/>
    <s v=" "/>
    <s v=" "/>
    <s v=" "/>
    <s v=" "/>
    <s v=" "/>
    <s v=" "/>
    <s v=" "/>
    <s v=" "/>
    <s v=" "/>
  </r>
  <r>
    <m/>
    <s v="ARQUIVO"/>
    <s v="Processo INDEFERIDO em 30/10/1962."/>
    <m/>
    <s v="SE"/>
    <s v="RJ"/>
    <s v="Rio de Janeiro"/>
    <s v="Edificação"/>
    <s v="Escola de Educação Feminina Princesa Isabel (antiga Fazenda de Santa Cruz)"/>
    <n v="1"/>
    <m/>
    <n v="1"/>
    <n v="598"/>
    <x v="1"/>
    <m/>
    <m/>
    <m/>
    <n v="1950"/>
    <s v="INDEFERIDO"/>
    <m/>
    <m/>
    <m/>
    <m/>
    <s v="Bem Imóvel"/>
    <s v="Edificação"/>
    <m/>
    <m/>
    <m/>
    <m/>
    <m/>
    <n v="1962"/>
    <n v="40"/>
    <x v="1"/>
    <m/>
    <m/>
    <d v="1962-10-30T00:00:00"/>
    <n v="1960"/>
    <m/>
    <m/>
    <m/>
    <m/>
    <m/>
    <m/>
    <m/>
    <m/>
    <m/>
    <m/>
  </r>
  <r>
    <m/>
    <s v="ARQUIVO"/>
    <m/>
    <m/>
    <s v="NE"/>
    <s v="MA"/>
    <s v="São Luís"/>
    <s v="Conjunto Arquitetônico"/>
    <s v="Casas à Avenida Pedro II, 199 e 205"/>
    <n v="1"/>
    <s v="T"/>
    <n v="1"/>
    <n v="599"/>
    <x v="27"/>
    <m/>
    <m/>
    <m/>
    <n v="1950"/>
    <s v="TOMBADO"/>
    <m/>
    <m/>
    <m/>
    <s v="MA2111300BIED00006"/>
    <s v="Bem Imóvel"/>
    <s v="Conjunto Arquitetônico"/>
    <m/>
    <m/>
    <m/>
    <d v="1961-08-17T00:00:00"/>
    <m/>
    <m/>
    <m/>
    <x v="32"/>
    <n v="1960"/>
    <m/>
    <m/>
    <m/>
    <m/>
    <s v="Não se aplica"/>
    <s v="sim"/>
    <s v="Não se aplica"/>
    <s v="sim"/>
    <s v="sim"/>
    <m/>
    <m/>
    <m/>
    <m/>
  </r>
  <r>
    <m/>
    <s v="ARQUIVO"/>
    <m/>
    <m/>
    <s v="NE"/>
    <s v="MA"/>
    <s v="São Luís"/>
    <s v="Edificação"/>
    <s v="Fonte das Pedras"/>
    <n v="1"/>
    <s v="T"/>
    <n v="1"/>
    <n v="600"/>
    <x v="27"/>
    <m/>
    <m/>
    <m/>
    <n v="1950"/>
    <s v="TOMBADO"/>
    <m/>
    <m/>
    <m/>
    <s v="MA2111300BIED00004"/>
    <s v="Bem Imóvel"/>
    <s v="Edificação"/>
    <m/>
    <m/>
    <m/>
    <d v="1963-07-12T00:00:00"/>
    <m/>
    <m/>
    <m/>
    <x v="30"/>
    <n v="1960"/>
    <m/>
    <m/>
    <m/>
    <s v="Segundo Superintendência: &quot;O bem tombado pelo Governo Federal, está inserido dentro do Conjunto Histórico, Arquitetônico e Paisagístico do Centro Urbano de São Luís tombado pelo Governo do Estado do Maranhão &quot;, ou seja, não tem entorno delimitado pelo IPH"/>
    <s v="Não se aplica"/>
    <s v="sim"/>
    <s v="S/D"/>
    <s v="não"/>
    <s v="sim"/>
    <m/>
    <m/>
    <m/>
    <s v="Segundo Superintendência: &quot;O bem tombado pelo Governo Federal, está inserido dentro do Conjunto Histórico, Arquitetônico e Paisagístico do Centro Urbano de São Luís tombado pelo Governo do Estado do Maranhão &quot;, ou seja, não tem entorno delimitado pelo IPH"/>
  </r>
  <r>
    <m/>
    <s v="ARQUIVO"/>
    <s v="O Processo 0601-T-59 foi ANEXADO ao Processo 1223-T-87 (Anexo 1)."/>
    <m/>
    <s v="SE"/>
    <s v="MG"/>
    <s v="Piranga"/>
    <s v="Edificação e Acervo"/>
    <s v="Capela do Senhor Bom Jesus de Matozinho"/>
    <n v="1"/>
    <m/>
    <n v="1"/>
    <n v="601"/>
    <x v="27"/>
    <m/>
    <m/>
    <m/>
    <n v="1950"/>
    <s v="ANEXADO"/>
    <m/>
    <m/>
    <m/>
    <s v="MG3150802BICA00001"/>
    <s v="Bem Imóvel"/>
    <s v="Edificação"/>
    <s v="Arquitetura Religiosa"/>
    <m/>
    <m/>
    <m/>
    <m/>
    <m/>
    <m/>
    <x v="1"/>
    <m/>
    <m/>
    <m/>
    <m/>
    <m/>
    <m/>
    <m/>
    <m/>
    <m/>
    <m/>
    <m/>
    <m/>
    <m/>
    <m/>
  </r>
  <r>
    <m/>
    <s v="ARQUIVO"/>
    <m/>
    <m/>
    <s v="CO"/>
    <s v="GO"/>
    <s v="Jaraguá"/>
    <s v="Edificação e Acervo"/>
    <s v="Igreja de Nossa Senhora do Rosário"/>
    <n v="1"/>
    <s v="T"/>
    <n v="1"/>
    <n v="602"/>
    <x v="27"/>
    <m/>
    <m/>
    <m/>
    <n v="1950"/>
    <s v="TOMBADO"/>
    <m/>
    <m/>
    <m/>
    <s v="GO5211800BIED00001"/>
    <s v="Bem Imóvel"/>
    <s v="Edificação"/>
    <s v="Arquitetura Religiosa"/>
    <m/>
    <m/>
    <d v="1960-01-26T00:00:00"/>
    <m/>
    <m/>
    <m/>
    <x v="27"/>
    <n v="1960"/>
    <m/>
    <m/>
    <m/>
    <m/>
    <s v="Não se aplica"/>
    <m/>
    <m/>
    <m/>
    <m/>
    <m/>
    <m/>
    <m/>
    <m/>
  </r>
  <r>
    <m/>
    <s v="ARQUIVO"/>
    <m/>
    <m/>
    <s v="SE"/>
    <s v="MG"/>
    <s v="Lagoa Santa"/>
    <s v="Edificação"/>
    <s v="Túmulos do Dr. Peter Wilhen Lund e de seus colaboradores Pedro Andreas Brandt, Guilherme Behrens e João Rodolfo Müller, e mais o pequeno cemitério em que se acham situados"/>
    <n v="1"/>
    <s v="T"/>
    <n v="1"/>
    <n v="603"/>
    <x v="27"/>
    <m/>
    <m/>
    <m/>
    <n v="1950"/>
    <s v="TOMBADO"/>
    <m/>
    <m/>
    <m/>
    <s v="MG-3137601-BI-CA-00001"/>
    <s v="Bem Imóvel"/>
    <s v="Conjunto Arquitetônico"/>
    <s v="Arquitetura Funerária"/>
    <m/>
    <d v="1960-05-09T00:00:00"/>
    <m/>
    <m/>
    <n v="1960"/>
    <n v="31"/>
    <x v="27"/>
    <n v="1960"/>
    <m/>
    <m/>
    <m/>
    <m/>
    <s v="Não se aplica"/>
    <m/>
    <m/>
    <m/>
    <m/>
    <m/>
    <m/>
    <m/>
    <m/>
  </r>
  <r>
    <m/>
    <s v="ARQUIVO"/>
    <m/>
    <m/>
    <s v="SE"/>
    <s v="MG"/>
    <s v="Ouro Preto"/>
    <s v="Edificação e Acervo"/>
    <s v="Igreja Matriz de São Bartolomeu"/>
    <n v="1"/>
    <s v="T"/>
    <n v="1"/>
    <n v="604"/>
    <x v="28"/>
    <m/>
    <m/>
    <m/>
    <n v="1960"/>
    <s v="TOMBADO"/>
    <m/>
    <m/>
    <m/>
    <s v="MG3146107BIED00031"/>
    <s v="Bem Imóvel"/>
    <s v="Edificação"/>
    <s v="Arquitetura Religiosa"/>
    <m/>
    <m/>
    <d v="1960-03-04T00:00:00"/>
    <m/>
    <m/>
    <m/>
    <x v="27"/>
    <n v="1960"/>
    <m/>
    <m/>
    <m/>
    <m/>
    <s v="Não se aplica"/>
    <m/>
    <m/>
    <m/>
    <m/>
    <m/>
    <m/>
    <m/>
    <m/>
  </r>
  <r>
    <m/>
    <s v="DEPAM"/>
    <s v="Processo teve aprovação do Conselho Consultivo, sem notificação, houve impugnação e vários pareceres contrários. Está dentro do conjunto tombado de São Luis. O processo foi equivocadamente arquivado como processo administrativo. Localizado em 05/02/2020 p"/>
    <s v="01450.003726/2008-24"/>
    <s v="NE"/>
    <s v="MA"/>
    <s v="São Luís"/>
    <s v="Edificação"/>
    <s v="Casa à Rua Godofredo Viana 240/216,São Luis, MA"/>
    <n v="1"/>
    <m/>
    <n v="1"/>
    <n v="605"/>
    <x v="28"/>
    <m/>
    <m/>
    <m/>
    <n v="1960"/>
    <s v="INSTRUÇÃO"/>
    <s v="INDEFERIMENTO"/>
    <m/>
    <m/>
    <s v=" "/>
    <s v="Bem Imóvel"/>
    <s v="Edificação"/>
    <m/>
    <m/>
    <m/>
    <m/>
    <m/>
    <m/>
    <m/>
    <x v="1"/>
    <m/>
    <m/>
    <m/>
    <m/>
    <m/>
    <m/>
    <m/>
    <m/>
    <m/>
    <m/>
    <m/>
    <m/>
    <m/>
    <m/>
  </r>
  <r>
    <m/>
    <s v="ARQUIVO"/>
    <m/>
    <m/>
    <s v="NE"/>
    <s v="BA"/>
    <s v="Ituaçu"/>
    <s v="Patrimônio Natural"/>
    <s v="Gruta de Mangabeira"/>
    <n v="1"/>
    <s v="T"/>
    <n v="1"/>
    <n v="606"/>
    <x v="28"/>
    <m/>
    <m/>
    <m/>
    <n v="1960"/>
    <s v="TOMBADO"/>
    <m/>
    <m/>
    <m/>
    <s v="BA2917201PSPS00001"/>
    <s v="Bem Paisagístico"/>
    <s v="Paisagem"/>
    <m/>
    <d v="1962-07-27T00:00:00"/>
    <m/>
    <m/>
    <m/>
    <m/>
    <m/>
    <x v="15"/>
    <n v="1960"/>
    <m/>
    <m/>
    <m/>
    <m/>
    <m/>
    <m/>
    <m/>
    <m/>
    <m/>
    <m/>
    <m/>
    <m/>
    <m/>
  </r>
  <r>
    <m/>
    <s v="ARQUIVO"/>
    <s v="Demolido. Encaminhado para indeferimento em 17/11/2015"/>
    <s v="01458.000255/2013-90"/>
    <s v="CO"/>
    <s v="GO"/>
    <s v="Jataí"/>
    <s v="Edificação"/>
    <s v="Casa de Câmara e Cadeia (antiga), situada na Praça Professor Maromba"/>
    <n v="1"/>
    <m/>
    <n v="1"/>
    <n v="607"/>
    <x v="28"/>
    <m/>
    <m/>
    <m/>
    <n v="1960"/>
    <s v="INDEFERIDO"/>
    <m/>
    <m/>
    <m/>
    <s v=" "/>
    <s v="Bem Imóvel"/>
    <s v="Edificação"/>
    <m/>
    <m/>
    <m/>
    <m/>
    <m/>
    <m/>
    <m/>
    <x v="1"/>
    <m/>
    <m/>
    <d v="1905-07-07T00:00:00"/>
    <n v="2010"/>
    <m/>
    <m/>
    <m/>
    <m/>
    <m/>
    <m/>
    <m/>
    <m/>
    <m/>
    <m/>
  </r>
  <r>
    <m/>
    <s v="X"/>
    <s v="Infor Arquivo: &quot;23/08/1983 - Assessoria Jurídica - Teresa Beatriz - Vol. 1 - 13/02/1998 - Não localizado - Projur - Vol. 1&quot;"/>
    <m/>
    <s v="SE"/>
    <s v="MG"/>
    <s v="Itabirito"/>
    <s v="Patrimônio Natural"/>
    <s v="Pico de Itabira - Conjunto Paisagístico e Pico do Itabirito"/>
    <n v="1"/>
    <s v="TC"/>
    <n v="1"/>
    <n v="608"/>
    <x v="28"/>
    <m/>
    <m/>
    <m/>
    <n v="1960"/>
    <s v="TOMB. CANCEL."/>
    <m/>
    <m/>
    <m/>
    <s v=" "/>
    <s v="Bem Paisagístico"/>
    <s v="Paisagem"/>
    <m/>
    <s v="c"/>
    <m/>
    <m/>
    <m/>
    <s v="1961, 1966"/>
    <s v="35, 46"/>
    <x v="1"/>
    <m/>
    <m/>
    <m/>
    <m/>
    <s v="Na 46ª reunião do Conselho Consultivo foi aprovado solicitar à Presidência reconsiderar a decisão do destombamento do bem. Cancelada a Inscrição nº 31 no Livro do Tombo Arqueológico, Etnográfico e Paisagístico, por despacho do Presidente da República data"/>
    <m/>
    <m/>
    <m/>
    <m/>
    <m/>
    <m/>
    <m/>
    <m/>
    <m/>
  </r>
  <r>
    <m/>
    <s v="ARQUIVO"/>
    <s v="Processo INDEFERIDO em 06/07/1962."/>
    <m/>
    <s v="N"/>
    <s v="PA"/>
    <s v="Belém"/>
    <s v="Edificação"/>
    <s v="Casa da Travessa Joaquim Távora, 60"/>
    <n v="1"/>
    <m/>
    <n v="1"/>
    <n v="609"/>
    <x v="28"/>
    <m/>
    <m/>
    <m/>
    <n v="1960"/>
    <s v="INDEFERIDO"/>
    <m/>
    <m/>
    <m/>
    <s v=" "/>
    <s v="Bem Imóvel"/>
    <s v="Edificação"/>
    <m/>
    <m/>
    <m/>
    <m/>
    <m/>
    <m/>
    <m/>
    <x v="1"/>
    <m/>
    <m/>
    <d v="1962-07-06T00:00:00"/>
    <n v="1960"/>
    <m/>
    <m/>
    <m/>
    <m/>
    <m/>
    <m/>
    <m/>
    <m/>
    <m/>
    <m/>
  </r>
  <r>
    <m/>
    <s v="ARQUIVO"/>
    <m/>
    <m/>
    <s v="SE"/>
    <s v="MG"/>
    <s v="Belo Horizonte"/>
    <s v="Bem móvel ou integrado"/>
    <s v="Lavatório da Igreja de Nossa Senhora da Boa Viagem"/>
    <n v="1"/>
    <s v="T"/>
    <n v="1"/>
    <n v="610"/>
    <x v="28"/>
    <m/>
    <m/>
    <m/>
    <n v="1960"/>
    <s v="TOMBADO"/>
    <m/>
    <m/>
    <m/>
    <s v="MG3106200BMAR00001"/>
    <s v="Bem Móvel e Integrado"/>
    <s v="Artefato"/>
    <m/>
    <m/>
    <m/>
    <d v="1960-07-01T00:00:00"/>
    <m/>
    <m/>
    <m/>
    <x v="27"/>
    <n v="1960"/>
    <m/>
    <m/>
    <m/>
    <m/>
    <s v="Não se aplica"/>
    <m/>
    <s v="Não se aplica"/>
    <m/>
    <m/>
    <m/>
    <m/>
    <m/>
    <m/>
  </r>
  <r>
    <m/>
    <s v="ARQUIVO"/>
    <s v="Processo INDEFERIDO em 06/07/1962."/>
    <m/>
    <s v="N"/>
    <s v="PA"/>
    <s v="Belém"/>
    <s v="Coleção ou acervo"/>
    <s v="Coleção de cerâmica arqueológica de propriedade da Sra. Ilse Liebold"/>
    <n v="1"/>
    <m/>
    <n v="1"/>
    <n v="611"/>
    <x v="28"/>
    <m/>
    <m/>
    <m/>
    <n v="1960"/>
    <s v="INDEFERIDO"/>
    <m/>
    <m/>
    <m/>
    <s v=" "/>
    <s v="Bem Móvel e Integrado"/>
    <s v="Coleção"/>
    <m/>
    <m/>
    <m/>
    <m/>
    <m/>
    <m/>
    <m/>
    <x v="1"/>
    <m/>
    <m/>
    <d v="1962-07-06T00:00:00"/>
    <n v="1960"/>
    <m/>
    <m/>
    <m/>
    <m/>
    <m/>
    <m/>
    <m/>
    <m/>
    <m/>
    <m/>
  </r>
  <r>
    <m/>
    <s v="ARQUIVO"/>
    <m/>
    <m/>
    <s v="SE"/>
    <s v="RJ"/>
    <s v="Petrópolis"/>
    <s v="Conjunto Arquitetônico"/>
    <s v="Palácio de Cristal e Praça da Confluência"/>
    <n v="1"/>
    <s v="T"/>
    <n v="1"/>
    <n v="612"/>
    <x v="28"/>
    <m/>
    <m/>
    <m/>
    <n v="1960"/>
    <s v="TOMBADO"/>
    <m/>
    <m/>
    <m/>
    <s v="RJ-3303906-BI-CA-00002"/>
    <s v="Bem Imóvel"/>
    <s v="Conjunto Arquitetônico"/>
    <m/>
    <d v="1967-06-21T00:00:00"/>
    <m/>
    <d v="1967-06-21T00:00:00"/>
    <m/>
    <n v="1960"/>
    <n v="32"/>
    <x v="29"/>
    <n v="1960"/>
    <m/>
    <m/>
    <m/>
    <m/>
    <s v="T"/>
    <s v="sim"/>
    <s v="Não se aplica"/>
    <m/>
    <s v="não"/>
    <m/>
    <m/>
    <m/>
    <s v="Bem tombado isoladamente incluido no conjunto tombado"/>
  </r>
  <r>
    <m/>
    <s v="ARQUIVO"/>
    <m/>
    <m/>
    <s v="SE"/>
    <s v="RJ"/>
    <s v="Casimiro de Abreu"/>
    <s v="Edificação"/>
    <s v="Casa à Praça Marechal Deodoro ou Rua Bernardo Gomes, conhecida como casa de Casimiro de Abreu"/>
    <n v="1"/>
    <s v="T"/>
    <n v="1"/>
    <n v="613"/>
    <x v="28"/>
    <m/>
    <m/>
    <m/>
    <n v="1960"/>
    <s v="TOMBADO"/>
    <m/>
    <m/>
    <m/>
    <s v="RJ3301306BIED00001"/>
    <s v="Bem Imóvel"/>
    <s v="Edificação"/>
    <m/>
    <m/>
    <d v="1963-03-13T00:00:00"/>
    <m/>
    <m/>
    <m/>
    <m/>
    <x v="30"/>
    <n v="1960"/>
    <m/>
    <m/>
    <m/>
    <m/>
    <s v="Não se aplica"/>
    <m/>
    <m/>
    <m/>
    <m/>
    <m/>
    <m/>
    <m/>
    <m/>
  </r>
  <r>
    <m/>
    <s v="ARQUIVO"/>
    <s v="Processo INDEFERIDO em 30/10/1962."/>
    <m/>
    <s v="SE"/>
    <s v="RJ"/>
    <s v="Rio de Janeiro"/>
    <s v="Bem móvel ou integrado"/>
    <s v="Objeto: Bengala"/>
    <n v="1"/>
    <m/>
    <n v="1"/>
    <n v="614"/>
    <x v="28"/>
    <m/>
    <m/>
    <m/>
    <n v="1960"/>
    <s v="INDEFERIDO"/>
    <m/>
    <m/>
    <m/>
    <s v=" "/>
    <s v="Bem Móvel e Integrado"/>
    <s v="Artefato"/>
    <m/>
    <m/>
    <m/>
    <m/>
    <m/>
    <n v="1962"/>
    <n v="40"/>
    <x v="1"/>
    <m/>
    <m/>
    <d v="1962-10-30T00:00:00"/>
    <n v="1960"/>
    <m/>
    <m/>
    <m/>
    <m/>
    <m/>
    <m/>
    <m/>
    <m/>
    <m/>
    <m/>
  </r>
  <r>
    <m/>
    <s v="ARQUIVO"/>
    <m/>
    <s v="01450.011586/2008-68"/>
    <s v="SE"/>
    <s v="RJ"/>
    <s v="Rio de Janeiro"/>
    <s v="Edificação"/>
    <s v="Edifício Sede da Escola Nacional de Engenharia (Largo de São Francisco )"/>
    <n v="1"/>
    <s v="T"/>
    <n v="1"/>
    <n v="615"/>
    <x v="28"/>
    <m/>
    <m/>
    <m/>
    <n v="1960"/>
    <s v="TOMBADO"/>
    <m/>
    <m/>
    <m/>
    <s v="RJ3304557BIED00100"/>
    <s v="Bem Imóvel"/>
    <s v="Edificação"/>
    <m/>
    <m/>
    <d v="1962-04-11T00:00:00"/>
    <m/>
    <m/>
    <s v="1961, 1971"/>
    <s v="36, 56, 136"/>
    <x v="15"/>
    <n v="1960"/>
    <n v="1989"/>
    <m/>
    <m/>
    <s v="Por mais incrível que pareça o tombamento desse bem foi aprovado duas vezes, como se pode ver na ata 36 (1961) e na ata 56 (1971). Em 1989 foi aprovado o aumento na poligonal de tombamento"/>
    <s v="Não se aplica"/>
    <m/>
    <m/>
    <m/>
    <m/>
    <m/>
    <m/>
    <m/>
    <s v="O tombamento abrange a massa do edifício que interessa às imediações da Igreja de São Francisco de Paula, inclusive o pórtico e o vestíbulo e não a totalidade da edificação.(Resolução do Conselho Consultivo do IPHAN, em sessão realizada a 25/11/71.&quot;"/>
  </r>
  <r>
    <m/>
    <s v="ARQUIVO"/>
    <m/>
    <m/>
    <s v="SE"/>
    <s v="RJ"/>
    <s v="Itaboraí"/>
    <s v="Edificação e Acervo"/>
    <s v="Igreja Matriz de São João Batista"/>
    <n v="1"/>
    <s v="T"/>
    <n v="1"/>
    <n v="616"/>
    <x v="28"/>
    <m/>
    <m/>
    <m/>
    <n v="1960"/>
    <s v="TOMBADO"/>
    <m/>
    <m/>
    <m/>
    <s v="RJ3301900BIED00003"/>
    <s v="Bem Imóvel"/>
    <s v="Edificação"/>
    <s v="Arquitetura Religiosa"/>
    <m/>
    <d v="1970-03-18T00:00:00"/>
    <m/>
    <m/>
    <m/>
    <m/>
    <x v="28"/>
    <n v="1970"/>
    <m/>
    <m/>
    <m/>
    <m/>
    <s v="Não se aplica"/>
    <m/>
    <m/>
    <m/>
    <m/>
    <m/>
    <m/>
    <m/>
    <m/>
  </r>
  <r>
    <m/>
    <s v="ARQUIVO"/>
    <s v="Processo INDEFERIDO em 27/02/2004."/>
    <m/>
    <s v="SE"/>
    <s v="RJ"/>
    <s v="Itaboraí"/>
    <s v="Edificação"/>
    <s v=" Casa da Fazenda Cruz, antigo solar dos Viscondes de Itaboraí "/>
    <n v="1"/>
    <m/>
    <n v="1"/>
    <n v="617"/>
    <x v="28"/>
    <m/>
    <m/>
    <m/>
    <n v="1960"/>
    <s v="INDEFERIDO"/>
    <m/>
    <m/>
    <m/>
    <s v=" "/>
    <s v="Bem Imóvel"/>
    <s v="Edificação"/>
    <m/>
    <m/>
    <m/>
    <m/>
    <m/>
    <m/>
    <m/>
    <x v="1"/>
    <m/>
    <m/>
    <d v="2004-02-27T00:00:00"/>
    <n v="2000"/>
    <m/>
    <m/>
    <m/>
    <m/>
    <m/>
    <m/>
    <m/>
    <m/>
    <m/>
    <m/>
  </r>
  <r>
    <m/>
    <s v="ARQUIVO"/>
    <m/>
    <m/>
    <s v="SE"/>
    <s v="SP"/>
    <s v="Taubaté"/>
    <s v="Conjunto Rural"/>
    <s v="Chácara do Visconde, ou casa de Monteiro Lobato, situada entre a Rua Guaratinguetá e a Avenida Campinas, abrangendo uma área de 9.996 m², em parte arborizada, limitada aos fundos pela Rua Guaraperanga e à frente por uma rua projetada, paralela à mesma rua"/>
    <n v="1"/>
    <s v="T"/>
    <n v="1"/>
    <n v="618"/>
    <x v="28"/>
    <m/>
    <m/>
    <m/>
    <n v="1960"/>
    <s v="TOMBADO"/>
    <m/>
    <m/>
    <m/>
    <s v="SP-3554102-BI-ED-00001"/>
    <s v="Bem Imóvel"/>
    <s v="Conjunto Arquitetônico"/>
    <s v="Misto"/>
    <m/>
    <d v="1962-07-23T00:00:00"/>
    <m/>
    <m/>
    <m/>
    <m/>
    <x v="15"/>
    <n v="1960"/>
    <m/>
    <m/>
    <m/>
    <m/>
    <s v="Não se aplica"/>
    <m/>
    <m/>
    <m/>
    <m/>
    <m/>
    <m/>
    <m/>
    <m/>
  </r>
  <r>
    <m/>
    <s v="ARQUIVO"/>
    <m/>
    <m/>
    <s v="NE"/>
    <s v="PE"/>
    <s v="Cabo de Santo Agostinho"/>
    <s v="Edificação e Acervo"/>
    <s v="Convento Carmelita: ruínas e Igreja de Nossa Senhora de Nazaré"/>
    <n v="1"/>
    <s v="T"/>
    <n v="1"/>
    <n v="619"/>
    <x v="29"/>
    <m/>
    <m/>
    <m/>
    <n v="1960"/>
    <s v="TOMBADO"/>
    <m/>
    <m/>
    <m/>
    <s v="PE2602902BICA00001"/>
    <s v="Bem Imóvel"/>
    <s v="Edificação"/>
    <s v="Arquitetura Religiosa"/>
    <m/>
    <m/>
    <d v="1961-07-06T00:00:00"/>
    <m/>
    <m/>
    <m/>
    <x v="32"/>
    <n v="1960"/>
    <m/>
    <m/>
    <m/>
    <m/>
    <s v="Não se aplica"/>
    <m/>
    <m/>
    <m/>
    <m/>
    <m/>
    <m/>
    <m/>
    <m/>
  </r>
  <r>
    <m/>
    <s v="ARQUIVO"/>
    <s v="indeferido em 07/01/2020"/>
    <s v="01458.000981/2012-21"/>
    <s v="SE"/>
    <s v="MG"/>
    <s v="Rio Preto"/>
    <s v="Edificação"/>
    <s v="Casa: Rua Dr. Espiridião "/>
    <n v="1"/>
    <m/>
    <n v="1"/>
    <n v="620"/>
    <x v="29"/>
    <m/>
    <m/>
    <m/>
    <n v="1960"/>
    <s v="INDEFERIDO"/>
    <m/>
    <d v="2020-01-07T00:00:00"/>
    <m/>
    <s v=" "/>
    <s v="Bem Imóvel"/>
    <s v="Edificação"/>
    <m/>
    <m/>
    <m/>
    <m/>
    <m/>
    <m/>
    <m/>
    <x v="1"/>
    <m/>
    <m/>
    <m/>
    <m/>
    <m/>
    <m/>
    <m/>
    <m/>
    <m/>
    <m/>
    <m/>
    <m/>
    <m/>
    <m/>
  </r>
  <r>
    <m/>
    <s v="ARQUIVO"/>
    <m/>
    <m/>
    <s v="NE"/>
    <s v="BA"/>
    <s v="Nazaré"/>
    <s v="Edificação e Acervo"/>
    <s v="Igreja de Nossa Senhora de Nazaré de Camamú"/>
    <n v="1"/>
    <s v="T"/>
    <n v="1"/>
    <n v="621"/>
    <x v="29"/>
    <m/>
    <m/>
    <m/>
    <n v="1960"/>
    <s v="TOMBADO"/>
    <m/>
    <m/>
    <m/>
    <s v="BA2922508BIED00003"/>
    <s v="Bem Imóvel"/>
    <s v="Edificação"/>
    <s v="Arquitetura Religiosa"/>
    <m/>
    <m/>
    <d v="1962-01-26T00:00:00"/>
    <m/>
    <m/>
    <m/>
    <x v="15"/>
    <n v="1960"/>
    <m/>
    <m/>
    <m/>
    <s v="Outro processo 488-T"/>
    <s v="Não se aplica"/>
    <m/>
    <m/>
    <m/>
    <m/>
    <m/>
    <m/>
    <m/>
    <s v="“O tombamento inclui todo o seu acervo, de acordo com a Resolução do Conselho Consultivo da SPHAN, de 13/08/85, referente ao Proc. Administ. nº 13/85/SPHAN&quot;."/>
  </r>
  <r>
    <m/>
    <s v="ARQUIVO"/>
    <m/>
    <m/>
    <s v="NE"/>
    <s v="BA"/>
    <s v="Nazaré"/>
    <s v="Edificação e Acervo"/>
    <s v="Igreja de Nossa Senhora da Conceição"/>
    <n v="1"/>
    <s v="T"/>
    <n v="1"/>
    <n v="622"/>
    <x v="29"/>
    <m/>
    <m/>
    <m/>
    <n v="1960"/>
    <s v="TOMBADO"/>
    <m/>
    <m/>
    <m/>
    <s v="BA2922508BIED00004"/>
    <s v="Bem Imóvel"/>
    <s v="Edificação"/>
    <s v="Arquitetura Religiosa"/>
    <m/>
    <m/>
    <d v="1962-01-26T00:00:00"/>
    <m/>
    <m/>
    <m/>
    <x v="15"/>
    <n v="1960"/>
    <m/>
    <m/>
    <m/>
    <m/>
    <s v="Não se aplica"/>
    <m/>
    <m/>
    <m/>
    <m/>
    <m/>
    <m/>
    <m/>
    <m/>
  </r>
  <r>
    <m/>
    <s v="ARQUIVO"/>
    <m/>
    <m/>
    <s v="NE"/>
    <s v="BA"/>
    <s v="Nazaré"/>
    <s v="Edificação"/>
    <s v="Sobrado à Travessa da Capela, 2, conhecida como Solar Ataíde"/>
    <n v="1"/>
    <s v="T"/>
    <n v="1"/>
    <n v="623"/>
    <x v="29"/>
    <m/>
    <m/>
    <m/>
    <n v="1960"/>
    <s v="TOMBADO"/>
    <m/>
    <m/>
    <m/>
    <s v="BA2922508BIED00002"/>
    <s v="Bem Imóvel"/>
    <s v="Edificação"/>
    <s v="Arquitetura Religiosa"/>
    <m/>
    <d v="1962-04-11T00:00:00"/>
    <m/>
    <m/>
    <m/>
    <m/>
    <x v="15"/>
    <n v="1960"/>
    <m/>
    <m/>
    <m/>
    <s v="Outro processo 488-T"/>
    <s v="Não se aplica"/>
    <m/>
    <m/>
    <m/>
    <m/>
    <m/>
    <m/>
    <m/>
    <s v="“O tombamento inclui todo o seu acervo, de acordo com a Resolução do Conselho Consultivo da SPHAN, de 13/08/85, referente ao Proc. Administ. nº 13/85/SPHAN&quot;."/>
  </r>
  <r>
    <m/>
    <s v="SUPERINT"/>
    <s v="Na SE/BA desde 19/06/2013"/>
    <s v="01458.000391/2011-18"/>
    <s v="NE"/>
    <s v="BA"/>
    <s v="Nazaré"/>
    <s v="Conjunto Arquitetônico"/>
    <s v="Praça Alexandre Bittencourt, s/ nº, Casa dos Arcos, Mercado Municipal "/>
    <n v="1"/>
    <m/>
    <n v="1"/>
    <n v="624"/>
    <x v="29"/>
    <m/>
    <m/>
    <m/>
    <n v="1960"/>
    <s v="INSTRUÇÃO"/>
    <m/>
    <m/>
    <m/>
    <s v=" "/>
    <s v="Bem Imóvel"/>
    <s v="Conjunto Arquitetônico"/>
    <s v="Misto"/>
    <m/>
    <m/>
    <m/>
    <m/>
    <m/>
    <m/>
    <x v="1"/>
    <m/>
    <m/>
    <m/>
    <m/>
    <m/>
    <m/>
    <m/>
    <m/>
    <m/>
    <m/>
    <m/>
    <m/>
    <m/>
    <m/>
  </r>
  <r>
    <m/>
    <s v="SUPERINT"/>
    <s v="Para ETEC Porto Seguro em 30/09/2013"/>
    <s v="01458.000652/2011-08"/>
    <s v="NE"/>
    <s v="BA"/>
    <s v="Nazaré"/>
    <s v="Edificação"/>
    <s v="Solar Arttur Sampaio, Nazaré"/>
    <n v="1"/>
    <m/>
    <n v="1"/>
    <n v="625"/>
    <x v="29"/>
    <m/>
    <m/>
    <m/>
    <n v="1960"/>
    <s v="INSTRUÇÃO"/>
    <m/>
    <m/>
    <m/>
    <s v=" "/>
    <s v="Bem Imóvel"/>
    <s v="Edificação"/>
    <m/>
    <m/>
    <m/>
    <m/>
    <m/>
    <m/>
    <m/>
    <x v="1"/>
    <m/>
    <m/>
    <m/>
    <m/>
    <s v="Vistas do Cons. Paulo Ormindo - na SE-BA (08/06/2011)"/>
    <m/>
    <m/>
    <m/>
    <m/>
    <m/>
    <m/>
    <m/>
    <m/>
    <m/>
  </r>
  <r>
    <m/>
    <s v="ARQUIVO"/>
    <s v="Processo INDEFERIDO em 27/02/2004."/>
    <m/>
    <s v="NE"/>
    <s v="BA"/>
    <s v="Nazaré"/>
    <s v="Edificação"/>
    <s v="Casa Térrea com armazém, às margens do Rio Jaguaripe, nº 13, Nazaré, BA"/>
    <n v="1"/>
    <m/>
    <n v="1"/>
    <n v="626"/>
    <x v="29"/>
    <m/>
    <m/>
    <m/>
    <n v="1960"/>
    <s v="INDEFERIDO"/>
    <m/>
    <m/>
    <m/>
    <s v=" "/>
    <s v="Bem Imóvel"/>
    <s v="Edificação"/>
    <m/>
    <m/>
    <m/>
    <m/>
    <m/>
    <m/>
    <m/>
    <x v="1"/>
    <m/>
    <m/>
    <d v="2004-02-27T00:00:00"/>
    <n v="2000"/>
    <m/>
    <m/>
    <m/>
    <m/>
    <m/>
    <m/>
    <m/>
    <m/>
    <m/>
    <m/>
  </r>
  <r>
    <m/>
    <s v="ARQUIVO"/>
    <s v="Processo INDEFERIDO em 27/02/2004."/>
    <m/>
    <s v="NE"/>
    <s v="BA"/>
    <s v="Nazaré"/>
    <s v="Edificação"/>
    <s v="Casa à Praça Alexandre Bittencourt nº 13"/>
    <n v="1"/>
    <m/>
    <n v="1"/>
    <n v="627"/>
    <x v="29"/>
    <m/>
    <m/>
    <m/>
    <n v="1960"/>
    <s v="INDEFERIDO"/>
    <m/>
    <m/>
    <m/>
    <s v=" "/>
    <s v="Bem Imóvel"/>
    <s v="Edificação"/>
    <m/>
    <m/>
    <m/>
    <m/>
    <m/>
    <m/>
    <m/>
    <x v="1"/>
    <m/>
    <m/>
    <d v="2004-02-27T00:00:00"/>
    <n v="2000"/>
    <m/>
    <m/>
    <m/>
    <m/>
    <m/>
    <m/>
    <m/>
    <m/>
    <m/>
    <m/>
  </r>
  <r>
    <m/>
    <s v="ARQUIVO"/>
    <s v="Processo INDEFERIDO em 27/02/2004."/>
    <m/>
    <s v="NE"/>
    <s v="BA"/>
    <s v="Nazaré"/>
    <s v="Edificação"/>
    <s v="Casa à Rua Conselheiro Saraiva, Nazaré, BA"/>
    <n v="1"/>
    <m/>
    <n v="1"/>
    <n v="628"/>
    <x v="29"/>
    <m/>
    <m/>
    <m/>
    <n v="1960"/>
    <s v="INDEFERIDO"/>
    <m/>
    <m/>
    <m/>
    <s v=" "/>
    <s v="Bem Imóvel"/>
    <s v="Edificação"/>
    <m/>
    <m/>
    <m/>
    <m/>
    <m/>
    <m/>
    <m/>
    <x v="1"/>
    <m/>
    <m/>
    <d v="2004-02-27T00:00:00"/>
    <n v="2000"/>
    <m/>
    <m/>
    <m/>
    <m/>
    <m/>
    <m/>
    <m/>
    <m/>
    <m/>
    <m/>
  </r>
  <r>
    <m/>
    <s v="ARQUIVO"/>
    <s v="Processo INDEFERIDO em 27/02/2004."/>
    <m/>
    <s v="NE"/>
    <s v="BA"/>
    <s v="Nazaré"/>
    <s v="Edificação"/>
    <s v="Casa à Rua Barão Homem de Melo, Nazaré,BA"/>
    <n v="1"/>
    <m/>
    <n v="1"/>
    <n v="629"/>
    <x v="29"/>
    <m/>
    <m/>
    <m/>
    <n v="1960"/>
    <s v="INDEFERIDO"/>
    <m/>
    <m/>
    <m/>
    <s v=" "/>
    <s v="Bem Imóvel"/>
    <s v="Edificação"/>
    <m/>
    <m/>
    <m/>
    <m/>
    <m/>
    <m/>
    <m/>
    <x v="1"/>
    <m/>
    <m/>
    <d v="2004-07-07T00:00:00"/>
    <n v="2000"/>
    <m/>
    <m/>
    <m/>
    <m/>
    <m/>
    <m/>
    <m/>
    <m/>
    <m/>
    <m/>
  </r>
  <r>
    <m/>
    <s v="ARQUIVO"/>
    <m/>
    <m/>
    <s v="NE"/>
    <s v="BA"/>
    <s v="Nazaré"/>
    <s v="Edificação e Acervo"/>
    <s v="Igreja Matriz de Nossa Senhora de Nazaré"/>
    <n v="1"/>
    <s v="T"/>
    <n v="1"/>
    <n v="630"/>
    <x v="29"/>
    <m/>
    <m/>
    <m/>
    <n v="1960"/>
    <s v="TOMBADO"/>
    <m/>
    <m/>
    <m/>
    <s v="BA2922508BIED00001"/>
    <s v="Bem Imóvel"/>
    <s v="Edificação"/>
    <s v="Arquitetura Religiosa"/>
    <m/>
    <m/>
    <d v="1962-01-26T00:00:00"/>
    <m/>
    <m/>
    <m/>
    <x v="15"/>
    <n v="1960"/>
    <m/>
    <m/>
    <m/>
    <s v="Outro processo 488-T"/>
    <s v="Não se aplica"/>
    <m/>
    <m/>
    <m/>
    <m/>
    <m/>
    <m/>
    <m/>
    <s v="“O tombamento inclui todo o seu acervo, de acordo com a Resolução do Conselho Consultivo da SPHAN, de 13/08/85, referente ao Proc. Administ. nº 13/85/SPHAN&quot;."/>
  </r>
  <r>
    <m/>
    <s v="ARQUIVO"/>
    <s v="INDEFERIDO em 07/02/2004."/>
    <m/>
    <s v="NE"/>
    <s v="MA"/>
    <s v="São Luís"/>
    <s v="Edificação"/>
    <s v="Casa Treze de Maio; Museu Pio XII; Museu de São Luís "/>
    <n v="1"/>
    <m/>
    <n v="1"/>
    <n v="631"/>
    <x v="29"/>
    <m/>
    <m/>
    <m/>
    <n v="1960"/>
    <s v="INDEFERIDO"/>
    <m/>
    <m/>
    <m/>
    <s v=" "/>
    <s v="Bem Imóvel"/>
    <s v="Edificação"/>
    <m/>
    <m/>
    <m/>
    <m/>
    <m/>
    <m/>
    <m/>
    <x v="1"/>
    <m/>
    <m/>
    <d v="2011-04-01T00:00:00"/>
    <n v="2000"/>
    <m/>
    <m/>
    <m/>
    <m/>
    <m/>
    <m/>
    <m/>
    <m/>
    <m/>
    <m/>
  </r>
  <r>
    <m/>
    <s v="ARQUIVO"/>
    <m/>
    <m/>
    <s v="SE"/>
    <s v="RJ"/>
    <s v="Rio de Janeiro"/>
    <s v="Edificação e Acervo"/>
    <s v="Capela de Nossa Senhora da Cabeça"/>
    <n v="1"/>
    <s v="T"/>
    <n v="1"/>
    <n v="632"/>
    <x v="29"/>
    <m/>
    <m/>
    <m/>
    <n v="1960"/>
    <s v="TOMBADO"/>
    <m/>
    <m/>
    <m/>
    <s v="RJ3304557BIED00092"/>
    <s v="Bem Imóvel"/>
    <s v="Edificação"/>
    <s v="Arquitetura Religiosa"/>
    <m/>
    <d v="1965-08-13T00:00:00"/>
    <m/>
    <m/>
    <m/>
    <m/>
    <x v="38"/>
    <n v="1960"/>
    <m/>
    <m/>
    <m/>
    <s v="Segundo Superintendência (Marcia Franqueira), estaria inserida em alguma poligonal delimitada por Portaria. Ver qual."/>
    <s v="Não se aplica"/>
    <m/>
    <s v="Não se aplica"/>
    <m/>
    <m/>
    <m/>
    <m/>
    <m/>
    <s v="Conforme notificação nº 963 de 02/02/196 foi tombada a Capela de Nossa Senhora da Cabeça, com os terrenos da antiga chácara do mesmo nome, à rua Faro nº 80. "/>
  </r>
  <r>
    <m/>
    <s v="ARQUIVO"/>
    <m/>
    <s v="01458.000757/2009-34"/>
    <s v="SE"/>
    <s v="RJ"/>
    <s v="Rio de Janeiro"/>
    <s v="Jardim Histórico"/>
    <s v="Conjunto arquitetônico do Antigo Horto Florestal da cidade do Rio de Janeiro"/>
    <n v="1"/>
    <s v="T"/>
    <n v="1"/>
    <n v="633"/>
    <x v="29"/>
    <m/>
    <m/>
    <m/>
    <n v="1960"/>
    <s v="TOMBADO"/>
    <m/>
    <m/>
    <m/>
    <s v="RJ3304557BICA00006"/>
    <s v="Bem Paisagístico"/>
    <s v="Jardim Histórico"/>
    <m/>
    <d v="1973-12-17T00:00:00"/>
    <m/>
    <m/>
    <m/>
    <n v="1973"/>
    <n v="62"/>
    <x v="43"/>
    <n v="1970"/>
    <m/>
    <m/>
    <m/>
    <m/>
    <s v="Não se aplica"/>
    <m/>
    <s v="P"/>
    <m/>
    <m/>
    <s v="sim"/>
    <m/>
    <n v="2000"/>
    <s v="Entorno e Normatização: Portaria Iphan nº 104/2000 (alterada pela Portaria nº 48/2016)"/>
  </r>
  <r>
    <m/>
    <s v="SUPERINT"/>
    <s v="reaberto em 03/07/2019"/>
    <s v="01450.001415/2019-83"/>
    <s v="N"/>
    <s v="PA"/>
    <s v="Cametá"/>
    <s v="Patrimônio Natural"/>
    <s v="Restos de Samaumeira"/>
    <n v="1"/>
    <m/>
    <n v="1"/>
    <n v="634"/>
    <x v="29"/>
    <m/>
    <m/>
    <m/>
    <n v="1960"/>
    <s v="INSTRUÇÃO"/>
    <m/>
    <m/>
    <m/>
    <s v=" "/>
    <s v="Bem Paisagístico"/>
    <s v="Paisagem"/>
    <m/>
    <m/>
    <m/>
    <m/>
    <m/>
    <m/>
    <m/>
    <x v="1"/>
    <m/>
    <m/>
    <m/>
    <m/>
    <m/>
    <m/>
    <m/>
    <m/>
    <m/>
    <m/>
    <m/>
    <m/>
    <m/>
    <m/>
  </r>
  <r>
    <m/>
    <s v="ARQUIVO"/>
    <m/>
    <m/>
    <s v="NE"/>
    <s v="PE"/>
    <s v="Fernando de Noronha"/>
    <s v="Edificação"/>
    <s v="Forte de Nossa Senhora dos Remédios"/>
    <n v="1"/>
    <s v="T"/>
    <n v="1"/>
    <n v="635"/>
    <x v="29"/>
    <m/>
    <m/>
    <m/>
    <n v="1960"/>
    <s v="TOMBADO"/>
    <m/>
    <m/>
    <m/>
    <s v="PE2611606BIED00001"/>
    <s v="Bem Imóvel"/>
    <s v="Edificação"/>
    <m/>
    <m/>
    <d v="1961-08-21T00:00:00"/>
    <m/>
    <m/>
    <m/>
    <m/>
    <x v="32"/>
    <n v="1960"/>
    <m/>
    <m/>
    <m/>
    <m/>
    <s v="Não se aplica"/>
    <m/>
    <m/>
    <m/>
    <m/>
    <m/>
    <m/>
    <m/>
    <m/>
  </r>
  <r>
    <m/>
    <s v="ARQUIVO"/>
    <m/>
    <m/>
    <s v="SE"/>
    <s v="MG"/>
    <s v="Paracatu"/>
    <s v="Edificação e Acervo"/>
    <s v="Igreja Matriz de Santo Antônio"/>
    <n v="1"/>
    <s v="T"/>
    <n v="0"/>
    <n v="636"/>
    <x v="29"/>
    <m/>
    <m/>
    <m/>
    <n v="1960"/>
    <s v="TOMBADO"/>
    <m/>
    <m/>
    <m/>
    <s v="MG3147006BIED00002"/>
    <s v="Bem Imóvel"/>
    <s v="Edificação"/>
    <s v="Arquitetura Religiosa"/>
    <m/>
    <m/>
    <d v="1962-02-13T00:00:00"/>
    <m/>
    <m/>
    <m/>
    <x v="15"/>
    <n v="1960"/>
    <m/>
    <m/>
    <m/>
    <s v="O tombamento inclui todo o seu acervo, de acordo com a Resolução do Conselho Consultivo da SPHAN, de 13/08/85, referente ao Proc. Administ. nº 13/85/SPHAN&quot;."/>
    <s v="Não se aplica"/>
    <m/>
    <m/>
    <m/>
    <m/>
    <m/>
    <m/>
    <m/>
    <m/>
  </r>
  <r>
    <m/>
    <s v="ARQUIVO"/>
    <m/>
    <m/>
    <s v="SE"/>
    <s v="MG"/>
    <s v="Paracatu"/>
    <s v="Edificação e Acervo"/>
    <s v="Igreja de Nossa Senhora do Rosário "/>
    <n v="1"/>
    <s v="T"/>
    <n v="1"/>
    <n v="636"/>
    <x v="29"/>
    <m/>
    <m/>
    <m/>
    <n v="1960"/>
    <s v="TOMBADO"/>
    <m/>
    <m/>
    <m/>
    <s v="MG3147006BIED00001"/>
    <s v="Bem Imóvel"/>
    <s v="Edificação"/>
    <s v="Arquitetura Religiosa"/>
    <m/>
    <m/>
    <d v="1962-02-13T00:00:00"/>
    <m/>
    <m/>
    <m/>
    <x v="15"/>
    <n v="1960"/>
    <m/>
    <m/>
    <m/>
    <s v="O tombamento inclui todo o seu acervo, de acordo com a Resolução do Conselho Consultivo da SPHAN, de 13/08/85, referente ao Proc. Administ. nº 13/85/SPHAN&quot;."/>
    <s v="Não se aplica"/>
    <m/>
    <m/>
    <m/>
    <m/>
    <m/>
    <m/>
    <m/>
    <m/>
  </r>
  <r>
    <m/>
    <s v="ARQUIVO"/>
    <m/>
    <m/>
    <s v="NE"/>
    <s v="BA"/>
    <s v="Salvador"/>
    <s v="Edificação"/>
    <s v="Casa à rua Vinte e Oito de Setembro, 8"/>
    <n v="1"/>
    <s v="T"/>
    <n v="1"/>
    <n v="637"/>
    <x v="29"/>
    <m/>
    <m/>
    <m/>
    <n v="1960"/>
    <s v="TOMBADO"/>
    <m/>
    <m/>
    <m/>
    <s v="BA2927408BIED00015"/>
    <s v="Bem Imóvel"/>
    <s v="Edificação"/>
    <m/>
    <m/>
    <m/>
    <d v="1962-01-26T00:00:00"/>
    <m/>
    <m/>
    <m/>
    <x v="15"/>
    <n v="1960"/>
    <m/>
    <m/>
    <m/>
    <m/>
    <s v="Não se aplica"/>
    <m/>
    <m/>
    <m/>
    <m/>
    <m/>
    <m/>
    <m/>
    <s v="Tombado como parte integrante do edifício tombado à Rua Saldanha da Gama, nº 25, denominado Casa Régia"/>
  </r>
  <r>
    <m/>
    <s v="ARQUIVO"/>
    <m/>
    <m/>
    <s v="NE"/>
    <s v="PE"/>
    <s v="Olinda"/>
    <s v="Edificação e Acervo"/>
    <s v="Capela de São Pedro Advíncula "/>
    <n v="1"/>
    <s v="T"/>
    <n v="1"/>
    <n v="638"/>
    <x v="29"/>
    <m/>
    <m/>
    <m/>
    <n v="1960"/>
    <s v="TOMBADO"/>
    <m/>
    <m/>
    <m/>
    <s v="PE2609600BIED00001"/>
    <s v="Bem Imóvel"/>
    <s v="Edificação"/>
    <s v="Arquitetura Religiosa"/>
    <m/>
    <d v="1966-03-16T00:00:00"/>
    <m/>
    <m/>
    <m/>
    <m/>
    <x v="18"/>
    <n v="1960"/>
    <m/>
    <m/>
    <m/>
    <s v="O tombamento inclui todo o seu acervo, de acordo com a Resolução do Conselho Consultivo da SPHAN, de 13/08/85, referente ao Proc. Administ. nº 13/85/SPHAN&quot;."/>
    <s v="Não se aplica"/>
    <m/>
    <m/>
    <m/>
    <m/>
    <m/>
    <m/>
    <m/>
    <m/>
  </r>
  <r>
    <m/>
    <s v="ARQUIVO"/>
    <m/>
    <m/>
    <s v="NE"/>
    <s v="PE"/>
    <s v="Olinda"/>
    <s v="Edificação"/>
    <s v="Edifício do antigo Aljube, na rua 13 de Maio, atual Museu de Arte Sacra"/>
    <n v="1"/>
    <s v="T"/>
    <n v="0"/>
    <n v="638"/>
    <x v="29"/>
    <m/>
    <m/>
    <m/>
    <n v="1960"/>
    <s v="TOMBADO"/>
    <m/>
    <m/>
    <m/>
    <s v="PE2609600BIED00004"/>
    <s v="Bem Imóvel"/>
    <s v="Edificação"/>
    <m/>
    <m/>
    <d v="1966-03-16T00:00:00"/>
    <m/>
    <m/>
    <m/>
    <m/>
    <x v="18"/>
    <n v="1960"/>
    <m/>
    <m/>
    <m/>
    <m/>
    <s v="Não se aplica"/>
    <m/>
    <m/>
    <m/>
    <m/>
    <m/>
    <m/>
    <m/>
    <m/>
  </r>
  <r>
    <m/>
    <s v="SUPERINT"/>
    <s v="Passivo DEPAM/RJ. Encaminhado à SE/GO em 24/04/2015"/>
    <s v="01458.001487/2012-84"/>
    <s v="CO"/>
    <s v="GO"/>
    <s v="Niquelândia"/>
    <s v="Edificação e Acervo"/>
    <s v="Igreja Matriz de São José"/>
    <n v="1"/>
    <m/>
    <n v="1"/>
    <n v="639"/>
    <x v="29"/>
    <m/>
    <m/>
    <m/>
    <n v="1960"/>
    <s v="INSTRUÇÃO"/>
    <m/>
    <m/>
    <m/>
    <s v=" "/>
    <s v="Bem Imóvel"/>
    <s v="Edificação"/>
    <s v="Arquitetura Religiosa"/>
    <m/>
    <m/>
    <m/>
    <m/>
    <m/>
    <m/>
    <x v="1"/>
    <m/>
    <m/>
    <m/>
    <m/>
    <m/>
    <m/>
    <m/>
    <m/>
    <m/>
    <m/>
    <m/>
    <m/>
    <m/>
    <m/>
  </r>
  <r>
    <m/>
    <s v="ARQUIVO"/>
    <m/>
    <m/>
    <s v="S"/>
    <s v="RS"/>
    <s v="Pelotas"/>
    <s v="Edificação"/>
    <s v="Teatro Sete de Abril, Praça Coronel Pedro Osório, nº 160"/>
    <n v="1"/>
    <s v="T"/>
    <n v="1"/>
    <n v="640"/>
    <x v="29"/>
    <m/>
    <m/>
    <m/>
    <n v="1960"/>
    <s v="TOMBADO"/>
    <m/>
    <m/>
    <m/>
    <s v="RS4314407BIED00003"/>
    <s v="Bem Imóvel"/>
    <s v="Edificação"/>
    <m/>
    <m/>
    <d v="1972-07-11T00:00:00"/>
    <d v="1972-07-11T00:00:00"/>
    <m/>
    <n v="1971"/>
    <n v="56"/>
    <x v="24"/>
    <n v="1970"/>
    <m/>
    <m/>
    <m/>
    <m/>
    <s v="Não se aplica"/>
    <m/>
    <s v="sim"/>
    <m/>
    <m/>
    <m/>
    <m/>
    <m/>
    <s v="Informações sobre delimitação das poligonais: DEPAM-RJ 98-99"/>
  </r>
  <r>
    <m/>
    <s v="ARQUIVO"/>
    <m/>
    <s v="01450.011599/2009-37"/>
    <s v="SE"/>
    <s v="RJ"/>
    <s v="Rio de Janeiro"/>
    <s v="Edificação"/>
    <s v="Colégio Militar do Rio de Janeiro: pavilhão de comando (Casa: São Francisco Xavier)"/>
    <n v="1"/>
    <s v="T"/>
    <n v="1"/>
    <n v="641"/>
    <x v="29"/>
    <m/>
    <m/>
    <m/>
    <n v="1960"/>
    <s v="TOMBADO"/>
    <m/>
    <m/>
    <m/>
    <s v="RJ3304557BIED00080"/>
    <s v="Bem Imóvel"/>
    <s v="Edificação"/>
    <m/>
    <m/>
    <d v="2000-12-29T00:00:00"/>
    <m/>
    <m/>
    <n v="1999"/>
    <n v="17"/>
    <x v="44"/>
    <n v="2000"/>
    <m/>
    <m/>
    <m/>
    <m/>
    <s v="Não se aplica"/>
    <m/>
    <m/>
    <m/>
    <m/>
    <m/>
    <m/>
    <m/>
    <m/>
  </r>
  <r>
    <m/>
    <s v="ARQUIVO"/>
    <m/>
    <m/>
    <s v="NE"/>
    <s v="BA"/>
    <s v="Jaguaripe"/>
    <s v="Edificação"/>
    <s v="Casa à Rua da Ajuda, nº 1, denominada Casa do Ouvidor"/>
    <n v="1"/>
    <s v="T"/>
    <n v="1"/>
    <n v="642"/>
    <x v="29"/>
    <m/>
    <m/>
    <m/>
    <n v="1960"/>
    <s v="TOMBADO"/>
    <m/>
    <m/>
    <m/>
    <s v="BA2917805BIED00003"/>
    <s v="Bem Imóvel"/>
    <s v="Edificação"/>
    <m/>
    <m/>
    <d v="1962-07-27T00:00:00"/>
    <m/>
    <m/>
    <m/>
    <m/>
    <x v="15"/>
    <n v="1960"/>
    <m/>
    <m/>
    <m/>
    <m/>
    <s v="Não se aplica"/>
    <m/>
    <m/>
    <m/>
    <m/>
    <m/>
    <m/>
    <m/>
    <m/>
  </r>
  <r>
    <m/>
    <s v="ARQUIVO"/>
    <s v="Processo INDEFERIDO em 15/05/1962."/>
    <m/>
    <s v="S"/>
    <s v="PB"/>
    <s v="Campina Grande do Sul"/>
    <s v="Edificação"/>
    <s v="Casa: Floriano Peixoto (r.), 312"/>
    <n v="1"/>
    <m/>
    <n v="1"/>
    <n v="643"/>
    <x v="29"/>
    <m/>
    <m/>
    <m/>
    <n v="1960"/>
    <s v="INDEFERIDO"/>
    <m/>
    <m/>
    <m/>
    <s v=" "/>
    <s v="Bem Imóvel"/>
    <s v="Edificação"/>
    <m/>
    <m/>
    <m/>
    <m/>
    <m/>
    <n v="1963"/>
    <n v="38"/>
    <x v="1"/>
    <m/>
    <m/>
    <d v="1962-05-15T00:00:00"/>
    <n v="1960"/>
    <m/>
    <m/>
    <m/>
    <m/>
    <m/>
    <m/>
    <m/>
    <m/>
    <m/>
    <m/>
  </r>
  <r>
    <m/>
    <s v="ARQUIVO"/>
    <m/>
    <m/>
    <s v="N"/>
    <s v="PA"/>
    <s v="Belém"/>
    <s v="Edificação"/>
    <s v="Forte do Castelo"/>
    <n v="1"/>
    <s v="T"/>
    <n v="1"/>
    <n v="644"/>
    <x v="29"/>
    <m/>
    <m/>
    <m/>
    <n v="1960"/>
    <s v="TOMBADO"/>
    <m/>
    <m/>
    <m/>
    <s v="PA1501402BIED00003"/>
    <s v="Bem Imóvel"/>
    <s v="Edificação"/>
    <m/>
    <m/>
    <d v="1962-08-28T00:00:00"/>
    <m/>
    <m/>
    <m/>
    <m/>
    <x v="15"/>
    <n v="1960"/>
    <m/>
    <m/>
    <m/>
    <m/>
    <s v="Não se aplica"/>
    <m/>
    <s v="Não se aplica"/>
    <m/>
    <s v="sim"/>
    <m/>
    <m/>
    <m/>
    <m/>
  </r>
  <r>
    <m/>
    <s v="ARQUIVO"/>
    <m/>
    <m/>
    <s v="NE"/>
    <s v="MA"/>
    <s v="São Luís"/>
    <s v="Edificação"/>
    <s v="Casa na Rua Colares Moreira, 84 , Sede da Academia Maranhense"/>
    <n v="1"/>
    <s v="T"/>
    <n v="1"/>
    <n v="645"/>
    <x v="29"/>
    <m/>
    <m/>
    <m/>
    <n v="1960"/>
    <s v="TOMBADO"/>
    <m/>
    <m/>
    <m/>
    <s v="MA2111300BIED00007"/>
    <s v="Bem Imóvel"/>
    <s v="Edificação"/>
    <m/>
    <m/>
    <d v="1962-11-09T00:00:00"/>
    <m/>
    <m/>
    <n v="1961"/>
    <n v="37"/>
    <x v="15"/>
    <n v="1960"/>
    <m/>
    <m/>
    <m/>
    <m/>
    <s v="Não se aplica"/>
    <s v="sim"/>
    <s v="Não se aplica"/>
    <s v="sim"/>
    <s v="sim"/>
    <m/>
    <m/>
    <m/>
    <m/>
  </r>
  <r>
    <d v="2020-12-06T00:00:00"/>
    <s v="DEPAM"/>
    <s v="Origem: DEPAM 24/07/2012 / Destino: Superintendência 21/08/2012."/>
    <s v="01458.000927/2012-86"/>
    <s v="SE"/>
    <s v="MG"/>
    <s v="Mariana"/>
    <s v="Edificação e Acervo"/>
    <s v="Capela de São Pedro"/>
    <n v="1"/>
    <m/>
    <n v="1"/>
    <n v="646"/>
    <x v="30"/>
    <m/>
    <m/>
    <m/>
    <n v="1960"/>
    <s v="INSTRUÇÃO"/>
    <s v="DEFERIMENTO"/>
    <m/>
    <m/>
    <s v=" "/>
    <s v="Bem Imóvel"/>
    <s v="Edificação"/>
    <s v="Arquitetura Religiosa"/>
    <m/>
    <m/>
    <m/>
    <m/>
    <m/>
    <m/>
    <x v="1"/>
    <m/>
    <m/>
    <m/>
    <m/>
    <m/>
    <m/>
    <m/>
    <m/>
    <m/>
    <m/>
    <m/>
    <m/>
    <m/>
    <m/>
  </r>
  <r>
    <m/>
    <s v="ARQUIVO"/>
    <m/>
    <s v="01458.000982/2012-76"/>
    <s v="SE"/>
    <s v="MG"/>
    <s v="Mariana"/>
    <s v="Edificação"/>
    <s v="Casa: Palácio Velho"/>
    <n v="1"/>
    <m/>
    <n v="1"/>
    <n v="647"/>
    <x v="30"/>
    <m/>
    <m/>
    <m/>
    <n v="1960"/>
    <s v="INDEFERIDO"/>
    <m/>
    <d v="2020-01-07T00:00:00"/>
    <m/>
    <s v=" "/>
    <s v="Bem Imóvel"/>
    <s v="Edificação"/>
    <m/>
    <m/>
    <m/>
    <m/>
    <m/>
    <m/>
    <m/>
    <x v="1"/>
    <m/>
    <m/>
    <m/>
    <m/>
    <m/>
    <m/>
    <m/>
    <m/>
    <m/>
    <m/>
    <m/>
    <m/>
    <m/>
    <m/>
  </r>
  <r>
    <d v="2020-02-10T00:00:00"/>
    <s v="DEPAM"/>
    <s v="Origem: DEPAM 24/08/2012 / Destino: Superintendência 08/10/2012."/>
    <s v="01458.000928/2012-21"/>
    <s v="SE"/>
    <s v="MG"/>
    <s v="Mariana"/>
    <s v="Edificação"/>
    <s v="Casa: Rua D. Silvério (do Pai do Inconfidente José Álvares Maciel)"/>
    <n v="1"/>
    <m/>
    <n v="1"/>
    <n v="648"/>
    <x v="30"/>
    <m/>
    <m/>
    <m/>
    <n v="1960"/>
    <s v="INSTRUÇÃO"/>
    <s v="INDEFERIMENTO"/>
    <m/>
    <m/>
    <s v=" "/>
    <s v="Bem Imóvel"/>
    <s v="Edificação"/>
    <m/>
    <m/>
    <m/>
    <m/>
    <m/>
    <m/>
    <m/>
    <x v="1"/>
    <m/>
    <m/>
    <m/>
    <m/>
    <m/>
    <m/>
    <m/>
    <m/>
    <m/>
    <m/>
    <m/>
    <m/>
    <m/>
    <m/>
  </r>
  <r>
    <m/>
    <s v="SUPERINT"/>
    <s v="Origem: DEPAM. Destino: SE-CE, para complementação da instrução técnica, em 27/04/2016"/>
    <s v="01458.002242/2008-98"/>
    <s v="NE"/>
    <s v="CE"/>
    <s v="Fortaleza"/>
    <s v="Edificação"/>
    <s v="Casa natal de José de Alencar"/>
    <n v="1"/>
    <s v="T"/>
    <n v="1"/>
    <n v="649"/>
    <x v="30"/>
    <m/>
    <m/>
    <m/>
    <n v="1960"/>
    <s v="RERRATIFIC."/>
    <m/>
    <m/>
    <m/>
    <s v="CE2304400BIED00001"/>
    <s v="Bem Imóvel"/>
    <s v="Edificação"/>
    <m/>
    <m/>
    <d v="1964-08-10T00:00:00"/>
    <m/>
    <m/>
    <m/>
    <m/>
    <x v="5"/>
    <n v="1960"/>
    <m/>
    <m/>
    <m/>
    <s v="Processo reaberto para extensão do tombamento e inclusão do Sítio Alagadiço Novo"/>
    <s v="Não se aplica"/>
    <m/>
    <s v="T"/>
    <s v="sim"/>
    <s v="sim"/>
    <m/>
    <m/>
    <m/>
    <s v="Com a extensão do tombamento, passará a ter poligonal, já notificada."/>
  </r>
  <r>
    <m/>
    <s v="ARQUIVO"/>
    <m/>
    <m/>
    <s v="NE"/>
    <s v="CE"/>
    <s v="Fortaleza"/>
    <s v="Edificação"/>
    <s v="Teatro José de Alencar"/>
    <n v="1"/>
    <s v="T"/>
    <n v="1"/>
    <n v="650"/>
    <x v="30"/>
    <m/>
    <m/>
    <m/>
    <n v="1960"/>
    <s v="TOMBADO"/>
    <m/>
    <m/>
    <m/>
    <s v="CE2304400BIED00004"/>
    <s v="Bem Imóvel"/>
    <s v="Edificação"/>
    <m/>
    <m/>
    <m/>
    <d v="1964-08-10T00:00:00"/>
    <m/>
    <m/>
    <m/>
    <x v="5"/>
    <n v="1960"/>
    <m/>
    <m/>
    <m/>
    <m/>
    <s v="Não se aplica"/>
    <m/>
    <s v="S/D"/>
    <m/>
    <s v="não"/>
    <m/>
    <m/>
    <m/>
    <s v="Há uma proposta de poligonal de entorno, nunca regulamentada"/>
  </r>
  <r>
    <m/>
    <s v="ARQUIVO"/>
    <s v="Possui acervo tombado"/>
    <s v="01450.009519/2005-31"/>
    <s v="NE"/>
    <s v="CE"/>
    <s v="Fortaleza"/>
    <s v="Conjunto Arquitetônico"/>
    <s v="Conjunto Constituído pela Fortaleza de Nossa Senhora da Assunção, com o Material de Artilharia Composto pelos Canhões de n. 01 a 06, e pelo Antigo Quartel da Guarnição do Ceará, Atual Quartel da 10ª RM"/>
    <n v="1"/>
    <s v="T"/>
    <n v="1"/>
    <n v="651"/>
    <x v="30"/>
    <m/>
    <m/>
    <m/>
    <n v="1960"/>
    <s v="TOMBADO"/>
    <m/>
    <m/>
    <m/>
    <s v="CE2304400BIED00003"/>
    <s v="Bem Imóvel"/>
    <s v="Edificação"/>
    <m/>
    <d v="2012-01-04T00:00:00"/>
    <d v="2012-01-04T00:00:00"/>
    <d v="2012-01-04T00:00:00"/>
    <m/>
    <n v="2008"/>
    <n v="57"/>
    <x v="45"/>
    <n v="2010"/>
    <m/>
    <m/>
    <m/>
    <m/>
    <s v="Não se aplica"/>
    <m/>
    <s v="T"/>
    <s v="sim"/>
    <s v="sim"/>
    <m/>
    <m/>
    <m/>
    <m/>
  </r>
  <r>
    <m/>
    <s v="ARQUIVO"/>
    <m/>
    <m/>
    <s v="NE"/>
    <s v="CE"/>
    <s v="Itarema"/>
    <s v="Edificação e Acervo"/>
    <s v="Igreja de Nossa Senhora da Conceição, com todo o seu recheio"/>
    <n v="1"/>
    <s v="T"/>
    <n v="1"/>
    <n v="652"/>
    <x v="30"/>
    <m/>
    <m/>
    <m/>
    <n v="1960"/>
    <s v="TOMBADO"/>
    <m/>
    <m/>
    <m/>
    <s v="CE2300200BIED00001"/>
    <s v="Bem Imóvel"/>
    <s v="Edificação"/>
    <s v="Arquitetura Religiosa"/>
    <m/>
    <d v="1980-04-18T00:00:00"/>
    <d v="1980-04-18T00:00:00"/>
    <m/>
    <n v="1979"/>
    <n v="84"/>
    <x v="37"/>
    <n v="1980"/>
    <m/>
    <m/>
    <m/>
    <m/>
    <s v="Não se aplica"/>
    <m/>
    <m/>
    <m/>
    <m/>
    <m/>
    <m/>
    <m/>
    <m/>
  </r>
  <r>
    <m/>
    <s v="ARQUIVO"/>
    <m/>
    <m/>
    <s v="NE"/>
    <s v="CE"/>
    <s v="Icó"/>
    <s v="Edificação"/>
    <s v="Prédio da antiga Casa de Câmara e Cadeia na Praça da Matriz"/>
    <n v="1"/>
    <s v="T"/>
    <n v="1"/>
    <n v="653"/>
    <x v="30"/>
    <m/>
    <m/>
    <m/>
    <n v="1960"/>
    <s v="TOMBADO"/>
    <m/>
    <m/>
    <m/>
    <s v="CE2305407BIED00001"/>
    <s v="Bem Imóvel"/>
    <s v="Edificação"/>
    <m/>
    <m/>
    <d v="1975-11-17T00:00:00"/>
    <m/>
    <m/>
    <m/>
    <m/>
    <x v="46"/>
    <n v="1970"/>
    <m/>
    <m/>
    <m/>
    <m/>
    <s v="Não se aplica"/>
    <m/>
    <s v="Não se aplica"/>
    <m/>
    <m/>
    <m/>
    <m/>
    <m/>
    <m/>
  </r>
  <r>
    <m/>
    <s v="ARQUIVO"/>
    <s v="Processo INDEFERIDO em 27/02/2004."/>
    <m/>
    <s v="SE"/>
    <s v="MG"/>
    <s v="Ouro Preto"/>
    <s v="Ruína"/>
    <s v="Igreja da N. Sra. da Lapa "/>
    <n v="1"/>
    <m/>
    <n v="1"/>
    <n v="654"/>
    <x v="30"/>
    <m/>
    <m/>
    <m/>
    <n v="1960"/>
    <s v="INDEFERIDO"/>
    <m/>
    <m/>
    <m/>
    <s v=" "/>
    <s v="Bem Imóvel"/>
    <s v="Ruína"/>
    <m/>
    <m/>
    <m/>
    <m/>
    <m/>
    <m/>
    <m/>
    <x v="1"/>
    <m/>
    <m/>
    <d v="2004-02-27T00:00:00"/>
    <n v="2000"/>
    <m/>
    <m/>
    <m/>
    <m/>
    <m/>
    <m/>
    <m/>
    <m/>
    <m/>
    <m/>
  </r>
  <r>
    <m/>
    <s v="ARQUIVO"/>
    <m/>
    <m/>
    <s v="SE"/>
    <s v="RJ"/>
    <s v="Paraty"/>
    <s v="Edificação e Acervo"/>
    <s v="Igreja Matriz de Nossa Senhora dos Remédios, e respectivas imagens e alfaias"/>
    <n v="1"/>
    <s v="T"/>
    <n v="1"/>
    <n v="655"/>
    <x v="29"/>
    <m/>
    <m/>
    <m/>
    <n v="1960"/>
    <s v="TOMBADO"/>
    <m/>
    <m/>
    <m/>
    <s v="RJ3303807BIED00005"/>
    <s v="Bem Imóvel"/>
    <s v="Edificação"/>
    <s v="Arquitetura Religiosa"/>
    <m/>
    <d v="1962-02-13T00:00:00"/>
    <m/>
    <m/>
    <m/>
    <m/>
    <x v="15"/>
    <n v="1960"/>
    <m/>
    <m/>
    <m/>
    <m/>
    <s v="Não se aplica"/>
    <m/>
    <s v="Não se aplica"/>
    <m/>
    <s v="sim"/>
    <m/>
    <m/>
    <m/>
    <s v="Como o município é tombado, não demanda entorno."/>
  </r>
  <r>
    <m/>
    <s v="ARQUIVO"/>
    <m/>
    <m/>
    <s v="SE"/>
    <s v="RJ"/>
    <s v="Paraty"/>
    <s v="Edificação e Acervo"/>
    <s v="Igreja de Santa Rita, e respectivas imagens e alfaias"/>
    <n v="1"/>
    <s v="T"/>
    <n v="1"/>
    <n v="656"/>
    <x v="30"/>
    <m/>
    <m/>
    <m/>
    <n v="1960"/>
    <s v="TOMBADO"/>
    <m/>
    <m/>
    <m/>
    <s v="RJ3303807BIED00004"/>
    <s v="Bem Imóvel"/>
    <s v="Edificação"/>
    <s v="Arquitetura Religiosa"/>
    <m/>
    <d v="1962-02-13T00:00:00"/>
    <m/>
    <m/>
    <m/>
    <m/>
    <x v="15"/>
    <n v="1960"/>
    <m/>
    <m/>
    <m/>
    <m/>
    <s v="Não se aplica"/>
    <m/>
    <s v="Não se aplica"/>
    <m/>
    <s v="sim"/>
    <m/>
    <m/>
    <m/>
    <s v="Como o município é tombado, não demanda entorno."/>
  </r>
  <r>
    <m/>
    <s v="ARQUIVO"/>
    <m/>
    <m/>
    <s v="SE"/>
    <s v="RJ"/>
    <s v="Paraty"/>
    <s v="Edificação e Acervo"/>
    <s v="Igreja de Nossa Senhora das Dores, e respectivas imagens e alfaias"/>
    <n v="1"/>
    <s v="T"/>
    <n v="1"/>
    <n v="657"/>
    <x v="30"/>
    <m/>
    <m/>
    <m/>
    <n v="1960"/>
    <s v="TOMBADO"/>
    <m/>
    <m/>
    <m/>
    <s v="RJ3303807BIED00002"/>
    <s v="Bem Imóvel"/>
    <s v="Edificação"/>
    <s v="Arquitetura Religiosa"/>
    <m/>
    <d v="1962-02-13T00:00:00"/>
    <m/>
    <m/>
    <m/>
    <m/>
    <x v="15"/>
    <n v="1960"/>
    <m/>
    <m/>
    <m/>
    <m/>
    <s v="Não se aplica"/>
    <m/>
    <s v="Não se aplica"/>
    <m/>
    <s v="sim"/>
    <m/>
    <m/>
    <m/>
    <s v="Como o município é tombado, não demanda entorno."/>
  </r>
  <r>
    <m/>
    <s v="ARQUIVO"/>
    <m/>
    <m/>
    <s v="SE"/>
    <s v="RJ"/>
    <s v="Paraty"/>
    <s v="Edificação e Acervo"/>
    <s v="Igreja de Nossa Senhora do Rosário, e respectivas imagens e alfaias"/>
    <n v="1"/>
    <s v="T"/>
    <n v="1"/>
    <n v="658"/>
    <x v="30"/>
    <m/>
    <m/>
    <m/>
    <n v="1960"/>
    <s v="TOMBADO"/>
    <m/>
    <m/>
    <m/>
    <s v="RJ3303807BIED00003"/>
    <s v="Bem Imóvel"/>
    <s v="Edificação"/>
    <s v="Arquitetura Religiosa"/>
    <m/>
    <d v="1962-02-13T00:00:00"/>
    <m/>
    <m/>
    <m/>
    <m/>
    <x v="15"/>
    <n v="1960"/>
    <m/>
    <m/>
    <m/>
    <m/>
    <s v="Não se aplica"/>
    <m/>
    <s v="Não se aplica"/>
    <m/>
    <s v="sim"/>
    <m/>
    <m/>
    <m/>
    <s v="Como o município é tombado, não demanda entorno."/>
  </r>
  <r>
    <m/>
    <s v="ARQUIVO"/>
    <m/>
    <m/>
    <s v="S"/>
    <s v="SC"/>
    <s v="Joinville"/>
    <s v="Conjunto Arquitetônico"/>
    <s v="Cemitério Protestante"/>
    <n v="1"/>
    <s v="T"/>
    <n v="1"/>
    <n v="659"/>
    <x v="30"/>
    <m/>
    <m/>
    <m/>
    <n v="1960"/>
    <s v="TOMBADO"/>
    <m/>
    <m/>
    <m/>
    <s v="SC4209102BICA00001"/>
    <s v="Bem Imóvel"/>
    <s v="Conjunto Arquitetônico"/>
    <s v="Arquitetura Funerária"/>
    <d v="1962-11-09T00:00:00"/>
    <d v="1962-11-09T00:00:00"/>
    <m/>
    <m/>
    <n v="1962"/>
    <n v="40"/>
    <x v="15"/>
    <n v="1960"/>
    <m/>
    <m/>
    <m/>
    <m/>
    <s v="Não se aplica"/>
    <m/>
    <s v="S/D"/>
    <s v="sim"/>
    <s v="sim"/>
    <m/>
    <m/>
    <m/>
    <m/>
  </r>
  <r>
    <m/>
    <s v="ARQUIVO"/>
    <s v="INDEFERIDO em 27/05/2008."/>
    <m/>
    <s v="NE"/>
    <s v="MA"/>
    <s v="São Luís"/>
    <s v="Edificação"/>
    <s v="Casa: Rua Afonso Pena, 46 (Edifício Sede dos Diários Associados)"/>
    <n v="1"/>
    <m/>
    <n v="1"/>
    <n v="660"/>
    <x v="30"/>
    <m/>
    <m/>
    <m/>
    <n v="1960"/>
    <s v="INDEFERIDO"/>
    <m/>
    <m/>
    <m/>
    <s v=" "/>
    <s v="Bem Imóvel"/>
    <s v="Edificação"/>
    <m/>
    <m/>
    <m/>
    <m/>
    <m/>
    <m/>
    <m/>
    <x v="1"/>
    <m/>
    <m/>
    <d v="2008-05-27T00:00:00"/>
    <n v="2000"/>
    <s v="Arquivo verificar. De acordo com as informações do processo, o bem está inserido no Conjunto Arquitetônico e Paisagístico da Cidade de São Luís. VER SE FOI APENSADO, SENÃO MANDAR APENSAR."/>
    <m/>
    <m/>
    <m/>
    <m/>
    <m/>
    <m/>
    <m/>
    <m/>
    <m/>
  </r>
  <r>
    <m/>
    <s v="DEPAM"/>
    <s v="Entranhado no Processo 0216-T-39."/>
    <m/>
    <s v="SE"/>
    <s v="SP"/>
    <s v="Santos"/>
    <s v="Edificação"/>
    <s v="Arquivo: Convento do Carmo"/>
    <n v="1"/>
    <m/>
    <n v="1"/>
    <n v="661"/>
    <x v="30"/>
    <m/>
    <m/>
    <m/>
    <n v="1960"/>
    <s v="ANEXADO"/>
    <m/>
    <m/>
    <m/>
    <s v=" "/>
    <s v="Bem Imóvel"/>
    <s v="Edificação"/>
    <s v="Arquitetura Religiosa"/>
    <m/>
    <m/>
    <m/>
    <m/>
    <m/>
    <m/>
    <x v="1"/>
    <m/>
    <m/>
    <m/>
    <m/>
    <m/>
    <m/>
    <m/>
    <m/>
    <m/>
    <m/>
    <m/>
    <m/>
    <m/>
    <m/>
  </r>
  <r>
    <m/>
    <s v="ARQUIVO"/>
    <m/>
    <m/>
    <s v="SE"/>
    <s v="RJ"/>
    <s v="Petrópolis"/>
    <s v="Conjunto Urbano"/>
    <s v="Avenida Koeler: conjunto urbano-paisagístico"/>
    <n v="1"/>
    <s v="T"/>
    <n v="1"/>
    <n v="662"/>
    <x v="30"/>
    <m/>
    <m/>
    <m/>
    <n v="1960"/>
    <s v="TOMBADO"/>
    <m/>
    <m/>
    <m/>
    <s v="RJ-3303906-BI-CU-00001"/>
    <s v="Bem Imóvel"/>
    <s v="Conjunto Urbano"/>
    <m/>
    <s v="08/06/1964; 11/07/1980; 14/01/1982"/>
    <m/>
    <m/>
    <m/>
    <s v="1964, 1980, 1981"/>
    <s v="42, 90, 91, 95, 116"/>
    <x v="5"/>
    <n v="1960"/>
    <s v="1980, 1982, 1985"/>
    <m/>
    <m/>
    <s v="Conjunto tombado inicialmente apenas com a Avenida Koeler (1964), que sofreu duas extensões (1980 e 1982), onde se incluem 4 conjuntos fabris estando dois deles fora do núcleo urbano inicial da cidade. _x000a_Outras Inscrições:_x000a_Liv. Arq./Etn./Psg. Nº inscr.: 08"/>
    <s v="T"/>
    <s v="sim"/>
    <s v="P"/>
    <s v="sim"/>
    <s v="sim"/>
    <s v="sim"/>
    <m/>
    <s v="1996/2007"/>
    <s v="Entorno e Normatização: Portaria Iphan nº 213/96. Estudos para revisão (contratação Monumenta): 2007. "/>
  </r>
  <r>
    <m/>
    <s v="ARQUIVO"/>
    <s v="Processo INDEFERIDO em 22/06/1962."/>
    <m/>
    <s v="NE"/>
    <s v="RN"/>
    <s v="Macaíba"/>
    <s v="Edificação"/>
    <s v="Casa do Engenho do Ferreiro Torto"/>
    <n v="1"/>
    <m/>
    <n v="1"/>
    <n v="663"/>
    <x v="30"/>
    <m/>
    <m/>
    <m/>
    <n v="1960"/>
    <s v="INDEFERIDO"/>
    <m/>
    <m/>
    <m/>
    <s v=" "/>
    <s v="Bem Imóvel"/>
    <s v="Edificação"/>
    <m/>
    <m/>
    <m/>
    <m/>
    <m/>
    <m/>
    <m/>
    <x v="1"/>
    <m/>
    <m/>
    <d v="1962-06-22T00:00:00"/>
    <n v="1960"/>
    <m/>
    <m/>
    <m/>
    <m/>
    <m/>
    <m/>
    <m/>
    <m/>
    <m/>
    <m/>
  </r>
  <r>
    <m/>
    <s v="ARQUIVO"/>
    <m/>
    <m/>
    <s v="NE"/>
    <s v="RN"/>
    <s v="Natal"/>
    <s v="Bem móvel ou integrado"/>
    <s v="Imagens, 13: Nossa Senhora das Candeias (02), Santos Reis Magos (02 conjuntos), Senhor Morto (02), Nossa Senhora das Dores e Nossa Senhora da Conceição (02)"/>
    <n v="1"/>
    <s v="T"/>
    <n v="1"/>
    <n v="664"/>
    <x v="30"/>
    <m/>
    <m/>
    <m/>
    <n v="1960"/>
    <s v="TOMBADO"/>
    <m/>
    <m/>
    <m/>
    <s v="RN-2408102-BM-AC-00001"/>
    <s v="Bem Móvel e Integrado"/>
    <s v="Artefato"/>
    <m/>
    <m/>
    <d v="1962-08-23T00:00:00"/>
    <m/>
    <m/>
    <m/>
    <m/>
    <x v="15"/>
    <n v="1960"/>
    <m/>
    <m/>
    <m/>
    <m/>
    <s v="Não se aplica"/>
    <m/>
    <s v="Não se aplica"/>
    <m/>
    <m/>
    <m/>
    <m/>
    <m/>
    <m/>
  </r>
  <r>
    <m/>
    <s v="ARQUIVO"/>
    <m/>
    <m/>
    <s v="NE"/>
    <s v="RN"/>
    <s v="Vila Flor"/>
    <s v="Edificação"/>
    <s v="Casa de Câmara e Cadeia: ruínas"/>
    <n v="1"/>
    <s v="T"/>
    <n v="1"/>
    <n v="665"/>
    <x v="30"/>
    <m/>
    <m/>
    <m/>
    <n v="1960"/>
    <s v="TOMBADO"/>
    <m/>
    <m/>
    <m/>
    <s v="RN2415008BIED00001"/>
    <s v="Bem Imóvel"/>
    <s v="Edificação"/>
    <m/>
    <m/>
    <d v="1964-06-16T00:00:00"/>
    <m/>
    <m/>
    <m/>
    <m/>
    <x v="5"/>
    <n v="1960"/>
    <m/>
    <m/>
    <m/>
    <m/>
    <s v="Não se aplica"/>
    <m/>
    <s v="S/D"/>
    <m/>
    <m/>
    <m/>
    <m/>
    <m/>
    <s v="Discutida durante as Oficinas Regionais em 2011, mas sem encaminhamentos posteriores."/>
  </r>
  <r>
    <m/>
    <s v="ARQUIVO"/>
    <m/>
    <m/>
    <s v="NE"/>
    <s v="RN"/>
    <s v="Canguaretama"/>
    <s v="Ruína"/>
    <s v="Engenho do Cunhau: ruínas da capela"/>
    <n v="1"/>
    <s v="T"/>
    <n v="1"/>
    <n v="666"/>
    <x v="30"/>
    <m/>
    <m/>
    <m/>
    <n v="1960"/>
    <s v="TOMBADO"/>
    <m/>
    <m/>
    <m/>
    <s v="RN2402204BIED00001"/>
    <s v="Bem Imóvel"/>
    <s v="Ruína"/>
    <m/>
    <m/>
    <d v="1964-06-16T00:00:00"/>
    <m/>
    <m/>
    <m/>
    <m/>
    <x v="5"/>
    <n v="1960"/>
    <m/>
    <m/>
    <m/>
    <m/>
    <s v="Não se aplica"/>
    <m/>
    <m/>
    <m/>
    <m/>
    <m/>
    <m/>
    <m/>
    <m/>
  </r>
  <r>
    <m/>
    <s v="ARQUIVO"/>
    <m/>
    <m/>
    <s v="NE"/>
    <s v="RN"/>
    <s v="Caicó"/>
    <s v="Bem móvel ou integrado"/>
    <s v="Imagens, 02: Santana e Nossa Senhora do Rosário"/>
    <n v="1"/>
    <s v="T"/>
    <n v="1"/>
    <n v="667"/>
    <x v="30"/>
    <m/>
    <m/>
    <m/>
    <n v="1960"/>
    <s v="TOMBADO"/>
    <m/>
    <m/>
    <m/>
    <s v="RN2402006BMAC00001"/>
    <s v="Bem Móvel e Integrado"/>
    <s v="Artefato"/>
    <m/>
    <m/>
    <d v="1962-08-23T00:00:00"/>
    <m/>
    <m/>
    <m/>
    <m/>
    <x v="15"/>
    <n v="1960"/>
    <m/>
    <m/>
    <m/>
    <m/>
    <s v="Não se aplica"/>
    <m/>
    <s v="Não se aplica"/>
    <m/>
    <m/>
    <m/>
    <m/>
    <m/>
    <m/>
  </r>
  <r>
    <m/>
    <s v="VAGO"/>
    <m/>
    <m/>
    <m/>
    <m/>
    <m/>
    <m/>
    <s v="Número VAGO"/>
    <m/>
    <m/>
    <n v="1"/>
    <n v="668"/>
    <x v="1"/>
    <m/>
    <m/>
    <m/>
    <s v="VAGO"/>
    <s v="VAGO"/>
    <m/>
    <m/>
    <m/>
    <s v=" "/>
    <m/>
    <m/>
    <m/>
    <m/>
    <m/>
    <m/>
    <m/>
    <m/>
    <m/>
    <x v="1"/>
    <m/>
    <m/>
    <m/>
    <m/>
    <m/>
    <m/>
    <m/>
    <m/>
    <m/>
    <m/>
    <m/>
    <m/>
    <m/>
    <m/>
  </r>
  <r>
    <m/>
    <s v="ARQUIVO"/>
    <m/>
    <m/>
    <s v="NE"/>
    <s v="RN"/>
    <s v="Arês"/>
    <s v="Infraestrutura ou equipamento urbano"/>
    <s v="Portão do Cemitério de Arês"/>
    <n v="1"/>
    <s v="T"/>
    <n v="1"/>
    <n v="669"/>
    <x v="30"/>
    <m/>
    <m/>
    <m/>
    <n v="1960"/>
    <s v="TOMBADO"/>
    <m/>
    <m/>
    <m/>
    <s v="RN2401206BMAC00001"/>
    <s v="Bem Imóvel"/>
    <s v="Equipamento Urbano"/>
    <m/>
    <m/>
    <d v="1962-08-23T00:00:00"/>
    <m/>
    <m/>
    <m/>
    <m/>
    <x v="15"/>
    <n v="1960"/>
    <m/>
    <m/>
    <m/>
    <m/>
    <s v="Não se aplica"/>
    <m/>
    <s v="Não se aplica"/>
    <m/>
    <m/>
    <m/>
    <m/>
    <m/>
    <m/>
  </r>
  <r>
    <m/>
    <s v="ARQUIVO"/>
    <m/>
    <m/>
    <s v="NE"/>
    <s v="RN"/>
    <s v="Natal"/>
    <s v="Edificação"/>
    <s v="Casa à Rua da Conceição, 601, atual Museu Histórico"/>
    <n v="1"/>
    <s v="T"/>
    <n v="1"/>
    <n v="670"/>
    <x v="30"/>
    <m/>
    <m/>
    <m/>
    <n v="1960"/>
    <s v="TOMBADO"/>
    <m/>
    <m/>
    <m/>
    <s v="RN2408102BIED00001"/>
    <s v="Bem Imóvel"/>
    <s v="Edificação"/>
    <m/>
    <m/>
    <d v="1963-01-10T00:00:00"/>
    <m/>
    <m/>
    <m/>
    <m/>
    <x v="30"/>
    <n v="1960"/>
    <m/>
    <m/>
    <m/>
    <m/>
    <s v="Não se aplica"/>
    <m/>
    <m/>
    <m/>
    <m/>
    <m/>
    <m/>
    <m/>
    <m/>
  </r>
  <r>
    <m/>
    <s v="ARQUIVO"/>
    <m/>
    <m/>
    <s v="N"/>
    <s v="PA"/>
    <s v="Belém"/>
    <s v="Edificação"/>
    <s v="Teatro da Paz"/>
    <n v="1"/>
    <s v="T"/>
    <n v="1"/>
    <n v="671"/>
    <x v="30"/>
    <m/>
    <m/>
    <m/>
    <n v="1960"/>
    <s v="TOMBADO"/>
    <m/>
    <m/>
    <m/>
    <s v="PA1501402BIED00015"/>
    <s v="Bem Imóvel"/>
    <s v="Edificação"/>
    <m/>
    <m/>
    <d v="1963-06-21T00:00:00"/>
    <m/>
    <m/>
    <m/>
    <m/>
    <x v="30"/>
    <n v="1960"/>
    <m/>
    <m/>
    <m/>
    <m/>
    <s v="Não se aplica"/>
    <m/>
    <s v="Não se aplica"/>
    <m/>
    <s v="sim"/>
    <m/>
    <m/>
    <m/>
    <m/>
  </r>
  <r>
    <m/>
    <s v="ARQUIVO"/>
    <m/>
    <m/>
    <s v="CO"/>
    <s v="DF"/>
    <s v="Brasília"/>
    <s v="Edificação"/>
    <s v="Catedral Metropolitana"/>
    <n v="1"/>
    <s v="T"/>
    <n v="1"/>
    <n v="672"/>
    <x v="30"/>
    <m/>
    <m/>
    <m/>
    <n v="1960"/>
    <s v="TOMBADO"/>
    <m/>
    <m/>
    <m/>
    <s v="DF5300108BIED00022"/>
    <s v="Bem Imóvel"/>
    <s v="Edificação"/>
    <m/>
    <m/>
    <m/>
    <d v="1967-06-01T00:00:00"/>
    <m/>
    <m/>
    <m/>
    <x v="29"/>
    <n v="1960"/>
    <m/>
    <m/>
    <m/>
    <m/>
    <s v="Não se aplica"/>
    <m/>
    <s v="Não se aplica"/>
    <m/>
    <s v="sim"/>
    <m/>
    <m/>
    <m/>
    <s v="Inserida na poligonal de tombamento do Conjunto Urbanístico de Brasília"/>
  </r>
  <r>
    <m/>
    <s v="ARQUIVO"/>
    <s v="Indeferimento. O bem faz parte do conjunto da Igreja de Nossa Senhora da Piedade (463-T-52), recomendação de infederimento e rerratificação do 463-T-52. INDEFERIDO EM 21/06/2019"/>
    <s v="01458.000279/2013-49"/>
    <s v="NE"/>
    <s v="PE"/>
    <s v="Recife"/>
    <s v="Edificação"/>
    <s v="Antigo Hospício Carmelitano"/>
    <n v="1"/>
    <m/>
    <n v="1"/>
    <n v="673"/>
    <x v="30"/>
    <m/>
    <m/>
    <m/>
    <n v="1960"/>
    <s v="INDEFERIDO"/>
    <m/>
    <m/>
    <m/>
    <s v=" "/>
    <s v="Bem Imóvel"/>
    <s v="Edificação"/>
    <m/>
    <m/>
    <m/>
    <m/>
    <m/>
    <m/>
    <m/>
    <x v="1"/>
    <m/>
    <m/>
    <m/>
    <m/>
    <m/>
    <m/>
    <m/>
    <m/>
    <m/>
    <m/>
    <m/>
    <m/>
    <m/>
    <m/>
  </r>
  <r>
    <m/>
    <s v="ARQUIVO"/>
    <m/>
    <m/>
    <s v="NE"/>
    <s v="PE"/>
    <s v="Olinda"/>
    <s v="Conjunto Urbano"/>
    <s v="Acervo arquitetônico e urbanístico da cidade de Olinda"/>
    <n v="1"/>
    <s v="T"/>
    <n v="1"/>
    <n v="674"/>
    <x v="30"/>
    <m/>
    <m/>
    <m/>
    <n v="1960"/>
    <s v="TOMBADO"/>
    <m/>
    <m/>
    <m/>
    <s v="PE-2609600-BI-CU-00001"/>
    <s v="Bem Imóvel"/>
    <s v="Conjunto Urbano"/>
    <m/>
    <d v="1968-04-19T00:00:00"/>
    <d v="1968-04-19T00:00:00"/>
    <d v="1968-04-19T00:00:00"/>
    <m/>
    <n v="1968"/>
    <s v="50, 74, 117"/>
    <x v="42"/>
    <n v="1960"/>
    <s v="1976, 1985"/>
    <m/>
    <m/>
    <s v="Na reunião nº  74 (1976), foi aprovada a extensão da área tombada em 1968, alterada de novo na reunião 117 (1985)."/>
    <s v="T"/>
    <s v="sim"/>
    <s v="T"/>
    <s v="sim"/>
    <m/>
    <m/>
    <s v="sim"/>
    <n v="1985"/>
    <s v="Informações sobre delimitação das poligonais no Sambaqui. Planta demarcada no Processo 674-T-62. Ver fls. 19 do Livro Arqueológico, Etnográfico e Paisagístico.&quot;"/>
  </r>
  <r>
    <m/>
    <s v="ARQUIVO"/>
    <m/>
    <m/>
    <s v="NE"/>
    <s v="SE"/>
    <s v="São Cristovão"/>
    <s v="Edificação e Acervo"/>
    <s v="Igreja de Nossa Senhora do Amparo"/>
    <n v="1"/>
    <s v="T"/>
    <n v="1"/>
    <n v="675"/>
    <x v="30"/>
    <m/>
    <m/>
    <m/>
    <n v="1960"/>
    <s v="TOMBADO"/>
    <m/>
    <m/>
    <m/>
    <s v="SE2806701BIED00006"/>
    <s v="Bem Imóvel"/>
    <s v="Edificação"/>
    <s v="Arquitetura Religiosa"/>
    <m/>
    <d v="1962-05-09T00:00:00"/>
    <m/>
    <m/>
    <m/>
    <m/>
    <x v="15"/>
    <n v="1960"/>
    <m/>
    <m/>
    <m/>
    <m/>
    <s v="Não se aplica"/>
    <m/>
    <s v="Não se aplica"/>
    <m/>
    <s v="sim"/>
    <m/>
    <m/>
    <m/>
    <s v="Inserido na poligonal de tombamento do CH"/>
  </r>
  <r>
    <m/>
    <s v="ARQUIVO"/>
    <s v="Processo INDEFERIDO em 08/04/2014"/>
    <s v="01458.000909/2013-85"/>
    <s v="S"/>
    <s v="RS"/>
    <s v="Tucunduva"/>
    <s v="Edificação e Acervo"/>
    <s v="Igreja Ortodoxa"/>
    <n v="1"/>
    <m/>
    <n v="1"/>
    <n v="676"/>
    <x v="30"/>
    <m/>
    <m/>
    <m/>
    <n v="1960"/>
    <s v="INDEFERIDO"/>
    <m/>
    <m/>
    <m/>
    <s v=" "/>
    <s v="Bem Imóvel"/>
    <s v="Edificação"/>
    <s v="Arquitetura Religiosa"/>
    <m/>
    <m/>
    <m/>
    <m/>
    <m/>
    <m/>
    <x v="1"/>
    <m/>
    <m/>
    <d v="2014-04-08T00:00:00"/>
    <n v="2010"/>
    <m/>
    <m/>
    <m/>
    <m/>
    <m/>
    <m/>
    <m/>
    <m/>
    <m/>
    <m/>
  </r>
  <r>
    <m/>
    <s v="SUPERINT"/>
    <s v="Reaberto - processo estava desaparecido."/>
    <s v="01450.001416/2019-28"/>
    <s v="SE"/>
    <s v="MG"/>
    <s v="Caxambu"/>
    <s v="Edificação e Acervo"/>
    <s v="Igreja de Santa Isabel "/>
    <n v="1"/>
    <m/>
    <n v="1"/>
    <n v="677"/>
    <x v="30"/>
    <m/>
    <m/>
    <m/>
    <n v="1960"/>
    <s v="INSTRUÇÃO"/>
    <m/>
    <m/>
    <m/>
    <s v=" "/>
    <s v="Bem Imóvel"/>
    <s v="Edificação"/>
    <s v="Arquitetura Religiosa"/>
    <m/>
    <m/>
    <m/>
    <m/>
    <m/>
    <m/>
    <x v="1"/>
    <m/>
    <m/>
    <m/>
    <m/>
    <m/>
    <m/>
    <m/>
    <m/>
    <m/>
    <m/>
    <m/>
    <m/>
    <m/>
    <m/>
  </r>
  <r>
    <m/>
    <s v="ARQUIVO"/>
    <m/>
    <m/>
    <s v="SE"/>
    <s v="SP"/>
    <s v="Santos"/>
    <s v="Ruína"/>
    <s v="Engenho dos Erasmos: ruínas"/>
    <n v="1"/>
    <s v="T"/>
    <n v="1"/>
    <n v="678"/>
    <x v="30"/>
    <m/>
    <m/>
    <m/>
    <n v="1960"/>
    <s v="TOMBADO"/>
    <m/>
    <m/>
    <m/>
    <s v="SP3548500BIED00002"/>
    <s v="Bem Imóvel"/>
    <s v="Ruína"/>
    <m/>
    <m/>
    <d v="1963-07-02T00:00:00"/>
    <m/>
    <m/>
    <n v="1963"/>
    <n v="41"/>
    <x v="30"/>
    <n v="1960"/>
    <m/>
    <m/>
    <m/>
    <m/>
    <s v="Não se aplica"/>
    <m/>
    <m/>
    <m/>
    <m/>
    <m/>
    <m/>
    <m/>
    <m/>
  </r>
  <r>
    <m/>
    <s v="ARQUIVO"/>
    <m/>
    <m/>
    <s v="NE"/>
    <s v="SE"/>
    <s v="Estância"/>
    <s v="Edificação"/>
    <s v="Casa à Praça Rio Branco, 35"/>
    <n v="1"/>
    <s v="T"/>
    <n v="0"/>
    <n v="679"/>
    <x v="30"/>
    <m/>
    <m/>
    <m/>
    <n v="1960"/>
    <s v="TOMBADO"/>
    <m/>
    <m/>
    <m/>
    <s v="SE2802106BIED00001"/>
    <s v="Bem Imóvel"/>
    <s v="Edificação"/>
    <m/>
    <m/>
    <d v="1962-07-27T00:00:00"/>
    <m/>
    <m/>
    <m/>
    <m/>
    <x v="15"/>
    <n v="1960"/>
    <m/>
    <m/>
    <m/>
    <m/>
    <s v="Não se aplica"/>
    <m/>
    <m/>
    <m/>
    <m/>
    <m/>
    <m/>
    <m/>
    <m/>
  </r>
  <r>
    <m/>
    <s v="ARQUIVO"/>
    <s v="Em tratamento via projeto BNDES (18/01/2016)"/>
    <m/>
    <s v="NE"/>
    <s v="RN"/>
    <s v="Touros"/>
    <s v="Bem móvel ou integrado"/>
    <s v="Marco Quinhentista, na praia do Marco"/>
    <n v="1"/>
    <s v="T"/>
    <n v="1"/>
    <n v="680"/>
    <x v="30"/>
    <m/>
    <m/>
    <m/>
    <n v="1960"/>
    <s v="TOMBADO"/>
    <m/>
    <m/>
    <m/>
    <s v="RN2414407BIED00001"/>
    <s v="Bem Imóvel"/>
    <s v="Edificação"/>
    <m/>
    <m/>
    <d v="1962-08-23T00:00:00"/>
    <m/>
    <m/>
    <m/>
    <m/>
    <x v="15"/>
    <n v="1960"/>
    <m/>
    <m/>
    <m/>
    <s v="Livro Histórico, vol.1, Inscrição: 352, Folha: 057."/>
    <m/>
    <m/>
    <m/>
    <m/>
    <m/>
    <m/>
    <m/>
    <m/>
    <m/>
  </r>
  <r>
    <m/>
    <s v="ARQUIVO"/>
    <m/>
    <m/>
    <s v="SE"/>
    <s v="RJ"/>
    <s v="Itaboraí"/>
    <s v="Edificação"/>
    <s v="Casa à Praça Marechal Floriano Peixoto, nº 16, antiga casa do Visconde de Itaborai, atual Forum"/>
    <n v="1"/>
    <s v="T"/>
    <n v="1"/>
    <n v="681"/>
    <x v="30"/>
    <m/>
    <m/>
    <m/>
    <n v="1960"/>
    <s v="TOMBADO"/>
    <m/>
    <m/>
    <m/>
    <s v="RJ-3301900-BI-ED-00001"/>
    <s v="Bem Imóvel"/>
    <s v="Edificação"/>
    <m/>
    <m/>
    <d v="1964-04-23T00:00:00"/>
    <m/>
    <m/>
    <m/>
    <m/>
    <x v="5"/>
    <n v="1960"/>
    <m/>
    <m/>
    <m/>
    <m/>
    <s v="Não se aplica"/>
    <m/>
    <m/>
    <m/>
    <m/>
    <m/>
    <m/>
    <m/>
    <m/>
  </r>
  <r>
    <m/>
    <s v="ARQUIVO"/>
    <s v="Ofício que informa o INDEFERIMENTO do Processo em 16/08/1962."/>
    <m/>
    <s v="SE"/>
    <s v="MG"/>
    <s v="Ouro Preto"/>
    <s v="Edificação"/>
    <s v="Palácio de Chico Rei"/>
    <n v="1"/>
    <m/>
    <n v="1"/>
    <n v="682"/>
    <x v="30"/>
    <m/>
    <m/>
    <m/>
    <n v="1960"/>
    <s v="INDEFERIDO"/>
    <m/>
    <m/>
    <m/>
    <s v=" "/>
    <s v="Bem Imóvel"/>
    <s v="Edificação"/>
    <m/>
    <m/>
    <m/>
    <m/>
    <m/>
    <m/>
    <m/>
    <x v="1"/>
    <m/>
    <m/>
    <d v="1962-08-16T00:00:00"/>
    <n v="1960"/>
    <m/>
    <m/>
    <m/>
    <m/>
    <m/>
    <m/>
    <m/>
    <m/>
    <m/>
    <m/>
  </r>
  <r>
    <m/>
    <s v="ARQUIVO"/>
    <m/>
    <m/>
    <s v="SE"/>
    <s v="SP"/>
    <s v="Rio Claro"/>
    <s v="Edificação"/>
    <s v="Casa à Avenida  2, nº  572,  esquina com rua 7, Sobrado do Barão de Dourados"/>
    <n v="1"/>
    <s v="T"/>
    <n v="1"/>
    <n v="683"/>
    <x v="30"/>
    <m/>
    <m/>
    <m/>
    <n v="1960"/>
    <s v="TOMBADO"/>
    <m/>
    <m/>
    <m/>
    <s v="SP3543907BIED00001"/>
    <s v="Bem Imóvel"/>
    <s v="Edificação"/>
    <m/>
    <m/>
    <d v="1963-12-18T00:00:00"/>
    <m/>
    <m/>
    <m/>
    <m/>
    <x v="30"/>
    <n v="1960"/>
    <m/>
    <m/>
    <m/>
    <m/>
    <s v="Não se aplica"/>
    <m/>
    <m/>
    <m/>
    <m/>
    <m/>
    <m/>
    <m/>
    <m/>
  </r>
  <r>
    <m/>
    <s v="ARQUIVO"/>
    <m/>
    <m/>
    <s v="NE"/>
    <s v="BA"/>
    <s v="Salvador"/>
    <s v="Conjunto Arquitetônico"/>
    <s v="Rua Carneiro de Campos, Sodré e Travessa Aquino Gaspar: conjunto arquitetônico"/>
    <n v="1"/>
    <s v="T"/>
    <n v="1"/>
    <n v="684"/>
    <x v="30"/>
    <m/>
    <m/>
    <m/>
    <n v="1960"/>
    <s v="TOMBADO"/>
    <m/>
    <m/>
    <m/>
    <s v="BA2927408BICA00004"/>
    <s v="Bem Imóvel"/>
    <s v="Conjunto Arquitetônico"/>
    <m/>
    <d v="1964-06-08T00:00:00"/>
    <m/>
    <m/>
    <m/>
    <m/>
    <n v="104"/>
    <x v="5"/>
    <n v="1960"/>
    <n v="1983"/>
    <m/>
    <m/>
    <s v="Na 104ª reunião do Conselho, houve a resolução de que deve-se aumentar a poligonal de tombamento e entorno dos diversos bens, entre eles esse."/>
    <s v="sim"/>
    <m/>
    <m/>
    <m/>
    <m/>
    <m/>
    <m/>
    <m/>
    <m/>
  </r>
  <r>
    <d v="2015-08-24T00:00:00"/>
    <s v="DEPAM"/>
    <s v="CGID, 24/08/2015. Dois bens, indica o tombamento do outro, e não desse."/>
    <s v="01458.001008/2012-20"/>
    <s v="SE"/>
    <s v="RJ"/>
    <s v="Casimiro de Abreu"/>
    <s v="Edificação e Acervo"/>
    <s v="Igreja da praça das Fronteiras"/>
    <n v="1"/>
    <m/>
    <n v="0"/>
    <n v="685"/>
    <x v="30"/>
    <m/>
    <m/>
    <m/>
    <n v="1960"/>
    <s v="INSTRUÇÃO"/>
    <s v="DEFERIMENTO"/>
    <m/>
    <m/>
    <s v=" "/>
    <s v="Bem Imóvel"/>
    <s v="Edificação"/>
    <s v="Arquitetura Religiosa"/>
    <m/>
    <m/>
    <m/>
    <m/>
    <m/>
    <m/>
    <x v="1"/>
    <m/>
    <m/>
    <m/>
    <m/>
    <m/>
    <m/>
    <m/>
    <m/>
    <m/>
    <m/>
    <m/>
    <m/>
    <m/>
    <m/>
  </r>
  <r>
    <d v="2015-08-24T00:00:00"/>
    <s v="DEPAM"/>
    <s v="CGID, 24/08/2015. Dois bens, mas indica o tombamento apenas desse."/>
    <s v="01458.001008/2012-20"/>
    <s v="SE"/>
    <s v="RJ"/>
    <s v="Casimiro de Abreu"/>
    <s v="Edificação e Acervo"/>
    <s v="Igreja de São João (junto ao cemitério)"/>
    <n v="1"/>
    <m/>
    <n v="1"/>
    <n v="685"/>
    <x v="30"/>
    <m/>
    <m/>
    <m/>
    <n v="1960"/>
    <s v="INSTRUÇÃO"/>
    <s v="DEFERIMENTO"/>
    <m/>
    <m/>
    <s v=" "/>
    <s v="Bem Imóvel"/>
    <s v="Edificação"/>
    <s v="Arquitetura Religiosa"/>
    <m/>
    <m/>
    <m/>
    <m/>
    <m/>
    <m/>
    <x v="1"/>
    <m/>
    <m/>
    <m/>
    <m/>
    <m/>
    <m/>
    <m/>
    <m/>
    <m/>
    <m/>
    <m/>
    <m/>
    <m/>
    <m/>
  </r>
  <r>
    <m/>
    <s v="SUPERINT"/>
    <s v="Origem: DEPAM. Destino: SE-RJ. 26/08/2014"/>
    <s v="01458.000927/2014-48"/>
    <s v="SE"/>
    <s v="RJ"/>
    <s v="Rio de Janeiro"/>
    <s v="Edificação"/>
    <s v="Casa: Boticário (Beco e Largo)"/>
    <n v="1"/>
    <m/>
    <n v="1"/>
    <n v="686"/>
    <x v="30"/>
    <s v="sem data"/>
    <s v="abaixo-assinado"/>
    <s v="não consta"/>
    <n v="1960"/>
    <s v="INSTRUÇÃO"/>
    <m/>
    <m/>
    <m/>
    <s v=" "/>
    <s v="Bem Imóvel"/>
    <s v="Edificação"/>
    <m/>
    <m/>
    <m/>
    <m/>
    <m/>
    <m/>
    <m/>
    <x v="1"/>
    <m/>
    <m/>
    <m/>
    <m/>
    <s v="Observação arquivo: &quot;tombado pelo INEPAC&quot;"/>
    <m/>
    <m/>
    <m/>
    <m/>
    <m/>
    <m/>
    <m/>
    <m/>
    <m/>
  </r>
  <r>
    <m/>
    <s v="SUPERINT"/>
    <s v="Origem: DEPAM. Destino: SE-BA, em 06/06/2016"/>
    <s v="01458.000657/2013-94"/>
    <s v="NE"/>
    <s v="BA"/>
    <s v="Ilhéus"/>
    <s v="Edificação"/>
    <s v="Casa Grande da Fazenda São João"/>
    <n v="1"/>
    <m/>
    <n v="1"/>
    <n v="687"/>
    <x v="30"/>
    <m/>
    <m/>
    <m/>
    <n v="1960"/>
    <s v="INSTRUÇÃO"/>
    <m/>
    <m/>
    <m/>
    <s v=" "/>
    <s v="Bem Imóvel"/>
    <s v="Edificação"/>
    <m/>
    <m/>
    <m/>
    <m/>
    <m/>
    <m/>
    <m/>
    <x v="1"/>
    <m/>
    <m/>
    <m/>
    <m/>
    <m/>
    <m/>
    <m/>
    <m/>
    <m/>
    <m/>
    <m/>
    <m/>
    <m/>
    <m/>
  </r>
  <r>
    <m/>
    <s v="ARQUIVO"/>
    <m/>
    <m/>
    <s v="SE"/>
    <s v="RJ"/>
    <s v="Rio de Janeiro"/>
    <s v="Edificação"/>
    <s v="Casa à Rua das Palmeiras, 55, atual Museu do Índio"/>
    <n v="1"/>
    <s v="T"/>
    <n v="1"/>
    <n v="688"/>
    <x v="30"/>
    <m/>
    <m/>
    <m/>
    <n v="1960"/>
    <s v="TOMBADO"/>
    <m/>
    <m/>
    <m/>
    <s v="RJ3304557BIED00081"/>
    <s v="Bem Imóvel"/>
    <s v="Edificação"/>
    <m/>
    <m/>
    <d v="1967-02-27T00:00:00"/>
    <m/>
    <m/>
    <s v="1963, 1964"/>
    <s v="41, 43"/>
    <x v="29"/>
    <n v="1960"/>
    <m/>
    <m/>
    <m/>
    <m/>
    <s v="Não se aplica"/>
    <m/>
    <s v="P"/>
    <s v="não"/>
    <m/>
    <s v="sim"/>
    <m/>
    <n v="1980"/>
    <s v="A Portaria 29/80 estabeleceu parâmetros, mas não delimitou área. O prédio faz parte integrante de um conjunto residencial, característico de uma época, constituído por mais dois outros da rua das Palmeiras, nº 35 e rua Sorocaba, nº 200...Informações sobre"/>
  </r>
  <r>
    <m/>
    <s v="ARQUIVO"/>
    <m/>
    <m/>
    <s v="SE"/>
    <s v="RJ"/>
    <s v="Rio de Janeiro"/>
    <s v="Edificação"/>
    <s v="Casa à Praça Quinze de Novembro, nº 101 (antigo Convento do Carmo), atual sede da Academia de Comércio"/>
    <n v="1"/>
    <s v="T"/>
    <n v="1"/>
    <n v="689"/>
    <x v="30"/>
    <m/>
    <m/>
    <m/>
    <n v="1960"/>
    <s v="TOMBADO"/>
    <m/>
    <m/>
    <m/>
    <s v="RJ3304557BIED00085"/>
    <s v="Bem Imóvel"/>
    <s v="Edificação"/>
    <s v="Arquitetura Religiosa"/>
    <m/>
    <d v="1964-07-31T00:00:00"/>
    <m/>
    <m/>
    <s v="1963, 1964"/>
    <s v="41, 42"/>
    <x v="5"/>
    <n v="1960"/>
    <m/>
    <m/>
    <m/>
    <s v="Inserida no conjunto da Praça XV"/>
    <s v="Não se aplica"/>
    <m/>
    <s v="Não se aplica"/>
    <s v="sim"/>
    <s v="sim"/>
    <m/>
    <m/>
    <m/>
    <m/>
  </r>
  <r>
    <m/>
    <s v="ARQUIVO"/>
    <m/>
    <m/>
    <s v="SE"/>
    <s v="RJ"/>
    <s v="Itaboraí"/>
    <s v="Ruína"/>
    <s v="Ruínas do Convento de São Boaventura na Fazenda Macacu"/>
    <n v="1"/>
    <s v="T"/>
    <n v="1"/>
    <n v="690"/>
    <x v="31"/>
    <m/>
    <m/>
    <m/>
    <n v="1960"/>
    <s v="TOMBADO"/>
    <m/>
    <m/>
    <m/>
    <s v="RJ-3301900-BI-ED-00002"/>
    <s v="Bem Imóvel"/>
    <s v="Ruína"/>
    <m/>
    <m/>
    <d v="1980-04-28T00:00:00"/>
    <d v="1980-04-28T00:00:00"/>
    <m/>
    <n v="1979"/>
    <n v="84"/>
    <x v="37"/>
    <n v="1980"/>
    <m/>
    <m/>
    <m/>
    <m/>
    <s v="Não se aplica"/>
    <m/>
    <m/>
    <m/>
    <m/>
    <m/>
    <m/>
    <m/>
    <m/>
  </r>
  <r>
    <m/>
    <s v="SUPERINT"/>
    <s v="Info Arquivo: &quot;13/04/99 - DEPROT - Claudia Girão&quot;. Tem cópia na Superintendência do Ceará, Ramiro vai mandar (07/11/2014). Encaminhado à SE em 08/01/2015"/>
    <s v="01458.001663/2014-40"/>
    <s v="NE"/>
    <s v="CE"/>
    <s v="Aracati"/>
    <s v="Conjunto Arquitetônico"/>
    <s v="Diversos Monumentos"/>
    <n v="1"/>
    <m/>
    <n v="1"/>
    <n v="691"/>
    <x v="31"/>
    <m/>
    <m/>
    <m/>
    <n v="1960"/>
    <s v="INSTRUÇÃO"/>
    <m/>
    <m/>
    <m/>
    <s v=" "/>
    <s v="Bem Imóvel"/>
    <m/>
    <m/>
    <m/>
    <m/>
    <m/>
    <m/>
    <m/>
    <m/>
    <x v="1"/>
    <m/>
    <m/>
    <m/>
    <m/>
    <m/>
    <m/>
    <m/>
    <m/>
    <m/>
    <m/>
    <m/>
    <m/>
    <m/>
    <m/>
  </r>
  <r>
    <m/>
    <s v="ARQUIVO"/>
    <s v="Processo INDEFERIDO em 27/08/2014."/>
    <s v="01458.000654/2013-51"/>
    <s v="S"/>
    <s v="RS"/>
    <s v="Porto Alegre"/>
    <s v="Edificação"/>
    <s v="Acervo do Museu de Arte Sacra"/>
    <n v="1"/>
    <m/>
    <n v="1"/>
    <n v="692"/>
    <x v="31"/>
    <m/>
    <m/>
    <m/>
    <n v="1960"/>
    <s v="INDEFERIDO"/>
    <m/>
    <m/>
    <m/>
    <s v=" "/>
    <s v="Bem Imóvel"/>
    <s v="Edificação"/>
    <m/>
    <m/>
    <m/>
    <m/>
    <m/>
    <m/>
    <m/>
    <x v="1"/>
    <m/>
    <m/>
    <d v="2014-08-27T00:00:00"/>
    <n v="2010"/>
    <m/>
    <m/>
    <m/>
    <m/>
    <m/>
    <m/>
    <m/>
    <m/>
    <m/>
    <m/>
  </r>
  <r>
    <m/>
    <s v="ARQUIVO"/>
    <m/>
    <m/>
    <s v="N"/>
    <s v="AM"/>
    <s v="Manaus"/>
    <s v="Edificação"/>
    <s v="Teatro Amazonas"/>
    <n v="1"/>
    <s v="T"/>
    <n v="1"/>
    <n v="693"/>
    <x v="31"/>
    <m/>
    <m/>
    <m/>
    <n v="1960"/>
    <s v="TOMBADO"/>
    <m/>
    <m/>
    <m/>
    <s v="AM1302603BIED00002"/>
    <s v="Bem Imóvel"/>
    <s v="Edificação"/>
    <m/>
    <m/>
    <d v="1966-12-20T00:00:00"/>
    <m/>
    <m/>
    <m/>
    <m/>
    <x v="18"/>
    <n v="1960"/>
    <m/>
    <m/>
    <m/>
    <m/>
    <s v="Não se aplica"/>
    <s v="sim"/>
    <s v="Não se aplica"/>
    <s v="sim"/>
    <s v="sim"/>
    <m/>
    <m/>
    <m/>
    <m/>
  </r>
  <r>
    <m/>
    <s v="ARQUIVO"/>
    <s v="INDEFERIDO em 28/07/1997."/>
    <m/>
    <s v="NE"/>
    <s v="MA"/>
    <s v="São Luís"/>
    <s v="Edificação"/>
    <s v="Teatro Artur de Azevedo"/>
    <n v="1"/>
    <m/>
    <n v="1"/>
    <n v="694"/>
    <x v="31"/>
    <m/>
    <m/>
    <m/>
    <n v="1960"/>
    <s v="INDEFERIDO"/>
    <m/>
    <m/>
    <m/>
    <s v=" "/>
    <s v="Bem Imóvel"/>
    <s v="Edificação"/>
    <m/>
    <m/>
    <m/>
    <m/>
    <m/>
    <m/>
    <m/>
    <x v="1"/>
    <m/>
    <m/>
    <d v="1997-07-28T00:00:00"/>
    <n v="1990"/>
    <s v="Consta: &quot;Pertence ao &quot;Conjunto arquitetônico e paisagístico de São Luís&quot;, tombado conforme Processo 454-T-57, em 13/03/74&quot;/ &quot;não tem valor para tombamento individual a nível federal&quot;"/>
    <m/>
    <m/>
    <m/>
    <m/>
    <m/>
    <m/>
    <m/>
    <m/>
    <m/>
  </r>
  <r>
    <m/>
    <s v="ARQUIVO"/>
    <s v="Processo INDEFERIDO em 28/07/1997."/>
    <m/>
    <s v="NE"/>
    <s v="PI"/>
    <s v="Teresina"/>
    <s v="Edificação"/>
    <s v="Teatro 4 de Setembro"/>
    <n v="1"/>
    <m/>
    <n v="1"/>
    <n v="695"/>
    <x v="31"/>
    <m/>
    <m/>
    <m/>
    <n v="1960"/>
    <s v="INDEFERIDO"/>
    <m/>
    <m/>
    <m/>
    <s v=" "/>
    <s v="Bem Imóvel"/>
    <s v="Edificação"/>
    <m/>
    <m/>
    <m/>
    <m/>
    <m/>
    <m/>
    <m/>
    <x v="1"/>
    <m/>
    <m/>
    <d v="1997-07-28T00:00:00"/>
    <n v="1990"/>
    <m/>
    <m/>
    <m/>
    <m/>
    <m/>
    <m/>
    <m/>
    <m/>
    <m/>
    <m/>
  </r>
  <r>
    <m/>
    <s v="ARQUIVO"/>
    <s v="INDEFERIDO em 28/12/2015"/>
    <s v="01458.000358/2014-31"/>
    <s v="NE"/>
    <s v="RN"/>
    <s v="Natal"/>
    <s v="Edificação"/>
    <s v="Teatro Alberto Maranhão"/>
    <n v="1"/>
    <m/>
    <n v="1"/>
    <n v="696"/>
    <x v="31"/>
    <d v="1965-03-06T00:00:00"/>
    <s v="Edmundo Ferrão Moniz de Aragão - Diretordo Serviço Nacional de Teatro"/>
    <s v="não consta"/>
    <n v="1960"/>
    <s v="INDEFERIDO"/>
    <m/>
    <m/>
    <m/>
    <s v=" "/>
    <s v="Bem Imóvel"/>
    <s v="Edificação"/>
    <m/>
    <m/>
    <m/>
    <m/>
    <m/>
    <m/>
    <m/>
    <x v="1"/>
    <m/>
    <m/>
    <d v="1905-07-07T00:00:00"/>
    <n v="2010"/>
    <m/>
    <m/>
    <m/>
    <m/>
    <m/>
    <m/>
    <m/>
    <m/>
    <m/>
    <m/>
  </r>
  <r>
    <m/>
    <s v="SUPERINT"/>
    <s v="Processo estrava como desaparecido, encontrado no DEPAM/RJ. Encaminhado à SE/PB em 24/04/2015"/>
    <s v="01458.000908/2013-31"/>
    <s v="NE"/>
    <s v="PB"/>
    <s v="João Pessoa"/>
    <s v="Edificação"/>
    <s v="Teatro Santa Rosa"/>
    <n v="1"/>
    <m/>
    <n v="1"/>
    <n v="697"/>
    <x v="31"/>
    <m/>
    <m/>
    <m/>
    <n v="1960"/>
    <s v="INSTRUÇÃO"/>
    <m/>
    <m/>
    <m/>
    <s v=" "/>
    <s v="Bem Imóvel"/>
    <s v="Edificação"/>
    <m/>
    <m/>
    <m/>
    <m/>
    <m/>
    <m/>
    <m/>
    <x v="1"/>
    <m/>
    <m/>
    <m/>
    <m/>
    <m/>
    <m/>
    <m/>
    <m/>
    <m/>
    <m/>
    <m/>
    <m/>
    <m/>
    <m/>
  </r>
  <r>
    <m/>
    <s v="ARQUIVO"/>
    <s v="Processo INDEFERIDO em 21/03/2013."/>
    <m/>
    <s v="NE"/>
    <s v="AL"/>
    <s v="Maceió"/>
    <s v="Edificação"/>
    <s v="Teatro Marechal Deodoro"/>
    <n v="1"/>
    <m/>
    <n v="1"/>
    <n v="698"/>
    <x v="31"/>
    <m/>
    <m/>
    <m/>
    <n v="1960"/>
    <s v="INDEFERIDO"/>
    <m/>
    <m/>
    <m/>
    <s v=" "/>
    <s v="Bem Imóvel"/>
    <s v="Edificação"/>
    <m/>
    <m/>
    <m/>
    <m/>
    <m/>
    <m/>
    <m/>
    <x v="1"/>
    <m/>
    <m/>
    <d v="2013-03-21T00:00:00"/>
    <n v="2010"/>
    <m/>
    <m/>
    <m/>
    <m/>
    <m/>
    <m/>
    <m/>
    <m/>
    <m/>
    <m/>
  </r>
  <r>
    <m/>
    <s v="ARQUIVO"/>
    <s v="Processo INDEFERIDO em 21/03/2013."/>
    <m/>
    <s v="NE"/>
    <s v="AL"/>
    <s v="Penedo"/>
    <s v="Edificação"/>
    <s v="Teatro Sete de Setembro"/>
    <n v="1"/>
    <m/>
    <n v="1"/>
    <n v="699"/>
    <x v="31"/>
    <m/>
    <m/>
    <m/>
    <n v="1960"/>
    <s v="INDEFERIDO"/>
    <m/>
    <m/>
    <m/>
    <s v=" "/>
    <s v="Bem Imóvel"/>
    <s v="Edificação"/>
    <m/>
    <m/>
    <m/>
    <m/>
    <m/>
    <m/>
    <m/>
    <x v="1"/>
    <m/>
    <m/>
    <d v="2003-03-21T00:00:00"/>
    <n v="2010"/>
    <m/>
    <m/>
    <m/>
    <m/>
    <m/>
    <m/>
    <m/>
    <m/>
    <m/>
    <m/>
  </r>
  <r>
    <d v="2020-02-10T00:00:00"/>
    <s v="DEPAM"/>
    <s v="Enviado a Superintendência para instrução. Origem: DEPAM / Destino: Superintendência em 28/06/2012."/>
    <s v="01458.000848/2012-75"/>
    <s v="SE"/>
    <s v="MG"/>
    <s v="Ouro Preto"/>
    <s v="Edificação"/>
    <s v="Teatro ou Casa da Ópera"/>
    <n v="1"/>
    <m/>
    <n v="1"/>
    <n v="700"/>
    <x v="31"/>
    <m/>
    <m/>
    <m/>
    <n v="1960"/>
    <s v="INSTRUÇÃO"/>
    <s v="INDEFERIMENTO"/>
    <m/>
    <m/>
    <s v=" "/>
    <s v="Bem Imóvel"/>
    <s v="Edificação"/>
    <m/>
    <m/>
    <m/>
    <m/>
    <m/>
    <m/>
    <m/>
    <x v="1"/>
    <m/>
    <m/>
    <m/>
    <m/>
    <m/>
    <m/>
    <m/>
    <m/>
    <m/>
    <m/>
    <m/>
    <m/>
    <m/>
    <m/>
  </r>
  <r>
    <m/>
    <s v="ARQUIVO"/>
    <s v="Processo INDEFERIDO em 27/02/2004."/>
    <m/>
    <s v="SE"/>
    <s v="RJ"/>
    <s v="Nova Friburgo"/>
    <s v="Edificação"/>
    <s v="Teatro Leal - Teatro de Friburgo; Cinema Leal"/>
    <n v="1"/>
    <m/>
    <n v="1"/>
    <n v="701"/>
    <x v="31"/>
    <m/>
    <m/>
    <m/>
    <n v="1960"/>
    <s v="INDEFERIDO"/>
    <m/>
    <m/>
    <m/>
    <s v=" "/>
    <s v="Bem Imóvel"/>
    <s v="Edificação"/>
    <m/>
    <m/>
    <m/>
    <m/>
    <m/>
    <m/>
    <m/>
    <x v="1"/>
    <m/>
    <m/>
    <d v="2004-02-27T00:00:00"/>
    <n v="2000"/>
    <m/>
    <m/>
    <m/>
    <m/>
    <m/>
    <m/>
    <m/>
    <m/>
    <m/>
    <m/>
  </r>
  <r>
    <m/>
    <s v="ARQUIVO"/>
    <s v="Processo INDEFERIDO em 23/09/2013"/>
    <s v="01458.001647/2012-95"/>
    <s v="SE"/>
    <s v="RJ"/>
    <s v="Itaboraí"/>
    <s v="Edificação"/>
    <s v="Teatro João Caetano"/>
    <n v="1"/>
    <m/>
    <n v="1"/>
    <n v="702"/>
    <x v="31"/>
    <m/>
    <m/>
    <m/>
    <n v="1960"/>
    <s v="INDEFERIDO"/>
    <m/>
    <m/>
    <m/>
    <s v=" "/>
    <s v="Bem Imóvel"/>
    <s v="Edificação"/>
    <m/>
    <m/>
    <m/>
    <m/>
    <m/>
    <m/>
    <m/>
    <x v="1"/>
    <m/>
    <m/>
    <d v="2013-09-23T00:00:00"/>
    <n v="2010"/>
    <m/>
    <m/>
    <m/>
    <m/>
    <m/>
    <m/>
    <m/>
    <m/>
    <m/>
    <m/>
  </r>
  <r>
    <m/>
    <s v="ARQUIVO"/>
    <m/>
    <m/>
    <s v="S"/>
    <s v="RS"/>
    <s v="Porto Alegre"/>
    <s v="Edificação"/>
    <s v="Casa à rua Duque de Caxias, nº 968, que pertenceu aos Viscondes de Pelotas e de São Leopoldo ou Solar dos Câmara"/>
    <n v="1"/>
    <s v="T"/>
    <n v="1"/>
    <n v="703"/>
    <x v="31"/>
    <m/>
    <m/>
    <m/>
    <n v="1960"/>
    <s v="TOMBADO"/>
    <m/>
    <m/>
    <m/>
    <s v="RS4314902BIED00001 "/>
    <s v="Bem Imóvel"/>
    <s v="Edificação"/>
    <m/>
    <m/>
    <d v="1963-08-20T00:00:00"/>
    <m/>
    <m/>
    <n v="1963"/>
    <n v="41"/>
    <x v="30"/>
    <n v="1960"/>
    <m/>
    <m/>
    <m/>
    <m/>
    <s v="Não se aplica"/>
    <m/>
    <s v="P"/>
    <s v="sim"/>
    <s v="sim"/>
    <s v="sim"/>
    <m/>
    <s v="PORTARIA Nº 483,06/12/ 2016"/>
    <s v="Dispõe sobre a delimitação da área de entorno dos bens tombados pelo IPHAN no Centro Histórico da Cidade de Porto Alegre, Rio Grande do Sul, e estabelece diretrizes para intervenções nos bens inseridos na área delimitada._x000a_"/>
  </r>
  <r>
    <m/>
    <s v="ARQUIVO"/>
    <s v="Origem: DEPAM,  Destino: Presidência, em 18/08/2015, com indicação de indeferimento"/>
    <s v="01458.000907/2013-96"/>
    <s v="SE"/>
    <s v="SP"/>
    <s v="Guarujá"/>
    <s v="Ruína"/>
    <s v="Sítio Santo Amaro; Casa de José Bonifácio-ruínas"/>
    <n v="1"/>
    <m/>
    <n v="1"/>
    <n v="704"/>
    <x v="31"/>
    <m/>
    <m/>
    <m/>
    <n v="1960"/>
    <s v="INDEFERIDO"/>
    <m/>
    <m/>
    <m/>
    <s v=" "/>
    <s v="Bem Imóvel"/>
    <s v="Ruína"/>
    <m/>
    <m/>
    <m/>
    <m/>
    <m/>
    <m/>
    <m/>
    <x v="1"/>
    <m/>
    <m/>
    <d v="1905-07-07T00:00:00"/>
    <n v="2010"/>
    <m/>
    <m/>
    <m/>
    <m/>
    <m/>
    <m/>
    <m/>
    <m/>
    <m/>
    <m/>
  </r>
  <r>
    <m/>
    <s v="ARQUIVO"/>
    <s v="Encaminhado ao Arquivo em 10/04/2017"/>
    <s v="01458.000906/2013-41"/>
    <s v="N"/>
    <s v="PA"/>
    <s v="Barcarena"/>
    <s v="Edificação"/>
    <s v="Casa: Cafezal (Fazenda)"/>
    <n v="1"/>
    <m/>
    <n v="1"/>
    <n v="705"/>
    <x v="31"/>
    <d v="1963-04-02T00:00:00"/>
    <s v="Leandro Tocantins"/>
    <s v="não consta"/>
    <n v="1960"/>
    <s v="INDEFERIDO"/>
    <m/>
    <m/>
    <m/>
    <s v=" "/>
    <s v="Bem Imóvel"/>
    <s v="Edificação"/>
    <m/>
    <m/>
    <m/>
    <m/>
    <m/>
    <m/>
    <m/>
    <x v="1"/>
    <m/>
    <m/>
    <m/>
    <m/>
    <m/>
    <m/>
    <m/>
    <m/>
    <m/>
    <m/>
    <m/>
    <m/>
    <m/>
    <m/>
  </r>
  <r>
    <m/>
    <s v="ARQUIVO"/>
    <s v="Processo INDEFERIDO em 07/05/1999."/>
    <m/>
    <s v="N"/>
    <s v="PA"/>
    <s v="Belém"/>
    <s v="Edificação"/>
    <s v="Hospital de Caridade - antigo; Casa: à praça Caetano Brandão, ex-Largo da Sé"/>
    <n v="1"/>
    <m/>
    <n v="1"/>
    <n v="706"/>
    <x v="31"/>
    <m/>
    <m/>
    <m/>
    <n v="1960"/>
    <s v="INDEFERIDO"/>
    <m/>
    <m/>
    <m/>
    <s v=" "/>
    <s v="Bem Imóvel"/>
    <s v="Edificação"/>
    <m/>
    <m/>
    <m/>
    <m/>
    <m/>
    <m/>
    <m/>
    <x v="1"/>
    <m/>
    <m/>
    <d v="1999-05-07T00:00:00"/>
    <n v="1990"/>
    <m/>
    <m/>
    <m/>
    <m/>
    <m/>
    <m/>
    <m/>
    <m/>
    <m/>
    <m/>
  </r>
  <r>
    <m/>
    <s v="ARQUIVO"/>
    <m/>
    <m/>
    <s v="N"/>
    <s v="PA"/>
    <s v="Belém"/>
    <s v="Edificação"/>
    <s v="Edifício do antigo Hospital Militar, na Praça Frei Caetano Brandão, ex-largo da Sé"/>
    <n v="1"/>
    <s v="T"/>
    <n v="1"/>
    <n v="707"/>
    <x v="31"/>
    <m/>
    <m/>
    <m/>
    <n v="1960"/>
    <s v="TOMBADO"/>
    <m/>
    <m/>
    <m/>
    <s v="PA1501402BIED00004"/>
    <s v="Bem Imóvel"/>
    <s v="Edificação"/>
    <m/>
    <m/>
    <d v="1964-12-17T00:00:00"/>
    <m/>
    <m/>
    <m/>
    <m/>
    <x v="5"/>
    <n v="1960"/>
    <m/>
    <m/>
    <m/>
    <m/>
    <s v="Não se aplica"/>
    <m/>
    <s v="Não se aplica"/>
    <m/>
    <s v="sim"/>
    <m/>
    <m/>
    <m/>
    <m/>
  </r>
  <r>
    <m/>
    <s v="ARQUIVO"/>
    <s v="Processo INDEFERIDO em 22/01/1970."/>
    <m/>
    <s v="N"/>
    <s v="PA"/>
    <s v="Belém"/>
    <s v="Edificação"/>
    <s v="Solar do Barão do Japurá (antigo); Rocinha (antiga) do Barão de Japurá"/>
    <n v="1"/>
    <m/>
    <n v="1"/>
    <n v="708"/>
    <x v="31"/>
    <m/>
    <m/>
    <m/>
    <n v="1960"/>
    <s v="INDEFERIDO"/>
    <m/>
    <m/>
    <m/>
    <s v=" "/>
    <s v="Bem Imóvel"/>
    <s v="Edificação"/>
    <m/>
    <m/>
    <m/>
    <m/>
    <m/>
    <s v="1969, 1970"/>
    <s v="52, 53"/>
    <x v="1"/>
    <m/>
    <m/>
    <d v="1970-01-22T00:00:00"/>
    <n v="1970"/>
    <s v="O tombamento foi aprovado na 52ª reunião do Conselho Consultivo (1969), mas cancelado na reunião seguinte (1970)"/>
    <m/>
    <m/>
    <m/>
    <m/>
    <m/>
    <m/>
    <m/>
    <m/>
    <m/>
  </r>
  <r>
    <m/>
    <s v="ARQUIVO"/>
    <s v="Verificar se o 841  foi anexado a esse!"/>
    <m/>
    <s v="N"/>
    <s v="PA"/>
    <s v="Belém"/>
    <s v="Edificação"/>
    <s v="Antigo Palácio do Governo, atual Palácio Lauro Sodré, sede do Governo do Estado"/>
    <n v="1"/>
    <s v="T"/>
    <n v="1"/>
    <n v="709"/>
    <x v="31"/>
    <m/>
    <m/>
    <m/>
    <n v="1960"/>
    <s v="TOMBADO"/>
    <m/>
    <m/>
    <m/>
    <s v="PA1501402BIED00012"/>
    <s v="Bem Imóvel"/>
    <s v="Edificação"/>
    <m/>
    <m/>
    <d v="1974-08-20T00:00:00"/>
    <d v="1974-08-20T00:00:00"/>
    <m/>
    <m/>
    <m/>
    <x v="19"/>
    <n v="1970"/>
    <m/>
    <m/>
    <m/>
    <m/>
    <s v="Não se aplica"/>
    <m/>
    <s v="Não se aplica"/>
    <m/>
    <s v="sim"/>
    <m/>
    <m/>
    <m/>
    <s v="Projeto do arquiteto Antonio José Landi"/>
  </r>
  <r>
    <m/>
    <s v="ARQUIVO"/>
    <s v="O Processo foi ANEXADO ao Processo 1023-T-80, que por sua vez foi anexado ao 1071-T-82. Neste último, corresponde às folhas 125 a 132 do volume I."/>
    <m/>
    <s v="N"/>
    <s v="PA"/>
    <s v="Belém"/>
    <s v="Edificação"/>
    <s v="Igreja de São Francisco da Penitência (Capela da Ordem Terceira)"/>
    <n v="1"/>
    <m/>
    <n v="1"/>
    <n v="710"/>
    <x v="31"/>
    <m/>
    <m/>
    <m/>
    <n v="1960"/>
    <s v="ANEXADO"/>
    <m/>
    <m/>
    <m/>
    <s v="não cadastrado no SICG (só está cadastrado o conjunto arquitetônico ao qual pertence este bem)"/>
    <s v="Bem Imóvel"/>
    <s v="Edificação"/>
    <s v="Arquitetura Religiosa"/>
    <m/>
    <m/>
    <m/>
    <m/>
    <m/>
    <m/>
    <x v="1"/>
    <m/>
    <m/>
    <m/>
    <m/>
    <m/>
    <m/>
    <m/>
    <m/>
    <m/>
    <m/>
    <m/>
    <m/>
    <m/>
    <m/>
  </r>
  <r>
    <m/>
    <s v="ARQUIVO"/>
    <s v="O Processo 0711-T-63 foi ANEXADO ao processo 1071-T-82 (Conjunto arquitetônico dos bairros da Cidade Velha e Campina)  em 21/10/2010 (corresponde às folhas 03 a 62 do volume I)"/>
    <m/>
    <s v="N"/>
    <s v="PA"/>
    <s v="Belém"/>
    <s v="Edificação"/>
    <s v="Sobrado azulejado da família Pombo"/>
    <n v="1"/>
    <m/>
    <n v="0"/>
    <n v="711"/>
    <x v="31"/>
    <m/>
    <m/>
    <m/>
    <n v="1960"/>
    <s v="ANEXADO"/>
    <m/>
    <m/>
    <m/>
    <s v="PA-1501402-BI-ED-00027"/>
    <s v="Bem Imóvel"/>
    <s v="Edificação"/>
    <m/>
    <m/>
    <m/>
    <m/>
    <m/>
    <m/>
    <m/>
    <x v="1"/>
    <m/>
    <m/>
    <m/>
    <m/>
    <s v="Inserido no conjunto tombado pleo processo 1071-T-82 em 03/05/2011, com indicação do Conselho Consultivo de ver se é o caso de tombar isoladamente."/>
    <m/>
    <m/>
    <m/>
    <m/>
    <m/>
    <m/>
    <m/>
    <m/>
    <m/>
  </r>
  <r>
    <m/>
    <s v="ARQUIVO"/>
    <s v="O Processo 0711-T-63 foi ANEXADO ao processo 1071-T-82 (Conjunto arquitetônico dos bairros da Cidade Velha e Campina)  em 21/10/2010 (corresponde às folhas 03 a 62 do volume I)"/>
    <m/>
    <s v="N"/>
    <s v="PA"/>
    <s v="Belém"/>
    <s v="Edificação e Acervo"/>
    <s v="Capela Senhor Bom Jesus dos Passos"/>
    <n v="1"/>
    <m/>
    <n v="1"/>
    <n v="711"/>
    <x v="31"/>
    <m/>
    <m/>
    <m/>
    <n v="1960"/>
    <s v="ANEXADO"/>
    <m/>
    <m/>
    <m/>
    <s v="PA-1501402-BI-ED-00028"/>
    <s v="Bem Imóvel"/>
    <s v="Edificação"/>
    <s v="Arquitetura Religiosa"/>
    <m/>
    <m/>
    <m/>
    <m/>
    <m/>
    <m/>
    <x v="1"/>
    <m/>
    <m/>
    <m/>
    <m/>
    <s v="Inserido no conjunto tombado pleo processo 1071-T-82 em 03/05/2011, com indicação do Conselho Consultivo de ver se é o caso de tombar isoladamente."/>
    <m/>
    <m/>
    <m/>
    <m/>
    <m/>
    <m/>
    <m/>
    <m/>
    <m/>
  </r>
  <r>
    <m/>
    <s v="ARQUIVO"/>
    <m/>
    <m/>
    <s v="SE"/>
    <s v="MG"/>
    <s v="Barbacena"/>
    <s v="Edificação e Acervo"/>
    <s v="Igreja Matriz de Nossa Senhora da Piedade e seu acervo móvel e integrado"/>
    <n v="1"/>
    <s v="T"/>
    <n v="1"/>
    <n v="712"/>
    <x v="31"/>
    <m/>
    <m/>
    <m/>
    <n v="1960"/>
    <s v="TOMBADO"/>
    <m/>
    <m/>
    <m/>
    <s v="MG3105608BIED00002"/>
    <s v="Bem Imóvel"/>
    <s v="Edificação"/>
    <s v="Arquitetura Religiosa"/>
    <m/>
    <d v="1988-06-13T00:00:00"/>
    <d v="1988-06-13T00:00:00"/>
    <m/>
    <s v="1968, 1986"/>
    <s v="50, 122"/>
    <x v="36"/>
    <n v="1980"/>
    <m/>
    <m/>
    <m/>
    <s v="Na 50ª reunião do Conselho Consultivo, o tombamento foi negado  por falta de recursos da SPHAN para restaurar de forma satisfatória a Igreja. Aprovado apenas em 1986, na 122ª reunião"/>
    <s v="Não se aplica"/>
    <m/>
    <m/>
    <m/>
    <m/>
    <m/>
    <m/>
    <m/>
    <s v="A inscrição no Livro do Tombo Histórico se refere à Igreja e ao seu acervo móvel e integrado, enquanto a inscrição no Livro do Tombo das Belas Artes se refere somente ao acervo móvel e integrado."/>
  </r>
  <r>
    <m/>
    <s v="ARQUIVO"/>
    <m/>
    <m/>
    <s v="NE"/>
    <s v="AL"/>
    <s v="Palmeira dos Índios"/>
    <s v="Edificação"/>
    <s v="Casa à avenida General Gabino Bezouro, nº 12, &quot;Casa de Graciliano Ramos&quot;"/>
    <n v="1"/>
    <s v="T"/>
    <n v="1"/>
    <n v="713"/>
    <x v="31"/>
    <m/>
    <m/>
    <m/>
    <n v="1960"/>
    <s v="TOMBADO"/>
    <m/>
    <m/>
    <m/>
    <s v="AL2706307BIED00001"/>
    <s v="Bem Imóvel"/>
    <s v="Edificação"/>
    <m/>
    <m/>
    <d v="1965-06-03T00:00:00"/>
    <m/>
    <m/>
    <n v="1965"/>
    <n v="44"/>
    <x v="38"/>
    <n v="1960"/>
    <m/>
    <m/>
    <m/>
    <m/>
    <s v="Não se aplica"/>
    <m/>
    <m/>
    <m/>
    <m/>
    <m/>
    <m/>
    <m/>
    <m/>
  </r>
  <r>
    <m/>
    <s v="ARQUIVO"/>
    <m/>
    <m/>
    <s v="SE"/>
    <s v="SP"/>
    <s v="Piracicaba"/>
    <s v="Edificação e Acervo"/>
    <s v="Casa onde viveu e faleceu o Presidente Prudente de Moraes, englobando edificação, terreno e anexos localizados no endereço citado, bem como o acervo listado nos autos do processo _x000a_"/>
    <n v="1"/>
    <s v="T"/>
    <n v="1"/>
    <n v="714"/>
    <x v="31"/>
    <m/>
    <m/>
    <m/>
    <n v="1960"/>
    <s v="TOMBADO"/>
    <m/>
    <m/>
    <m/>
    <s v="SP3538709BIED00001"/>
    <s v="Bem Imóvel"/>
    <s v="Edificação"/>
    <m/>
    <m/>
    <d v="2003-04-25T00:00:00"/>
    <m/>
    <m/>
    <s v="1969, 2002"/>
    <s v="52, 33"/>
    <x v="41"/>
    <n v="2000"/>
    <m/>
    <m/>
    <m/>
    <s v="Tombamento aprovado em 1969, mas não inscrito. Em 2003 foi aprovada a poligonal de tombamento."/>
    <s v="Não se aplica"/>
    <m/>
    <s v="T"/>
    <s v="não"/>
    <s v="sim"/>
    <m/>
    <m/>
    <m/>
    <m/>
  </r>
  <r>
    <m/>
    <s v="SUPERINT"/>
    <s v="Origem: DEPAM 24/08/2012 / Destino: Superintendência 08/10/2012 "/>
    <s v="01458.000929/2012-75"/>
    <s v="SE"/>
    <s v="MG"/>
    <s v="Três Marias"/>
    <s v="Edificação e Acervo"/>
    <s v="Igreja Mercês (capela)"/>
    <n v="1"/>
    <m/>
    <n v="1"/>
    <n v="715"/>
    <x v="31"/>
    <m/>
    <m/>
    <m/>
    <n v="1960"/>
    <s v="INSTRUÇÃO"/>
    <m/>
    <m/>
    <m/>
    <s v=" "/>
    <s v="Bem Imóvel"/>
    <s v="Edificação"/>
    <s v="Arquitetura Religiosa"/>
    <m/>
    <m/>
    <m/>
    <m/>
    <m/>
    <m/>
    <x v="1"/>
    <m/>
    <m/>
    <m/>
    <m/>
    <m/>
    <m/>
    <m/>
    <m/>
    <m/>
    <m/>
    <m/>
    <m/>
    <m/>
    <m/>
  </r>
  <r>
    <m/>
    <s v="SUPERINT"/>
    <s v="Origem: DEPAM 02/07/2013 / Destino: Superintendência 16/07/2013."/>
    <s v="01458.000661/2013-52"/>
    <s v="NE"/>
    <s v="BA"/>
    <s v="Jaguaripe"/>
    <s v="Conjunto Urbano"/>
    <s v="Conjunto Arquitetônico e Paisagístico de Jaguaripe"/>
    <n v="1"/>
    <m/>
    <n v="1"/>
    <n v="716"/>
    <x v="31"/>
    <m/>
    <m/>
    <m/>
    <n v="1960"/>
    <s v="INSTRUÇÃO"/>
    <m/>
    <m/>
    <m/>
    <s v=" "/>
    <s v="Bem Imóvel"/>
    <s v="Conjunto Urbano"/>
    <m/>
    <m/>
    <m/>
    <m/>
    <m/>
    <m/>
    <m/>
    <x v="1"/>
    <m/>
    <m/>
    <m/>
    <m/>
    <m/>
    <m/>
    <m/>
    <m/>
    <m/>
    <m/>
    <m/>
    <m/>
    <m/>
    <m/>
  </r>
  <r>
    <m/>
    <s v="ARQUIVO"/>
    <m/>
    <m/>
    <s v="NE"/>
    <s v="BA"/>
    <s v="Salvador"/>
    <s v="Edificação"/>
    <s v="Sobrado azulejado à Praça Cairú, nº19"/>
    <n v="1"/>
    <s v="T"/>
    <n v="1"/>
    <n v="717"/>
    <x v="31"/>
    <m/>
    <m/>
    <m/>
    <n v="1960"/>
    <s v="TOMBADO"/>
    <m/>
    <m/>
    <m/>
    <s v="BA2927408BIED00024"/>
    <s v="Bem Imóvel"/>
    <s v="Edificação"/>
    <m/>
    <m/>
    <d v="1969-07-30T00:00:00"/>
    <m/>
    <m/>
    <m/>
    <m/>
    <x v="39"/>
    <n v="1960"/>
    <m/>
    <m/>
    <m/>
    <m/>
    <s v="Não se aplica"/>
    <m/>
    <m/>
    <m/>
    <m/>
    <m/>
    <m/>
    <m/>
    <m/>
  </r>
  <r>
    <m/>
    <s v="ARQUIVO"/>
    <m/>
    <m/>
    <s v="SE"/>
    <s v="RJ"/>
    <s v="Rio de Janeiro"/>
    <s v="Edificação"/>
    <s v="Casa à Rua Sorocaba, 200 (Sede do Museu Villa-Lobos)"/>
    <n v="1"/>
    <s v="T"/>
    <n v="1"/>
    <n v="718"/>
    <x v="31"/>
    <m/>
    <m/>
    <m/>
    <n v="1960"/>
    <s v="TOMBADO"/>
    <m/>
    <m/>
    <m/>
    <s v="RJ3304557BIED00060"/>
    <s v="Bem Imóvel"/>
    <s v="Edificação"/>
    <m/>
    <m/>
    <d v="1967-02-27T00:00:00"/>
    <m/>
    <m/>
    <n v="1964"/>
    <n v="43"/>
    <x v="29"/>
    <n v="1960"/>
    <m/>
    <m/>
    <m/>
    <m/>
    <s v="Não se aplica"/>
    <m/>
    <s v="P"/>
    <s v="não"/>
    <m/>
    <s v="sim"/>
    <m/>
    <n v="1980"/>
    <s v="A Portaria 29/80 estabeleceu parâmetros, mas não delimitou área. O prédio faz parte integrante de um conjunto residencial, característico de uma época, constituído por mais dois outros da rua das Palmeiras, nº 35 e 55.Normatização: Portaria Iphan nº 29/80"/>
  </r>
  <r>
    <m/>
    <s v="ARQUIVO"/>
    <m/>
    <m/>
    <s v="SE"/>
    <s v="RJ"/>
    <s v="Comendador Levy Gasparian"/>
    <s v="Edificação"/>
    <s v="Edifício da antiga Estação Rodoviária de Paraibuna, Estrada União Indústria"/>
    <n v="1"/>
    <s v="T"/>
    <n v="1"/>
    <n v="719"/>
    <x v="31"/>
    <m/>
    <m/>
    <m/>
    <n v="1960"/>
    <s v="TOMBADO"/>
    <m/>
    <m/>
    <m/>
    <s v="RJ3300951BIED00001"/>
    <s v="Bem Imóvel"/>
    <s v="Edificação"/>
    <m/>
    <m/>
    <d v="1967-06-21T00:00:00"/>
    <m/>
    <m/>
    <m/>
    <m/>
    <x v="29"/>
    <n v="1960"/>
    <m/>
    <m/>
    <m/>
    <m/>
    <s v="Não se aplica"/>
    <m/>
    <m/>
    <m/>
    <m/>
    <m/>
    <m/>
    <m/>
    <m/>
  </r>
  <r>
    <m/>
    <s v="ARQUIVO"/>
    <m/>
    <m/>
    <s v="SE"/>
    <s v="MG"/>
    <s v="Berilo"/>
    <s v="Edificação e Acervo"/>
    <s v="Igreja de Nossa Senhora do Rosário "/>
    <n v="1"/>
    <s v="T"/>
    <n v="1"/>
    <n v="720"/>
    <x v="31"/>
    <m/>
    <m/>
    <m/>
    <n v="1960"/>
    <s v="TOMBADO"/>
    <m/>
    <m/>
    <m/>
    <s v="MG3106507BIED00002"/>
    <s v="Bem Imóvel"/>
    <s v="Edificação"/>
    <s v="Arquitetura Religiosa"/>
    <m/>
    <m/>
    <d v="1974-03-13T00:00:00"/>
    <m/>
    <m/>
    <m/>
    <x v="19"/>
    <n v="1970"/>
    <m/>
    <m/>
    <m/>
    <s v="O tombamento inclui todo o seu acervo, de acordo com a Resolução do Conselho Consultivo da SPHAN, de 13/08/85, referente ao Proc. Administ. nº 13/85/SPHAN&quot;."/>
    <s v="Não se aplica"/>
    <m/>
    <m/>
    <m/>
    <m/>
    <m/>
    <m/>
    <m/>
    <s v="“Inclusive imaginária e alfaias&quot;. "/>
  </r>
  <r>
    <m/>
    <s v="ARQUIVO"/>
    <m/>
    <m/>
    <s v="SE"/>
    <s v="MG"/>
    <s v="Berilo"/>
    <s v="Edificação e Acervo"/>
    <s v="Igreja Matriz de Nossa Senhora da Conceição"/>
    <n v="1"/>
    <s v="T"/>
    <n v="0"/>
    <n v="720"/>
    <x v="31"/>
    <m/>
    <m/>
    <m/>
    <n v="1960"/>
    <s v="TOMBADO"/>
    <m/>
    <m/>
    <m/>
    <s v="MG3106507BIED00001"/>
    <s v="Bem Imóvel"/>
    <s v="Edificação"/>
    <s v="Arquitetura Religiosa"/>
    <m/>
    <m/>
    <d v="1974-03-13T00:00:00"/>
    <m/>
    <m/>
    <m/>
    <x v="19"/>
    <n v="1970"/>
    <m/>
    <m/>
    <m/>
    <s v="O tombamento inclui todo o seu acervo, de acordo com a Resolução do Conselho Consultivo da SPHAN, de 13/08/85, referente ao Proc. Administ. nº 13/85/SPHAN&quot;."/>
    <s v="Não se aplica"/>
    <m/>
    <m/>
    <m/>
    <m/>
    <m/>
    <m/>
    <m/>
    <s v="“Inclusive imaginária e alfaias&quot;. "/>
  </r>
  <r>
    <m/>
    <s v="ARQUIVO"/>
    <m/>
    <m/>
    <s v="SE"/>
    <s v="MG"/>
    <s v="Minas Novas"/>
    <s v="Edificação e Acervo"/>
    <s v="Igreja de São José"/>
    <n v="1"/>
    <s v="T"/>
    <n v="0"/>
    <n v="720"/>
    <x v="31"/>
    <m/>
    <m/>
    <m/>
    <n v="1960"/>
    <s v="TOMBADO"/>
    <m/>
    <m/>
    <m/>
    <s v="MG3141801BIED00001"/>
    <s v="Bem Imóvel"/>
    <s v="Edificação"/>
    <s v="Arquitetura Religiosa"/>
    <m/>
    <d v="1967-04-27T00:00:00"/>
    <m/>
    <m/>
    <m/>
    <m/>
    <x v="29"/>
    <n v="1960"/>
    <m/>
    <m/>
    <m/>
    <m/>
    <s v="Não se aplica"/>
    <m/>
    <m/>
    <m/>
    <m/>
    <m/>
    <m/>
    <m/>
    <m/>
  </r>
  <r>
    <m/>
    <s v="ARQUIVO"/>
    <m/>
    <m/>
    <s v="SE"/>
    <s v="RJ"/>
    <s v="Carmo"/>
    <s v="Edificação e Acervo"/>
    <s v="Igreja Matriz de Nossa Senhora do Carmo"/>
    <n v="1"/>
    <s v="T"/>
    <n v="1"/>
    <n v="721"/>
    <x v="31"/>
    <m/>
    <m/>
    <m/>
    <n v="1960"/>
    <s v="TOMBADO"/>
    <m/>
    <m/>
    <m/>
    <s v="RJ3301207BIED00001"/>
    <s v="Bem Imóvel"/>
    <s v="Edificação"/>
    <s v="Arquitetura Religiosa"/>
    <m/>
    <m/>
    <d v="1964-01-23T00:00:00"/>
    <m/>
    <m/>
    <m/>
    <x v="5"/>
    <n v="1960"/>
    <m/>
    <m/>
    <m/>
    <m/>
    <s v="Não se aplica"/>
    <m/>
    <m/>
    <m/>
    <m/>
    <m/>
    <m/>
    <m/>
    <m/>
  </r>
  <r>
    <m/>
    <s v="ARQUIVO"/>
    <s v="Origem: DEPAM. Destino: presidência, em 24/08/2015. Indicação de indeferimento."/>
    <s v="01458.001009/2012-74"/>
    <s v="SE"/>
    <s v="RJ"/>
    <s v="Duas Barras"/>
    <s v="Conjunto Urbano"/>
    <s v="Conjunto Arquitetônico e Urbanístico da Praça Governador Portela (principalmente a igreja Matriz Nossa Senhora da Conceição)"/>
    <n v="1"/>
    <m/>
    <n v="1"/>
    <n v="722"/>
    <x v="31"/>
    <m/>
    <m/>
    <m/>
    <n v="1960"/>
    <s v="INDEFERIDO"/>
    <m/>
    <m/>
    <m/>
    <s v=" "/>
    <s v="Bem Imóvel"/>
    <s v="Conjunto Urbano"/>
    <m/>
    <m/>
    <m/>
    <m/>
    <m/>
    <m/>
    <m/>
    <x v="1"/>
    <m/>
    <m/>
    <d v="1905-07-07T00:00:00"/>
    <n v="2010"/>
    <m/>
    <m/>
    <m/>
    <m/>
    <m/>
    <m/>
    <m/>
    <m/>
    <m/>
    <m/>
  </r>
  <r>
    <m/>
    <s v="ARQUIVO"/>
    <s v="Processo INDEFERIDO em 27/02/2004."/>
    <m/>
    <s v="SE"/>
    <s v="RJ"/>
    <s v="Rio de Janeiro"/>
    <s v="Bem móvel ou integrado"/>
    <s v="Óleo &quot; Pescadores&quot; de autoria de R. Bernadelli"/>
    <n v="1"/>
    <m/>
    <n v="1"/>
    <n v="723"/>
    <x v="31"/>
    <m/>
    <m/>
    <m/>
    <n v="1960"/>
    <s v="INDEFERIDO"/>
    <m/>
    <m/>
    <m/>
    <s v=" "/>
    <s v="Bem Móvel e Integrado"/>
    <s v="Artefato"/>
    <m/>
    <m/>
    <m/>
    <m/>
    <m/>
    <m/>
    <m/>
    <x v="1"/>
    <m/>
    <m/>
    <d v="2004-02-27T00:00:00"/>
    <n v="2000"/>
    <m/>
    <m/>
    <m/>
    <m/>
    <m/>
    <m/>
    <m/>
    <m/>
    <m/>
    <m/>
  </r>
  <r>
    <m/>
    <s v="ARQUIVO"/>
    <s v="Indeferido em 02/07/2019"/>
    <s v="01458.000089/2016-74"/>
    <s v="NE"/>
    <s v="CE"/>
    <s v="Fortaleza"/>
    <s v="Conjunto Arquitetônico"/>
    <s v="Casa à rua Coronel Guilherme Rocha, nº 33 a 45; Caixa Econômica Federal do Ceará - sede; Palacete Ceará; Rotisserie Sportman"/>
    <n v="1"/>
    <m/>
    <n v="1"/>
    <n v="724"/>
    <x v="31"/>
    <d v="1963-11-26T00:00:00"/>
    <s v="Caixa Econômica Federal"/>
    <d v="1963-11-26T00:00:00"/>
    <n v="1960"/>
    <s v="INDEFERIDO"/>
    <m/>
    <m/>
    <m/>
    <s v=" "/>
    <s v="Bem Imóvel"/>
    <s v="Conjunto Arquitetônico"/>
    <m/>
    <m/>
    <m/>
    <m/>
    <m/>
    <m/>
    <m/>
    <x v="1"/>
    <m/>
    <m/>
    <m/>
    <m/>
    <m/>
    <m/>
    <m/>
    <m/>
    <m/>
    <m/>
    <m/>
    <m/>
    <m/>
    <m/>
  </r>
  <r>
    <m/>
    <s v="ARQUIVO"/>
    <s v="Processo INDEFERIDO em 01/08/1997."/>
    <m/>
    <s v="CO"/>
    <s v="MT"/>
    <s v="Cuiabá"/>
    <s v="Edificação"/>
    <s v="Casa onde nasceram Joaquim Duarte Murtinho e Dom Francisco de Aquino Correâ"/>
    <n v="1"/>
    <m/>
    <n v="1"/>
    <n v="725"/>
    <x v="32"/>
    <m/>
    <m/>
    <m/>
    <n v="1960"/>
    <s v="INDEFERIDO"/>
    <m/>
    <m/>
    <m/>
    <s v=" "/>
    <s v="Bem Imóvel"/>
    <s v="Edificação"/>
    <m/>
    <m/>
    <m/>
    <m/>
    <m/>
    <m/>
    <m/>
    <x v="1"/>
    <m/>
    <m/>
    <d v="1997-08-01T00:00:00"/>
    <n v="1990"/>
    <m/>
    <m/>
    <m/>
    <m/>
    <m/>
    <m/>
    <m/>
    <m/>
    <m/>
    <m/>
  </r>
  <r>
    <m/>
    <s v="ARQUIVO"/>
    <m/>
    <m/>
    <s v="SE"/>
    <s v="MG"/>
    <s v="Sabará "/>
    <s v="Edificação"/>
    <s v="Casa à Rua Pedro II, nº 215, conhecida como &quot;Casa Azul&quot;"/>
    <n v="1"/>
    <s v="T"/>
    <n v="1"/>
    <n v="726"/>
    <x v="32"/>
    <m/>
    <m/>
    <m/>
    <n v="1960"/>
    <s v="TOMBADO"/>
    <m/>
    <m/>
    <m/>
    <s v="MG3156700BIED00002"/>
    <s v="Bem Imóvel"/>
    <s v="Edificação"/>
    <m/>
    <m/>
    <d v="1965-03-10T00:00:00"/>
    <m/>
    <m/>
    <m/>
    <m/>
    <x v="38"/>
    <n v="1960"/>
    <m/>
    <m/>
    <m/>
    <m/>
    <s v="Não se aplica"/>
    <m/>
    <m/>
    <m/>
    <m/>
    <m/>
    <m/>
    <m/>
    <m/>
  </r>
  <r>
    <m/>
    <s v="ARQUIVO"/>
    <m/>
    <m/>
    <s v="SE"/>
    <s v="SP"/>
    <s v="Iperó"/>
    <s v="Conjunto Arquitetônico"/>
    <s v="Área onde se encontram os remanescentes da Real Fábrica de Ferro de Ipanema"/>
    <n v="1"/>
    <s v="T"/>
    <n v="1"/>
    <n v="727"/>
    <x v="32"/>
    <m/>
    <m/>
    <m/>
    <n v="1960"/>
    <s v="TOMBADO"/>
    <m/>
    <m/>
    <m/>
    <s v="SP-3521002-BI-CA-00001"/>
    <s v="Bem Imóvel"/>
    <s v="Conjunto Arquitetônico"/>
    <s v="Arquitetura de Produção"/>
    <m/>
    <d v="1964-09-24T00:00:00"/>
    <m/>
    <m/>
    <n v="1964"/>
    <n v="43"/>
    <x v="5"/>
    <n v="1960"/>
    <m/>
    <m/>
    <m/>
    <m/>
    <m/>
    <m/>
    <m/>
    <m/>
    <m/>
    <m/>
    <m/>
    <m/>
    <m/>
  </r>
  <r>
    <m/>
    <s v="ARQUIVO"/>
    <m/>
    <m/>
    <s v="SE"/>
    <s v="RJ"/>
    <s v="Niterói"/>
    <s v="Edificação"/>
    <s v="Edifício-sede do Museu Antônio Parreiras, à rua Tiradentes, nº 47, em Niterói, incluindo toda a área arborizada integrante da mesma propriedade, com as dimensões e confrontações constantes da planta que instruiu o processo"/>
    <n v="1"/>
    <s v="T"/>
    <n v="1"/>
    <n v="728"/>
    <x v="32"/>
    <m/>
    <m/>
    <m/>
    <n v="1960"/>
    <s v="TOMBADO"/>
    <m/>
    <m/>
    <m/>
    <m/>
    <s v="Bem Imóvel"/>
    <s v="Edificação"/>
    <m/>
    <m/>
    <d v="1967-04-27T00:00:00"/>
    <m/>
    <m/>
    <n v="1966"/>
    <n v="47"/>
    <x v="29"/>
    <n v="1960"/>
    <m/>
    <m/>
    <m/>
    <m/>
    <s v="Não se aplica"/>
    <m/>
    <m/>
    <m/>
    <m/>
    <m/>
    <m/>
    <m/>
    <m/>
  </r>
  <r>
    <m/>
    <s v="ARQUIVO"/>
    <m/>
    <m/>
    <s v="NE"/>
    <s v="RN"/>
    <s v="Acari"/>
    <s v="Edificação"/>
    <s v="Casa de Câmara e Cadeia"/>
    <n v="1"/>
    <s v="T"/>
    <n v="1"/>
    <n v="729"/>
    <x v="32"/>
    <m/>
    <m/>
    <m/>
    <n v="1960"/>
    <s v="TOMBADO"/>
    <m/>
    <m/>
    <m/>
    <s v="RN2400109BIED00001"/>
    <s v="Bem Imóvel"/>
    <s v="Edificação"/>
    <m/>
    <m/>
    <d v="1964-06-16T00:00:00"/>
    <m/>
    <m/>
    <m/>
    <m/>
    <x v="5"/>
    <n v="1960"/>
    <m/>
    <m/>
    <m/>
    <m/>
    <s v="Não se aplica"/>
    <m/>
    <m/>
    <m/>
    <m/>
    <m/>
    <m/>
    <m/>
    <m/>
  </r>
  <r>
    <m/>
    <s v="ARQUIVO"/>
    <m/>
    <m/>
    <s v="NE"/>
    <s v="RN"/>
    <s v="Acari"/>
    <s v="Edificação e Acervo"/>
    <s v="Igreja de Nossa Senhora do Rosário"/>
    <n v="1"/>
    <s v="T"/>
    <n v="1"/>
    <n v="730"/>
    <x v="32"/>
    <m/>
    <m/>
    <m/>
    <n v="1960"/>
    <s v="TOMBADO"/>
    <m/>
    <m/>
    <m/>
    <s v="RN2400109BIED00002"/>
    <s v="Bem Imóvel"/>
    <s v="Edificação"/>
    <s v="Arquitetura Religiosa"/>
    <m/>
    <d v="1964-06-16T00:00:00"/>
    <m/>
    <m/>
    <m/>
    <m/>
    <x v="5"/>
    <n v="1960"/>
    <m/>
    <m/>
    <m/>
    <m/>
    <s v="Não se aplica"/>
    <m/>
    <m/>
    <m/>
    <m/>
    <m/>
    <m/>
    <m/>
    <m/>
  </r>
  <r>
    <m/>
    <s v="ARQUIVO"/>
    <m/>
    <m/>
    <s v="NE"/>
    <s v="RN"/>
    <s v="São Gonçalo do Amarante"/>
    <s v="Edificação e Acervo"/>
    <s v="Igreja de São Gonçalo"/>
    <n v="1"/>
    <s v="T"/>
    <n v="1"/>
    <n v="731"/>
    <x v="32"/>
    <m/>
    <m/>
    <m/>
    <n v="1960"/>
    <s v="TOMBADO"/>
    <m/>
    <m/>
    <m/>
    <s v="RN2412005BIED00001"/>
    <s v="Bem Imóvel"/>
    <s v="Edificação"/>
    <s v="Arquitetura Religiosa"/>
    <m/>
    <d v="1964-06-16T00:00:00"/>
    <m/>
    <m/>
    <m/>
    <m/>
    <x v="5"/>
    <n v="1960"/>
    <m/>
    <m/>
    <m/>
    <m/>
    <s v="Não se aplica"/>
    <m/>
    <m/>
    <m/>
    <m/>
    <m/>
    <m/>
    <m/>
    <m/>
  </r>
  <r>
    <m/>
    <s v="ARQUIVO"/>
    <m/>
    <m/>
    <s v="SE"/>
    <s v="RJ"/>
    <s v="Rio de Janeiro"/>
    <s v="Edificação e Acervo"/>
    <s v="Igreja do Bom Jesus"/>
    <n v="1"/>
    <s v="T"/>
    <n v="1"/>
    <n v="732"/>
    <x v="32"/>
    <m/>
    <m/>
    <m/>
    <n v="1960"/>
    <s v="TOMBADO"/>
    <m/>
    <m/>
    <m/>
    <s v="RJ3304557BIED00025"/>
    <s v="Bem Imóvel"/>
    <s v="Edificação"/>
    <s v="Arquitetura Religiosa"/>
    <m/>
    <d v="1964-07-03T00:00:00"/>
    <m/>
    <m/>
    <m/>
    <m/>
    <x v="5"/>
    <n v="1960"/>
    <m/>
    <m/>
    <m/>
    <m/>
    <s v="Não se aplica"/>
    <m/>
    <m/>
    <m/>
    <m/>
    <m/>
    <m/>
    <m/>
    <m/>
  </r>
  <r>
    <m/>
    <s v="SUPERINT"/>
    <s v="Origem: DEPAM 02/07/2013. Destino: 16/07/2013."/>
    <s v="01458.001486/2012-30"/>
    <s v="CO"/>
    <s v="DF"/>
    <s v="Planaltina"/>
    <s v="Conjunto Urbano"/>
    <s v="Conjunto Arquitetônico, Urbanístico e Paisagístico de Planaltina"/>
    <n v="1"/>
    <m/>
    <n v="1"/>
    <n v="733"/>
    <x v="32"/>
    <m/>
    <m/>
    <m/>
    <n v="1960"/>
    <s v="INSTRUÇÃO"/>
    <m/>
    <m/>
    <m/>
    <s v=" "/>
    <s v="Bem Imóvel"/>
    <s v="Conjunto Urbano"/>
    <m/>
    <m/>
    <m/>
    <m/>
    <m/>
    <m/>
    <m/>
    <x v="1"/>
    <m/>
    <m/>
    <m/>
    <m/>
    <m/>
    <m/>
    <m/>
    <m/>
    <m/>
    <m/>
    <m/>
    <m/>
    <m/>
    <m/>
  </r>
  <r>
    <m/>
    <s v="ARQUIVO"/>
    <s v="Processo INDEFERIDO em 22/04/1970."/>
    <m/>
    <s v="SE"/>
    <s v="SP"/>
    <s v="Cananeia"/>
    <s v="Conjunto Urbano"/>
    <s v="Conjunto Arquitetônico, Urbanístico e Paisagístico da Vila de Cananéia"/>
    <n v="1"/>
    <m/>
    <n v="1"/>
    <n v="734"/>
    <x v="32"/>
    <m/>
    <m/>
    <m/>
    <n v="1960"/>
    <s v="INDEFERIDO"/>
    <m/>
    <m/>
    <m/>
    <s v=" "/>
    <s v="Bem Imóvel"/>
    <s v="Conjunto Urbano"/>
    <m/>
    <m/>
    <m/>
    <m/>
    <m/>
    <m/>
    <m/>
    <x v="1"/>
    <m/>
    <m/>
    <d v="1970-04-22T00:00:00"/>
    <n v="1970"/>
    <s v="arquivado em 22.04.1970 a pedido do então Presidente do IPHAN, Renato Soeiro, sendo a principal justificativa para tal, que a preservação ficaria a cargo do Condephaat"/>
    <m/>
    <m/>
    <m/>
    <m/>
    <m/>
    <m/>
    <m/>
    <m/>
    <m/>
  </r>
  <r>
    <m/>
    <s v="ARQUIVO"/>
    <s v="Processo INDEFERIDO em 21/05/1990."/>
    <m/>
    <s v="SE"/>
    <s v="MG"/>
    <s v="Barbacena"/>
    <s v="Conjunto Rural"/>
    <s v="Fazenda do Ribeirão (ou Fazenda do Ribeirão de Alberto Dias, ou Fazenda Lopes de Oliveira)"/>
    <n v="1"/>
    <m/>
    <n v="1"/>
    <n v="735"/>
    <x v="32"/>
    <m/>
    <m/>
    <m/>
    <n v="1960"/>
    <s v="INDEFERIDO"/>
    <m/>
    <m/>
    <m/>
    <s v=" "/>
    <s v="Bem Imóvel"/>
    <s v="Conjunto Arquitetônico"/>
    <s v="Misto"/>
    <m/>
    <m/>
    <m/>
    <m/>
    <m/>
    <m/>
    <x v="1"/>
    <m/>
    <m/>
    <d v="1990-05-21T00:00:00"/>
    <n v="1990"/>
    <m/>
    <m/>
    <m/>
    <m/>
    <m/>
    <m/>
    <m/>
    <m/>
    <m/>
    <m/>
  </r>
  <r>
    <m/>
    <s v="ARQUIVO"/>
    <m/>
    <m/>
    <s v="SE"/>
    <s v="SP"/>
    <s v="Campinas"/>
    <s v="Edificação"/>
    <s v="Edifício à rua Regente Feijó, esquina da rua Ferreira Penteado, conhecido como Palácio dos Azulejos"/>
    <n v="1"/>
    <s v="T"/>
    <n v="1"/>
    <n v="736"/>
    <x v="32"/>
    <m/>
    <m/>
    <m/>
    <n v="1960"/>
    <s v="TOMBADO"/>
    <m/>
    <m/>
    <m/>
    <s v="SP3509502BIED00001"/>
    <s v="Bem Imóvel"/>
    <s v="Edificação"/>
    <m/>
    <m/>
    <d v="1967-12-20T00:00:00"/>
    <m/>
    <m/>
    <m/>
    <m/>
    <x v="29"/>
    <n v="1960"/>
    <m/>
    <m/>
    <m/>
    <m/>
    <s v="Não se aplica"/>
    <m/>
    <m/>
    <m/>
    <m/>
    <m/>
    <m/>
    <m/>
    <m/>
  </r>
  <r>
    <m/>
    <s v="ARQUIVO"/>
    <s v="Despacho para INDEFERIR o Processo em 03/11/1964."/>
    <m/>
    <s v="SE"/>
    <s v="RJ"/>
    <s v="Piraí"/>
    <s v="Edificação e Acervo"/>
    <s v="Igreja: Matriz de Sant'Ana "/>
    <n v="1"/>
    <m/>
    <n v="1"/>
    <n v="737"/>
    <x v="32"/>
    <m/>
    <m/>
    <m/>
    <n v="1960"/>
    <s v="INDEFERIDO"/>
    <m/>
    <m/>
    <m/>
    <s v=" "/>
    <s v="Bem Imóvel"/>
    <s v="Edificação"/>
    <s v="Arquitetura Religiosa"/>
    <m/>
    <m/>
    <m/>
    <m/>
    <m/>
    <m/>
    <x v="1"/>
    <m/>
    <m/>
    <d v="1964-11-03T00:00:00"/>
    <n v="1960"/>
    <m/>
    <m/>
    <m/>
    <m/>
    <m/>
    <m/>
    <m/>
    <m/>
    <m/>
    <m/>
  </r>
  <r>
    <m/>
    <s v="ARQUIVO"/>
    <m/>
    <m/>
    <s v="SE"/>
    <s v="SP"/>
    <s v="Guaratinguetá"/>
    <s v="Edificação"/>
    <s v="Casa de Rodrigues Alves"/>
    <n v="1"/>
    <s v="T"/>
    <n v="1"/>
    <n v="738"/>
    <x v="32"/>
    <m/>
    <m/>
    <m/>
    <n v="1960"/>
    <s v="TOMBADO"/>
    <m/>
    <m/>
    <m/>
    <s v="SP3518404BIED00001"/>
    <s v="Bem Imóvel"/>
    <s v="Edificação"/>
    <m/>
    <m/>
    <d v="1969-12-02T00:00:00"/>
    <m/>
    <m/>
    <n v="1969"/>
    <n v="52"/>
    <x v="39"/>
    <n v="1960"/>
    <m/>
    <m/>
    <m/>
    <m/>
    <s v="Não se aplica"/>
    <m/>
    <m/>
    <m/>
    <m/>
    <m/>
    <m/>
    <m/>
    <m/>
  </r>
  <r>
    <m/>
    <s v="ARQUIVO"/>
    <m/>
    <m/>
    <s v="N"/>
    <s v="PA"/>
    <s v="Belém"/>
    <s v="Conjunto Arquitetônico"/>
    <s v="Conjunto Arquitetônico, Urbanístico e Paisagístico da Praça Frei Caetano Brandão, Ex-largo da Sé ; Largo da Sé (Antigo) (Belém, PA)"/>
    <n v="1"/>
    <s v="T"/>
    <n v="1"/>
    <n v="739"/>
    <x v="32"/>
    <m/>
    <m/>
    <m/>
    <n v="1960"/>
    <s v="TOMBADO"/>
    <m/>
    <m/>
    <m/>
    <s v="PA1501402BICA00005"/>
    <s v="Bem Imóvel"/>
    <s v="Conjunto Arquitetônico"/>
    <m/>
    <d v="1964-07-28T00:00:00"/>
    <m/>
    <m/>
    <m/>
    <m/>
    <m/>
    <x v="5"/>
    <n v="1960"/>
    <m/>
    <m/>
    <m/>
    <m/>
    <s v="Não se aplica"/>
    <m/>
    <s v="Não se aplica"/>
    <m/>
    <s v="sim"/>
    <m/>
    <m/>
    <m/>
    <m/>
  </r>
  <r>
    <m/>
    <s v="ARQUIVO"/>
    <m/>
    <m/>
    <s v="NE"/>
    <s v="AL"/>
    <s v="Penedo"/>
    <s v="Edificação e Acervo"/>
    <s v="Igreja de Nossa Senhora da Corrente "/>
    <n v="1"/>
    <s v="T"/>
    <n v="1"/>
    <n v="740"/>
    <x v="32"/>
    <m/>
    <m/>
    <m/>
    <n v="1960"/>
    <s v="TOMBADO"/>
    <m/>
    <m/>
    <m/>
    <s v="AL2706703BIED00003"/>
    <s v="Bem Imóvel"/>
    <s v="Edificação"/>
    <s v="Arquitetura Religiosa"/>
    <m/>
    <d v="1964-07-28T00:00:00"/>
    <m/>
    <m/>
    <m/>
    <m/>
    <x v="5"/>
    <n v="1960"/>
    <m/>
    <m/>
    <m/>
    <s v="O tombamento inclui todo o seu acervo, de acordo com a Resolução do Conselho Consultivo da SPHAN, de 13/08/85, referente ao Proc. Administ. nº 13/85/SPHAN&quot;."/>
    <s v="Não se aplica"/>
    <m/>
    <m/>
    <m/>
    <m/>
    <m/>
    <m/>
    <m/>
    <s v="“O tombamento inclui todo o seu acervo, de acordo com a Resolução do Conselho Consultivo da SPHAN, de 13/08/85, referente ao Proc. Administ. nº 13/85/SPHAN&quot;."/>
  </r>
  <r>
    <m/>
    <s v="ARQUIVO"/>
    <m/>
    <m/>
    <s v="NE"/>
    <s v="AL"/>
    <s v="Penedo"/>
    <s v="Edificação e Acervo"/>
    <s v="Igreja de São Gonçalo Garcia"/>
    <n v="1"/>
    <s v="T"/>
    <n v="0"/>
    <n v="740"/>
    <x v="32"/>
    <m/>
    <m/>
    <m/>
    <n v="1960"/>
    <s v="TOMBADO"/>
    <m/>
    <m/>
    <m/>
    <s v="AL2706703BIED00002"/>
    <s v="Bem Imóvel"/>
    <s v="Edificação"/>
    <s v="Arquitetura Religiosa"/>
    <m/>
    <d v="1964-07-28T00:00:00"/>
    <m/>
    <m/>
    <m/>
    <m/>
    <x v="5"/>
    <n v="1960"/>
    <m/>
    <m/>
    <m/>
    <s v="O tombamento inclui todo o seu acervo, de acordo com a Resolução do Conselho Consultivo da SPHAN, de 13/08/85, referente ao Proc. Administ. nº 13/85/SPHAN&quot;."/>
    <s v="Não se aplica"/>
    <m/>
    <m/>
    <m/>
    <m/>
    <m/>
    <m/>
    <m/>
    <s v="“O tombamento inclui todo o seu acervo, de acordo com a Resolução do Conselho Consultivo da SPHAN, de 13/08/85, referente ao Proc. Administ. nº 13/85/SPHAN&quot;."/>
  </r>
  <r>
    <m/>
    <s v="ARQUIVO"/>
    <m/>
    <m/>
    <s v="NE"/>
    <s v="AL"/>
    <s v="Marechal Deodoro"/>
    <s v="Edificação"/>
    <s v="Casa natal do Marechal Deodoro da Fonseca"/>
    <n v="1"/>
    <s v="T"/>
    <n v="1"/>
    <n v="741"/>
    <x v="32"/>
    <m/>
    <m/>
    <m/>
    <n v="1960"/>
    <s v="TOMBADO"/>
    <m/>
    <m/>
    <m/>
    <s v="AL2704708BIED00002"/>
    <s v="Bem Imóvel"/>
    <s v="Edificação"/>
    <m/>
    <m/>
    <d v="1964-08-25T00:00:00"/>
    <m/>
    <m/>
    <m/>
    <m/>
    <x v="5"/>
    <n v="1960"/>
    <m/>
    <m/>
    <m/>
    <m/>
    <s v="Não se aplica"/>
    <m/>
    <m/>
    <m/>
    <m/>
    <m/>
    <m/>
    <m/>
    <m/>
  </r>
  <r>
    <m/>
    <s v="ARQUIVO"/>
    <m/>
    <m/>
    <s v="SE"/>
    <s v="RJ"/>
    <s v="Rio de Janeiro"/>
    <s v="Edificação"/>
    <s v="Casa à Rua das Palmeiras, 35"/>
    <n v="1"/>
    <s v="T"/>
    <n v="1"/>
    <n v="742"/>
    <x v="32"/>
    <m/>
    <m/>
    <m/>
    <n v="1960"/>
    <s v="TOMBADO"/>
    <m/>
    <m/>
    <m/>
    <s v="RJ3304557BIED00082"/>
    <s v="Bem Imóvel"/>
    <s v="Edificação"/>
    <m/>
    <m/>
    <d v="1967-02-27T00:00:00"/>
    <m/>
    <m/>
    <m/>
    <m/>
    <x v="29"/>
    <n v="1960"/>
    <m/>
    <m/>
    <m/>
    <m/>
    <s v="Não se aplica"/>
    <m/>
    <s v="P"/>
    <s v="não"/>
    <m/>
    <s v="sim"/>
    <m/>
    <n v="1980"/>
    <s v="A Portaria 29/80 estabeleceu parâmetros, mas não delimitou área. O prédio faz parte integrante de um conjunto residencial, característico de uma época, constituído por mais dois outros da rua das Palmeiras, nº 55 e rua Sorocaba, nº 200.&quot;...Informações sob"/>
  </r>
  <r>
    <m/>
    <s v="ARQUIVO"/>
    <s v="Processo INDEFERIDO em 07/05/1999."/>
    <m/>
    <s v="SE"/>
    <s v="SP"/>
    <s v="Jundiaí"/>
    <s v="Edificação e Acervo"/>
    <s v="Igreja Matriz do Núcleo Colonial Barão de Jundiaí"/>
    <n v="1"/>
    <m/>
    <n v="1"/>
    <n v="743"/>
    <x v="32"/>
    <m/>
    <m/>
    <m/>
    <n v="1960"/>
    <s v="INDEFERIDO"/>
    <m/>
    <m/>
    <m/>
    <s v=" "/>
    <s v="Bem Imóvel"/>
    <s v="Edificação"/>
    <s v="Arquitetura Religiosa"/>
    <m/>
    <m/>
    <m/>
    <m/>
    <m/>
    <m/>
    <x v="1"/>
    <m/>
    <m/>
    <d v="1999-05-07T00:00:00"/>
    <n v="1990"/>
    <m/>
    <m/>
    <m/>
    <m/>
    <m/>
    <m/>
    <m/>
    <m/>
    <m/>
    <m/>
  </r>
  <r>
    <m/>
    <s v="ARQUIVO"/>
    <m/>
    <m/>
    <s v="NE"/>
    <s v="CE"/>
    <s v="Fortaleza"/>
    <s v="Jardim Histórico"/>
    <s v="Área do Passeio Público, Antiga Praça dos Mártires"/>
    <n v="1"/>
    <s v="T"/>
    <n v="1"/>
    <n v="744"/>
    <x v="32"/>
    <m/>
    <m/>
    <m/>
    <n v="1960"/>
    <s v="TOMBADO"/>
    <m/>
    <m/>
    <m/>
    <s v="CE2304400BICU00001"/>
    <s v="Bem Paisagístico"/>
    <s v="Jardim Histórico"/>
    <m/>
    <d v="1965-04-13T00:00:00"/>
    <m/>
    <m/>
    <m/>
    <m/>
    <m/>
    <x v="38"/>
    <n v="1960"/>
    <m/>
    <m/>
    <m/>
    <m/>
    <s v="Não se aplica"/>
    <m/>
    <s v="Não se aplica"/>
    <m/>
    <s v="sim"/>
    <m/>
    <m/>
    <m/>
    <s v="Sua poligonal de entorno é a mesma posteriormente definida no tombamento da Fortaleza de N.S. da Assunção, lindeira a esta praça"/>
  </r>
  <r>
    <m/>
    <s v="ARQUIVO"/>
    <m/>
    <m/>
    <s v="NE"/>
    <s v="CE"/>
    <s v="Quixeramobim"/>
    <s v="Edificação"/>
    <s v="Casa de Câmara e Cadeia"/>
    <n v="1"/>
    <s v="T"/>
    <n v="1"/>
    <n v="745"/>
    <x v="32"/>
    <m/>
    <m/>
    <m/>
    <n v="1960"/>
    <s v="TOMBADO"/>
    <m/>
    <m/>
    <m/>
    <s v="CE2311405BIED00001"/>
    <s v="Bem Imóvel"/>
    <s v="Edificação"/>
    <m/>
    <m/>
    <m/>
    <d v="1972-02-09T00:00:00"/>
    <m/>
    <n v="1971"/>
    <n v="56"/>
    <x v="24"/>
    <n v="1970"/>
    <m/>
    <m/>
    <m/>
    <m/>
    <s v="Não se aplica"/>
    <m/>
    <m/>
    <m/>
    <m/>
    <m/>
    <m/>
    <m/>
    <m/>
  </r>
  <r>
    <m/>
    <s v="ARQUIVO"/>
    <s v="indeferido em 07/07/2020"/>
    <s v="01458.000660/2013-16"/>
    <s v="NE"/>
    <s v="BA"/>
    <s v="Campo Formoso"/>
    <s v="Edificação e Acervo"/>
    <s v="Igreja: Nossa Senhora do Burburi (Capela); Igreja da Gameleira"/>
    <n v="1"/>
    <m/>
    <n v="1"/>
    <n v="746"/>
    <x v="32"/>
    <m/>
    <m/>
    <m/>
    <n v="1960"/>
    <s v="INDEFERIDO"/>
    <m/>
    <d v="2020-07-07T00:00:00"/>
    <m/>
    <s v=" "/>
    <s v="Bem Imóvel"/>
    <s v="Edificação"/>
    <s v="Arquitetura Religiosa"/>
    <m/>
    <m/>
    <m/>
    <m/>
    <m/>
    <m/>
    <x v="1"/>
    <m/>
    <m/>
    <m/>
    <m/>
    <m/>
    <m/>
    <m/>
    <m/>
    <m/>
    <m/>
    <m/>
    <m/>
    <m/>
    <m/>
  </r>
  <r>
    <m/>
    <s v="ARQUIVO"/>
    <m/>
    <m/>
    <s v="CO"/>
    <s v="GO"/>
    <s v="Pirenópolis"/>
    <s v="Conjunto Rural"/>
    <s v="Fazenda da Babilônia: casa e dependências"/>
    <n v="1"/>
    <s v="T"/>
    <n v="1"/>
    <n v="747"/>
    <x v="32"/>
    <m/>
    <m/>
    <m/>
    <n v="1960"/>
    <s v="TOMBADO"/>
    <m/>
    <m/>
    <m/>
    <s v="GO5217302BICA00001"/>
    <s v="Bem Imóvel"/>
    <s v="Conjunto Arquitetônico"/>
    <s v="Misto"/>
    <m/>
    <m/>
    <d v="1965-04-26T00:00:00"/>
    <m/>
    <m/>
    <m/>
    <x v="38"/>
    <n v="1960"/>
    <m/>
    <m/>
    <m/>
    <m/>
    <s v="Não se aplica"/>
    <m/>
    <m/>
    <m/>
    <m/>
    <m/>
    <m/>
    <m/>
    <m/>
  </r>
  <r>
    <m/>
    <s v="ARQUIVO"/>
    <s v="Restituído ao Arquivo Central, após anexação do processo nº 1755-T-15, referente ao “Viaduto Paulo Bittencourt” "/>
    <s v="01458.000177/2016-76"/>
    <s v="SE"/>
    <s v="RJ"/>
    <s v="Rio de Janeiro"/>
    <s v="Jardim Histórico"/>
    <s v="Aterro do Flamengo"/>
    <n v="1"/>
    <s v="T"/>
    <n v="1"/>
    <n v="748"/>
    <x v="32"/>
    <m/>
    <m/>
    <m/>
    <n v="1960"/>
    <s v="TOMBADO"/>
    <m/>
    <m/>
    <m/>
    <s v="RJ-3304557-PS-JD-00004"/>
    <s v="Bem Paisagístico"/>
    <s v="Jardim Histórico"/>
    <m/>
    <d v="1965-07-28T00:00:00"/>
    <m/>
    <m/>
    <m/>
    <n v="1965"/>
    <n v="44"/>
    <x v="38"/>
    <n v="1960"/>
    <m/>
    <m/>
    <m/>
    <m/>
    <s v="Não se aplica"/>
    <m/>
    <m/>
    <m/>
    <m/>
    <m/>
    <m/>
    <m/>
    <m/>
  </r>
  <r>
    <m/>
    <s v="ARQUIVO"/>
    <m/>
    <m/>
    <s v="NE"/>
    <s v="RN"/>
    <s v="Canguaretama"/>
    <s v="Bem móvel ou integrado"/>
    <s v="16 imagens representando a morte de Nossa Senhora da Boa Morte, conservadas na Capela de São José"/>
    <n v="1"/>
    <s v="T"/>
    <n v="1"/>
    <n v="749"/>
    <x v="32"/>
    <m/>
    <m/>
    <m/>
    <n v="1960"/>
    <s v="TOMBADO"/>
    <m/>
    <m/>
    <m/>
    <s v="RN2402204BMAC00001"/>
    <s v="Bem Móvel e Integrado"/>
    <s v="Artefato"/>
    <m/>
    <m/>
    <m/>
    <m/>
    <d v="1964-12-17T00:00:00"/>
    <m/>
    <m/>
    <x v="5"/>
    <n v="1960"/>
    <m/>
    <m/>
    <m/>
    <m/>
    <s v="Não se aplica"/>
    <m/>
    <s v="Não se aplica"/>
    <m/>
    <m/>
    <m/>
    <m/>
    <m/>
    <m/>
  </r>
  <r>
    <m/>
    <s v="ARQUIVO"/>
    <m/>
    <m/>
    <s v="NE"/>
    <s v="RN"/>
    <s v="São José de Mipibu"/>
    <s v="Bem móvel ou integrado"/>
    <s v="Imagens, 08: Nossa Senhora das Dores, São Pedro, Santana Mestra, São Joaquim, Nossa Senhora da Conceição, Jesus ressuscitado, Nossa Senhora do Rosário com menino Jesus,  São Sebastião e lavabo"/>
    <n v="1"/>
    <s v="T"/>
    <n v="0"/>
    <n v="749"/>
    <x v="32"/>
    <m/>
    <m/>
    <m/>
    <n v="1960"/>
    <s v="TOMBADO"/>
    <m/>
    <m/>
    <m/>
    <s v="RN2412203BMAR00001"/>
    <s v="Bem Móvel e Integrado"/>
    <s v="Artefato"/>
    <m/>
    <m/>
    <m/>
    <m/>
    <d v="1964-12-17T00:00:00"/>
    <m/>
    <m/>
    <x v="5"/>
    <n v="1960"/>
    <m/>
    <m/>
    <m/>
    <m/>
    <s v="Não se aplica"/>
    <m/>
    <s v="Não se aplica"/>
    <m/>
    <m/>
    <m/>
    <m/>
    <m/>
    <m/>
  </r>
  <r>
    <m/>
    <s v="ARQUIVO"/>
    <s v="INDEFERIDO em 01/10/2014."/>
    <s v="01551.000083/2014-77"/>
    <s v="CO"/>
    <s v="DF"/>
    <s v="Brasília"/>
    <s v="Edificação"/>
    <s v="Casa: sítio na rodovia ligando Brasilia a Sobradinho"/>
    <n v="1"/>
    <m/>
    <n v="1"/>
    <n v="750"/>
    <x v="32"/>
    <m/>
    <m/>
    <m/>
    <n v="1960"/>
    <s v="INDEFERIDO"/>
    <m/>
    <m/>
    <m/>
    <s v=" "/>
    <s v="Bem Imóvel"/>
    <s v="Edificação"/>
    <m/>
    <m/>
    <m/>
    <m/>
    <m/>
    <m/>
    <m/>
    <x v="1"/>
    <m/>
    <m/>
    <d v="2014-10-01T00:00:00"/>
    <n v="2010"/>
    <m/>
    <m/>
    <m/>
    <m/>
    <m/>
    <m/>
    <m/>
    <m/>
    <m/>
    <m/>
  </r>
  <r>
    <m/>
    <s v="ARQUIVO"/>
    <m/>
    <m/>
    <s v="SE"/>
    <s v="SP"/>
    <s v="Santos"/>
    <s v="Edificação"/>
    <s v="Edifício de dois pavimentos com frontaria azulejada na Rua do Comércio, 94/96 e 98"/>
    <n v="1"/>
    <s v="T"/>
    <n v="1"/>
    <n v="751"/>
    <x v="21"/>
    <m/>
    <m/>
    <m/>
    <n v="1960"/>
    <s v="TOMBADO"/>
    <m/>
    <m/>
    <m/>
    <s v="SP3548500BIED00004"/>
    <s v="Bem Imóvel"/>
    <s v="Edificação"/>
    <m/>
    <m/>
    <d v="1973-05-03T00:00:00"/>
    <m/>
    <m/>
    <m/>
    <m/>
    <x v="43"/>
    <n v="1970"/>
    <m/>
    <m/>
    <m/>
    <m/>
    <s v="Não se aplica"/>
    <m/>
    <m/>
    <m/>
    <m/>
    <m/>
    <m/>
    <m/>
    <m/>
  </r>
  <r>
    <m/>
    <s v="ARQUIVO"/>
    <m/>
    <m/>
    <s v="SE"/>
    <s v="SP"/>
    <s v="Guarujá"/>
    <s v="Edificação"/>
    <s v="Forte de São Felipe"/>
    <n v="1"/>
    <s v="T"/>
    <n v="1"/>
    <n v="752"/>
    <x v="32"/>
    <m/>
    <m/>
    <m/>
    <n v="1960"/>
    <s v="TOMBADO"/>
    <m/>
    <m/>
    <m/>
    <s v="SP3518701BIED00001"/>
    <s v="Bem Imóvel"/>
    <s v="Edificação"/>
    <m/>
    <m/>
    <d v="1965-03-31T00:00:00"/>
    <m/>
    <m/>
    <m/>
    <m/>
    <x v="38"/>
    <n v="1960"/>
    <m/>
    <m/>
    <m/>
    <m/>
    <s v="Não se aplica"/>
    <m/>
    <m/>
    <m/>
    <m/>
    <m/>
    <m/>
    <m/>
    <s v="O tombamento, por extensão, abrange toda a área que pertence ao Forte, inclusive aquela onde se encontram os restos da antiga armação de pescas de baleias, também chamada Santo Antônio do Guaibé"/>
  </r>
  <r>
    <m/>
    <s v="ARQUIVO"/>
    <s v="Processo INDEFERIDO em 10/10/1995."/>
    <m/>
    <s v="NE"/>
    <s v="BA"/>
    <s v="Salvador"/>
    <s v="Edificação e Acervo"/>
    <s v="Igreja: São Tomé de Paripe; Capela de São Tomé de Paripe"/>
    <n v="1"/>
    <m/>
    <n v="1"/>
    <n v="753"/>
    <x v="21"/>
    <m/>
    <m/>
    <m/>
    <n v="1960"/>
    <s v="INDEFERIDO"/>
    <m/>
    <m/>
    <m/>
    <s v=" "/>
    <s v="Bem Imóvel"/>
    <s v="Edificação"/>
    <s v="Arquitetura Religiosa"/>
    <m/>
    <m/>
    <m/>
    <m/>
    <m/>
    <m/>
    <x v="1"/>
    <m/>
    <m/>
    <d v="1995-10-10T00:00:00"/>
    <n v="1990"/>
    <m/>
    <m/>
    <m/>
    <m/>
    <m/>
    <m/>
    <m/>
    <m/>
    <m/>
    <m/>
  </r>
  <r>
    <m/>
    <s v="ARQUIVO"/>
    <s v="Solicitação de rerratificação 01510.002718/2016-19"/>
    <m/>
    <s v="S"/>
    <s v="SC"/>
    <s v="Joinville"/>
    <s v="Jardim Histórico"/>
    <s v="Parque à Rua Marechal Deodoro, 365"/>
    <n v="1"/>
    <s v="T"/>
    <n v="1"/>
    <n v="754"/>
    <x v="21"/>
    <m/>
    <m/>
    <m/>
    <n v="1960"/>
    <s v="TOMBADO"/>
    <m/>
    <m/>
    <m/>
    <s v="SC4209102PSPS00001"/>
    <s v="Bem Paisagístico"/>
    <s v="Jardim Histórico"/>
    <m/>
    <d v="1965-04-13T00:00:00"/>
    <m/>
    <m/>
    <m/>
    <m/>
    <m/>
    <x v="38"/>
    <n v="1960"/>
    <m/>
    <m/>
    <m/>
    <m/>
    <s v="Não se aplica"/>
    <m/>
    <m/>
    <s v="sim"/>
    <s v="sim"/>
    <m/>
    <m/>
    <m/>
    <m/>
  </r>
  <r>
    <m/>
    <s v="ARQUIVO"/>
    <m/>
    <m/>
    <s v="SE"/>
    <s v="SP"/>
    <s v="São Paulo"/>
    <s v="Ruína"/>
    <s v="Casa do Sítio Mirim"/>
    <n v="1"/>
    <s v="T"/>
    <n v="1"/>
    <n v="755"/>
    <x v="21"/>
    <m/>
    <m/>
    <m/>
    <n v="1960"/>
    <s v="TOMBADO"/>
    <m/>
    <m/>
    <m/>
    <s v="SP3550308BIED00010"/>
    <s v="Bem Imóvel"/>
    <s v="Edificação"/>
    <m/>
    <m/>
    <d v="1973-03-06T00:00:00"/>
    <m/>
    <m/>
    <m/>
    <m/>
    <x v="43"/>
    <n v="1970"/>
    <m/>
    <m/>
    <m/>
    <m/>
    <s v="Não se aplica"/>
    <m/>
    <m/>
    <m/>
    <m/>
    <m/>
    <m/>
    <m/>
    <m/>
  </r>
  <r>
    <m/>
    <s v="ARQUIVO"/>
    <s v="Indeferido em 13/12/2019"/>
    <s v="01458.000930/2012-08"/>
    <s v="SE"/>
    <s v="MG"/>
    <s v="Alto Maranhão"/>
    <s v="Edificação e Acervo"/>
    <s v="Igreja de Nossa Senhora da Ajuda "/>
    <n v="1"/>
    <m/>
    <n v="1"/>
    <n v="756"/>
    <x v="21"/>
    <m/>
    <m/>
    <m/>
    <n v="1960"/>
    <s v="INDEFERIDO"/>
    <m/>
    <m/>
    <m/>
    <s v=" "/>
    <s v="Bem Imóvel"/>
    <s v="Edificação"/>
    <s v="Arquitetura Religiosa"/>
    <m/>
    <m/>
    <m/>
    <m/>
    <m/>
    <m/>
    <x v="1"/>
    <m/>
    <m/>
    <m/>
    <m/>
    <m/>
    <m/>
    <m/>
    <m/>
    <m/>
    <m/>
    <m/>
    <m/>
    <m/>
    <m/>
  </r>
  <r>
    <m/>
    <s v="ARQUIVO"/>
    <m/>
    <s v="01500.001242/2012-94"/>
    <s v="SE"/>
    <s v="RJ"/>
    <s v="Cabo Frio"/>
    <s v="Conjunto Urbano"/>
    <s v="Cabo Frio, RJ: conjunto paisagístico"/>
    <n v="1"/>
    <s v="T"/>
    <n v="1"/>
    <n v="757"/>
    <x v="21"/>
    <m/>
    <m/>
    <m/>
    <n v="1960"/>
    <s v="TOMBADO"/>
    <m/>
    <m/>
    <m/>
    <s v="RJ-3300704-BI-CU-00001"/>
    <s v="Bem Imóvel"/>
    <s v="Conjunto Urbano"/>
    <m/>
    <d v="1967-04-27T00:00:00"/>
    <m/>
    <m/>
    <m/>
    <n v="1966"/>
    <s v="47, 48"/>
    <x v="29"/>
    <n v="1960"/>
    <m/>
    <m/>
    <m/>
    <s v="Informações sobre delimitação das poligonais: DEPAM-RJ 98-99. "/>
    <s v="P"/>
    <s v="sim"/>
    <s v="P"/>
    <s v="sim"/>
    <s v="sim"/>
    <s v="sim"/>
    <m/>
    <n v="2012"/>
    <s v=" Portaria 352 31/07/2012"/>
  </r>
  <r>
    <m/>
    <s v="ARQUIVO"/>
    <m/>
    <m/>
    <s v="NE"/>
    <s v="RN"/>
    <s v="Natal"/>
    <s v="Edificação"/>
    <s v="Palácio do Govêrno, à Praça Sete de Setembro"/>
    <n v="1"/>
    <s v="T"/>
    <n v="1"/>
    <n v="758"/>
    <x v="31"/>
    <m/>
    <m/>
    <m/>
    <n v="1960"/>
    <s v="TOMBADO"/>
    <m/>
    <m/>
    <m/>
    <s v="RN-2408102-BI-ED-00011"/>
    <s v="Bem Imóvel"/>
    <s v="Edificação"/>
    <m/>
    <m/>
    <d v="1965-06-11T00:00:00"/>
    <m/>
    <m/>
    <m/>
    <m/>
    <x v="38"/>
    <n v="1960"/>
    <m/>
    <m/>
    <m/>
    <m/>
    <s v="Não se aplica"/>
    <m/>
    <m/>
    <m/>
    <m/>
    <m/>
    <m/>
    <m/>
    <m/>
  </r>
  <r>
    <m/>
    <s v="ARQUIVO"/>
    <m/>
    <m/>
    <s v="NE"/>
    <s v="PE"/>
    <s v="Recife"/>
    <s v="Edificação e Acervo"/>
    <s v="Igreja de Nossa Senhora do Rosário dos Pretos"/>
    <n v="1"/>
    <s v="T"/>
    <n v="1"/>
    <n v="759"/>
    <x v="21"/>
    <m/>
    <m/>
    <m/>
    <n v="1960"/>
    <s v="TOMBADO"/>
    <m/>
    <m/>
    <m/>
    <s v="PE2611606BIED00010"/>
    <s v="Bem Imóvel"/>
    <s v="Edificação"/>
    <s v="Arquitetura Religiosa"/>
    <m/>
    <m/>
    <d v="1965-07-08T00:00:00"/>
    <m/>
    <m/>
    <n v="110"/>
    <x v="38"/>
    <n v="1960"/>
    <n v="1984"/>
    <m/>
    <m/>
    <s v="Na 110ª reunião do Conselho Consultivo teria sido definida a poligonal de proteção. Verificar!"/>
    <s v="Não se aplica"/>
    <m/>
    <s v="sim"/>
    <m/>
    <m/>
    <m/>
    <m/>
    <m/>
    <s v="Delimitação de entorno incluindo vários bens, que teria sido apresentada ao Conselho Consultivo (verificar). Mapas com delimitações no Sambaqui."/>
  </r>
  <r>
    <d v="2015-04-29T00:00:00"/>
    <s v="ARQUIVO"/>
    <s v="indeferido em 09/06/2020"/>
    <s v="01458.001024/2013-01"/>
    <s v="NE"/>
    <s v="PE"/>
    <s v="Recife"/>
    <s v="Infraestrutura ou equipamento urbano"/>
    <s v="Ponte: Boa Vista"/>
    <n v="1"/>
    <m/>
    <n v="1"/>
    <n v="760"/>
    <x v="21"/>
    <m/>
    <m/>
    <m/>
    <n v="1960"/>
    <s v="INDEFERIDO"/>
    <m/>
    <d v="2020-06-09T00:00:00"/>
    <m/>
    <s v=" "/>
    <s v="Bem Imóvel"/>
    <s v="Obra de Engenharia"/>
    <m/>
    <m/>
    <m/>
    <m/>
    <m/>
    <m/>
    <m/>
    <x v="1"/>
    <m/>
    <m/>
    <m/>
    <m/>
    <m/>
    <m/>
    <m/>
    <m/>
    <m/>
    <m/>
    <m/>
    <m/>
    <m/>
    <m/>
  </r>
  <r>
    <m/>
    <s v="ARQUIVO"/>
    <m/>
    <m/>
    <s v="NE"/>
    <s v="PE"/>
    <s v="Recife"/>
    <s v="Edificação e Acervo"/>
    <s v="Igreja de Nossa Senhora do Pilar"/>
    <n v="1"/>
    <s v="T"/>
    <n v="1"/>
    <n v="761"/>
    <x v="21"/>
    <m/>
    <m/>
    <m/>
    <n v="1960"/>
    <s v="TOMBADO"/>
    <m/>
    <m/>
    <m/>
    <s v="PE2611606BIED00026"/>
    <s v="Bem Imóvel"/>
    <s v="Edificação"/>
    <s v="Arquitetura Religiosa"/>
    <m/>
    <d v="1965-08-25T00:00:00"/>
    <d v="1965-08-25T00:00:00"/>
    <m/>
    <m/>
    <n v="110"/>
    <x v="38"/>
    <n v="1960"/>
    <n v="1984"/>
    <m/>
    <m/>
    <s v="Na 110ª reunião do Conselho Consultivo teria sido definida a poligonal de proteção. Verificar!"/>
    <s v="Não se aplica"/>
    <m/>
    <m/>
    <m/>
    <m/>
    <m/>
    <m/>
    <m/>
    <m/>
  </r>
  <r>
    <m/>
    <s v="SUPERINT"/>
    <s v="Já tem análise do DEPAM e da Procuradoria, mas essa colocou dúvidas. Foi devolvido pra SE-RJ em 22/09/2016 para esclarecer"/>
    <s v="01500.002827/2009-26 "/>
    <s v="SE"/>
    <s v="RJ"/>
    <s v="Rio de Janeiro"/>
    <s v="Patrimônio Natural"/>
    <s v="Parque Nacional da Tijuca e Florestas de proteção  acima das cotas de oitenta e cem metros"/>
    <n v="1"/>
    <s v="T"/>
    <n v="1"/>
    <n v="762"/>
    <x v="30"/>
    <m/>
    <m/>
    <m/>
    <n v="1960"/>
    <s v="RERRATIFIC."/>
    <m/>
    <m/>
    <m/>
    <s v="RJ3304557PSPS00002"/>
    <s v="Bem Paisagístico"/>
    <s v="Paisagem"/>
    <m/>
    <d v="1967-04-27T00:00:00"/>
    <m/>
    <m/>
    <m/>
    <s v="1966, 1998"/>
    <s v="47, 16"/>
    <x v="29"/>
    <n v="1960"/>
    <n v="1998"/>
    <m/>
    <m/>
    <s v="Rerratificação aprovada em 1998, durante a 16ª Reunião do Conselho Consultivo, que excluiu a Ponta da Joatinga, tornando-a área de entorno."/>
    <s v="T"/>
    <s v="sim"/>
    <m/>
    <m/>
    <m/>
    <s v="não"/>
    <s v="sim"/>
    <n v="1997"/>
    <s v="Critérios de intervenção na área tombada aprovados pelo Conselho Consultivo durante a 16º reunião, em 1998."/>
  </r>
  <r>
    <m/>
    <s v="ARQUIVO"/>
    <m/>
    <m/>
    <s v="SE"/>
    <s v="RJ"/>
    <s v="São João da Barra"/>
    <s v="Edificação"/>
    <s v="Casa de Câmara e Cadeia"/>
    <n v="1"/>
    <s v="T"/>
    <n v="1"/>
    <n v="763"/>
    <x v="21"/>
    <m/>
    <m/>
    <m/>
    <n v="1960"/>
    <s v="TOMBADO"/>
    <m/>
    <m/>
    <m/>
    <s v="RJ3305000BIED00001"/>
    <s v="Bem Imóvel"/>
    <s v="Edificação"/>
    <m/>
    <m/>
    <d v="1967-04-27T00:00:00"/>
    <m/>
    <m/>
    <m/>
    <m/>
    <x v="29"/>
    <n v="1960"/>
    <m/>
    <m/>
    <m/>
    <m/>
    <s v="Não se aplica"/>
    <m/>
    <m/>
    <m/>
    <m/>
    <m/>
    <m/>
    <m/>
    <m/>
  </r>
  <r>
    <m/>
    <s v="PEND"/>
    <s v="Anexado ao processo 1371"/>
    <m/>
    <s v="SE"/>
    <s v="SP"/>
    <s v="Campinas"/>
    <s v="Edificação e Acervo"/>
    <s v="Igreja: Catedral"/>
    <n v="1"/>
    <m/>
    <n v="1"/>
    <n v="764"/>
    <x v="21"/>
    <m/>
    <m/>
    <m/>
    <n v="1960"/>
    <s v="ANEXADO"/>
    <m/>
    <m/>
    <m/>
    <s v=" "/>
    <s v="Bem Imóvel"/>
    <s v="Edificação"/>
    <s v="Arquitetura Religiosa"/>
    <m/>
    <m/>
    <m/>
    <m/>
    <m/>
    <m/>
    <x v="1"/>
    <m/>
    <m/>
    <m/>
    <m/>
    <m/>
    <m/>
    <m/>
    <m/>
    <m/>
    <m/>
    <m/>
    <m/>
    <m/>
    <m/>
  </r>
  <r>
    <m/>
    <s v="ARQUIVO"/>
    <m/>
    <m/>
    <s v="S"/>
    <s v="RS"/>
    <s v="Rio Grande"/>
    <s v="Edificação"/>
    <s v="Casa à rua Marechal Floriano, onde funciona a Alfândega"/>
    <n v="1"/>
    <s v="T"/>
    <n v="1"/>
    <n v="765"/>
    <x v="21"/>
    <m/>
    <m/>
    <m/>
    <n v="1960"/>
    <s v="TOMBADO"/>
    <m/>
    <m/>
    <m/>
    <s v="RS4315602BIED00001"/>
    <s v="Bem Imóvel"/>
    <s v="Edificação"/>
    <m/>
    <m/>
    <d v="1967-09-04T00:00:00"/>
    <m/>
    <m/>
    <m/>
    <m/>
    <x v="29"/>
    <n v="1960"/>
    <m/>
    <m/>
    <m/>
    <m/>
    <s v="Não se aplica"/>
    <m/>
    <m/>
    <m/>
    <m/>
    <m/>
    <m/>
    <m/>
    <m/>
  </r>
  <r>
    <m/>
    <s v="ARQUIVO"/>
    <s v="Processo INDEFERIDO em 25/11/1971."/>
    <m/>
    <s v="SE"/>
    <s v="RJ"/>
    <s v="Rio de Janeiro"/>
    <s v="Bem móvel ou integrado"/>
    <s v="Cava do antigo marco nº 2 "/>
    <n v="1"/>
    <m/>
    <n v="1"/>
    <n v="766"/>
    <x v="33"/>
    <m/>
    <m/>
    <m/>
    <n v="1960"/>
    <s v="INDEFERIDO"/>
    <m/>
    <m/>
    <m/>
    <s v=" "/>
    <s v="Bem Móvel e Integrado"/>
    <s v="Artefato"/>
    <m/>
    <m/>
    <m/>
    <m/>
    <m/>
    <s v="1969, 1971"/>
    <s v="52, 56"/>
    <x v="1"/>
    <m/>
    <m/>
    <d v="1971-11-25T00:00:00"/>
    <n v="1970"/>
    <s v="Indeferido na 52ª reunião do Conselho Consultivo (1969)"/>
    <m/>
    <m/>
    <m/>
    <m/>
    <m/>
    <m/>
    <m/>
    <m/>
    <m/>
  </r>
  <r>
    <m/>
    <s v="ARQUIVO"/>
    <m/>
    <m/>
    <s v="SE"/>
    <s v="SP"/>
    <s v="Itu"/>
    <s v="Edificação"/>
    <s v="Casa à Rua Barão de Itaim, edifício-sede do Museu Republicano Convenção de Itu"/>
    <n v="1"/>
    <s v="T"/>
    <n v="1"/>
    <n v="767"/>
    <x v="33"/>
    <m/>
    <m/>
    <m/>
    <n v="1960"/>
    <s v="TOMBADO"/>
    <m/>
    <m/>
    <m/>
    <s v="SP3523909BIED00001"/>
    <s v="Bem Imóvel"/>
    <s v="Edificação"/>
    <m/>
    <m/>
    <d v="1967-04-27T00:00:00"/>
    <m/>
    <m/>
    <n v="1966"/>
    <n v="48"/>
    <x v="29"/>
    <n v="1960"/>
    <m/>
    <m/>
    <m/>
    <m/>
    <s v="Não se aplica"/>
    <m/>
    <s v="S/D"/>
    <m/>
    <s v="não"/>
    <m/>
    <m/>
    <m/>
    <m/>
  </r>
  <r>
    <d v="2019-12-13T00:00:00"/>
    <s v="ARQUIVO"/>
    <s v="Encaminhado para indeferimento em 17/03/2021"/>
    <s v="01458.001653/2012-42"/>
    <s v="SE"/>
    <s v="RJ"/>
    <s v="Itaguaí"/>
    <s v="Conjunto Rural"/>
    <s v="Engenho Jesuíta, Estrada da Serra da Calçada e Ponte Bela."/>
    <n v="1"/>
    <m/>
    <n v="1"/>
    <n v="768"/>
    <x v="33"/>
    <m/>
    <m/>
    <m/>
    <n v="1960"/>
    <s v="INDEFERIDO"/>
    <s v="INDEFERIMENTO"/>
    <m/>
    <m/>
    <s v=" "/>
    <s v="Bem Imóvel"/>
    <s v="Conjunto Arquitetônico"/>
    <s v="Misto"/>
    <m/>
    <m/>
    <m/>
    <m/>
    <m/>
    <m/>
    <x v="1"/>
    <m/>
    <m/>
    <m/>
    <m/>
    <m/>
    <m/>
    <m/>
    <m/>
    <m/>
    <m/>
    <m/>
    <m/>
    <m/>
    <m/>
  </r>
  <r>
    <m/>
    <s v="SUPERINT"/>
    <s v="Origem: DEPAM 16/09/2013 / Destino: Superintendência 2709/2013 "/>
    <s v="01458.000931/2012-44"/>
    <s v="SE"/>
    <s v="MG"/>
    <s v="Oliveira"/>
    <s v="Edificação"/>
    <s v="Casa: [Fórum], Município de Oliveira"/>
    <n v="1"/>
    <m/>
    <n v="1"/>
    <n v="769"/>
    <x v="33"/>
    <m/>
    <m/>
    <m/>
    <n v="1960"/>
    <s v="INSTRUÇÃO"/>
    <m/>
    <m/>
    <m/>
    <s v=" "/>
    <s v="Bem Imóvel"/>
    <s v="Edificação"/>
    <m/>
    <m/>
    <m/>
    <m/>
    <m/>
    <m/>
    <m/>
    <x v="1"/>
    <m/>
    <m/>
    <m/>
    <m/>
    <m/>
    <m/>
    <m/>
    <m/>
    <m/>
    <m/>
    <m/>
    <m/>
    <m/>
    <m/>
  </r>
  <r>
    <d v="2020-05-11T00:00:00"/>
    <s v="ARQUIVO"/>
    <s v="Origem: DEPAM, destino: SE-RJ, em 04/09/2015"/>
    <s v="01458.001572/2012-42"/>
    <s v="SE"/>
    <s v="RJ"/>
    <s v="Rio de Janeiro"/>
    <s v="Edificação"/>
    <s v="Casa: Marquês de Abrantes (Rua),99 "/>
    <n v="1"/>
    <m/>
    <n v="1"/>
    <n v="770"/>
    <x v="33"/>
    <m/>
    <m/>
    <m/>
    <n v="1960"/>
    <s v="INDEFERIDO"/>
    <s v="INDEFERIMENTO"/>
    <d v="2021-05-17T00:00:00"/>
    <m/>
    <s v=" "/>
    <s v="Bem Imóvel"/>
    <s v="Edificação"/>
    <m/>
    <m/>
    <m/>
    <m/>
    <m/>
    <m/>
    <m/>
    <x v="1"/>
    <m/>
    <m/>
    <m/>
    <m/>
    <m/>
    <m/>
    <m/>
    <m/>
    <m/>
    <m/>
    <m/>
    <m/>
    <m/>
    <m/>
  </r>
  <r>
    <m/>
    <s v="ARQUIVO"/>
    <s v="INDEFERIDO em 18.05.16"/>
    <s v="01458.000179/2016-65"/>
    <s v="NE"/>
    <s v="AL"/>
    <s v="Maceió"/>
    <s v="Conjunto Arquitetônico"/>
    <s v="Praça Independência; Penitenciária (antiga)"/>
    <n v="1"/>
    <m/>
    <n v="1"/>
    <n v="771"/>
    <x v="33"/>
    <m/>
    <m/>
    <m/>
    <n v="1960"/>
    <s v="INDEFERIDO"/>
    <m/>
    <m/>
    <m/>
    <s v=" "/>
    <s v="Bem Imóvel"/>
    <s v="Conjunto Arquitetônico"/>
    <m/>
    <m/>
    <m/>
    <m/>
    <m/>
    <m/>
    <m/>
    <x v="1"/>
    <m/>
    <m/>
    <d v="1905-07-08T00:00:00"/>
    <n v="2010"/>
    <s v="Observação arquivo: &quot;não consta nenhuma informação relativa ao processo&quot;"/>
    <m/>
    <m/>
    <m/>
    <m/>
    <m/>
    <m/>
    <m/>
    <m/>
    <m/>
  </r>
  <r>
    <m/>
    <s v="ARQUIVO"/>
    <m/>
    <m/>
    <s v="SE"/>
    <s v="RJ"/>
    <s v="Rio de Janeiro"/>
    <s v="Bem móvel ou integrado"/>
    <s v="Duas pinturas sobre tábuas ovais, atribuídas a Leandro Joaquim, representando o incêndio e  reconstrução do Recolhimento de Nossa Senhora do Parto"/>
    <n v="1"/>
    <s v="T"/>
    <n v="1"/>
    <n v="772"/>
    <x v="33"/>
    <m/>
    <m/>
    <m/>
    <n v="1960"/>
    <s v="TOMBADO"/>
    <m/>
    <m/>
    <m/>
    <s v="RJ3304557BMCL00003"/>
    <s v="Bem Móvel e Integrado"/>
    <s v="Artefato"/>
    <m/>
    <m/>
    <m/>
    <d v="1972-02-11T00:00:00"/>
    <m/>
    <m/>
    <m/>
    <x v="24"/>
    <n v="1970"/>
    <m/>
    <m/>
    <m/>
    <m/>
    <s v="Não se aplica"/>
    <m/>
    <s v="Não se aplica"/>
    <m/>
    <m/>
    <m/>
    <m/>
    <m/>
    <m/>
  </r>
  <r>
    <m/>
    <s v="ARQUIVO"/>
    <m/>
    <m/>
    <s v="SE"/>
    <s v="RJ"/>
    <s v="Mangaratiba"/>
    <s v="Edificação e Acervo"/>
    <s v="Igreja Matriz de Nossa Senhora da Guia"/>
    <n v="1"/>
    <s v="T"/>
    <n v="1"/>
    <n v="773"/>
    <x v="33"/>
    <m/>
    <m/>
    <m/>
    <n v="1960"/>
    <s v="TOMBADO"/>
    <m/>
    <m/>
    <m/>
    <s v="RJ3302601BIED00001"/>
    <s v="Bem Imóvel"/>
    <s v="Edificação"/>
    <s v="Arquitetura Religiosa"/>
    <m/>
    <d v="1967-08-03T00:00:00"/>
    <m/>
    <m/>
    <m/>
    <m/>
    <x v="29"/>
    <n v="1960"/>
    <m/>
    <m/>
    <m/>
    <m/>
    <s v="Não se aplica"/>
    <m/>
    <m/>
    <m/>
    <m/>
    <m/>
    <m/>
    <m/>
    <m/>
  </r>
  <r>
    <m/>
    <s v="ARQUIVO"/>
    <m/>
    <m/>
    <s v="NE"/>
    <s v="PE"/>
    <s v="Paudalho"/>
    <s v="Edificação"/>
    <s v="Mosteirinho de São Francisco"/>
    <n v="1"/>
    <s v="T"/>
    <n v="1"/>
    <n v="774"/>
    <x v="33"/>
    <m/>
    <m/>
    <m/>
    <n v="1960"/>
    <s v="TOMBADO"/>
    <m/>
    <m/>
    <m/>
    <s v="PE2610608BIED00001"/>
    <s v="Bem Imóvel"/>
    <s v="Edificação"/>
    <m/>
    <m/>
    <m/>
    <d v="1966-09-08T00:00:00"/>
    <m/>
    <m/>
    <m/>
    <x v="18"/>
    <n v="1960"/>
    <m/>
    <m/>
    <m/>
    <m/>
    <s v="Não se aplica"/>
    <m/>
    <m/>
    <m/>
    <m/>
    <m/>
    <m/>
    <m/>
    <m/>
  </r>
  <r>
    <m/>
    <s v="ARQUIVO"/>
    <s v="INDEFERIDO em 1997, mas o Processo 0775-T-66 foi ANEXADO ao Processo 0902-T-74, referente a diversos bens em Magé/RJ"/>
    <m/>
    <s v="SE"/>
    <s v="RJ"/>
    <s v="Magé"/>
    <s v="Conjunto Rural"/>
    <s v="Casa e Capela da Fazenda da Barreira"/>
    <n v="0"/>
    <m/>
    <n v="1"/>
    <n v="775"/>
    <x v="33"/>
    <m/>
    <m/>
    <m/>
    <n v="1960"/>
    <s v="INDEFERIDO"/>
    <m/>
    <m/>
    <m/>
    <s v=" "/>
    <s v="Bem Imóvel"/>
    <s v="Conjunto Arquitetônico"/>
    <s v="Misto"/>
    <m/>
    <m/>
    <m/>
    <m/>
    <m/>
    <m/>
    <x v="1"/>
    <m/>
    <m/>
    <d v="1905-06-19T00:00:00"/>
    <n v="1990"/>
    <s v="Tombamento indeferido, e bens incluídos em outro processo, de nº 902-T-74, como Museu Von Martius e Igreja da Conceição, em Guapimirim."/>
    <m/>
    <m/>
    <m/>
    <m/>
    <m/>
    <m/>
    <m/>
    <m/>
    <m/>
  </r>
  <r>
    <m/>
    <s v="ARQUIVO"/>
    <s v="Ofício que informa o INDEFERIMENTO do Processo em 07/10/1966."/>
    <m/>
    <s v="NE"/>
    <s v="BA"/>
    <s v="Salvador"/>
    <s v="Conjunto Rural"/>
    <s v="Casa e Capela: Antiga da Fazenda Amaralina"/>
    <n v="1"/>
    <m/>
    <n v="1"/>
    <n v="776"/>
    <x v="33"/>
    <m/>
    <m/>
    <m/>
    <n v="1960"/>
    <s v="INDEFERIDO"/>
    <m/>
    <m/>
    <m/>
    <s v=" "/>
    <s v="Bem Imóvel"/>
    <s v="Conjunto Arquitetônico"/>
    <s v="Misto"/>
    <m/>
    <m/>
    <m/>
    <m/>
    <m/>
    <m/>
    <x v="1"/>
    <m/>
    <m/>
    <d v="1966-10-07T00:00:00"/>
    <n v="1960"/>
    <m/>
    <m/>
    <m/>
    <m/>
    <m/>
    <m/>
    <m/>
    <m/>
    <m/>
    <m/>
  </r>
  <r>
    <m/>
    <s v="ARQUIVO"/>
    <s v="Despacho para INDEFERIR o Processo em 08/07/1971."/>
    <m/>
    <s v="SE"/>
    <s v="RJ"/>
    <s v="Rio de Janeiro"/>
    <s v="Edificação"/>
    <s v="Casa: República (Praça), nº 25 "/>
    <n v="1"/>
    <m/>
    <n v="1"/>
    <n v="777"/>
    <x v="33"/>
    <m/>
    <m/>
    <m/>
    <n v="1960"/>
    <s v="INDEFERIDO"/>
    <m/>
    <m/>
    <m/>
    <s v=" "/>
    <s v="Bem Imóvel"/>
    <s v="Edificação"/>
    <m/>
    <m/>
    <m/>
    <m/>
    <m/>
    <s v="1970, 1971"/>
    <s v="53, 55"/>
    <x v="1"/>
    <m/>
    <m/>
    <d v="1971-07-08T00:00:00"/>
    <n v="1970"/>
    <s v="Aprovado na 53ª reunião do Conselho Consultivo (1970), mas indeferido na reunião seguinte (1971)"/>
    <m/>
    <m/>
    <m/>
    <m/>
    <m/>
    <m/>
    <m/>
    <m/>
    <m/>
  </r>
  <r>
    <m/>
    <s v="ARQUIVO"/>
    <m/>
    <m/>
    <s v="NE"/>
    <s v="BA"/>
    <s v="Salvador"/>
    <s v="Edificação"/>
    <s v="Mausoléu da família do Barão de Cajaíba, notadamente a estátua da Fé, autoria de Johann von Halbig, que encima o referido mausoléu"/>
    <n v="1"/>
    <s v="T"/>
    <n v="1"/>
    <n v="778"/>
    <x v="33"/>
    <m/>
    <m/>
    <m/>
    <n v="1960"/>
    <s v="TOMBADO"/>
    <m/>
    <m/>
    <m/>
    <s v="BA2927408BIED00027"/>
    <s v="Bem Imóvel"/>
    <s v="Edificação"/>
    <m/>
    <m/>
    <m/>
    <d v="1966-11-24T00:00:00"/>
    <m/>
    <m/>
    <m/>
    <x v="18"/>
    <n v="1960"/>
    <m/>
    <m/>
    <m/>
    <m/>
    <s v="Não se aplica"/>
    <m/>
    <m/>
    <m/>
    <m/>
    <m/>
    <m/>
    <m/>
    <m/>
  </r>
  <r>
    <m/>
    <s v="ARQUIVO"/>
    <s v="Ofício que informa o INDEFERIMENTO do Processo em 10/11/1966."/>
    <m/>
    <s v="SE"/>
    <s v="RJ"/>
    <s v="Rio de Janeiro"/>
    <s v="Jardim Histórico"/>
    <s v="Parque: Biológico do Jequiá; Parque das Garças"/>
    <n v="1"/>
    <m/>
    <n v="1"/>
    <n v="779"/>
    <x v="33"/>
    <m/>
    <m/>
    <m/>
    <n v="1960"/>
    <s v="INDEFERIDO"/>
    <m/>
    <m/>
    <m/>
    <s v=" "/>
    <s v="Bem Paisagístico"/>
    <s v="Jardim Histórico"/>
    <m/>
    <m/>
    <m/>
    <m/>
    <m/>
    <m/>
    <m/>
    <x v="1"/>
    <m/>
    <m/>
    <d v="1966-11-10T00:00:00"/>
    <n v="1960"/>
    <s v="Observação arquivo: &quot;O citado parque não possui caracteristicas que justifiquem o seu tombamento&quot;"/>
    <m/>
    <m/>
    <m/>
    <m/>
    <m/>
    <m/>
    <m/>
    <m/>
    <m/>
  </r>
  <r>
    <m/>
    <s v="ARQUIVO"/>
    <m/>
    <m/>
    <s v="NE"/>
    <s v="PE"/>
    <s v="Recife"/>
    <s v="Edificação"/>
    <s v="Sobrado Grande da Madalena, à Praça João Alfredo, atual Museu da Abolição, Rua Benfica 1.150"/>
    <n v="1"/>
    <s v="T"/>
    <n v="1"/>
    <n v="780"/>
    <x v="33"/>
    <m/>
    <m/>
    <m/>
    <n v="1960"/>
    <s v="TOMBADO"/>
    <m/>
    <m/>
    <m/>
    <s v="PE2611606BIED00031"/>
    <s v="Bem Imóvel"/>
    <s v="Edificação"/>
    <m/>
    <m/>
    <d v="1966-11-27T00:00:00"/>
    <m/>
    <m/>
    <m/>
    <n v="110"/>
    <x v="18"/>
    <n v="1960"/>
    <n v="1984"/>
    <m/>
    <m/>
    <s v="Na 110ª reunião do Conselho Consultivo teria sido definida a poligonal de proteção. Verificar!"/>
    <s v="Não se aplica"/>
    <m/>
    <m/>
    <m/>
    <m/>
    <m/>
    <s v="sim"/>
    <n v="2011"/>
    <s v="Estudos para delimitação do entorno iniciados durante as Oficinas Regionais m 2011, mas não avançaram. Casa do Conselheiro João Alfredo&quot;"/>
  </r>
  <r>
    <d v="2017-09-15T00:00:00"/>
    <s v="DEPAM"/>
    <s v="Origem: DEPAM, 02/07/2013 / Destino: Superintendência, 16/07/2013"/>
    <s v="01458.000659/2013-83"/>
    <s v="SE"/>
    <s v="SP"/>
    <s v="Pindamonhangaba"/>
    <s v="Edificação"/>
    <s v="Casa: Prefeitura Municipal de Pindamonhangaba"/>
    <n v="1"/>
    <m/>
    <n v="1"/>
    <n v="781"/>
    <x v="33"/>
    <m/>
    <m/>
    <m/>
    <n v="1960"/>
    <s v="INSTRUÇÃO"/>
    <s v="DEFERIMENTO"/>
    <m/>
    <m/>
    <s v=" "/>
    <s v="Bem Imóvel"/>
    <s v="Edificação"/>
    <m/>
    <m/>
    <m/>
    <m/>
    <m/>
    <m/>
    <m/>
    <x v="1"/>
    <m/>
    <m/>
    <m/>
    <m/>
    <m/>
    <m/>
    <m/>
    <m/>
    <m/>
    <m/>
    <m/>
    <m/>
    <m/>
    <m/>
  </r>
  <r>
    <m/>
    <s v="ARQUIVO"/>
    <s v="indeferido em 16/01/2020"/>
    <s v="01458.000280/2013-73"/>
    <s v="NE"/>
    <s v="PE"/>
    <s v="Recife"/>
    <s v="Edificação e Acervo"/>
    <s v="Igreja (Capela) de Nossa Senhora dos Aflitos"/>
    <n v="1"/>
    <m/>
    <n v="1"/>
    <n v="782"/>
    <x v="33"/>
    <m/>
    <m/>
    <m/>
    <n v="1960"/>
    <s v="INDEFERIDO"/>
    <m/>
    <d v="2020-01-16T00:00:00"/>
    <m/>
    <s v=" "/>
    <s v="Bem Imóvel"/>
    <s v="Edificação"/>
    <s v="Arquitetura Religiosa"/>
    <m/>
    <m/>
    <m/>
    <m/>
    <m/>
    <m/>
    <x v="1"/>
    <m/>
    <m/>
    <m/>
    <m/>
    <m/>
    <m/>
    <m/>
    <m/>
    <m/>
    <m/>
    <m/>
    <m/>
    <m/>
    <m/>
  </r>
  <r>
    <m/>
    <s v="ARQUIVO"/>
    <m/>
    <m/>
    <s v="SE"/>
    <s v="RJ"/>
    <s v="Paraty"/>
    <s v="Edificação"/>
    <s v="Fazenda de Nossa Senhora da Conceição: casa"/>
    <n v="1"/>
    <s v="T"/>
    <n v="1"/>
    <n v="783"/>
    <x v="33"/>
    <m/>
    <m/>
    <m/>
    <n v="1960"/>
    <s v="TOMBADO"/>
    <m/>
    <m/>
    <m/>
    <s v="RJ3303807BIED00001"/>
    <s v="Bem Imóvel"/>
    <s v="Edificação"/>
    <m/>
    <m/>
    <d v="1967-10-20T00:00:00"/>
    <m/>
    <m/>
    <m/>
    <m/>
    <x v="29"/>
    <n v="1960"/>
    <m/>
    <m/>
    <m/>
    <m/>
    <s v="Não se aplica"/>
    <m/>
    <s v="Não se aplica"/>
    <m/>
    <s v="sim"/>
    <m/>
    <m/>
    <m/>
    <s v="Como o município é tombado, não demanda entorno."/>
  </r>
  <r>
    <m/>
    <s v="ARQUIVO"/>
    <s v="Processo INDEFERIDO em 27/08/2014."/>
    <s v="01458.000658/2013-39"/>
    <s v="S"/>
    <s v="RS"/>
    <s v="Porto Alegre"/>
    <s v="Edificação"/>
    <s v="Casa: à Rua Marechal Barcellar  nº 473 (Casa onde nasceu o General Manuel Marques de Souza, Conde Porto Alegre)"/>
    <n v="1"/>
    <m/>
    <n v="1"/>
    <n v="784"/>
    <x v="33"/>
    <m/>
    <m/>
    <m/>
    <n v="1960"/>
    <s v="INDEFERIDO"/>
    <m/>
    <m/>
    <m/>
    <s v=" "/>
    <s v="Bem Imóvel"/>
    <s v="Edificação"/>
    <m/>
    <m/>
    <m/>
    <m/>
    <m/>
    <m/>
    <m/>
    <x v="1"/>
    <m/>
    <m/>
    <d v="2014-08-27T00:00:00"/>
    <n v="2010"/>
    <m/>
    <m/>
    <m/>
    <m/>
    <m/>
    <m/>
    <m/>
    <m/>
    <m/>
    <m/>
  </r>
  <r>
    <m/>
    <s v="ARQUIVO"/>
    <s v="Origem: DEPAM, destino: Arquivo Central, em 27/07/2016"/>
    <s v="01504.001375/2009-25"/>
    <s v="NE"/>
    <s v="SE"/>
    <s v="São Cristovão"/>
    <s v="Conjunto Urbano"/>
    <s v="São Cristovão, SE: conjunto arquitetônico, urbanístico e paisagístico"/>
    <n v="1"/>
    <s v="T"/>
    <n v="1"/>
    <n v="785"/>
    <x v="24"/>
    <m/>
    <m/>
    <m/>
    <n v="1960"/>
    <s v="TOMBADO"/>
    <m/>
    <m/>
    <m/>
    <s v="SE-2806701-BI-CU-00001"/>
    <s v="Bem Imóvel"/>
    <s v="Conjunto Urbano"/>
    <m/>
    <s v="23/01/1967_x000a_15/07/2014"/>
    <d v="2014-07-17T00:00:00"/>
    <m/>
    <m/>
    <m/>
    <n v="70"/>
    <x v="29"/>
    <n v="1960"/>
    <n v="2012"/>
    <m/>
    <m/>
    <s v="Processo original não encontrado.  Rerratificado em 2012, com nova inscrição e alteração na inscrição original (de 1967)."/>
    <s v="T"/>
    <s v="sim"/>
    <s v="T"/>
    <s v="sim"/>
    <s v="sim"/>
    <s v="não"/>
    <s v="sim"/>
    <n v="2009"/>
    <s v="Estudo de pré-setorização concluído (metodologia Histórica/Antropológica/Urbanística) para rerratificação do polígono. Informações sobre delimitação das poligonais: DEPAM-RJ 98-99"/>
  </r>
  <r>
    <m/>
    <s v="ARQUIVO"/>
    <s v="Processo INDEFERIDO em 27/02/2004."/>
    <m/>
    <s v="SE"/>
    <s v="RJ"/>
    <s v="Rio de Janeiro"/>
    <s v="Jardim Histórico"/>
    <s v="Praça Afonso Vizeu"/>
    <n v="1"/>
    <m/>
    <n v="1"/>
    <n v="786"/>
    <x v="24"/>
    <m/>
    <m/>
    <m/>
    <n v="1960"/>
    <s v="INDEFERIDO"/>
    <m/>
    <m/>
    <m/>
    <s v=" "/>
    <s v="Bem Paisagístico"/>
    <s v="Jardim Histórico"/>
    <m/>
    <m/>
    <m/>
    <m/>
    <m/>
    <m/>
    <m/>
    <x v="1"/>
    <m/>
    <m/>
    <d v="2004-02-27T00:00:00"/>
    <n v="2000"/>
    <s v="Arquivo verificar. Consta: &quot;O bem já se encontra protegido pelo tombamento do Conjunto Urbanístico e Paisagístico da Floresta da Tijuca (Processo 0762-T-65)&quot; - VER SE É O CASO DE APENSAR"/>
    <m/>
    <m/>
    <m/>
    <m/>
    <m/>
    <m/>
    <m/>
    <m/>
    <m/>
  </r>
  <r>
    <m/>
    <s v="ARQUIVO"/>
    <m/>
    <m/>
    <s v="SE"/>
    <s v="ES"/>
    <s v="Vitória"/>
    <s v="Edificação"/>
    <s v="Casa à Rua José Marcelino, 203-205"/>
    <n v="1"/>
    <s v="T"/>
    <n v="0"/>
    <n v="787"/>
    <x v="24"/>
    <m/>
    <m/>
    <m/>
    <n v="1960"/>
    <s v="TOMBADO"/>
    <m/>
    <m/>
    <m/>
    <s v="ES3205309BIED00004"/>
    <s v="Bem Imóvel"/>
    <s v="Edificação"/>
    <m/>
    <m/>
    <d v="1967-11-13T00:00:00"/>
    <m/>
    <m/>
    <m/>
    <m/>
    <x v="29"/>
    <n v="1960"/>
    <m/>
    <m/>
    <m/>
    <m/>
    <s v="Não se aplica"/>
    <m/>
    <s v="S/D"/>
    <m/>
    <m/>
    <m/>
    <m/>
    <m/>
    <m/>
  </r>
  <r>
    <m/>
    <s v="ARQUIVO"/>
    <m/>
    <m/>
    <s v="SE"/>
    <s v="ES"/>
    <s v="Vitória"/>
    <s v="Edificação"/>
    <s v="Casa à rua José Marcelino, 197"/>
    <n v="1"/>
    <s v="T"/>
    <n v="1"/>
    <n v="787"/>
    <x v="24"/>
    <m/>
    <m/>
    <m/>
    <n v="1960"/>
    <s v="TOMBADO"/>
    <m/>
    <m/>
    <m/>
    <s v="ES3205309BIED00005"/>
    <s v="Bem Imóvel"/>
    <s v="Edificação"/>
    <m/>
    <m/>
    <d v="1967-10-05T00:00:00"/>
    <m/>
    <m/>
    <m/>
    <m/>
    <x v="29"/>
    <n v="1960"/>
    <m/>
    <m/>
    <m/>
    <m/>
    <s v="Não se aplica"/>
    <m/>
    <s v="S/D"/>
    <m/>
    <m/>
    <m/>
    <m/>
    <m/>
    <m/>
  </r>
  <r>
    <m/>
    <s v="ARQUIVO"/>
    <s v="Processo INDEFERIDO em 04/10/2013."/>
    <s v="01458.000257/2013-89"/>
    <s v="CO"/>
    <s v="GO"/>
    <s v="Góias"/>
    <s v="Edificação"/>
    <s v="Casa de Saint'Hilaire "/>
    <n v="1"/>
    <m/>
    <n v="1"/>
    <n v="788"/>
    <x v="24"/>
    <m/>
    <m/>
    <m/>
    <n v="1960"/>
    <s v="INDEFERIDO"/>
    <m/>
    <m/>
    <m/>
    <s v=" "/>
    <s v="Bem Imóvel"/>
    <s v="Edificação"/>
    <m/>
    <m/>
    <m/>
    <m/>
    <m/>
    <m/>
    <m/>
    <x v="1"/>
    <m/>
    <m/>
    <d v="2013-10-04T00:00:00"/>
    <n v="2010"/>
    <m/>
    <m/>
    <m/>
    <m/>
    <m/>
    <m/>
    <m/>
    <m/>
    <m/>
    <m/>
  </r>
  <r>
    <m/>
    <s v="ARQUIVO"/>
    <m/>
    <m/>
    <s v="SE"/>
    <s v="RJ"/>
    <s v="Vassouras"/>
    <s v="Conjunto Rural"/>
    <s v="Fazenda Santa Eufrásia com seus bosques e parque secular, inclusive a edificação da sede com o respectivo mobiliário e objetos antigos."/>
    <n v="1"/>
    <s v="T"/>
    <n v="1"/>
    <n v="789"/>
    <x v="24"/>
    <m/>
    <m/>
    <m/>
    <n v="1960"/>
    <s v="TOMBADO"/>
    <m/>
    <m/>
    <m/>
    <s v="RJ3306206BICA00001"/>
    <s v="Bem Imóvel"/>
    <s v="Conjunto Arquitetônico"/>
    <s v="Misto"/>
    <d v="1970-01-23T00:00:00"/>
    <d v="1970-01-22T00:00:00"/>
    <m/>
    <m/>
    <n v="1969"/>
    <n v="52"/>
    <x v="28"/>
    <n v="1970"/>
    <m/>
    <m/>
    <m/>
    <m/>
    <s v="Não se aplica"/>
    <m/>
    <s v="S/D"/>
    <m/>
    <m/>
    <m/>
    <m/>
    <m/>
    <m/>
  </r>
  <r>
    <m/>
    <s v="ARQUIVO"/>
    <m/>
    <m/>
    <s v="SE"/>
    <s v="SP"/>
    <s v="Mogi das Cruzes"/>
    <s v="Conjunto Arquitetônico"/>
    <s v="Convento e Igreja da Ordem Primeira do Carmo e Igreja da Ordem Terceira do Carmo"/>
    <n v="1"/>
    <s v="T"/>
    <n v="1"/>
    <n v="790"/>
    <x v="24"/>
    <m/>
    <m/>
    <m/>
    <n v="1960"/>
    <s v="TOMBADO"/>
    <m/>
    <m/>
    <m/>
    <s v="SP3530607BICA00001"/>
    <s v="Bem Imóvel"/>
    <s v="Conjunto Arquitetônico"/>
    <s v="Arquitetura Religiosa"/>
    <m/>
    <d v="1967-09-04T00:00:00"/>
    <m/>
    <m/>
    <n v="1967"/>
    <n v="49"/>
    <x v="29"/>
    <n v="1960"/>
    <m/>
    <m/>
    <m/>
    <m/>
    <s v="Não se aplica"/>
    <m/>
    <m/>
    <m/>
    <m/>
    <m/>
    <m/>
    <m/>
    <m/>
  </r>
  <r>
    <m/>
    <s v="ARQUIVO"/>
    <s v="indeferimento."/>
    <s v="01458.001023/2013-59"/>
    <s v="SE"/>
    <s v="SP"/>
    <s v="Itu"/>
    <s v="Edificação"/>
    <s v="Casa da Rua Paula Souza - Companhia Ituana de Força e Luz (hoje da São Paulo Ligth)"/>
    <n v="1"/>
    <m/>
    <n v="1"/>
    <n v="791"/>
    <x v="24"/>
    <m/>
    <m/>
    <m/>
    <n v="1960"/>
    <s v="INDEFERIDO"/>
    <m/>
    <d v="2019-11-25T00:00:00"/>
    <m/>
    <s v=" "/>
    <s v="Bem Imóvel"/>
    <s v="Edificação"/>
    <m/>
    <m/>
    <m/>
    <m/>
    <m/>
    <m/>
    <m/>
    <x v="1"/>
    <m/>
    <m/>
    <m/>
    <m/>
    <m/>
    <m/>
    <m/>
    <m/>
    <m/>
    <m/>
    <m/>
    <m/>
    <m/>
    <m/>
  </r>
  <r>
    <m/>
    <s v="ARQUIVO"/>
    <s v="Cópia da ata da 50ª sessão ordinária do Conselho Consultivo do DPHAN, realizada em 12/03/1968, indica que foi decidido o INDEFERIMENTO do Processo."/>
    <m/>
    <s v="SE"/>
    <s v="RJ"/>
    <s v="Rio de Janeiro"/>
    <s v="Edificação"/>
    <s v="Torre Eifel "/>
    <n v="1"/>
    <m/>
    <n v="1"/>
    <n v="792"/>
    <x v="24"/>
    <m/>
    <m/>
    <m/>
    <n v="1960"/>
    <s v="INDEFERIDO"/>
    <m/>
    <m/>
    <m/>
    <s v=" "/>
    <s v="Bem Imóvel"/>
    <s v="Edificação"/>
    <m/>
    <m/>
    <m/>
    <m/>
    <m/>
    <s v="1967, 1968"/>
    <s v="49, 50"/>
    <x v="1"/>
    <m/>
    <m/>
    <d v="1968-03-12T00:00:00"/>
    <n v="1960"/>
    <s v="Observação arquivo: &quot;única informação é a de que o bem foi demolido&quot;"/>
    <m/>
    <m/>
    <m/>
    <m/>
    <m/>
    <m/>
    <m/>
    <m/>
    <m/>
  </r>
  <r>
    <m/>
    <s v="ARQUIVO"/>
    <m/>
    <m/>
    <s v="NE"/>
    <s v="PE"/>
    <s v="Recife"/>
    <s v="Edificação"/>
    <s v="Casa natal de Oliveira Lima, à rua Oliveira Lima, nº  813, antiga Corredor dos Bispos"/>
    <n v="1"/>
    <s v="T"/>
    <n v="1"/>
    <n v="793"/>
    <x v="24"/>
    <m/>
    <m/>
    <m/>
    <n v="1960"/>
    <s v="TOMBADO"/>
    <m/>
    <m/>
    <m/>
    <s v="PE2611606BIED00005"/>
    <s v="Bem Imóvel"/>
    <s v="Edificação"/>
    <m/>
    <m/>
    <d v="1968-01-23T00:00:00"/>
    <m/>
    <m/>
    <m/>
    <n v="110"/>
    <x v="42"/>
    <n v="1960"/>
    <n v="1984"/>
    <m/>
    <m/>
    <s v="Na 110ª reunião do Conselho Consultivo teria sido definida a poligonal de proteção. Verificar!"/>
    <s v="Não se aplica"/>
    <m/>
    <m/>
    <m/>
    <m/>
    <m/>
    <m/>
    <m/>
    <m/>
  </r>
  <r>
    <m/>
    <s v="ARQUIVO"/>
    <m/>
    <m/>
    <s v="SE"/>
    <s v="RJ"/>
    <s v="Angra dos Reis"/>
    <s v="Edificação"/>
    <s v="Sobrado à Praça General Osório, 19"/>
    <n v="1"/>
    <s v="T"/>
    <n v="0"/>
    <n v="794"/>
    <x v="24"/>
    <m/>
    <m/>
    <m/>
    <n v="1960"/>
    <s v="TOMBADO"/>
    <m/>
    <m/>
    <m/>
    <s v="RJ3300100BIED00008"/>
    <s v="Bem Imóvel"/>
    <s v="Edificação"/>
    <m/>
    <m/>
    <d v="1970-11-03T00:00:00"/>
    <m/>
    <m/>
    <m/>
    <m/>
    <x v="28"/>
    <n v="1970"/>
    <m/>
    <m/>
    <m/>
    <m/>
    <s v="Não se aplica"/>
    <m/>
    <s v="S/D"/>
    <m/>
    <s v="não"/>
    <m/>
    <m/>
    <m/>
    <m/>
  </r>
  <r>
    <m/>
    <s v="ARQUIVO"/>
    <m/>
    <m/>
    <s v="SE"/>
    <s v="RJ"/>
    <s v="Angra dos Reis"/>
    <s v="Edificação"/>
    <s v="Sobrado à Praça General Osório, 35"/>
    <n v="1"/>
    <s v="T"/>
    <n v="0"/>
    <n v="794"/>
    <x v="24"/>
    <m/>
    <m/>
    <m/>
    <n v="1960"/>
    <s v="TOMBADO"/>
    <m/>
    <m/>
    <m/>
    <s v="RJ3300100BIED00010"/>
    <s v="Bem Imóvel"/>
    <s v="Edificação"/>
    <m/>
    <m/>
    <d v="1969-12-17T00:00:00"/>
    <m/>
    <m/>
    <m/>
    <m/>
    <x v="39"/>
    <n v="1960"/>
    <m/>
    <m/>
    <m/>
    <m/>
    <s v="Não se aplica"/>
    <m/>
    <s v="S/D"/>
    <m/>
    <s v="não"/>
    <m/>
    <m/>
    <m/>
    <m/>
  </r>
  <r>
    <m/>
    <s v="ARQUIVO"/>
    <m/>
    <m/>
    <s v="SE"/>
    <s v="RJ"/>
    <s v="Angra dos Reis"/>
    <s v="Edificação"/>
    <s v="Sobrado à Praça General Osório, s/n"/>
    <n v="1"/>
    <s v="T"/>
    <n v="0"/>
    <n v="794"/>
    <x v="24"/>
    <m/>
    <m/>
    <m/>
    <n v="1960"/>
    <s v="TOMBADO"/>
    <m/>
    <m/>
    <m/>
    <s v="RJ3300100BIED00011"/>
    <s v="Bem Imóvel"/>
    <s v="Edificação"/>
    <m/>
    <m/>
    <d v="1969-12-17T00:00:00"/>
    <m/>
    <m/>
    <m/>
    <m/>
    <x v="39"/>
    <n v="1960"/>
    <m/>
    <m/>
    <m/>
    <m/>
    <s v="Não se aplica"/>
    <m/>
    <s v="S/D"/>
    <m/>
    <s v="não"/>
    <m/>
    <m/>
    <m/>
    <m/>
  </r>
  <r>
    <m/>
    <s v="ARQUIVO"/>
    <m/>
    <m/>
    <s v="SE"/>
    <s v="RJ"/>
    <s v="Angra dos Reis"/>
    <s v="Edificação"/>
    <s v="Sobrado à Praça General Osório, 3 a 13"/>
    <n v="1"/>
    <s v="T"/>
    <n v="1"/>
    <n v="794"/>
    <x v="24"/>
    <m/>
    <m/>
    <m/>
    <n v="1960"/>
    <s v="TOMBADO"/>
    <m/>
    <m/>
    <m/>
    <s v="RJ3300100BIED00009"/>
    <s v="Bem Imóvel"/>
    <s v="Edificação"/>
    <m/>
    <m/>
    <d v="1969-12-17T00:00:00"/>
    <m/>
    <m/>
    <m/>
    <m/>
    <x v="39"/>
    <n v="1960"/>
    <m/>
    <m/>
    <m/>
    <m/>
    <s v="Não se aplica"/>
    <m/>
    <s v="S/D"/>
    <m/>
    <s v="não"/>
    <m/>
    <m/>
    <m/>
    <m/>
  </r>
  <r>
    <m/>
    <s v="ARQUIVO"/>
    <s v="Processo INDEFERIDO em 10/06/2013."/>
    <s v="01458.00566/2012-95"/>
    <s v="SE"/>
    <s v="RJ"/>
    <s v="Cabo Frio"/>
    <s v="Edificação"/>
    <s v="Casa: Assunção (Avenida),722 (Esquina com Rua Miguel Couto) "/>
    <n v="1"/>
    <m/>
    <n v="1"/>
    <n v="795"/>
    <x v="24"/>
    <m/>
    <m/>
    <m/>
    <n v="1960"/>
    <s v="INDEFERIDO"/>
    <m/>
    <m/>
    <m/>
    <s v=" "/>
    <s v="Bem Imóvel"/>
    <s v="Edificação"/>
    <m/>
    <m/>
    <m/>
    <m/>
    <m/>
    <m/>
    <m/>
    <x v="1"/>
    <m/>
    <m/>
    <d v="2013-06-10T00:00:00"/>
    <n v="2010"/>
    <m/>
    <m/>
    <m/>
    <m/>
    <m/>
    <m/>
    <m/>
    <m/>
    <m/>
    <m/>
  </r>
  <r>
    <m/>
    <s v="SUPERINT"/>
    <s v="Origem: DEPAM 24/08/2012 / Destino: Superintendência 08/10/2012 "/>
    <s v="01458.000932/2012-99"/>
    <s v="SE"/>
    <s v="MG"/>
    <s v="São João del Rei"/>
    <s v="Edificação e Acervo"/>
    <s v="Igreja Matriz de São Miguel Arcângelo (ex Cajurú)"/>
    <n v="1"/>
    <m/>
    <n v="1"/>
    <n v="796"/>
    <x v="24"/>
    <m/>
    <m/>
    <m/>
    <n v="1960"/>
    <s v="INSTRUÇÃO"/>
    <m/>
    <m/>
    <m/>
    <s v=" "/>
    <s v="Bem Imóvel"/>
    <s v="Edificação"/>
    <s v="Arquitetura Religiosa"/>
    <m/>
    <m/>
    <m/>
    <m/>
    <m/>
    <m/>
    <x v="1"/>
    <m/>
    <m/>
    <m/>
    <m/>
    <m/>
    <m/>
    <m/>
    <m/>
    <m/>
    <m/>
    <m/>
    <m/>
    <m/>
    <m/>
  </r>
  <r>
    <m/>
    <s v="ARQUIVO"/>
    <m/>
    <m/>
    <s v="NE"/>
    <s v="PE"/>
    <s v="Recife"/>
    <s v="Edificação"/>
    <s v="Prédio sito à Avenida Rui Barbosa, nº 1596,  Academia Pernambucana de Letras"/>
    <n v="1"/>
    <s v="T"/>
    <n v="1"/>
    <n v="797"/>
    <x v="24"/>
    <m/>
    <m/>
    <m/>
    <n v="1960"/>
    <s v="TOMBADO"/>
    <m/>
    <m/>
    <m/>
    <s v="PE2611606BIED00018"/>
    <s v="Bem Imóvel"/>
    <s v="Edificação"/>
    <m/>
    <m/>
    <d v="1968-05-09T00:00:00"/>
    <m/>
    <m/>
    <n v="1968"/>
    <s v="50, 110"/>
    <x v="42"/>
    <n v="1960"/>
    <n v="1984"/>
    <m/>
    <m/>
    <s v="Na 110ª reunião do Conselho Consultivo teria sido definida a poligonal de proteção. Verificar!"/>
    <s v="Não se aplica"/>
    <m/>
    <m/>
    <m/>
    <m/>
    <m/>
    <m/>
    <m/>
    <s v="O tombamento abrange a área do respectivo terreno.&quot;"/>
  </r>
  <r>
    <d v="2019-10-08T00:00:00"/>
    <s v="DEPAM"/>
    <s v="Na Superintendência, em 31/07/2012"/>
    <s v="01458.002003/2011-33"/>
    <s v="SE"/>
    <s v="RJ"/>
    <s v="Rio de Janeiro"/>
    <s v="Edificação e Acervo"/>
    <s v="Igreja: Capela Nossa Senhora dos Remédios"/>
    <n v="1"/>
    <m/>
    <n v="1"/>
    <n v="798"/>
    <x v="24"/>
    <m/>
    <m/>
    <m/>
    <n v="1960"/>
    <s v="INSTRUÇÃO"/>
    <s v="DEFERIMENTO"/>
    <m/>
    <m/>
    <s v=" "/>
    <s v="Bem Imóvel"/>
    <s v="Edificação"/>
    <s v="Arquitetura Religiosa"/>
    <m/>
    <m/>
    <m/>
    <m/>
    <m/>
    <m/>
    <x v="1"/>
    <m/>
    <m/>
    <m/>
    <m/>
    <m/>
    <m/>
    <m/>
    <m/>
    <m/>
    <m/>
    <m/>
    <m/>
    <m/>
    <m/>
  </r>
  <r>
    <m/>
    <s v="ARQUIVO"/>
    <s v="Indeferido em 16/12/2019"/>
    <s v="01458.000933/2012-33"/>
    <s v="SE"/>
    <s v="MG"/>
    <s v="Itabirito"/>
    <s v="Edificação e Acervo"/>
    <s v="Trecho que vai do Corrego Carioca até 200 metros além da Capela do Bom Jesus (inclusive o interior da Igreja) "/>
    <n v="1"/>
    <m/>
    <n v="1"/>
    <n v="799"/>
    <x v="24"/>
    <m/>
    <m/>
    <m/>
    <n v="1960"/>
    <s v="INDEFERIDO"/>
    <m/>
    <m/>
    <m/>
    <s v=" "/>
    <s v="Bem Imóvel"/>
    <s v="Conjunto Arquitetônico"/>
    <s v="Arquitetura Religiosa"/>
    <m/>
    <m/>
    <m/>
    <m/>
    <m/>
    <m/>
    <x v="1"/>
    <m/>
    <m/>
    <m/>
    <m/>
    <m/>
    <m/>
    <m/>
    <m/>
    <m/>
    <m/>
    <m/>
    <m/>
    <m/>
    <m/>
  </r>
  <r>
    <m/>
    <s v="ARQUIVO"/>
    <m/>
    <m/>
    <s v="NE"/>
    <s v="BA"/>
    <s v="Porto Seguro"/>
    <s v="Conjunto Urbano"/>
    <s v="Município de Porto Seguro, em especial o Monte Pascoal (Obs: Inclui o Conjunto arquitetônico e Paisagístico da Cidade Alta de Porto Seguro)"/>
    <n v="1"/>
    <s v="T"/>
    <n v="1"/>
    <n v="800"/>
    <x v="34"/>
    <m/>
    <m/>
    <m/>
    <n v="1960"/>
    <s v="TOMBADO"/>
    <m/>
    <m/>
    <m/>
    <s v="BA2925303PSPS00001"/>
    <s v="Bem Imóvel"/>
    <s v="Conjunto Urbano"/>
    <m/>
    <s v="15/07/1968_x000a_01/03/1974"/>
    <s v="15/07/1968_x000a_01/03/1974"/>
    <m/>
    <m/>
    <m/>
    <n v="19"/>
    <x v="42"/>
    <n v="1960"/>
    <s v="1974/ 1999"/>
    <m/>
    <m/>
    <m/>
    <m/>
    <m/>
    <m/>
    <m/>
    <m/>
    <m/>
    <m/>
    <m/>
    <m/>
  </r>
  <r>
    <m/>
    <s v="ARQUIVO"/>
    <m/>
    <m/>
    <s v="SE"/>
    <s v="SP"/>
    <s v="Brodowski"/>
    <s v="Edificação"/>
    <s v="Casa de Cândido Portinari"/>
    <n v="1"/>
    <s v="T"/>
    <n v="1"/>
    <n v="801"/>
    <x v="34"/>
    <m/>
    <m/>
    <m/>
    <n v="1960"/>
    <s v="TOMBADO"/>
    <m/>
    <m/>
    <m/>
    <s v="SP3507803BIED00001"/>
    <s v="Bem Imóvel"/>
    <s v="Edificação"/>
    <m/>
    <m/>
    <d v="1968-12-09T00:00:00"/>
    <d v="1968-12-09T00:00:00"/>
    <m/>
    <m/>
    <m/>
    <x v="42"/>
    <n v="1960"/>
    <m/>
    <m/>
    <m/>
    <m/>
    <s v="Não se aplica"/>
    <m/>
    <m/>
    <m/>
    <m/>
    <m/>
    <m/>
    <m/>
    <m/>
  </r>
  <r>
    <m/>
    <s v="VAGO"/>
    <m/>
    <m/>
    <m/>
    <m/>
    <m/>
    <m/>
    <s v="Número VAGO"/>
    <m/>
    <m/>
    <n v="1"/>
    <n v="802"/>
    <x v="1"/>
    <m/>
    <m/>
    <m/>
    <s v="VAGO"/>
    <s v="VAGO"/>
    <m/>
    <m/>
    <m/>
    <s v=" "/>
    <m/>
    <m/>
    <m/>
    <m/>
    <m/>
    <m/>
    <m/>
    <m/>
    <m/>
    <x v="1"/>
    <m/>
    <m/>
    <m/>
    <m/>
    <m/>
    <m/>
    <m/>
    <m/>
    <m/>
    <m/>
    <m/>
    <m/>
    <m/>
    <m/>
  </r>
  <r>
    <m/>
    <s v="ARQUIVO"/>
    <s v="INDEFERIDO em 13.05.16"/>
    <s v="01458.000090/2016-07"/>
    <s v="SE"/>
    <s v="MG"/>
    <s v="Belo Horizonte"/>
    <s v="Edificação"/>
    <s v="Casa: João Pinheiro (Av.),372;  Arquivo Público Mineiro"/>
    <n v="1"/>
    <m/>
    <n v="1"/>
    <n v="803"/>
    <x v="34"/>
    <d v="1905-05-13T00:00:00"/>
    <m/>
    <n v="1968"/>
    <n v="1960"/>
    <s v="INDEFERIDO"/>
    <m/>
    <m/>
    <m/>
    <s v=" "/>
    <s v="Bem Imóvel"/>
    <s v="Edificação"/>
    <m/>
    <m/>
    <m/>
    <m/>
    <m/>
    <m/>
    <m/>
    <x v="1"/>
    <m/>
    <m/>
    <d v="1905-07-08T00:00:00"/>
    <n v="2010"/>
    <m/>
    <m/>
    <m/>
    <m/>
    <m/>
    <m/>
    <m/>
    <m/>
    <m/>
    <m/>
  </r>
  <r>
    <m/>
    <s v="ARQUIVO"/>
    <s v="INDEFERIDO em 03/11/2015"/>
    <s v="01458.000665/2013-31"/>
    <s v="S"/>
    <s v="PR"/>
    <s v="Cândido de Abreu"/>
    <s v="Edificação"/>
    <s v="Casa: (Casa cosntruida pelo Dr. Maurício Faivre)"/>
    <n v="1"/>
    <m/>
    <n v="1"/>
    <n v="804"/>
    <x v="34"/>
    <m/>
    <m/>
    <m/>
    <n v="1960"/>
    <s v="INDEFERIDO"/>
    <m/>
    <m/>
    <m/>
    <s v=" "/>
    <s v="Bem Imóvel"/>
    <s v="Edificação"/>
    <m/>
    <m/>
    <m/>
    <m/>
    <m/>
    <m/>
    <m/>
    <x v="1"/>
    <m/>
    <m/>
    <d v="1905-07-07T00:00:00"/>
    <n v="2010"/>
    <m/>
    <m/>
    <m/>
    <m/>
    <m/>
    <m/>
    <m/>
    <m/>
    <m/>
    <m/>
  </r>
  <r>
    <m/>
    <s v="ARQUIVO"/>
    <s v="Ofício que informa o INDEFERIMENTO do Processo em 23/07/1968."/>
    <m/>
    <s v="SE"/>
    <s v="MG"/>
    <s v="Belo Horizonte"/>
    <s v="Edificação"/>
    <s v="Casa: Augusto Lima (Esquina com Rua da Bahia) Câmara Municipal "/>
    <n v="1"/>
    <m/>
    <n v="1"/>
    <n v="805"/>
    <x v="34"/>
    <m/>
    <m/>
    <m/>
    <n v="1960"/>
    <s v="INDEFERIDO"/>
    <m/>
    <m/>
    <m/>
    <s v=" "/>
    <s v="Bem Imóvel"/>
    <s v="Edificação"/>
    <m/>
    <m/>
    <m/>
    <m/>
    <m/>
    <m/>
    <m/>
    <x v="1"/>
    <m/>
    <m/>
    <d v="1968-07-23T00:00:00"/>
    <n v="1960"/>
    <m/>
    <m/>
    <m/>
    <m/>
    <m/>
    <m/>
    <m/>
    <m/>
    <m/>
    <m/>
  </r>
  <r>
    <m/>
    <s v="ARQUIVO"/>
    <s v="INDEFERIDO, em 18/05/2016."/>
    <s v="01458.000091/2016-43"/>
    <s v="S"/>
    <s v="RS"/>
    <s v="Alegrete"/>
    <s v="Edificação"/>
    <s v="Imóvel à Praça Getúlio Vargas, n. 585, onde nasceu Oswaldo Aranha"/>
    <n v="1"/>
    <m/>
    <n v="1"/>
    <n v="806"/>
    <x v="34"/>
    <m/>
    <m/>
    <m/>
    <n v="1960"/>
    <s v="INDEFERIDO"/>
    <m/>
    <m/>
    <m/>
    <s v=" "/>
    <s v="Bem Imóvel"/>
    <s v="Edificação"/>
    <m/>
    <m/>
    <m/>
    <m/>
    <m/>
    <m/>
    <m/>
    <x v="1"/>
    <m/>
    <m/>
    <d v="1905-07-08T00:00:00"/>
    <n v="2010"/>
    <m/>
    <m/>
    <m/>
    <m/>
    <m/>
    <m/>
    <m/>
    <m/>
    <m/>
    <m/>
  </r>
  <r>
    <m/>
    <s v="ARQUIVO"/>
    <s v="Ofício que informa o INDEFERIMENTO do Processo em 29/09/1969."/>
    <m/>
    <s v="S"/>
    <s v="SC"/>
    <s v="Florianópolis"/>
    <s v="Edificação e Acervo"/>
    <s v="Igreja de São Francisco"/>
    <n v="1"/>
    <m/>
    <n v="1"/>
    <n v="807"/>
    <x v="34"/>
    <m/>
    <m/>
    <m/>
    <n v="1960"/>
    <s v="INDEFERIDO"/>
    <m/>
    <m/>
    <m/>
    <s v=" "/>
    <s v="Bem Imóvel"/>
    <s v="Edificação"/>
    <s v="Arquitetura Religiosa"/>
    <m/>
    <m/>
    <m/>
    <m/>
    <n v="1969"/>
    <n v="52"/>
    <x v="1"/>
    <m/>
    <m/>
    <d v="1969-09-29T00:00:00"/>
    <n v="1960"/>
    <s v="Indeferido na 52ª reunião do Conselho Consultivo (1969)"/>
    <m/>
    <m/>
    <m/>
    <m/>
    <m/>
    <m/>
    <m/>
    <m/>
    <s v="O bem não possui valor artístico excepicional nos termos do Decreto-lei nº 25"/>
  </r>
  <r>
    <m/>
    <s v="ARQUIVO"/>
    <m/>
    <m/>
    <s v="SE"/>
    <s v="RJ"/>
    <s v="Petrópolis"/>
    <s v="Bem móvel ou integrado"/>
    <s v="Retábulo e imagem de Nossa Senhora do Amor Divino, assim como a mesa de comunhão, duas credências e o arcaz da sacristia, que pertenceram à capela da antiga casa situada à rua Castro Alves nº 182, em Correias, atualmente incorporadas à igreja matriz"/>
    <n v="1"/>
    <s v="T"/>
    <n v="1"/>
    <n v="808"/>
    <x v="34"/>
    <m/>
    <m/>
    <m/>
    <n v="1960"/>
    <s v="TOMBADO"/>
    <m/>
    <m/>
    <m/>
    <s v="RJ3303906BMAC00001"/>
    <s v="Bem Móvel e Integrado"/>
    <s v="Artefato"/>
    <m/>
    <m/>
    <m/>
    <d v="1970-07-07T00:00:00"/>
    <m/>
    <n v="1970"/>
    <n v="53"/>
    <x v="28"/>
    <n v="1970"/>
    <m/>
    <m/>
    <m/>
    <m/>
    <s v="Não se aplica"/>
    <m/>
    <s v="Não se aplica"/>
    <m/>
    <m/>
    <m/>
    <m/>
    <m/>
    <m/>
  </r>
  <r>
    <m/>
    <s v="ARQUIVO"/>
    <m/>
    <m/>
    <s v="SE"/>
    <s v="SP"/>
    <s v="São Paulo"/>
    <s v="Coleção ou acervo"/>
    <s v="Coleção de arte que constitui o Museu de Arte Assis Chateaubriand"/>
    <n v="1"/>
    <s v="T"/>
    <n v="1"/>
    <n v="809"/>
    <x v="34"/>
    <m/>
    <m/>
    <m/>
    <n v="1960"/>
    <s v="TOMBADO"/>
    <m/>
    <m/>
    <m/>
    <s v="SP3550308BMCL00002"/>
    <s v="Bem Móvel e Integrado"/>
    <s v="Acervo"/>
    <m/>
    <m/>
    <m/>
    <d v="1969-12-04T00:00:00"/>
    <m/>
    <n v="1969"/>
    <n v="52"/>
    <x v="39"/>
    <n v="1960"/>
    <m/>
    <m/>
    <m/>
    <m/>
    <s v="Não se aplica"/>
    <m/>
    <s v="Não se aplica"/>
    <m/>
    <m/>
    <m/>
    <m/>
    <m/>
    <m/>
  </r>
  <r>
    <m/>
    <s v="ARQUIVO"/>
    <m/>
    <m/>
    <s v="S"/>
    <s v="SC"/>
    <s v="Biguaçu"/>
    <s v="Conjunto Arquitetônico"/>
    <s v="Vila de São Miguel: conjunto arquitetônico e paisagístico: Igreja, Aqueduto, Carioca"/>
    <n v="1"/>
    <s v="T"/>
    <n v="1"/>
    <n v="810"/>
    <x v="34"/>
    <m/>
    <m/>
    <m/>
    <n v="1960"/>
    <s v="TOMBADO"/>
    <m/>
    <m/>
    <m/>
    <s v=" SC-4202305-BI-CA-00001"/>
    <s v="Bem Imóvel"/>
    <s v="Conjunto Arquitetônico"/>
    <s v="Misto"/>
    <d v="1969-11-14T00:00:00"/>
    <m/>
    <m/>
    <m/>
    <m/>
    <m/>
    <x v="39"/>
    <n v="1960"/>
    <m/>
    <m/>
    <m/>
    <m/>
    <s v="S/D"/>
    <m/>
    <s v="S/D"/>
    <m/>
    <m/>
    <m/>
    <m/>
    <m/>
    <m/>
  </r>
  <r>
    <m/>
    <s v="ARQUIVO"/>
    <m/>
    <m/>
    <s v="S"/>
    <s v="SC"/>
    <s v="Biguaçu"/>
    <s v="Edificação"/>
    <s v="Sobrado (Museu Etnográfico)"/>
    <n v="1"/>
    <s v="T"/>
    <n v="0"/>
    <n v="810"/>
    <x v="34"/>
    <m/>
    <m/>
    <m/>
    <n v="1960"/>
    <s v="TOMBADO"/>
    <m/>
    <m/>
    <m/>
    <s v="SC4202305BIED00001"/>
    <s v="Bem Imóvel"/>
    <s v="Edificação"/>
    <m/>
    <m/>
    <d v="1969-12-17T00:00:00"/>
    <m/>
    <m/>
    <m/>
    <m/>
    <x v="39"/>
    <n v="1960"/>
    <m/>
    <m/>
    <m/>
    <m/>
    <s v="Não se aplica"/>
    <m/>
    <s v="S/D"/>
    <m/>
    <m/>
    <m/>
    <m/>
    <m/>
    <m/>
  </r>
  <r>
    <d v="2018-01-12T00:00:00"/>
    <s v="ARQUIVO"/>
    <s v="indeferido em 13/12/2019"/>
    <s v="01458.001022/2013-12"/>
    <s v="SE"/>
    <s v="SP"/>
    <s v="São Paulo"/>
    <s v="Edificação"/>
    <s v="Casa: Doutor Cesário Motta Júnior; Santa Casa de Misericórdia de São Paulo "/>
    <n v="1"/>
    <m/>
    <n v="1"/>
    <n v="811"/>
    <x v="35"/>
    <m/>
    <m/>
    <m/>
    <n v="1960"/>
    <s v="INDEFERIDO"/>
    <s v="INDEFERIMENTO"/>
    <m/>
    <m/>
    <s v=" "/>
    <s v="Bem Imóvel"/>
    <s v="Edificação"/>
    <m/>
    <m/>
    <m/>
    <m/>
    <m/>
    <m/>
    <m/>
    <x v="1"/>
    <m/>
    <m/>
    <d v="1905-07-11T00:00:00"/>
    <n v="2010"/>
    <m/>
    <m/>
    <m/>
    <m/>
    <m/>
    <m/>
    <m/>
    <m/>
    <m/>
    <m/>
  </r>
  <r>
    <m/>
    <s v="ARQUIVO"/>
    <m/>
    <m/>
    <s v="N"/>
    <s v="PA"/>
    <s v="Belém"/>
    <s v="Conjunto Arquitetônico"/>
    <s v="Conjunto arquitetônico e paisagístico &quot;Ver-o-Peso&quot; e áreas adjacentes, Praça Pedro II e Boulevard Castilhos França, inclusive o Mercado de Carne e o Mercado Bolonha de Peixe"/>
    <n v="1"/>
    <s v="T"/>
    <n v="1"/>
    <n v="812"/>
    <x v="35"/>
    <m/>
    <m/>
    <m/>
    <n v="1960"/>
    <s v="TOMBADO"/>
    <m/>
    <m/>
    <m/>
    <s v="PA1501402BICA00001"/>
    <s v="Bem Imóvel"/>
    <s v="Conjunto Arquitetônico"/>
    <m/>
    <d v="1977-11-09T00:00:00"/>
    <d v="1977-11-09T00:00:00"/>
    <d v="1977-11-09T00:00:00"/>
    <m/>
    <n v="1977"/>
    <n v="77"/>
    <x v="47"/>
    <n v="1970"/>
    <m/>
    <m/>
    <m/>
    <m/>
    <s v="Não se aplica"/>
    <m/>
    <s v="Não se aplica"/>
    <m/>
    <s v="sim"/>
    <m/>
    <m/>
    <m/>
    <m/>
  </r>
  <r>
    <m/>
    <s v="ARQUIVO"/>
    <m/>
    <m/>
    <s v="S"/>
    <s v="RS"/>
    <s v="Entre-Ijuís"/>
    <s v="Ruína"/>
    <s v="Povo de São João: ruínas e remanescentes do Povoado"/>
    <n v="1"/>
    <s v="T"/>
    <n v="1"/>
    <n v="813"/>
    <x v="35"/>
    <m/>
    <m/>
    <m/>
    <n v="1960"/>
    <s v="TOMBADO"/>
    <m/>
    <m/>
    <m/>
    <s v="RS4306932BICA00001"/>
    <s v="Bem Imóvel"/>
    <s v="Ruína"/>
    <m/>
    <m/>
    <d v="1970-01-22T00:00:00"/>
    <m/>
    <m/>
    <m/>
    <m/>
    <x v="28"/>
    <n v="1970"/>
    <m/>
    <m/>
    <m/>
    <m/>
    <m/>
    <m/>
    <m/>
    <m/>
    <m/>
    <m/>
    <m/>
    <m/>
    <m/>
  </r>
  <r>
    <m/>
    <s v="ARQUIVO"/>
    <m/>
    <m/>
    <s v="S"/>
    <s v="RS"/>
    <s v="São Luiz Gonzaga"/>
    <s v="Ruína"/>
    <s v="Povo de São Lourenço das Missôes: ruínas e remanescentes do povoado"/>
    <n v="1"/>
    <s v="T"/>
    <n v="0"/>
    <n v="813"/>
    <x v="35"/>
    <m/>
    <m/>
    <m/>
    <n v="1960"/>
    <s v="TOMBADO"/>
    <m/>
    <m/>
    <m/>
    <s v="RS4318903BICU00001"/>
    <s v="Bem Imóvel"/>
    <s v="Ruína"/>
    <m/>
    <d v="1970-03-18T00:00:00"/>
    <m/>
    <m/>
    <m/>
    <m/>
    <m/>
    <x v="28"/>
    <n v="1970"/>
    <m/>
    <m/>
    <m/>
    <m/>
    <m/>
    <m/>
    <m/>
    <m/>
    <m/>
    <m/>
    <m/>
    <m/>
    <m/>
  </r>
  <r>
    <m/>
    <s v="ARQUIVO"/>
    <m/>
    <m/>
    <s v="S"/>
    <s v="RS"/>
    <s v="São Nicolau"/>
    <s v="Ruína"/>
    <s v="Povo de São Nicolau: ruínas e remanescentes"/>
    <n v="1"/>
    <s v="T"/>
    <n v="0"/>
    <n v="813"/>
    <x v="35"/>
    <m/>
    <m/>
    <m/>
    <n v="1960"/>
    <s v="TOMBADO"/>
    <m/>
    <m/>
    <m/>
    <s v="RS4319208BICA00001"/>
    <s v="Bem Imóvel"/>
    <s v="Ruína"/>
    <m/>
    <d v="1970-01-22T00:00:00"/>
    <m/>
    <m/>
    <m/>
    <m/>
    <m/>
    <x v="28"/>
    <n v="1970"/>
    <m/>
    <m/>
    <m/>
    <m/>
    <s v="sim"/>
    <m/>
    <s v="sim"/>
    <m/>
    <m/>
    <m/>
    <m/>
    <m/>
    <s v="Informações sobre delimitação das poligonais: DEPAM-RJ 98-99"/>
  </r>
  <r>
    <m/>
    <s v="ARQUIVO"/>
    <s v="Processo INDEFERIDO em 27/08/2014."/>
    <s v="01458.000664/2013-96"/>
    <s v="S"/>
    <s v="RS"/>
    <s v="Triunfo"/>
    <s v="Edificação e Acervo"/>
    <s v="Igreja: Senhor Bom Jesus do Triunfo (Matriz)"/>
    <n v="1"/>
    <m/>
    <n v="1"/>
    <n v="814"/>
    <x v="35"/>
    <m/>
    <m/>
    <m/>
    <n v="1960"/>
    <s v="INDEFERIDO"/>
    <m/>
    <m/>
    <m/>
    <s v=" "/>
    <s v="Bem Imóvel"/>
    <s v="Edificação"/>
    <s v="Arquitetura Religiosa"/>
    <m/>
    <m/>
    <m/>
    <m/>
    <m/>
    <m/>
    <x v="1"/>
    <m/>
    <m/>
    <d v="2014-08-27T00:00:00"/>
    <n v="2010"/>
    <m/>
    <m/>
    <m/>
    <m/>
    <m/>
    <m/>
    <m/>
    <m/>
    <m/>
    <m/>
  </r>
  <r>
    <m/>
    <s v="ARQUIVO"/>
    <m/>
    <m/>
    <s v="SE"/>
    <s v="MG"/>
    <s v="Matias Barbosa"/>
    <s v="Edificação e Acervo"/>
    <s v="Fazenda de Nossa Senhora da Conceição do Registro do Caminho Novo: capela"/>
    <n v="1"/>
    <s v="T"/>
    <n v="1"/>
    <n v="815"/>
    <x v="35"/>
    <m/>
    <m/>
    <m/>
    <n v="1960"/>
    <s v="TOMBADO"/>
    <m/>
    <m/>
    <m/>
    <s v="MG3140803BIED00001"/>
    <s v="Bem Imóvel"/>
    <s v="Edificação"/>
    <s v="Arquitetura Religiosa"/>
    <m/>
    <d v="1969-11-20T00:00:00"/>
    <m/>
    <m/>
    <m/>
    <m/>
    <x v="39"/>
    <n v="1960"/>
    <m/>
    <m/>
    <m/>
    <m/>
    <s v="Não se aplica"/>
    <m/>
    <m/>
    <m/>
    <m/>
    <m/>
    <m/>
    <m/>
    <m/>
  </r>
  <r>
    <m/>
    <s v="ARQUIVO"/>
    <m/>
    <m/>
    <s v="SE"/>
    <s v="RJ"/>
    <s v="Angra dos Reis"/>
    <s v="Bem móvel ou integrado"/>
    <s v="Imagem de Nossa Senhora do Rosário"/>
    <n v="1"/>
    <s v="T"/>
    <n v="1"/>
    <n v="816"/>
    <x v="35"/>
    <m/>
    <m/>
    <m/>
    <n v="1960"/>
    <s v="TOMBADO"/>
    <m/>
    <m/>
    <m/>
    <s v="RJ3300100BMAR00001"/>
    <s v="Bem Móvel e Integrado"/>
    <s v="Artefato"/>
    <m/>
    <m/>
    <m/>
    <d v="1969-12-11T00:00:00"/>
    <m/>
    <m/>
    <m/>
    <x v="39"/>
    <n v="1960"/>
    <m/>
    <m/>
    <m/>
    <m/>
    <s v="Não se aplica"/>
    <m/>
    <s v="Não se aplica"/>
    <m/>
    <m/>
    <m/>
    <m/>
    <m/>
    <m/>
  </r>
  <r>
    <m/>
    <s v="ARQUIVO"/>
    <m/>
    <m/>
    <s v="SE"/>
    <s v="RJ"/>
    <s v="Angra dos Reis"/>
    <s v="Conjunto Arquitetônico"/>
    <s v="Mambucaba: conjunto arquitetônico e paisagístico"/>
    <n v="1"/>
    <s v="T"/>
    <n v="0"/>
    <n v="816"/>
    <x v="35"/>
    <m/>
    <m/>
    <m/>
    <n v="1960"/>
    <s v="TOMBADO"/>
    <m/>
    <m/>
    <m/>
    <s v="RJ3300100BICA00001"/>
    <s v="Bem Imóvel"/>
    <s v="Conjunto Urbano"/>
    <m/>
    <d v="1969-12-11T00:00:00"/>
    <m/>
    <m/>
    <m/>
    <m/>
    <m/>
    <x v="39"/>
    <n v="1960"/>
    <m/>
    <m/>
    <m/>
    <m/>
    <s v="T"/>
    <s v="sim"/>
    <s v="S/D"/>
    <s v="não"/>
    <s v="sim"/>
    <m/>
    <m/>
    <m/>
    <s v="Informações sobre delimitação das poligonais: DEPAM-RJ 98-99"/>
  </r>
  <r>
    <m/>
    <s v="SUPERINT"/>
    <s v="Origem: DEPAM. Destino: SE-MG, em 20/08/2015"/>
    <s v="01458.000922/2015-04"/>
    <s v="SE"/>
    <s v="MG"/>
    <s v="Juiz de Fora"/>
    <s v="Edificação"/>
    <s v="Casa à avenida  Barão do Rio Branco nº 2.644 e 2.324"/>
    <n v="1"/>
    <m/>
    <n v="1"/>
    <n v="817"/>
    <x v="35"/>
    <m/>
    <m/>
    <m/>
    <n v="1960"/>
    <s v="INSTRUÇÃO"/>
    <m/>
    <m/>
    <m/>
    <s v=" "/>
    <s v="Bem Imóvel"/>
    <s v="Edificação"/>
    <m/>
    <m/>
    <m/>
    <m/>
    <m/>
    <m/>
    <m/>
    <x v="1"/>
    <m/>
    <m/>
    <m/>
    <m/>
    <m/>
    <m/>
    <m/>
    <m/>
    <m/>
    <m/>
    <m/>
    <m/>
    <m/>
    <m/>
  </r>
  <r>
    <d v="2018-12-26T00:00:00"/>
    <s v="SUPERINT"/>
    <s v="incluir inventário"/>
    <s v="01458.000432/2018-42"/>
    <s v="SE"/>
    <s v="SP"/>
    <s v="São Paulo"/>
    <s v="Coleção ou acervo"/>
    <s v="Coleção de Arte Sacra da Curia Metropolitana de São Paulo"/>
    <n v="1"/>
    <s v="T"/>
    <n v="1"/>
    <n v="818"/>
    <x v="35"/>
    <m/>
    <m/>
    <m/>
    <n v="1960"/>
    <s v="TOMBADO"/>
    <m/>
    <m/>
    <m/>
    <s v="SP3550308BMCL00001"/>
    <s v="Bem Móvel e Integrado"/>
    <s v="Acervo"/>
    <m/>
    <m/>
    <m/>
    <d v="1969-12-11T00:00:00"/>
    <m/>
    <m/>
    <m/>
    <x v="39"/>
    <n v="1960"/>
    <m/>
    <m/>
    <m/>
    <m/>
    <s v="Não se aplica"/>
    <m/>
    <s v="Não se aplica"/>
    <m/>
    <m/>
    <m/>
    <m/>
    <m/>
    <m/>
  </r>
  <r>
    <m/>
    <s v="SUPERINT"/>
    <s v="Origem: DEPAM, destino: SE-RJ, em 04/09/2015"/>
    <s v="01458.001567/2012-30"/>
    <s v="SE"/>
    <s v="RJ"/>
    <s v="São João da Barra"/>
    <s v="Conjunto Arquitetônico"/>
    <s v="Cemitério Municipal de S. João da Barra"/>
    <n v="1"/>
    <m/>
    <n v="1"/>
    <n v="819"/>
    <x v="35"/>
    <m/>
    <m/>
    <m/>
    <n v="1960"/>
    <s v="INSTRUÇÃO"/>
    <m/>
    <m/>
    <m/>
    <s v=" "/>
    <s v="Bem Imóvel"/>
    <s v="Conjunto Arquitetônico"/>
    <s v="Arquitetura Funerária"/>
    <m/>
    <m/>
    <m/>
    <m/>
    <m/>
    <m/>
    <x v="1"/>
    <m/>
    <m/>
    <m/>
    <m/>
    <m/>
    <m/>
    <m/>
    <m/>
    <m/>
    <m/>
    <m/>
    <m/>
    <m/>
    <m/>
  </r>
  <r>
    <m/>
    <s v="ARQUIVO"/>
    <m/>
    <m/>
    <s v="SE"/>
    <s v="RJ"/>
    <s v="Rio Bonito"/>
    <s v="Edificação e Acervo"/>
    <s v="Igreja de Santana do Basílio"/>
    <n v="1"/>
    <s v="T"/>
    <n v="1"/>
    <n v="820"/>
    <x v="35"/>
    <m/>
    <m/>
    <m/>
    <n v="1960"/>
    <s v="TOMBADO"/>
    <m/>
    <m/>
    <m/>
    <s v="RJ3304300BIED00001"/>
    <s v="Bem Imóvel"/>
    <s v="Edificação"/>
    <s v="Arquitetura Religiosa"/>
    <m/>
    <d v="1970-03-18T00:00:00"/>
    <m/>
    <m/>
    <m/>
    <m/>
    <x v="28"/>
    <n v="1970"/>
    <m/>
    <m/>
    <m/>
    <m/>
    <s v="Não se aplica"/>
    <m/>
    <m/>
    <m/>
    <m/>
    <m/>
    <m/>
    <m/>
    <m/>
  </r>
  <r>
    <m/>
    <s v="ARQUIVO"/>
    <s v="Processo INDEFERIDO em 06/07/2004."/>
    <m/>
    <s v="SE"/>
    <s v="SP"/>
    <s v="Itu"/>
    <s v="Patrimônio Natural"/>
    <s v="Varvito Mootonné"/>
    <n v="1"/>
    <m/>
    <n v="1"/>
    <n v="821"/>
    <x v="35"/>
    <m/>
    <m/>
    <m/>
    <n v="1960"/>
    <s v="INDEFERIDO"/>
    <m/>
    <m/>
    <m/>
    <s v=" "/>
    <s v="Bem Paisagístico"/>
    <s v="Paisagem"/>
    <m/>
    <m/>
    <m/>
    <m/>
    <m/>
    <m/>
    <m/>
    <x v="1"/>
    <m/>
    <m/>
    <d v="2004-07-06T00:00:00"/>
    <n v="2000"/>
    <m/>
    <m/>
    <m/>
    <m/>
    <m/>
    <m/>
    <m/>
    <m/>
    <m/>
    <m/>
  </r>
  <r>
    <m/>
    <s v="ARQUIVO"/>
    <m/>
    <m/>
    <s v="SE"/>
    <s v="SP"/>
    <s v="São Paulo"/>
    <s v="Bem móvel ou integrado"/>
    <s v="Imagem de Nossa Senhora das Dores com características marcantes da obra de Antônio Francisco Lisboa, o Aleijadinho / Imagem de São José, do Século XVIII, de 0,35m de altura, de autoria de Antônio Francisco Lisboa, o Aleijadinho"/>
    <n v="1"/>
    <s v="T"/>
    <n v="1"/>
    <n v="822"/>
    <x v="35"/>
    <m/>
    <m/>
    <m/>
    <n v="1960"/>
    <s v="TOMBADO"/>
    <m/>
    <m/>
    <m/>
    <s v="SP3550308BMAR00001"/>
    <s v="Bem Móvel e Integrado"/>
    <s v="Artefato"/>
    <m/>
    <m/>
    <m/>
    <d v="1969-11-14T00:00:00"/>
    <m/>
    <m/>
    <m/>
    <x v="39"/>
    <n v="1960"/>
    <m/>
    <m/>
    <m/>
    <m/>
    <s v="Não se aplica"/>
    <m/>
    <s v="Não se aplica"/>
    <m/>
    <m/>
    <m/>
    <m/>
    <m/>
    <m/>
  </r>
  <r>
    <m/>
    <s v="ARQUIVO"/>
    <m/>
    <m/>
    <s v="SE"/>
    <s v="RJ"/>
    <s v="Rio de Janeiro"/>
    <s v="Bem móvel ou integrado"/>
    <s v="Imagem de Sant´Ana, com 69,5 cm de altura total, de autoria de Antônio Francisco Lisboa, o Aleijadinho (Séc. XVIII)"/>
    <n v="1"/>
    <s v="T"/>
    <n v="1"/>
    <n v="823"/>
    <x v="35"/>
    <m/>
    <m/>
    <m/>
    <n v="1960"/>
    <s v="TOMBADO"/>
    <m/>
    <m/>
    <m/>
    <s v="RJ3304557BMAR00007"/>
    <s v="Bem Móvel e Integrado"/>
    <s v="Artefato"/>
    <m/>
    <m/>
    <m/>
    <d v="1969-12-16T00:00:00"/>
    <m/>
    <m/>
    <m/>
    <x v="39"/>
    <n v="1960"/>
    <m/>
    <m/>
    <m/>
    <m/>
    <s v="Não se aplica"/>
    <m/>
    <s v="Não se aplica"/>
    <m/>
    <m/>
    <m/>
    <m/>
    <m/>
    <s v="Transferida a propriedade da escultura para a Sra. Leda Marina do Nascimento Brito, em 04/03/1971"/>
  </r>
  <r>
    <m/>
    <s v="ARQUIVO"/>
    <m/>
    <m/>
    <s v="SE"/>
    <s v="SP"/>
    <s v="São Paulo"/>
    <s v="Bem móvel ou integrado"/>
    <s v="Imagem de barro cozido, representando Nossa Senhora da Purificação, com 0,48m de altura, datada de 1641, procedente do Estado da Bahia, atribuída a Frei Agostinho de Jesus (Séc. XVII)"/>
    <n v="1"/>
    <s v="T"/>
    <n v="1"/>
    <n v="824"/>
    <x v="35"/>
    <m/>
    <m/>
    <m/>
    <n v="1960"/>
    <s v="TOMBADO"/>
    <m/>
    <m/>
    <m/>
    <s v="SP3550308BMAC00004"/>
    <s v="Bem Móvel e Integrado"/>
    <s v="Artefato"/>
    <m/>
    <m/>
    <m/>
    <d v="1969-12-22T00:00:00"/>
    <m/>
    <m/>
    <m/>
    <x v="39"/>
    <n v="1960"/>
    <m/>
    <m/>
    <m/>
    <m/>
    <s v="Não se aplica"/>
    <m/>
    <s v="Não se aplica"/>
    <m/>
    <m/>
    <m/>
    <m/>
    <m/>
    <s v="A invocação poderá ser a Nossa Senhora do Rosário&quot;. Transferida a propriedade da escultura para Raul de Souza Dantas Forbes, em 07/05/1979, SP/SP"/>
  </r>
  <r>
    <m/>
    <s v="ARQUIVO"/>
    <m/>
    <m/>
    <s v="SE"/>
    <s v="RJ"/>
    <s v="Rio de Janeiro"/>
    <s v="Edificação"/>
    <s v="Casa à Rua do Russel, 734"/>
    <n v="1"/>
    <s v="T"/>
    <n v="1"/>
    <n v="825"/>
    <x v="36"/>
    <m/>
    <m/>
    <m/>
    <n v="1970"/>
    <s v="TOMBADO"/>
    <m/>
    <m/>
    <m/>
    <s v="RJ3304557BIED00079"/>
    <s v="Bem Imóvel"/>
    <s v="Edificação"/>
    <m/>
    <m/>
    <d v="1970-06-09T00:00:00"/>
    <d v="1970-06-04T00:00:00"/>
    <m/>
    <m/>
    <m/>
    <x v="28"/>
    <n v="1970"/>
    <m/>
    <m/>
    <m/>
    <m/>
    <s v="Não se aplica"/>
    <m/>
    <m/>
    <m/>
    <m/>
    <m/>
    <m/>
    <m/>
    <m/>
  </r>
  <r>
    <m/>
    <s v="ARQUIVO"/>
    <s v="INDEFERIDO em 22/02/2016"/>
    <s v="01458.001026/2013-92"/>
    <s v="NE"/>
    <s v="CE"/>
    <s v="Sobral"/>
    <s v="Edificação"/>
    <s v="Teatro São João"/>
    <n v="1"/>
    <m/>
    <n v="1"/>
    <n v="826"/>
    <x v="36"/>
    <m/>
    <m/>
    <m/>
    <n v="1970"/>
    <s v="INDEFERIDO"/>
    <m/>
    <m/>
    <m/>
    <s v=" "/>
    <s v="Bem Imóvel"/>
    <s v="Edificação"/>
    <m/>
    <m/>
    <m/>
    <m/>
    <m/>
    <m/>
    <m/>
    <x v="1"/>
    <m/>
    <m/>
    <d v="1905-07-08T00:00:00"/>
    <n v="2010"/>
    <m/>
    <m/>
    <m/>
    <m/>
    <m/>
    <m/>
    <m/>
    <m/>
    <m/>
    <s v="O bem não possui valor para ser inscrito nos Livros do Tombo do IPHAN, constituindo um valioso exemplar a ser preservado no âmbito estadual ou municipal. (Anot. 16/04.02 - ZCPope cf. pesquisa com FHBL: em 23/09/71 Lúcio Costa recomenda proteção estadual. "/>
  </r>
  <r>
    <d v="2019-12-12T00:00:00"/>
    <s v="SUPERINT"/>
    <s v="Encaminhado para complementação em 21/05/2021"/>
    <s v="01458.001154/2012-55"/>
    <s v="SE"/>
    <s v="RJ"/>
    <s v="Rio de Janeiro"/>
    <s v="Conjunto Arquitetônico"/>
    <s v="Forte: São José, Reduto S. Teodósio e muralhas do Forte da Entrada (na área da Fortaleza de São João-Urca)"/>
    <n v="1"/>
    <m/>
    <n v="1"/>
    <n v="827"/>
    <x v="36"/>
    <m/>
    <m/>
    <m/>
    <n v="1970"/>
    <s v="INSTRUÇÃO"/>
    <s v="DEFERIMENTO"/>
    <m/>
    <m/>
    <s v=" "/>
    <s v="Bem Imóvel"/>
    <s v="Edificação"/>
    <m/>
    <m/>
    <m/>
    <m/>
    <m/>
    <m/>
    <m/>
    <x v="1"/>
    <m/>
    <m/>
    <m/>
    <m/>
    <m/>
    <m/>
    <m/>
    <m/>
    <m/>
    <m/>
    <m/>
    <m/>
    <m/>
    <m/>
  </r>
  <r>
    <m/>
    <s v="ARQUIVO"/>
    <m/>
    <m/>
    <s v="NE"/>
    <s v="PB"/>
    <s v="João Pessoa"/>
    <s v="Edificação"/>
    <s v="Casa na Praça do Erário onde funciona a agência dos Correios"/>
    <n v="1"/>
    <s v="T"/>
    <n v="1"/>
    <n v="828"/>
    <x v="36"/>
    <m/>
    <m/>
    <m/>
    <n v="1970"/>
    <s v="TOMBADO"/>
    <m/>
    <m/>
    <m/>
    <s v="PB2507507BIED00008"/>
    <s v="Bem Imóvel"/>
    <s v="Edificação"/>
    <m/>
    <m/>
    <d v="1971-04-26T00:00:00"/>
    <m/>
    <m/>
    <m/>
    <m/>
    <x v="14"/>
    <n v="1970"/>
    <m/>
    <m/>
    <m/>
    <s v="Situada na poligonal de tombamento do Centro Histórico de João Pessoa"/>
    <s v="Não se aplica"/>
    <m/>
    <s v="Não se aplica"/>
    <s v="não"/>
    <s v="não"/>
    <m/>
    <m/>
    <m/>
    <m/>
  </r>
  <r>
    <m/>
    <s v="ARQUIVO"/>
    <m/>
    <m/>
    <s v="SE"/>
    <s v="SP"/>
    <s v="São Paulo"/>
    <s v="Coleção ou acervo"/>
    <s v="Museu de Arte Contemporânea: acervo"/>
    <n v="1"/>
    <s v="T"/>
    <n v="1"/>
    <n v="829"/>
    <x v="36"/>
    <m/>
    <m/>
    <m/>
    <n v="1970"/>
    <s v="TOMBADO"/>
    <m/>
    <m/>
    <m/>
    <s v="SP3550308BMAC00002"/>
    <s v="Bem Móvel e Integrado"/>
    <s v="Acervo"/>
    <m/>
    <m/>
    <d v="1980-07-08T00:00:00"/>
    <d v="1980-07-08T00:00:00"/>
    <m/>
    <n v="1980"/>
    <n v="90"/>
    <x v="37"/>
    <n v="1980"/>
    <m/>
    <m/>
    <m/>
    <m/>
    <s v="Não se aplica"/>
    <m/>
    <s v="Não se aplica"/>
    <m/>
    <m/>
    <m/>
    <m/>
    <m/>
    <s v="O tombamento inclui todas as coleções.&quot;"/>
  </r>
  <r>
    <m/>
    <s v="PF"/>
    <s v="Origem: DEPAM. Destino: SE-RS. 22/08/2014. SE informa que vai solicitar a ANEXAÇÃO ao processo 1512, sobre o CH de Pelotas, que está no DEPAM (28/03/2016) anexado ao processo Centro histórico da cidade de Pelotas (01458.002962/2009-34)"/>
    <s v="01458.001027/2013-37"/>
    <s v="S"/>
    <s v="RS"/>
    <s v="Pelotas"/>
    <s v="Edificação"/>
    <s v="Casa à Av. Domingos de Almeida (Castelo da Baronesa)"/>
    <n v="1"/>
    <m/>
    <n v="1"/>
    <n v="830"/>
    <x v="37"/>
    <d v="1970-11-26T00:00:00"/>
    <s v="Prefeito Municipal de Pelotas, Sr. Francisco L. Alves da Fonseca"/>
    <s v="não consta"/>
    <n v="1970"/>
    <s v="ANEXADO"/>
    <m/>
    <m/>
    <m/>
    <s v=" "/>
    <s v="Bem Imóvel"/>
    <s v="Edificação"/>
    <m/>
    <m/>
    <m/>
    <m/>
    <m/>
    <m/>
    <m/>
    <x v="1"/>
    <m/>
    <m/>
    <m/>
    <m/>
    <m/>
    <m/>
    <m/>
    <m/>
    <m/>
    <m/>
    <m/>
    <m/>
    <m/>
    <m/>
  </r>
  <r>
    <m/>
    <s v="SUPERINT"/>
    <s v="Origem: DEPAM. Destino: SE-PE. 22/08/2014"/>
    <s v="01458.000808/2014-95"/>
    <s v="NE"/>
    <s v="PE"/>
    <s v="Itamaracá"/>
    <s v="Edificação e Acervo"/>
    <s v="Igreja da Conceição, na Ilha de Itamaracá"/>
    <n v="1"/>
    <m/>
    <n v="1"/>
    <n v="831"/>
    <x v="36"/>
    <s v="ilegível"/>
    <s v="Sr. Valdecírio Rodrigues"/>
    <s v="não consta"/>
    <n v="1970"/>
    <s v="INSTRUÇÃO"/>
    <m/>
    <m/>
    <m/>
    <s v=" "/>
    <s v="Bem Imóvel"/>
    <s v="Edificação"/>
    <s v="Arquitetura Religiosa"/>
    <m/>
    <m/>
    <m/>
    <m/>
    <m/>
    <m/>
    <x v="1"/>
    <m/>
    <m/>
    <m/>
    <m/>
    <m/>
    <m/>
    <m/>
    <m/>
    <m/>
    <m/>
    <m/>
    <m/>
    <m/>
    <m/>
  </r>
  <r>
    <m/>
    <s v="ARQUIVO"/>
    <m/>
    <m/>
    <s v="SE"/>
    <s v="MG"/>
    <s v="Ritápolis"/>
    <s v="Ruína"/>
    <s v="Fazenda do Pombal: remanescentes"/>
    <n v="1"/>
    <s v="T"/>
    <n v="1"/>
    <n v="832"/>
    <x v="36"/>
    <m/>
    <m/>
    <m/>
    <n v="1970"/>
    <s v="TOMBADO"/>
    <m/>
    <m/>
    <m/>
    <s v="MG3156106BIED00001"/>
    <s v="Bem Imóvel"/>
    <s v="Ruína"/>
    <m/>
    <m/>
    <d v="1971-09-21T00:00:00"/>
    <m/>
    <m/>
    <n v="1971"/>
    <n v="55"/>
    <x v="14"/>
    <n v="1970"/>
    <m/>
    <m/>
    <m/>
    <m/>
    <s v="Não se aplica"/>
    <m/>
    <m/>
    <m/>
    <m/>
    <m/>
    <m/>
    <m/>
    <m/>
  </r>
  <r>
    <m/>
    <s v="ARQUIVO"/>
    <m/>
    <m/>
    <s v="SE"/>
    <s v="RJ"/>
    <s v="Nova Friburgo"/>
    <s v="Jardim Histórico"/>
    <s v="Praça Getúlio Vargas: conjunto arquitetônico e paisagístico"/>
    <n v="1"/>
    <s v="T"/>
    <n v="1"/>
    <n v="833"/>
    <x v="38"/>
    <m/>
    <m/>
    <m/>
    <n v="1970"/>
    <s v="TOMBADO"/>
    <m/>
    <m/>
    <m/>
    <s v="RJ-3303401-BI-CU-00001"/>
    <s v="Bem Imóvel"/>
    <s v="Conjunto Urbano"/>
    <m/>
    <d v="1972-07-04T00:00:00"/>
    <m/>
    <m/>
    <m/>
    <n v="1971"/>
    <n v="56"/>
    <x v="24"/>
    <n v="1970"/>
    <m/>
    <m/>
    <m/>
    <m/>
    <s v="T"/>
    <m/>
    <s v="S/D"/>
    <m/>
    <s v="não"/>
    <m/>
    <s v="sim"/>
    <s v="1988/1989"/>
    <s v="tem ata da reunião do conselho. Poligonais: informação publicação Programa Monumenta 2005"/>
  </r>
  <r>
    <m/>
    <s v="SUPERINT"/>
    <s v="Origem: DEPAM 24/08/2012 / Destino: Superintendência 08/10/2012 "/>
    <s v="01458.000934/2012-88"/>
    <s v="SE"/>
    <s v="MG"/>
    <s v="Couto de Magalhães de Minas"/>
    <s v="Edificação e Acervo"/>
    <s v="Igreja da Conceição"/>
    <n v="1"/>
    <m/>
    <n v="1"/>
    <n v="834"/>
    <x v="38"/>
    <m/>
    <m/>
    <m/>
    <n v="1970"/>
    <s v="INSTRUÇÃO"/>
    <m/>
    <m/>
    <m/>
    <s v=" "/>
    <s v="Bem Imóvel"/>
    <s v="Edificação"/>
    <s v="Arquitetura Religiosa"/>
    <m/>
    <m/>
    <m/>
    <m/>
    <m/>
    <m/>
    <x v="1"/>
    <m/>
    <m/>
    <m/>
    <m/>
    <m/>
    <m/>
    <m/>
    <m/>
    <m/>
    <m/>
    <m/>
    <m/>
    <m/>
    <m/>
  </r>
  <r>
    <m/>
    <s v="SUPERINT"/>
    <s v="Origem: DEPAM. Destino: SE-PE. 22/08/2014"/>
    <s v="01458.000809/2014-30"/>
    <s v="NE"/>
    <s v="PE"/>
    <s v="Tracunháem"/>
    <s v="Edificação e Acervo"/>
    <s v="Igreja: Santo Antônio"/>
    <n v="1"/>
    <m/>
    <n v="1"/>
    <n v="835"/>
    <x v="38"/>
    <d v="1971-05-03T00:00:00"/>
    <s v="Dom Manuel de Lisboa de Oliveira, Bispo de nazaré da Mata"/>
    <s v="não consta"/>
    <n v="1970"/>
    <s v="INSTRUÇÃO"/>
    <m/>
    <m/>
    <m/>
    <s v=" "/>
    <s v="Bem Imóvel"/>
    <s v="Edificação"/>
    <s v="Arquitetura Religiosa"/>
    <m/>
    <m/>
    <m/>
    <m/>
    <m/>
    <m/>
    <x v="1"/>
    <m/>
    <m/>
    <m/>
    <m/>
    <m/>
    <m/>
    <m/>
    <m/>
    <m/>
    <m/>
    <m/>
    <m/>
    <m/>
    <m/>
  </r>
  <r>
    <m/>
    <s v="ARQUIVO"/>
    <m/>
    <m/>
    <s v="NE"/>
    <s v="PE"/>
    <s v="Recife"/>
    <s v="Edificação e Acervo"/>
    <s v="Igreja do Bom Jesus dos Martírios"/>
    <n v="1"/>
    <s v="TC"/>
    <n v="1"/>
    <n v="836"/>
    <x v="38"/>
    <m/>
    <m/>
    <m/>
    <n v="1970"/>
    <s v="TOMB. CANCEL."/>
    <m/>
    <m/>
    <m/>
    <s v=" "/>
    <s v="Bem Imóvel"/>
    <s v="Edificação"/>
    <s v="Arquitetura Religiosa"/>
    <m/>
    <s v="c"/>
    <m/>
    <m/>
    <m/>
    <m/>
    <x v="14"/>
    <n v="1970"/>
    <m/>
    <m/>
    <m/>
    <s v="O destombamento se deu por meio do decreto nº 70389, de 11/04/1972 do Presidente da República, Emílio G. Médici."/>
    <s v="Não se aplica"/>
    <m/>
    <m/>
    <m/>
    <m/>
    <m/>
    <m/>
    <m/>
    <m/>
  </r>
  <r>
    <m/>
    <s v="ARQUIVO"/>
    <s v="Indeferido em 09/01/2020"/>
    <s v="01458.000935/2012-22"/>
    <s v="SE"/>
    <s v="MG"/>
    <s v="Campanha"/>
    <s v="Edificação"/>
    <s v="Prefeitura e Câmara dos Vereadores – antiga"/>
    <n v="1"/>
    <m/>
    <n v="1"/>
    <n v="837"/>
    <x v="38"/>
    <d v="1971-05-26T00:00:00"/>
    <m/>
    <m/>
    <n v="1970"/>
    <s v="INDEFERIDO"/>
    <m/>
    <d v="2020-01-09T00:00:00"/>
    <m/>
    <s v=" "/>
    <s v="Bem Imóvel"/>
    <s v="Edificação"/>
    <m/>
    <m/>
    <m/>
    <m/>
    <m/>
    <m/>
    <m/>
    <x v="1"/>
    <m/>
    <m/>
    <m/>
    <m/>
    <s v="Descaracterização do bem com sugestão de tombamento a nível estadual."/>
    <m/>
    <m/>
    <m/>
    <m/>
    <m/>
    <m/>
    <m/>
    <m/>
    <m/>
  </r>
  <r>
    <m/>
    <s v="ARQUIVO"/>
    <s v="Indeferido em 21/05/2021"/>
    <s v="01458.001155/2012-08"/>
    <s v="SE"/>
    <s v="RJ"/>
    <s v="Vassouras"/>
    <s v="Edificação"/>
    <s v="Casa: Pocinho(Fazenda do)Aristides Lobo - Vassouras - RJ (entre Vassouras e Barra do Piraí)"/>
    <n v="1"/>
    <m/>
    <n v="1"/>
    <n v="838"/>
    <x v="38"/>
    <m/>
    <m/>
    <m/>
    <n v="1970"/>
    <s v="INDEFERIDO"/>
    <m/>
    <d v="2012-05-21T00:00:00"/>
    <m/>
    <s v=" "/>
    <s v="Bem Imóvel"/>
    <s v="Edificação"/>
    <m/>
    <m/>
    <m/>
    <m/>
    <m/>
    <m/>
    <m/>
    <x v="1"/>
    <m/>
    <m/>
    <m/>
    <m/>
    <m/>
    <m/>
    <m/>
    <m/>
    <m/>
    <m/>
    <m/>
    <m/>
    <m/>
    <m/>
  </r>
  <r>
    <m/>
    <s v="ARQUIVO"/>
    <m/>
    <m/>
    <s v="SE"/>
    <s v="MG"/>
    <s v="Alvorada de Minas"/>
    <s v="Edificação e Acervo"/>
    <s v="Igreja de São José de Itapanhoacanga"/>
    <n v="1"/>
    <s v="T"/>
    <n v="1"/>
    <n v="839"/>
    <x v="38"/>
    <m/>
    <m/>
    <m/>
    <n v="1970"/>
    <s v="TOMBADO"/>
    <m/>
    <m/>
    <m/>
    <s v="MG3102407BIED00001"/>
    <s v="Bem Imóvel"/>
    <s v="Edificação"/>
    <s v="Arquitetura Religiosa"/>
    <m/>
    <m/>
    <d v="1971-09-28T00:00:00"/>
    <m/>
    <m/>
    <m/>
    <x v="14"/>
    <n v="1970"/>
    <m/>
    <m/>
    <m/>
    <m/>
    <s v="Não se aplica"/>
    <m/>
    <m/>
    <m/>
    <m/>
    <m/>
    <m/>
    <m/>
    <m/>
  </r>
  <r>
    <m/>
    <s v="ARQUIVO"/>
    <s v="Indeferido em 12/02/2019"/>
    <s v="01458.001568/2012-84"/>
    <s v="SE"/>
    <s v="RJ"/>
    <s v="São Fidélis"/>
    <s v="Edificação"/>
    <s v="Casa: Teixeira Soares (Praça) (Solar do Barão de Vila Flor)"/>
    <n v="1"/>
    <m/>
    <n v="1"/>
    <n v="840"/>
    <x v="38"/>
    <d v="1971-02-08T00:00:00"/>
    <s v="Prefeito Municipal de São Fidélis"/>
    <m/>
    <n v="1970"/>
    <s v="INDEFERIDO"/>
    <m/>
    <m/>
    <m/>
    <s v=" "/>
    <s v="Bem Imóvel"/>
    <s v="Edificação"/>
    <m/>
    <m/>
    <m/>
    <m/>
    <m/>
    <m/>
    <m/>
    <x v="1"/>
    <m/>
    <m/>
    <m/>
    <m/>
    <m/>
    <m/>
    <m/>
    <m/>
    <m/>
    <m/>
    <m/>
    <m/>
    <m/>
    <s v="O bem não apresenta caracteristicas excepicionais exigidas por lei para ser tombado a nível federal, mas merecedor de proteção do estado"/>
  </r>
  <r>
    <m/>
    <s v="ARQUIVO"/>
    <s v="Segundo Arquivo Central, houve um equívoco em 1971, quando foi aberto um novo Processo para o mesmo bem (já existia o 709-T-63), que foi tombado, justamente, nos idos de 1974. ANEXADO ao 0709-T-63, referente ao Palácio Lauro Sodré."/>
    <m/>
    <s v="N"/>
    <s v="PA"/>
    <s v="Belém"/>
    <s v="Edificação"/>
    <s v="Palácio Lauro Sodré, atual sede do governo do Estado"/>
    <n v="1"/>
    <m/>
    <n v="1"/>
    <n v="841"/>
    <x v="1"/>
    <m/>
    <m/>
    <m/>
    <n v="1970"/>
    <s v="ANEXADO"/>
    <m/>
    <m/>
    <m/>
    <s v="PA1501402BIED00012"/>
    <m/>
    <m/>
    <m/>
    <m/>
    <m/>
    <m/>
    <m/>
    <m/>
    <m/>
    <x v="1"/>
    <m/>
    <m/>
    <m/>
    <m/>
    <m/>
    <m/>
    <m/>
    <m/>
    <m/>
    <m/>
    <m/>
    <m/>
    <m/>
    <s v="Anexado ao processo 0709-T-63"/>
  </r>
  <r>
    <m/>
    <s v="ARQUIVO"/>
    <s v="Cópia da ata da 95ª reunião do Conselho Consultivo do IPHAN, realizada em 10/08/1981, indica que foi decidido o INDEFERIMENTO do Processo."/>
    <m/>
    <s v="SE"/>
    <s v="SP"/>
    <s v="Bananal"/>
    <s v="Patrimônio Natural"/>
    <s v="Gruta: Caverna do Alambary (Fazenda São Luís)"/>
    <n v="1"/>
    <m/>
    <n v="1"/>
    <n v="842"/>
    <x v="38"/>
    <m/>
    <m/>
    <m/>
    <n v="1970"/>
    <s v="INDEFERIDO"/>
    <m/>
    <m/>
    <m/>
    <s v=" "/>
    <s v="Bem Paisagístico"/>
    <s v="Paisagem"/>
    <m/>
    <m/>
    <m/>
    <m/>
    <m/>
    <n v="1981"/>
    <n v="95"/>
    <x v="1"/>
    <m/>
    <m/>
    <d v="1981-08-10T00:00:00"/>
    <n v="1980"/>
    <m/>
    <m/>
    <m/>
    <m/>
    <m/>
    <m/>
    <m/>
    <m/>
    <m/>
    <m/>
  </r>
  <r>
    <m/>
    <s v="ARQUIVO"/>
    <m/>
    <m/>
    <s v="NE"/>
    <s v="BA"/>
    <s v="Cachoeira"/>
    <s v="Conjunto Urbano"/>
    <s v="Cachoeira, BA: conjunto arquitetônico e paisagístico"/>
    <n v="1"/>
    <s v="T"/>
    <n v="1"/>
    <n v="843"/>
    <x v="38"/>
    <m/>
    <m/>
    <m/>
    <n v="1970"/>
    <s v="TOMBADO"/>
    <m/>
    <m/>
    <m/>
    <s v="BA-2904902-BI-CU-00001_x0009_"/>
    <s v="Bem Imóvel"/>
    <s v="Conjunto Urbano"/>
    <m/>
    <d v="1971-09-21T00:00:00"/>
    <m/>
    <m/>
    <m/>
    <m/>
    <m/>
    <x v="14"/>
    <n v="1970"/>
    <m/>
    <m/>
    <m/>
    <m/>
    <s v="S/D"/>
    <m/>
    <s v="S/D"/>
    <m/>
    <m/>
    <s v="não"/>
    <s v="sim"/>
    <n v="2008"/>
    <s v="As poligonais de tombamento e entorno são apenas propostas, e denominadas respectivamente &quot;Zona de Preservação Rigorosa (ZPR) e Zona de Preservação Simples (ZPS). Só temos cópia do Decreto de 1971. Estudo concluído para normatização (INCEU; Monumenta); fa"/>
  </r>
  <r>
    <m/>
    <s v="SUPERINT"/>
    <s v="Origem: DEPAM 26/12/2012/ Destino: Superintendência 08/01/2013"/>
    <s v="01458.001569/2012-29"/>
    <s v="SE"/>
    <s v="RJ"/>
    <s v="Vassouras"/>
    <s v="Edificação"/>
    <s v="Casa: Pau Grande (Fazenda) "/>
    <n v="1"/>
    <m/>
    <n v="1"/>
    <n v="844"/>
    <x v="38"/>
    <m/>
    <m/>
    <m/>
    <n v="1970"/>
    <s v="INSTRUÇÃO"/>
    <m/>
    <m/>
    <m/>
    <s v=" "/>
    <s v="Bem Imóvel"/>
    <s v="Edificação"/>
    <m/>
    <m/>
    <m/>
    <m/>
    <m/>
    <m/>
    <m/>
    <x v="1"/>
    <m/>
    <m/>
    <m/>
    <m/>
    <m/>
    <m/>
    <m/>
    <m/>
    <m/>
    <m/>
    <m/>
    <m/>
    <m/>
    <m/>
  </r>
  <r>
    <m/>
    <s v="ARQUIVO"/>
    <m/>
    <m/>
    <s v="SE"/>
    <s v="MG"/>
    <s v="Abre Campo"/>
    <s v="Bem móvel ou integrado"/>
    <s v="Imagem de São Francisco de Paula / Aleijadinho"/>
    <n v="1"/>
    <s v="T"/>
    <n v="1"/>
    <n v="845"/>
    <x v="39"/>
    <m/>
    <m/>
    <m/>
    <n v="1970"/>
    <s v="TOMBADO"/>
    <m/>
    <m/>
    <m/>
    <s v="MG3100302BMAR00001"/>
    <s v="Bem Móvel e Integrado"/>
    <s v="Artefato"/>
    <m/>
    <m/>
    <m/>
    <d v="1971-10-06T00:00:00"/>
    <m/>
    <m/>
    <m/>
    <x v="14"/>
    <n v="1970"/>
    <m/>
    <m/>
    <m/>
    <m/>
    <s v="Não se aplica"/>
    <m/>
    <s v="Não se aplica"/>
    <m/>
    <m/>
    <m/>
    <m/>
    <m/>
    <m/>
  </r>
  <r>
    <m/>
    <s v="ARQUIVO"/>
    <m/>
    <m/>
    <s v="SE"/>
    <s v="MG"/>
    <s v="Bom Jesus do Amparo"/>
    <s v="Edificação"/>
    <s v="Fazenda do Rio São João: casa"/>
    <n v="1"/>
    <s v="T"/>
    <n v="1"/>
    <n v="846"/>
    <x v="38"/>
    <m/>
    <m/>
    <m/>
    <n v="1970"/>
    <s v="TOMBADO"/>
    <m/>
    <m/>
    <m/>
    <s v="MG3107703BIED00001"/>
    <s v="Bem Imóvel"/>
    <s v="Edificação"/>
    <m/>
    <m/>
    <m/>
    <d v="1973-09-18T00:00:00"/>
    <m/>
    <m/>
    <m/>
    <x v="43"/>
    <n v="1970"/>
    <m/>
    <m/>
    <m/>
    <m/>
    <s v="Não se aplica"/>
    <m/>
    <m/>
    <m/>
    <m/>
    <m/>
    <m/>
    <m/>
    <m/>
  </r>
  <r>
    <m/>
    <s v="SUPERINT"/>
    <s v="Origem: DEPAM. Destino: SE-BA, em 20/08/2015"/>
    <s v="01458.001085/2015-22"/>
    <s v="NE"/>
    <s v="BA"/>
    <s v="Lençóis"/>
    <s v="Conjunto Urbano"/>
    <s v="Lençóis, BA: conjunto arquitetônico e paisagístico"/>
    <n v="1"/>
    <s v="T"/>
    <n v="1"/>
    <n v="847"/>
    <x v="38"/>
    <m/>
    <m/>
    <m/>
    <n v="1970"/>
    <s v="TOMBADO"/>
    <m/>
    <m/>
    <m/>
    <s v="BA2919306BICA00001"/>
    <s v="Bem Imóvel"/>
    <s v="Conjunto Urbano"/>
    <m/>
    <d v="1973-12-17T00:00:00"/>
    <m/>
    <m/>
    <m/>
    <n v="1973"/>
    <n v="62"/>
    <x v="43"/>
    <n v="1970"/>
    <m/>
    <m/>
    <m/>
    <m/>
    <m/>
    <m/>
    <m/>
    <m/>
    <m/>
    <m/>
    <m/>
    <m/>
    <s v="Informações sobre delimitação das poligonais: DEPAM-RJ 98-99"/>
  </r>
  <r>
    <d v="2019-08-19T00:00:00"/>
    <s v="DEPAM"/>
    <s v="Indeferimento"/>
    <s v="01458.000810/2014-64"/>
    <s v="SE"/>
    <s v="SP"/>
    <s v="Porto Feliz"/>
    <s v="Conjunto Urbano"/>
    <s v="Conjunto arquitetônico de Porto Feliz"/>
    <n v="1"/>
    <m/>
    <n v="1"/>
    <n v="848"/>
    <x v="38"/>
    <d v="1971-07-30T00:00:00"/>
    <s v="Museu Histórico e Pedagógico das &quot;Monções&quot;"/>
    <s v="não consta"/>
    <n v="1970"/>
    <s v="INSTRUÇÃO"/>
    <s v="INDEFERIMENTO"/>
    <m/>
    <m/>
    <s v=" "/>
    <s v="Bem Imóvel"/>
    <s v="Conjunto Urbano"/>
    <m/>
    <m/>
    <m/>
    <m/>
    <m/>
    <m/>
    <m/>
    <x v="1"/>
    <m/>
    <m/>
    <m/>
    <m/>
    <m/>
    <m/>
    <m/>
    <m/>
    <m/>
    <m/>
    <m/>
    <m/>
    <m/>
    <m/>
  </r>
  <r>
    <m/>
    <s v="ARQUIVO"/>
    <s v="Processo INDEFERIDO em 11/09/2012."/>
    <s v="01458.000936/2012-77"/>
    <s v="SE"/>
    <s v="MG"/>
    <s v="Conselheiro Lafaiete"/>
    <s v="Edificação"/>
    <s v="Casa: Distrito de Catas Altas da Noruega"/>
    <n v="1"/>
    <m/>
    <n v="1"/>
    <n v="849"/>
    <x v="38"/>
    <m/>
    <m/>
    <m/>
    <n v="1970"/>
    <s v="INDEFERIDO"/>
    <m/>
    <m/>
    <m/>
    <s v=" "/>
    <s v="Bem Imóvel"/>
    <s v="Edificação"/>
    <m/>
    <m/>
    <m/>
    <m/>
    <m/>
    <m/>
    <m/>
    <x v="1"/>
    <m/>
    <m/>
    <d v="2012-09-11T00:00:00"/>
    <n v="2010"/>
    <s v="Consta na única folha do processo despacho de não ter condições para tombamento"/>
    <m/>
    <m/>
    <m/>
    <m/>
    <m/>
    <m/>
    <m/>
    <m/>
    <m/>
  </r>
  <r>
    <m/>
    <s v="ARQUIVO"/>
    <m/>
    <m/>
    <s v="NE"/>
    <s v="CE"/>
    <s v="Iguatu"/>
    <s v="Edificação e Acervo"/>
    <s v="Igreja Matriz de Santana: fachadas"/>
    <n v="1"/>
    <s v="T"/>
    <n v="1"/>
    <n v="850"/>
    <x v="38"/>
    <m/>
    <m/>
    <m/>
    <n v="1970"/>
    <s v="TOMBADO"/>
    <m/>
    <m/>
    <m/>
    <s v="CE2305506BIED00001"/>
    <s v="Bem Imóvel"/>
    <s v="Edificação"/>
    <s v="Arquitetura Religiosa"/>
    <m/>
    <m/>
    <d v="1974-03-13T00:00:00"/>
    <m/>
    <n v="1973"/>
    <n v="61"/>
    <x v="19"/>
    <n v="1970"/>
    <m/>
    <m/>
    <m/>
    <m/>
    <s v="Não se aplica"/>
    <m/>
    <m/>
    <m/>
    <m/>
    <m/>
    <m/>
    <m/>
    <m/>
  </r>
  <r>
    <m/>
    <s v="ARQUIVO"/>
    <s v="Indeferido em 28/06/2019"/>
    <s v="01458.000256/2013-34"/>
    <s v="CO"/>
    <s v="GO"/>
    <s v="Pirenópolis"/>
    <s v="Edificação"/>
    <s v="Casa Dr. José Feliciano, 9 - Praça Matriz"/>
    <n v="1"/>
    <m/>
    <n v="1"/>
    <n v="851"/>
    <x v="38"/>
    <m/>
    <m/>
    <m/>
    <n v="1970"/>
    <s v="INDEFERIDO"/>
    <m/>
    <m/>
    <m/>
    <s v=" "/>
    <s v="Bem Imóvel"/>
    <s v="Edificação"/>
    <m/>
    <m/>
    <m/>
    <m/>
    <m/>
    <m/>
    <m/>
    <x v="1"/>
    <m/>
    <m/>
    <m/>
    <m/>
    <m/>
    <m/>
    <m/>
    <m/>
    <m/>
    <m/>
    <m/>
    <m/>
    <m/>
    <s v="processo não encontrado. No arquivo excel da yole diz que é Pirenópolis."/>
  </r>
  <r>
    <m/>
    <s v="ARQUIVO"/>
    <m/>
    <m/>
    <s v="SE"/>
    <s v="RJ"/>
    <s v="Paty do Alferes"/>
    <s v="Edificação e Acervo"/>
    <s v="Igreja Matriz de Nossa Senhora da Conceição"/>
    <n v="1"/>
    <s v="T"/>
    <n v="1"/>
    <n v="852"/>
    <x v="37"/>
    <m/>
    <m/>
    <m/>
    <n v="1970"/>
    <s v="TOMBADO"/>
    <m/>
    <m/>
    <m/>
    <s v="RJ3303856BIED00001"/>
    <s v="Bem Imóvel"/>
    <s v="Edificação"/>
    <s v="Arquitetura Religiosa"/>
    <m/>
    <d v="1973-10-17T00:00:00"/>
    <m/>
    <m/>
    <n v="1973"/>
    <n v="61"/>
    <x v="43"/>
    <n v="1970"/>
    <m/>
    <m/>
    <m/>
    <m/>
    <s v="Não se aplica"/>
    <m/>
    <m/>
    <m/>
    <m/>
    <m/>
    <m/>
    <m/>
    <m/>
  </r>
  <r>
    <m/>
    <s v="ARQUIVO"/>
    <m/>
    <m/>
    <s v="SE"/>
    <s v="RJ"/>
    <s v="Rio de Janeiro"/>
    <s v="Edificação"/>
    <s v="Casa à Rua Mayrink Veiga, 9"/>
    <n v="1"/>
    <s v="T"/>
    <n v="1"/>
    <n v="853"/>
    <x v="37"/>
    <m/>
    <m/>
    <m/>
    <n v="1970"/>
    <s v="TOMBADO"/>
    <m/>
    <m/>
    <m/>
    <s v="RJ3304557BIED00057"/>
    <s v="Bem Imóvel"/>
    <s v="Edificação"/>
    <m/>
    <m/>
    <d v="1972-06-29T00:00:00"/>
    <m/>
    <m/>
    <n v="1972"/>
    <n v="57"/>
    <x v="24"/>
    <n v="1970"/>
    <m/>
    <m/>
    <m/>
    <m/>
    <s v="Não se aplica"/>
    <m/>
    <s v="P"/>
    <s v="sim"/>
    <s v="sim"/>
    <s v="sim"/>
    <m/>
    <n v="2013"/>
    <s v="PORTARIA Nº  135, DE 13 DE FEVEREIRO DE 2013"/>
  </r>
  <r>
    <m/>
    <s v="ARQUIVO"/>
    <m/>
    <m/>
    <s v="SE"/>
    <s v="RJ"/>
    <s v="Rio de Janeiro"/>
    <s v="Edificação"/>
    <s v="Casa à Rua da Quitanda, 61"/>
    <n v="1"/>
    <s v="T"/>
    <n v="1"/>
    <n v="854"/>
    <x v="37"/>
    <m/>
    <m/>
    <m/>
    <n v="1970"/>
    <s v="TOMBADO"/>
    <m/>
    <m/>
    <m/>
    <s v="RJ3304557BIED00083"/>
    <s v="Bem Imóvel"/>
    <s v="Edificação"/>
    <m/>
    <m/>
    <d v="1972-06-29T00:00:00"/>
    <m/>
    <m/>
    <n v="1972"/>
    <n v="57"/>
    <x v="24"/>
    <n v="1970"/>
    <m/>
    <m/>
    <m/>
    <m/>
    <s v="Não se aplica"/>
    <m/>
    <m/>
    <m/>
    <m/>
    <m/>
    <m/>
    <m/>
    <m/>
  </r>
  <r>
    <m/>
    <s v="ARQUIVO"/>
    <s v="Parecer para INDEFERIR o Processo em 24/05/1979."/>
    <m/>
    <s v="SE"/>
    <s v="RJ"/>
    <s v="Niterói"/>
    <s v="Edificação e Acervo"/>
    <s v=" Igreja: São Sebastião (Matriz)"/>
    <n v="1"/>
    <m/>
    <n v="1"/>
    <n v="855"/>
    <x v="37"/>
    <m/>
    <m/>
    <m/>
    <n v="1970"/>
    <s v="INDEFERIDO"/>
    <m/>
    <m/>
    <m/>
    <s v=" "/>
    <s v="Bem Imóvel"/>
    <s v="Edificação"/>
    <s v="Arquitetura Religiosa"/>
    <m/>
    <m/>
    <m/>
    <m/>
    <m/>
    <m/>
    <x v="1"/>
    <m/>
    <m/>
    <d v="1979-05-24T00:00:00"/>
    <n v="1970"/>
    <s v="Bem tombado pelo INEPAC"/>
    <m/>
    <m/>
    <m/>
    <m/>
    <m/>
    <m/>
    <m/>
    <m/>
    <m/>
  </r>
  <r>
    <m/>
    <s v="ARQUIVO"/>
    <s v="Processo INDEFERIDO em 26/01/1979."/>
    <m/>
    <s v="S"/>
    <s v="SC"/>
    <s v="Porto União"/>
    <s v="Edificação"/>
    <s v="Casa: Frei Rogério (Praça) "/>
    <n v="1"/>
    <m/>
    <n v="1"/>
    <n v="856"/>
    <x v="37"/>
    <m/>
    <m/>
    <m/>
    <n v="1970"/>
    <s v="INDEFERIDO"/>
    <m/>
    <m/>
    <m/>
    <s v=" "/>
    <s v="Bem Imóvel"/>
    <s v="Edificação"/>
    <m/>
    <m/>
    <m/>
    <m/>
    <m/>
    <m/>
    <m/>
    <x v="1"/>
    <m/>
    <m/>
    <d v="1979-01-26T00:00:00"/>
    <n v="1970"/>
    <m/>
    <m/>
    <m/>
    <m/>
    <m/>
    <m/>
    <m/>
    <m/>
    <m/>
    <m/>
  </r>
  <r>
    <m/>
    <s v="ARQUIVO"/>
    <s v="INDEFERIDO em 18.05.16"/>
    <s v="01458.000357/2014-96"/>
    <s v="S"/>
    <s v="RS"/>
    <s v="Taquari"/>
    <s v="Edificação"/>
    <s v="Casa à rua Cônego Tostes"/>
    <n v="1"/>
    <m/>
    <n v="1"/>
    <n v="857"/>
    <x v="37"/>
    <s v="não existe"/>
    <s v="interna"/>
    <s v="não consta"/>
    <n v="1970"/>
    <s v="INDEFERIDO"/>
    <m/>
    <m/>
    <m/>
    <s v=" "/>
    <s v="Bem Imóvel"/>
    <s v="Edificação"/>
    <m/>
    <m/>
    <m/>
    <m/>
    <m/>
    <m/>
    <m/>
    <x v="1"/>
    <m/>
    <m/>
    <d v="1905-07-08T00:00:00"/>
    <n v="2010"/>
    <s v="Não há no corpo do processo nenhum documento que deixa claro o tombamento ou seu arquivamento. Na capa está escrito ARQUIVADO, mas os documentos, em sua maioria recortes de jornal, indicam o tombamento."/>
    <m/>
    <m/>
    <m/>
    <m/>
    <m/>
    <m/>
    <m/>
    <m/>
    <m/>
  </r>
  <r>
    <d v="2017-06-02T00:00:00"/>
    <s v="ARQUIVO"/>
    <s v="Na SE-PB em 22/10/2015"/>
    <s v="01458.001984/2011-00"/>
    <s v="NE"/>
    <s v="PB"/>
    <s v="Campina Grande"/>
    <s v="Edificação"/>
    <s v="Estação: Ferroviária (Antiga)"/>
    <n v="1"/>
    <m/>
    <n v="1"/>
    <n v="858"/>
    <x v="37"/>
    <m/>
    <m/>
    <m/>
    <n v="1970"/>
    <s v="INDEFERIDO"/>
    <s v="INDEFERIMENTO"/>
    <d v="2020-08-25T00:00:00"/>
    <m/>
    <s v=" "/>
    <s v="Bem Imóvel"/>
    <s v="Edificação"/>
    <m/>
    <m/>
    <m/>
    <m/>
    <m/>
    <m/>
    <m/>
    <x v="1"/>
    <m/>
    <m/>
    <m/>
    <m/>
    <m/>
    <m/>
    <m/>
    <m/>
    <m/>
    <m/>
    <m/>
    <m/>
    <m/>
    <m/>
  </r>
  <r>
    <m/>
    <s v="SUPERINT"/>
    <s v="Origem: DEPAM 24/08/2012 / Destino: Superintendência 08/10/2012"/>
    <s v="01458.000937/2012-11"/>
    <s v="SE"/>
    <s v="MG"/>
    <s v="Alvorada de Minas"/>
    <s v="Edificação e Acervo"/>
    <s v="Igreja Matriz de Santo Antônio "/>
    <n v="1"/>
    <m/>
    <n v="1"/>
    <n v="859"/>
    <x v="37"/>
    <m/>
    <m/>
    <m/>
    <n v="1970"/>
    <s v="INSTRUÇÃO"/>
    <m/>
    <m/>
    <m/>
    <s v=" "/>
    <s v="Bem Imóvel"/>
    <s v="Edificação"/>
    <s v="Arquitetura Religiosa"/>
    <m/>
    <m/>
    <m/>
    <m/>
    <m/>
    <m/>
    <x v="1"/>
    <m/>
    <m/>
    <m/>
    <m/>
    <m/>
    <m/>
    <m/>
    <m/>
    <m/>
    <m/>
    <m/>
    <m/>
    <m/>
    <m/>
  </r>
  <r>
    <m/>
    <s v="ARQUIVO"/>
    <m/>
    <m/>
    <s v="SE"/>
    <s v="RJ"/>
    <s v="Rio de Janeiro"/>
    <s v="Conjunto Arquitetônico"/>
    <s v="Conjunto Arquitetônico da Avenida Central: Edifício da Antiga Caixa de Amortização, Biblioteca Nacional, Museu Nacional de Belas Artes, Teatro Municipal."/>
    <s v="1 (Deveria contabilizar 4 bens, inscritos separadamente)"/>
    <s v="T"/>
    <n v="1"/>
    <n v="860"/>
    <x v="37"/>
    <m/>
    <m/>
    <m/>
    <n v="1970"/>
    <s v="TOMBADO"/>
    <m/>
    <m/>
    <m/>
    <s v="RJ3304557BIED00098, RJ-3304557-BI-ED-00087, RJ-3304557-BI-ED-00020; RJ-3304557-BI-ED-00005"/>
    <s v="Bem Imóvel"/>
    <s v="Edificação"/>
    <m/>
    <m/>
    <m/>
    <d v="1973-05-24T00:00:00"/>
    <m/>
    <n v="1973"/>
    <n v="60"/>
    <x v="43"/>
    <n v="1970"/>
    <m/>
    <m/>
    <m/>
    <s v="O processo englobava vários outros bens: Obelisco, Palácio Monroe, Derbi Clube, Joquei Clube, Clube Naval, Assembléia Legislativa e antigo STF (tombado em 2016 no processo nº 1280-T-88)."/>
    <s v="Não se aplica"/>
    <m/>
    <s v="P"/>
    <s v="sim"/>
    <s v="sim"/>
    <s v="sim"/>
    <m/>
    <n v="2013"/>
    <s v="Em 1984 foi aprovada a rerratificação da poligonal de entorno da Biblioteca Nacional. Caixa de Amortização: PORTARIA Nº  135, DE 13 DE FEVEREIRO DE 2013"/>
  </r>
  <r>
    <m/>
    <s v="ARQUIVO"/>
    <s v="Na pasta do referido processo há um documento que indica a anexação deste ao processo 0896-T-74 (01450.010897/2007-29), referente ao prédio da antiga Faculdade de Medicina da Bahia."/>
    <m/>
    <s v="NE"/>
    <s v="BA"/>
    <s v="Salvador"/>
    <s v="Edificação"/>
    <s v="Predio da Extinta Faculdade de Medicina"/>
    <n v="1"/>
    <m/>
    <n v="1"/>
    <n v="861"/>
    <x v="37"/>
    <m/>
    <m/>
    <m/>
    <n v="1970"/>
    <s v="ANEXADO"/>
    <m/>
    <m/>
    <m/>
    <s v="BA-2927408-BI-ED-00095"/>
    <s v="Bem Imóvel"/>
    <s v="Edificação"/>
    <m/>
    <m/>
    <m/>
    <m/>
    <m/>
    <m/>
    <m/>
    <x v="1"/>
    <m/>
    <m/>
    <m/>
    <m/>
    <s v="Arquivo verificar. Consta o mesmo prédio sob o número 896-T-1974. Esse não existe na base do Arquivo Central. Na tabela excel da Yole diz  Anexado ao processo 0896-T-74"/>
    <m/>
    <m/>
    <m/>
    <m/>
    <m/>
    <m/>
    <m/>
    <m/>
    <m/>
  </r>
  <r>
    <m/>
    <s v="SUPERINT"/>
    <s v="Origem: DEPAM. Destino: SE-PE, em 28/01/2016"/>
    <s v="1458.000092/2016-98"/>
    <s v="NE"/>
    <s v="PE"/>
    <s v="Recife"/>
    <s v="Edificação"/>
    <s v="Casa à Praça da  República;  Liceu de Artes e Ofícios – Prédio "/>
    <n v="1"/>
    <m/>
    <n v="1"/>
    <n v="862"/>
    <x v="37"/>
    <m/>
    <m/>
    <m/>
    <n v="1970"/>
    <s v="INSTRUÇÃO"/>
    <m/>
    <m/>
    <m/>
    <s v=" "/>
    <s v="Bem Imóvel"/>
    <s v="Edificação"/>
    <m/>
    <m/>
    <m/>
    <m/>
    <m/>
    <m/>
    <m/>
    <x v="1"/>
    <m/>
    <m/>
    <m/>
    <m/>
    <m/>
    <m/>
    <m/>
    <m/>
    <m/>
    <m/>
    <m/>
    <m/>
    <m/>
    <m/>
  </r>
  <r>
    <m/>
    <s v="ARQUIVO"/>
    <m/>
    <m/>
    <s v="NE"/>
    <s v="CE"/>
    <s v="Fortaleza"/>
    <s v="Edificação"/>
    <s v="Antigo edifício da Assembléia Provincial, atual sede da Assembléia Legislativa Estadual"/>
    <n v="1"/>
    <s v="T"/>
    <n v="1"/>
    <n v="863"/>
    <x v="37"/>
    <m/>
    <m/>
    <m/>
    <n v="1970"/>
    <s v="TOMBADO"/>
    <m/>
    <m/>
    <m/>
    <s v="CE2304400BIED00005"/>
    <s v="Bem Imóvel"/>
    <s v="Edificação"/>
    <m/>
    <m/>
    <d v="1973-02-28T00:00:00"/>
    <d v="1973-02-28T00:00:00"/>
    <m/>
    <m/>
    <m/>
    <x v="43"/>
    <n v="1970"/>
    <m/>
    <m/>
    <m/>
    <m/>
    <s v="Não se aplica"/>
    <m/>
    <s v="S/D"/>
    <m/>
    <s v="não"/>
    <m/>
    <m/>
    <m/>
    <s v="Há uma proposta de poligonal de entorno, nunca regulamentada"/>
  </r>
  <r>
    <m/>
    <s v="ARQUIVO"/>
    <s v="Encaminhado à Presidêncial com sugestão de indeferimento 13/01/2015"/>
    <s v="01458.001562/2012-15"/>
    <s v="SE"/>
    <s v="RJ"/>
    <s v="São Gonçalo "/>
    <s v="Conjunto Rural"/>
    <s v="Casa:  Luz (Fazenda da), (Capela)"/>
    <n v="1"/>
    <m/>
    <n v="1"/>
    <n v="864"/>
    <x v="37"/>
    <m/>
    <m/>
    <m/>
    <n v="1970"/>
    <s v="INDEFERIDO"/>
    <m/>
    <m/>
    <m/>
    <s v=" "/>
    <s v="Bem Imóvel"/>
    <s v="Conjunto Arquitetônico"/>
    <s v="Misto"/>
    <m/>
    <m/>
    <m/>
    <m/>
    <m/>
    <m/>
    <x v="1"/>
    <m/>
    <m/>
    <d v="2015-01-16T00:00:00"/>
    <n v="2010"/>
    <m/>
    <m/>
    <m/>
    <m/>
    <m/>
    <m/>
    <m/>
    <m/>
    <m/>
    <m/>
  </r>
  <r>
    <m/>
    <s v="ARQUIVO"/>
    <s v="Indeferido em 21/08/2019"/>
    <s v="01458.001498/2012-64"/>
    <s v="SE"/>
    <s v="MG"/>
    <s v="Conselheiro Lafaiete"/>
    <s v="Edificação"/>
    <s v="Casa: Macacos (Fazenda dos)"/>
    <n v="1"/>
    <m/>
    <n v="1"/>
    <n v="865"/>
    <x v="37"/>
    <m/>
    <m/>
    <m/>
    <n v="1970"/>
    <s v="INDEFERIDO"/>
    <m/>
    <m/>
    <m/>
    <s v=" "/>
    <s v="Bem Imóvel"/>
    <s v="Edificação"/>
    <m/>
    <m/>
    <m/>
    <m/>
    <m/>
    <m/>
    <m/>
    <x v="1"/>
    <m/>
    <m/>
    <m/>
    <m/>
    <m/>
    <m/>
    <m/>
    <m/>
    <m/>
    <m/>
    <m/>
    <m/>
    <m/>
    <m/>
  </r>
  <r>
    <m/>
    <s v="ARQUIVO"/>
    <m/>
    <m/>
    <s v="NE"/>
    <s v="PE"/>
    <s v="Recife"/>
    <s v="Edificação e Acervo"/>
    <s v="Igreja do Divino Espírito Santo"/>
    <n v="1"/>
    <s v="T"/>
    <n v="1"/>
    <n v="866"/>
    <x v="37"/>
    <m/>
    <m/>
    <m/>
    <n v="1970"/>
    <s v="TOMBADO"/>
    <m/>
    <m/>
    <m/>
    <s v="PE2611606BIED00014"/>
    <s v="Bem Imóvel"/>
    <s v="Edificação"/>
    <s v="Arquitetura Religiosa"/>
    <m/>
    <d v="1972-12-07T00:00:00"/>
    <m/>
    <m/>
    <m/>
    <n v="110"/>
    <x v="24"/>
    <n v="1970"/>
    <n v="1984"/>
    <m/>
    <m/>
    <s v="Na 110ª reunião do Conselho Consultivo teria sido definida a poligonal de proteção. Verificar!"/>
    <s v="Não se aplica"/>
    <m/>
    <s v="sim"/>
    <m/>
    <m/>
    <m/>
    <m/>
    <m/>
    <s v="Delimitação de entorno incluindo vários bens, que teria sido apresentada ao Conselho Consultivo (verificar). Mapas com delimitações no Sambaqui."/>
  </r>
  <r>
    <m/>
    <s v="SUPERINT"/>
    <s v="Origem: DEPAM. Destino: SE-PE, em 20/08/2015"/>
    <s v="01458.001084/2015-88"/>
    <s v="NE"/>
    <s v="PE"/>
    <s v="Recife"/>
    <s v="Coleção ou acervo"/>
    <s v="Coleção  Abelardo Rodrigues"/>
    <n v="1"/>
    <m/>
    <n v="1"/>
    <n v="867"/>
    <x v="37"/>
    <m/>
    <m/>
    <m/>
    <n v="1970"/>
    <s v="INDEFERIDO"/>
    <m/>
    <d v="2020-09-02T00:00:00"/>
    <m/>
    <s v=" "/>
    <s v="Bem Móvel e Integrado"/>
    <s v="Coleção"/>
    <m/>
    <m/>
    <m/>
    <m/>
    <m/>
    <m/>
    <m/>
    <x v="1"/>
    <m/>
    <m/>
    <m/>
    <m/>
    <m/>
    <m/>
    <m/>
    <m/>
    <m/>
    <m/>
    <m/>
    <m/>
    <m/>
    <m/>
  </r>
  <r>
    <m/>
    <s v="ARQUIVO"/>
    <s v="Processo INDEFERIDO  em 02/10/2014"/>
    <s v="01458.000811/2014-17"/>
    <s v="SE"/>
    <s v="SP"/>
    <s v="São Carlos"/>
    <s v="Edificação"/>
    <s v="Palácio Episcopal"/>
    <n v="1"/>
    <m/>
    <n v="1"/>
    <n v="868"/>
    <x v="37"/>
    <d v="1972-08-14T00:00:00"/>
    <s v="Prefeitura Municipal de São Paulo"/>
    <s v="não consta"/>
    <n v="1970"/>
    <s v="INDEFERIDO"/>
    <m/>
    <m/>
    <m/>
    <s v=" "/>
    <s v="Bem Imóvel"/>
    <s v="Edificação"/>
    <m/>
    <m/>
    <m/>
    <m/>
    <m/>
    <m/>
    <m/>
    <x v="1"/>
    <m/>
    <m/>
    <d v="2014-10-02T00:00:00"/>
    <n v="2010"/>
    <m/>
    <m/>
    <m/>
    <m/>
    <m/>
    <m/>
    <m/>
    <m/>
    <m/>
    <s v="O bem não possui caracteristicas para tombamento a nível federal, sugerindo tombamento a nível estadual"/>
  </r>
  <r>
    <m/>
    <s v="ARQUIVO"/>
    <m/>
    <m/>
    <s v="SE"/>
    <s v="RJ"/>
    <s v="Rio de Janeiro"/>
    <s v="Patrimônio Natural"/>
    <s v="Corcovado"/>
    <n v="1"/>
    <s v="T"/>
    <n v="1"/>
    <n v="869"/>
    <x v="40"/>
    <m/>
    <m/>
    <m/>
    <n v="1970"/>
    <s v="TOMBADO"/>
    <m/>
    <m/>
    <m/>
    <s v="RJ3304557PSPS00015"/>
    <s v="Bem Paisagístico"/>
    <s v="Paisagem"/>
    <m/>
    <d v="1973-08-08T00:00:00"/>
    <m/>
    <m/>
    <m/>
    <m/>
    <m/>
    <x v="43"/>
    <n v="1970"/>
    <m/>
    <m/>
    <m/>
    <m/>
    <s v="T"/>
    <m/>
    <s v="P"/>
    <s v="não"/>
    <s v="não"/>
    <s v="sim"/>
    <m/>
    <n v="2000"/>
    <s v="Entorno e Normatização: Portaria Iphan nº 104/2000 (alterada pela Portaria nº 48/2016)."/>
  </r>
  <r>
    <m/>
    <s v="ARQUIVO"/>
    <m/>
    <m/>
    <s v="SE"/>
    <s v="RJ"/>
    <s v="Rio de Janeiro"/>
    <s v="Patrimônio Natural"/>
    <s v="Morro Cara de Cão"/>
    <n v="1"/>
    <s v="T"/>
    <n v="0"/>
    <n v="869"/>
    <x v="40"/>
    <m/>
    <m/>
    <m/>
    <n v="1970"/>
    <s v="TOMBADO"/>
    <m/>
    <m/>
    <m/>
    <s v="RJ3304557PSPS00008"/>
    <s v="Bem Paisagístico"/>
    <s v="Paisagem"/>
    <m/>
    <d v="1973-08-08T00:00:00"/>
    <m/>
    <m/>
    <m/>
    <m/>
    <m/>
    <x v="43"/>
    <n v="1970"/>
    <m/>
    <m/>
    <m/>
    <m/>
    <s v="Não se aplica"/>
    <m/>
    <m/>
    <m/>
    <m/>
    <m/>
    <m/>
    <m/>
    <m/>
  </r>
  <r>
    <m/>
    <s v="ARQUIVO"/>
    <m/>
    <m/>
    <s v="SE"/>
    <s v="RJ"/>
    <s v="Rio de Janeiro"/>
    <s v="Patrimônio Natural"/>
    <s v="Morro da Babilônia "/>
    <n v="1"/>
    <s v="T"/>
    <n v="0"/>
    <n v="869"/>
    <x v="40"/>
    <m/>
    <m/>
    <m/>
    <n v="1970"/>
    <s v="TOMBADO"/>
    <m/>
    <m/>
    <m/>
    <s v="RJ3304557PSPS00007"/>
    <s v="Bem Paisagístico"/>
    <s v="Paisagem"/>
    <m/>
    <d v="1973-08-08T00:00:00"/>
    <m/>
    <m/>
    <m/>
    <m/>
    <m/>
    <x v="43"/>
    <n v="1970"/>
    <m/>
    <m/>
    <m/>
    <m/>
    <m/>
    <m/>
    <m/>
    <m/>
    <m/>
    <m/>
    <m/>
    <m/>
    <s v="Corcovado: Entorno e Normatização: Portaria Iphan nº 104/2000 (alterada pela Portaria nº 48/2016). Dois Irmãos e Gávea: decreto E 5456."/>
  </r>
  <r>
    <m/>
    <s v="ARQUIVO"/>
    <m/>
    <m/>
    <s v="SE"/>
    <s v="RJ"/>
    <s v="Rio de Janeiro"/>
    <s v="Patrimônio Natural"/>
    <s v="Morro da Urca"/>
    <n v="1"/>
    <s v="T"/>
    <n v="0"/>
    <n v="869"/>
    <x v="40"/>
    <m/>
    <m/>
    <m/>
    <n v="1970"/>
    <s v="TOMBADO"/>
    <m/>
    <m/>
    <m/>
    <s v="RJ3304557PSPS00006"/>
    <s v="Bem Paisagístico"/>
    <s v="Paisagem"/>
    <m/>
    <d v="1973-08-08T00:00:00"/>
    <m/>
    <m/>
    <m/>
    <m/>
    <m/>
    <x v="43"/>
    <n v="1970"/>
    <m/>
    <m/>
    <m/>
    <m/>
    <m/>
    <m/>
    <m/>
    <m/>
    <m/>
    <m/>
    <m/>
    <m/>
    <s v="Corcovado: Entorno e Normatização: Portaria Iphan nº 104/2000 (alterada pela Portaria nº 48/2016). Dois Irmãos e Gávea: decreto E 5456."/>
  </r>
  <r>
    <m/>
    <s v="ARQUIVO"/>
    <m/>
    <m/>
    <s v="SE"/>
    <s v="RJ"/>
    <s v="Rio de Janeiro"/>
    <s v="Patrimônio Natural"/>
    <s v="Morro Dois Irmãos"/>
    <n v="1"/>
    <s v="T"/>
    <n v="0"/>
    <n v="869"/>
    <x v="40"/>
    <m/>
    <m/>
    <m/>
    <n v="1970"/>
    <s v="TOMBADO"/>
    <m/>
    <m/>
    <m/>
    <s v="RJ3304557PSPS00004"/>
    <s v="Bem Paisagístico"/>
    <s v="Paisagem"/>
    <m/>
    <d v="1973-08-08T00:00:00"/>
    <m/>
    <m/>
    <m/>
    <m/>
    <m/>
    <x v="43"/>
    <n v="1970"/>
    <m/>
    <m/>
    <m/>
    <m/>
    <m/>
    <m/>
    <m/>
    <m/>
    <m/>
    <m/>
    <m/>
    <m/>
    <s v="Corcovado: Entorno e Normatização: Portaria Iphan nº 104/2000 (alterada pela Portaria nº 48/2016). Dois Irmãos e Gávea: decreto E 5456."/>
  </r>
  <r>
    <m/>
    <s v="ARQUIVO"/>
    <m/>
    <m/>
    <s v="SE"/>
    <s v="RJ"/>
    <s v="Rio de Janeiro"/>
    <s v="Patrimônio Natural"/>
    <s v="Pão de Açúcar"/>
    <n v="1"/>
    <s v="T"/>
    <n v="0"/>
    <n v="869"/>
    <x v="40"/>
    <m/>
    <m/>
    <m/>
    <n v="1970"/>
    <s v="TOMBADO"/>
    <m/>
    <m/>
    <m/>
    <s v="RJ3304557PSPS00005"/>
    <s v="Bem Paisagístico"/>
    <s v="Paisagem"/>
    <m/>
    <d v="1973-08-08T00:00:00"/>
    <m/>
    <m/>
    <m/>
    <m/>
    <m/>
    <x v="43"/>
    <n v="1970"/>
    <m/>
    <m/>
    <m/>
    <m/>
    <m/>
    <m/>
    <m/>
    <m/>
    <m/>
    <m/>
    <m/>
    <m/>
    <s v="Corcovado: Entorno e Normatização: Portaria Iphan nº 104/2000 (alterada pela Portaria nº 48/2016). Dois Irmãos e Gávea: decreto E 5456."/>
  </r>
  <r>
    <m/>
    <s v="ARQUIVO"/>
    <m/>
    <m/>
    <s v="SE"/>
    <s v="RJ"/>
    <s v="Rio de Janeiro"/>
    <s v="Patrimônio Natural"/>
    <s v="Pedra da Gávea"/>
    <n v="1"/>
    <s v="T"/>
    <n v="0"/>
    <n v="869"/>
    <x v="40"/>
    <m/>
    <m/>
    <m/>
    <n v="1970"/>
    <s v="TOMBADO"/>
    <m/>
    <m/>
    <m/>
    <s v="RJ3304557PSPS00001"/>
    <s v="Bem Paisagístico"/>
    <s v="Paisagem"/>
    <m/>
    <d v="1973-08-08T00:00:00"/>
    <m/>
    <m/>
    <m/>
    <m/>
    <m/>
    <x v="43"/>
    <n v="1970"/>
    <m/>
    <m/>
    <m/>
    <m/>
    <m/>
    <m/>
    <m/>
    <m/>
    <m/>
    <m/>
    <m/>
    <m/>
    <s v="Corcovado: Entorno e Normatização: Portaria Iphan nº 104/2000 (alterada pela Portaria nº 48/2016). Dois Irmãos e Gávea: decreto E 5456."/>
  </r>
  <r>
    <m/>
    <s v="ARQUIVO"/>
    <m/>
    <m/>
    <s v="SE"/>
    <s v="MG"/>
    <s v="Prados"/>
    <s v="Edificação e Acervo"/>
    <s v="Igreja Matriz de Nossa Senhora da Conceição"/>
    <n v="1"/>
    <s v="T"/>
    <n v="1"/>
    <n v="870"/>
    <x v="40"/>
    <m/>
    <m/>
    <m/>
    <n v="1970"/>
    <s v="TOMBADO"/>
    <m/>
    <m/>
    <m/>
    <s v="MG3152709BIED00002"/>
    <s v="Bem Imóvel"/>
    <s v="Edificação"/>
    <s v="Arquitetura Religiosa"/>
    <m/>
    <d v="1996-12-06T00:00:00"/>
    <d v="1996-12-06T00:00:00"/>
    <m/>
    <n v="1996"/>
    <n v="9"/>
    <x v="48"/>
    <n v="1990"/>
    <m/>
    <m/>
    <m/>
    <m/>
    <s v="Não se aplica"/>
    <m/>
    <m/>
    <m/>
    <m/>
    <m/>
    <m/>
    <m/>
    <m/>
  </r>
  <r>
    <m/>
    <s v="ARQUIVO"/>
    <s v="Processo INDEFERIDO em 27/05/2008."/>
    <m/>
    <s v="SE"/>
    <s v="RJ"/>
    <s v="Rio de Janeiro"/>
    <s v="Edificação"/>
    <s v="Casa: Rua Moncorvo Filho - Antiga sede do Senado do Império, atual sede da Faculdade de Direito UFRJ."/>
    <n v="1"/>
    <m/>
    <n v="1"/>
    <n v="871"/>
    <x v="40"/>
    <m/>
    <m/>
    <m/>
    <n v="1970"/>
    <s v="INDEFERIDO"/>
    <m/>
    <m/>
    <m/>
    <s v=" "/>
    <s v="Bem Imóvel"/>
    <s v="Edificação"/>
    <m/>
    <m/>
    <m/>
    <m/>
    <m/>
    <m/>
    <m/>
    <x v="1"/>
    <m/>
    <m/>
    <d v="2008-05-27T00:00:00"/>
    <n v="2000"/>
    <m/>
    <m/>
    <m/>
    <m/>
    <m/>
    <m/>
    <m/>
    <m/>
    <m/>
    <m/>
  </r>
  <r>
    <d v="2018-07-16T00:00:00"/>
    <s v="DEPAM"/>
    <s v="Info Arquivo: &quot;04/06/1975 Dra. Lígia - Não Localizado&quot;"/>
    <s v="01498.001026/2018-21"/>
    <s v="NE"/>
    <s v="PE"/>
    <s v="Moreno"/>
    <s v="Conjunto Rural"/>
    <s v="Engenho Morenos"/>
    <n v="1"/>
    <m/>
    <n v="1"/>
    <n v="872"/>
    <x v="40"/>
    <m/>
    <m/>
    <m/>
    <n v="1970"/>
    <s v="INSTRUÇÃO"/>
    <s v="DEFERIMENTO"/>
    <m/>
    <m/>
    <s v=" "/>
    <s v="Bem Imóvel"/>
    <s v="Conjunto Arquitetônico"/>
    <s v="Arquitetura de Produção"/>
    <m/>
    <m/>
    <m/>
    <m/>
    <m/>
    <m/>
    <x v="1"/>
    <m/>
    <m/>
    <m/>
    <m/>
    <m/>
    <m/>
    <m/>
    <m/>
    <m/>
    <m/>
    <m/>
    <m/>
    <m/>
    <m/>
  </r>
  <r>
    <d v="2019-02-14T00:00:00"/>
    <s v="DEPAM"/>
    <s v="indicação de indeferimento. Recebido pela CGID em 14/02/2019"/>
    <s v="01458.000812/2014-53"/>
    <s v="SE"/>
    <s v="ES"/>
    <s v="Vitória"/>
    <s v="Edificação e Acervo"/>
    <s v="Igreja: São Francisco (do Antigo Convento) "/>
    <n v="1"/>
    <m/>
    <n v="1"/>
    <n v="873"/>
    <x v="40"/>
    <m/>
    <m/>
    <m/>
    <n v="1970"/>
    <s v="INSTRUÇÃO"/>
    <s v="INDEFERIMENTO"/>
    <m/>
    <m/>
    <s v=" "/>
    <s v="Bem Imóvel"/>
    <s v="Edificação"/>
    <s v="Arquitetura Religiosa"/>
    <m/>
    <m/>
    <m/>
    <m/>
    <m/>
    <m/>
    <x v="1"/>
    <m/>
    <m/>
    <m/>
    <m/>
    <m/>
    <m/>
    <m/>
    <m/>
    <m/>
    <m/>
    <m/>
    <m/>
    <m/>
    <s v="Devido a descaracterização do citado bem, sugere proteção por parte do orgão estadual de proteção ao patrimônio.)_ Vitória (ES)"/>
  </r>
  <r>
    <m/>
    <s v="ARQUIVO"/>
    <s v="Encaminhado para INDEFERIMENTO em 15/08/2016 "/>
    <s v="01458.001085/2015-22"/>
    <s v="SE"/>
    <s v="SP"/>
    <s v="Ribeirão Pires"/>
    <s v="Edificação e Acervo"/>
    <s v=" Igreja: Pilar"/>
    <n v="1"/>
    <m/>
    <n v="1"/>
    <n v="874"/>
    <x v="40"/>
    <m/>
    <m/>
    <m/>
    <n v="1970"/>
    <s v="INDEFERIDO"/>
    <m/>
    <m/>
    <m/>
    <s v=" "/>
    <s v="Bem Imóvel"/>
    <s v="Edificação"/>
    <s v="Arquitetura Religiosa"/>
    <m/>
    <m/>
    <m/>
    <m/>
    <m/>
    <m/>
    <x v="1"/>
    <m/>
    <m/>
    <d v="1905-07-08T00:00:00"/>
    <n v="2010"/>
    <m/>
    <m/>
    <m/>
    <m/>
    <m/>
    <m/>
    <m/>
    <m/>
    <m/>
    <s v="Processo arquivado em virtude de ter sido tombado pelo Estado de São Paulo"/>
  </r>
  <r>
    <d v="2016-04-29T00:00:00"/>
    <s v="DEPAM"/>
    <s v="CGID: 29/04/2016. Enviado ao DEPAM para análise e orientações quanto à conclusão, mas chegou no período em que a Monica estava de licença. Ainda não foi analisado."/>
    <s v="01458.000281/2013-18"/>
    <s v="NE"/>
    <s v="PE"/>
    <s v="Cabo de Santo Agostinho"/>
    <s v="Patrimônio Natural"/>
    <s v="Conjunto de áreas da baía de Suape e do Cabo de Santo Agostinho"/>
    <n v="1"/>
    <m/>
    <n v="1"/>
    <n v="875"/>
    <x v="40"/>
    <m/>
    <m/>
    <m/>
    <n v="1970"/>
    <s v="INSTRUÇÃO"/>
    <s v="DEFERIMENTO"/>
    <m/>
    <m/>
    <s v=" "/>
    <s v="Bem Paisagístico"/>
    <s v="Paisagem"/>
    <m/>
    <m/>
    <m/>
    <m/>
    <m/>
    <m/>
    <m/>
    <x v="1"/>
    <m/>
    <m/>
    <m/>
    <m/>
    <m/>
    <m/>
    <m/>
    <m/>
    <m/>
    <m/>
    <m/>
    <m/>
    <m/>
    <m/>
  </r>
  <r>
    <m/>
    <s v="ARQUIVO"/>
    <s v="Encaminhado para arquivo em 05/02/2019"/>
    <s v="01458.000813/2014-06"/>
    <s v="NE"/>
    <s v="PE"/>
    <s v="São José do Egito"/>
    <s v="Edificação e Acervo"/>
    <s v="Igreja: São Pedro (Capela)"/>
    <n v="1"/>
    <m/>
    <n v="1"/>
    <n v="876"/>
    <x v="40"/>
    <d v="1973-06-11T00:00:00"/>
    <s v="Sr. Joaquim Duarte Dantas"/>
    <s v="não consta"/>
    <n v="1970"/>
    <s v="INDEFERIDO"/>
    <m/>
    <m/>
    <m/>
    <s v=" "/>
    <s v="Bem Imóvel"/>
    <s v="Edificação"/>
    <s v="Arquitetura Religiosa"/>
    <m/>
    <m/>
    <m/>
    <m/>
    <m/>
    <m/>
    <x v="1"/>
    <m/>
    <m/>
    <m/>
    <m/>
    <m/>
    <m/>
    <m/>
    <m/>
    <m/>
    <m/>
    <m/>
    <m/>
    <m/>
    <m/>
  </r>
  <r>
    <m/>
    <s v="ARQUIVO"/>
    <m/>
    <m/>
    <s v="CO"/>
    <s v="MT"/>
    <s v="Vila Bela da Santissima Trindade"/>
    <s v="Ruína"/>
    <s v="Ruínas da Igreja da Matriz de Vila Bela da Santíssima Trindade, situadas na quadra  delimitada pela Rua Municipal ou dos Mercadores, pela Travessa do Palácio, pela Rua Dr. Mário Correa ou do Fogo e pela Travessa n. 4, ou de Trás do Palácio, e Ruínas do Pa"/>
    <n v="1"/>
    <s v="T"/>
    <n v="1"/>
    <n v="877"/>
    <x v="40"/>
    <m/>
    <m/>
    <m/>
    <n v="1970"/>
    <s v="TOMBADO"/>
    <m/>
    <m/>
    <m/>
    <s v="MT5105507BIED00001"/>
    <s v="Bem Imóvel"/>
    <s v="Ruína"/>
    <m/>
    <m/>
    <d v="1988-06-13T00:00:00"/>
    <m/>
    <m/>
    <n v="1986"/>
    <n v="125"/>
    <x v="36"/>
    <n v="1980"/>
    <m/>
    <m/>
    <m/>
    <m/>
    <s v="Não se aplica"/>
    <m/>
    <m/>
    <m/>
    <m/>
    <m/>
    <m/>
    <m/>
    <m/>
  </r>
  <r>
    <m/>
    <s v="ARQUIVO"/>
    <m/>
    <m/>
    <s v="SE"/>
    <s v="RJ"/>
    <s v="Rio de Janeiro"/>
    <s v="Patrimônio Natural"/>
    <s v="Lagoa Rodrigo de Freitas: conjunto paisagístico"/>
    <n v="1"/>
    <s v="T"/>
    <n v="1"/>
    <n v="878"/>
    <x v="40"/>
    <m/>
    <m/>
    <m/>
    <n v="1970"/>
    <s v="TOMBADO"/>
    <m/>
    <m/>
    <m/>
    <s v="RJ3304557PSPS00009"/>
    <s v="Bem Paisagístico"/>
    <s v="Paisagem"/>
    <m/>
    <d v="2000-06-19T00:00:00"/>
    <m/>
    <m/>
    <m/>
    <n v="1999"/>
    <n v="19"/>
    <x v="44"/>
    <n v="2000"/>
    <m/>
    <m/>
    <m/>
    <m/>
    <s v="T"/>
    <s v="sim"/>
    <m/>
    <m/>
    <m/>
    <m/>
    <m/>
    <m/>
    <m/>
  </r>
  <r>
    <m/>
    <s v="ARQUIVO"/>
    <m/>
    <m/>
    <s v="NE"/>
    <s v="CE"/>
    <s v="Aracati"/>
    <s v="Edificação"/>
    <s v="Prédio da casa de câmara e cadeia na Rua Liberato Barroso esquina com a Praça da Independência"/>
    <n v="1"/>
    <s v="T"/>
    <n v="1"/>
    <n v="879"/>
    <x v="40"/>
    <m/>
    <m/>
    <m/>
    <n v="1970"/>
    <s v="TOMBADO"/>
    <m/>
    <m/>
    <m/>
    <s v="CE2301109BIED00001"/>
    <s v="Bem Imóvel"/>
    <s v="Edificação"/>
    <m/>
    <m/>
    <d v="1980-04-08T00:00:00"/>
    <d v="1980-04-08T00:00:00"/>
    <m/>
    <n v="1976"/>
    <n v="74"/>
    <x v="37"/>
    <n v="1980"/>
    <m/>
    <m/>
    <m/>
    <m/>
    <s v="Não se aplica"/>
    <m/>
    <s v="Não se aplica"/>
    <m/>
    <s v="sim"/>
    <m/>
    <m/>
    <m/>
    <m/>
  </r>
  <r>
    <m/>
    <s v="ARQUIVO"/>
    <m/>
    <m/>
    <s v="SE"/>
    <s v="MG"/>
    <s v="Nova Era"/>
    <s v="Conjunto Arquitetônico"/>
    <s v="Praça da Matriz: conjunto arquitetônico e Museu Municipal de Arte e História: prédio"/>
    <n v="1"/>
    <s v="T"/>
    <n v="1"/>
    <n v="880"/>
    <x v="40"/>
    <m/>
    <m/>
    <m/>
    <n v="1970"/>
    <s v="TOMBADO"/>
    <m/>
    <m/>
    <m/>
    <s v="MG3144706BICA00001"/>
    <s v="Bem Imóvel"/>
    <s v="Conjunto Arquitetônico"/>
    <m/>
    <d v="1973-12-17T00:00:00"/>
    <m/>
    <d v="1973-12-17T00:00:00"/>
    <m/>
    <n v="1973"/>
    <n v="62"/>
    <x v="43"/>
    <n v="1970"/>
    <m/>
    <m/>
    <m/>
    <m/>
    <m/>
    <m/>
    <m/>
    <m/>
    <m/>
    <m/>
    <m/>
    <m/>
    <s v="parecer conselheiro existe porém sem data"/>
  </r>
  <r>
    <m/>
    <s v="ARQUIVO"/>
    <m/>
    <m/>
    <s v="SE"/>
    <s v="RJ"/>
    <s v="Valença"/>
    <s v="Edificação"/>
    <s v="Fazenda Santa Mônica: casa"/>
    <n v="1"/>
    <s v="T"/>
    <n v="1"/>
    <n v="881"/>
    <x v="40"/>
    <m/>
    <m/>
    <m/>
    <n v="1970"/>
    <s v="TOMBADO"/>
    <m/>
    <m/>
    <m/>
    <s v="RJ3306107BIED00001"/>
    <s v="Bem Imóvel"/>
    <s v="Edificação"/>
    <m/>
    <m/>
    <d v="1973-12-17T00:00:00"/>
    <m/>
    <m/>
    <n v="1973"/>
    <n v="62"/>
    <x v="43"/>
    <n v="1970"/>
    <m/>
    <m/>
    <m/>
    <m/>
    <s v="Não se aplica"/>
    <m/>
    <m/>
    <m/>
    <m/>
    <m/>
    <m/>
    <m/>
    <m/>
  </r>
  <r>
    <d v="2020-04-01T00:00:00"/>
    <s v="DEPAM"/>
    <s v="Origem: DEPAM 24/08/2012 / Destino: Superintendência 08/10/2012 (dois bens)"/>
    <s v="01458.000974/2012-20"/>
    <s v="SE"/>
    <s v="MG"/>
    <s v="Sacramento"/>
    <s v="Edificação e Acervo"/>
    <s v="Igreja da Matriz de Nossa Senhora do Desterro"/>
    <n v="1"/>
    <m/>
    <n v="1"/>
    <n v="882"/>
    <x v="40"/>
    <m/>
    <m/>
    <m/>
    <n v="1970"/>
    <s v="INSTRUÇÃO"/>
    <s v="INDEFERIMENTO"/>
    <m/>
    <m/>
    <s v=" "/>
    <s v="Bem Imóvel"/>
    <s v="Edificação"/>
    <s v="Arquitetura Religiosa"/>
    <m/>
    <m/>
    <m/>
    <m/>
    <m/>
    <m/>
    <x v="1"/>
    <m/>
    <m/>
    <m/>
    <m/>
    <m/>
    <m/>
    <m/>
    <m/>
    <m/>
    <m/>
    <m/>
    <m/>
    <m/>
    <m/>
  </r>
  <r>
    <d v="2020-04-01T00:00:00"/>
    <s v="DEPAM"/>
    <s v="Origem: DEPAM 24/08/2012 / Destino: Superintendência 08/10/2012 (dois bens)"/>
    <s v="01458.000974/2012-20"/>
    <s v="SE"/>
    <s v="MG"/>
    <s v="Sacramento"/>
    <s v="Edificação e Acervo"/>
    <s v="Igreja de Nossa Senhora do Rosário do Desemboque"/>
    <n v="1"/>
    <m/>
    <n v="0"/>
    <n v="882"/>
    <x v="40"/>
    <m/>
    <m/>
    <m/>
    <n v="1970"/>
    <s v="INSTRUÇÃO"/>
    <s v="INDEFERIMENTO"/>
    <m/>
    <m/>
    <s v=" "/>
    <s v="Bem Imóvel"/>
    <s v="Edificação"/>
    <s v="Arquitetura Religiosa"/>
    <m/>
    <m/>
    <m/>
    <m/>
    <m/>
    <m/>
    <x v="1"/>
    <m/>
    <m/>
    <m/>
    <m/>
    <m/>
    <m/>
    <m/>
    <m/>
    <m/>
    <m/>
    <m/>
    <m/>
    <m/>
    <m/>
  </r>
  <r>
    <m/>
    <s v="ARQUIVO"/>
    <m/>
    <m/>
    <s v="NE"/>
    <s v="PE"/>
    <s v="Recife"/>
    <s v="Edificação"/>
    <s v="Mercado de São José"/>
    <n v="1"/>
    <s v="T"/>
    <n v="1"/>
    <n v="883"/>
    <x v="40"/>
    <m/>
    <m/>
    <m/>
    <n v="1970"/>
    <s v="TOMBADO"/>
    <m/>
    <m/>
    <m/>
    <s v="PE2611606BIED00015"/>
    <s v="Bem Imóvel"/>
    <s v="Edificação"/>
    <m/>
    <m/>
    <d v="1973-12-17T00:00:00"/>
    <d v="1973-12-17T00:00:00"/>
    <m/>
    <n v="1973"/>
    <s v="62, 110"/>
    <x v="43"/>
    <n v="1970"/>
    <n v="1984"/>
    <m/>
    <m/>
    <s v="Na 110ª reunião do Conselho Consultivo teria sido definida a poligonal de proteção. Verificar!"/>
    <s v="Não se aplica"/>
    <m/>
    <s v="sim"/>
    <m/>
    <m/>
    <m/>
    <m/>
    <m/>
    <s v="Delimitação de entorno incluindo vários bens, que teria sido apresentada ao Conselho Consultivo (verificar). Mapas com delimitações no Sambaqui."/>
  </r>
  <r>
    <m/>
    <s v="SUPERINT"/>
    <s v="Origem: Depam. Destino: Superintendência 23/12/2016"/>
    <m/>
    <s v="SE"/>
    <s v="RJ"/>
    <s v="Petrópolis"/>
    <s v="Edificação"/>
    <s v="Museu do Colono"/>
    <n v="1"/>
    <m/>
    <n v="1"/>
    <n v="884"/>
    <x v="40"/>
    <m/>
    <m/>
    <m/>
    <n v="1970"/>
    <s v="INSTRUÇÃO"/>
    <m/>
    <m/>
    <m/>
    <s v=" "/>
    <s v="Bem Imóvel"/>
    <s v="Edificação"/>
    <m/>
    <m/>
    <m/>
    <m/>
    <m/>
    <m/>
    <m/>
    <x v="1"/>
    <m/>
    <m/>
    <m/>
    <m/>
    <m/>
    <m/>
    <m/>
    <m/>
    <m/>
    <m/>
    <m/>
    <m/>
    <m/>
    <m/>
  </r>
  <r>
    <m/>
    <s v="ARQUIVO"/>
    <s v="indeferido em 09/01/2020"/>
    <s v="01458.000975/2012-74"/>
    <s v="SE"/>
    <s v="MG"/>
    <s v="Uberlândia"/>
    <s v="Edificação e Acervo"/>
    <s v=" Igrejinha de Santa Maria (Capela)"/>
    <n v="1"/>
    <m/>
    <n v="1"/>
    <n v="885"/>
    <x v="40"/>
    <m/>
    <m/>
    <m/>
    <n v="1970"/>
    <s v="INDEFERIDO"/>
    <m/>
    <d v="2020-01-09T00:00:00"/>
    <m/>
    <s v=" "/>
    <s v="Bem Imóvel"/>
    <s v="Edificação"/>
    <s v="Arquitetura Religiosa"/>
    <m/>
    <m/>
    <m/>
    <m/>
    <m/>
    <m/>
    <x v="1"/>
    <m/>
    <m/>
    <m/>
    <m/>
    <m/>
    <m/>
    <m/>
    <m/>
    <m/>
    <m/>
    <m/>
    <m/>
    <m/>
    <m/>
  </r>
  <r>
    <m/>
    <s v="ARQUIVO"/>
    <s v="Indeferido em 12/02/2019"/>
    <s v="01458.000815/2014-97"/>
    <s v="NE"/>
    <s v="PE"/>
    <s v="Recife"/>
    <s v="Edificação"/>
    <s v="Casa: Apolo (Rua do), nº 121 - Teatro Apolo"/>
    <n v="1"/>
    <m/>
    <n v="1"/>
    <n v="886"/>
    <x v="40"/>
    <s v="não existe"/>
    <s v="interna"/>
    <s v="não consta"/>
    <n v="1970"/>
    <s v="INDEFERIDO"/>
    <m/>
    <m/>
    <m/>
    <s v=" "/>
    <s v="Bem Imóvel"/>
    <s v="Edificação"/>
    <m/>
    <m/>
    <m/>
    <m/>
    <m/>
    <m/>
    <m/>
    <x v="1"/>
    <m/>
    <m/>
    <m/>
    <m/>
    <m/>
    <m/>
    <m/>
    <m/>
    <m/>
    <m/>
    <m/>
    <m/>
    <m/>
    <m/>
  </r>
  <r>
    <m/>
    <s v="ARQUIVO"/>
    <s v="Processo INDEFERIDO em 26/08/2014."/>
    <s v="01458.000161/2014-00"/>
    <s v="S"/>
    <s v="RS"/>
    <s v="Santa Maria"/>
    <s v="Edificação"/>
    <s v="Casa: de João Nideraver Sobrinho"/>
    <n v="1"/>
    <m/>
    <n v="1"/>
    <n v="887"/>
    <x v="40"/>
    <m/>
    <m/>
    <m/>
    <n v="1970"/>
    <s v="INDEFERIDO"/>
    <m/>
    <m/>
    <m/>
    <s v=" "/>
    <s v="Bem Imóvel"/>
    <s v="Edificação"/>
    <m/>
    <m/>
    <m/>
    <m/>
    <m/>
    <m/>
    <m/>
    <x v="1"/>
    <m/>
    <m/>
    <d v="2014-08-26T00:00:00"/>
    <n v="2010"/>
    <m/>
    <m/>
    <m/>
    <m/>
    <m/>
    <m/>
    <m/>
    <m/>
    <m/>
    <m/>
  </r>
  <r>
    <m/>
    <s v="DEPAM"/>
    <s v="Os Processos 0888-T-73; 1028-T-80; 1504-T-09 e 1580-T-09 foram ANEXADOS ao Processo 1613-T-10."/>
    <s v="01458.003599/2010-16"/>
    <s v="CO"/>
    <s v="MS"/>
    <s v="Corumbá"/>
    <s v="Edificação"/>
    <s v="Forte Junqueira"/>
    <n v="0"/>
    <m/>
    <n v="1"/>
    <n v="888"/>
    <x v="40"/>
    <m/>
    <m/>
    <m/>
    <n v="1970"/>
    <s v="ANEXADO"/>
    <m/>
    <m/>
    <m/>
    <s v="MS-5003207-BI-ED-00003"/>
    <s v="Bem Imóvel"/>
    <s v="Edificação"/>
    <m/>
    <m/>
    <m/>
    <m/>
    <m/>
    <m/>
    <m/>
    <x v="1"/>
    <m/>
    <m/>
    <m/>
    <m/>
    <m/>
    <m/>
    <m/>
    <m/>
    <m/>
    <m/>
    <m/>
    <m/>
    <m/>
    <m/>
  </r>
  <r>
    <m/>
    <s v="ARQUIVO"/>
    <s v="Indeferido em 13/04/2017"/>
    <s v="01458.000816/2014-31"/>
    <s v="SE"/>
    <s v="SP"/>
    <s v="Guaratinguetá"/>
    <s v="Conjunto Arquitetônico"/>
    <s v="Cemitério: Passos (Irmandade de Nosso Senhor do) "/>
    <n v="1"/>
    <m/>
    <n v="1"/>
    <n v="889"/>
    <x v="40"/>
    <d v="1973-07-03T00:00:00"/>
    <s v="Museu Frei Galvão"/>
    <s v="não consta"/>
    <n v="1970"/>
    <s v="INDEFERIDO"/>
    <m/>
    <m/>
    <m/>
    <s v=" "/>
    <s v="Bem Imóvel"/>
    <s v="Conjunto Arquitetônico"/>
    <s v="Arquitetura Funerária"/>
    <m/>
    <m/>
    <m/>
    <m/>
    <m/>
    <m/>
    <x v="1"/>
    <m/>
    <m/>
    <m/>
    <m/>
    <m/>
    <m/>
    <m/>
    <m/>
    <m/>
    <m/>
    <m/>
    <m/>
    <m/>
    <m/>
  </r>
  <r>
    <m/>
    <s v="ARQUIVO"/>
    <m/>
    <m/>
    <s v="SE"/>
    <s v="RJ"/>
    <s v="Campos dos Goytacazes"/>
    <s v="Edificação"/>
    <s v="Solar da Baronesa de Muriaé"/>
    <n v="1"/>
    <s v="T"/>
    <n v="1"/>
    <n v="890"/>
    <x v="40"/>
    <m/>
    <m/>
    <m/>
    <n v="1970"/>
    <s v="TOMBADO"/>
    <m/>
    <m/>
    <m/>
    <s v="RJ3301009BIED00005"/>
    <s v="Bem Imóvel"/>
    <s v="Edificação"/>
    <m/>
    <m/>
    <d v="1974-07-19T00:00:00"/>
    <d v="1974-07-19T00:00:00"/>
    <m/>
    <n v="1974"/>
    <n v="64"/>
    <x v="19"/>
    <n v="1970"/>
    <m/>
    <m/>
    <m/>
    <m/>
    <s v="Não se aplica"/>
    <m/>
    <m/>
    <m/>
    <m/>
    <m/>
    <m/>
    <m/>
    <m/>
  </r>
  <r>
    <m/>
    <s v="ARQUIVO"/>
    <m/>
    <m/>
    <s v="NE"/>
    <s v="BA"/>
    <s v="Rio de Contas"/>
    <s v="Conjunto Urbano"/>
    <s v="Rio de Contas, BA: conjunto arquitetônico"/>
    <n v="1"/>
    <s v="T"/>
    <n v="1"/>
    <n v="891"/>
    <x v="40"/>
    <m/>
    <m/>
    <m/>
    <n v="1970"/>
    <s v="TOMBADO"/>
    <m/>
    <m/>
    <m/>
    <s v="BA2926707BICA00001"/>
    <s v="Bem Imóvel"/>
    <s v="Conjunto Urbano"/>
    <m/>
    <d v="1980-04-08T00:00:00"/>
    <m/>
    <m/>
    <m/>
    <n v="1978"/>
    <n v="79"/>
    <x v="37"/>
    <n v="1980"/>
    <m/>
    <m/>
    <m/>
    <m/>
    <m/>
    <m/>
    <m/>
    <m/>
    <m/>
    <m/>
    <m/>
    <m/>
    <s v="Informações sobre delimitação das poligonais: Publicação Monumenta 2005"/>
  </r>
  <r>
    <m/>
    <s v="SUPERINT"/>
    <s v="Origem: DEPAM 24/07/2012 / Destino: Superintendência 21/08/2012"/>
    <s v="01458.000925/2012-97"/>
    <s v="SE"/>
    <s v="MG"/>
    <s v="Ponte Nova"/>
    <s v="Edificação"/>
    <s v="Casa: Quebra Canoas (Fazenda)"/>
    <n v="1"/>
    <m/>
    <n v="1"/>
    <n v="892"/>
    <x v="40"/>
    <m/>
    <m/>
    <m/>
    <n v="1970"/>
    <s v="INSTRUÇÃO"/>
    <m/>
    <m/>
    <m/>
    <s v=" "/>
    <s v="Bem Imóvel"/>
    <s v="Edificação"/>
    <m/>
    <m/>
    <m/>
    <m/>
    <m/>
    <m/>
    <m/>
    <x v="1"/>
    <m/>
    <m/>
    <m/>
    <m/>
    <m/>
    <m/>
    <m/>
    <m/>
    <m/>
    <m/>
    <m/>
    <m/>
    <m/>
    <m/>
  </r>
  <r>
    <m/>
    <s v="ARQUIVO"/>
    <s v="Processo INDEFERIDO em 17/04/2013."/>
    <s v="01458.001563/2012-51"/>
    <s v="SE"/>
    <s v="RJ"/>
    <s v="Petrópolis"/>
    <s v="Edificação"/>
    <s v="Casa: Westphalia (Rua), nº 279 (onde morou o Barão do Rio branco)"/>
    <n v="1"/>
    <m/>
    <n v="1"/>
    <n v="893"/>
    <x v="40"/>
    <m/>
    <m/>
    <m/>
    <n v="1970"/>
    <s v="INDEFERIDO"/>
    <m/>
    <m/>
    <m/>
    <s v=" "/>
    <s v="Bem Imóvel"/>
    <s v="Edificação"/>
    <m/>
    <m/>
    <m/>
    <m/>
    <m/>
    <m/>
    <m/>
    <x v="1"/>
    <m/>
    <m/>
    <d v="2013-04-17T00:00:00"/>
    <n v="2010"/>
    <m/>
    <m/>
    <m/>
    <m/>
    <m/>
    <m/>
    <m/>
    <m/>
    <m/>
    <m/>
  </r>
  <r>
    <m/>
    <s v="ARQUIVO"/>
    <m/>
    <m/>
    <s v="S"/>
    <s v="RS"/>
    <s v="São Gabriel"/>
    <s v="Edificação"/>
    <s v="Sobrado na Praça Dr. Fernando Abott, que em 1845 hospedou D. Pedro II"/>
    <n v="1"/>
    <s v="T"/>
    <n v="1"/>
    <n v="894"/>
    <x v="39"/>
    <m/>
    <m/>
    <m/>
    <n v="1970"/>
    <s v="TOMBADO"/>
    <m/>
    <m/>
    <m/>
    <s v="RS4318309BIED00001"/>
    <s v="Bem Imóvel"/>
    <s v="Edificação"/>
    <m/>
    <m/>
    <d v="1974-09-23T00:00:00"/>
    <m/>
    <m/>
    <n v="1974"/>
    <n v="66"/>
    <x v="19"/>
    <n v="1970"/>
    <m/>
    <m/>
    <m/>
    <m/>
    <s v="Não se aplica"/>
    <m/>
    <m/>
    <m/>
    <m/>
    <m/>
    <m/>
    <m/>
    <m/>
  </r>
  <r>
    <m/>
    <s v="ARQUIVO"/>
    <m/>
    <m/>
    <s v="NE"/>
    <s v="BA"/>
    <s v="Cachoeira"/>
    <s v="Bem móvel ou integrado"/>
    <s v="Lavabo do Convento de Santo Antônio de Paraguassú"/>
    <n v="1"/>
    <s v="T"/>
    <n v="1"/>
    <n v="895"/>
    <x v="39"/>
    <m/>
    <m/>
    <m/>
    <n v="1970"/>
    <s v="TOMBADO"/>
    <m/>
    <m/>
    <m/>
    <s v="BA2904902BMAR00001"/>
    <s v="Bem Móvel e Integrado"/>
    <s v="Artefato"/>
    <m/>
    <m/>
    <m/>
    <d v="1974-04-25T00:00:00"/>
    <m/>
    <m/>
    <m/>
    <x v="19"/>
    <n v="1970"/>
    <m/>
    <m/>
    <m/>
    <m/>
    <s v="Não se aplica"/>
    <m/>
    <s v="Não se aplica"/>
    <m/>
    <m/>
    <m/>
    <m/>
    <m/>
    <m/>
  </r>
  <r>
    <m/>
    <s v="ARQUIVO"/>
    <m/>
    <s v="01450.010897/2007-29"/>
    <s v="NE"/>
    <s v="BA"/>
    <s v="Salvador"/>
    <s v="Edificação"/>
    <s v="Casa da Praça Terreiro de Jesus - Prédio da Antiga Faculdade de Medicina da Bahia"/>
    <n v="1"/>
    <s v="T"/>
    <n v="1"/>
    <n v="896"/>
    <x v="39"/>
    <m/>
    <m/>
    <m/>
    <n v="1970"/>
    <s v="TOMBADO"/>
    <m/>
    <m/>
    <m/>
    <s v="BA-2927408-BI-ED-00095"/>
    <s v="Bem Imóvel"/>
    <s v="Edificação"/>
    <m/>
    <m/>
    <d v="2016-06-06T00:00:00"/>
    <d v="2016-06-06T00:00:00"/>
    <m/>
    <n v="1999"/>
    <n v="20"/>
    <x v="49"/>
    <n v="2010"/>
    <m/>
    <m/>
    <m/>
    <s v="inscrito no Livro de Tombo Histórico, Volume III, fl.135. Número de inscrição: 703 e no Livro do Tombo das Belas Artes, Volume II, fl. 87. Número de inscrição: 707."/>
    <s v="Não se aplica"/>
    <m/>
    <m/>
    <m/>
    <m/>
    <m/>
    <m/>
    <m/>
    <m/>
  </r>
  <r>
    <m/>
    <s v="ARQUIVO"/>
    <s v="Processo INDEFERIDO em 03/05/1999."/>
    <m/>
    <s v="SE"/>
    <s v="RJ"/>
    <s v="São Fidélis"/>
    <s v="Edificação"/>
    <s v="Solar dos Garcez (ou Solar do Carcel), Casa de Euclides da Cunha"/>
    <n v="1"/>
    <m/>
    <n v="1"/>
    <n v="897"/>
    <x v="39"/>
    <m/>
    <m/>
    <m/>
    <n v="1970"/>
    <s v="INDEFERIDO"/>
    <m/>
    <m/>
    <m/>
    <s v=" "/>
    <s v="Bem Imóvel"/>
    <s v="Edificação"/>
    <m/>
    <m/>
    <m/>
    <m/>
    <m/>
    <m/>
    <m/>
    <x v="1"/>
    <m/>
    <m/>
    <d v="1999-05-03T00:00:00"/>
    <n v="1990"/>
    <m/>
    <m/>
    <m/>
    <m/>
    <m/>
    <m/>
    <m/>
    <m/>
    <m/>
    <m/>
  </r>
  <r>
    <m/>
    <s v="ARQUIVO"/>
    <m/>
    <m/>
    <s v="SE"/>
    <s v="RJ"/>
    <s v="Rio de Janeiro"/>
    <s v="Edificação e Acervo"/>
    <s v="Prédio localizado na Estrada do Açude, nº 764 e respectivos acervos histórico e artístico"/>
    <n v="1"/>
    <s v="T"/>
    <n v="1"/>
    <n v="898"/>
    <x v="39"/>
    <m/>
    <m/>
    <m/>
    <n v="1970"/>
    <s v="TOMBADO"/>
    <m/>
    <m/>
    <m/>
    <s v="RJ-3304557-BI-ED-00109"/>
    <s v="Bem Imóvel"/>
    <s v="Edificação"/>
    <m/>
    <d v="1974-09-23T00:00:00"/>
    <d v="1974-09-23T00:00:00"/>
    <d v="1974-09-23T00:00:00"/>
    <m/>
    <n v="1974"/>
    <n v="66"/>
    <x v="19"/>
    <n v="1970"/>
    <m/>
    <m/>
    <m/>
    <m/>
    <s v="Não se aplica"/>
    <m/>
    <m/>
    <m/>
    <m/>
    <m/>
    <m/>
    <m/>
    <s v="O tombamento abrange os parques paisagísticos que ambientam os prédios.&quot;"/>
  </r>
  <r>
    <m/>
    <s v="ARQUIVO"/>
    <m/>
    <m/>
    <s v="SE"/>
    <s v="RJ"/>
    <s v="Rio de Janeiro"/>
    <s v="Edificação e Acervo"/>
    <s v="Prédio localizado à rua Murtinho Nobre, nº 93, conhecido como&quot; Chácara do Céu&quot;, e respectivos acervos histórico e artístico"/>
    <n v="1"/>
    <s v="T"/>
    <n v="0"/>
    <n v="898"/>
    <x v="39"/>
    <m/>
    <m/>
    <m/>
    <n v="1970"/>
    <s v="TOMBADO"/>
    <m/>
    <m/>
    <m/>
    <s v="RJ3304557BIED00053"/>
    <s v="Bem Imóvel"/>
    <s v="Edificação"/>
    <m/>
    <d v="1974-09-23T00:00:00"/>
    <d v="1974-09-23T00:00:00"/>
    <d v="1974-09-23T00:00:00"/>
    <m/>
    <n v="1974"/>
    <n v="66"/>
    <x v="19"/>
    <n v="1970"/>
    <m/>
    <m/>
    <m/>
    <m/>
    <s v="Não se aplica"/>
    <m/>
    <m/>
    <m/>
    <m/>
    <m/>
    <m/>
    <m/>
    <s v="O tombamento abrange os parques paisagísticos que ambientam os prédios.&quot;"/>
  </r>
  <r>
    <m/>
    <s v="ARQUIVO"/>
    <m/>
    <m/>
    <s v="SE"/>
    <s v="RJ"/>
    <s v="Niterói"/>
    <s v="Conjunto Arquitetônico"/>
    <s v="Solar do Jambeiro -  Rua Presidente Domiciano, nº 195 e seu respectivo parque arborizado"/>
    <n v="1"/>
    <s v="T"/>
    <n v="1"/>
    <n v="899"/>
    <x v="39"/>
    <m/>
    <m/>
    <m/>
    <n v="1970"/>
    <s v="TOMBADO"/>
    <m/>
    <m/>
    <m/>
    <s v="RJ-3303302-BI-CA-00004"/>
    <s v="Bem Imóvel"/>
    <s v="Conjunto Arquitetônico"/>
    <s v="Misto"/>
    <d v="1974-04-25T00:00:00"/>
    <m/>
    <d v="1974-04-25T00:00:00"/>
    <m/>
    <n v="1974"/>
    <n v="63"/>
    <x v="19"/>
    <n v="1970"/>
    <m/>
    <m/>
    <m/>
    <m/>
    <s v="Não se aplica"/>
    <m/>
    <m/>
    <m/>
    <m/>
    <m/>
    <m/>
    <m/>
    <s v="O tombamento abrange o parque arborizado pertencente a edificação.&quot;"/>
  </r>
  <r>
    <m/>
    <s v="ARQUIVO"/>
    <s v="Processo INDEFERIDO em 10/05/1999. Ver observações."/>
    <m/>
    <s v="NE"/>
    <s v="BA"/>
    <s v="Salvador"/>
    <s v="Edificação"/>
    <s v="Farmácia Brito; Casa Lellis Piedade - rua número 2; Prédio onde funcionou a Farmácia Britto"/>
    <n v="1"/>
    <m/>
    <n v="1"/>
    <n v="900"/>
    <x v="39"/>
    <m/>
    <m/>
    <m/>
    <n v="1970"/>
    <s v="INDEFERIDO"/>
    <m/>
    <m/>
    <m/>
    <s v=" "/>
    <s v="Bem Imóvel"/>
    <s v="Edificação"/>
    <m/>
    <m/>
    <m/>
    <m/>
    <m/>
    <n v="1975"/>
    <n v="70.709999999999994"/>
    <x v="1"/>
    <m/>
    <m/>
    <d v="1999-05-10T00:00:00"/>
    <n v="1990"/>
    <s v="Em 1975 (reunião 71) teria sido APROVADO o tombamento do bem. Verificar!"/>
    <m/>
    <m/>
    <m/>
    <m/>
    <m/>
    <m/>
    <m/>
    <m/>
    <m/>
  </r>
  <r>
    <m/>
    <s v="ARQUIVO"/>
    <s v="Origem: DEPAM 24/07/2012 / Destino: Superintendência 21/08/2012"/>
    <s v="01458.000926/2012-31"/>
    <s v="SE"/>
    <s v="MG"/>
    <s v="Rio Preto"/>
    <s v="Edificação e Acervo"/>
    <s v="Igreja do Rosário, Município de Rio Preto, Estado de Minas Gerais"/>
    <n v="1"/>
    <m/>
    <n v="1"/>
    <n v="901"/>
    <x v="39"/>
    <m/>
    <m/>
    <m/>
    <n v="1970"/>
    <s v="INDEFERIDO"/>
    <m/>
    <d v="2020-06-10T00:00:00"/>
    <m/>
    <s v=" "/>
    <s v="Bem Imóvel"/>
    <s v="Edificação"/>
    <s v="Arquitetura Religiosa"/>
    <m/>
    <m/>
    <m/>
    <m/>
    <m/>
    <m/>
    <x v="1"/>
    <m/>
    <m/>
    <m/>
    <m/>
    <m/>
    <m/>
    <m/>
    <m/>
    <m/>
    <m/>
    <m/>
    <m/>
    <m/>
    <m/>
  </r>
  <r>
    <m/>
    <s v="ARQUIVO"/>
    <s v="INDEFERIDO EM 10/11/2014"/>
    <s v="01458.001564/2012-04"/>
    <s v="SE"/>
    <s v="RJ"/>
    <s v="Magé"/>
    <s v="Edificação e Acervo"/>
    <s v="Igreja: Conceição (Capela-Vila Inhomirim)"/>
    <n v="1"/>
    <m/>
    <n v="1"/>
    <n v="902"/>
    <x v="39"/>
    <d v="1974-03-26T00:00:00"/>
    <s v="Câmara Municipal de Magé"/>
    <s v="não consta"/>
    <n v="1970"/>
    <s v="INDEFERIDO"/>
    <m/>
    <m/>
    <m/>
    <s v=" "/>
    <s v="Bem Imóvel"/>
    <s v="Edificação"/>
    <s v="Arquitetura Religiosa"/>
    <m/>
    <m/>
    <m/>
    <m/>
    <m/>
    <m/>
    <x v="1"/>
    <m/>
    <m/>
    <d v="2014-11-10T00:00:00"/>
    <n v="2010"/>
    <m/>
    <m/>
    <m/>
    <m/>
    <m/>
    <m/>
    <m/>
    <m/>
    <m/>
    <m/>
  </r>
  <r>
    <m/>
    <s v="ARQUIVO"/>
    <s v="INDEFERIDO EM 10/11/2014"/>
    <s v="01458.001564/2012-04"/>
    <s v="SE"/>
    <s v="RJ"/>
    <s v="Magé"/>
    <s v="Edificação e Acervo"/>
    <s v="Igreja: Conceição (Guapimirim)"/>
    <n v="1"/>
    <m/>
    <n v="0"/>
    <n v="902"/>
    <x v="39"/>
    <d v="1974-03-26T00:00:00"/>
    <s v="Câmara Municipal de Magé"/>
    <s v="não consta"/>
    <n v="1970"/>
    <s v="INDEFERIDO"/>
    <m/>
    <m/>
    <m/>
    <s v=" "/>
    <s v="Bem Imóvel"/>
    <s v="Edificação"/>
    <s v="Arquitetura Religiosa"/>
    <m/>
    <m/>
    <m/>
    <m/>
    <m/>
    <m/>
    <x v="1"/>
    <m/>
    <m/>
    <d v="2014-11-10T00:00:00"/>
    <n v="2010"/>
    <m/>
    <m/>
    <m/>
    <m/>
    <m/>
    <m/>
    <m/>
    <m/>
    <m/>
    <m/>
  </r>
  <r>
    <m/>
    <s v="ARQUIVO"/>
    <s v="INDEFERIDO EM 10/11/2014"/>
    <s v="01458.001564/2012-04"/>
    <s v="SE"/>
    <s v="RJ"/>
    <s v="Magé"/>
    <s v="Edificação e Acervo"/>
    <s v="Igreja: Guia (Pacobaíba)"/>
    <n v="1"/>
    <m/>
    <n v="0"/>
    <n v="902"/>
    <x v="39"/>
    <d v="1974-03-26T00:00:00"/>
    <s v="Câmara Municipal de Magé"/>
    <s v="não consta"/>
    <n v="1970"/>
    <s v="INDEFERIDO"/>
    <m/>
    <m/>
    <m/>
    <s v=" "/>
    <s v="Bem Imóvel"/>
    <s v="Edificação"/>
    <s v="Arquitetura Religiosa"/>
    <m/>
    <m/>
    <m/>
    <m/>
    <m/>
    <m/>
    <x v="1"/>
    <m/>
    <m/>
    <d v="2014-11-10T00:00:00"/>
    <n v="2010"/>
    <m/>
    <m/>
    <m/>
    <m/>
    <m/>
    <m/>
    <m/>
    <m/>
    <m/>
    <m/>
  </r>
  <r>
    <m/>
    <s v="ARQUIVO"/>
    <s v="INDEFERIDO EM 10/11/2014"/>
    <s v="01458.001564/2012-04"/>
    <s v="SE"/>
    <s v="RJ"/>
    <s v="Magé"/>
    <s v="Edificação e Acervo"/>
    <s v="Igreja: Piedade (Matriz-Vila Inhomirim)"/>
    <n v="1"/>
    <m/>
    <n v="0"/>
    <n v="902"/>
    <x v="39"/>
    <d v="1974-03-26T00:00:00"/>
    <s v="Câmara Municipal de Magé"/>
    <s v="não consta"/>
    <n v="1970"/>
    <s v="INDEFERIDO"/>
    <m/>
    <m/>
    <m/>
    <s v=" "/>
    <s v="Bem Imóvel"/>
    <s v="Edificação"/>
    <s v="Arquitetura Religiosa"/>
    <m/>
    <m/>
    <m/>
    <m/>
    <m/>
    <m/>
    <x v="1"/>
    <m/>
    <m/>
    <d v="2014-11-10T00:00:00"/>
    <n v="2010"/>
    <m/>
    <m/>
    <m/>
    <m/>
    <m/>
    <m/>
    <m/>
    <m/>
    <m/>
    <m/>
  </r>
  <r>
    <m/>
    <s v="ARQUIVO"/>
    <s v="INDEFERIDO EM 10/11/2014"/>
    <s v="01458.001564/2012-04"/>
    <s v="SE"/>
    <s v="RJ"/>
    <s v="Magé"/>
    <s v="Infraestrutura ou equipamento urbano"/>
    <s v="Poço: Bento"/>
    <n v="1"/>
    <m/>
    <n v="0"/>
    <n v="902"/>
    <x v="39"/>
    <d v="1974-03-26T00:00:00"/>
    <s v="Câmara Municipal de Magé"/>
    <s v="não consta"/>
    <n v="1970"/>
    <s v="INDEFERIDO"/>
    <m/>
    <m/>
    <m/>
    <s v=" "/>
    <s v="Bem Imóvel"/>
    <s v="Equipamento Urbano"/>
    <m/>
    <m/>
    <m/>
    <m/>
    <m/>
    <m/>
    <m/>
    <x v="1"/>
    <m/>
    <m/>
    <d v="2014-11-10T00:00:00"/>
    <n v="2010"/>
    <m/>
    <m/>
    <m/>
    <m/>
    <m/>
    <m/>
    <m/>
    <m/>
    <m/>
    <m/>
  </r>
  <r>
    <m/>
    <s v="ARQUIVO"/>
    <s v="INDEFERIDO EM 10/11/2014"/>
    <s v="01458.001564/2012-04"/>
    <s v="SE"/>
    <s v="RJ"/>
    <s v="Magé"/>
    <s v="Edificação e Acervo"/>
    <s v="Igreja: Ajuda (Guapimirim)"/>
    <n v="1"/>
    <m/>
    <n v="0"/>
    <n v="902"/>
    <x v="39"/>
    <d v="1974-03-26T00:00:00"/>
    <s v="Câmara Municipal de Magé"/>
    <s v="não consta"/>
    <n v="1970"/>
    <s v="INDEFERIDO"/>
    <m/>
    <m/>
    <m/>
    <s v=" "/>
    <s v="Bem Imóvel"/>
    <s v="Edificação"/>
    <s v="Arquitetura Religiosa"/>
    <m/>
    <m/>
    <m/>
    <m/>
    <m/>
    <m/>
    <x v="1"/>
    <m/>
    <m/>
    <d v="2014-11-10T00:00:00"/>
    <n v="2010"/>
    <m/>
    <m/>
    <m/>
    <m/>
    <m/>
    <m/>
    <m/>
    <m/>
    <m/>
    <m/>
  </r>
  <r>
    <m/>
    <s v="ARQUIVO"/>
    <s v="INDEFERIDO EM 10/11/2014"/>
    <s v="01458.001564/2012-04"/>
    <s v="SE"/>
    <s v="RJ"/>
    <s v="Magé"/>
    <s v="Edificação"/>
    <s v="Estação Guia de Pacobaíba"/>
    <n v="1"/>
    <m/>
    <n v="0"/>
    <n v="902"/>
    <x v="39"/>
    <d v="1974-03-26T00:00:00"/>
    <s v="Câmara Municipal de Magé"/>
    <s v="não consta"/>
    <n v="1970"/>
    <s v="INDEFERIDO"/>
    <m/>
    <m/>
    <m/>
    <s v=" "/>
    <s v="Bem Imóvel"/>
    <s v="Edificação"/>
    <m/>
    <m/>
    <m/>
    <m/>
    <m/>
    <m/>
    <m/>
    <x v="1"/>
    <m/>
    <m/>
    <d v="2014-11-10T00:00:00"/>
    <n v="2010"/>
    <m/>
    <m/>
    <m/>
    <m/>
    <m/>
    <m/>
    <m/>
    <m/>
    <m/>
    <m/>
  </r>
  <r>
    <m/>
    <s v="ARQUIVO"/>
    <s v="INDEFERIDO EM 10/11/2014"/>
    <s v="01458.001564/2012-04"/>
    <s v="SE"/>
    <s v="RJ"/>
    <s v="Magé"/>
    <s v="Edificação e Acervo"/>
    <s v="Museu Von Martius (Fazenda Barreira)"/>
    <n v="1"/>
    <m/>
    <n v="0"/>
    <n v="902"/>
    <x v="39"/>
    <d v="1974-03-26T00:00:00"/>
    <s v="Câmara Municipal de Magé"/>
    <s v="não consta"/>
    <n v="1970"/>
    <s v="INDEFERIDO"/>
    <m/>
    <m/>
    <m/>
    <s v=" "/>
    <s v="Bem Imóvel"/>
    <s v="Edificação"/>
    <m/>
    <m/>
    <m/>
    <m/>
    <m/>
    <m/>
    <m/>
    <x v="1"/>
    <m/>
    <m/>
    <d v="2014-11-10T00:00:00"/>
    <n v="2010"/>
    <m/>
    <m/>
    <m/>
    <m/>
    <m/>
    <m/>
    <m/>
    <m/>
    <m/>
    <m/>
  </r>
  <r>
    <m/>
    <s v="ARQUIVO"/>
    <s v="INDEFERIDO EM 10/11/2014"/>
    <s v="01458.001564/2012-04"/>
    <s v="SE"/>
    <s v="RJ"/>
    <s v="Magé"/>
    <s v="Infraestrutura ou equipamento urbano"/>
    <s v="Cais: Guia de Pacobaíba"/>
    <n v="1"/>
    <m/>
    <n v="0"/>
    <n v="902"/>
    <x v="39"/>
    <d v="1974-03-26T00:00:00"/>
    <s v="Câmara Municipal de Magé"/>
    <s v="não consta"/>
    <n v="1970"/>
    <s v="INDEFERIDO"/>
    <m/>
    <m/>
    <m/>
    <s v=" "/>
    <s v="Bem Imóvel"/>
    <s v="Obra de Engenharia"/>
    <m/>
    <m/>
    <m/>
    <m/>
    <m/>
    <m/>
    <m/>
    <x v="1"/>
    <m/>
    <m/>
    <d v="2014-11-10T00:00:00"/>
    <n v="2010"/>
    <m/>
    <m/>
    <m/>
    <m/>
    <m/>
    <m/>
    <m/>
    <m/>
    <m/>
    <m/>
  </r>
  <r>
    <m/>
    <s v="ARQUIVO"/>
    <m/>
    <m/>
    <s v="SE"/>
    <s v="SP"/>
    <s v="Batatais"/>
    <s v="Bem móvel ou integrado"/>
    <s v="Pinturas, 14 / Portinari"/>
    <n v="14"/>
    <s v="T"/>
    <n v="1"/>
    <n v="903"/>
    <x v="39"/>
    <m/>
    <m/>
    <m/>
    <n v="1970"/>
    <s v="TOMBADO"/>
    <m/>
    <m/>
    <m/>
    <s v="SP3505906BMCL00001"/>
    <s v="Bem Móvel e Integrado"/>
    <s v="Artefato"/>
    <m/>
    <m/>
    <m/>
    <d v="1974-09-23T00:00:00"/>
    <m/>
    <n v="1974"/>
    <n v="66"/>
    <x v="19"/>
    <n v="1970"/>
    <m/>
    <m/>
    <m/>
    <m/>
    <s v="Não se aplica"/>
    <m/>
    <s v="Não se aplica"/>
    <m/>
    <m/>
    <m/>
    <m/>
    <m/>
    <m/>
  </r>
  <r>
    <m/>
    <s v="SUPERINT"/>
    <s v="Origem: Depam. Destino: SE-PB. 22/08/2014. Segundo Superintendência, imóvel foi demolido e o processo será indeferido."/>
    <s v="01458.000817/2014-86"/>
    <s v="NE"/>
    <s v="PB"/>
    <s v="São Miguel do Taipu"/>
    <s v="Edificação"/>
    <s v="Casa do Engenho Itapuá"/>
    <n v="1"/>
    <m/>
    <n v="1"/>
    <n v="904"/>
    <x v="39"/>
    <d v="1973-06-08T00:00:00"/>
    <s v="Assembléia Legislativa da Paraíba"/>
    <s v="não consta"/>
    <n v="1970"/>
    <s v="INSTRUÇÃO"/>
    <m/>
    <m/>
    <m/>
    <s v=" "/>
    <s v="Bem Imóvel"/>
    <s v="Edificação"/>
    <m/>
    <m/>
    <m/>
    <m/>
    <m/>
    <m/>
    <m/>
    <x v="1"/>
    <m/>
    <m/>
    <m/>
    <m/>
    <m/>
    <m/>
    <m/>
    <m/>
    <m/>
    <m/>
    <m/>
    <m/>
    <m/>
    <m/>
  </r>
  <r>
    <m/>
    <s v="ARQUIVO"/>
    <s v="Processo INDEFERIDO em 11/09/2012."/>
    <s v="01458.000976/2012-19"/>
    <s v="SE"/>
    <s v="MG"/>
    <s v="Três Pontas"/>
    <s v="???"/>
    <s v="Diversos Monumentos"/>
    <n v="1"/>
    <m/>
    <n v="1"/>
    <n v="905"/>
    <x v="39"/>
    <m/>
    <m/>
    <m/>
    <n v="1970"/>
    <s v="INDEFERIDO"/>
    <m/>
    <m/>
    <m/>
    <s v=" "/>
    <s v="Bem Imóvel"/>
    <m/>
    <m/>
    <m/>
    <m/>
    <m/>
    <m/>
    <m/>
    <m/>
    <x v="1"/>
    <m/>
    <m/>
    <d v="2012-09-11T00:00:00"/>
    <n v="2010"/>
    <m/>
    <m/>
    <m/>
    <m/>
    <m/>
    <m/>
    <m/>
    <m/>
    <m/>
    <m/>
  </r>
  <r>
    <m/>
    <s v="ARQUIVO"/>
    <s v="Origem: DEPAM. Destino: SE-PE. 22/08/2014"/>
    <s v="01458.000818/2014-21"/>
    <s v="NE"/>
    <s v="PE"/>
    <s v="Recife"/>
    <s v="Edificação"/>
    <s v="Loja Maçônica; Conciliação"/>
    <n v="1"/>
    <m/>
    <n v="1"/>
    <n v="906"/>
    <x v="39"/>
    <d v="1974-05-10T00:00:00"/>
    <s v="Sr. José Cavalcanti de Amorim, Venerável da Loja Conciliação do Recife"/>
    <s v="não consta"/>
    <n v="1970"/>
    <s v="INDEFERIDO"/>
    <m/>
    <m/>
    <m/>
    <s v=" "/>
    <s v="Bem Imóvel"/>
    <s v="Edificação"/>
    <m/>
    <m/>
    <m/>
    <m/>
    <m/>
    <m/>
    <m/>
    <x v="1"/>
    <m/>
    <m/>
    <m/>
    <m/>
    <m/>
    <m/>
    <m/>
    <m/>
    <m/>
    <m/>
    <m/>
    <m/>
    <m/>
    <m/>
  </r>
  <r>
    <m/>
    <s v="SUPERINT"/>
    <s v="Origem: DEPAM / Destino: Superintendência 28/06/2012"/>
    <s v="01458.000853/2012-88"/>
    <s v="SE"/>
    <s v="MG"/>
    <s v="Caeté"/>
    <s v="Edificação"/>
    <s v="Chácara Tinoco - Casa da Familia Israel Pinheiro"/>
    <n v="1"/>
    <m/>
    <n v="1"/>
    <n v="907"/>
    <x v="39"/>
    <m/>
    <m/>
    <m/>
    <n v="1970"/>
    <s v="INSTRUÇÃO"/>
    <m/>
    <m/>
    <m/>
    <s v=" "/>
    <s v="Bem Imóvel"/>
    <s v="Edificação"/>
    <m/>
    <m/>
    <m/>
    <m/>
    <m/>
    <m/>
    <m/>
    <x v="1"/>
    <m/>
    <m/>
    <m/>
    <m/>
    <m/>
    <m/>
    <m/>
    <m/>
    <m/>
    <m/>
    <m/>
    <m/>
    <m/>
    <m/>
  </r>
  <r>
    <m/>
    <s v="ARQUIVO"/>
    <s v="Processo INDEFERIDO em 03/05/1999."/>
    <m/>
    <s v="SE"/>
    <s v="SP"/>
    <s v="São Paulo"/>
    <s v="Coleção ou acervo"/>
    <s v="Coleção: Octales Marcondes (Peças da Coleção)"/>
    <n v="1"/>
    <m/>
    <n v="1"/>
    <n v="908"/>
    <x v="39"/>
    <m/>
    <m/>
    <m/>
    <n v="1970"/>
    <s v="INDEFERIDO"/>
    <m/>
    <m/>
    <m/>
    <s v=" "/>
    <s v="Bem Móvel e Integrado"/>
    <s v="Coleção"/>
    <m/>
    <m/>
    <m/>
    <m/>
    <m/>
    <m/>
    <m/>
    <x v="1"/>
    <m/>
    <m/>
    <d v="1999-05-03T00:00:00"/>
    <n v="1990"/>
    <m/>
    <m/>
    <m/>
    <m/>
    <m/>
    <m/>
    <m/>
    <m/>
    <m/>
    <s v="30/01/2003 : o processo foi consultado pelo técnico Mauro Bondi (9ª SR) que pleiteia do ANS a devolução dos negativos das fotos das peças da coleção, por terem sido feitos em SP. Os negativos ainda não foram localizados (ZCP em 27/01/2003)"/>
  </r>
  <r>
    <m/>
    <s v="ARQUIVO"/>
    <m/>
    <m/>
    <s v="SE"/>
    <s v="SP"/>
    <s v="Redenção da Serra"/>
    <s v="Edificação"/>
    <s v="Fazenda Ponte Alta: casa"/>
    <n v="1"/>
    <s v="T"/>
    <n v="1"/>
    <n v="909"/>
    <x v="39"/>
    <m/>
    <m/>
    <m/>
    <n v="1970"/>
    <s v="TOMBADO"/>
    <m/>
    <m/>
    <m/>
    <s v="SP3542305BIED00001"/>
    <s v="Bem Imóvel"/>
    <s v="Edificação"/>
    <m/>
    <m/>
    <d v="1976-02-06T00:00:00"/>
    <m/>
    <m/>
    <m/>
    <m/>
    <x v="50"/>
    <n v="1970"/>
    <m/>
    <m/>
    <m/>
    <m/>
    <s v="Não se aplica"/>
    <m/>
    <m/>
    <m/>
    <m/>
    <m/>
    <m/>
    <m/>
    <m/>
  </r>
  <r>
    <m/>
    <s v="ARQUIVO"/>
    <m/>
    <m/>
    <s v="SE"/>
    <s v="SP"/>
    <s v="Paraibuna"/>
    <s v="Edificação"/>
    <s v="Fazenda da Conceição: casa"/>
    <n v="1"/>
    <s v="T"/>
    <n v="1"/>
    <n v="910"/>
    <x v="39"/>
    <m/>
    <m/>
    <m/>
    <n v="1970"/>
    <s v="TOMBADO"/>
    <m/>
    <m/>
    <m/>
    <s v="SP3535606BIED00001"/>
    <s v="Bem Imóvel"/>
    <s v="Edificação"/>
    <m/>
    <m/>
    <d v="1974-11-22T00:00:00"/>
    <m/>
    <m/>
    <m/>
    <m/>
    <x v="19"/>
    <n v="1970"/>
    <m/>
    <m/>
    <m/>
    <s v="O imóvel está demolido"/>
    <s v="Não se aplica"/>
    <m/>
    <m/>
    <m/>
    <m/>
    <m/>
    <m/>
    <m/>
    <m/>
  </r>
  <r>
    <d v="2019-06-14T00:00:00"/>
    <s v="ARQUIVO"/>
    <s v="indeferido em 20/01/2020"/>
    <s v="01458.000819/2014-75"/>
    <s v="SE"/>
    <s v="SP"/>
    <s v="Cotia"/>
    <s v="Edificação e Acervo"/>
    <s v="Igreja Matriz de N. Srª do Monte Serrat"/>
    <n v="1"/>
    <m/>
    <n v="1"/>
    <n v="911"/>
    <x v="39"/>
    <d v="1974-06-22T00:00:00"/>
    <s v="Deputado José Camargo"/>
    <s v="não consta"/>
    <n v="1970"/>
    <s v="INDEFERIDO"/>
    <s v="INDEFERIMENTO"/>
    <d v="2020-01-20T00:00:00"/>
    <m/>
    <s v=" "/>
    <s v="Bem Imóvel"/>
    <s v="Edificação"/>
    <s v="Arquitetura Religiosa"/>
    <m/>
    <m/>
    <m/>
    <m/>
    <m/>
    <m/>
    <x v="1"/>
    <m/>
    <m/>
    <m/>
    <m/>
    <m/>
    <m/>
    <m/>
    <m/>
    <m/>
    <m/>
    <m/>
    <m/>
    <m/>
    <m/>
  </r>
  <r>
    <m/>
    <s v="ARQUIVO"/>
    <s v="INDEFERIDO em 18/09/2015"/>
    <s v="01458.000820/2014-08"/>
    <s v="NE"/>
    <s v="RS"/>
    <s v="Igrejinha"/>
    <s v="Edificação"/>
    <s v="Casa de Pedra"/>
    <n v="1"/>
    <m/>
    <n v="1"/>
    <n v="912"/>
    <x v="39"/>
    <d v="1974-05-30T00:00:00"/>
    <s v="Victor Faccioni, Secretário de Estado, Chefe da Casa Civil do Governo do Estado do Rio Grande do Sul"/>
    <s v="não consta"/>
    <n v="1970"/>
    <s v="INDEFERIDO"/>
    <m/>
    <m/>
    <m/>
    <s v=" "/>
    <s v="Bem Imóvel"/>
    <s v="Edificação"/>
    <m/>
    <m/>
    <m/>
    <m/>
    <m/>
    <m/>
    <m/>
    <x v="1"/>
    <m/>
    <m/>
    <d v="1905-07-07T00:00:00"/>
    <n v="2010"/>
    <m/>
    <m/>
    <m/>
    <m/>
    <m/>
    <m/>
    <m/>
    <m/>
    <m/>
    <m/>
  </r>
  <r>
    <m/>
    <s v="SUPERINT"/>
    <s v="Origem: DEPAM. Destino: SE-CE. 22/08/2014"/>
    <s v="01458.000821/2014-44"/>
    <s v="NE"/>
    <s v="CE"/>
    <s v="Aiuaba"/>
    <s v="Edificação"/>
    <s v="Casa: Umbuzeiro (Sítio)"/>
    <n v="1"/>
    <m/>
    <n v="1"/>
    <n v="913"/>
    <x v="39"/>
    <d v="1974-04-30T00:00:00"/>
    <s v="Arq. José Liberal de Castro"/>
    <s v="não consta"/>
    <n v="1970"/>
    <s v="INSTRUÇÃO"/>
    <m/>
    <m/>
    <m/>
    <s v=" "/>
    <s v="Bem Imóvel"/>
    <s v="Edificação"/>
    <m/>
    <m/>
    <m/>
    <m/>
    <m/>
    <m/>
    <m/>
    <x v="1"/>
    <m/>
    <m/>
    <m/>
    <m/>
    <m/>
    <m/>
    <m/>
    <m/>
    <m/>
    <m/>
    <m/>
    <m/>
    <m/>
    <m/>
  </r>
  <r>
    <m/>
    <s v="ARQUIVO"/>
    <m/>
    <m/>
    <s v="S"/>
    <s v="SC"/>
    <s v="Florianópolis"/>
    <s v="Edificação"/>
    <s v="Prédio na rua Conselheiro Mafra, que foi sede da antiga Alfândega e da Delegacia da Receita Federal"/>
    <n v="1"/>
    <s v="T"/>
    <n v="1"/>
    <n v="914"/>
    <x v="39"/>
    <m/>
    <m/>
    <m/>
    <n v="1970"/>
    <s v="TOMBADO"/>
    <m/>
    <m/>
    <m/>
    <s v="SC4205407BIED00010"/>
    <s v="Bem Imóvel"/>
    <s v="Edificação"/>
    <m/>
    <m/>
    <d v="1975-03-10T00:00:00"/>
    <d v="1975-03-10T00:00:00"/>
    <m/>
    <m/>
    <m/>
    <x v="46"/>
    <n v="1970"/>
    <m/>
    <m/>
    <m/>
    <m/>
    <s v="Não se aplica"/>
    <s v="não"/>
    <s v="P"/>
    <s v="sim"/>
    <m/>
    <m/>
    <m/>
    <m/>
    <s v="Entorno: PORTARIA Nº 500, DE 20 DE OUTUBRO DE 2014"/>
  </r>
  <r>
    <m/>
    <s v="ARQUIVO"/>
    <s v="Processo INDEFERIDO em 16/03/2017"/>
    <s v="01458.000822/2014-99"/>
    <s v="SE"/>
    <s v="SP"/>
    <s v="Franca"/>
    <s v="Edificação e Acervo"/>
    <s v=" Igreja: Matriz"/>
    <n v="1"/>
    <m/>
    <n v="1"/>
    <n v="915"/>
    <x v="39"/>
    <d v="1974-06-06T00:00:00"/>
    <s v="Câmra Municipal de Franca"/>
    <d v="1974-09-20T00:00:00"/>
    <n v="1970"/>
    <s v="INDEFERIDO"/>
    <m/>
    <m/>
    <m/>
    <s v=" "/>
    <s v="Bem Imóvel"/>
    <s v="Edificação"/>
    <s v="Arquitetura Religiosa"/>
    <m/>
    <m/>
    <m/>
    <m/>
    <m/>
    <m/>
    <x v="1"/>
    <m/>
    <m/>
    <m/>
    <m/>
    <m/>
    <m/>
    <m/>
    <m/>
    <m/>
    <m/>
    <m/>
    <m/>
    <m/>
    <m/>
  </r>
  <r>
    <m/>
    <s v="ARQUIVO"/>
    <s v="Origem: DEPAM. Destino: SE-RJ. 22/08/2014. Encaminhado ao Arquivo Central em 12/01/15"/>
    <s v="01458.001573/2012-97"/>
    <s v="SE"/>
    <s v="RJ"/>
    <s v="São Gonçalo"/>
    <s v="Edificação"/>
    <s v="Casa: Engenho Novo (Fazenda do)"/>
    <n v="1"/>
    <m/>
    <n v="1"/>
    <n v="916"/>
    <x v="39"/>
    <d v="1974-03-25T00:00:00"/>
    <s v="Câmra Municipal de São Gonçalo"/>
    <s v="não consta"/>
    <n v="1970"/>
    <s v="INDEFERIDO"/>
    <m/>
    <m/>
    <m/>
    <s v=" "/>
    <s v="Bem Imóvel"/>
    <s v="Edificação"/>
    <m/>
    <m/>
    <m/>
    <m/>
    <m/>
    <m/>
    <m/>
    <x v="1"/>
    <m/>
    <m/>
    <d v="2015-01-16T00:00:00"/>
    <n v="2010"/>
    <m/>
    <m/>
    <m/>
    <m/>
    <m/>
    <m/>
    <m/>
    <m/>
    <m/>
    <s v="O bem foi tombado pelo INEPAC"/>
  </r>
  <r>
    <m/>
    <s v="ARQUIVO"/>
    <m/>
    <m/>
    <s v="CO"/>
    <s v="MS"/>
    <s v="Corumbá"/>
    <s v="Conjunto Arquitetônico"/>
    <s v="Conjunto de Edificações Que Compõem o Forte de Coimbra ; Presídio de Nova Coimbra (Antigo) "/>
    <n v="1"/>
    <s v="T"/>
    <n v="1"/>
    <n v="917"/>
    <x v="39"/>
    <m/>
    <m/>
    <m/>
    <n v="1970"/>
    <s v="TOMBADO"/>
    <m/>
    <m/>
    <m/>
    <s v="MS5003207BIED00001"/>
    <s v="Bem Imóvel"/>
    <s v="Conjunto Arquitetônico"/>
    <m/>
    <d v="1974-10-31T00:00:00"/>
    <d v="1974-10-31T00:00:00"/>
    <m/>
    <m/>
    <m/>
    <m/>
    <x v="19"/>
    <n v="1970"/>
    <m/>
    <m/>
    <m/>
    <m/>
    <s v="Não se aplica"/>
    <m/>
    <m/>
    <m/>
    <m/>
    <m/>
    <m/>
    <m/>
    <m/>
  </r>
  <r>
    <d v="2018-06-22T00:00:00"/>
    <s v="DEPAM"/>
    <s v="tombamento emergencial"/>
    <s v="01458.000926/2014-01"/>
    <s v="NE"/>
    <s v="PE"/>
    <s v="São Lourenço da Mata"/>
    <s v="Edificação"/>
    <s v="Casa: Camaragibe (Engenho)"/>
    <n v="1"/>
    <m/>
    <n v="1"/>
    <n v="918"/>
    <x v="39"/>
    <d v="1974-09-30T00:00:00"/>
    <s v="FUNDARPE"/>
    <s v="não consta"/>
    <n v="1970"/>
    <s v="INSTRUÇÃO"/>
    <s v="TOMBAMENTO EMERGENCIAL"/>
    <m/>
    <m/>
    <s v=" "/>
    <s v="Bem Imóvel"/>
    <s v="Edificação"/>
    <m/>
    <m/>
    <m/>
    <m/>
    <m/>
    <m/>
    <m/>
    <x v="1"/>
    <m/>
    <m/>
    <m/>
    <m/>
    <m/>
    <m/>
    <m/>
    <m/>
    <m/>
    <m/>
    <m/>
    <m/>
    <m/>
    <m/>
  </r>
  <r>
    <m/>
    <s v="ARQUIVO"/>
    <s v="Processo INDEFERIDO em 27/02/2004."/>
    <m/>
    <s v="SE"/>
    <s v="RJ"/>
    <s v="Rio de Janeiro"/>
    <s v="Infraestrutura ou equipamento urbano"/>
    <s v="Reservatório d'água de Laranjeiras"/>
    <n v="1"/>
    <m/>
    <n v="1"/>
    <n v="919"/>
    <x v="41"/>
    <m/>
    <m/>
    <m/>
    <n v="1970"/>
    <s v="INDEFERIDO"/>
    <m/>
    <m/>
    <m/>
    <s v=" "/>
    <s v="Bem Imóvel"/>
    <s v="Obra de Engenharia"/>
    <m/>
    <m/>
    <m/>
    <m/>
    <m/>
    <m/>
    <m/>
    <x v="1"/>
    <m/>
    <m/>
    <d v="2004-02-27T00:00:00"/>
    <n v="2000"/>
    <m/>
    <m/>
    <m/>
    <m/>
    <m/>
    <m/>
    <m/>
    <m/>
    <m/>
    <m/>
  </r>
  <r>
    <m/>
    <s v="ARQUIVO"/>
    <s v="ARQUIVADO em 29/12/2014."/>
    <s v="01458.000112/2012-05"/>
    <s v="SE"/>
    <s v="RJ"/>
    <s v="Rio de Janeiro"/>
    <s v="Edificação e Acervo"/>
    <s v="Capela de Nossa Senhora da Piedade"/>
    <n v="1"/>
    <m/>
    <n v="1"/>
    <n v="920"/>
    <x v="41"/>
    <d v="1975-03-05T00:00:00"/>
    <s v="Pedro Calmon - Presidente do IHGB"/>
    <s v="não consta"/>
    <n v="1970"/>
    <s v="INDEFERIDO"/>
    <m/>
    <d v="2014-12-29T00:00:00"/>
    <m/>
    <s v=" "/>
    <s v="Bem Imóvel"/>
    <s v="Edificação"/>
    <s v="Arquitetura Religiosa"/>
    <m/>
    <m/>
    <m/>
    <m/>
    <m/>
    <m/>
    <x v="1"/>
    <m/>
    <m/>
    <d v="2014-12-29T00:00:00"/>
    <n v="2010"/>
    <m/>
    <m/>
    <m/>
    <m/>
    <m/>
    <m/>
    <m/>
    <m/>
    <m/>
    <m/>
  </r>
  <r>
    <d v="2015-08-28T00:00:00"/>
    <s v="DEPAM"/>
    <s v="Direção do DEPAM, em 28/08/2015"/>
    <s v="01458.001028/2013-81"/>
    <s v="NE"/>
    <s v="PE"/>
    <s v="Recife"/>
    <s v="Edificação"/>
    <s v="Estação do Brum"/>
    <n v="1"/>
    <m/>
    <n v="1"/>
    <n v="921"/>
    <x v="41"/>
    <m/>
    <m/>
    <m/>
    <n v="1970"/>
    <s v="INSTRUÇÃO"/>
    <s v="INDEFERIMENTO"/>
    <m/>
    <m/>
    <s v="PE2611606BIED00023"/>
    <s v="Bem Imóvel"/>
    <s v="Edificação"/>
    <m/>
    <m/>
    <m/>
    <m/>
    <m/>
    <m/>
    <m/>
    <x v="1"/>
    <m/>
    <m/>
    <m/>
    <m/>
    <m/>
    <m/>
    <m/>
    <m/>
    <m/>
    <m/>
    <m/>
    <m/>
    <m/>
    <m/>
  </r>
  <r>
    <m/>
    <s v="ARQUIVO"/>
    <m/>
    <m/>
    <s v="NE"/>
    <s v="PE"/>
    <s v="Recife"/>
    <s v="Edificação e Acervo"/>
    <s v="Igreja de Nossa Senhora do Terço"/>
    <n v="1"/>
    <s v="T"/>
    <n v="1"/>
    <n v="922"/>
    <x v="39"/>
    <m/>
    <m/>
    <m/>
    <n v="1970"/>
    <s v="TOMBADO"/>
    <m/>
    <m/>
    <m/>
    <s v="PE2611606BIED00029"/>
    <s v="Bem Imóvel"/>
    <s v="Edificação"/>
    <s v="Arquitetura Religiosa"/>
    <m/>
    <d v="1975-12-30T00:00:00"/>
    <d v="1975-12-30T00:00:00"/>
    <m/>
    <m/>
    <n v="110"/>
    <x v="46"/>
    <n v="1970"/>
    <n v="1984"/>
    <m/>
    <m/>
    <s v="Na 110ª reunião do Conselho Consultivo teria sido definida a poligonal de proteção. Verificar!"/>
    <s v="Não se aplica"/>
    <m/>
    <s v="sim"/>
    <m/>
    <m/>
    <m/>
    <m/>
    <m/>
    <s v="Delimitação de entorno incluindo vários bens, que teria sido apresentada ao Conselho Consultivo (verificar). Mapas com delimitações no Sambaqui.O tombamento inclui todo o recheio da igreja, inclusive imaginária e alfaias relacionadas no inventário realiza"/>
  </r>
  <r>
    <m/>
    <s v="ARQUIVO"/>
    <m/>
    <m/>
    <s v="NE"/>
    <s v="PE"/>
    <s v="Recife"/>
    <s v="Edificação e Acervo"/>
    <s v="Igreja de São José do Ribamar"/>
    <n v="1"/>
    <s v="T"/>
    <n v="1"/>
    <n v="923"/>
    <x v="41"/>
    <m/>
    <m/>
    <m/>
    <n v="1970"/>
    <s v="TOMBADO"/>
    <m/>
    <m/>
    <m/>
    <s v="PE2611606BIED00012"/>
    <s v="Bem Imóvel"/>
    <s v="Edificação"/>
    <s v="Arquitetura Religiosa"/>
    <m/>
    <d v="1980-04-08T00:00:00"/>
    <d v="1980-04-08T00:00:00"/>
    <m/>
    <n v="1976"/>
    <s v="74, 110"/>
    <x v="37"/>
    <n v="1980"/>
    <n v="1984"/>
    <m/>
    <m/>
    <s v="Na 110ª reunião do Conselho Consultivo teria sido definida a poligonal de proteção. Verificar!"/>
    <s v="Não se aplica"/>
    <m/>
    <s v="sim"/>
    <m/>
    <m/>
    <m/>
    <m/>
    <m/>
    <s v="Delimitação de entorno incluindo vários bens, que teria sido apresentada ao Conselho Consultivo (verificar). Mapas com delimitações no Sambaqui."/>
  </r>
  <r>
    <m/>
    <s v="ARQUIVO"/>
    <s v="Processo INDEFERIDO em 28/04/1999."/>
    <m/>
    <s v="CO"/>
    <s v="DF"/>
    <s v="Brasília"/>
    <s v="Edificação"/>
    <s v="Casa: Escola Júlia Kubitschek  (Edifício de Madeira)"/>
    <n v="1"/>
    <m/>
    <n v="1"/>
    <n v="924"/>
    <x v="41"/>
    <m/>
    <m/>
    <m/>
    <n v="1970"/>
    <s v="INDEFERIDO"/>
    <m/>
    <m/>
    <m/>
    <s v=" "/>
    <s v="Bem Imóvel"/>
    <s v="Edificação"/>
    <m/>
    <m/>
    <m/>
    <m/>
    <m/>
    <m/>
    <m/>
    <x v="1"/>
    <m/>
    <m/>
    <d v="1999-04-28T00:00:00"/>
    <n v="1990"/>
    <m/>
    <m/>
    <m/>
    <m/>
    <m/>
    <m/>
    <m/>
    <m/>
    <m/>
    <m/>
  </r>
  <r>
    <m/>
    <s v="ARQUIVO"/>
    <m/>
    <m/>
    <s v="S"/>
    <s v="RS"/>
    <s v="Pelotas"/>
    <s v="Conjunto Arquitetônico"/>
    <s v="Prédios números 2, 6 e 8, formando um conjunto arquitetônico, situados na Praça Coronel Pedro Osório"/>
    <n v="1"/>
    <s v="T"/>
    <n v="1"/>
    <n v="925"/>
    <x v="41"/>
    <m/>
    <m/>
    <m/>
    <n v="1970"/>
    <s v="TOMBADO"/>
    <m/>
    <m/>
    <m/>
    <s v="RS-4314407-BI-CA-00001"/>
    <s v="Bem Imóvel"/>
    <s v="Conjunto Arquitetônico"/>
    <m/>
    <d v="1977-12-15T00:00:00"/>
    <m/>
    <d v="1977-12-15T00:00:00"/>
    <m/>
    <m/>
    <m/>
    <x v="47"/>
    <n v="1970"/>
    <m/>
    <m/>
    <m/>
    <m/>
    <s v="Não se aplica"/>
    <m/>
    <m/>
    <m/>
    <m/>
    <m/>
    <m/>
    <m/>
    <m/>
  </r>
  <r>
    <m/>
    <s v="ARQUIVO"/>
    <s v="Indeferido em 11/06/2021"/>
    <s v="01458.000933/2014-03"/>
    <s v="NE"/>
    <s v="BA"/>
    <s v="Alcobaça"/>
    <s v="Edificação e Acervo"/>
    <s v="Igreja Matriz de São Bernardo"/>
    <n v="1"/>
    <m/>
    <n v="1"/>
    <n v="926"/>
    <x v="41"/>
    <s v="não existe"/>
    <s v="interna"/>
    <s v="não consta"/>
    <n v="1970"/>
    <s v="INDEFERIDO"/>
    <m/>
    <m/>
    <m/>
    <s v=" "/>
    <s v="Bem Imóvel"/>
    <s v="Edificação"/>
    <s v="Arquitetura Religiosa"/>
    <m/>
    <m/>
    <m/>
    <m/>
    <m/>
    <m/>
    <x v="1"/>
    <m/>
    <m/>
    <m/>
    <m/>
    <m/>
    <m/>
    <m/>
    <m/>
    <m/>
    <m/>
    <m/>
    <m/>
    <m/>
    <m/>
  </r>
  <r>
    <m/>
    <s v="ARQUIVO"/>
    <s v="Processo INDEFERIDO em 26/08/2014."/>
    <s v="01458.000162/2014-46"/>
    <s v="S"/>
    <s v="RS"/>
    <s v="Rio Grande"/>
    <s v="Edificação"/>
    <s v="Cin-Teatro - Casa à rua General Bacelar, 363,365,367; Teatro Sete de Setembro - antigo "/>
    <n v="1"/>
    <m/>
    <n v="1"/>
    <n v="927"/>
    <x v="41"/>
    <m/>
    <m/>
    <m/>
    <n v="1970"/>
    <s v="INDEFERIDO"/>
    <m/>
    <m/>
    <m/>
    <s v=" "/>
    <s v="Bem Imóvel"/>
    <s v="Edificação"/>
    <m/>
    <m/>
    <m/>
    <m/>
    <m/>
    <m/>
    <m/>
    <x v="1"/>
    <m/>
    <m/>
    <d v="2014-08-26T00:00:00"/>
    <n v="2010"/>
    <m/>
    <m/>
    <m/>
    <m/>
    <m/>
    <m/>
    <m/>
    <m/>
    <m/>
    <m/>
  </r>
  <r>
    <m/>
    <s v="ARQUIVO"/>
    <s v="Perda de objeto"/>
    <s v="01458.000934/2014-40"/>
    <s v="NE"/>
    <s v="PE"/>
    <s v="Ribeirão"/>
    <s v="Edificação"/>
    <s v="Casa: Lages (Casa Grande do Engenho)"/>
    <n v="1"/>
    <m/>
    <n v="1"/>
    <n v="928"/>
    <x v="41"/>
    <d v="1975-06-17T00:00:00"/>
    <s v="Assembleia Legislativa do Estado de Pernambuco"/>
    <s v="não consta"/>
    <n v="1970"/>
    <s v="INDEFERIDO"/>
    <s v="INDEFERIMENTO"/>
    <d v="2020-01-20T00:00:00"/>
    <m/>
    <s v=" "/>
    <s v="Bem Imóvel"/>
    <s v="Edificação"/>
    <m/>
    <m/>
    <m/>
    <m/>
    <m/>
    <m/>
    <m/>
    <x v="1"/>
    <m/>
    <m/>
    <m/>
    <m/>
    <m/>
    <m/>
    <m/>
    <m/>
    <m/>
    <m/>
    <m/>
    <m/>
    <m/>
    <m/>
  </r>
  <r>
    <m/>
    <s v="ARQUIVO"/>
    <s v="Processo INDEFERIDO em 02/10/2012."/>
    <s v="01458.000978/2012-16"/>
    <s v="SE"/>
    <s v="MG"/>
    <s v="Cataguases"/>
    <s v="Edificação"/>
    <s v="Casa."/>
    <n v="1"/>
    <m/>
    <n v="1"/>
    <n v="929"/>
    <x v="41"/>
    <m/>
    <m/>
    <m/>
    <n v="1970"/>
    <s v="INDEFERIDO"/>
    <m/>
    <m/>
    <m/>
    <s v=" "/>
    <s v="Bem Imóvel"/>
    <s v="Edificação"/>
    <m/>
    <m/>
    <m/>
    <m/>
    <m/>
    <m/>
    <m/>
    <x v="1"/>
    <m/>
    <m/>
    <d v="2012-10-02T00:00:00"/>
    <n v="2010"/>
    <m/>
    <m/>
    <m/>
    <m/>
    <m/>
    <m/>
    <m/>
    <m/>
    <m/>
    <m/>
  </r>
  <r>
    <m/>
    <s v="ARQUIVO"/>
    <m/>
    <m/>
    <s v="NE"/>
    <s v="MA"/>
    <s v="São Luís"/>
    <s v="Ruína"/>
    <s v="Fortaleza de Santo Antônio: remanescentes"/>
    <n v="1"/>
    <s v="T"/>
    <n v="1"/>
    <n v="930"/>
    <x v="41"/>
    <m/>
    <m/>
    <m/>
    <n v="1970"/>
    <s v="TOMBADO"/>
    <m/>
    <m/>
    <m/>
    <s v="MA2111300BIED00002"/>
    <s v="Bem Imóvel"/>
    <s v="Ruína"/>
    <m/>
    <d v="1975-08-06T00:00:00"/>
    <m/>
    <m/>
    <m/>
    <m/>
    <m/>
    <x v="46"/>
    <n v="1970"/>
    <m/>
    <m/>
    <m/>
    <m/>
    <s v="Não se aplica"/>
    <s v="sim"/>
    <s v="Não se aplica"/>
    <s v="sim"/>
    <s v="sim"/>
    <m/>
    <m/>
    <m/>
    <m/>
  </r>
  <r>
    <m/>
    <s v="SUPERINT"/>
    <s v="SE/GO: 31/07/2013. Incorporou a Igreja do processo nº 1207-T-86. "/>
    <s v="01458.000659/2010-31"/>
    <s v="CO"/>
    <s v="GO"/>
    <s v="Luziânia"/>
    <s v="Conjunto Urbano"/>
    <s v="Conjunto: Arquitetônico de Luziânia"/>
    <n v="1"/>
    <m/>
    <n v="1"/>
    <n v="931"/>
    <x v="41"/>
    <m/>
    <m/>
    <m/>
    <n v="1970"/>
    <s v="INSTRUÇÃO"/>
    <m/>
    <m/>
    <m/>
    <s v=" "/>
    <s v="Bem Imóvel"/>
    <s v="Conjunto Urbano"/>
    <m/>
    <m/>
    <m/>
    <m/>
    <m/>
    <m/>
    <m/>
    <x v="1"/>
    <m/>
    <m/>
    <m/>
    <m/>
    <m/>
    <m/>
    <m/>
    <m/>
    <m/>
    <m/>
    <m/>
    <m/>
    <m/>
    <m/>
  </r>
  <r>
    <m/>
    <s v="SUPERINT"/>
    <s v="Origem: DEPAM. Destino: SE-PB. 20/08/2014. Apontado como prioritário pela Superintendência (2015)"/>
    <s v="01458.000935/2014-94"/>
    <s v="NE"/>
    <s v="PB"/>
    <s v="Baía da Traição"/>
    <s v="Patrimônio Natural"/>
    <s v="Praia: Baía da Traição"/>
    <n v="1"/>
    <m/>
    <n v="1"/>
    <n v="932"/>
    <x v="41"/>
    <d v="1974-12-18T00:00:00"/>
    <s v="interna"/>
    <s v="não consta"/>
    <n v="1970"/>
    <s v="INSTRUÇÃO"/>
    <m/>
    <m/>
    <m/>
    <s v=" "/>
    <s v="Bem Paisagístico"/>
    <s v="Paisagem"/>
    <m/>
    <m/>
    <m/>
    <m/>
    <m/>
    <m/>
    <m/>
    <x v="1"/>
    <m/>
    <m/>
    <m/>
    <m/>
    <m/>
    <m/>
    <m/>
    <m/>
    <m/>
    <m/>
    <m/>
    <m/>
    <m/>
    <m/>
  </r>
  <r>
    <m/>
    <s v="ARQUIVO"/>
    <s v="Ofício do dia 09/10/1975 informa a anulação da decisão do Conselho Consultivo em tombar o prédio."/>
    <m/>
    <s v="SE"/>
    <s v="RJ"/>
    <s v="Rio de Janeiro"/>
    <s v="Edificação"/>
    <s v="Embaixada da Itália "/>
    <n v="1"/>
    <m/>
    <n v="1"/>
    <n v="933"/>
    <x v="41"/>
    <m/>
    <m/>
    <m/>
    <n v="1970"/>
    <s v="INDEFERIDO"/>
    <m/>
    <m/>
    <m/>
    <s v=" "/>
    <s v="Bem Imóvel"/>
    <s v="Edificação"/>
    <m/>
    <m/>
    <m/>
    <m/>
    <m/>
    <n v="1975"/>
    <s v="70, 71"/>
    <x v="1"/>
    <m/>
    <m/>
    <d v="1975-10-09T00:00:00"/>
    <n v="1970"/>
    <s v="Tombamento aprovado e desaprovado no mesmo ano."/>
    <m/>
    <m/>
    <m/>
    <m/>
    <m/>
    <m/>
    <m/>
    <m/>
    <m/>
  </r>
  <r>
    <m/>
    <s v="ARQUIVO"/>
    <s v="O Conselho Consultivo do IPHAN decidiu pelo tombamento do bem após a decisão de demolição do mesmo, porém, o Ministro da Educação e Cultura, a fim de não causar transtornos nas relações Brasil-Argentina, não homologou o tombamento."/>
    <m/>
    <s v="SE"/>
    <s v="RJ"/>
    <s v="Rio de Janeiro"/>
    <s v="Edificação"/>
    <s v="Casa: Botafogo (Praia de),228; Embaixada da Argentina"/>
    <n v="1"/>
    <m/>
    <n v="1"/>
    <n v="934"/>
    <x v="41"/>
    <m/>
    <m/>
    <m/>
    <n v="1970"/>
    <s v="INDEFERIDO"/>
    <m/>
    <m/>
    <m/>
    <s v=" "/>
    <s v="Bem Imóvel"/>
    <s v="Edificação"/>
    <m/>
    <m/>
    <m/>
    <m/>
    <m/>
    <s v="1975, 1977"/>
    <s v="70, 75"/>
    <x v="1"/>
    <m/>
    <m/>
    <s v="09/09/1977"/>
    <n v="1970"/>
    <s v="Aparentemente não foi homologado. Na 75ª reunião do Conselho Consultivo consta da Ata a informação de que o processo teria sido enviado ao &quot;Senhor Ministro de Estado&quot; que informou, através de seu chefe de gabinete, que o processo seria arquivado de acordo"/>
    <m/>
    <m/>
    <m/>
    <m/>
    <m/>
    <m/>
    <m/>
    <m/>
    <m/>
  </r>
  <r>
    <m/>
    <s v="ARQUIVO"/>
    <s v="Ofício que informa o INDEFERIMENTO do Processo em 15/03/1979."/>
    <m/>
    <s v="NE"/>
    <s v="BA"/>
    <s v=" Inhambupe"/>
    <s v="Edificação"/>
    <s v="Casa: Paço Municipal; Paço Municipal de Inhambupe"/>
    <n v="1"/>
    <m/>
    <n v="1"/>
    <n v="935"/>
    <x v="41"/>
    <m/>
    <m/>
    <m/>
    <n v="1970"/>
    <s v="INDEFERIDO"/>
    <m/>
    <m/>
    <m/>
    <s v=" "/>
    <s v="Bem Imóvel"/>
    <s v="Edificação"/>
    <m/>
    <m/>
    <m/>
    <m/>
    <m/>
    <m/>
    <m/>
    <x v="1"/>
    <m/>
    <m/>
    <d v="1979-03-15T00:00:00"/>
    <n v="1970"/>
    <s v="O bem não apresenta ria qualidades que justifique seu tombamento a nível federal, sugere acautelamento a nível estadual."/>
    <m/>
    <m/>
    <m/>
    <m/>
    <m/>
    <m/>
    <m/>
    <m/>
    <m/>
  </r>
  <r>
    <m/>
    <s v="ARQUIVO"/>
    <s v="Processo INDEFERIDO em 10/06/2013."/>
    <s v="01458.001571/2012-06"/>
    <s v="SE"/>
    <s v="RJ"/>
    <s v="Porciúncula "/>
    <s v="Edificação"/>
    <s v="Casa: Sobrado Porciúncula; Sobradão de Porciúncula"/>
    <n v="1"/>
    <m/>
    <n v="1"/>
    <n v="936"/>
    <x v="41"/>
    <m/>
    <m/>
    <m/>
    <n v="1970"/>
    <s v="INDEFERIDO"/>
    <m/>
    <m/>
    <m/>
    <s v=" "/>
    <s v="Bem Imóvel"/>
    <s v="Edificação"/>
    <m/>
    <m/>
    <m/>
    <m/>
    <m/>
    <m/>
    <m/>
    <x v="1"/>
    <m/>
    <m/>
    <d v="2013-06-10T00:00:00"/>
    <n v="2010"/>
    <m/>
    <m/>
    <m/>
    <m/>
    <m/>
    <m/>
    <m/>
    <m/>
    <m/>
    <m/>
  </r>
  <r>
    <m/>
    <s v="ARQUIVO"/>
    <m/>
    <m/>
    <s v="SE"/>
    <s v="MG"/>
    <s v="Pitangui"/>
    <s v="Edificação"/>
    <s v="Casa do Padre Belchior na Rua Padre belchior n 85"/>
    <n v="1"/>
    <s v="T"/>
    <n v="1"/>
    <n v="937"/>
    <x v="41"/>
    <m/>
    <m/>
    <m/>
    <n v="1970"/>
    <s v="TOMBADO"/>
    <m/>
    <m/>
    <m/>
    <s v="MG3151404BIED00002"/>
    <s v="Bem Imóvel"/>
    <s v="Edificação"/>
    <m/>
    <m/>
    <d v="1980-04-18T00:00:00"/>
    <m/>
    <m/>
    <n v="1979"/>
    <n v="84"/>
    <x v="37"/>
    <n v="1980"/>
    <m/>
    <m/>
    <m/>
    <s v="Foram tombados, não só a construção do século XVIII, mas também o casarão que está presente no terreno."/>
    <s v="Não se aplica"/>
    <m/>
    <m/>
    <m/>
    <m/>
    <m/>
    <m/>
    <m/>
    <m/>
  </r>
  <r>
    <m/>
    <s v="ARQUIVO"/>
    <s v="Processo INDEFERIDO em 11/09/2012. Anexou o processo 542."/>
    <s v="01458.000978/2012-16"/>
    <s v="SE"/>
    <s v="MG"/>
    <s v="Sabará "/>
    <s v="Edificação"/>
    <s v="Casa do Aleijadinho"/>
    <n v="1"/>
    <m/>
    <n v="1"/>
    <n v="938"/>
    <x v="42"/>
    <m/>
    <m/>
    <m/>
    <n v="1970"/>
    <s v="INDEFERIDO"/>
    <m/>
    <m/>
    <m/>
    <s v=" "/>
    <s v="Bem Imóvel"/>
    <s v="Edificação"/>
    <m/>
    <m/>
    <m/>
    <m/>
    <m/>
    <m/>
    <m/>
    <x v="1"/>
    <m/>
    <m/>
    <d v="2012-09-11T00:00:00"/>
    <n v="2010"/>
    <m/>
    <m/>
    <m/>
    <m/>
    <m/>
    <m/>
    <m/>
    <m/>
    <m/>
    <m/>
  </r>
  <r>
    <m/>
    <s v="ARQUIVO"/>
    <s v="Encaminhado para INDEFERIMENTO em 20/06/2016"/>
    <s v="01458.000979/2012-52"/>
    <s v="SE"/>
    <s v="MG"/>
    <s v="Lagoa Santa"/>
    <s v="Patrimônio Natural"/>
    <s v="Grutas e Lapas (14)"/>
    <n v="1"/>
    <m/>
    <n v="1"/>
    <n v="939"/>
    <x v="42"/>
    <m/>
    <m/>
    <m/>
    <n v="1970"/>
    <s v="INDEFERIDO"/>
    <m/>
    <m/>
    <m/>
    <s v=" "/>
    <s v="Bem Paisagístico"/>
    <s v="Paisagem"/>
    <m/>
    <m/>
    <m/>
    <m/>
    <m/>
    <m/>
    <m/>
    <x v="1"/>
    <m/>
    <m/>
    <m/>
    <m/>
    <m/>
    <m/>
    <m/>
    <m/>
    <m/>
    <m/>
    <m/>
    <m/>
    <m/>
    <m/>
  </r>
  <r>
    <m/>
    <s v="ARQUIVO"/>
    <m/>
    <m/>
    <s v="NE"/>
    <s v="MA"/>
    <s v="São Luís"/>
    <s v="Edificação"/>
    <s v="Palacete Gentil Braga -  Rua Oswaldo Cruz, nº 782 (esquina com a Rua do Passeio) "/>
    <n v="1"/>
    <s v="T"/>
    <n v="1"/>
    <n v="940"/>
    <x v="42"/>
    <m/>
    <m/>
    <m/>
    <n v="1970"/>
    <s v="TOMBADO"/>
    <m/>
    <m/>
    <m/>
    <s v="MA2111300BIED00009"/>
    <s v="Bem Imóvel"/>
    <s v="Edificação"/>
    <m/>
    <m/>
    <m/>
    <d v="1978-11-01T00:00:00"/>
    <m/>
    <n v="1978"/>
    <n v="82"/>
    <x v="22"/>
    <n v="1970"/>
    <m/>
    <m/>
    <m/>
    <s v="Segundo Superintendência: &quot;O bem tombado pelo Governo Federal, está inserido dentro do Conjunto Histórico, Arquitetônico e Paisagístico do Centro Urbano de São Luís tombado pelo Governo do Estado do Maranhão &quot;, ou seja, não tem entorno delimitado pelo IPH"/>
    <s v="Não se aplica"/>
    <s v="sim"/>
    <s v="S/D"/>
    <s v="não"/>
    <s v="sim"/>
    <m/>
    <m/>
    <m/>
    <s v="Segundo Superintendência: &quot;O bem tombado pelo Governo Federal, está inserido dentro do Conjunto Histórico, Arquitetônico e Paisagístico do Centro Urbano de São Luís tombado pelo Governo do Estado do Maranhão &quot;, ou seja, não tem entorno delimitado pelo IPH"/>
  </r>
  <r>
    <d v="2016-01-15T00:00:00"/>
    <s v="DEPAM"/>
    <s v="CGID: 15/01/2016 (Mônica). Vários bens. Instrução concluída. Indicação de tombamento das fazendas Machadinha, Mato de Pipa e Quissamã. Solicitação de delimitação de área de entorno. "/>
    <s v="01458.001570/2012-53"/>
    <s v="SE"/>
    <s v="RJ"/>
    <s v="Quissamã"/>
    <s v="Edificação"/>
    <s v="Fazenda Mandiqueira (casa)"/>
    <n v="1"/>
    <m/>
    <n v="0"/>
    <n v="941"/>
    <x v="42"/>
    <m/>
    <m/>
    <m/>
    <n v="1970"/>
    <s v="INSTRUÇÃO"/>
    <s v="DEFERIMENTO"/>
    <m/>
    <m/>
    <s v=" "/>
    <s v="Bem Imóvel"/>
    <s v="Edificação"/>
    <m/>
    <m/>
    <m/>
    <m/>
    <m/>
    <m/>
    <m/>
    <x v="1"/>
    <m/>
    <m/>
    <m/>
    <m/>
    <m/>
    <m/>
    <m/>
    <m/>
    <m/>
    <m/>
    <m/>
    <m/>
    <m/>
    <m/>
  </r>
  <r>
    <d v="2016-01-15T00:00:00"/>
    <s v="DEPAM"/>
    <s v="CGID: 15/01/2016 (Mônica). Vários bens. Instrução concluída. Indicação de tombamento das fazendas Machadinha, Mato de Pipa e Quissamã. Solicitação de delimitação de área de entorno. "/>
    <s v="01458.001570/2012-53"/>
    <s v="SE"/>
    <s v="RJ"/>
    <s v="Quissamã"/>
    <s v="Edificação"/>
    <s v="Fazenda Mato de Pipa (casa)"/>
    <n v="1"/>
    <m/>
    <n v="0"/>
    <n v="941"/>
    <x v="42"/>
    <m/>
    <m/>
    <m/>
    <n v="1970"/>
    <s v="INSTRUÇÃO"/>
    <s v="DEFERIMENTO"/>
    <m/>
    <m/>
    <s v=" "/>
    <s v="Bem Imóvel"/>
    <s v="Edificação"/>
    <m/>
    <m/>
    <m/>
    <m/>
    <m/>
    <m/>
    <m/>
    <x v="1"/>
    <m/>
    <m/>
    <m/>
    <m/>
    <m/>
    <m/>
    <m/>
    <m/>
    <m/>
    <m/>
    <m/>
    <m/>
    <m/>
    <m/>
  </r>
  <r>
    <d v="2016-01-15T00:00:00"/>
    <s v="DEPAM"/>
    <s v="CGID: 15/01/2016 (Mônica). Vários bens. Instrução concluída. Indicação de tombamento das fazendas Machadinha, Mato de Pipa e Quissamã. Solicitação de delimitação de área de entorno. "/>
    <s v="01458.001570/2012-53"/>
    <s v="SE"/>
    <s v="RJ"/>
    <s v="Quissamã"/>
    <s v="Edificação"/>
    <s v="Fazenda Machadinha (casa),"/>
    <n v="1"/>
    <m/>
    <n v="1"/>
    <n v="941"/>
    <x v="42"/>
    <m/>
    <m/>
    <m/>
    <n v="1970"/>
    <s v="INSTRUÇÃO"/>
    <s v="DEFERIMENTO"/>
    <m/>
    <m/>
    <s v=" "/>
    <s v="Bem Imóvel"/>
    <s v="Edificação"/>
    <m/>
    <m/>
    <m/>
    <m/>
    <m/>
    <m/>
    <m/>
    <x v="1"/>
    <m/>
    <m/>
    <m/>
    <m/>
    <m/>
    <m/>
    <m/>
    <m/>
    <m/>
    <m/>
    <m/>
    <m/>
    <m/>
    <m/>
  </r>
  <r>
    <m/>
    <s v="ARQUIVO"/>
    <m/>
    <m/>
    <s v="NE"/>
    <s v="PE"/>
    <s v="Recife"/>
    <s v="Ruína"/>
    <s v="Arraial novo do Bom Jesus"/>
    <n v="1"/>
    <s v="T"/>
    <n v="1"/>
    <n v="942"/>
    <x v="42"/>
    <m/>
    <m/>
    <m/>
    <n v="1970"/>
    <s v="TOMBADO"/>
    <m/>
    <m/>
    <m/>
    <s v="PE2611606BIED00039"/>
    <s v="Bem Imóvel"/>
    <s v="Ruína"/>
    <m/>
    <m/>
    <d v="1980-04-08T00:00:00"/>
    <m/>
    <m/>
    <n v="1976"/>
    <s v="74, 110"/>
    <x v="37"/>
    <n v="1980"/>
    <n v="1984"/>
    <m/>
    <m/>
    <s v="Na 110ª reunião do Conselho Consultivo teria sido definida a poligonal de proteção. "/>
    <s v="Não se aplica"/>
    <m/>
    <m/>
    <m/>
    <m/>
    <m/>
    <m/>
    <m/>
    <m/>
  </r>
  <r>
    <d v="2016-11-17T00:00:00"/>
    <s v="DEPAM"/>
    <s v="Origem: PF. Destino: Depam, em 02/12/2016. Rerratificação aprovada pelo Conselho em 11/09/2014. Impugnações recebidas depois disso."/>
    <s v="01450.004930/2018-34"/>
    <s v="S"/>
    <s v="SC"/>
    <s v="Florianópolis"/>
    <s v="Edificação e Acervo"/>
    <s v="Fortaleza de Nossa Senhora da Conceição de Araçatuba"/>
    <n v="1"/>
    <s v="T"/>
    <n v="1"/>
    <n v="943"/>
    <x v="42"/>
    <m/>
    <m/>
    <m/>
    <n v="1970"/>
    <s v="RERRATIFIC."/>
    <m/>
    <m/>
    <m/>
    <s v="SC4205407BIED00004"/>
    <s v="Bem Imóvel"/>
    <s v="Edificação"/>
    <m/>
    <d v="1980-04-08T00:00:00"/>
    <d v="1980-04-08T00:00:00"/>
    <m/>
    <m/>
    <n v="1978"/>
    <s v="80, 73"/>
    <x v="37"/>
    <n v="1980"/>
    <n v="2014"/>
    <m/>
    <m/>
    <s v="Durante a rerratificação (2014) foi proposta a alteração na inscrição para explicitar a inclusão do Forte Marechal Moura, Farol de Naufragados, paisagem natural e acervo de artilharia (que deverá ser conferido pela SE)."/>
    <s v="T"/>
    <s v="sim"/>
    <s v="S/D"/>
    <s v="não"/>
    <m/>
    <m/>
    <m/>
    <m/>
    <s v="Durante a rerratificação foi redelimitada a poligonal de tombamento. Não foi proposta área de entorno."/>
  </r>
  <r>
    <m/>
    <s v="ARQUIVO"/>
    <m/>
    <m/>
    <s v="SE"/>
    <s v="SP"/>
    <s v="São Paulo"/>
    <s v="Edificação"/>
    <s v="Estação da Luz"/>
    <n v="1"/>
    <s v="T"/>
    <n v="1"/>
    <n v="944"/>
    <x v="42"/>
    <m/>
    <m/>
    <m/>
    <n v="1970"/>
    <s v="TOMBADO"/>
    <m/>
    <m/>
    <m/>
    <s v=" SP3550308BIED00003"/>
    <s v="Bem Imóvel"/>
    <s v="Edificação"/>
    <m/>
    <m/>
    <d v="1996-10-10T00:00:00"/>
    <d v="1996-10-10T00:00:00"/>
    <m/>
    <s v="1977, 1995"/>
    <s v="75, 76, 8"/>
    <x v="48"/>
    <n v="1990"/>
    <m/>
    <m/>
    <m/>
    <s v="Na 75ª reunião do Conselho (1977), apesar de se reconhecer a importância do bem para a cidade de São Paulo e para a história da megalópole, entendeu-se que o município e o estado possuem meios de garantir a salvaguarda do local, pois o mesmo não teria rel"/>
    <s v="Não se aplica"/>
    <m/>
    <m/>
    <m/>
    <m/>
    <m/>
    <m/>
    <m/>
    <m/>
  </r>
  <r>
    <m/>
    <s v="ARQUIVO"/>
    <s v="Ofício que informa o INDEFERIMENTO do Processo em 07/06/1977."/>
    <m/>
    <s v="SE"/>
    <s v="RJ"/>
    <s v="Rio de Janeiro"/>
    <s v="Edificação e Acervo"/>
    <s v="Igreja: Nossa Senhora da Paz"/>
    <n v="1"/>
    <m/>
    <n v="1"/>
    <n v="945"/>
    <x v="42"/>
    <m/>
    <m/>
    <m/>
    <n v="1970"/>
    <s v="INDEFERIDO"/>
    <m/>
    <m/>
    <m/>
    <s v=" "/>
    <s v="Bem Imóvel"/>
    <s v="Edificação"/>
    <s v="Arquitetura Religiosa"/>
    <m/>
    <m/>
    <m/>
    <m/>
    <n v="1976"/>
    <n v="74"/>
    <x v="1"/>
    <m/>
    <m/>
    <d v="1977-06-07T00:00:00"/>
    <n v="1970"/>
    <s v="Não jutifica tombamento do bem a nível federal, encaminhando estudo para tombamento a nível municipal."/>
    <m/>
    <m/>
    <m/>
    <m/>
    <m/>
    <m/>
    <m/>
    <m/>
    <m/>
  </r>
  <r>
    <m/>
    <s v="ARQUIVO"/>
    <s v="Ofício que informa o INDEFERIMENTO do Processo em 20/12/1976."/>
    <m/>
    <s v="SE"/>
    <s v="RJ"/>
    <s v="Rio de Janeiro"/>
    <s v="Edificação"/>
    <s v="Casa: Visconde do Rio Branco (Rua),48; Escola Tiradentes"/>
    <n v="1"/>
    <m/>
    <n v="1"/>
    <n v="946"/>
    <x v="42"/>
    <m/>
    <m/>
    <m/>
    <n v="1970"/>
    <s v="INDEFERIDO"/>
    <m/>
    <m/>
    <m/>
    <s v=" "/>
    <s v="Bem Imóvel"/>
    <s v="Edificação"/>
    <m/>
    <m/>
    <m/>
    <m/>
    <m/>
    <n v="1976"/>
    <n v="74"/>
    <x v="1"/>
    <m/>
    <m/>
    <d v="1976-12-20T00:00:00"/>
    <n v="1970"/>
    <s v=" Encaminhada proposta para tombamento pelo Instituto Estadual do Patrimônio Cultural do Estado do Rio de Janeiro."/>
    <m/>
    <m/>
    <m/>
    <m/>
    <m/>
    <m/>
    <m/>
    <m/>
    <m/>
  </r>
  <r>
    <m/>
    <s v="ARQUIVO"/>
    <s v="Processo INDEFERIDO em 05/07/1999."/>
    <m/>
    <s v="CO"/>
    <s v="GO"/>
    <s v="Mozarlândia"/>
    <s v="Ruína"/>
    <s v="Forte: (Ruínas) Arraial das Tesouras"/>
    <n v="1"/>
    <m/>
    <n v="1"/>
    <n v="947"/>
    <x v="42"/>
    <m/>
    <m/>
    <m/>
    <n v="1970"/>
    <s v="INDEFERIDO"/>
    <m/>
    <m/>
    <m/>
    <s v=" "/>
    <s v="Bem Imóvel"/>
    <s v="Ruína"/>
    <m/>
    <m/>
    <m/>
    <m/>
    <m/>
    <m/>
    <m/>
    <x v="1"/>
    <m/>
    <m/>
    <d v="1999-07-05T00:00:00"/>
    <n v="1990"/>
    <s v="O presidente usou de seu direito de arquivar diretamente processos que receberam pareceres negativos da área técnica do IPHAN, sem que os mesmos processos fossem apreciados pelo Conselho."/>
    <m/>
    <m/>
    <m/>
    <m/>
    <m/>
    <m/>
    <m/>
    <m/>
    <m/>
  </r>
  <r>
    <m/>
    <s v="ARQUIVO"/>
    <s v="Ofício que informa o INDEFERIMENTO do Processo em 05/01/1981."/>
    <m/>
    <s v="NE"/>
    <s v="BA"/>
    <s v="Caetité "/>
    <s v="Edificação"/>
    <s v="Casa: (Antigo Forum) "/>
    <n v="1"/>
    <m/>
    <n v="1"/>
    <n v="948"/>
    <x v="42"/>
    <m/>
    <m/>
    <m/>
    <n v="1970"/>
    <s v="INDEFERIDO"/>
    <m/>
    <m/>
    <m/>
    <s v=" "/>
    <s v="Bem Imóvel"/>
    <s v="Edificação"/>
    <m/>
    <m/>
    <m/>
    <m/>
    <m/>
    <m/>
    <m/>
    <x v="1"/>
    <m/>
    <m/>
    <d v="1981-01-05T00:00:00"/>
    <n v="1980"/>
    <s v="Encaminhada proposta de tombamento a Fundação do Patrmônio Artistico e Cultural da Bahia, tendo o referido bem significação regional."/>
    <m/>
    <m/>
    <m/>
    <m/>
    <m/>
    <m/>
    <m/>
    <m/>
    <m/>
  </r>
  <r>
    <m/>
    <s v="ARQUIVO"/>
    <m/>
    <s v="01450.000246/2007-21"/>
    <s v="SE"/>
    <s v="RJ"/>
    <s v="Rio de Janeiro"/>
    <s v="Edificação e Acervo"/>
    <s v="Igreja: Positivista do Brasil"/>
    <n v="1"/>
    <s v="T"/>
    <n v="1"/>
    <n v="949"/>
    <x v="42"/>
    <m/>
    <m/>
    <m/>
    <n v="1970"/>
    <s v="TOMBADO"/>
    <m/>
    <m/>
    <m/>
    <s v="RJ3304557BIED00002"/>
    <s v="Bem Imóvel"/>
    <s v="Edificação"/>
    <s v="Arquitetura Religiosa"/>
    <m/>
    <d v="2012-12-20T00:00:00"/>
    <m/>
    <m/>
    <n v="2010"/>
    <n v="66"/>
    <x v="45"/>
    <n v="2010"/>
    <m/>
    <m/>
    <m/>
    <s v="Tombamento aprovado pela 66ª Reunião do Conselho Consultivo do IPHAN realizada nos dia 09 e 10.12.2010 - Aguarda inscrição no Livro do Tombo. Origem: Arquivo 25/06/2012."/>
    <s v="Não se aplica"/>
    <m/>
    <s v="T"/>
    <m/>
    <m/>
    <m/>
    <m/>
    <m/>
    <m/>
  </r>
  <r>
    <m/>
    <s v="SUPERINT"/>
    <s v="Origem: DEPAM 26/10/2012 / Destino: Superintendência 12/12/2012"/>
    <s v="01458.001499/2012-17"/>
    <s v="SE"/>
    <s v="MG"/>
    <s v="Sabará "/>
    <s v="Edificação e Acervo"/>
    <s v=" Igreja: Rosário (Capela de N.Sª do Rosário da Eremida de Santa Efigênia), Mestre Caetano (região de Cuiabá) "/>
    <n v="1"/>
    <m/>
    <n v="1"/>
    <n v="950"/>
    <x v="42"/>
    <m/>
    <m/>
    <m/>
    <n v="1970"/>
    <s v="INSTRUÇÃO"/>
    <m/>
    <m/>
    <m/>
    <s v=" "/>
    <s v="Bem Imóvel"/>
    <s v="Edificação"/>
    <s v="Arquitetura Religiosa"/>
    <m/>
    <m/>
    <m/>
    <m/>
    <m/>
    <m/>
    <x v="1"/>
    <m/>
    <m/>
    <m/>
    <m/>
    <m/>
    <m/>
    <m/>
    <m/>
    <m/>
    <m/>
    <m/>
    <m/>
    <m/>
    <m/>
  </r>
  <r>
    <m/>
    <s v="ARQUIVO"/>
    <s v="Origem: DEPAM. Destino: Arquivo Central, para anexação ao processo nº 1500-T-02. 26/09/2014"/>
    <s v="01458.000936/2014-39"/>
    <s v="CO"/>
    <s v="GO"/>
    <s v="Goiânia"/>
    <s v="Edificação"/>
    <s v="Casa: (Museu Professor Zoroastro Artiaga)"/>
    <n v="1"/>
    <m/>
    <n v="1"/>
    <n v="951"/>
    <x v="43"/>
    <d v="1976-12-07T00:00:00"/>
    <s v="interna"/>
    <s v="não consta"/>
    <n v="1970"/>
    <s v="ANEXADO"/>
    <m/>
    <m/>
    <m/>
    <s v="não cadastrado no sicg"/>
    <s v="Bem Imóvel"/>
    <s v="Edificação"/>
    <m/>
    <m/>
    <m/>
    <m/>
    <m/>
    <m/>
    <m/>
    <x v="1"/>
    <m/>
    <m/>
    <m/>
    <m/>
    <m/>
    <m/>
    <m/>
    <m/>
    <m/>
    <m/>
    <m/>
    <m/>
    <m/>
    <m/>
  </r>
  <r>
    <m/>
    <s v="ARQUIVO"/>
    <s v="Comunicação que informa a não homologação do tombamento por parte do ministro de Estado de Educação e Cultura em 27/04/1978."/>
    <m/>
    <s v="SE"/>
    <s v="RJ"/>
    <s v="Rio de Janeiro"/>
    <s v="Edificação"/>
    <s v="Casa: Conde de Bonfim (Rua),186 (Palácio Ducal - que foi residência de Duque de Caxias)"/>
    <n v="1"/>
    <m/>
    <n v="1"/>
    <n v="952"/>
    <x v="43"/>
    <m/>
    <m/>
    <m/>
    <n v="1970"/>
    <s v="INDEFERIDO"/>
    <m/>
    <m/>
    <m/>
    <s v=" "/>
    <s v="Bem Imóvel"/>
    <s v="Edificação"/>
    <m/>
    <m/>
    <m/>
    <m/>
    <m/>
    <n v="1977"/>
    <n v="76"/>
    <x v="1"/>
    <m/>
    <m/>
    <d v="1978-04-27T00:00:00"/>
    <n v="1970"/>
    <s v="Na ata 76 não fica claro se houve a aprovação do tombamento, por causa de uma carta enviada pelo CNPQ onde o órgão se voluntariava para restaurar o edifício e instalar no mesmo uma de suas divisões, assim como uma biblioteca e seus cursos especializados. "/>
    <m/>
    <m/>
    <m/>
    <m/>
    <m/>
    <m/>
    <m/>
    <m/>
    <m/>
  </r>
  <r>
    <m/>
    <s v="ARQUIVO"/>
    <m/>
    <m/>
    <s v="SE"/>
    <s v="RJ"/>
    <s v="Rio de Janeiro"/>
    <s v="Edificação"/>
    <s v="Escola de Enfermagem Ana Neri: pavilhão de aulas"/>
    <n v="1"/>
    <s v="T"/>
    <n v="1"/>
    <n v="953"/>
    <x v="43"/>
    <m/>
    <m/>
    <m/>
    <n v="1970"/>
    <s v="TOMBADO"/>
    <m/>
    <m/>
    <m/>
    <s v="RJ3304557BIED00095"/>
    <s v="Bem Imóvel"/>
    <s v="Edificação"/>
    <m/>
    <m/>
    <d v="1986-08-14T00:00:00"/>
    <m/>
    <m/>
    <n v="1986"/>
    <n v="119"/>
    <x v="51"/>
    <n v="1980"/>
    <m/>
    <m/>
    <m/>
    <m/>
    <s v="Não se aplica"/>
    <m/>
    <m/>
    <m/>
    <m/>
    <m/>
    <m/>
    <m/>
    <m/>
  </r>
  <r>
    <m/>
    <s v="ARQUIVO"/>
    <s v="Aanexado ao de número 1561-T-08, relativo ao bem &quot;Estabelecimento das Fazendas Nacionais do Piauí: fábrica de manteiga e queijo, no município de Campinas do Piauí, e estabelecimento rural São Pedro de Alcântara, no município de Floriano, ambos no estado d"/>
    <m/>
    <s v="NE"/>
    <s v="PI "/>
    <s v="Campinas do Piauí"/>
    <s v="Edificação"/>
    <s v="Casa: Primeira Fábrica de Laticínios do norte do Brasil (Antigas Fazendas Nacionais)"/>
    <n v="1"/>
    <m/>
    <n v="1"/>
    <n v="954"/>
    <x v="43"/>
    <m/>
    <m/>
    <m/>
    <n v="1970"/>
    <s v="ANEXADO"/>
    <m/>
    <m/>
    <m/>
    <s v="PI2202109BICA00001"/>
    <s v="Bem Imóvel"/>
    <s v="Edificação"/>
    <m/>
    <m/>
    <m/>
    <m/>
    <m/>
    <m/>
    <m/>
    <x v="1"/>
    <m/>
    <m/>
    <m/>
    <m/>
    <m/>
    <m/>
    <m/>
    <m/>
    <m/>
    <m/>
    <m/>
    <m/>
    <m/>
    <s v="Localização Armário 03 (?)"/>
  </r>
  <r>
    <m/>
    <s v="ARQUIVO"/>
    <m/>
    <m/>
    <s v="SE"/>
    <s v="RJ"/>
    <s v="Rio de Janeiro"/>
    <s v="Bem móvel ou integrado"/>
    <s v="Sabre de Honra do General Osório, Marquês de Herval"/>
    <n v="1"/>
    <s v="T"/>
    <n v="1"/>
    <n v="955"/>
    <x v="43"/>
    <m/>
    <m/>
    <m/>
    <n v="1970"/>
    <s v="TOMBADO"/>
    <m/>
    <m/>
    <m/>
    <s v="RJ3304557BMAR00002"/>
    <s v="Bem Móvel e Integrado"/>
    <s v="Artefato"/>
    <m/>
    <m/>
    <d v="1978-04-05T00:00:00"/>
    <d v="1978-04-05T00:00:00"/>
    <m/>
    <n v="1977"/>
    <n v="76"/>
    <x v="22"/>
    <n v="1970"/>
    <m/>
    <m/>
    <m/>
    <m/>
    <s v="Não se aplica"/>
    <m/>
    <s v="Não se aplica"/>
    <m/>
    <m/>
    <m/>
    <m/>
    <m/>
    <s v="Atualmente, encontra-se no Museu Histórico do Exército, situado à Praça Coronel Eugenio Franco, nº 1, Copacabana"/>
  </r>
  <r>
    <m/>
    <s v="ARQUIVO"/>
    <s v="INDEFERIDO em 31/10/2014"/>
    <s v="01458.000318/2014-99"/>
    <s v="NE"/>
    <s v="AM"/>
    <s v="Manaus"/>
    <s v="Edificação"/>
    <s v="Antigo Quartel da Polícia Militar, na Praça Heliodoro Baldi, Centro "/>
    <n v="1"/>
    <m/>
    <n v="1"/>
    <n v="956"/>
    <x v="43"/>
    <d v="1976-12-09T00:00:00"/>
    <s v="Instituto Geográfico e Histórico do Amazonas"/>
    <s v="não consta"/>
    <n v="1970"/>
    <s v="INDEFERIDO"/>
    <m/>
    <m/>
    <m/>
    <s v=" "/>
    <s v="Bem Imóvel"/>
    <s v="Edificação"/>
    <m/>
    <m/>
    <m/>
    <m/>
    <m/>
    <m/>
    <m/>
    <x v="1"/>
    <m/>
    <m/>
    <d v="2014-10-31T00:00:00"/>
    <n v="2010"/>
    <s v="Superintendência informa que não há interesse no tombamento isolado (está inserido na poligonal de tombamento do Centro Histórico e já está protegido nas esferas estadual e municipal). Tabela anexa ao memorando nº110/2014/GAB IPHAN/AM, de 13/05/2014 (CPRO"/>
    <m/>
    <m/>
    <m/>
    <m/>
    <m/>
    <m/>
    <m/>
    <m/>
    <m/>
  </r>
  <r>
    <m/>
    <s v="SUPERINT"/>
    <m/>
    <s v="01458.000937/2014-83"/>
    <s v="NE"/>
    <s v="PE"/>
    <s v="Olinda"/>
    <s v="Edificação e Acervo"/>
    <s v="Igreja do Amparo"/>
    <n v="1"/>
    <m/>
    <n v="1"/>
    <n v="957"/>
    <x v="43"/>
    <s v="não existe"/>
    <s v="interna"/>
    <s v="não consta"/>
    <n v="1970"/>
    <s v="INSTRUÇÃO"/>
    <m/>
    <m/>
    <m/>
    <s v=" "/>
    <s v="Bem Imóvel"/>
    <s v="Edificação"/>
    <s v="Arquitetura Religiosa"/>
    <m/>
    <m/>
    <m/>
    <m/>
    <m/>
    <m/>
    <x v="1"/>
    <m/>
    <m/>
    <m/>
    <m/>
    <m/>
    <m/>
    <m/>
    <m/>
    <m/>
    <m/>
    <m/>
    <m/>
    <m/>
    <m/>
  </r>
  <r>
    <m/>
    <s v="SUPERINT"/>
    <s v="Origem: DEPAM. Destino: SE-PE. 20/08/2014"/>
    <s v="01458.000932/2014-51"/>
    <s v="NE"/>
    <s v="PE"/>
    <s v="Olinda"/>
    <s v="Edificação e Acervo"/>
    <s v="Igreja de São João"/>
    <n v="1"/>
    <m/>
    <n v="1"/>
    <n v="958"/>
    <x v="43"/>
    <s v="não existe"/>
    <m/>
    <s v="não consta"/>
    <n v="1970"/>
    <s v="INSTRUÇÃO"/>
    <m/>
    <m/>
    <m/>
    <s v=" "/>
    <s v="Bem Imóvel"/>
    <s v="Edificação"/>
    <s v="Arquitetura Religiosa"/>
    <m/>
    <m/>
    <m/>
    <m/>
    <m/>
    <m/>
    <x v="1"/>
    <m/>
    <m/>
    <m/>
    <m/>
    <m/>
    <m/>
    <m/>
    <m/>
    <m/>
    <m/>
    <m/>
    <m/>
    <m/>
    <m/>
  </r>
  <r>
    <d v="2019-05-16T00:00:00"/>
    <s v="SUPERINT"/>
    <s v="Origem: DEPAM. Destino: SE-MG, em 13/08/2015"/>
    <s v="01458.000834/2012-51"/>
    <s v="SE"/>
    <s v="MG"/>
    <s v="Monte Alegre de Minas"/>
    <s v="Conjunto Arquitetônico"/>
    <s v="Cemitério:(onde repousam restos mortais dos heróis da Retirada de Laguna)"/>
    <n v="1"/>
    <m/>
    <n v="1"/>
    <n v="959"/>
    <x v="43"/>
    <m/>
    <m/>
    <m/>
    <n v="1970"/>
    <s v="INSTRUÇÃO"/>
    <s v="DEFERIMENTO"/>
    <m/>
    <m/>
    <s v=" "/>
    <s v="Bem Imóvel"/>
    <s v="Conjunto Arquitetônico"/>
    <s v="Arquitetura Funerária"/>
    <m/>
    <m/>
    <m/>
    <m/>
    <m/>
    <m/>
    <x v="1"/>
    <m/>
    <m/>
    <m/>
    <m/>
    <m/>
    <m/>
    <m/>
    <m/>
    <m/>
    <m/>
    <m/>
    <m/>
    <m/>
    <m/>
  </r>
  <r>
    <m/>
    <s v="ARQUIVO"/>
    <s v="Encaminhado para INDEFERIMENTO em 06/09/2016"/>
    <s v="01458.001029/2013-26"/>
    <s v="NE"/>
    <s v="BA"/>
    <s v="Aratuípe"/>
    <s v="Edificação e Acervo"/>
    <s v="Igreja: Santo Antônio dos Índios"/>
    <n v="1"/>
    <m/>
    <n v="1"/>
    <n v="960"/>
    <x v="43"/>
    <m/>
    <m/>
    <m/>
    <n v="1970"/>
    <s v="INDEFERIDO"/>
    <m/>
    <m/>
    <m/>
    <s v=" "/>
    <s v="Bem Imóvel"/>
    <s v="Edificação"/>
    <s v="Arquitetura Religiosa"/>
    <m/>
    <m/>
    <m/>
    <m/>
    <m/>
    <m/>
    <x v="1"/>
    <m/>
    <m/>
    <d v="1905-07-08T00:00:00"/>
    <n v="2010"/>
    <m/>
    <m/>
    <m/>
    <m/>
    <m/>
    <m/>
    <m/>
    <m/>
    <m/>
    <m/>
  </r>
  <r>
    <m/>
    <s v="ARQUIVO"/>
    <s v="Processo INDEFERIDO em 09/10/1990."/>
    <m/>
    <s v="SE"/>
    <s v="SP"/>
    <s v="Cachoeira Paulista"/>
    <s v="Edificação"/>
    <s v="Casa Estação Ferroviária"/>
    <n v="1"/>
    <m/>
    <n v="1"/>
    <n v="961"/>
    <x v="43"/>
    <m/>
    <m/>
    <m/>
    <n v="1970"/>
    <s v="INDEFERIDO"/>
    <m/>
    <m/>
    <m/>
    <s v=" "/>
    <s v="Bem Imóvel"/>
    <s v="Edificação"/>
    <m/>
    <m/>
    <m/>
    <m/>
    <m/>
    <m/>
    <m/>
    <x v="1"/>
    <m/>
    <m/>
    <d v="1990-10-09T00:00:00"/>
    <n v="1990"/>
    <m/>
    <m/>
    <m/>
    <m/>
    <m/>
    <m/>
    <m/>
    <m/>
    <m/>
    <m/>
  </r>
  <r>
    <m/>
    <s v="ARQUIVO"/>
    <s v="Despacho para INDEFERIR o Processo em 06/06/1979."/>
    <m/>
    <s v="SE"/>
    <s v="RJ"/>
    <s v="Rio de Janeiro"/>
    <s v="Edificação"/>
    <s v="Casa Boa Vista"/>
    <n v="1"/>
    <m/>
    <n v="1"/>
    <n v="962"/>
    <x v="43"/>
    <m/>
    <m/>
    <m/>
    <n v="1970"/>
    <s v="INDEFERIDO"/>
    <m/>
    <m/>
    <m/>
    <s v=" "/>
    <s v="Bem Imóvel"/>
    <s v="Edificação"/>
    <m/>
    <m/>
    <m/>
    <m/>
    <m/>
    <m/>
    <m/>
    <x v="1"/>
    <m/>
    <m/>
    <d v="1979-06-06T00:00:00"/>
    <n v="1970"/>
    <s v="O citado bem foi tombado pelo INEPAC"/>
    <m/>
    <m/>
    <m/>
    <m/>
    <m/>
    <m/>
    <m/>
    <m/>
    <m/>
  </r>
  <r>
    <m/>
    <s v="ARQUIVO"/>
    <s v="Processo INDEFERIDO em 08/06/2010."/>
    <s v="01450.015991/2007-74"/>
    <s v="S"/>
    <s v="SC"/>
    <s v="Pirabeiraba/Joenville"/>
    <s v="Conjunto Arquitetônico"/>
    <s v="Cemitério:Dona Francisca"/>
    <n v="1"/>
    <m/>
    <n v="1"/>
    <n v="963"/>
    <x v="43"/>
    <m/>
    <m/>
    <m/>
    <n v="1970"/>
    <s v="INDEFERIDO"/>
    <m/>
    <m/>
    <m/>
    <s v=" "/>
    <s v="Bem Imóvel"/>
    <s v="Conjunto Arquitetônico"/>
    <s v="Arquitetura Funerária"/>
    <m/>
    <m/>
    <m/>
    <m/>
    <m/>
    <m/>
    <x v="1"/>
    <m/>
    <m/>
    <d v="2010-06-08T00:00:00"/>
    <n v="2010"/>
    <m/>
    <m/>
    <m/>
    <m/>
    <m/>
    <m/>
    <m/>
    <m/>
    <m/>
    <m/>
  </r>
  <r>
    <m/>
    <s v="SUPERINT"/>
    <s v="Origem: DEPAM. Destino: SE-PE. 20/08/2014"/>
    <s v="01458.000931/2014-14"/>
    <s v="NE"/>
    <s v="PE"/>
    <s v="Vitória de Santo Antão"/>
    <s v="Patrimônio Natural"/>
    <s v=" Área onde ocorreu a batalha de 03/08/1645"/>
    <n v="1"/>
    <m/>
    <n v="1"/>
    <n v="964"/>
    <x v="43"/>
    <d v="1974-04-24T00:00:00"/>
    <s v="Instituto Histórico e Geográfico de Vitória de Santo Antão"/>
    <s v="não consta"/>
    <n v="1970"/>
    <s v="INSTRUÇÃO"/>
    <m/>
    <m/>
    <m/>
    <s v=" "/>
    <s v="Bem Paisagístico"/>
    <s v="Paisagem"/>
    <m/>
    <m/>
    <m/>
    <m/>
    <m/>
    <m/>
    <m/>
    <x v="1"/>
    <m/>
    <m/>
    <m/>
    <m/>
    <m/>
    <m/>
    <m/>
    <m/>
    <m/>
    <m/>
    <m/>
    <m/>
    <m/>
    <m/>
  </r>
  <r>
    <m/>
    <s v="ARQUIVO"/>
    <s v="Ofício que informa o INDEFERIMENTO do Processo em 28/09/1979."/>
    <m/>
    <s v="NE"/>
    <s v="PI "/>
    <s v="Parnaguá"/>
    <s v="Edificação"/>
    <s v="Paço Municipal (antigo)"/>
    <n v="1"/>
    <m/>
    <n v="1"/>
    <n v="965"/>
    <x v="43"/>
    <m/>
    <m/>
    <m/>
    <n v="1970"/>
    <s v="INDEFERIDO"/>
    <m/>
    <m/>
    <m/>
    <s v=" "/>
    <s v="Bem Imóvel"/>
    <s v="Edificação"/>
    <m/>
    <m/>
    <m/>
    <m/>
    <m/>
    <m/>
    <m/>
    <x v="1"/>
    <m/>
    <m/>
    <d v="1979-09-26T00:00:00"/>
    <n v="1970"/>
    <s v="Não apresentaria caracteristicas que justificassem seu acautelamento a nível federal"/>
    <m/>
    <m/>
    <m/>
    <m/>
    <m/>
    <m/>
    <m/>
    <m/>
    <m/>
  </r>
  <r>
    <m/>
    <s v="ARQUIVO"/>
    <m/>
    <m/>
    <s v="CO"/>
    <s v="MT"/>
    <s v="Cáceres"/>
    <s v="Bem móvel ou integrado"/>
    <s v="Marco do Jaurú, na Praça Barão do Rio Branco"/>
    <n v="1"/>
    <s v="T"/>
    <n v="1"/>
    <n v="966"/>
    <x v="43"/>
    <m/>
    <m/>
    <m/>
    <n v="1970"/>
    <s v="TOMBADO"/>
    <m/>
    <m/>
    <m/>
    <s v="MT5102504BMAR00001"/>
    <s v="Bem Móvel e Integrado"/>
    <s v="Artefato"/>
    <m/>
    <m/>
    <d v="1978-10-04T00:00:00"/>
    <d v="1978-10-04T00:00:00"/>
    <m/>
    <n v="1978"/>
    <n v="79"/>
    <x v="22"/>
    <n v="1970"/>
    <m/>
    <m/>
    <m/>
    <m/>
    <s v="Não se aplica"/>
    <m/>
    <s v="Não se aplica"/>
    <m/>
    <m/>
    <m/>
    <m/>
    <m/>
    <m/>
  </r>
  <r>
    <m/>
    <s v="ARQUIVO"/>
    <s v="Seu tombamento teria sido aprovado, mas não foi inscrito (verificar observações). O processo 0967-T-77 foi ANEXADO ao volume 2 do Processo 0662-T-62, estando tombado no conjunto."/>
    <m/>
    <s v="SE"/>
    <s v="RJ"/>
    <s v="Petrópolis"/>
    <s v="Edificação e Acervo"/>
    <s v="Casa: Rui Barbosa (Praça),55"/>
    <n v="1"/>
    <s v="TA"/>
    <n v="1"/>
    <n v="967"/>
    <x v="43"/>
    <m/>
    <m/>
    <m/>
    <n v="1970"/>
    <s v="ANEXADO"/>
    <m/>
    <m/>
    <m/>
    <s v="RJ3304557BIED00069"/>
    <s v="Bem Imóvel"/>
    <s v="Edificação"/>
    <m/>
    <m/>
    <m/>
    <m/>
    <m/>
    <n v="1979"/>
    <n v="84"/>
    <x v="1"/>
    <m/>
    <m/>
    <m/>
    <m/>
    <s v="Em 1979 foi aprovado o tombamento da casa e seu acervo. Ver porque não foi inscrita! Anexado ao processo 0662-T-62 - Conjunto urbano-paisagístico constituído pela Avenida Koeller (tombado)"/>
    <m/>
    <m/>
    <m/>
    <m/>
    <m/>
    <m/>
    <m/>
    <m/>
    <m/>
  </r>
  <r>
    <m/>
    <s v="ARQUIVO"/>
    <s v="Após inscrição da Rerratificação, Arquivo enviou para a Presidência para continuação dos trâmites de informação do tombamento definitivo (28/10/2015)"/>
    <s v="01450.011602/2008-12"/>
    <s v="NE"/>
    <s v="CE"/>
    <s v="Icó"/>
    <s v="Conjunto Urbano"/>
    <s v="Icó, CE: conjunto arquitetônico e urbanístico"/>
    <n v="1"/>
    <s v="T"/>
    <n v="1"/>
    <n v="968"/>
    <x v="44"/>
    <m/>
    <m/>
    <m/>
    <n v="1970"/>
    <s v="TOMBADO"/>
    <m/>
    <m/>
    <m/>
    <s v="CE-2305407-BI-CU-00002"/>
    <s v="Bem Imóvel"/>
    <s v="Conjunto Urbano"/>
    <m/>
    <s v="04/12/1998_x000a_05/10/2015"/>
    <s v="04/12/1998_x000a_05/10/2015"/>
    <m/>
    <m/>
    <n v="1997"/>
    <n v="12"/>
    <x v="52"/>
    <n v="1990"/>
    <n v="2015"/>
    <m/>
    <m/>
    <s v="Alteração da poligonal de tombamento analisada pela Câmara Setorial do Conselho Consultivo em 14/05/2014 e aprovada pelo conselho consultivo em 04/12/2014. Inscrita em 05/10/2015."/>
    <s v="T"/>
    <s v="sim"/>
    <s v="T"/>
    <s v="sim"/>
    <s v="sim"/>
    <m/>
    <s v="sim"/>
    <n v="2012"/>
    <s v="parecer conselheiro deve estar no volume III que não foi encontrado. Informações sobre delimitação das poligonais: DEPAM-RJ 98-99. Estudos para normatização contratados em 2012. Proposta de rerratificação encaminha em 06/2013"/>
  </r>
  <r>
    <m/>
    <s v="ARQUIVO"/>
    <m/>
    <m/>
    <s v="NE"/>
    <s v="CE"/>
    <s v="Aracati"/>
    <s v="Conjunto Urbano"/>
    <s v="Aracati, CE: conjunto arquitetônico e paisagístico"/>
    <n v="1"/>
    <s v="T"/>
    <n v="1"/>
    <n v="969"/>
    <x v="44"/>
    <m/>
    <m/>
    <m/>
    <n v="1970"/>
    <s v="TOMBADO"/>
    <m/>
    <m/>
    <m/>
    <s v="CE-2301109-BI-CU-00001"/>
    <s v="Bem Imóvel"/>
    <s v="Conjunto Urbano"/>
    <m/>
    <d v="2001-10-31T00:00:00"/>
    <d v="2001-10-31T00:00:00"/>
    <m/>
    <m/>
    <n v="2000"/>
    <n v="21"/>
    <x v="53"/>
    <n v="2000"/>
    <m/>
    <m/>
    <m/>
    <m/>
    <s v="T"/>
    <s v="sim"/>
    <s v="T"/>
    <s v="sim"/>
    <s v="sim"/>
    <m/>
    <m/>
    <m/>
    <s v="os pareceres devem estar no volume II que não foi encontrado"/>
  </r>
  <r>
    <m/>
    <s v="ARQUIVO"/>
    <m/>
    <m/>
    <s v="NE"/>
    <s v="PE"/>
    <s v="Recife"/>
    <s v="Edificação"/>
    <s v="Prédio onde funciona a Faculdade de Direito do Recife, na Praça Adolfo Cirne s/nº"/>
    <n v="1"/>
    <s v="T"/>
    <n v="1"/>
    <n v="970"/>
    <x v="44"/>
    <m/>
    <m/>
    <m/>
    <n v="1970"/>
    <s v="TOMBADO"/>
    <m/>
    <m/>
    <m/>
    <s v="PE2611606BIED00019"/>
    <s v="Bem Imóvel"/>
    <s v="Edificação"/>
    <m/>
    <m/>
    <d v="1980-08-06T00:00:00"/>
    <d v="1980-08-06T00:00:00"/>
    <m/>
    <n v="1980"/>
    <s v="92, 110"/>
    <x v="37"/>
    <n v="1980"/>
    <n v="1984"/>
    <m/>
    <m/>
    <s v="Na 110ª reunião do Conselho Consultivo teria sido definida a poligonal de proteção. Verificar!"/>
    <s v="Não se aplica"/>
    <m/>
    <m/>
    <m/>
    <m/>
    <m/>
    <m/>
    <m/>
    <m/>
  </r>
  <r>
    <m/>
    <s v="ARQUIVO"/>
    <s v="Origem: 17/10/2012 / Destino: 01/02/2013"/>
    <s v="01458.000980/2012-87"/>
    <s v="SE"/>
    <s v="MG"/>
    <s v="Passos"/>
    <s v="Edificação e Acervo"/>
    <s v="Igreja: Penha "/>
    <n v="1"/>
    <m/>
    <n v="1"/>
    <n v="971"/>
    <x v="43"/>
    <m/>
    <m/>
    <m/>
    <n v="1970"/>
    <s v="INDEFERIDO"/>
    <m/>
    <m/>
    <m/>
    <s v=" "/>
    <s v="Bem Imóvel"/>
    <s v="Edificação"/>
    <s v="Arquitetura Religiosa"/>
    <m/>
    <m/>
    <m/>
    <m/>
    <m/>
    <m/>
    <x v="1"/>
    <m/>
    <m/>
    <m/>
    <m/>
    <m/>
    <m/>
    <m/>
    <m/>
    <m/>
    <m/>
    <m/>
    <m/>
    <m/>
    <m/>
  </r>
  <r>
    <m/>
    <s v="ARQUIVO"/>
    <m/>
    <m/>
    <s v="NE"/>
    <s v="BA"/>
    <s v="Santo Amaro"/>
    <s v="Edificação"/>
    <s v="Prédio na Rua do Imperador (ex-Jerônimo Gonçalves) nº 1, conhecido como &quot;Solar do Conde de Subaé&quot;"/>
    <n v="1"/>
    <s v="T"/>
    <n v="1"/>
    <n v="972"/>
    <x v="44"/>
    <m/>
    <m/>
    <m/>
    <n v="1970"/>
    <s v="TOMBADO"/>
    <m/>
    <m/>
    <m/>
    <s v="BA2928604BIED00002"/>
    <s v="Bem Imóvel"/>
    <s v="Edificação"/>
    <m/>
    <m/>
    <d v="1979-01-30T00:00:00"/>
    <d v="1979-01-30T00:00:00"/>
    <m/>
    <n v="1978"/>
    <n v="79"/>
    <x v="54"/>
    <n v="1970"/>
    <m/>
    <m/>
    <m/>
    <m/>
    <s v="Não se aplica"/>
    <m/>
    <m/>
    <m/>
    <m/>
    <m/>
    <m/>
    <m/>
    <m/>
  </r>
  <r>
    <m/>
    <s v="ARQUIVO"/>
    <m/>
    <m/>
    <s v="NE"/>
    <s v="BA"/>
    <s v="Itaparica"/>
    <s v="Conjunto Urbano"/>
    <s v="Conjunto arquitetônico, urbanístico e paisagístico, inclusive a Igreja Matriz do Santíssimo Sacramento"/>
    <n v="1"/>
    <s v="T"/>
    <n v="1"/>
    <n v="973"/>
    <x v="44"/>
    <m/>
    <m/>
    <m/>
    <n v="1970"/>
    <s v="TOMBADO"/>
    <m/>
    <m/>
    <m/>
    <s v="BA2916104BICU00001"/>
    <s v="Bem Imóvel"/>
    <s v="Conjunto Urbano"/>
    <m/>
    <d v="1980-04-28T00:00:00"/>
    <d v="1980-04-28T00:00:00"/>
    <d v="1980-04-28T00:00:00"/>
    <m/>
    <n v="1978"/>
    <n v="79"/>
    <x v="37"/>
    <n v="1980"/>
    <m/>
    <m/>
    <m/>
    <s v="anexou o 387-T-(sem data)"/>
    <m/>
    <m/>
    <m/>
    <m/>
    <m/>
    <m/>
    <m/>
    <m/>
    <s v="“O tombamento é estendido aos entornos das igrejas de São Lourenço e da Matriz do Santíssimo Sacramento, compreendendo: as praças Barros Galvão, Virgílio Damásio e Tenente Brotas e pelas ruas Padre Torres, do Cais e pelos becos localizados entre a rua do "/>
  </r>
  <r>
    <m/>
    <s v="ARQUIVO"/>
    <m/>
    <m/>
    <s v="NE"/>
    <s v="BA"/>
    <s v="Mucugê"/>
    <s v="Conjunto Urbano"/>
    <s v="Conjunto arquitetônico e paisagístico, especialmente o cemitério, da cidade de Mucugê"/>
    <n v="1"/>
    <s v="T"/>
    <n v="1"/>
    <n v="974"/>
    <x v="44"/>
    <m/>
    <m/>
    <m/>
    <n v="1970"/>
    <s v="TOMBADO"/>
    <m/>
    <m/>
    <m/>
    <s v="BA2921906BICA00001"/>
    <s v="Bem Imóvel"/>
    <s v="Conjunto Urbano"/>
    <m/>
    <d v="1980-09-26T00:00:00"/>
    <m/>
    <m/>
    <m/>
    <n v="1980"/>
    <n v="92"/>
    <x v="37"/>
    <n v="1980"/>
    <m/>
    <m/>
    <m/>
    <m/>
    <m/>
    <m/>
    <m/>
    <m/>
    <m/>
    <m/>
    <m/>
    <m/>
    <s v="Informações sobre delimitação das poligonais: DEPAM-RJ 98-99"/>
  </r>
  <r>
    <m/>
    <s v="ARQUIVO"/>
    <m/>
    <m/>
    <s v="NE"/>
    <s v="BA"/>
    <s v="Salvador"/>
    <s v="Edificação"/>
    <s v="Prédio localizado na Av. Sete de Setembro, nº 401, ou Ladeira da Barra"/>
    <n v="1"/>
    <s v="T"/>
    <n v="1"/>
    <n v="975"/>
    <x v="44"/>
    <m/>
    <m/>
    <m/>
    <n v="1970"/>
    <s v="TOMBADO"/>
    <m/>
    <m/>
    <m/>
    <s v="BA2927408BIED00028"/>
    <s v="Bem Imóvel"/>
    <s v="Edificação"/>
    <m/>
    <m/>
    <m/>
    <d v="1981-12-04T00:00:00"/>
    <m/>
    <n v="1978"/>
    <n v="80"/>
    <x v="33"/>
    <n v="1980"/>
    <m/>
    <m/>
    <m/>
    <m/>
    <s v="Não se aplica"/>
    <m/>
    <m/>
    <m/>
    <m/>
    <m/>
    <m/>
    <m/>
    <m/>
  </r>
  <r>
    <m/>
    <s v="ARQUIVO"/>
    <m/>
    <m/>
    <s v="SE"/>
    <s v="RJ"/>
    <s v="Rio de Janeiro"/>
    <s v="Edificação"/>
    <s v="Prédio na Av. Rio Branco, nº 46, sede da Companhia Docas de Santos"/>
    <n v="1"/>
    <s v="T"/>
    <n v="1"/>
    <n v="976"/>
    <x v="44"/>
    <m/>
    <m/>
    <m/>
    <n v="1970"/>
    <s v="TOMBADO"/>
    <m/>
    <m/>
    <m/>
    <s v="RJ3304557BIED00051"/>
    <s v="Bem Imóvel"/>
    <s v="Edificação"/>
    <m/>
    <m/>
    <d v="1978-07-28T00:00:00"/>
    <d v="1978-07-28T00:00:00"/>
    <m/>
    <n v="1978"/>
    <n v="79"/>
    <x v="22"/>
    <n v="1970"/>
    <m/>
    <m/>
    <m/>
    <m/>
    <s v="Não se aplica"/>
    <m/>
    <s v="P"/>
    <s v="sim"/>
    <s v="sim"/>
    <s v="sim"/>
    <m/>
    <n v="2013"/>
    <s v="PORTARIA Nº  135, DE 13 DE FEVEREIRO DE 2013"/>
  </r>
  <r>
    <m/>
    <s v="ARQUIVO"/>
    <s v="Ofício que informa o INDEFERIMENTO do Processo em 28/09/1979."/>
    <m/>
    <s v="SE"/>
    <s v="RJ"/>
    <s v="Rio de Janeiro"/>
    <s v="Edificação"/>
    <s v="Casa: Carioca (Rua da) Cinema Íris"/>
    <n v="1"/>
    <m/>
    <n v="1"/>
    <n v="977"/>
    <x v="44"/>
    <m/>
    <m/>
    <m/>
    <n v="1970"/>
    <s v="INDEFERIDO"/>
    <m/>
    <m/>
    <m/>
    <s v=" "/>
    <s v="Bem Imóvel"/>
    <s v="Edificação"/>
    <m/>
    <m/>
    <m/>
    <m/>
    <m/>
    <m/>
    <m/>
    <x v="1"/>
    <m/>
    <m/>
    <d v="1978-03-20T00:00:00"/>
    <n v="1970"/>
    <s v="O citado bem teria sido tombado pelo INEPAC"/>
    <m/>
    <m/>
    <m/>
    <m/>
    <m/>
    <m/>
    <m/>
    <m/>
    <m/>
  </r>
  <r>
    <m/>
    <s v="ARQUIVO"/>
    <m/>
    <m/>
    <s v="SE"/>
    <s v="RJ"/>
    <s v="Rio de Janeiro"/>
    <s v="Edificação"/>
    <s v="Edifício do Hospital São Francisco de Assis, Pavilhões Originais na Av. Presidente Vargas, 2863"/>
    <n v="1"/>
    <s v="T"/>
    <n v="1"/>
    <n v="978"/>
    <x v="44"/>
    <m/>
    <m/>
    <m/>
    <n v="1970"/>
    <s v="TOMBADO"/>
    <m/>
    <m/>
    <m/>
    <s v="RJ3304557BIED00099"/>
    <s v="Bem Imóvel"/>
    <s v="Edificação"/>
    <m/>
    <m/>
    <d v="1983-06-25T00:00:00"/>
    <d v="1983-06-23T00:00:00"/>
    <m/>
    <n v="1978"/>
    <n v="81"/>
    <x v="55"/>
    <n v="1980"/>
    <m/>
    <m/>
    <m/>
    <m/>
    <s v="Não se aplica"/>
    <m/>
    <m/>
    <m/>
    <m/>
    <m/>
    <m/>
    <m/>
    <m/>
  </r>
  <r>
    <m/>
    <s v="ARQUIVO"/>
    <m/>
    <m/>
    <s v="CO"/>
    <s v="MS"/>
    <s v="Bonito"/>
    <s v="Patrimônio Natural"/>
    <s v="Grutas do Lago Azul e de Nossa Senhora Aparecida"/>
    <n v="1"/>
    <s v="T"/>
    <n v="1"/>
    <n v="979"/>
    <x v="44"/>
    <m/>
    <m/>
    <m/>
    <n v="1970"/>
    <s v="TOMBADO"/>
    <m/>
    <m/>
    <m/>
    <s v="MS5002209PSPS00001 "/>
    <s v="Bem Paisagístico"/>
    <s v="Paisagem"/>
    <m/>
    <d v="1978-11-01T00:00:00"/>
    <m/>
    <m/>
    <m/>
    <n v="1978"/>
    <n v="81"/>
    <x v="22"/>
    <n v="1970"/>
    <m/>
    <m/>
    <m/>
    <m/>
    <m/>
    <m/>
    <m/>
    <m/>
    <m/>
    <m/>
    <m/>
    <m/>
    <m/>
  </r>
  <r>
    <m/>
    <s v="ARQUIVO"/>
    <s v="INDEFERIDO em 11/12/2015"/>
    <s v="01458.000922/2012-53"/>
    <s v="SE"/>
    <s v="MG"/>
    <s v="Sete Lagoas"/>
    <s v="Patrimônio Natural"/>
    <s v="Gruta do Rei do Mato, imediações do trevo rodoviário (acesso a Sete Lagoas), Estado de Minas Gerais"/>
    <n v="1"/>
    <m/>
    <n v="1"/>
    <n v="980"/>
    <x v="44"/>
    <m/>
    <m/>
    <m/>
    <n v="1970"/>
    <s v="INDEFERIDO"/>
    <m/>
    <m/>
    <m/>
    <s v=" "/>
    <s v="Bem Paisagístico"/>
    <s v="Paisagem"/>
    <m/>
    <m/>
    <m/>
    <m/>
    <m/>
    <m/>
    <m/>
    <x v="1"/>
    <m/>
    <m/>
    <d v="1905-07-07T00:00:00"/>
    <n v="2010"/>
    <m/>
    <m/>
    <m/>
    <m/>
    <m/>
    <m/>
    <m/>
    <m/>
    <m/>
    <m/>
  </r>
  <r>
    <m/>
    <s v="ARQUIVO"/>
    <s v="Apensado ao processo 1373-T-78, referente ao Conjunto Arquitetônico e Paisagístico do Arquipélago de Fernando de Noronha"/>
    <s v="01458.000919/2012-30"/>
    <s v="NE"/>
    <s v="PE"/>
    <s v="Fernando de Noronha"/>
    <s v="Edificação e Acervo"/>
    <s v="Igreja de Nossa Senhora dos Remédios"/>
    <n v="1"/>
    <s v="T"/>
    <n v="1"/>
    <n v="981"/>
    <x v="44"/>
    <m/>
    <m/>
    <m/>
    <n v="1970"/>
    <s v="TOMBADO"/>
    <m/>
    <m/>
    <m/>
    <s v="PE2611606BIED00002"/>
    <s v="Bem Imóvel"/>
    <s v="Edificação"/>
    <s v="Arquitetura Religiosa"/>
    <m/>
    <d v="1981-01-29T00:00:00"/>
    <m/>
    <m/>
    <n v="1980"/>
    <n v="94"/>
    <x v="33"/>
    <n v="1980"/>
    <m/>
    <m/>
    <m/>
    <m/>
    <s v="Não se aplica"/>
    <m/>
    <m/>
    <m/>
    <m/>
    <m/>
    <m/>
    <m/>
    <m/>
  </r>
  <r>
    <m/>
    <s v="ARQUIVO"/>
    <s v="Ofício que informa o INDEFERIMENTO do Processo em 26/06/1978."/>
    <m/>
    <s v="SE"/>
    <s v="RJ"/>
    <s v="Rio de Janeiro"/>
    <s v="Edificação"/>
    <s v="Prédio do Ministério da Agricultura"/>
    <n v="1"/>
    <m/>
    <n v="1"/>
    <n v="982"/>
    <x v="44"/>
    <m/>
    <m/>
    <m/>
    <n v="1970"/>
    <s v="INDEFERIDO"/>
    <m/>
    <m/>
    <m/>
    <s v=" "/>
    <s v="Bem Imóvel"/>
    <s v="Edificação"/>
    <m/>
    <m/>
    <m/>
    <m/>
    <m/>
    <m/>
    <m/>
    <x v="1"/>
    <m/>
    <m/>
    <d v="1978-06-26T00:00:00"/>
    <n v="1970"/>
    <s v="O bem não possui atributos necessários para inclusão no acervo histórico e artistico da nação"/>
    <m/>
    <m/>
    <m/>
    <m/>
    <m/>
    <m/>
    <m/>
    <m/>
    <m/>
  </r>
  <r>
    <m/>
    <s v="ARQUIVO"/>
    <m/>
    <m/>
    <s v="NE"/>
    <s v="BA"/>
    <s v="Salvador"/>
    <s v="Edificação"/>
    <s v="Prédio do Asilo D. Pedro II na  Av. Luís Tarquínio, nº 18, antigo Palacete Machado"/>
    <n v="1"/>
    <s v="T"/>
    <n v="1"/>
    <n v="983"/>
    <x v="44"/>
    <m/>
    <m/>
    <m/>
    <n v="1970"/>
    <s v="TOMBADO"/>
    <m/>
    <m/>
    <m/>
    <s v="BA2927408BIED00005"/>
    <s v="Bem Imóvel"/>
    <s v="Edificação"/>
    <m/>
    <m/>
    <d v="1980-07-08T00:00:00"/>
    <d v="1980-07-08T00:00:00"/>
    <m/>
    <n v="1980"/>
    <n v="90"/>
    <x v="37"/>
    <n v="1980"/>
    <m/>
    <m/>
    <m/>
    <m/>
    <s v="Não se aplica"/>
    <m/>
    <m/>
    <m/>
    <m/>
    <m/>
    <m/>
    <m/>
    <s v="“O tombamento inclui o parque arborizado, as cerâmicas e as estátuas.&quot;"/>
  </r>
  <r>
    <m/>
    <s v="ARQUIVO"/>
    <m/>
    <m/>
    <s v="NE"/>
    <s v="BA"/>
    <s v="Salvador"/>
    <s v="Edificação"/>
    <s v="Prédio conhecido como &quot;Casa dos Carvalhos&quot;, na Avenida Princesa Leopoldina nº 2, inclusive suas áreas externas"/>
    <n v="1"/>
    <s v="T"/>
    <n v="1"/>
    <n v="984"/>
    <x v="44"/>
    <m/>
    <m/>
    <m/>
    <n v="1970"/>
    <s v="TOMBADO"/>
    <m/>
    <m/>
    <m/>
    <s v="BA2927408BIED00031"/>
    <s v="Bem Imóvel"/>
    <s v="Edificação"/>
    <m/>
    <m/>
    <d v="1980-04-28T00:00:00"/>
    <d v="1980-04-28T00:00:00"/>
    <m/>
    <n v="1979"/>
    <n v="85"/>
    <x v="37"/>
    <n v="1980"/>
    <m/>
    <m/>
    <m/>
    <m/>
    <s v="Não se aplica"/>
    <m/>
    <m/>
    <m/>
    <m/>
    <m/>
    <m/>
    <m/>
    <m/>
  </r>
  <r>
    <m/>
    <s v="ARQUIVO"/>
    <s v="Processo INDEFERIDO em 10/05/1999."/>
    <m/>
    <s v="NE"/>
    <s v="BA"/>
    <s v="Salvador"/>
    <s v="Edificação"/>
    <s v="Casa: Raul Leite (rua), 68 &quot;Vila Laura&quot;"/>
    <n v="1"/>
    <m/>
    <n v="1"/>
    <n v="985"/>
    <x v="44"/>
    <m/>
    <m/>
    <m/>
    <n v="1970"/>
    <s v="INDEFERIDO"/>
    <m/>
    <m/>
    <m/>
    <s v=" "/>
    <s v="Bem Imóvel"/>
    <s v="Edificação"/>
    <m/>
    <m/>
    <m/>
    <m/>
    <m/>
    <m/>
    <m/>
    <x v="1"/>
    <m/>
    <m/>
    <d v="1999-05-10T00:00:00"/>
    <n v="1990"/>
    <m/>
    <m/>
    <m/>
    <m/>
    <m/>
    <m/>
    <m/>
    <m/>
    <m/>
    <m/>
  </r>
  <r>
    <m/>
    <s v="ARQUIVO"/>
    <m/>
    <m/>
    <s v="SE"/>
    <s v="RJ"/>
    <s v="Rio de Janeiro"/>
    <s v="Conjunto Arquitetônico"/>
    <s v="Conjunto Urbano Formado Pela Quadra Existente Entre As Ruas da Constituição e Luis de Camões, composta pelos prédios de números 5, 5-A, 5-B e 7 da Rua Gonçalves Ledo e o número 11 da mesma rua, esquina com a Rua Luis de Camões."/>
    <n v="1"/>
    <s v="T"/>
    <n v="1"/>
    <n v="986"/>
    <x v="44"/>
    <m/>
    <m/>
    <m/>
    <n v="1970"/>
    <s v="TOMBADO"/>
    <m/>
    <m/>
    <m/>
    <s v="RJ3304557BICU00001"/>
    <s v="Bem Imóvel"/>
    <s v="Conjunto Arquitetônico"/>
    <m/>
    <d v="1980-04-28T00:00:00"/>
    <m/>
    <m/>
    <m/>
    <n v="1979"/>
    <n v="84"/>
    <x v="37"/>
    <n v="1980"/>
    <m/>
    <m/>
    <m/>
    <m/>
    <s v="T"/>
    <m/>
    <m/>
    <m/>
    <m/>
    <m/>
    <m/>
    <m/>
    <m/>
  </r>
  <r>
    <m/>
    <s v="ARQUIVO"/>
    <s v="Ofício que informa o INDEFERIMENTO do Processo em 28/09/1979."/>
    <m/>
    <s v="S"/>
    <s v="RS"/>
    <s v="Bagé"/>
    <s v="Infraestrutura ou equipamento urbano"/>
    <s v="Ponte Seca"/>
    <n v="1"/>
    <m/>
    <n v="1"/>
    <n v="987"/>
    <x v="44"/>
    <m/>
    <m/>
    <m/>
    <n v="1970"/>
    <s v="INDEFERIDO"/>
    <m/>
    <m/>
    <m/>
    <s v=" "/>
    <s v="Bem Imóvel"/>
    <s v="Obra de Engenharia"/>
    <m/>
    <m/>
    <m/>
    <m/>
    <m/>
    <m/>
    <m/>
    <x v="1"/>
    <m/>
    <m/>
    <d v="1979-09-28T00:00:00"/>
    <n v="1970"/>
    <m/>
    <m/>
    <m/>
    <m/>
    <m/>
    <m/>
    <m/>
    <m/>
    <m/>
    <m/>
  </r>
  <r>
    <m/>
    <s v="ARQUIVO"/>
    <m/>
    <m/>
    <s v="NE"/>
    <s v="BA"/>
    <s v="Salvador"/>
    <s v="Edificação"/>
    <s v="Prédio conhecido como &quot;Solar Amado Bahia&quot;, na Rua Porto dos Tanheiros, nº 80"/>
    <n v="1"/>
    <s v="T"/>
    <n v="1"/>
    <n v="988"/>
    <x v="44"/>
    <m/>
    <m/>
    <m/>
    <n v="1970"/>
    <s v="TOMBADO"/>
    <m/>
    <m/>
    <m/>
    <s v="BA2927408BIED00065"/>
    <s v="Bem Imóvel"/>
    <s v="Edificação"/>
    <m/>
    <m/>
    <d v="1981-01-29T00:00:00"/>
    <d v="1981-01-29T00:00:00"/>
    <m/>
    <n v="1980"/>
    <n v="94"/>
    <x v="33"/>
    <n v="1980"/>
    <m/>
    <m/>
    <m/>
    <m/>
    <s v="Não se aplica"/>
    <m/>
    <m/>
    <m/>
    <m/>
    <m/>
    <m/>
    <m/>
    <s v="O tombamento inclui o mobiliário pertencente ao Solar Amado Bahia.&quot;"/>
  </r>
  <r>
    <m/>
    <s v="ARQUIVO"/>
    <s v="Processo INDEFERIDO em 27/02/2004."/>
    <m/>
    <s v="SE"/>
    <s v="RJ"/>
    <s v="Rio de Janeiro"/>
    <s v="Bem móvel ou integrado"/>
    <s v="Imagem de Santa Teresa de Àvila, um retábulo e uma moldura de espelho "/>
    <n v="1"/>
    <m/>
    <n v="1"/>
    <n v="989"/>
    <x v="44"/>
    <m/>
    <m/>
    <m/>
    <n v="1970"/>
    <s v="INDEFERIDO"/>
    <m/>
    <m/>
    <m/>
    <s v=" "/>
    <s v="Bem Móvel e Integrado"/>
    <s v="Artefato"/>
    <m/>
    <m/>
    <m/>
    <m/>
    <m/>
    <m/>
    <m/>
    <x v="1"/>
    <m/>
    <m/>
    <d v="2004-02-27T00:00:00"/>
    <n v="2000"/>
    <m/>
    <m/>
    <m/>
    <m/>
    <m/>
    <m/>
    <m/>
    <m/>
    <m/>
    <m/>
  </r>
  <r>
    <m/>
    <s v="ARQUIVO"/>
    <s v="Encaminhado para indeferimento em 15/01/2019"/>
    <s v="01458.000924/2012-42"/>
    <s v="SE"/>
    <s v="MG"/>
    <s v="Manga"/>
    <s v="Ruína"/>
    <s v="Ruínas Jesuíticas do Mocambinho ou de Pachola"/>
    <n v="1"/>
    <m/>
    <n v="1"/>
    <n v="990"/>
    <x v="44"/>
    <m/>
    <m/>
    <m/>
    <n v="1970"/>
    <s v="INDEFERIDO"/>
    <m/>
    <m/>
    <m/>
    <s v=" "/>
    <s v="Bem Imóvel"/>
    <s v="Ruína"/>
    <m/>
    <m/>
    <m/>
    <m/>
    <m/>
    <m/>
    <m/>
    <x v="1"/>
    <m/>
    <m/>
    <m/>
    <m/>
    <m/>
    <m/>
    <m/>
    <m/>
    <m/>
    <m/>
    <m/>
    <m/>
    <m/>
    <m/>
  </r>
  <r>
    <m/>
    <s v="ARQUIVO"/>
    <s v="Ofício que informa o INDEFERIMENTO do Processo em 03/09/1979."/>
    <m/>
    <s v="NE"/>
    <s v="PE"/>
    <s v="Recife"/>
    <s v="Edificação e Acervo"/>
    <s v="Igreja: Livramento"/>
    <n v="1"/>
    <m/>
    <n v="1"/>
    <n v="991"/>
    <x v="44"/>
    <m/>
    <m/>
    <m/>
    <n v="1970"/>
    <s v="INDEFERIDO"/>
    <m/>
    <m/>
    <m/>
    <s v=" "/>
    <s v="Bem Imóvel"/>
    <s v="Edificação"/>
    <s v="Arquitetura Religiosa"/>
    <m/>
    <m/>
    <m/>
    <m/>
    <m/>
    <m/>
    <x v="1"/>
    <m/>
    <m/>
    <d v="1979-09-03T00:00:00"/>
    <n v="1970"/>
    <s v="O citado bem não faz jus a proteção federal, sugerindo que seu acautelamento proceda a nível estadual"/>
    <m/>
    <m/>
    <m/>
    <m/>
    <m/>
    <m/>
    <m/>
    <m/>
    <m/>
  </r>
  <r>
    <m/>
    <s v="ARQUIVO"/>
    <s v="Despacho para INDEFERIR o Processo em 11/02/2004."/>
    <m/>
    <s v="SE"/>
    <s v="SP"/>
    <s v="Santos"/>
    <s v="Edificação"/>
    <s v="Casa: Praça Marquês de Monte Alegre"/>
    <n v="1"/>
    <m/>
    <n v="1"/>
    <n v="992"/>
    <x v="44"/>
    <m/>
    <m/>
    <m/>
    <n v="1970"/>
    <s v="INDEFERIDO"/>
    <m/>
    <m/>
    <m/>
    <s v=" "/>
    <s v="Bem Imóvel"/>
    <s v="Edificação"/>
    <m/>
    <m/>
    <m/>
    <m/>
    <m/>
    <m/>
    <m/>
    <x v="1"/>
    <m/>
    <m/>
    <d v="2004-02-11T00:00:00"/>
    <n v="2000"/>
    <m/>
    <m/>
    <m/>
    <m/>
    <m/>
    <m/>
    <m/>
    <m/>
    <m/>
    <m/>
  </r>
  <r>
    <m/>
    <s v="ARQUIVO"/>
    <m/>
    <m/>
    <s v="SE"/>
    <s v="SP"/>
    <s v="Barueri"/>
    <s v="Bem móvel ou integrado"/>
    <s v="Imagem de Nossa Senhora da Escada, da Capela da Aldeia de Barueri"/>
    <n v="1"/>
    <s v="T"/>
    <n v="1"/>
    <n v="993"/>
    <x v="44"/>
    <m/>
    <m/>
    <m/>
    <n v="1970"/>
    <s v="TOMBADO"/>
    <m/>
    <m/>
    <m/>
    <s v="SP3505708BMAR00001"/>
    <s v="Bem Móvel e Integrado"/>
    <s v="Artefato"/>
    <m/>
    <m/>
    <d v="1980-04-28T00:00:00"/>
    <d v="1980-04-28T00:00:00"/>
    <m/>
    <n v="1979"/>
    <n v="85"/>
    <x v="37"/>
    <n v="1980"/>
    <m/>
    <m/>
    <m/>
    <s v="Respaldado no voto do relator, de que não havia justificativa para o tombamento do local devido a sua total descaracterização, foi recomendado o tombamento apenas de uma imagem pertencente a pequena capela do local. Foi sugerida a inscrição nos Livros do "/>
    <s v="Não se aplica"/>
    <m/>
    <s v="Não se aplica"/>
    <m/>
    <m/>
    <m/>
    <m/>
    <m/>
    <m/>
  </r>
  <r>
    <m/>
    <s v="ARQUIVO"/>
    <m/>
    <m/>
    <s v="SE"/>
    <s v="RJ"/>
    <s v="Rio de Janeiro"/>
    <s v="Edificação"/>
    <s v="Hangar de Zepelins do Aeroporto Bartolomeu de Gusmão, inclusive as pontes rolantes, os elevadores, as escadas de acesso, o motor, o mecanismo de abertura das portas principal e secundária, e a estação de passageiros anexa"/>
    <n v="1"/>
    <s v="T"/>
    <n v="1"/>
    <n v="994"/>
    <x v="44"/>
    <m/>
    <m/>
    <m/>
    <n v="1970"/>
    <s v="TOMBADO"/>
    <m/>
    <m/>
    <m/>
    <s v="RJ3304557BIOE00002"/>
    <s v="Bem Imóvel"/>
    <s v="Edificação"/>
    <m/>
    <m/>
    <d v="1998-12-03T00:00:00"/>
    <m/>
    <m/>
    <n v="1998"/>
    <n v="13"/>
    <x v="52"/>
    <n v="1990"/>
    <m/>
    <m/>
    <m/>
    <s v="O processo foi considerado de carater &quot;SECRETO&quot; conforme o disposto à folha 243 dos autos."/>
    <s v="Não se aplica"/>
    <m/>
    <m/>
    <m/>
    <m/>
    <m/>
    <m/>
    <m/>
    <m/>
  </r>
  <r>
    <m/>
    <s v="X"/>
    <s v="Arquivo informa: Quanto ao Processo de Tombamento nº 995-T, que corresponde ao bem cultural Museu Mariano Procópio, consta em sua pasta dois documentos: o 1º documento é uma carga de empréstimo (original) _x000a_em que a D. Lygia solicita este processo em 21/02"/>
    <m/>
    <s v="SE"/>
    <s v="MG"/>
    <s v="Juiz de Fora"/>
    <s v="Edificação"/>
    <s v=" Museu Mariano Procópio"/>
    <n v="1"/>
    <m/>
    <n v="1"/>
    <n v="995"/>
    <x v="44"/>
    <m/>
    <m/>
    <m/>
    <n v="1970"/>
    <s v="DESAPARECIDO"/>
    <m/>
    <m/>
    <m/>
    <s v=" "/>
    <s v="Bem Imóvel"/>
    <s v="Edificação"/>
    <m/>
    <m/>
    <m/>
    <m/>
    <m/>
    <m/>
    <m/>
    <x v="1"/>
    <m/>
    <m/>
    <m/>
    <m/>
    <m/>
    <m/>
    <m/>
    <m/>
    <m/>
    <m/>
    <m/>
    <m/>
    <m/>
    <m/>
  </r>
  <r>
    <m/>
    <s v="ARQUIVO"/>
    <m/>
    <m/>
    <s v="NE"/>
    <s v="PE"/>
    <s v="Recife"/>
    <s v="Edificação"/>
    <s v="Casa Paroquial anexa à Igreja de Santo Antônio na Praça da Independência, s/nº"/>
    <n v="1"/>
    <s v="T"/>
    <n v="1"/>
    <n v="996"/>
    <x v="44"/>
    <m/>
    <m/>
    <m/>
    <n v="1970"/>
    <s v="TOMBADO"/>
    <m/>
    <m/>
    <m/>
    <s v="PE2611606BIED00006"/>
    <s v="Bem Imóvel"/>
    <s v="Edificação"/>
    <s v="Arquitetura Religiosa"/>
    <m/>
    <d v="1980-04-28T00:00:00"/>
    <d v="1980-04-28T00:00:00"/>
    <m/>
    <n v="1979"/>
    <s v="84, 110"/>
    <x v="37"/>
    <n v="1980"/>
    <n v="1984"/>
    <m/>
    <m/>
    <s v="Na 110ª reunião do Conselho Consultivo teria sido definida a poligonal de proteção. Verificar!"/>
    <s v="Não se aplica"/>
    <m/>
    <s v="sim"/>
    <m/>
    <m/>
    <m/>
    <m/>
    <m/>
    <s v="Delimitação de entorno incluindo vários bens, que teria sido apresentada ao Conselho Consultivo (verificar). Mapas com delimitações no Sambaqui."/>
  </r>
  <r>
    <m/>
    <s v="ARQUIVO"/>
    <s v="O processo 0997-T-79 foi ANEXADO ao processo 1021-T-80."/>
    <m/>
    <s v="NE"/>
    <s v="BA"/>
    <s v="Santa Cruz Cabrália"/>
    <s v="Edificação"/>
    <s v="Antiga Casa de Câmara e Cadeia, no município de Santa Cruz Cabrália"/>
    <n v="1"/>
    <m/>
    <n v="1"/>
    <n v="997"/>
    <x v="45"/>
    <m/>
    <m/>
    <m/>
    <n v="1970"/>
    <s v="ANEXADO"/>
    <m/>
    <m/>
    <m/>
    <s v="BA-2927705-BI-ED-00001"/>
    <s v="Bem Imóvel"/>
    <s v="Edificação"/>
    <m/>
    <m/>
    <m/>
    <m/>
    <m/>
    <m/>
    <m/>
    <x v="1"/>
    <m/>
    <m/>
    <m/>
    <m/>
    <s v="Este processo é um anexo do processo 1021-T-80"/>
    <m/>
    <m/>
    <m/>
    <m/>
    <m/>
    <m/>
    <m/>
    <m/>
    <m/>
  </r>
  <r>
    <m/>
    <s v="ARQUIVO"/>
    <s v="Este processo foi ANEXADO ao processo 1021-T-80."/>
    <m/>
    <s v="NE"/>
    <s v="BA"/>
    <s v="Santa Cruz Cabrália"/>
    <s v="Edificação e Acervo"/>
    <s v=" Igreja Matriz de Nossa  Senhora. da Conceição"/>
    <n v="1"/>
    <m/>
    <n v="1"/>
    <n v="998"/>
    <x v="45"/>
    <m/>
    <m/>
    <m/>
    <n v="1970"/>
    <s v="ANEXADO"/>
    <m/>
    <m/>
    <m/>
    <s v="BA-2927705-BI-ED-00004"/>
    <s v="Bem Imóvel"/>
    <s v="Edificação"/>
    <s v="Arquitetura Religiosa"/>
    <m/>
    <m/>
    <m/>
    <m/>
    <m/>
    <m/>
    <x v="1"/>
    <m/>
    <m/>
    <m/>
    <m/>
    <m/>
    <m/>
    <m/>
    <m/>
    <m/>
    <m/>
    <m/>
    <m/>
    <m/>
    <m/>
  </r>
  <r>
    <d v="2020-08-25T00:00:00"/>
    <s v="ARQUIVO"/>
    <s v="Origem: DEPAM. Destino: SE-CE. 20/08/2014"/>
    <s v="01458.000930/2014-61"/>
    <s v="NE"/>
    <s v="CE"/>
    <s v="Quixeramobim"/>
    <s v="Edificação e Acervo"/>
    <s v="Igreja: (Capela do Cemitério Público)"/>
    <n v="1"/>
    <m/>
    <n v="1"/>
    <n v="999"/>
    <x v="45"/>
    <s v="não existe"/>
    <m/>
    <s v="não consta"/>
    <n v="1970"/>
    <s v="INDEFERIDO"/>
    <s v="INDEFERIMENTO"/>
    <d v="2020-08-27T00:00:00"/>
    <m/>
    <s v=" "/>
    <s v="Bem Imóvel"/>
    <s v="Edificação"/>
    <s v="Arquitetura Religiosa"/>
    <m/>
    <m/>
    <m/>
    <m/>
    <m/>
    <m/>
    <x v="1"/>
    <m/>
    <m/>
    <m/>
    <m/>
    <m/>
    <m/>
    <m/>
    <m/>
    <m/>
    <m/>
    <m/>
    <m/>
    <m/>
    <m/>
  </r>
  <r>
    <m/>
    <s v="SUPERINT"/>
    <s v="O processo original foi extraviado. Reabrimos com base em documentação existente na Superintendência de SP (24/06/2016). Origem: DEPAM, destino: SE-SP, em 24/06/2016"/>
    <s v="01506.008464/2016-10"/>
    <s v="SE"/>
    <s v="SP"/>
    <s v="São Paulo"/>
    <s v="Coleção ou acervo"/>
    <s v="Palácio dos Bandeirantes – acervo"/>
    <n v="1"/>
    <m/>
    <n v="1"/>
    <n v="1000"/>
    <x v="45"/>
    <m/>
    <m/>
    <m/>
    <n v="1970"/>
    <s v="INSTRUÇÃO"/>
    <m/>
    <m/>
    <m/>
    <s v=" "/>
    <s v="Bem Móvel e Integrado"/>
    <s v="Acervo"/>
    <m/>
    <m/>
    <m/>
    <m/>
    <m/>
    <m/>
    <m/>
    <x v="1"/>
    <m/>
    <m/>
    <m/>
    <m/>
    <m/>
    <m/>
    <m/>
    <m/>
    <m/>
    <m/>
    <m/>
    <m/>
    <m/>
    <m/>
  </r>
  <r>
    <m/>
    <s v="ARQUIVO"/>
    <s v="Cópia da ata da 85ª sessão ordinária do Conselho Consultivo do IPHAN, realizada em 13/03/1979, indica que foi decidido o INDEFERIMENTO do Processo."/>
    <m/>
    <s v="NE"/>
    <s v="CE"/>
    <s v="Camocim"/>
    <s v="Edificação"/>
    <s v="Casa Natal de Euclides da Cunha Pinto Martins; Casa Natal de Pinto Martins "/>
    <n v="1"/>
    <m/>
    <n v="1"/>
    <n v="1001"/>
    <x v="45"/>
    <m/>
    <m/>
    <m/>
    <n v="1970"/>
    <s v="INDEFERIDO"/>
    <m/>
    <m/>
    <m/>
    <s v=" "/>
    <s v="Bem Imóvel"/>
    <s v="Edificação"/>
    <m/>
    <m/>
    <m/>
    <m/>
    <m/>
    <n v="1979"/>
    <n v="85"/>
    <x v="1"/>
    <m/>
    <m/>
    <d v="1979-03-13T00:00:00"/>
    <n v="1970"/>
    <m/>
    <m/>
    <m/>
    <m/>
    <m/>
    <m/>
    <m/>
    <m/>
    <m/>
    <m/>
  </r>
  <r>
    <m/>
    <s v="ARQUIVO"/>
    <s v="Encaminhado para indeferimetno em 29/11/2018"/>
    <s v="01458.001156/2012-44"/>
    <s v="SE"/>
    <s v="RJ"/>
    <s v="Campos"/>
    <s v="Edificação e Acervo"/>
    <s v="Igreja: Nossa Senhora da Lapa"/>
    <n v="1"/>
    <m/>
    <n v="1"/>
    <n v="1002"/>
    <x v="45"/>
    <m/>
    <m/>
    <m/>
    <n v="1970"/>
    <s v="INDEFERIDO"/>
    <m/>
    <m/>
    <m/>
    <s v=" "/>
    <s v="Bem Imóvel"/>
    <s v="Edificação"/>
    <s v="Arquitetura Religiosa"/>
    <m/>
    <m/>
    <m/>
    <m/>
    <m/>
    <m/>
    <x v="1"/>
    <m/>
    <m/>
    <m/>
    <m/>
    <m/>
    <m/>
    <m/>
    <m/>
    <m/>
    <m/>
    <m/>
    <m/>
    <m/>
    <m/>
  </r>
  <r>
    <m/>
    <s v="ARQUIVO"/>
    <s v="Processo INDEFERIDO em 26/08/2014."/>
    <s v="01458.000163/2014-91"/>
    <s v="S"/>
    <s v="RS"/>
    <s v="Santa Maria"/>
    <s v="Edificação"/>
    <s v="Casa: Cine-Teatro"/>
    <n v="1"/>
    <m/>
    <n v="1"/>
    <n v="1003"/>
    <x v="45"/>
    <m/>
    <m/>
    <m/>
    <n v="1970"/>
    <s v="INDEFERIDO"/>
    <m/>
    <m/>
    <m/>
    <s v=" "/>
    <s v="Bem Imóvel"/>
    <s v="Edificação"/>
    <m/>
    <m/>
    <m/>
    <m/>
    <m/>
    <m/>
    <m/>
    <x v="1"/>
    <m/>
    <m/>
    <d v="2014-08-26T00:00:00"/>
    <n v="2010"/>
    <m/>
    <m/>
    <m/>
    <m/>
    <m/>
    <m/>
    <m/>
    <m/>
    <m/>
    <m/>
  </r>
  <r>
    <m/>
    <s v="ARQUIVO"/>
    <s v="Processo INDEFERIDO em 03/05/1999."/>
    <m/>
    <s v="SE"/>
    <s v="RJ"/>
    <s v="Macaé"/>
    <s v="Edificação e Acervo"/>
    <s v="Igreja de Sant'Anna"/>
    <n v="1"/>
    <m/>
    <n v="1"/>
    <n v="1004"/>
    <x v="45"/>
    <m/>
    <m/>
    <m/>
    <n v="1970"/>
    <s v="INDEFERIDO"/>
    <m/>
    <m/>
    <m/>
    <s v=" "/>
    <s v="Bem Imóvel"/>
    <s v="Edificação"/>
    <s v="Arquitetura Religiosa"/>
    <m/>
    <m/>
    <m/>
    <m/>
    <m/>
    <m/>
    <x v="1"/>
    <m/>
    <m/>
    <d v="1999-05-03T00:00:00"/>
    <n v="1990"/>
    <m/>
    <m/>
    <m/>
    <m/>
    <m/>
    <m/>
    <m/>
    <m/>
    <m/>
    <m/>
  </r>
  <r>
    <m/>
    <s v="ARQUIVO"/>
    <s v="Processo INDEFERIDO em 03/05/1999."/>
    <m/>
    <s v="SE"/>
    <s v="RJ"/>
    <s v="Niterói"/>
    <s v="Edificação"/>
    <s v="Alojamento (antigo)da Werstern Telegraph, pertencente à Universidade Federal Fluminense, situado na Rua Passos da Pátria n. 156; Western Telegraph - alojamento (antigo)"/>
    <n v="1"/>
    <m/>
    <n v="1"/>
    <n v="1005"/>
    <x v="45"/>
    <m/>
    <m/>
    <m/>
    <n v="1970"/>
    <s v="INDEFERIDO"/>
    <m/>
    <m/>
    <m/>
    <s v=" "/>
    <s v="Bem Imóvel"/>
    <s v="Edificação"/>
    <m/>
    <m/>
    <m/>
    <m/>
    <m/>
    <m/>
    <m/>
    <x v="1"/>
    <m/>
    <m/>
    <d v="1999-05-03T00:00:00"/>
    <n v="1990"/>
    <m/>
    <m/>
    <m/>
    <m/>
    <m/>
    <m/>
    <m/>
    <m/>
    <m/>
    <m/>
  </r>
  <r>
    <m/>
    <s v="ARQUIVO"/>
    <s v="Processo INDEFERIDO em 08/08/1986."/>
    <m/>
    <s v="SE"/>
    <s v="RJ"/>
    <s v="Rio de Janeiro"/>
    <s v="Conjunto Arquitetônico"/>
    <s v="Conjunto Arquitetônico: Rua da Carioca"/>
    <n v="1"/>
    <m/>
    <n v="1"/>
    <n v="1006"/>
    <x v="45"/>
    <m/>
    <m/>
    <m/>
    <n v="1970"/>
    <s v="INDEFERIDO"/>
    <m/>
    <m/>
    <m/>
    <s v=" "/>
    <s v="Bem Imóvel"/>
    <s v="Conjunto Arquitetônico"/>
    <m/>
    <m/>
    <m/>
    <m/>
    <m/>
    <m/>
    <m/>
    <x v="1"/>
    <m/>
    <m/>
    <d v="1986-08-08T00:00:00"/>
    <n v="1980"/>
    <m/>
    <m/>
    <m/>
    <m/>
    <m/>
    <m/>
    <m/>
    <m/>
    <m/>
    <s v="O citado bem já se encontra preservado por se encontrar em área de entorno a bens tombados, por legislação municipal de uso do solo e de tombamento a nível estadual"/>
  </r>
  <r>
    <m/>
    <s v="ARQUIVO"/>
    <s v="Processo INDEFERIDO em 27/02/2004."/>
    <m/>
    <s v="SE"/>
    <s v="RJ"/>
    <s v="Angra dos Reis"/>
    <s v="Edificação"/>
    <s v="Casa situada à rua Cônego Bittencourt, nº 47 (antigo nº 1)"/>
    <n v="1"/>
    <m/>
    <n v="1"/>
    <n v="1007"/>
    <x v="45"/>
    <m/>
    <m/>
    <m/>
    <n v="1970"/>
    <s v="INDEFERIDO"/>
    <m/>
    <m/>
    <m/>
    <s v=" "/>
    <s v="Bem Imóvel"/>
    <s v="Edificação"/>
    <m/>
    <m/>
    <m/>
    <m/>
    <m/>
    <m/>
    <m/>
    <x v="1"/>
    <m/>
    <m/>
    <d v="2004-02-27T00:00:00"/>
    <n v="2000"/>
    <s v=" O motivo para o não tombamento foi o perecimento do bem"/>
    <m/>
    <m/>
    <m/>
    <m/>
    <m/>
    <m/>
    <m/>
    <m/>
    <m/>
  </r>
  <r>
    <m/>
    <s v="ARQUIVO"/>
    <s v="Processo INDEFERIDO em 15/09/2005. Aguardando remessa do 1044-T (que foi remetido ao Depam) para anexar o 1008-T a ele."/>
    <m/>
    <s v="SE"/>
    <s v="RJ"/>
    <s v="Itaguaí"/>
    <s v="Edificação"/>
    <s v="Estação: Ferroviária"/>
    <n v="1"/>
    <m/>
    <n v="1"/>
    <n v="1008"/>
    <x v="45"/>
    <m/>
    <m/>
    <m/>
    <n v="1970"/>
    <s v="ANEXADO"/>
    <m/>
    <m/>
    <m/>
    <s v="RJ3302007BIED00002"/>
    <s v="Bem Imóvel"/>
    <s v="Edificação"/>
    <m/>
    <m/>
    <m/>
    <m/>
    <m/>
    <m/>
    <m/>
    <x v="1"/>
    <m/>
    <m/>
    <m/>
    <m/>
    <s v="&quot;O bem foi descrito no Processo nº 1044-T-79&quot; (anexado a esse)"/>
    <m/>
    <m/>
    <m/>
    <m/>
    <m/>
    <m/>
    <m/>
    <m/>
    <m/>
  </r>
  <r>
    <m/>
    <s v="ARQUIVO"/>
    <m/>
    <m/>
    <s v="SE"/>
    <s v="RJ"/>
    <s v="Rio de Janeiro"/>
    <s v="Conjunto Arquitetônico"/>
    <s v="Conjunto arquitetônico e paisagístico do Observatório Nacional à Rua General Bruce, 586 , situado em área com cerca de 40 mil m2 , delimitada conforme poligonal descrita e constante no Processo Nº 1009-T-79, bem como todo o acervo arrolado no Anexo 3 do m"/>
    <n v="1"/>
    <s v="T"/>
    <n v="1"/>
    <n v="1009"/>
    <x v="45"/>
    <m/>
    <m/>
    <m/>
    <n v="1970"/>
    <s v="TOMBADO"/>
    <m/>
    <m/>
    <m/>
    <s v="RJ-3304557-BI-ED-00016"/>
    <s v="Bem Imóvel"/>
    <s v="Conjunto Arquitetônico"/>
    <m/>
    <d v="1986-08-14T00:00:00"/>
    <d v="1986-08-14T00:00:00"/>
    <m/>
    <m/>
    <n v="1984"/>
    <n v="111"/>
    <x v="51"/>
    <n v="1980"/>
    <m/>
    <m/>
    <m/>
    <m/>
    <s v="T"/>
    <s v="sim"/>
    <m/>
    <m/>
    <m/>
    <m/>
    <m/>
    <m/>
    <s v="A poligonal descrita na folha 81 do Processo 1009-T-79 está anotada no campo OBSERVAÇÃO dos livros do Tombo Histórico, e Arqueológico, Etnográfico e Paisagístico."/>
  </r>
  <r>
    <m/>
    <s v="ARQUIVO"/>
    <s v="Indeferido em 19/12/2019"/>
    <s v="01458.000921/2012-17"/>
    <s v="SE"/>
    <s v="MG"/>
    <s v="Matozinhos"/>
    <s v="Edificação"/>
    <s v="Casa: Onde funcionou o Fórum"/>
    <n v="1"/>
    <m/>
    <n v="1"/>
    <n v="1010"/>
    <x v="45"/>
    <m/>
    <m/>
    <m/>
    <n v="1970"/>
    <s v="INDEFERIDO"/>
    <m/>
    <m/>
    <m/>
    <s v=" "/>
    <s v="Bem Imóvel"/>
    <s v="Edificação"/>
    <m/>
    <m/>
    <m/>
    <m/>
    <m/>
    <m/>
    <m/>
    <x v="1"/>
    <m/>
    <m/>
    <m/>
    <m/>
    <m/>
    <m/>
    <m/>
    <m/>
    <m/>
    <m/>
    <m/>
    <m/>
    <m/>
    <m/>
  </r>
  <r>
    <m/>
    <s v="SUPERINT"/>
    <s v="Origem: DEPAM 18/06/2013 / Destino: Superintendência 16/07/2013"/>
    <s v="01458.001157/2012-99"/>
    <s v="SE"/>
    <s v="RJ"/>
    <s v="Valença"/>
    <s v="Conjunto Arquitetônico"/>
    <s v="Conjunto arquitetônico de Conservatória"/>
    <n v="1"/>
    <m/>
    <n v="1"/>
    <n v="1011"/>
    <x v="45"/>
    <m/>
    <m/>
    <m/>
    <n v="1970"/>
    <s v="INSTRUÇÃO"/>
    <m/>
    <m/>
    <m/>
    <s v=" "/>
    <s v="Bem Imóvel"/>
    <s v="Conjunto Arquitetônico"/>
    <m/>
    <m/>
    <m/>
    <m/>
    <m/>
    <m/>
    <m/>
    <x v="1"/>
    <m/>
    <m/>
    <m/>
    <m/>
    <m/>
    <m/>
    <m/>
    <m/>
    <m/>
    <m/>
    <m/>
    <m/>
    <m/>
    <m/>
  </r>
  <r>
    <m/>
    <s v="X"/>
    <s v="No CPROD consta como &quot;sem trâmites&quot; para esse processo"/>
    <s v="01514.006525/2013-54"/>
    <s v="SE"/>
    <s v="MG"/>
    <s v="Tiradentes"/>
    <s v="Patrimônio Natural"/>
    <s v="Serra São José"/>
    <n v="1"/>
    <m/>
    <n v="1"/>
    <n v="1012"/>
    <x v="45"/>
    <m/>
    <m/>
    <m/>
    <n v="1970"/>
    <s v="DESAPARECIDO"/>
    <m/>
    <m/>
    <m/>
    <s v=" "/>
    <s v="Bem Paisagístico"/>
    <s v="Paisagem"/>
    <m/>
    <m/>
    <m/>
    <m/>
    <m/>
    <m/>
    <m/>
    <x v="1"/>
    <m/>
    <m/>
    <m/>
    <m/>
    <m/>
    <m/>
    <m/>
    <m/>
    <m/>
    <m/>
    <m/>
    <m/>
    <m/>
    <m/>
  </r>
  <r>
    <m/>
    <s v="ARQUIVO"/>
    <s v="Processo INDEFERIDO em 08/08/1986."/>
    <m/>
    <s v="SE"/>
    <s v="RJ"/>
    <s v="Rio de Janeiro"/>
    <s v="Conjunto Urbano"/>
    <s v="Conjunto: Urbano (Constituído pela Lapa e a Encosta de Santa Teresa)"/>
    <n v="1"/>
    <m/>
    <n v="1"/>
    <n v="1013"/>
    <x v="45"/>
    <m/>
    <m/>
    <m/>
    <n v="1970"/>
    <s v="INDEFERIDO"/>
    <m/>
    <m/>
    <m/>
    <s v=" "/>
    <s v="Bem Imóvel"/>
    <s v="Conjunto Urbano"/>
    <m/>
    <m/>
    <m/>
    <m/>
    <m/>
    <m/>
    <m/>
    <x v="1"/>
    <m/>
    <m/>
    <d v="1986-08-08T00:00:00"/>
    <n v="1980"/>
    <m/>
    <m/>
    <m/>
    <m/>
    <m/>
    <m/>
    <m/>
    <m/>
    <m/>
    <m/>
  </r>
  <r>
    <m/>
    <s v="ARQUIVO"/>
    <m/>
    <s v="01458.001577/2012-75"/>
    <s v="SE"/>
    <s v="RJ"/>
    <s v="Rio de Janeiro"/>
    <s v="Bem móvel ou integrado"/>
    <s v="Lampião existente no Largo da Lapa"/>
    <n v="1"/>
    <s v="T"/>
    <n v="1"/>
    <n v="1014"/>
    <x v="45"/>
    <m/>
    <m/>
    <m/>
    <n v="1970"/>
    <s v="TOMBADO"/>
    <m/>
    <d v="2018-02-05T00:00:00"/>
    <m/>
    <s v="RJ-3304557-BM-AR-00022"/>
    <s v="Bem Móvel e Integrado"/>
    <s v="Artefato"/>
    <m/>
    <m/>
    <s v="x"/>
    <s v="x"/>
    <m/>
    <n v="2016"/>
    <n v="84"/>
    <x v="56"/>
    <m/>
    <m/>
    <m/>
    <m/>
    <m/>
    <m/>
    <m/>
    <m/>
    <m/>
    <m/>
    <m/>
    <m/>
    <m/>
    <m/>
  </r>
  <r>
    <m/>
    <s v="CONS"/>
    <m/>
    <s v="01458.001577/2012-75"/>
    <s v="SE"/>
    <s v="RJ"/>
    <s v="Rio de Janeiro"/>
    <s v="Bem móvel ou integrado"/>
    <s v="Relógio existente no Largo Carioca"/>
    <n v="1"/>
    <m/>
    <n v="0"/>
    <n v="1014"/>
    <x v="45"/>
    <m/>
    <m/>
    <m/>
    <n v="1970"/>
    <s v="INDEFERIDO"/>
    <m/>
    <m/>
    <m/>
    <s v=" "/>
    <s v="Bem Móvel e Integrado"/>
    <s v="Artefato"/>
    <m/>
    <m/>
    <m/>
    <m/>
    <m/>
    <m/>
    <m/>
    <x v="1"/>
    <m/>
    <m/>
    <m/>
    <m/>
    <m/>
    <m/>
    <m/>
    <m/>
    <m/>
    <m/>
    <m/>
    <m/>
    <m/>
    <m/>
  </r>
  <r>
    <m/>
    <s v="CONS"/>
    <m/>
    <s v="01458.001577/2012-75"/>
    <s v="SE"/>
    <s v="RJ"/>
    <s v="Rio de Janeiro"/>
    <s v="Bem móvel ou integrado"/>
    <s v="Luminárias existentes nas ruas da Conceição, Senhor dos Passos, Alfândega, Ouvidor e Praça XV de Novembro, inclusive as ruas e becos adjacentes"/>
    <n v="1"/>
    <m/>
    <n v="0"/>
    <n v="1014"/>
    <x v="45"/>
    <m/>
    <m/>
    <m/>
    <n v="1970"/>
    <s v="INDEFERIDO"/>
    <m/>
    <m/>
    <m/>
    <s v=" "/>
    <s v="Bem Móvel e Integrado"/>
    <s v="Artefato"/>
    <m/>
    <m/>
    <m/>
    <m/>
    <m/>
    <m/>
    <m/>
    <x v="1"/>
    <m/>
    <m/>
    <m/>
    <m/>
    <m/>
    <m/>
    <m/>
    <m/>
    <m/>
    <m/>
    <m/>
    <m/>
    <m/>
    <m/>
  </r>
  <r>
    <m/>
    <s v="ARQUIVO"/>
    <m/>
    <s v="01458.000175/2016-87"/>
    <s v="NE"/>
    <s v="PE"/>
    <s v="Recife"/>
    <s v="Edificação"/>
    <s v="Casa Aurora"/>
    <n v="1"/>
    <m/>
    <n v="1"/>
    <n v="1015"/>
    <x v="46"/>
    <m/>
    <m/>
    <m/>
    <n v="1980"/>
    <s v="INDEFERIDO"/>
    <m/>
    <m/>
    <m/>
    <s v=" "/>
    <s v="Bem Imóvel"/>
    <s v="Edificação"/>
    <m/>
    <m/>
    <m/>
    <m/>
    <m/>
    <m/>
    <m/>
    <x v="1"/>
    <m/>
    <m/>
    <m/>
    <m/>
    <m/>
    <m/>
    <m/>
    <m/>
    <m/>
    <m/>
    <m/>
    <m/>
    <m/>
    <m/>
  </r>
  <r>
    <m/>
    <s v="ARQUIVO"/>
    <s v="Processo INDEFERIDO em 11/08/1986."/>
    <m/>
    <s v="SE"/>
    <s v="RJ"/>
    <s v="Rio de Janeiro"/>
    <s v="Edificação"/>
    <s v="Casa Floriano "/>
    <n v="1"/>
    <m/>
    <n v="1"/>
    <n v="1016"/>
    <x v="46"/>
    <m/>
    <m/>
    <m/>
    <n v="1980"/>
    <s v="INDEFERIDO"/>
    <m/>
    <m/>
    <m/>
    <s v=" "/>
    <s v="Bem Imóvel"/>
    <s v="Edificação"/>
    <m/>
    <m/>
    <m/>
    <m/>
    <m/>
    <m/>
    <m/>
    <x v="1"/>
    <m/>
    <m/>
    <d v="1986-08-11T00:00:00"/>
    <n v="1980"/>
    <m/>
    <m/>
    <m/>
    <m/>
    <m/>
    <m/>
    <m/>
    <m/>
    <m/>
    <s v=" O citado bem já se encontra preservado por se encontrar em área de entorno a bens tombados, por legislação municipal de uso do solo e de tombamento a nível estadual"/>
  </r>
  <r>
    <m/>
    <s v="ARQUIVO"/>
    <m/>
    <m/>
    <s v="NE"/>
    <s v="MA"/>
    <s v="São Luís"/>
    <s v="Sítio arqueológico"/>
    <s v="Sítio de Santo Antônio das Alegrias ou do Físico: ruínas"/>
    <n v="1"/>
    <s v="T"/>
    <n v="1"/>
    <n v="1017"/>
    <x v="46"/>
    <m/>
    <m/>
    <m/>
    <n v="1980"/>
    <s v="TOMBADO"/>
    <m/>
    <m/>
    <m/>
    <s v="MA2111300BAST00001"/>
    <s v="Bem Arqueológico"/>
    <s v="Sítio"/>
    <m/>
    <d v="1981-01-29T00:00:00"/>
    <d v="1981-01-29T00:00:00"/>
    <m/>
    <m/>
    <n v="1980"/>
    <n v="94"/>
    <x v="33"/>
    <n v="1980"/>
    <m/>
    <m/>
    <m/>
    <s v="Segundo Superintendência: &quot;Bem tombado está inserido no Parque Estadual do Bacanga (Decreto Estadual nº 7.545 de 02/03/1980)&quot;. Ou seja, não tem entorno delimitado pelo IPHAN."/>
    <s v="Não se aplica"/>
    <s v="sim"/>
    <s v="S/D"/>
    <s v="sim"/>
    <s v="sim"/>
    <m/>
    <m/>
    <m/>
    <s v="Segundo Superintendência: &quot;Bem tombado está inserido no Parque Estadual do Bacanga (Decreto Estadual nº 7.545 de 02/03/1980)&quot;. Ou seja, não tem entorno delimitado pelo IPHAN."/>
  </r>
  <r>
    <m/>
    <s v="ARQUIVO"/>
    <s v="Indeferido em 11/03/2015"/>
    <s v="01458.001158/2012-33"/>
    <s v="SE"/>
    <s v="RJ"/>
    <s v="Piraí"/>
    <s v="Edificação"/>
    <s v="Fazenda Pinheiro - Sede"/>
    <n v="1"/>
    <m/>
    <n v="1"/>
    <n v="1018"/>
    <x v="46"/>
    <m/>
    <m/>
    <m/>
    <n v="1980"/>
    <s v="INDEFERIDO"/>
    <m/>
    <m/>
    <m/>
    <s v=" "/>
    <s v="Bem Imóvel"/>
    <s v="Edificação"/>
    <m/>
    <m/>
    <m/>
    <m/>
    <m/>
    <m/>
    <m/>
    <x v="1"/>
    <m/>
    <m/>
    <s v="11/03/2015"/>
    <m/>
    <m/>
    <m/>
    <m/>
    <m/>
    <m/>
    <m/>
    <m/>
    <m/>
    <m/>
    <m/>
  </r>
  <r>
    <m/>
    <s v="ARQUIVO"/>
    <s v="Ofício que informa o INDEFERIMENTO do Processo em 30/06/1981."/>
    <m/>
    <s v="N"/>
    <s v="AM"/>
    <s v="Manaus"/>
    <s v="Edificação"/>
    <s v="Casa Palácio da Justiça"/>
    <n v="1"/>
    <m/>
    <n v="1"/>
    <n v="1019"/>
    <x v="46"/>
    <m/>
    <m/>
    <m/>
    <n v="1980"/>
    <s v="INDEFERIDO"/>
    <m/>
    <m/>
    <m/>
    <s v=" "/>
    <s v="Bem Imóvel"/>
    <s v="Edificação"/>
    <m/>
    <m/>
    <m/>
    <m/>
    <m/>
    <m/>
    <m/>
    <x v="1"/>
    <m/>
    <m/>
    <d v="1981-06-30T00:00:00"/>
    <n v="1980"/>
    <s v="ARQUIVADO em 1981 a pedido do saudoso Aloísio Magalhães, segundo Hilario (20/02/2014)"/>
    <m/>
    <m/>
    <m/>
    <m/>
    <m/>
    <m/>
    <m/>
    <m/>
    <s v="O bem não possui caracteristicas que justifique o seu tombamento a nível federal, merecendo proteção a nível estadual"/>
  </r>
  <r>
    <m/>
    <s v="ARQUIVO"/>
    <s v="O Processo 1020-T-80 foi ANEXADO ao Processo 1378-T-96, referente ao Teatro João Caetano"/>
    <s v="01458.001630/2012-38"/>
    <s v="SE"/>
    <s v="RJ"/>
    <s v="Niterói"/>
    <s v="Edificação"/>
    <s v="Teatro Municipal João Caetano"/>
    <n v="0"/>
    <m/>
    <n v="1"/>
    <n v="1020"/>
    <x v="46"/>
    <m/>
    <m/>
    <m/>
    <n v="1980"/>
    <s v="ANEXADO"/>
    <m/>
    <m/>
    <m/>
    <s v="não cadastrado no sicg"/>
    <s v="Bem Imóvel"/>
    <s v="Edificação"/>
    <m/>
    <m/>
    <m/>
    <m/>
    <m/>
    <m/>
    <m/>
    <x v="1"/>
    <m/>
    <m/>
    <m/>
    <m/>
    <m/>
    <m/>
    <m/>
    <m/>
    <m/>
    <m/>
    <m/>
    <m/>
    <m/>
    <m/>
  </r>
  <r>
    <m/>
    <s v="SUPERINT"/>
    <s v="Teria sido reaberto para rerratificação. Etec Porto Seguro, em  26/01/2016."/>
    <s v="01502.000543/2007-13"/>
    <s v="NE"/>
    <s v="BA"/>
    <s v="Santa Cruz Cabrália"/>
    <s v="Conjunto Urbano"/>
    <s v="Conjunto Paisagístico em Santa Cruz Cabrália, especialmente o Ilhéu da Coroa Vermelha, orla marítima e o Conjunto Arquitetônico E Paisagístico Da Cidade Alta, que Inclui a Igreja Matriz de N. Sra. da C onceição e a Casa de Câmara e Cadeia."/>
    <n v="1"/>
    <s v="T"/>
    <n v="1"/>
    <n v="1021"/>
    <x v="46"/>
    <m/>
    <m/>
    <m/>
    <n v="1980"/>
    <s v="RERRATIFIC."/>
    <m/>
    <m/>
    <m/>
    <s v="BA2927705PSPS00001"/>
    <s v="Bem Paisagístico"/>
    <s v="Paisagem"/>
    <m/>
    <d v="1981-01-29T00:00:00"/>
    <m/>
    <m/>
    <m/>
    <n v="1980"/>
    <s v="94, 108"/>
    <x v="33"/>
    <n v="1980"/>
    <n v="1984"/>
    <m/>
    <m/>
    <s v="Na 108ª reunião do Conselho foi definido em melhores moldes e linguagem a área tombada, pois havia o entendimento de que todo o município estaria tombado, causando revolta na população."/>
    <m/>
    <m/>
    <m/>
    <m/>
    <m/>
    <m/>
    <m/>
    <m/>
    <s v="Informações sobre delimitação das poligonais: DEPAM-RJ 98-99"/>
  </r>
  <r>
    <m/>
    <s v="ARQUIVO"/>
    <s v="Tombamento Provisório cancelado na 78ª reunião do conselho consultivo"/>
    <s v="01458.001979/2011-99"/>
    <s v="S"/>
    <s v="RS"/>
    <s v="Santana do Livramento"/>
    <s v="Edificação"/>
    <s v="Casa : Rivadávea Correia (Rua) nº 262 e 266 (Antiga residência do poeta José Hernandez)"/>
    <n v="1"/>
    <m/>
    <n v="1"/>
    <n v="1022"/>
    <x v="46"/>
    <m/>
    <m/>
    <m/>
    <n v="1980"/>
    <s v="INDEFERIDO"/>
    <m/>
    <d v="2015-04-09T00:00:00"/>
    <m/>
    <s v=" "/>
    <s v="Bem Imóvel"/>
    <s v="Edificação"/>
    <m/>
    <m/>
    <m/>
    <m/>
    <m/>
    <m/>
    <m/>
    <x v="1"/>
    <m/>
    <m/>
    <s v="09/04/2015"/>
    <n v="2010"/>
    <s v="Sob tombamento provisório há mais de 20 anos, segundo Andrey já descaracterizada, teve parecer negativo e foi aprovado o indeferimento na câmara Setorial"/>
    <m/>
    <m/>
    <m/>
    <m/>
    <m/>
    <m/>
    <m/>
    <m/>
    <m/>
  </r>
  <r>
    <m/>
    <s v="ARQUIVO"/>
    <s v="Anexado ao processo 1071-T-82 (Conjunto arquitetônico dos bairros da Cidade Velha e Campina)  em 21/10/2010  (corresponde às folhas 64 a 113 do volume I)."/>
    <s v="01458.002987/2010-71"/>
    <s v="N"/>
    <s v="PA"/>
    <s v="Belém"/>
    <s v="Conjunto Arquitetônico"/>
    <s v="Conjunto arquitetônico: convento/capela da Ordem Terceira de São Francisco da Penitência, juntamente com a área de entorno: Conjunto Arquitetônico e Paisagístico do Largo de Santo Antônio, onde se destaca o sobrado que aloja a Secretaria de Segurança, sob"/>
    <n v="1"/>
    <m/>
    <n v="1"/>
    <n v="1023"/>
    <x v="46"/>
    <m/>
    <m/>
    <m/>
    <n v="1980"/>
    <s v="ANEXADO"/>
    <m/>
    <m/>
    <m/>
    <s v="PA-1501402-BI-CA-00008"/>
    <s v="Bem Imóvel"/>
    <s v="Conjunto Arquitetônico"/>
    <s v="Arquitetura Religiosa"/>
    <m/>
    <m/>
    <m/>
    <m/>
    <m/>
    <m/>
    <x v="1"/>
    <m/>
    <m/>
    <m/>
    <m/>
    <s v="Inserido no conjunto tombado pelo processo 1071-T-82 em 03/05/2011, com indicação do Conselho Consultivo de ver se é o caso de tombar isoladamente."/>
    <m/>
    <m/>
    <m/>
    <m/>
    <m/>
    <m/>
    <m/>
    <m/>
    <m/>
  </r>
  <r>
    <m/>
    <s v="ARQUIVO"/>
    <m/>
    <m/>
    <s v="N"/>
    <s v="PA"/>
    <s v="Belém"/>
    <s v="Edificação"/>
    <s v="Palacete Pinho, Imóvel situado à Rua Dr. Assis nº  586"/>
    <n v="1"/>
    <s v="T"/>
    <n v="1"/>
    <n v="1024"/>
    <x v="46"/>
    <m/>
    <m/>
    <m/>
    <n v="1980"/>
    <s v="TOMBADO"/>
    <m/>
    <m/>
    <m/>
    <s v="PA1501402BIED00011"/>
    <s v="Bem Imóvel"/>
    <s v="Edificação"/>
    <m/>
    <m/>
    <d v="1986-08-14T00:00:00"/>
    <d v="1986-08-14T00:00:00"/>
    <m/>
    <m/>
    <m/>
    <x v="51"/>
    <n v="1980"/>
    <m/>
    <m/>
    <m/>
    <m/>
    <s v="Não se aplica"/>
    <m/>
    <s v="Não se aplica"/>
    <m/>
    <s v="sim"/>
    <m/>
    <m/>
    <m/>
    <m/>
  </r>
  <r>
    <m/>
    <s v="ARQUIVO"/>
    <s v="Processo INDEFERIDO em 03/06/1981."/>
    <m/>
    <s v="N"/>
    <s v="PA"/>
    <s v="Belém"/>
    <s v="Conjunto Arquitetônico"/>
    <s v="Conjunto Arquitetônico: Quadra existente, constituída pelos sequintes logradouros: Av. Castilhos França, Av. Presidente Vargas, Rua 1º de Março, Rua Gaspar Viana "/>
    <n v="1"/>
    <m/>
    <n v="1"/>
    <n v="1025"/>
    <x v="46"/>
    <m/>
    <m/>
    <m/>
    <n v="1980"/>
    <s v="INDEFERIDO"/>
    <m/>
    <m/>
    <m/>
    <s v=" "/>
    <s v="Bem Imóvel"/>
    <s v="Conjunto Arquitetônico"/>
    <m/>
    <m/>
    <m/>
    <m/>
    <m/>
    <m/>
    <m/>
    <x v="1"/>
    <m/>
    <m/>
    <d v="1981-06-03T00:00:00"/>
    <n v="1980"/>
    <m/>
    <m/>
    <m/>
    <m/>
    <m/>
    <m/>
    <m/>
    <m/>
    <m/>
    <m/>
  </r>
  <r>
    <m/>
    <s v="ARQUIVO"/>
    <m/>
    <m/>
    <s v="N"/>
    <s v="PA"/>
    <s v="Belém"/>
    <s v="Conjunto Arquitetônico"/>
    <s v="Conjuntos Arquitetônicos da Av. Governador José Malcher, Constante dos Imóveis Da Travessa Rui Barbosa"/>
    <n v="1"/>
    <s v="T"/>
    <n v="1"/>
    <n v="1026"/>
    <x v="46"/>
    <m/>
    <m/>
    <m/>
    <n v="1980"/>
    <s v="TOMBADO"/>
    <m/>
    <m/>
    <m/>
    <s v="PA1501402BICA00002"/>
    <s v="Bem Imóvel"/>
    <s v="Conjunto Arquitetônico"/>
    <m/>
    <m/>
    <m/>
    <d v="1985-03-28T00:00:00"/>
    <m/>
    <n v="1981"/>
    <n v="95"/>
    <x v="57"/>
    <n v="1980"/>
    <m/>
    <m/>
    <m/>
    <m/>
    <s v="T"/>
    <s v="sim"/>
    <s v="P"/>
    <s v="sim"/>
    <s v="sim"/>
    <s v="sim "/>
    <m/>
    <n v="1987"/>
    <s v="Informações sobre delimitação das poligonais: DEPAM-RJ 98-99, mas agora incluídas na poligonal do Centro Histórico. Normatização: Portaria Iphan 4/1987"/>
  </r>
  <r>
    <m/>
    <s v="ARQUIVO"/>
    <m/>
    <m/>
    <s v="N"/>
    <s v="PA"/>
    <s v="Belém"/>
    <s v="Conjunto Arquitetônico"/>
    <s v="Avenida Nazareth: conjunto arquitetônico"/>
    <n v="1"/>
    <s v="T"/>
    <n v="1"/>
    <n v="1027"/>
    <x v="46"/>
    <m/>
    <m/>
    <m/>
    <n v="1980"/>
    <s v="TOMBADO"/>
    <m/>
    <m/>
    <m/>
    <s v="PA1501402BICA00003"/>
    <s v="Bem Imóvel"/>
    <s v="Conjunto Arquitetônico"/>
    <m/>
    <m/>
    <m/>
    <d v="1985-03-28T00:00:00"/>
    <m/>
    <n v="1981"/>
    <n v="95"/>
    <x v="57"/>
    <n v="1980"/>
    <m/>
    <m/>
    <m/>
    <s v="Em 1981 foi  tombado apenas o lado par, enquanto pediu-se o estudo para o tombamento do conjunto do lado ímpar da avenida."/>
    <s v="T"/>
    <s v="sim"/>
    <s v="P"/>
    <s v="sim"/>
    <s v="sim"/>
    <s v="sim "/>
    <m/>
    <n v="1987"/>
    <s v="Informações sobre delimitação das poligonais: DEPAM-RJ 98-99, mas agora incluídas na poligonal do Centro Histórico. Normatização: Portaria Iphan 4/1987"/>
  </r>
  <r>
    <m/>
    <s v="DEPAM"/>
    <s v="Os Processos 0888-T-73; 1028-T-80; 1504-T-09 e 1580-T-09 foram ANEXADOS ao Processo 1613-T-10."/>
    <s v="01458.003599/2010-16"/>
    <s v="N"/>
    <s v="PA"/>
    <s v="Óbidos"/>
    <s v="Edificação"/>
    <s v="FORTE ÓBIDOS"/>
    <n v="0"/>
    <m/>
    <n v="1"/>
    <n v="1028"/>
    <x v="46"/>
    <m/>
    <m/>
    <m/>
    <n v="1980"/>
    <s v="ANEXADO"/>
    <m/>
    <m/>
    <m/>
    <s v="PA-1505106-BI-ED-00001"/>
    <s v="Bem Imóvel"/>
    <s v="Edificação"/>
    <m/>
    <m/>
    <m/>
    <m/>
    <m/>
    <m/>
    <m/>
    <x v="1"/>
    <m/>
    <m/>
    <m/>
    <m/>
    <s v="Apensado ao processo nº 1613-T-10, concluído pelo Depam-RJ"/>
    <m/>
    <m/>
    <m/>
    <m/>
    <m/>
    <m/>
    <m/>
    <m/>
    <m/>
  </r>
  <r>
    <m/>
    <s v="DEPAM"/>
    <s v="Os Processos 0888-T-73; 1028-T-80; 1504-T-09 e 1580-T-09 foram ANEXADOS ao Processo 1613-T-10."/>
    <s v="01458.003599/2010-16"/>
    <s v="N"/>
    <s v="PA"/>
    <s v="Óbidos"/>
    <s v="Edificação"/>
    <s v="FORTE: SERRA DA ESCAMA"/>
    <n v="0"/>
    <m/>
    <n v="0"/>
    <n v="1028"/>
    <x v="46"/>
    <m/>
    <m/>
    <m/>
    <n v="1980"/>
    <s v="ANEXADO"/>
    <m/>
    <m/>
    <m/>
    <s v="PA-1505106-BI-ED-00003"/>
    <s v="Bem Imóvel"/>
    <s v="Edificação"/>
    <m/>
    <m/>
    <m/>
    <m/>
    <m/>
    <m/>
    <m/>
    <x v="1"/>
    <m/>
    <m/>
    <m/>
    <m/>
    <s v="Apensado ao processo nº 1613-T-10, concluído pelo Depam-RJ"/>
    <m/>
    <m/>
    <m/>
    <m/>
    <m/>
    <m/>
    <m/>
    <m/>
    <m/>
  </r>
  <r>
    <m/>
    <s v="ARQUIVO"/>
    <s v="Anexado ao processo 1071-T-82 (Conjunto arquitetônico dos bairros da Cidade Velha e Campina)  em 21/10/2010 (corresponde às folhas 134-180 do volume I)."/>
    <s v="01458.002987/2010-71"/>
    <s v="N"/>
    <s v="PA"/>
    <s v="Belém"/>
    <s v="Conjunto Urbano"/>
    <s v="Conjunto: Arquitetônico e Paisagístico do Largo das Mercês e Sua área de entorno"/>
    <n v="1"/>
    <m/>
    <n v="1"/>
    <n v="1029"/>
    <x v="46"/>
    <m/>
    <m/>
    <m/>
    <n v="1980"/>
    <s v="ANEXADO"/>
    <m/>
    <m/>
    <m/>
    <s v="não procede (incluído no Conjunto arquitetônico dos bairros da Cidade Velha e Campina)"/>
    <s v="Bem Imóvel"/>
    <s v="Conjunto Urbano"/>
    <m/>
    <m/>
    <m/>
    <m/>
    <m/>
    <m/>
    <m/>
    <x v="1"/>
    <m/>
    <m/>
    <m/>
    <m/>
    <s v="Inserido no conjunto tombado pleo processo 1071-T-82 em 03/05/2011, com indicação do Conselho Consultivo de ver se é o caso de tombar isoladamente."/>
    <m/>
    <m/>
    <m/>
    <m/>
    <m/>
    <m/>
    <m/>
    <m/>
    <m/>
  </r>
  <r>
    <m/>
    <s v="ARQUIVO"/>
    <s v="Anexado ao processo 1071-T-82 (Conjunto arquitetônico dos bairros da Cidade Velha e Campina)  em 21/10/2010 (corresponde às folhas 184 a 258 do volume II)."/>
    <s v="01458.002987/2010-71"/>
    <s v="N"/>
    <s v="PA"/>
    <s v="Belém"/>
    <s v="Conjunto Arquitetônico"/>
    <s v="Conjunto arquitetônico da Rua Siqueira Mendes e Largo do Carmo"/>
    <n v="1"/>
    <m/>
    <n v="1"/>
    <n v="1030"/>
    <x v="46"/>
    <m/>
    <m/>
    <m/>
    <n v="1980"/>
    <s v="ANEXADO"/>
    <m/>
    <m/>
    <m/>
    <s v="PA-1501402-BI-CA-00012"/>
    <s v="Bem Imóvel"/>
    <s v="Conjunto Arquitetônico"/>
    <m/>
    <m/>
    <m/>
    <m/>
    <m/>
    <m/>
    <m/>
    <x v="1"/>
    <m/>
    <m/>
    <m/>
    <m/>
    <s v="Depam/RJ: Anexado  ao Processo 1071-T-82 com indicação de tombamento em 21/10/2010"/>
    <m/>
    <m/>
    <m/>
    <m/>
    <m/>
    <m/>
    <m/>
    <m/>
    <m/>
  </r>
  <r>
    <m/>
    <s v="ARQUIVO"/>
    <m/>
    <m/>
    <s v="SE"/>
    <s v="RJ"/>
    <s v="Rio de Janeiro"/>
    <s v="Edificação"/>
    <s v="Prédio onde funciona o Colégio Pedro II, na Av. Marechal Floriano, nºs 68 a 80"/>
    <n v="1"/>
    <s v="T"/>
    <n v="1"/>
    <n v="1031"/>
    <x v="46"/>
    <m/>
    <m/>
    <m/>
    <n v="1980"/>
    <s v="TOMBADO"/>
    <m/>
    <m/>
    <m/>
    <s v="RJ3304557BIED00050"/>
    <s v="Bem Imóvel"/>
    <s v="Edificação"/>
    <m/>
    <m/>
    <d v="1983-05-19T00:00:00"/>
    <d v="1983-05-19T00:00:00"/>
    <m/>
    <n v="1982"/>
    <n v="98"/>
    <x v="55"/>
    <n v="1980"/>
    <m/>
    <m/>
    <m/>
    <m/>
    <s v="Não se aplica"/>
    <m/>
    <s v="P"/>
    <s v="sim"/>
    <s v="sim"/>
    <s v="sim"/>
    <m/>
    <n v="2013"/>
    <s v="PORTARIA Nº  135, DE 13 DE FEVEREIRO DE 2013"/>
  </r>
  <r>
    <m/>
    <s v="ARQUIVO"/>
    <s v="Origem: DEPAM 15/10/2017   Destino: Presidencia para indeferimento"/>
    <s v="01458.001576/2012-21"/>
    <s v="SE"/>
    <s v="RJ"/>
    <s v="Paraíba do Sul"/>
    <s v="Edificação"/>
    <s v="Casa: Rio Novo (Fazenda); Fazenda Rio Novo (sede)"/>
    <n v="1"/>
    <m/>
    <n v="1"/>
    <n v="1032"/>
    <x v="46"/>
    <m/>
    <m/>
    <m/>
    <n v="1980"/>
    <s v="INDEFERIDO"/>
    <m/>
    <m/>
    <m/>
    <s v=" "/>
    <s v="Bem Imóvel"/>
    <s v="Edificação"/>
    <m/>
    <m/>
    <m/>
    <m/>
    <m/>
    <m/>
    <m/>
    <x v="1"/>
    <m/>
    <m/>
    <m/>
    <m/>
    <m/>
    <m/>
    <m/>
    <m/>
    <m/>
    <m/>
    <m/>
    <m/>
    <m/>
    <m/>
  </r>
  <r>
    <m/>
    <s v="ARQUIVO"/>
    <m/>
    <m/>
    <s v="SE"/>
    <s v="MG"/>
    <s v="Ouro Branco"/>
    <s v="Edificação e Acervo"/>
    <s v="Igreja Santo Antônio no Distrito de Itatiaia"/>
    <n v="1"/>
    <s v="T"/>
    <n v="1"/>
    <n v="1033"/>
    <x v="46"/>
    <m/>
    <m/>
    <m/>
    <n v="1980"/>
    <s v="TOMBADO"/>
    <m/>
    <m/>
    <m/>
    <s v="MG3145901BIED00002"/>
    <s v="Bem Imóvel"/>
    <s v="Edificação"/>
    <s v="Arquitetura Religiosa"/>
    <m/>
    <m/>
    <d v="1983-10-03T00:00:00"/>
    <m/>
    <n v="1983"/>
    <n v="102"/>
    <x v="55"/>
    <n v="1980"/>
    <m/>
    <m/>
    <m/>
    <m/>
    <s v="Não se aplica"/>
    <m/>
    <m/>
    <m/>
    <m/>
    <m/>
    <m/>
    <m/>
    <m/>
  </r>
  <r>
    <m/>
    <s v="ARQUIVO"/>
    <s v="Processo INDEFERIDO em 30/12/2013."/>
    <s v="01458.001575/2012-86"/>
    <s v="SE"/>
    <s v="RJ"/>
    <s v="Rio de Janeiro"/>
    <s v="Edificação"/>
    <s v="Pantheon: Marechal Floriano Peixoto (do) - Cemitério de São João Batista"/>
    <n v="1"/>
    <m/>
    <n v="1"/>
    <n v="1034"/>
    <x v="46"/>
    <m/>
    <m/>
    <m/>
    <n v="1980"/>
    <s v="INDEFERIDO"/>
    <m/>
    <m/>
    <m/>
    <s v=" "/>
    <s v="Bem Imóvel"/>
    <s v="Edificação"/>
    <m/>
    <m/>
    <m/>
    <m/>
    <m/>
    <m/>
    <m/>
    <x v="1"/>
    <m/>
    <m/>
    <d v="2013-12-30T00:00:00"/>
    <n v="2010"/>
    <s v="Origem: DEPAM 26/12/2012 /  Destino: Superintendência 08/01/2013"/>
    <m/>
    <m/>
    <m/>
    <m/>
    <m/>
    <m/>
    <m/>
    <m/>
    <m/>
  </r>
  <r>
    <m/>
    <s v="ARQUIVO"/>
    <s v="INDEFERIR o Processo em 26/09/1980."/>
    <m/>
    <s v="SE"/>
    <s v="RJ"/>
    <s v="Rio de Janeiro"/>
    <s v="Patrimônio Natural"/>
    <s v=" Árvore: Figueira"/>
    <n v="1"/>
    <m/>
    <n v="1"/>
    <n v="1035"/>
    <x v="46"/>
    <m/>
    <m/>
    <m/>
    <n v="1980"/>
    <s v="INDEFERIDO"/>
    <m/>
    <m/>
    <m/>
    <s v=" "/>
    <s v="Bem Paisagístico"/>
    <s v="Paisagem"/>
    <m/>
    <m/>
    <m/>
    <m/>
    <m/>
    <m/>
    <m/>
    <x v="1"/>
    <m/>
    <m/>
    <d v="1980-09-26T00:00:00"/>
    <n v="1980"/>
    <s v=" Não se trata de bem a ser Tombado pelo Patrimônio Histórico e Artistico Nacional"/>
    <m/>
    <m/>
    <m/>
    <m/>
    <m/>
    <m/>
    <m/>
    <m/>
    <m/>
  </r>
  <r>
    <m/>
    <s v="ARQUIVO"/>
    <m/>
    <m/>
    <s v="S"/>
    <s v="RS"/>
    <s v="Porto Alegre"/>
    <s v="Edificação"/>
    <s v="Prédio onde funciona os Correios e Telégrafos, na Praça Barão do Rio Branco"/>
    <n v="1"/>
    <s v="T"/>
    <n v="1"/>
    <n v="1036"/>
    <x v="46"/>
    <m/>
    <m/>
    <m/>
    <n v="1980"/>
    <s v="TOMBADO"/>
    <m/>
    <m/>
    <m/>
    <s v="RS4314902BIED00004"/>
    <s v="Bem Imóvel"/>
    <s v="Edificação"/>
    <m/>
    <m/>
    <d v="1981-01-29T00:00:00"/>
    <d v="1981-01-29T00:00:00"/>
    <m/>
    <n v="1980"/>
    <n v="94"/>
    <x v="33"/>
    <n v="1980"/>
    <m/>
    <m/>
    <m/>
    <m/>
    <s v="Não se aplica"/>
    <m/>
    <s v="P"/>
    <s v="sim"/>
    <s v="sim"/>
    <s v="sim"/>
    <m/>
    <s v="PORTARIA Nº 483,06/12/ 2016"/>
    <s v="Dispõe sobre a delimitação da área de entorno dos bens tombados pelo IPHAN no Centro Histórico da Cidade de Porto Alegre, Rio Grande do Sul, e estabelece diretrizes para intervenções nos bens inseridos na área delimitada._x000a_"/>
  </r>
  <r>
    <m/>
    <s v="SUPERINT"/>
    <s v="Rerratificação. Origem: DEPAM 15/03/2013/  Destino: Superintendência 03/05/2013"/>
    <s v="01458.001159/2012-88"/>
    <s v="SE"/>
    <s v="RJ"/>
    <s v="Rio de Janeiro"/>
    <s v="Edificação"/>
    <s v="Palácio de Manguinhos ou Prédio da Fundação Oswaldo Cruz na Av. Brasil, nº 4365"/>
    <n v="1"/>
    <s v="T"/>
    <n v="1"/>
    <n v="1037"/>
    <x v="46"/>
    <m/>
    <m/>
    <m/>
    <n v="1980"/>
    <s v="RERRATIFIC."/>
    <m/>
    <m/>
    <m/>
    <s v="RJ3304557BIED00016"/>
    <s v="Bem Imóvel"/>
    <s v="Edificação"/>
    <m/>
    <m/>
    <d v="1981-01-29T00:00:00"/>
    <d v="1981-01-29T00:00:00"/>
    <m/>
    <n v="1980"/>
    <n v="94"/>
    <x v="33"/>
    <n v="1980"/>
    <m/>
    <m/>
    <m/>
    <m/>
    <s v="Não se aplica"/>
    <m/>
    <m/>
    <m/>
    <m/>
    <m/>
    <m/>
    <m/>
    <s v="O tombamento abrange o Edifício Central, o Pavilhão para o estudo da peste e a cavalariça dos animais inoculados ou fornecedores de soro"/>
  </r>
  <r>
    <m/>
    <s v="ARQUIVO"/>
    <m/>
    <m/>
    <s v="NE"/>
    <s v="PE"/>
    <s v="Surubim"/>
    <s v="Edificação"/>
    <s v="Fazenda Cachoeira do Taepe: casa grande"/>
    <n v="1"/>
    <s v="T"/>
    <n v="1"/>
    <n v="1038"/>
    <x v="46"/>
    <m/>
    <m/>
    <m/>
    <n v="1980"/>
    <s v="TOMBADO"/>
    <m/>
    <m/>
    <m/>
    <s v="PE2614501BIED00001"/>
    <s v="Bem Imóvel"/>
    <s v="Edificação"/>
    <m/>
    <m/>
    <d v="1981-02-27T00:00:00"/>
    <m/>
    <m/>
    <n v="1980"/>
    <n v="94"/>
    <x v="33"/>
    <n v="1980"/>
    <m/>
    <m/>
    <m/>
    <m/>
    <s v="Não se aplica"/>
    <m/>
    <m/>
    <m/>
    <m/>
    <m/>
    <m/>
    <m/>
    <m/>
  </r>
  <r>
    <m/>
    <s v="ARQUIVO"/>
    <m/>
    <m/>
    <s v="SE"/>
    <s v="MG"/>
    <s v="Congonhas"/>
    <s v="Coleção ou acervo"/>
    <s v="Coleção constituída de 89 ex-votos pintados pertencentes ao Santuário do Bom Jesus de Matozinhos"/>
    <n v="1"/>
    <s v="T"/>
    <n v="1"/>
    <n v="1039"/>
    <x v="46"/>
    <m/>
    <m/>
    <m/>
    <n v="1980"/>
    <s v="TOMBADO"/>
    <m/>
    <m/>
    <m/>
    <s v="MG3118007BMCL00001"/>
    <s v="Bem Móvel e Integrado"/>
    <s v="Acervo"/>
    <m/>
    <m/>
    <d v="1981-01-29T00:00:00"/>
    <d v="1981-01-29T00:00:00"/>
    <m/>
    <n v="1980"/>
    <n v="94"/>
    <x v="33"/>
    <n v="1980"/>
    <m/>
    <m/>
    <m/>
    <m/>
    <s v="Não se aplica"/>
    <m/>
    <s v="Não se aplica"/>
    <m/>
    <m/>
    <m/>
    <m/>
    <m/>
    <m/>
  </r>
  <r>
    <m/>
    <s v="ARQUIVO"/>
    <s v="Processo INDEFERIDO em 04/10/2013."/>
    <s v="01458.001574/2012-31"/>
    <s v="SE"/>
    <s v="RJ"/>
    <s v="Itaboraí"/>
    <s v="Edificação e Acervo"/>
    <s v="Igreja: Bonfim; Igreja do Senhor do Bonfim"/>
    <n v="1"/>
    <m/>
    <n v="1"/>
    <n v="1040"/>
    <x v="46"/>
    <m/>
    <m/>
    <m/>
    <n v="1980"/>
    <s v="INDEFERIDO"/>
    <m/>
    <m/>
    <m/>
    <s v=" "/>
    <s v="Bem Imóvel"/>
    <s v="Edificação"/>
    <s v="Arquitetura Religiosa"/>
    <m/>
    <m/>
    <m/>
    <m/>
    <m/>
    <m/>
    <x v="1"/>
    <m/>
    <m/>
    <d v="2013-10-04T00:00:00"/>
    <n v="2010"/>
    <m/>
    <m/>
    <m/>
    <m/>
    <m/>
    <m/>
    <m/>
    <m/>
    <m/>
    <m/>
  </r>
  <r>
    <m/>
    <s v="ARQUIVO"/>
    <s v="Encaminhado à presidência para arquivametno em 11/06/18"/>
    <s v="01458.000807/2013-60"/>
    <s v="SE"/>
    <s v="SP"/>
    <s v="Guaratinguetá"/>
    <s v="Edificação"/>
    <s v="Estação Ferroviária da antiga Central do Brasil de Guaratinguetá"/>
    <n v="1"/>
    <m/>
    <n v="1"/>
    <n v="1041"/>
    <x v="46"/>
    <m/>
    <m/>
    <m/>
    <n v="1980"/>
    <s v="INDEFERIDO"/>
    <m/>
    <m/>
    <m/>
    <s v=" "/>
    <s v="Bem Imóvel"/>
    <s v="Edificação"/>
    <m/>
    <m/>
    <m/>
    <m/>
    <m/>
    <m/>
    <m/>
    <x v="1"/>
    <m/>
    <m/>
    <m/>
    <m/>
    <m/>
    <m/>
    <m/>
    <m/>
    <m/>
    <m/>
    <m/>
    <m/>
    <m/>
    <m/>
  </r>
  <r>
    <m/>
    <s v="SUPERINT"/>
    <s v="Escritório Técnico de Olinda: 17/03/2010"/>
    <s v="01458.000380/2010-57"/>
    <s v="NE"/>
    <s v="PE"/>
    <s v="Recife"/>
    <s v="???"/>
    <s v="Campo de Jiquiá "/>
    <n v="1"/>
    <m/>
    <n v="1"/>
    <n v="1042"/>
    <x v="46"/>
    <m/>
    <m/>
    <m/>
    <n v="1980"/>
    <s v="INSTRUÇÃO"/>
    <m/>
    <m/>
    <m/>
    <s v=" "/>
    <s v="Bem Imóvel"/>
    <m/>
    <m/>
    <m/>
    <m/>
    <m/>
    <m/>
    <m/>
    <m/>
    <x v="1"/>
    <m/>
    <m/>
    <m/>
    <m/>
    <m/>
    <m/>
    <m/>
    <m/>
    <m/>
    <m/>
    <m/>
    <m/>
    <m/>
    <m/>
  </r>
  <r>
    <m/>
    <s v="ARQUIVO"/>
    <s v="Encaminhado para indeferimento em 06/12/2018"/>
    <s v="01458.000938/2014-28"/>
    <s v="NE"/>
    <s v="CE"/>
    <s v="Itapipoca"/>
    <s v="Edificação e Acervo"/>
    <s v="Igreja: N. Srª das Mercês, em Arapari"/>
    <n v="1"/>
    <m/>
    <n v="1"/>
    <n v="1043"/>
    <x v="47"/>
    <d v="1979-09-13T00:00:00"/>
    <s v="Paróquia de N. Sra. De Assunção/ Diocese de Itapipoca"/>
    <s v="não consta"/>
    <n v="1980"/>
    <s v="INDEFERIDO"/>
    <m/>
    <m/>
    <m/>
    <s v=" "/>
    <s v="Bem Imóvel"/>
    <s v="Edificação"/>
    <s v="Arquitetura Religiosa"/>
    <m/>
    <m/>
    <m/>
    <m/>
    <m/>
    <m/>
    <x v="1"/>
    <m/>
    <m/>
    <d v="1905-07-10T00:00:00"/>
    <m/>
    <m/>
    <m/>
    <m/>
    <m/>
    <m/>
    <m/>
    <m/>
    <m/>
    <m/>
    <m/>
  </r>
  <r>
    <m/>
    <s v="ARQUIVO"/>
    <s v="INDEFERIDO em 16/10/2014"/>
    <s v="01458.000929/2014-37"/>
    <s v="SE"/>
    <s v="RJ"/>
    <s v="Itaguaí"/>
    <s v="Edificação"/>
    <s v="Estação Ferroviária de Itaguaí; Chafariz "/>
    <n v="1"/>
    <m/>
    <n v="1"/>
    <n v="1044"/>
    <x v="47"/>
    <d v="1979-07-04T00:00:00"/>
    <s v="Prefeitura Municipal de Itaguaí"/>
    <s v="não consta"/>
    <n v="1980"/>
    <s v="INDEFERIDO"/>
    <m/>
    <m/>
    <m/>
    <s v=" "/>
    <s v="Bem Imóvel"/>
    <s v="Edificação"/>
    <m/>
    <m/>
    <m/>
    <m/>
    <m/>
    <m/>
    <m/>
    <x v="1"/>
    <m/>
    <m/>
    <d v="2014-10-16T00:00:00"/>
    <n v="2010"/>
    <m/>
    <m/>
    <m/>
    <m/>
    <m/>
    <m/>
    <m/>
    <m/>
    <m/>
    <s v="O citado bem foi tombado pelo INEPAC"/>
  </r>
  <r>
    <m/>
    <s v="ARQUIVO"/>
    <s v="Despacho para INDEFERIR o Processo em 15/07/1985."/>
    <m/>
    <s v="SE"/>
    <s v="RJ"/>
    <s v="Niterói"/>
    <s v="Edificação"/>
    <s v="Casa: Rua Alexandre Moura nºs 23 a 29 (Colégio Martin Afonso)"/>
    <n v="1"/>
    <m/>
    <n v="1"/>
    <n v="1045"/>
    <x v="47"/>
    <m/>
    <m/>
    <m/>
    <n v="1980"/>
    <s v="INDEFERIDO"/>
    <m/>
    <m/>
    <m/>
    <s v=" "/>
    <s v="Bem Imóvel"/>
    <s v="Edificação"/>
    <m/>
    <m/>
    <m/>
    <m/>
    <m/>
    <m/>
    <m/>
    <x v="1"/>
    <m/>
    <m/>
    <d v="1985-07-15T00:00:00"/>
    <n v="1980"/>
    <s v="não consta nenhuma informação relativa ao processo"/>
    <m/>
    <m/>
    <m/>
    <m/>
    <m/>
    <m/>
    <m/>
    <m/>
    <m/>
  </r>
  <r>
    <m/>
    <s v="ARQUIVO"/>
    <s v="Processo INDEFERIDO em 11/04/1988."/>
    <m/>
    <s v="SE"/>
    <s v="RJ"/>
    <s v="Saquarema"/>
    <s v="Edificação e Acervo"/>
    <s v="Igreja: Nazaré (Matriz de Saquarema)"/>
    <n v="1"/>
    <m/>
    <n v="1"/>
    <n v="1046"/>
    <x v="47"/>
    <m/>
    <m/>
    <m/>
    <n v="1980"/>
    <s v="INDEFERIDO"/>
    <m/>
    <m/>
    <m/>
    <s v=" "/>
    <s v="Bem Imóvel"/>
    <s v="Edificação"/>
    <m/>
    <m/>
    <m/>
    <m/>
    <m/>
    <m/>
    <m/>
    <x v="1"/>
    <m/>
    <m/>
    <d v="1988-04-11T00:00:00"/>
    <n v="1980"/>
    <m/>
    <m/>
    <m/>
    <m/>
    <m/>
    <m/>
    <m/>
    <m/>
    <m/>
    <m/>
  </r>
  <r>
    <m/>
    <s v="ARQUIVO"/>
    <s v="Reaberto para rerratificação, que foi INDEFERIDA em 27/08/2014."/>
    <s v="01512.003381/2010-51"/>
    <s v="S"/>
    <s v="RS"/>
    <s v="Porto Alegre"/>
    <s v="Conjunto Arquitetônico"/>
    <s v="Cais do Porto: pórtico central e armazéns"/>
    <n v="1"/>
    <s v="T"/>
    <n v="1"/>
    <n v="1047"/>
    <x v="47"/>
    <m/>
    <m/>
    <m/>
    <n v="1980"/>
    <s v="TOMBADO"/>
    <m/>
    <m/>
    <m/>
    <s v="RS4314902BICA00001"/>
    <s v="Bem Imóvel"/>
    <s v="Edificação"/>
    <m/>
    <m/>
    <m/>
    <d v="1983-05-19T00:00:00"/>
    <m/>
    <n v="1982"/>
    <n v="98"/>
    <x v="55"/>
    <n v="1980"/>
    <m/>
    <m/>
    <m/>
    <m/>
    <s v="Não se aplica"/>
    <m/>
    <s v="P"/>
    <s v="sim"/>
    <s v="sim"/>
    <s v="sim"/>
    <m/>
    <s v="PORTARIA Nº 483,06/12/ 2016"/>
    <s v="Dispõe sobre a delimitação da área de entorno dos bens tombados pelo IPHAN no Centro Histórico da Cidade de Porto Alegre, Rio Grande do Sul, e estabelece diretrizes para intervenções nos bens inseridos na área delimitada._x000a_"/>
  </r>
  <r>
    <m/>
    <s v="ARQUIVO"/>
    <s v="Processo INDEFERIDO, segundo despacho do Chefe do Arquivo, em 08/08/1986."/>
    <m/>
    <s v="SE"/>
    <s v="ES"/>
    <s v="Serra"/>
    <s v="Edificação e Acervo"/>
    <s v="Igreja de São João Batista"/>
    <n v="1"/>
    <m/>
    <n v="1"/>
    <n v="1048"/>
    <x v="47"/>
    <m/>
    <m/>
    <m/>
    <n v="1980"/>
    <s v="INDEFERIDO"/>
    <m/>
    <m/>
    <m/>
    <s v=" "/>
    <s v="Bem Imóvel"/>
    <s v="Edificação"/>
    <s v="Arquitetura Religiosa"/>
    <m/>
    <m/>
    <m/>
    <m/>
    <m/>
    <m/>
    <x v="1"/>
    <m/>
    <m/>
    <d v="1986-08-08T00:00:00"/>
    <n v="1980"/>
    <m/>
    <m/>
    <m/>
    <m/>
    <m/>
    <m/>
    <m/>
    <m/>
    <m/>
    <m/>
  </r>
  <r>
    <m/>
    <s v="ARQUIVO"/>
    <s v="Processo INDEFERIDO em 21/04/1987, de acordo com o Despacho do Secretário do PHAN."/>
    <m/>
    <s v="SE"/>
    <s v="ES"/>
    <s v="Itapemirim"/>
    <s v="Patrimônio Natural"/>
    <s v="Morro: O Frade e a Freira"/>
    <n v="1"/>
    <m/>
    <n v="1"/>
    <n v="1049"/>
    <x v="47"/>
    <m/>
    <m/>
    <m/>
    <n v="1980"/>
    <s v="INDEFERIDO"/>
    <m/>
    <m/>
    <m/>
    <s v=" "/>
    <s v="Bem Paisagístico"/>
    <s v="Paisagem"/>
    <m/>
    <m/>
    <m/>
    <m/>
    <m/>
    <m/>
    <m/>
    <x v="1"/>
    <m/>
    <m/>
    <d v="1987-04-21T00:00:00"/>
    <n v="1980"/>
    <m/>
    <m/>
    <m/>
    <m/>
    <m/>
    <m/>
    <m/>
    <m/>
    <m/>
    <s v="O citado bem já se encontra tombado a nível estadual"/>
  </r>
  <r>
    <m/>
    <s v="ARQUIVO"/>
    <s v="Processo INDEFERIDO em 29/03/2012."/>
    <s v="01458.002318/2010-08"/>
    <s v="CO"/>
    <s v="GO"/>
    <s v="Bananal"/>
    <s v="Patrimônio Natural"/>
    <s v="Aldeia dos Índios Tapirapé"/>
    <n v="1"/>
    <m/>
    <n v="1"/>
    <n v="1050"/>
    <x v="47"/>
    <m/>
    <m/>
    <m/>
    <n v="1980"/>
    <s v="INDEFERIDO"/>
    <m/>
    <m/>
    <m/>
    <s v=" "/>
    <s v="Bem Paisagístico"/>
    <s v="Paisagem"/>
    <m/>
    <m/>
    <m/>
    <m/>
    <m/>
    <m/>
    <m/>
    <x v="1"/>
    <m/>
    <m/>
    <d v="2012-03-29T00:00:00"/>
    <n v="2010"/>
    <m/>
    <m/>
    <m/>
    <m/>
    <m/>
    <m/>
    <m/>
    <m/>
    <m/>
    <m/>
  </r>
  <r>
    <m/>
    <s v="ARQUIVO"/>
    <s v="Processo INDEFERIDO em 02/01/2003."/>
    <m/>
    <s v="SE"/>
    <s v="RJ"/>
    <s v="Angra dos Reis"/>
    <s v="Conjunto Urbano"/>
    <s v="Conjunto Arquitetônico: Ruas - Comércio, Conceição, Professor Lima, Honório Lima, Raul Pompéia, Travessa Santa Luzia e Rua do Comércio, em Mambucaba; Praças: Guarda Greenhald, Duque de Caxias; Chafarizes: Carioca, Saudade; Marco: Visita de D. Pedro, Funda"/>
    <n v="1"/>
    <m/>
    <n v="1"/>
    <n v="1051"/>
    <x v="47"/>
    <m/>
    <m/>
    <m/>
    <n v="1980"/>
    <s v="INDEFERIDO"/>
    <m/>
    <m/>
    <m/>
    <s v=" "/>
    <s v="Bem Imóvel"/>
    <s v="Conjunto Urbano"/>
    <m/>
    <m/>
    <m/>
    <m/>
    <m/>
    <m/>
    <m/>
    <x v="1"/>
    <m/>
    <m/>
    <d v="2003-01-02T00:00:00"/>
    <n v="2000"/>
    <s v="Informações sobre delimitação das poligonais: DEPAM-RJ 98-99. Bem considerado sem valor para tombamento federal, foi protegido pelo governo estadual"/>
    <m/>
    <m/>
    <m/>
    <m/>
    <m/>
    <m/>
    <m/>
    <m/>
    <m/>
  </r>
  <r>
    <m/>
    <s v="ARQUIVO"/>
    <m/>
    <m/>
    <s v="NE"/>
    <s v="CE"/>
    <s v="Aquiraz"/>
    <s v="Edificação"/>
    <s v="Mercado de Carne e Lojas Adjacentes"/>
    <n v="1"/>
    <s v="T"/>
    <n v="1"/>
    <n v="1052"/>
    <x v="47"/>
    <m/>
    <m/>
    <m/>
    <n v="1980"/>
    <s v="TOMBADO"/>
    <m/>
    <m/>
    <m/>
    <s v="CE2301000BICU00001"/>
    <s v="Bem Imóvel"/>
    <s v="Edificação"/>
    <m/>
    <m/>
    <m/>
    <d v="1984-02-20T00:00:00"/>
    <m/>
    <n v="1983"/>
    <n v="101"/>
    <x v="58"/>
    <n v="1980"/>
    <m/>
    <m/>
    <m/>
    <m/>
    <s v="Não se aplica"/>
    <m/>
    <m/>
    <m/>
    <m/>
    <m/>
    <m/>
    <m/>
    <m/>
  </r>
  <r>
    <m/>
    <s v="ARQUIVO"/>
    <m/>
    <m/>
    <s v="S"/>
    <s v="SC"/>
    <s v="Florianópolis"/>
    <s v="Edificação"/>
    <s v="Forte de Santa Bárbara"/>
    <n v="1"/>
    <s v="T"/>
    <n v="1"/>
    <n v="1053"/>
    <x v="47"/>
    <m/>
    <m/>
    <m/>
    <n v="1980"/>
    <s v="TOMBADO"/>
    <m/>
    <m/>
    <m/>
    <s v="SC4205407BIED00008"/>
    <s v="Bem Imóvel"/>
    <s v="Edificação"/>
    <m/>
    <m/>
    <d v="1984-05-29T00:00:00"/>
    <m/>
    <m/>
    <n v="1983"/>
    <n v="103"/>
    <x v="58"/>
    <n v="1980"/>
    <m/>
    <m/>
    <m/>
    <m/>
    <s v="Não se aplica"/>
    <s v="sim"/>
    <s v="P"/>
    <s v="sim"/>
    <m/>
    <m/>
    <m/>
    <m/>
    <s v="Entorno: PORTARIA Nº 500, DE 20 DE OUTUBRO DE 2014"/>
  </r>
  <r>
    <m/>
    <s v="ARQUIVO"/>
    <m/>
    <m/>
    <s v="NE"/>
    <s v="PB"/>
    <s v="João Pessoa"/>
    <s v="Edificação"/>
    <s v="Fábrica de Vinho Tito Silva"/>
    <n v="1"/>
    <s v="T"/>
    <n v="1"/>
    <n v="1054"/>
    <x v="48"/>
    <m/>
    <m/>
    <m/>
    <n v="1980"/>
    <s v="TOMBADO"/>
    <m/>
    <m/>
    <m/>
    <s v="PB2507507BIED00019"/>
    <s v="Bem Imóvel"/>
    <s v="Edificação"/>
    <m/>
    <m/>
    <d v="1984-08-02T00:00:00"/>
    <m/>
    <m/>
    <n v="1984"/>
    <n v="106"/>
    <x v="58"/>
    <n v="1980"/>
    <m/>
    <m/>
    <m/>
    <s v="Situada na poligonal de tombamento do Centro Histórico de João Pessoa. Na 106ª reunião do Conselho, a fábrica foi tombada por seu funcionamento ter sido assegurado junto ao governo do Estado da Paraíba e a Universidade Federal da Paraíba, que iria utiliza"/>
    <s v="Não se aplica"/>
    <m/>
    <s v="Não se aplica"/>
    <s v="não"/>
    <s v="não"/>
    <m/>
    <m/>
    <m/>
    <m/>
  </r>
  <r>
    <m/>
    <s v="ARQUIVO"/>
    <m/>
    <s v="01410.000018/2009-99"/>
    <s v="N"/>
    <s v="RO"/>
    <s v="Vilhena"/>
    <s v="Edificação"/>
    <s v="Prédios das estações telegráficas construídas pela Comissão Estratégica de Linhas Telegráficas de Cuiabá a Porto Velho – Comissão Rondon"/>
    <n v="1"/>
    <s v="T"/>
    <n v="1"/>
    <n v="1055"/>
    <x v="47"/>
    <m/>
    <m/>
    <m/>
    <n v="1980"/>
    <s v="TOMBADO"/>
    <m/>
    <m/>
    <m/>
    <s v="RO1100304BIED00001"/>
    <s v="Bem Imóvel"/>
    <s v="Edificação"/>
    <m/>
    <m/>
    <d v="2016-06-06T00:00:00"/>
    <m/>
    <m/>
    <n v="2015"/>
    <n v="81"/>
    <x v="49"/>
    <n v="2010"/>
    <m/>
    <m/>
    <m/>
    <s v="Homologado pela PORTARIA No- 9, DE 3 DE FEVEREIRO DE 2016"/>
    <s v="Não se aplica"/>
    <m/>
    <m/>
    <m/>
    <m/>
    <m/>
    <m/>
    <m/>
    <m/>
  </r>
  <r>
    <m/>
    <s v="ARQUIVO"/>
    <m/>
    <s v="01410.000018/2009-99"/>
    <s v="N"/>
    <s v="RO"/>
    <s v="Ji Paraná"/>
    <s v="Edificação"/>
    <s v="Prédios das estações telegráficas construídas pela Comissão Estratégica de Linhas Telegráficas de Cuiabá a Porto Velho – Comissão Rondon"/>
    <n v="1"/>
    <s v="T"/>
    <n v="0"/>
    <n v="1055"/>
    <x v="47"/>
    <m/>
    <m/>
    <m/>
    <n v="1980"/>
    <s v="TOMBADO"/>
    <m/>
    <m/>
    <m/>
    <s v="RO1100122BIED00001 "/>
    <s v="Bem Imóvel"/>
    <s v="Edificação"/>
    <m/>
    <m/>
    <d v="2016-06-06T00:00:00"/>
    <m/>
    <m/>
    <n v="2015"/>
    <n v="81"/>
    <x v="49"/>
    <n v="2010"/>
    <m/>
    <m/>
    <m/>
    <s v="Homologado pela PORTARIA No- 9, DE 3 DE FEVEREIRO DE 2016"/>
    <s v="Não se aplica"/>
    <m/>
    <m/>
    <m/>
    <m/>
    <m/>
    <m/>
    <m/>
    <m/>
  </r>
  <r>
    <m/>
    <s v="SUPERINT"/>
    <s v="Origem: DEPAM. Destino: SE-PR. 21/08/2014"/>
    <s v="01458.000939/2014-72"/>
    <s v="S"/>
    <s v="PR"/>
    <s v="Curitiba"/>
    <s v="Infraestrutura ou equipamento urbano"/>
    <s v="Instalações de Água Potável"/>
    <n v="1"/>
    <m/>
    <n v="1"/>
    <n v="1056"/>
    <x v="48"/>
    <d v="1982-01-06T00:00:00"/>
    <s v="Companhia de Saneamento do Paraná/ SANEPAR"/>
    <s v="não consta"/>
    <n v="1980"/>
    <s v="INSTRUÇÃO"/>
    <m/>
    <m/>
    <m/>
    <s v=" "/>
    <s v="Bem Imóvel"/>
    <s v="Obra de Engenharia"/>
    <m/>
    <m/>
    <m/>
    <m/>
    <m/>
    <m/>
    <m/>
    <x v="1"/>
    <m/>
    <m/>
    <m/>
    <m/>
    <m/>
    <m/>
    <m/>
    <m/>
    <m/>
    <m/>
    <m/>
    <m/>
    <m/>
    <m/>
  </r>
  <r>
    <m/>
    <s v="ARQUIVO"/>
    <m/>
    <m/>
    <s v="NE"/>
    <s v="CE"/>
    <s v="Fortaleza"/>
    <s v="Edificação"/>
    <s v="Prédio da antiga sede do Departamento Nacional de Obras Contra as Secas, na Rua Pedro Pereira, nº 683, esquina com a rua General Sampaio"/>
    <n v="1"/>
    <s v="T"/>
    <n v="1"/>
    <n v="1057"/>
    <x v="48"/>
    <m/>
    <m/>
    <m/>
    <n v="1980"/>
    <s v="TOMBADO"/>
    <m/>
    <m/>
    <m/>
    <s v="CE2304400BIED00002"/>
    <s v="Bem Imóvel"/>
    <s v="Edificação"/>
    <m/>
    <m/>
    <m/>
    <d v="1983-05-19T00:00:00"/>
    <m/>
    <n v="1983"/>
    <n v="99"/>
    <x v="55"/>
    <n v="1980"/>
    <m/>
    <m/>
    <m/>
    <m/>
    <s v="Não se aplica"/>
    <m/>
    <s v="S/D"/>
    <m/>
    <s v="não"/>
    <m/>
    <m/>
    <m/>
    <s v="Há uma proposta de poligonal de entorno, nunca regulamentada"/>
  </r>
  <r>
    <m/>
    <s v="SUPERINT"/>
    <s v="Origem: DEPAM. Destino: SE-PE. 21/08/2014"/>
    <s v="01458.000940/2014-05"/>
    <s v="NE"/>
    <s v="PE"/>
    <s v="Recife"/>
    <s v="Edificação"/>
    <s v="Casa União, na Rua União, 263, onde nasceu Manuel Bandeira"/>
    <n v="1"/>
    <m/>
    <n v="1"/>
    <n v="1058"/>
    <x v="48"/>
    <d v="1982-08-30T00:00:00"/>
    <s v="MEC"/>
    <s v="não consta"/>
    <n v="1980"/>
    <s v="INSTRUÇÃO"/>
    <m/>
    <m/>
    <m/>
    <s v=" "/>
    <s v="Bem Imóvel"/>
    <s v="Edificação"/>
    <m/>
    <m/>
    <m/>
    <m/>
    <m/>
    <m/>
    <m/>
    <x v="1"/>
    <m/>
    <m/>
    <m/>
    <m/>
    <m/>
    <m/>
    <m/>
    <m/>
    <m/>
    <m/>
    <m/>
    <m/>
    <m/>
    <m/>
  </r>
  <r>
    <m/>
    <s v="ARQUIVO"/>
    <s v="Processo INDEFERIDO em 19/09/1989."/>
    <m/>
    <s v="SE"/>
    <s v="RJ"/>
    <s v="Rio de Janeiro"/>
    <s v="Edificação"/>
    <s v="Casa: Cônego de Vasconcelos (Avenida) de propriedade da Companhia Progresso Industrial Brasil - Fábrica Bangú "/>
    <n v="1"/>
    <m/>
    <n v="1"/>
    <n v="1059"/>
    <x v="48"/>
    <m/>
    <m/>
    <m/>
    <n v="1980"/>
    <s v="INDEFERIDO"/>
    <m/>
    <m/>
    <m/>
    <s v=" "/>
    <s v="Bem Imóvel"/>
    <s v="Edificação"/>
    <m/>
    <m/>
    <m/>
    <m/>
    <m/>
    <m/>
    <m/>
    <x v="1"/>
    <m/>
    <m/>
    <d v="1989-09-19T00:00:00"/>
    <n v="1980"/>
    <m/>
    <m/>
    <m/>
    <m/>
    <m/>
    <m/>
    <m/>
    <m/>
    <m/>
    <m/>
  </r>
  <r>
    <m/>
    <s v="ARQUIVO"/>
    <m/>
    <m/>
    <s v="NE"/>
    <s v="BA"/>
    <s v="Monte Santo"/>
    <s v="Conjunto Urbano"/>
    <s v="Acervo Natural, Paisagístico, Urbanístico e Arquitetônico da Serra do Monte Santo, antiga Serra do Piquaraçá, com destaque para o Santuário de Santa Cruz, constituído pelas suas 25 capelas, cuja preservação é extensiva aos bens de arte sacra e devocional "/>
    <n v="1"/>
    <s v="T"/>
    <n v="1"/>
    <n v="1060"/>
    <x v="48"/>
    <m/>
    <m/>
    <m/>
    <n v="1980"/>
    <s v="TOMBADO"/>
    <m/>
    <m/>
    <m/>
    <s v="BA2921500BICA00001"/>
    <s v="Bem Paisagístico"/>
    <s v="Paisagem"/>
    <m/>
    <d v="1983-06-21T00:00:00"/>
    <m/>
    <m/>
    <m/>
    <n v="1983"/>
    <n v="99"/>
    <x v="55"/>
    <n v="1980"/>
    <m/>
    <m/>
    <m/>
    <m/>
    <m/>
    <m/>
    <m/>
    <m/>
    <m/>
    <m/>
    <m/>
    <m/>
    <m/>
  </r>
  <r>
    <m/>
    <s v="ARQUIVO"/>
    <s v="Processo INDEFERIDO em 20/01/1987."/>
    <m/>
    <s v="SE"/>
    <s v="RJ"/>
    <s v="Rio de Janeiro"/>
    <s v="Edificação"/>
    <s v="Casa: Carmela Dutra (Rua), 78 Casa em que residiu Carlos Oswald "/>
    <n v="1"/>
    <m/>
    <n v="1"/>
    <n v="1061"/>
    <x v="47"/>
    <m/>
    <m/>
    <m/>
    <n v="1980"/>
    <s v="INDEFERIDO"/>
    <m/>
    <m/>
    <m/>
    <s v=" "/>
    <s v="Bem Imóvel"/>
    <s v="Edificação"/>
    <m/>
    <m/>
    <m/>
    <m/>
    <m/>
    <n v="1986"/>
    <n v="122"/>
    <x v="1"/>
    <m/>
    <m/>
    <d v="1987-01-20T00:00:00"/>
    <n v="1980"/>
    <m/>
    <m/>
    <m/>
    <m/>
    <m/>
    <m/>
    <m/>
    <m/>
    <m/>
    <m/>
  </r>
  <r>
    <m/>
    <s v="ARQUIVO"/>
    <s v="indeferido em 09/01/2020"/>
    <s v="01458.001030/2013-51"/>
    <s v="N"/>
    <s v="PA"/>
    <s v="Ponta de Pedras"/>
    <s v="Edificação"/>
    <s v="Casa: Sant'Ana(Fazenda)"/>
    <n v="1"/>
    <m/>
    <n v="1"/>
    <n v="1062"/>
    <x v="48"/>
    <d v="1982-08-07T00:00:00"/>
    <s v="Leandro Tocantins"/>
    <s v="não consta"/>
    <n v="1980"/>
    <s v="INDEFERIDO"/>
    <m/>
    <d v="2020-01-09T00:00:00"/>
    <m/>
    <s v=" "/>
    <s v="Bem Imóvel"/>
    <s v="Edificação"/>
    <m/>
    <m/>
    <m/>
    <m/>
    <m/>
    <m/>
    <m/>
    <x v="1"/>
    <m/>
    <m/>
    <m/>
    <m/>
    <m/>
    <m/>
    <m/>
    <m/>
    <m/>
    <m/>
    <m/>
    <m/>
    <m/>
    <s v="Em outra tabela diz que o município se chama Cachoeira do Arari. Verificar"/>
  </r>
  <r>
    <d v="2017-12-19T00:00:00"/>
    <s v="ARQUIVO"/>
    <s v="Indeferido em 01/06/2020"/>
    <s v="01458.000103/2013-97"/>
    <s v="NE"/>
    <s v="CE"/>
    <s v="Limoeiro do Norte"/>
    <s v="Edificação"/>
    <s v="Cadeia Velha"/>
    <n v="1"/>
    <m/>
    <n v="1"/>
    <n v="1063"/>
    <x v="48"/>
    <m/>
    <m/>
    <m/>
    <n v="1980"/>
    <s v="INDEFERIDO"/>
    <s v="INDEFERIMENTO"/>
    <d v="2020-06-01T00:00:00"/>
    <m/>
    <s v=" "/>
    <s v="Bem Imóvel"/>
    <s v="Edificação"/>
    <m/>
    <m/>
    <m/>
    <m/>
    <m/>
    <m/>
    <m/>
    <x v="1"/>
    <m/>
    <m/>
    <m/>
    <m/>
    <m/>
    <m/>
    <m/>
    <m/>
    <m/>
    <m/>
    <m/>
    <m/>
    <m/>
    <m/>
  </r>
  <r>
    <m/>
    <s v="SUPERINT"/>
    <s v="O processo 1074-T-82, referente à Caixa D´Água de Rio Grande, foi anexado a ele."/>
    <s v="01450.007167/2012-16"/>
    <s v="S"/>
    <s v="RS"/>
    <s v="Pelotas"/>
    <s v="Infraestrutura ou equipamento urbano"/>
    <s v="Caixa D'Água localizada na Praça Piratinino de Almeida, antigo Largo da Caridade"/>
    <n v="1"/>
    <s v="T"/>
    <n v="1"/>
    <n v="1064"/>
    <x v="48"/>
    <m/>
    <m/>
    <m/>
    <n v="1980"/>
    <s v="TOMBADO"/>
    <m/>
    <m/>
    <m/>
    <s v="RS4314407BMAR00001"/>
    <s v="Bem Imóvel"/>
    <s v="Obra de Engenharia"/>
    <m/>
    <m/>
    <m/>
    <d v="1984-07-19T00:00:00"/>
    <m/>
    <n v="1984"/>
    <n v="106"/>
    <x v="58"/>
    <n v="1980"/>
    <m/>
    <m/>
    <m/>
    <m/>
    <s v="Não se aplica"/>
    <m/>
    <m/>
    <m/>
    <m/>
    <m/>
    <m/>
    <m/>
    <m/>
  </r>
  <r>
    <m/>
    <s v="ARQUIVO"/>
    <s v="Processo INDEFERIDO em 09/10/1990."/>
    <m/>
    <s v="N"/>
    <s v="AC"/>
    <s v="Xapuri"/>
    <s v="Edificação"/>
    <s v="Casa: De Plácido de Castro"/>
    <n v="1"/>
    <m/>
    <n v="1"/>
    <n v="1065"/>
    <x v="48"/>
    <m/>
    <m/>
    <m/>
    <n v="1980"/>
    <s v="INDEFERIDO"/>
    <m/>
    <m/>
    <m/>
    <s v=" "/>
    <s v="Bem Imóvel"/>
    <s v="Edificação"/>
    <m/>
    <m/>
    <m/>
    <m/>
    <m/>
    <m/>
    <m/>
    <x v="1"/>
    <m/>
    <m/>
    <s v="09/10//1990"/>
    <n v="1990"/>
    <m/>
    <m/>
    <m/>
    <m/>
    <m/>
    <m/>
    <m/>
    <m/>
    <m/>
    <s v="O citado bem não possui elementos  expressivos que justifique seu tombamento"/>
  </r>
  <r>
    <m/>
    <s v="ARQUIVO"/>
    <s v="Processo INDEFERIDO em 09/10/1990."/>
    <m/>
    <s v="N"/>
    <s v="AC"/>
    <s v="Rio Branco"/>
    <s v="Conjunto Urbano"/>
    <s v="Vila: Porto Acre (de)"/>
    <n v="1"/>
    <m/>
    <n v="1"/>
    <n v="1066"/>
    <x v="48"/>
    <m/>
    <m/>
    <m/>
    <n v="1980"/>
    <s v="INDEFERIDO"/>
    <m/>
    <m/>
    <m/>
    <s v=" "/>
    <s v="Bem Imóvel"/>
    <s v="Conjunto Urbano"/>
    <m/>
    <m/>
    <m/>
    <m/>
    <m/>
    <m/>
    <m/>
    <x v="1"/>
    <m/>
    <m/>
    <d v="1990-10-09T00:00:00"/>
    <n v="1990"/>
    <m/>
    <m/>
    <m/>
    <m/>
    <m/>
    <m/>
    <m/>
    <m/>
    <m/>
    <s v=" O citado bem não possui elementos de relevância que justifique seu tombamento"/>
  </r>
  <r>
    <m/>
    <s v="ARQUIVO"/>
    <m/>
    <m/>
    <s v="NE"/>
    <s v="BA"/>
    <s v="Salvador"/>
    <s v="Terreiro"/>
    <s v="Terreiro da Casa Branca contituído de uma área de aproximadamente 6.800 m2, com as edificações, árvores e principais objetos sagrados, situado na Avenida Vasco da Gama s/nº, em Salvador/Bahia"/>
    <n v="1"/>
    <s v="T"/>
    <n v="1"/>
    <n v="1067"/>
    <x v="48"/>
    <m/>
    <m/>
    <m/>
    <n v="1980"/>
    <s v="TOMBADO"/>
    <m/>
    <m/>
    <m/>
    <s v="BA2927408BICA00003"/>
    <s v="Bem Imóvel"/>
    <s v="Conjunto Arquitetônico"/>
    <s v="Arquitetura Religiosa"/>
    <d v="1986-08-14T00:00:00"/>
    <d v="1986-08-14T00:00:00"/>
    <m/>
    <m/>
    <n v="1984"/>
    <n v="108"/>
    <x v="51"/>
    <n v="1980"/>
    <m/>
    <m/>
    <m/>
    <s v="Durante a 108ª reunião do Conselho foram discutidas a situação jurídica do terreno onde se encontra o imóvel, assim como se o tombamento seria o instrumento mais adequado para preservar o local. A votação foi apertada havendo duas abstenções, um contra o "/>
    <m/>
    <m/>
    <m/>
    <m/>
    <m/>
    <m/>
    <m/>
    <m/>
    <m/>
  </r>
  <r>
    <m/>
    <s v="ARQUIVO"/>
    <s v="Processo INDEFERIDO em 15/05/1989. ANEXADO ao processo 1506-T-2003, que trata do mesmo tema. "/>
    <m/>
    <s v="SE"/>
    <s v="RJ"/>
    <s v="Rio de Janeiro"/>
    <s v="Infraestrutura ou equipamento urbano"/>
    <s v="Sistema de Bondes do Bairro de Santa Tereza"/>
    <n v="1"/>
    <m/>
    <n v="1"/>
    <n v="1068"/>
    <x v="48"/>
    <m/>
    <m/>
    <m/>
    <n v="1980"/>
    <s v="INDEFERIDO"/>
    <m/>
    <m/>
    <m/>
    <s v=" "/>
    <s v="Bem Imóvel"/>
    <s v="Obra de Engenharia"/>
    <m/>
    <m/>
    <m/>
    <m/>
    <m/>
    <n v="1989"/>
    <n v="136"/>
    <x v="1"/>
    <m/>
    <m/>
    <d v="1905-06-11T00:00:00"/>
    <n v="1980"/>
    <m/>
    <m/>
    <m/>
    <m/>
    <m/>
    <m/>
    <m/>
    <m/>
    <m/>
    <m/>
  </r>
  <r>
    <m/>
    <s v="ARQUIVO"/>
    <m/>
    <m/>
    <s v="NE"/>
    <s v="AL"/>
    <s v="União dos Palmares"/>
    <s v="Patrimônio Natural"/>
    <s v="Serra da Barriga, parte mais acantilada, conforme descrição constante na Informação nº123/85, às fls 146 a 148 e do mapa ..."/>
    <n v="1"/>
    <s v="T"/>
    <n v="1"/>
    <n v="1069"/>
    <x v="48"/>
    <m/>
    <m/>
    <m/>
    <n v="1980"/>
    <s v="TOMBADO"/>
    <m/>
    <m/>
    <m/>
    <s v="AL2709301PSPS00001"/>
    <s v="Bem Paisagístico"/>
    <s v="Paisagem"/>
    <m/>
    <d v="1986-02-19T00:00:00"/>
    <d v="1986-02-19T00:00:00"/>
    <m/>
    <m/>
    <n v="1985"/>
    <n v="117"/>
    <x v="51"/>
    <n v="1980"/>
    <m/>
    <m/>
    <m/>
    <m/>
    <m/>
    <m/>
    <m/>
    <m/>
    <m/>
    <m/>
    <m/>
    <m/>
    <m/>
  </r>
  <r>
    <m/>
    <s v="ARQUIVO"/>
    <s v="Processo INDEFERIDO em 11/04/1988, de acordo com o Despacho do Secretário do PHAN."/>
    <m/>
    <s v="NE"/>
    <s v="PE"/>
    <s v="Recife"/>
    <s v="Edificação"/>
    <s v="Casa Convenção"/>
    <n v="1"/>
    <m/>
    <n v="1"/>
    <n v="1070"/>
    <x v="48"/>
    <m/>
    <m/>
    <m/>
    <n v="1980"/>
    <s v="INDEFERIDO"/>
    <m/>
    <m/>
    <m/>
    <s v=" "/>
    <s v="Bem Imóvel"/>
    <s v="Edificação"/>
    <m/>
    <m/>
    <m/>
    <m/>
    <m/>
    <m/>
    <m/>
    <x v="1"/>
    <m/>
    <m/>
    <d v="1988-04-11T00:00:00"/>
    <n v="1980"/>
    <m/>
    <m/>
    <m/>
    <m/>
    <m/>
    <m/>
    <m/>
    <m/>
    <m/>
    <s v="O citado bem não possui mérito histórico que juistifique o seu acautelamento"/>
  </r>
  <r>
    <m/>
    <s v="ARQUIVO"/>
    <m/>
    <s v="01458.002987/2010-71"/>
    <s v="N"/>
    <s v="PA"/>
    <s v="Belém"/>
    <s v="Conjunto Urbano"/>
    <s v="Conjunto arquitetônico dos bairros da Cidade Velha e Campina"/>
    <n v="1"/>
    <s v="T"/>
    <n v="1"/>
    <n v="1071"/>
    <x v="48"/>
    <m/>
    <m/>
    <m/>
    <n v="1980"/>
    <s v="TOMBADO"/>
    <m/>
    <m/>
    <m/>
    <s v="PA-1501402-BI-CU-00001"/>
    <s v="Bem Imóvel"/>
    <s v="Conjunto Urbano"/>
    <m/>
    <d v="2012-08-10T00:00:00"/>
    <d v="2012-08-10T00:00:00"/>
    <m/>
    <m/>
    <n v="2011"/>
    <n v="67"/>
    <x v="45"/>
    <n v="2010"/>
    <m/>
    <m/>
    <m/>
    <s v="Apreciado pelo Conselho Culsultivo em 2011. Deliberação do Conselho: Inclui os processos 711-T-63; 1023-T-80;1029-T-80;1030-T-80;1107-T-83. "/>
    <s v="T"/>
    <s v="sim"/>
    <s v="T"/>
    <s v="sim"/>
    <s v="sim"/>
    <s v="não"/>
    <s v="sim"/>
    <s v="2010-2012"/>
    <s v="Estudos para normatização iniciados nas Oficinas Regionais em 2011 mas não avançou. Tem maquete eletrônica de uma parte. Contratados estudos para normatização em 2012"/>
  </r>
  <r>
    <m/>
    <s v="SUPERINT"/>
    <s v="Processo INDEFERIDO em 06/12/1988. Reaberto para reavaliação e encaminhado à SE-CE em 17/10/2014"/>
    <s v="01496.001048/2014-82"/>
    <s v="NE"/>
    <s v="CE"/>
    <s v="Fortaleza"/>
    <s v="Edificação"/>
    <s v=" Farol de Mucuripe"/>
    <n v="1"/>
    <m/>
    <n v="1"/>
    <n v="1072"/>
    <x v="48"/>
    <m/>
    <m/>
    <m/>
    <n v="1980"/>
    <s v="INSTRUÇÃO"/>
    <m/>
    <m/>
    <m/>
    <s v=" "/>
    <s v="Bem Imóvel"/>
    <s v="Edificação"/>
    <m/>
    <m/>
    <m/>
    <m/>
    <m/>
    <n v="1988"/>
    <n v="135"/>
    <x v="1"/>
    <m/>
    <m/>
    <m/>
    <m/>
    <s v="Despacho de Silva Telles para arquivamento em 01/12/88; arquivado em 06/12/88. &quot;O citado bem já se encontra tombado a nível estadual&quot;"/>
    <m/>
    <m/>
    <m/>
    <m/>
    <m/>
    <m/>
    <m/>
    <m/>
    <m/>
  </r>
  <r>
    <m/>
    <s v="SUPERINT"/>
    <m/>
    <s v="01458.001189/2014-56"/>
    <s v="N"/>
    <s v="PA"/>
    <s v="Belém"/>
    <s v="Edificação"/>
    <s v="Chalés de Ferro: Imprensa Oficial e Clube Monte Líbano"/>
    <n v="1"/>
    <m/>
    <n v="1"/>
    <n v="1073"/>
    <x v="48"/>
    <d v="1980-05-08T00:00:00"/>
    <s v="Secretaria de Estado da Cultura, Desporto e Turismo, Governo do Estado do Pará"/>
    <s v="não consta"/>
    <n v="1980"/>
    <s v="INSTRUÇÃO"/>
    <m/>
    <m/>
    <m/>
    <s v=" "/>
    <s v="Bem Imóvel"/>
    <s v="Edificação"/>
    <m/>
    <m/>
    <m/>
    <m/>
    <m/>
    <m/>
    <m/>
    <x v="1"/>
    <m/>
    <m/>
    <m/>
    <m/>
    <m/>
    <m/>
    <m/>
    <m/>
    <m/>
    <m/>
    <m/>
    <m/>
    <m/>
    <m/>
  </r>
  <r>
    <m/>
    <s v="SUPERINT"/>
    <s v="Origem: DEPAM. Destino: Arquivo Central, para anexação ao processo nº 1064-T-82, que trata da Caixa Dágua de Pelotas (já tombada). 05/05/2016"/>
    <s v="01458.001031/2013-03"/>
    <s v="S"/>
    <s v="RS"/>
    <s v="Rio Grande"/>
    <s v="Infraestrutura ou equipamento urbano"/>
    <s v="Caixa d'água"/>
    <n v="1"/>
    <m/>
    <n v="1"/>
    <n v="1074"/>
    <x v="48"/>
    <s v="não existe"/>
    <s v="interna"/>
    <s v="não consta"/>
    <n v="1980"/>
    <s v="ANEXADO"/>
    <m/>
    <m/>
    <m/>
    <s v="RS4314407BMAR00001"/>
    <s v="Bem Imóvel"/>
    <s v="Obra de Engenharia"/>
    <m/>
    <m/>
    <m/>
    <m/>
    <m/>
    <m/>
    <m/>
    <x v="1"/>
    <m/>
    <m/>
    <m/>
    <m/>
    <m/>
    <m/>
    <m/>
    <m/>
    <m/>
    <m/>
    <m/>
    <m/>
    <m/>
    <m/>
  </r>
  <r>
    <m/>
    <s v="ARQUIVO"/>
    <m/>
    <m/>
    <s v="SE"/>
    <s v="RJ"/>
    <s v="Rio de Janeiro"/>
    <s v="Edificação"/>
    <s v="Palácio das Laranjeiras na Rua Gago Coutinho S/nº"/>
    <n v="1"/>
    <s v="T"/>
    <n v="1"/>
    <n v="1075"/>
    <x v="48"/>
    <m/>
    <m/>
    <m/>
    <n v="1980"/>
    <s v="TOMBADO"/>
    <m/>
    <m/>
    <m/>
    <s v="RJ3304557BIED00017"/>
    <s v="Bem Imóvel"/>
    <s v="Edificação"/>
    <m/>
    <m/>
    <m/>
    <d v="1983-05-24T00:00:00"/>
    <m/>
    <n v="1983"/>
    <n v="100"/>
    <x v="55"/>
    <n v="1980"/>
    <m/>
    <m/>
    <m/>
    <m/>
    <s v="Não se aplica"/>
    <m/>
    <m/>
    <m/>
    <m/>
    <m/>
    <m/>
    <m/>
    <m/>
  </r>
  <r>
    <m/>
    <s v="ARQUIVO"/>
    <m/>
    <m/>
    <s v="S"/>
    <s v="RS"/>
    <s v="São Luiz Gonzaga"/>
    <s v="Bem móvel ou integrado"/>
    <s v="Dez (10) ou treze (13) Imagens Missioneiras, de Madeira, na Igreja Matriz de São Luiz Gonzaga"/>
    <n v="1"/>
    <s v="T"/>
    <n v="1"/>
    <n v="1076"/>
    <x v="49"/>
    <m/>
    <m/>
    <m/>
    <n v="1980"/>
    <s v="TOMBADO"/>
    <m/>
    <m/>
    <m/>
    <s v="RS4318903BMCL00001"/>
    <s v="Bem Móvel e Integrado"/>
    <s v="Artefato"/>
    <m/>
    <m/>
    <d v="1984-02-20T00:00:00"/>
    <d v="1984-02-20T00:00:00"/>
    <m/>
    <n v="1983"/>
    <n v="103"/>
    <x v="58"/>
    <n v="1980"/>
    <m/>
    <m/>
    <m/>
    <s v="?? em uma planilha diz 10, outra diz 13."/>
    <s v="Não se aplica"/>
    <m/>
    <s v="Não se aplica"/>
    <m/>
    <m/>
    <m/>
    <m/>
    <m/>
    <s v="Apesar de a inscrição registrar 10 imagens, o processo lista 13 imagens, a saber: Santo Antônio de Pádua, Santa Barbara, Nossa Senhora da Conceição, Cristo Crucificado, Nossa Senhora das Dores, duas imagens de Santo Isidro, São Francisco de Assis, São Joã"/>
  </r>
  <r>
    <m/>
    <s v="ARQUIVO"/>
    <m/>
    <m/>
    <s v="NE"/>
    <s v="PE"/>
    <s v="Olinda"/>
    <s v="Edificação"/>
    <s v="Forte de São Francisco ou do Queijo (Olinda, Pe)"/>
    <n v="1"/>
    <s v="T"/>
    <n v="1"/>
    <n v="1077"/>
    <x v="49"/>
    <m/>
    <m/>
    <m/>
    <n v="1980"/>
    <s v="TOMBADO"/>
    <m/>
    <m/>
    <m/>
    <s v="PE2609600BIED00007"/>
    <s v="Bem Imóvel"/>
    <s v="Edificação"/>
    <m/>
    <m/>
    <d v="1984-05-29T00:00:00"/>
    <m/>
    <m/>
    <n v="1984"/>
    <n v="105"/>
    <x v="58"/>
    <n v="1980"/>
    <m/>
    <m/>
    <m/>
    <m/>
    <s v="Não se aplica"/>
    <m/>
    <m/>
    <m/>
    <m/>
    <m/>
    <m/>
    <m/>
    <m/>
  </r>
  <r>
    <m/>
    <s v="ARQUIVO"/>
    <s v="Processo INDEFERIDO em 12/07/1999."/>
    <m/>
    <s v="SE"/>
    <s v="RJ"/>
    <s v="Rio de Janeiro"/>
    <s v="Edificação"/>
    <s v="Casa Santo Amaro (rua), 28; Clube High Life (antigo)"/>
    <n v="1"/>
    <m/>
    <n v="1"/>
    <n v="1078"/>
    <x v="49"/>
    <m/>
    <m/>
    <m/>
    <n v="1980"/>
    <s v="INDEFERIDO"/>
    <m/>
    <m/>
    <m/>
    <s v=" "/>
    <s v="Bem Imóvel"/>
    <s v="Edificação"/>
    <m/>
    <m/>
    <m/>
    <m/>
    <m/>
    <n v="1996"/>
    <n v="9"/>
    <x v="1"/>
    <m/>
    <m/>
    <d v="1999-07-12T00:00:00"/>
    <n v="1990"/>
    <s v="Sugere o Tombamento a nível Municipal"/>
    <m/>
    <m/>
    <m/>
    <m/>
    <m/>
    <m/>
    <m/>
    <m/>
    <m/>
  </r>
  <r>
    <m/>
    <s v="ARQUIVO"/>
    <s v="Processo INDEFERIDO em 25/07/1997."/>
    <m/>
    <s v="SE"/>
    <s v="RJ"/>
    <s v="Teresópolis"/>
    <s v="Edificação"/>
    <s v="Casa: Delfim Moreira (Rua), 947 (Quinta das Magnólias - Casa Perry)"/>
    <n v="1"/>
    <m/>
    <n v="1"/>
    <n v="1079"/>
    <x v="49"/>
    <m/>
    <m/>
    <m/>
    <n v="1980"/>
    <s v="INDEFERIDO"/>
    <m/>
    <m/>
    <m/>
    <s v=" "/>
    <s v="Bem Imóvel"/>
    <s v="Edificação"/>
    <m/>
    <m/>
    <m/>
    <m/>
    <m/>
    <m/>
    <m/>
    <x v="1"/>
    <m/>
    <m/>
    <d v="1997-07-25T00:00:00"/>
    <n v="1990"/>
    <s v="O presidente usou de seu direito de arquivar diretamente processos que receberam pareceres negativos da área técnica do IPHAN, sem que os mesmos processos fossem apreciados pelo Conselho."/>
    <m/>
    <m/>
    <m/>
    <m/>
    <m/>
    <m/>
    <m/>
    <m/>
    <m/>
  </r>
  <r>
    <m/>
    <s v="ARQUIVO"/>
    <s v="Processo INDEFERIDO em 19/09/1989."/>
    <m/>
    <s v="SE"/>
    <s v="MG"/>
    <s v="Ponte Nova"/>
    <s v="Edificação"/>
    <s v="Solar do Padre João do Monte – antigo"/>
    <n v="1"/>
    <m/>
    <n v="1"/>
    <n v="1080"/>
    <x v="49"/>
    <m/>
    <m/>
    <m/>
    <n v="1980"/>
    <s v="INDEFERIDO"/>
    <m/>
    <m/>
    <m/>
    <s v=" "/>
    <s v="Bem Imóvel"/>
    <s v="Edificação"/>
    <m/>
    <m/>
    <m/>
    <m/>
    <m/>
    <m/>
    <m/>
    <x v="1"/>
    <m/>
    <m/>
    <d v="1989-09-19T00:00:00"/>
    <n v="1980"/>
    <s v=" Devido a descaracterizado do bem o citado processo foi arquivado"/>
    <m/>
    <m/>
    <m/>
    <m/>
    <m/>
    <m/>
    <m/>
    <m/>
    <m/>
  </r>
  <r>
    <m/>
    <s v="ARQUIVO"/>
    <s v="Processo INDEFERIDO em 19/09/1989."/>
    <m/>
    <s v="S"/>
    <s v="RS"/>
    <s v="Caxias do Sul"/>
    <s v="Bem móvel ou integrado"/>
    <s v=" Monumento: Imigrante (do)"/>
    <n v="1"/>
    <m/>
    <n v="1"/>
    <n v="1081"/>
    <x v="49"/>
    <m/>
    <m/>
    <m/>
    <n v="1980"/>
    <s v="INDEFERIDO"/>
    <m/>
    <m/>
    <m/>
    <s v=" "/>
    <s v="Bem Móvel e Integrado"/>
    <s v="Artefato"/>
    <m/>
    <m/>
    <m/>
    <m/>
    <m/>
    <m/>
    <m/>
    <x v="1"/>
    <m/>
    <m/>
    <d v="1989-09-19T00:00:00"/>
    <n v="1980"/>
    <m/>
    <m/>
    <m/>
    <m/>
    <m/>
    <m/>
    <m/>
    <m/>
    <m/>
    <s v=" Embora o bem possua caracteristicas que justifique o seu acautelamento a nível federal, está fortemente ligado à história regional, sugerindo assim o seu acautelamento a nível estadual"/>
  </r>
  <r>
    <m/>
    <s v="ARQUIVO"/>
    <m/>
    <m/>
    <s v="NE"/>
    <s v="CE"/>
    <s v="Quixadá"/>
    <s v="Infraestrutura ou equipamento urbano"/>
    <s v="Açude do Cedro"/>
    <n v="1"/>
    <s v="T"/>
    <n v="1"/>
    <n v="1082"/>
    <x v="49"/>
    <m/>
    <m/>
    <m/>
    <n v="1980"/>
    <s v="TOMBADO"/>
    <m/>
    <m/>
    <m/>
    <s v="CE2311306BIOE00001"/>
    <s v="Bem Imóvel"/>
    <s v="Obra de Engenharia"/>
    <m/>
    <d v="1984-07-19T00:00:00"/>
    <m/>
    <d v="1984-07-19T00:00:00"/>
    <m/>
    <n v="1984"/>
    <n v="106"/>
    <x v="58"/>
    <n v="1980"/>
    <m/>
    <m/>
    <m/>
    <m/>
    <s v="Não se aplica"/>
    <m/>
    <m/>
    <m/>
    <m/>
    <m/>
    <m/>
    <m/>
    <m/>
  </r>
  <r>
    <m/>
    <s v="ARQUIVO"/>
    <s v="Processo INDEFERIDO em 27/02/2004."/>
    <m/>
    <s v="SE"/>
    <s v="MG"/>
    <s v="Campanha"/>
    <s v="Edificação"/>
    <s v="Casa onde Nasceu Vital Brasil, Campanhas, MG"/>
    <n v="1"/>
    <m/>
    <n v="1"/>
    <n v="1083"/>
    <x v="49"/>
    <m/>
    <m/>
    <m/>
    <n v="1980"/>
    <s v="INDEFERIDO"/>
    <m/>
    <m/>
    <m/>
    <s v=" "/>
    <s v="Bem Imóvel"/>
    <s v="Edificação"/>
    <m/>
    <m/>
    <m/>
    <m/>
    <m/>
    <m/>
    <m/>
    <x v="1"/>
    <m/>
    <m/>
    <d v="2004-02-27T00:00:00"/>
    <n v="2000"/>
    <m/>
    <m/>
    <m/>
    <m/>
    <m/>
    <m/>
    <m/>
    <m/>
    <m/>
    <m/>
  </r>
  <r>
    <m/>
    <s v="ARQUIVO"/>
    <s v="Processo INDEFERIDO em 21/03/2013."/>
    <s v="01458.004434/2010-53"/>
    <s v="NE"/>
    <s v="PE"/>
    <s v="Goiana"/>
    <s v="Conjunto Urbano"/>
    <s v="Conjunto Habitacional Operário"/>
    <n v="1"/>
    <m/>
    <n v="1"/>
    <n v="1084"/>
    <x v="49"/>
    <m/>
    <m/>
    <m/>
    <n v="1980"/>
    <s v="INDEFERIDO"/>
    <m/>
    <m/>
    <m/>
    <s v=" "/>
    <s v="Bem Imóvel"/>
    <s v="Conjunto Urbano"/>
    <m/>
    <m/>
    <m/>
    <m/>
    <m/>
    <m/>
    <m/>
    <x v="1"/>
    <m/>
    <m/>
    <d v="2013-03-21T00:00:00"/>
    <n v="2010"/>
    <m/>
    <s v="Não se aplica"/>
    <m/>
    <s v="Não se aplica"/>
    <m/>
    <m/>
    <m/>
    <m/>
    <m/>
    <m/>
  </r>
  <r>
    <m/>
    <s v="ARQUIVO"/>
    <m/>
    <m/>
    <s v="SE"/>
    <s v="RJ"/>
    <s v="Rio de Janeiro"/>
    <s v="Conjunto Arquitetônico"/>
    <s v="Conjunto de Habitação Coletiva Denominado Avenida Modelo na Rua Regente Feijó nº 55; Vila Na Rua Regente Feijó, 55"/>
    <n v="1"/>
    <s v="T"/>
    <n v="1"/>
    <n v="1085"/>
    <x v="49"/>
    <m/>
    <m/>
    <m/>
    <n v="1980"/>
    <s v="TOMBADO"/>
    <m/>
    <m/>
    <m/>
    <s v="RJ-3304557-BI-CA-00015"/>
    <s v="Bem Imóvel"/>
    <s v="Conjunto Arquitetônico"/>
    <m/>
    <m/>
    <m/>
    <d v="1985-09-30T00:00:00"/>
    <m/>
    <n v="1985"/>
    <n v="113"/>
    <x v="57"/>
    <n v="1980"/>
    <m/>
    <m/>
    <m/>
    <m/>
    <s v="Não se aplica"/>
    <m/>
    <m/>
    <m/>
    <m/>
    <m/>
    <m/>
    <m/>
    <m/>
  </r>
  <r>
    <m/>
    <s v="ARQUIVO"/>
    <s v="Processo INDEFERIDO em 03/05/1999."/>
    <m/>
    <s v="SE"/>
    <s v="MG"/>
    <s v="Antônio Carlos"/>
    <s v="Bem móvel ou integrado"/>
    <s v="Máquina a vapor: Maria Fumaça; Locomotiva Inhaúma, conhecida como &quot;Maria Fumaça&quot;"/>
    <n v="1"/>
    <m/>
    <n v="1"/>
    <n v="1086"/>
    <x v="49"/>
    <m/>
    <m/>
    <m/>
    <n v="1980"/>
    <s v="INDEFERIDO"/>
    <m/>
    <m/>
    <m/>
    <s v=" "/>
    <s v="Bem Móvel e Integrado"/>
    <s v="Artefato"/>
    <m/>
    <m/>
    <m/>
    <m/>
    <m/>
    <m/>
    <m/>
    <x v="1"/>
    <m/>
    <m/>
    <d v="1999-05-03T00:00:00"/>
    <n v="1990"/>
    <m/>
    <m/>
    <m/>
    <m/>
    <m/>
    <m/>
    <m/>
    <m/>
    <m/>
    <m/>
  </r>
  <r>
    <m/>
    <s v="ARQUIVO"/>
    <m/>
    <m/>
    <s v="SE"/>
    <s v="MG"/>
    <s v="Itaverava"/>
    <s v="Edificação e Acervo"/>
    <s v="Igreja Matriz de Santo Antônio"/>
    <n v="1"/>
    <s v="T"/>
    <n v="1"/>
    <n v="1087"/>
    <x v="49"/>
    <m/>
    <m/>
    <m/>
    <n v="1980"/>
    <s v="TOMBADO"/>
    <m/>
    <m/>
    <m/>
    <s v="MG3133907BIED00001"/>
    <s v="Bem Imóvel"/>
    <s v="Edificação"/>
    <s v="Arquitetura Religiosa"/>
    <m/>
    <m/>
    <d v="1984-07-19T00:00:00"/>
    <m/>
    <n v="1984"/>
    <n v="107"/>
    <x v="58"/>
    <n v="1980"/>
    <m/>
    <m/>
    <m/>
    <m/>
    <s v="Não se aplica"/>
    <m/>
    <m/>
    <m/>
    <m/>
    <m/>
    <m/>
    <m/>
    <m/>
  </r>
  <r>
    <m/>
    <s v="ARQUIVO"/>
    <m/>
    <m/>
    <s v="SE"/>
    <s v="MG"/>
    <s v="Itaverava"/>
    <s v="Conjunto Arquitetônico"/>
    <s v="Sobrado do Padre Taborda e casario"/>
    <n v="1"/>
    <s v="T"/>
    <n v="1"/>
    <n v="1088"/>
    <x v="49"/>
    <m/>
    <m/>
    <m/>
    <n v="1980"/>
    <s v="TOMBADO"/>
    <m/>
    <m/>
    <m/>
    <s v="MG3133907BICA00001"/>
    <s v="Bem Imóvel"/>
    <s v="Conjunto Arquitetônico"/>
    <m/>
    <m/>
    <m/>
    <d v="1993-03-24T00:00:00"/>
    <m/>
    <n v="1985"/>
    <n v="117"/>
    <x v="59"/>
    <n v="1990"/>
    <m/>
    <m/>
    <m/>
    <m/>
    <s v="T"/>
    <m/>
    <m/>
    <m/>
    <m/>
    <m/>
    <m/>
    <m/>
    <m/>
  </r>
  <r>
    <m/>
    <s v="ARQUIVO"/>
    <s v="Processo INDEFERIDO em 04/10/2013."/>
    <s v="01458.000268/2013-69"/>
    <s v="S"/>
    <s v="RS"/>
    <s v="Lajeado"/>
    <s v="Edificação"/>
    <s v="Prédio da Prefeitura Municipal "/>
    <n v="1"/>
    <m/>
    <n v="1"/>
    <n v="1089"/>
    <x v="49"/>
    <m/>
    <m/>
    <m/>
    <n v="1980"/>
    <s v="INDEFERIDO"/>
    <m/>
    <m/>
    <m/>
    <s v=" "/>
    <s v="Bem Imóvel"/>
    <s v="Edificação"/>
    <m/>
    <m/>
    <m/>
    <m/>
    <m/>
    <m/>
    <m/>
    <x v="1"/>
    <m/>
    <m/>
    <d v="2013-10-04T00:00:00"/>
    <n v="2010"/>
    <m/>
    <m/>
    <m/>
    <m/>
    <m/>
    <m/>
    <m/>
    <m/>
    <m/>
    <m/>
  </r>
  <r>
    <m/>
    <s v="ARQUIVO"/>
    <s v="Processo INDEFERIDO em 19/09/1989."/>
    <m/>
    <s v="SE"/>
    <s v="RJ"/>
    <s v="Rio de Janeiro"/>
    <s v="Edificação"/>
    <s v="Casa: Marechal Floriano (Av.),185 - Caixa de Socorros D. Pedro V"/>
    <n v="1"/>
    <m/>
    <n v="1"/>
    <n v="1090"/>
    <x v="49"/>
    <m/>
    <m/>
    <m/>
    <n v="1980"/>
    <s v="INDEFERIDO"/>
    <m/>
    <m/>
    <m/>
    <s v=" "/>
    <s v="Bem Imóvel"/>
    <s v="Edificação"/>
    <m/>
    <m/>
    <m/>
    <m/>
    <m/>
    <m/>
    <m/>
    <x v="1"/>
    <m/>
    <m/>
    <d v="1989-09-19T00:00:00"/>
    <n v="1980"/>
    <m/>
    <m/>
    <m/>
    <m/>
    <m/>
    <m/>
    <m/>
    <m/>
    <m/>
    <m/>
  </r>
  <r>
    <m/>
    <s v="ARQUIVO"/>
    <s v="Processo INDEFERIDO em 19/09/1989."/>
    <m/>
    <s v="N"/>
    <s v="PA"/>
    <s v="São Caetano de Odivelas"/>
    <s v="Edificação e Acervo"/>
    <s v="Igreja: Navegantes (N.Sª dos)"/>
    <n v="1"/>
    <m/>
    <n v="1"/>
    <n v="1091"/>
    <x v="49"/>
    <m/>
    <m/>
    <m/>
    <n v="1980"/>
    <s v="INDEFERIDO"/>
    <m/>
    <m/>
    <m/>
    <s v=" "/>
    <s v="Bem Imóvel"/>
    <s v="Edificação"/>
    <s v="Arquitetura Religiosa"/>
    <m/>
    <m/>
    <m/>
    <m/>
    <m/>
    <m/>
    <x v="1"/>
    <m/>
    <m/>
    <d v="1989-09-19T00:00:00"/>
    <n v="1980"/>
    <m/>
    <m/>
    <m/>
    <m/>
    <m/>
    <m/>
    <m/>
    <m/>
    <m/>
    <m/>
  </r>
  <r>
    <m/>
    <s v="ARQUIVO"/>
    <s v="Processo INDEFERIDO em 26/08/2014."/>
    <s v="01458.000164/2014-35"/>
    <s v="S"/>
    <s v="RS"/>
    <s v="São José do Norte"/>
    <s v="Edificação e Acervo"/>
    <s v="Capela de Nossa Senhora dos Navegantes; Igreja: Navegantes ( Matriz)"/>
    <n v="1"/>
    <m/>
    <n v="1"/>
    <n v="1092"/>
    <x v="49"/>
    <m/>
    <m/>
    <m/>
    <n v="1980"/>
    <s v="INDEFERIDO"/>
    <m/>
    <m/>
    <m/>
    <s v=" "/>
    <s v="Bem Imóvel"/>
    <s v="Edificação"/>
    <s v="Arquitetura Religiosa"/>
    <m/>
    <m/>
    <m/>
    <m/>
    <m/>
    <m/>
    <x v="1"/>
    <m/>
    <m/>
    <d v="2014-08-26T00:00:00"/>
    <n v="2010"/>
    <m/>
    <m/>
    <m/>
    <m/>
    <m/>
    <m/>
    <m/>
    <m/>
    <m/>
    <m/>
  </r>
  <r>
    <m/>
    <s v="ARQUIVO"/>
    <m/>
    <m/>
    <s v="NE"/>
    <s v="BA"/>
    <s v="Salvador"/>
    <s v="Conjunto Urbano"/>
    <s v="Salvador, BA: conjunto arquitetônico, paisagístico e urbanístico do centro histórico"/>
    <n v="1"/>
    <s v="T"/>
    <n v="1"/>
    <n v="1093"/>
    <x v="49"/>
    <m/>
    <m/>
    <m/>
    <n v="1980"/>
    <s v="TOMBADO"/>
    <m/>
    <m/>
    <m/>
    <s v="BA2927408BICU00001"/>
    <s v="Bem Imóvel"/>
    <s v="Conjunto Urbano"/>
    <m/>
    <d v="1984-07-19T00:00:00"/>
    <m/>
    <m/>
    <m/>
    <n v="1983"/>
    <s v="104, 108"/>
    <x v="58"/>
    <n v="1980"/>
    <n v="1984"/>
    <m/>
    <m/>
    <m/>
    <s v="T"/>
    <m/>
    <m/>
    <m/>
    <m/>
    <m/>
    <m/>
    <m/>
    <m/>
  </r>
  <r>
    <m/>
    <s v="ARQUIVO"/>
    <s v="Pedido de rerratificação INDEFERIDO em 02/05/2016"/>
    <s v="01450.011613/2008-01"/>
    <s v="SE"/>
    <s v="RJ"/>
    <s v="Rio de Janeiro"/>
    <s v="Edificação"/>
    <s v="Estádio Mário Filho, conhecido como Estádio Maracanã"/>
    <n v="1"/>
    <s v="T"/>
    <n v="1"/>
    <n v="1094"/>
    <x v="49"/>
    <m/>
    <m/>
    <m/>
    <n v="1980"/>
    <s v="TOMBADO"/>
    <m/>
    <m/>
    <m/>
    <s v="RJ3304557BIED00084"/>
    <s v="Bem Imóvel"/>
    <s v="Edificação"/>
    <m/>
    <d v="2000-12-26T00:00:00"/>
    <m/>
    <m/>
    <m/>
    <n v="2000"/>
    <n v="21"/>
    <x v="44"/>
    <n v="2000"/>
    <m/>
    <m/>
    <m/>
    <s v="Em 2013 foi aberto processo de rerratificação para inclusão de todo o conjunto. Negado em 14/04/2016, após análise pela Câmara Setorial de Arquitetura e Urbanismo, com base em Parecer do Diretor do Depam (18/04/2016)"/>
    <s v="Não se aplica"/>
    <m/>
    <s v="T"/>
    <s v="sim"/>
    <m/>
    <m/>
    <m/>
    <m/>
    <m/>
  </r>
  <r>
    <m/>
    <s v="ARQUIVO"/>
    <s v="Processo INDEFERIDO em 27/05/2008."/>
    <m/>
    <s v="NE"/>
    <s v="AL"/>
    <s v="Marechal Deodoro"/>
    <s v="Edificação e Acervo"/>
    <s v="Igreja Matriz de N. Sra. da Conceição"/>
    <n v="1"/>
    <m/>
    <n v="1"/>
    <n v="1095"/>
    <x v="49"/>
    <m/>
    <m/>
    <m/>
    <n v="1980"/>
    <s v="INDEFERIDO"/>
    <m/>
    <m/>
    <m/>
    <s v=" "/>
    <s v="Bem Imóvel"/>
    <s v="Edificação"/>
    <s v="Arquitetura Religiosa"/>
    <m/>
    <m/>
    <m/>
    <m/>
    <m/>
    <m/>
    <x v="1"/>
    <m/>
    <m/>
    <d v="2008-05-27T00:00:00"/>
    <n v="2000"/>
    <m/>
    <m/>
    <m/>
    <m/>
    <m/>
    <m/>
    <m/>
    <m/>
    <m/>
    <s v=" De acordo com as informações constantes no processo o bem está inserido na poligonal de tombamento do núcleo histórico da cidade de Marechal Deodoro"/>
  </r>
  <r>
    <m/>
    <s v="ARQUIVO"/>
    <s v="Processo INDEFERIDO em 25/07/1997. Apensado ao 1715-T-2014."/>
    <m/>
    <s v="SE"/>
    <s v="MG"/>
    <s v="Ribeirão Vermelho"/>
    <s v="Infraestrutura ou equipamento urbano"/>
    <s v="Ferroviária em Ribeirão Vermelho"/>
    <n v="1"/>
    <m/>
    <n v="1"/>
    <n v="1096"/>
    <x v="49"/>
    <m/>
    <m/>
    <m/>
    <n v="1980"/>
    <s v="INDEFERIDO"/>
    <m/>
    <m/>
    <m/>
    <s v=" "/>
    <s v="Bem Imóvel"/>
    <s v="Obra de Engenharia"/>
    <m/>
    <m/>
    <m/>
    <m/>
    <m/>
    <m/>
    <m/>
    <x v="1"/>
    <m/>
    <m/>
    <d v="1997-07-25T00:00:00"/>
    <n v="1990"/>
    <m/>
    <m/>
    <m/>
    <m/>
    <m/>
    <m/>
    <m/>
    <m/>
    <m/>
    <m/>
  </r>
  <r>
    <m/>
    <s v="ARQUIVO"/>
    <s v="Processo INDEFERIDO em 25/07/1997. Apensado ao 1715-T-2014."/>
    <m/>
    <s v="SE"/>
    <s v="MG"/>
    <s v="Vários"/>
    <s v="Infraestrutura ou equipamento urbano"/>
    <s v="Trecho da antiga Estrada de Ferro Oeste de Minas entre Aureliano Mourão, São João Del Rei e Antônio Carlos"/>
    <n v="1"/>
    <m/>
    <n v="0"/>
    <n v="1096"/>
    <x v="49"/>
    <m/>
    <m/>
    <m/>
    <n v="1980"/>
    <s v="INDEFERIDO"/>
    <m/>
    <m/>
    <m/>
    <s v=" "/>
    <s v="Bem Imóvel"/>
    <s v="Obra de Engenharia"/>
    <m/>
    <m/>
    <m/>
    <m/>
    <m/>
    <m/>
    <m/>
    <x v="1"/>
    <m/>
    <m/>
    <d v="1997-07-25T00:00:00"/>
    <n v="1990"/>
    <m/>
    <m/>
    <m/>
    <m/>
    <m/>
    <m/>
    <m/>
    <m/>
    <m/>
    <m/>
  </r>
  <r>
    <m/>
    <s v="ARQUIVO"/>
    <m/>
    <s v=" 01508.000565/2008-12 "/>
    <s v="S"/>
    <s v="PR"/>
    <s v="Paranaguá"/>
    <s v="Conjunto Urbano"/>
    <s v="Conjunto Arquitetônico e Urbanístico da Cidade de Paranaguá"/>
    <n v="1"/>
    <s v="T"/>
    <n v="1"/>
    <n v="1097"/>
    <x v="49"/>
    <m/>
    <m/>
    <m/>
    <n v="1980"/>
    <s v="TOMBADO"/>
    <m/>
    <m/>
    <m/>
    <s v="PR-4118204-BI-CU-00001"/>
    <s v="Bem Imóvel"/>
    <s v="Conjunto Urbano"/>
    <m/>
    <m/>
    <d v="2011-11-09T00:00:00"/>
    <m/>
    <m/>
    <n v="2009"/>
    <n v="62"/>
    <x v="60"/>
    <n v="2010"/>
    <m/>
    <m/>
    <m/>
    <m/>
    <s v="T"/>
    <s v="sim"/>
    <s v="T"/>
    <s v="sim"/>
    <s v="sim"/>
    <s v="não"/>
    <s v="não"/>
    <m/>
    <m/>
  </r>
  <r>
    <d v="2019-08-06T00:00:00"/>
    <s v="DEPAM"/>
    <s v="Origem: DEPAM, 02/08/2013 / Destino: Superintendência, 12/08/2013. Superintendência se manifestou favoravelmente ao tombamento (memo 367/13, CPROD 01508.000876/2013-31). Instrução contratada, aguardando."/>
    <s v="01458.000384/2011-16"/>
    <s v="S"/>
    <s v="PR"/>
    <s v="Paranaguá"/>
    <s v="Infraestrutura ou equipamento urbano"/>
    <s v="E.F.Paranaguá-Curitiba"/>
    <n v="1"/>
    <m/>
    <n v="1"/>
    <n v="1098"/>
    <x v="49"/>
    <m/>
    <m/>
    <m/>
    <n v="1980"/>
    <s v="INSTRUÇÃO"/>
    <s v="DEFERIMENTO"/>
    <m/>
    <m/>
    <s v=" "/>
    <s v="Bem Imóvel"/>
    <s v="Obra de Engenharia"/>
    <m/>
    <m/>
    <m/>
    <m/>
    <m/>
    <m/>
    <m/>
    <x v="1"/>
    <m/>
    <m/>
    <m/>
    <m/>
    <m/>
    <m/>
    <m/>
    <m/>
    <m/>
    <m/>
    <m/>
    <m/>
    <m/>
    <m/>
  </r>
  <r>
    <m/>
    <s v="ARQUIVO"/>
    <m/>
    <s v="23099.000051/1983-41"/>
    <s v="CO"/>
    <s v="DF"/>
    <s v="Brasília"/>
    <s v="Conjunto Arquitetônico"/>
    <s v="Remanescentes do Conjunto Hospitalar Juscelino Kubitschek de Oliveira"/>
    <n v="1"/>
    <s v="T"/>
    <n v="1"/>
    <n v="1099"/>
    <x v="49"/>
    <m/>
    <m/>
    <m/>
    <n v="1980"/>
    <s v="TOMBADO"/>
    <m/>
    <m/>
    <m/>
    <s v="DF5300108BIED00021"/>
    <s v="Bem Imóvel"/>
    <s v="Conjunto Arquitetônico"/>
    <m/>
    <m/>
    <d v="2015-11-27T00:00:00"/>
    <m/>
    <m/>
    <n v="2015"/>
    <n v="78"/>
    <x v="61"/>
    <n v="2010"/>
    <m/>
    <m/>
    <m/>
    <s v="Aprovado na 78ª reunião do Conselho Consultivo . Homologado pela  PORTARIA No- 58, DE 13 DE JULHO DE 2015. Homologado em 13 de julho de 2015"/>
    <s v="S"/>
    <s v="sim"/>
    <s v="S"/>
    <s v="sim"/>
    <s v="sim"/>
    <m/>
    <m/>
    <m/>
    <s v="Inserido na poligonal de tombamento do Conjunto Urbanístico de Brasília"/>
  </r>
  <r>
    <m/>
    <s v="ARQUIVO"/>
    <m/>
    <m/>
    <s v="SE"/>
    <s v="RJ"/>
    <s v="Rio de Janeiro"/>
    <s v="Edificação"/>
    <s v="Prédio da Associação Brasileira de Imprensa - ABI na Rua Araújo Porto Alegre, 71"/>
    <n v="1"/>
    <s v="T"/>
    <n v="1"/>
    <n v="1100"/>
    <x v="49"/>
    <m/>
    <m/>
    <m/>
    <n v="1980"/>
    <s v="TOMBADO"/>
    <m/>
    <m/>
    <m/>
    <s v="RJ3304557BIED00055"/>
    <s v="Bem Imóvel"/>
    <s v="Edificação"/>
    <m/>
    <m/>
    <m/>
    <d v="1984-05-29T00:00:00"/>
    <m/>
    <n v="1984"/>
    <n v="105"/>
    <x v="58"/>
    <n v="1980"/>
    <m/>
    <m/>
    <m/>
    <m/>
    <s v="Não se aplica"/>
    <m/>
    <m/>
    <m/>
    <m/>
    <m/>
    <m/>
    <m/>
    <m/>
  </r>
  <r>
    <m/>
    <s v="ARQUIVO"/>
    <m/>
    <m/>
    <s v="NE"/>
    <s v="PE"/>
    <s v="Recife"/>
    <s v="Edificação"/>
    <s v="Prédio do Ginásio Pernambucano na Rua da Aurora"/>
    <n v="1"/>
    <s v="T"/>
    <n v="1"/>
    <n v="1101"/>
    <x v="49"/>
    <m/>
    <m/>
    <m/>
    <n v="1980"/>
    <s v="TOMBADO"/>
    <m/>
    <m/>
    <m/>
    <s v="PE2611606BIED00020"/>
    <s v="Bem Imóvel"/>
    <s v="Edificação"/>
    <m/>
    <m/>
    <m/>
    <d v="1984-07-19T00:00:00"/>
    <m/>
    <n v="1984"/>
    <s v="107, 110"/>
    <x v="58"/>
    <n v="1980"/>
    <n v="1984"/>
    <m/>
    <m/>
    <s v="Na 110ª reunião do Conselho Consultivo teria sido definida a poligonal de proteção. Verificar!"/>
    <s v="Não se aplica"/>
    <m/>
    <m/>
    <m/>
    <m/>
    <m/>
    <m/>
    <m/>
    <m/>
  </r>
  <r>
    <m/>
    <s v="ARQUIVO"/>
    <s v="Processo INDEFERIDO  em 02/10/2014"/>
    <s v="01458.001980/2011-13"/>
    <s v="CO"/>
    <s v="MS"/>
    <s v="Vários"/>
    <s v="Patrimônio Natural"/>
    <s v="Pantanal Sul-Matogrossense"/>
    <n v="1"/>
    <m/>
    <n v="1"/>
    <n v="1102"/>
    <x v="49"/>
    <d v="1983-11-17T00:00:00"/>
    <s v="Sr. Rosário Congro Neto, Secretário de Estado de Desenvolvimento Social"/>
    <s v="não consta"/>
    <n v="1980"/>
    <s v="INDEFERIDO"/>
    <m/>
    <m/>
    <m/>
    <s v=" "/>
    <s v="Bem Paisagístico"/>
    <s v="Paisagem"/>
    <m/>
    <m/>
    <m/>
    <m/>
    <m/>
    <m/>
    <m/>
    <x v="1"/>
    <m/>
    <m/>
    <d v="2014-10-02T00:00:00"/>
    <n v="2010"/>
    <m/>
    <m/>
    <m/>
    <m/>
    <m/>
    <m/>
    <m/>
    <m/>
    <m/>
    <s v="Ladário, Miranda, Aquidauana e Coxim"/>
  </r>
  <r>
    <m/>
    <s v="ARQUIVO"/>
    <s v="INDEFERIDO em 18/05/2016"/>
    <s v="01458.002328/2010-35"/>
    <s v="CO"/>
    <s v="TO"/>
    <s v="Formoso do Araguaia, Lagoa da Confusão e Pium"/>
    <s v="Patrimônio Natural"/>
    <s v="Ilha de Bananal (ou Sant´Ana)"/>
    <n v="1"/>
    <m/>
    <n v="1"/>
    <n v="1103"/>
    <x v="49"/>
    <m/>
    <m/>
    <m/>
    <n v="1980"/>
    <s v="INDEFERIDO"/>
    <m/>
    <m/>
    <m/>
    <s v=" "/>
    <s v="Bem Paisagístico"/>
    <s v="Paisagem"/>
    <m/>
    <m/>
    <m/>
    <m/>
    <m/>
    <m/>
    <m/>
    <x v="1"/>
    <m/>
    <m/>
    <d v="1905-07-08T00:00:00"/>
    <n v="2010"/>
    <m/>
    <m/>
    <m/>
    <m/>
    <m/>
    <m/>
    <m/>
    <m/>
    <m/>
    <m/>
  </r>
  <r>
    <m/>
    <s v="ARQUIVO"/>
    <s v="Processo INDEFERIDO em 06/07/2004."/>
    <m/>
    <s v="SE"/>
    <s v="SP"/>
    <s v="São Paulo"/>
    <s v="Coleção ou acervo"/>
    <s v="Estrada de Ferro Perús/Pirapora - acervo ferroviário "/>
    <n v="1"/>
    <m/>
    <n v="1"/>
    <n v="1104"/>
    <x v="49"/>
    <m/>
    <m/>
    <m/>
    <n v="1980"/>
    <s v="INDEFERIDO"/>
    <m/>
    <m/>
    <m/>
    <s v=" "/>
    <s v="Bem Móvel e Integrado"/>
    <s v="Acervo"/>
    <m/>
    <m/>
    <m/>
    <m/>
    <m/>
    <m/>
    <m/>
    <x v="1"/>
    <m/>
    <m/>
    <d v="2004-07-06T00:00:00"/>
    <n v="2000"/>
    <m/>
    <m/>
    <m/>
    <m/>
    <m/>
    <m/>
    <m/>
    <m/>
    <m/>
    <s v="Segundo Relatório do DEPAM em Maio/2004,  o processo foi enviado para análise da presidência, com Parecer de Arquivamento em 11/05/2003."/>
  </r>
  <r>
    <m/>
    <s v="ARQUIVO"/>
    <s v="Processo INDEFERIDO em 15/09/2010."/>
    <s v="01458.002568/2009-04"/>
    <s v="NE"/>
    <s v="CE"/>
    <s v="Limoeiro do Norte"/>
    <s v="Edificação"/>
    <s v="Casa que pertenceu ao Coronel Malveira"/>
    <n v="1"/>
    <m/>
    <n v="1"/>
    <n v="1105"/>
    <x v="49"/>
    <m/>
    <m/>
    <m/>
    <n v="1980"/>
    <s v="INDEFERIDO"/>
    <m/>
    <m/>
    <m/>
    <s v=" "/>
    <s v="Bem Imóvel"/>
    <s v="Edificação"/>
    <m/>
    <m/>
    <m/>
    <m/>
    <m/>
    <m/>
    <m/>
    <x v="1"/>
    <m/>
    <m/>
    <d v="2010-09-15T00:00:00"/>
    <n v="2010"/>
    <m/>
    <m/>
    <m/>
    <m/>
    <m/>
    <m/>
    <m/>
    <m/>
    <m/>
    <m/>
  </r>
  <r>
    <m/>
    <s v="ARQUIVO"/>
    <s v="Processo INDEFERIDO em 14/01/2014."/>
    <m/>
    <s v="S"/>
    <s v="RS"/>
    <s v="São José do Norte"/>
    <s v="Edificação"/>
    <s v="Casa: General Bento Gonçalves da Silva (Rua), casarão que hospedou D. Pedro I, em 1826 e D. Pedro II, em 1845"/>
    <n v="1"/>
    <m/>
    <n v="1"/>
    <n v="1106"/>
    <x v="49"/>
    <m/>
    <m/>
    <m/>
    <n v="1980"/>
    <s v="INDEFERIDO"/>
    <m/>
    <m/>
    <m/>
    <s v=" "/>
    <s v="Bem Imóvel"/>
    <s v="Edificação"/>
    <m/>
    <m/>
    <m/>
    <m/>
    <m/>
    <m/>
    <m/>
    <x v="1"/>
    <m/>
    <m/>
    <d v="2014-01-14T00:00:00"/>
    <n v="2010"/>
    <m/>
    <m/>
    <m/>
    <m/>
    <m/>
    <m/>
    <m/>
    <m/>
    <m/>
    <m/>
  </r>
  <r>
    <m/>
    <s v="ARQUIVO"/>
    <s v="Anexado ao processo 1071-T-82 (Conjunto arquitetônico dos bairros da Cidade Velha e Campina)  em 21/10/2010 (corresponde às folhas 260 a 316 do volume II)."/>
    <s v="01458.002987/2010-71"/>
    <s v="N"/>
    <s v="PA"/>
    <s v="Belém"/>
    <s v="Edificação"/>
    <s v="Colégio Estadual Paes de Carvalho"/>
    <n v="1"/>
    <m/>
    <n v="1"/>
    <n v="1107"/>
    <x v="49"/>
    <m/>
    <m/>
    <m/>
    <n v="1980"/>
    <s v="ANEXADO"/>
    <m/>
    <m/>
    <m/>
    <s v="PA-1501402-BI-ED-00029"/>
    <s v="Bem Imóvel"/>
    <s v="Edificação"/>
    <m/>
    <m/>
    <m/>
    <m/>
    <m/>
    <m/>
    <m/>
    <x v="1"/>
    <m/>
    <m/>
    <m/>
    <m/>
    <s v="Inserido no conjunto tombado pleo processo 1071-T-82 em 03/05/2011, com indicação do Conselho Consultivo de ver se é o caso de tombar isoladamente."/>
    <m/>
    <m/>
    <m/>
    <m/>
    <m/>
    <m/>
    <m/>
    <m/>
    <m/>
  </r>
  <r>
    <m/>
    <s v="ARQUIVO"/>
    <s v="Processo INDEFERIDO em 24/08/1989."/>
    <m/>
    <s v="SE"/>
    <s v="SP"/>
    <s v="Santos"/>
    <s v="Edificação"/>
    <s v="Casa: Visconde do Rio Branco (Rua), esquina com a Rua da Constituição &quot;Castelo - Outeiro Santa Catarina&quot;; Outeiro de Santa Catarina"/>
    <n v="1"/>
    <m/>
    <n v="1"/>
    <n v="1108"/>
    <x v="49"/>
    <m/>
    <m/>
    <m/>
    <n v="1980"/>
    <s v="INDEFERIDO"/>
    <m/>
    <m/>
    <m/>
    <s v=" "/>
    <s v="Bem Imóvel"/>
    <s v="Edificação"/>
    <m/>
    <m/>
    <m/>
    <m/>
    <m/>
    <n v="1988"/>
    <n v="134"/>
    <x v="1"/>
    <m/>
    <m/>
    <d v="1988-08-24T00:00:00"/>
    <n v="1980"/>
    <m/>
    <m/>
    <m/>
    <m/>
    <m/>
    <m/>
    <m/>
    <m/>
    <m/>
    <s v="O citado bem já se encontra tombado pelo CONDEPHAAT"/>
  </r>
  <r>
    <m/>
    <s v="ARQUIVO"/>
    <m/>
    <m/>
    <s v="SE"/>
    <s v="RJ"/>
    <s v="Nova Friburgo"/>
    <s v="Conjunto Arquitetônico"/>
    <s v="Hotel do Parque São Clemente"/>
    <n v="1"/>
    <s v="T"/>
    <n v="1"/>
    <n v="1109"/>
    <x v="18"/>
    <m/>
    <m/>
    <m/>
    <n v="1980"/>
    <s v="TOMBADO"/>
    <m/>
    <m/>
    <m/>
    <s v="RJ3303401BIED00001"/>
    <s v="Bem Imóvel"/>
    <s v="Edificação"/>
    <m/>
    <m/>
    <m/>
    <d v="1985-09-30T00:00:00"/>
    <m/>
    <m/>
    <m/>
    <x v="57"/>
    <n v="1980"/>
    <m/>
    <m/>
    <m/>
    <m/>
    <s v="Não se aplica"/>
    <m/>
    <s v="S/D"/>
    <m/>
    <s v="não"/>
    <m/>
    <m/>
    <m/>
    <m/>
  </r>
  <r>
    <m/>
    <s v="ARQUIVO"/>
    <m/>
    <m/>
    <s v="SE"/>
    <s v="RJ"/>
    <s v="Rio de Janeiro"/>
    <s v="Conjunto Arquitetônico"/>
    <s v="Conjunto constituído pelos edifícios à Rua Gago Coutinho, nº 66 e à Rua Paulo César de Andrade, nºs 70 e 106, núcleo inicial do denominado Conjunto Residencial do Parque Guinle"/>
    <n v="1"/>
    <s v="T"/>
    <n v="1"/>
    <n v="1110"/>
    <x v="18"/>
    <m/>
    <m/>
    <m/>
    <n v="1980"/>
    <s v="TOMBADO"/>
    <m/>
    <m/>
    <m/>
    <s v="RJ-3304557-BI-CA-00016"/>
    <s v="Bem Imóvel"/>
    <s v="Conjunto Arquitetônico"/>
    <m/>
    <m/>
    <m/>
    <d v="1986-04-16T00:00:00"/>
    <m/>
    <n v="1985"/>
    <n v="113"/>
    <x v="51"/>
    <n v="1980"/>
    <m/>
    <m/>
    <m/>
    <m/>
    <m/>
    <m/>
    <m/>
    <m/>
    <m/>
    <m/>
    <m/>
    <m/>
    <m/>
  </r>
  <r>
    <m/>
    <s v="ARQUIVO"/>
    <s v="Processo INDEFERIDO em 13/03/2017"/>
    <s v="01458.001032/2013-40"/>
    <s v="NE"/>
    <s v="AL"/>
    <s v="Delmiro Gouveia"/>
    <s v="Conjunto Urbano"/>
    <s v="Vila Operária em Delmiro Gouveia"/>
    <n v="1"/>
    <m/>
    <n v="1"/>
    <n v="1111"/>
    <x v="18"/>
    <m/>
    <m/>
    <m/>
    <n v="1980"/>
    <s v="INDEFERIDO"/>
    <m/>
    <m/>
    <m/>
    <s v=" "/>
    <s v="Bem Imóvel"/>
    <s v="Conjunto Urbano"/>
    <m/>
    <m/>
    <m/>
    <m/>
    <m/>
    <m/>
    <m/>
    <x v="1"/>
    <m/>
    <m/>
    <m/>
    <m/>
    <m/>
    <m/>
    <m/>
    <m/>
    <m/>
    <m/>
    <m/>
    <m/>
    <m/>
    <m/>
  </r>
  <r>
    <m/>
    <s v="ARQUIVO"/>
    <s v="Processo INDEFERIDO em 24/08/1988."/>
    <m/>
    <s v="SE"/>
    <s v="MG "/>
    <s v="Pirapora"/>
    <s v="Bem móvel ou integrado"/>
    <s v="Embarcações a Vapor do Rio de Janeiro"/>
    <n v="1"/>
    <m/>
    <n v="1"/>
    <n v="1112"/>
    <x v="18"/>
    <m/>
    <m/>
    <m/>
    <n v="1980"/>
    <s v="INDEFERIDO"/>
    <m/>
    <m/>
    <m/>
    <s v=" "/>
    <s v="Bem Móvel e Integrado"/>
    <s v="Artefato"/>
    <m/>
    <m/>
    <m/>
    <m/>
    <m/>
    <n v="1988"/>
    <n v="134"/>
    <x v="1"/>
    <m/>
    <m/>
    <d v="1988-08-24T00:00:00"/>
    <n v="1980"/>
    <m/>
    <m/>
    <m/>
    <m/>
    <m/>
    <m/>
    <m/>
    <m/>
    <m/>
    <s v="Um dos bens foi destruído e o outro encontra-se tombado pelo IEPHA de Minas Gerais"/>
  </r>
  <r>
    <m/>
    <s v="ARQUIVO"/>
    <m/>
    <m/>
    <s v="S"/>
    <s v="RS"/>
    <s v="Novo Hamburgo"/>
    <s v="Edificação"/>
    <s v="Casa Presser"/>
    <n v="1"/>
    <s v="T"/>
    <n v="1"/>
    <n v="1113"/>
    <x v="18"/>
    <m/>
    <m/>
    <m/>
    <n v="1980"/>
    <s v="TOMBADO"/>
    <m/>
    <m/>
    <m/>
    <s v="RS4313409BIED00001"/>
    <s v="Bem Imóvel"/>
    <s v="Edificação"/>
    <m/>
    <d v="1986-09-08T00:00:00"/>
    <d v="1986-09-08T00:00:00"/>
    <d v="1985-09-30T00:00:00"/>
    <m/>
    <n v="1985"/>
    <n v="113"/>
    <x v="51"/>
    <n v="1980"/>
    <m/>
    <m/>
    <m/>
    <m/>
    <s v="Não se aplica"/>
    <m/>
    <m/>
    <m/>
    <m/>
    <m/>
    <m/>
    <m/>
    <m/>
  </r>
  <r>
    <m/>
    <s v="ARQUIVO"/>
    <s v="Processo INDEFERIDO em 12/08/1986."/>
    <m/>
    <s v="S"/>
    <s v="RS"/>
    <s v="Santa Maria"/>
    <s v="Edificação"/>
    <s v="Casa Sotéia"/>
    <n v="1"/>
    <m/>
    <n v="1"/>
    <n v="1114"/>
    <x v="18"/>
    <m/>
    <m/>
    <m/>
    <n v="1980"/>
    <s v="INDEFERIDO"/>
    <m/>
    <m/>
    <m/>
    <s v=" "/>
    <s v="Bem Imóvel"/>
    <s v="Edificação"/>
    <m/>
    <m/>
    <m/>
    <m/>
    <m/>
    <m/>
    <m/>
    <x v="1"/>
    <m/>
    <m/>
    <d v="1986-08-12T00:00:00"/>
    <n v="1980"/>
    <m/>
    <m/>
    <m/>
    <m/>
    <m/>
    <m/>
    <m/>
    <m/>
    <m/>
    <m/>
  </r>
  <r>
    <m/>
    <s v="ARQUIVO"/>
    <m/>
    <m/>
    <s v="SE"/>
    <s v="MG"/>
    <s v="Belo Horizonte"/>
    <s v="Bem móvel ou integrado"/>
    <s v="Presépio de Pipiripau"/>
    <n v="1"/>
    <s v="T"/>
    <n v="1"/>
    <n v="1115"/>
    <x v="18"/>
    <m/>
    <m/>
    <m/>
    <n v="1980"/>
    <s v="TOMBADO"/>
    <m/>
    <m/>
    <m/>
    <s v="MG3106200BMAR00002"/>
    <s v="Bem Móvel e Integrado"/>
    <s v="Artefato"/>
    <m/>
    <d v="1984-07-19T00:00:00"/>
    <m/>
    <m/>
    <m/>
    <n v="1984"/>
    <n v="107"/>
    <x v="58"/>
    <n v="1980"/>
    <m/>
    <m/>
    <m/>
    <s v="Foi valorado o contexto de inserção do cinema e da eletricidade em uma escultura, o esforço da Universidade Federal de Minas Gerais na preservação da obra e a variedade de materiais que foram utilizados no mesmo. O tombamento deve permitir novas incorpora"/>
    <s v="Não se aplica"/>
    <m/>
    <s v="Não se aplica"/>
    <m/>
    <m/>
    <m/>
    <m/>
    <m/>
    <m/>
  </r>
  <r>
    <m/>
    <s v="ARQUIVO"/>
    <m/>
    <m/>
    <s v="S"/>
    <s v="PR"/>
    <s v="Curitiba"/>
    <s v="Edificação"/>
    <s v="Prédio do Antigo Paço Municipal, Atual Sede Do Museu Paranaense na Praça Generoso Marques"/>
    <n v="1"/>
    <s v="T"/>
    <n v="1"/>
    <n v="1116"/>
    <x v="18"/>
    <m/>
    <m/>
    <m/>
    <n v="1980"/>
    <s v="TOMBADO"/>
    <m/>
    <m/>
    <m/>
    <s v="PR-4106902-BI-ED-00014"/>
    <s v="Bem Imóvel"/>
    <s v="Edificação"/>
    <m/>
    <m/>
    <m/>
    <d v="1984-10-17T00:00:00"/>
    <m/>
    <n v="1984"/>
    <n v="109"/>
    <x v="58"/>
    <n v="1980"/>
    <m/>
    <m/>
    <m/>
    <m/>
    <s v="Não se aplica"/>
    <m/>
    <s v="S/D"/>
    <s v="não"/>
    <s v="sim"/>
    <m/>
    <m/>
    <m/>
    <m/>
  </r>
  <r>
    <m/>
    <s v="ARQUIVO"/>
    <m/>
    <m/>
    <s v="N"/>
    <s v="TO"/>
    <s v="Natividade"/>
    <s v="Conjunto Urbano"/>
    <s v="Natividade, TO: conjunto arquitetônico, urbanístico e paisagístico"/>
    <n v="1"/>
    <s v="T"/>
    <n v="1"/>
    <n v="1117"/>
    <x v="18"/>
    <m/>
    <m/>
    <m/>
    <n v="1980"/>
    <s v="TOMBADO"/>
    <m/>
    <m/>
    <m/>
    <s v=" TO-1714203-BI-CU-00001"/>
    <s v="Bem Imóvel"/>
    <s v="Conjunto Urbano"/>
    <m/>
    <d v="1987-10-16T00:00:00"/>
    <d v="1987-10-16T00:00:00"/>
    <d v="1987-10-16T00:00:00"/>
    <m/>
    <n v="1986"/>
    <n v="124"/>
    <x v="62"/>
    <n v="1980"/>
    <m/>
    <m/>
    <m/>
    <m/>
    <s v="T"/>
    <s v="sim"/>
    <s v="T"/>
    <s v="sim"/>
    <s v="sim"/>
    <s v="não"/>
    <m/>
    <m/>
    <s v="Informações sobre delimitação das poligonais: DEPAM-RJ 98-99"/>
  </r>
  <r>
    <m/>
    <s v="ARQUIVO"/>
    <m/>
    <s v="01458.001310/2013-69"/>
    <s v="SE"/>
    <s v="SP"/>
    <s v="São Paulo"/>
    <s v="Coleção ou acervo"/>
    <s v="Coleção: Lasar Segall"/>
    <n v="1"/>
    <s v="T"/>
    <n v="1"/>
    <n v="1118"/>
    <x v="18"/>
    <m/>
    <m/>
    <m/>
    <n v="1980"/>
    <s v="TOMBADO"/>
    <m/>
    <m/>
    <m/>
    <s v="SP3550308BMCL00003"/>
    <s v="Bem Móvel e Integrado"/>
    <s v="Coleção"/>
    <m/>
    <m/>
    <m/>
    <d v="2015-09-11T00:00:00"/>
    <m/>
    <n v="1989"/>
    <n v="137"/>
    <x v="61"/>
    <n v="2010"/>
    <m/>
    <m/>
    <m/>
    <m/>
    <s v="Não se aplica"/>
    <m/>
    <s v="Não se aplica"/>
    <m/>
    <m/>
    <m/>
    <m/>
    <m/>
    <m/>
  </r>
  <r>
    <m/>
    <s v="ARQUIVO"/>
    <m/>
    <m/>
    <s v="S"/>
    <s v="PR"/>
    <s v="Campo Largo"/>
    <s v="Conjunto Rural"/>
    <s v="Engenho do Mate, Atual Museu Do Mate Com Todo O Seu Acervo e O Terreno"/>
    <n v="1"/>
    <s v="T"/>
    <n v="1"/>
    <n v="1119"/>
    <x v="18"/>
    <m/>
    <m/>
    <m/>
    <n v="1980"/>
    <s v="TOMBADO"/>
    <m/>
    <m/>
    <m/>
    <s v="PR4104204BIED00001"/>
    <s v="Bem Imóvel"/>
    <s v="Conjunto Arquitetônico"/>
    <s v="Arquitetura de Produção"/>
    <m/>
    <d v="1985-04-24T00:00:00"/>
    <d v="1985-04-24T00:00:00"/>
    <m/>
    <n v="1984"/>
    <n v="111"/>
    <x v="57"/>
    <n v="1980"/>
    <m/>
    <m/>
    <m/>
    <m/>
    <s v="Não se aplica"/>
    <m/>
    <m/>
    <m/>
    <m/>
    <m/>
    <m/>
    <m/>
    <m/>
  </r>
  <r>
    <m/>
    <s v="ARQUIVO"/>
    <m/>
    <m/>
    <s v="S"/>
    <s v="PR"/>
    <s v="Lapa"/>
    <s v="Edificação"/>
    <s v="Teatro São João"/>
    <n v="1"/>
    <s v="T"/>
    <n v="1"/>
    <n v="1120"/>
    <x v="18"/>
    <m/>
    <m/>
    <m/>
    <n v="1980"/>
    <s v="TOMBADO"/>
    <m/>
    <m/>
    <m/>
    <s v="PR4113205BIED00005"/>
    <s v="Bem Imóvel"/>
    <s v="Edificação"/>
    <m/>
    <m/>
    <m/>
    <d v="1985-04-24T00:00:00"/>
    <m/>
    <n v="1984"/>
    <n v="111"/>
    <x v="57"/>
    <n v="1980"/>
    <m/>
    <m/>
    <m/>
    <m/>
    <s v="Não se aplica"/>
    <m/>
    <s v="Não se aplica"/>
    <m/>
    <m/>
    <m/>
    <m/>
    <m/>
    <m/>
  </r>
  <r>
    <m/>
    <s v="ARQUIVO"/>
    <m/>
    <m/>
    <s v="SE"/>
    <s v="SP"/>
    <s v="São Paulo"/>
    <s v="Conjunto Arquitetônico"/>
    <s v="Imóvel situado na Rua Santa Cruz, 325, constituído pela casa, o jardim e o bosque que o circundam ( Casa modernista  de Warchavchik)"/>
    <n v="1"/>
    <s v="T"/>
    <n v="1"/>
    <n v="1121"/>
    <x v="18"/>
    <m/>
    <m/>
    <m/>
    <n v="1980"/>
    <s v="TOMBADO"/>
    <m/>
    <m/>
    <m/>
    <s v="SP-3550308-BI-CA-00009; SP3550308BIED00008"/>
    <s v="Bem Imóvel"/>
    <s v="Conjunto Arquitetônico"/>
    <s v="Misto"/>
    <d v="1986-10-14T00:00:00"/>
    <m/>
    <d v="1986-10-14T00:00:00"/>
    <m/>
    <n v="1986"/>
    <n v="119"/>
    <x v="51"/>
    <n v="1980"/>
    <m/>
    <m/>
    <m/>
    <m/>
    <s v="Não se aplica"/>
    <m/>
    <m/>
    <m/>
    <m/>
    <m/>
    <m/>
    <m/>
    <m/>
  </r>
  <r>
    <m/>
    <s v="ARQUIVO"/>
    <m/>
    <m/>
    <s v="S"/>
    <s v="SC"/>
    <s v="Laguna"/>
    <s v="Conjunto Urbano"/>
    <s v="Laguna, SC: centro histórico"/>
    <n v="1"/>
    <s v="T"/>
    <n v="1"/>
    <n v="1122"/>
    <x v="18"/>
    <m/>
    <m/>
    <m/>
    <n v="1980"/>
    <s v="TOMBADO"/>
    <m/>
    <m/>
    <m/>
    <s v="SC-4209409-BI-CU-00001"/>
    <s v="Bem Imóvel"/>
    <s v="Conjunto Urbano"/>
    <m/>
    <d v="1985-04-25T00:00:00"/>
    <d v="1985-12-23T00:00:00"/>
    <m/>
    <m/>
    <n v="1984"/>
    <n v="111"/>
    <x v="57"/>
    <n v="1980"/>
    <m/>
    <m/>
    <m/>
    <m/>
    <s v="T"/>
    <s v="sim"/>
    <s v="P"/>
    <s v="sim"/>
    <s v="sim"/>
    <m/>
    <s v="sim"/>
    <n v="2016"/>
    <s v="Estudo para normatização concluído (contratação Monumenta). Entorno: PORTARIA No- 210, DE 25 DE MAIO DE 2016"/>
  </r>
  <r>
    <m/>
    <s v="ARQUIVO"/>
    <m/>
    <m/>
    <s v="CO"/>
    <s v="GO"/>
    <s v="Bela Vista de Goiás"/>
    <s v="Edificação"/>
    <s v="Casa do Senador Canedo, localizada à rua Dom Emanuel, nº 65 e o respectivo terreno que integra o imóvel"/>
    <n v="1"/>
    <s v="T"/>
    <n v="1"/>
    <n v="1123"/>
    <x v="18"/>
    <m/>
    <m/>
    <m/>
    <n v="1980"/>
    <s v="TOMBADO"/>
    <m/>
    <m/>
    <m/>
    <s v="GO5203302BIED00001"/>
    <s v="Bem Imóvel"/>
    <s v="Edificação"/>
    <m/>
    <m/>
    <d v="1986-04-23T00:00:00"/>
    <d v="1986-04-23T00:00:00"/>
    <m/>
    <n v="1985"/>
    <n v="116"/>
    <x v="51"/>
    <n v="1980"/>
    <m/>
    <m/>
    <m/>
    <m/>
    <s v="Não se aplica"/>
    <m/>
    <m/>
    <m/>
    <m/>
    <m/>
    <m/>
    <m/>
    <m/>
  </r>
  <r>
    <m/>
    <s v="ARQUIVO"/>
    <m/>
    <m/>
    <s v="SE"/>
    <s v="SP"/>
    <s v="Mogi das Cruzes"/>
    <s v="Edificação"/>
    <s v="Casarão do Chá"/>
    <n v="1"/>
    <s v="T"/>
    <n v="1"/>
    <n v="1124"/>
    <x v="18"/>
    <m/>
    <m/>
    <m/>
    <n v="1980"/>
    <s v="TOMBADO"/>
    <m/>
    <m/>
    <m/>
    <s v="SP3530607BIED00001"/>
    <s v="Bem Imóvel"/>
    <s v="Edificação"/>
    <m/>
    <d v="1986-08-14T00:00:00"/>
    <d v="1986-08-14T00:00:00"/>
    <d v="1985-09-30T00:00:00"/>
    <m/>
    <n v="1985"/>
    <n v="113"/>
    <x v="51"/>
    <n v="1980"/>
    <m/>
    <m/>
    <m/>
    <m/>
    <s v="Não se aplica"/>
    <m/>
    <m/>
    <m/>
    <m/>
    <m/>
    <m/>
    <m/>
    <m/>
  </r>
  <r>
    <m/>
    <s v="ARQUIVO"/>
    <s v="Processo INDEFERIDO em 07/07/2004."/>
    <m/>
    <s v="SE"/>
    <s v="RJ"/>
    <s v="Rio de Janeiro"/>
    <s v="Edificação"/>
    <s v="Túmulo do 2º Barão de Guaratiba, Cem.S.Fco de Paula RJ/RJ"/>
    <n v="1"/>
    <m/>
    <n v="1"/>
    <n v="1125"/>
    <x v="18"/>
    <m/>
    <m/>
    <m/>
    <n v="1980"/>
    <s v="INDEFERIDO"/>
    <m/>
    <m/>
    <m/>
    <s v=" "/>
    <s v="Bem Imóvel"/>
    <s v="Edificação"/>
    <s v="Arquitetura Funerária"/>
    <m/>
    <m/>
    <m/>
    <m/>
    <m/>
    <m/>
    <x v="1"/>
    <m/>
    <m/>
    <d v="2004-07-07T00:00:00"/>
    <n v="2000"/>
    <m/>
    <m/>
    <m/>
    <m/>
    <m/>
    <m/>
    <m/>
    <m/>
    <m/>
    <m/>
  </r>
  <r>
    <m/>
    <s v="SUPERINT"/>
    <s v="Encaminhado à SE/ES em 11/04/2014"/>
    <s v="01450.000922/2014-95"/>
    <s v="SE"/>
    <s v="ES"/>
    <s v="Santa Tereza"/>
    <s v="Edificação e Acervo"/>
    <s v="Museu de Biologia Profº. Mello Leitão"/>
    <n v="1"/>
    <m/>
    <n v="1"/>
    <n v="1126"/>
    <x v="18"/>
    <m/>
    <m/>
    <m/>
    <n v="1980"/>
    <s v="INSTRUÇÃO"/>
    <m/>
    <m/>
    <m/>
    <s v=" "/>
    <s v="Bem Imóvel"/>
    <s v="Edificação"/>
    <m/>
    <m/>
    <m/>
    <m/>
    <m/>
    <m/>
    <m/>
    <x v="1"/>
    <m/>
    <m/>
    <m/>
    <m/>
    <m/>
    <m/>
    <m/>
    <m/>
    <m/>
    <m/>
    <m/>
    <m/>
    <m/>
    <m/>
  </r>
  <r>
    <m/>
    <s v="ARQUIVO"/>
    <m/>
    <m/>
    <s v="N"/>
    <s v="AM"/>
    <s v="Manaus"/>
    <s v="Infraestrutura ou equipamento urbano"/>
    <s v="Caixa D'Água denominada Reservatório de Mocó na Praça do Chile"/>
    <n v="1"/>
    <s v="T"/>
    <n v="1"/>
    <n v="1127"/>
    <x v="18"/>
    <m/>
    <m/>
    <m/>
    <n v="1980"/>
    <s v="TOMBADO"/>
    <m/>
    <m/>
    <m/>
    <s v="AM1302603BIOE00001"/>
    <s v="Bem Imóvel"/>
    <s v="Obra de Engenharia"/>
    <m/>
    <m/>
    <d v="1985-04-24T00:00:00"/>
    <d v="1985-04-24T00:00:00"/>
    <m/>
    <n v="1984"/>
    <n v="112"/>
    <x v="57"/>
    <n v="1980"/>
    <m/>
    <m/>
    <m/>
    <m/>
    <s v="Não se aplica"/>
    <s v="sim"/>
    <s v="P"/>
    <s v="sim"/>
    <s v="sim"/>
    <s v="sim"/>
    <m/>
    <n v="2011"/>
    <s v="Entorno e Normatização: Portaria Iphan 421/2011 "/>
  </r>
  <r>
    <m/>
    <s v="SUPERINT"/>
    <s v="Integrado ao processo nº 464-T-52 (Salvador, BA: conjunto arquitetônico, paisagístico e urbanístico da orla marítima. Rerratificação Outeiro de Santo Antônio da Barra - Subdistrito da Vitória)"/>
    <m/>
    <s v="NE"/>
    <s v="BA"/>
    <s v="Salvador"/>
    <s v="Edificação"/>
    <s v="Forte São Diogo"/>
    <n v="1"/>
    <m/>
    <n v="1"/>
    <n v="1128"/>
    <x v="18"/>
    <m/>
    <m/>
    <m/>
    <n v="1980"/>
    <s v="ANEXADO"/>
    <m/>
    <m/>
    <m/>
    <s v="não está no sicg"/>
    <s v="Bem Imóvel"/>
    <s v="Edificação"/>
    <m/>
    <m/>
    <m/>
    <m/>
    <m/>
    <m/>
    <m/>
    <x v="1"/>
    <m/>
    <m/>
    <m/>
    <m/>
    <m/>
    <m/>
    <m/>
    <m/>
    <m/>
    <m/>
    <m/>
    <m/>
    <m/>
    <m/>
  </r>
  <r>
    <m/>
    <s v="ARQUIVO"/>
    <s v="Segundo Margareth (SE-DF), parte das peças estão no DF (12/02/2016)"/>
    <m/>
    <s v="S"/>
    <s v="SC"/>
    <s v="Florianópolis"/>
    <s v="Coleção ou acervo"/>
    <s v="Coleção Arqueológica João Alfredo Rohr, assim distribuida : as peças depositadas nas dependências particulares do Colégio Catarinense, em Florianópolis - SC; as peças em exposição no Museu Homem do Sambaqui ( Colégio Catarinense ), em Florianópolis-SC; as"/>
    <n v="1"/>
    <s v="T"/>
    <n v="1"/>
    <n v="1129"/>
    <x v="18"/>
    <m/>
    <m/>
    <m/>
    <n v="1980"/>
    <s v="TOMBADO"/>
    <m/>
    <m/>
    <m/>
    <s v="SC4205407BACL00001"/>
    <s v="Bem Arqueológico"/>
    <s v="Coleção"/>
    <m/>
    <d v="1986-04-18T00:00:00"/>
    <m/>
    <m/>
    <m/>
    <n v="1984"/>
    <s v="111, 117"/>
    <x v="51"/>
    <n v="1980"/>
    <n v="1985"/>
    <m/>
    <m/>
    <s v="Na 111ª reunião do Conselho, aprovado o tombamento, foi pedida a realização de um inventário do acervo, e na reunião 117 (1985) foi incluída outra parte do acervo."/>
    <s v="Não se aplica"/>
    <s v="sim"/>
    <s v="Não se aplica"/>
    <s v="não"/>
    <m/>
    <m/>
    <m/>
    <m/>
    <s v="Consulte também, com a mesma denominação, nos municípios de Florianópolis/SC e Brasília/DF."/>
  </r>
  <r>
    <m/>
    <s v="SUPERINT"/>
    <s v="Encaminhado à Superintendência para manifestação conjunta com processo 1655-T-12, em 19/08/2019"/>
    <s v="01458.001160/2012-11"/>
    <s v="SE"/>
    <s v="RJ"/>
    <s v="Rio de Janeiro"/>
    <s v="Coleção ou acervo"/>
    <s v="Acervo do Instituto Histórico Geográfico Brasileiro"/>
    <n v="1"/>
    <m/>
    <n v="1"/>
    <n v="1130"/>
    <x v="18"/>
    <m/>
    <m/>
    <m/>
    <n v="1980"/>
    <s v="INSTRUÇÃO"/>
    <m/>
    <m/>
    <m/>
    <s v=" "/>
    <s v="Bem Móvel e Integrado"/>
    <s v="Acervo"/>
    <m/>
    <m/>
    <m/>
    <m/>
    <m/>
    <m/>
    <m/>
    <x v="1"/>
    <m/>
    <m/>
    <m/>
    <m/>
    <m/>
    <m/>
    <m/>
    <m/>
    <m/>
    <m/>
    <m/>
    <m/>
    <m/>
    <m/>
  </r>
  <r>
    <m/>
    <s v="ARQUIVO"/>
    <m/>
    <s v="01450.011600/2008-23"/>
    <s v="SE"/>
    <s v="RJ"/>
    <s v="Rio de Janeiro"/>
    <s v="Edificação e Acervo"/>
    <s v="Sítio Roberto Burle Marx e sua coleção museológica e bibliográfica"/>
    <n v="1"/>
    <s v="T"/>
    <n v="1"/>
    <n v="1131"/>
    <x v="18"/>
    <m/>
    <m/>
    <m/>
    <n v="1980"/>
    <s v="TOMBADO"/>
    <m/>
    <m/>
    <m/>
    <s v="RJ-3304557-PS-JD-00002"/>
    <s v="Bem Paisagístico"/>
    <s v="Jardim Histórico"/>
    <m/>
    <d v="2003-08-04T00:00:00"/>
    <m/>
    <d v="2003-08-04T00:00:00"/>
    <m/>
    <s v="1985, 2000"/>
    <s v="113, 23"/>
    <x v="41"/>
    <n v="2000"/>
    <m/>
    <m/>
    <m/>
    <s v="Tombamento aprovado inicialmente em 1985, mas não foi inscrito. Em 2000 foi aprovada a mudança na poligonal."/>
    <s v="Não se aplica"/>
    <m/>
    <m/>
    <m/>
    <m/>
    <m/>
    <m/>
    <m/>
    <m/>
  </r>
  <r>
    <m/>
    <s v="ARQUIVO"/>
    <m/>
    <m/>
    <s v="SE"/>
    <s v="RJ"/>
    <s v="Rio de Janeiro"/>
    <s v="Infraestrutura ou equipamento urbano"/>
    <s v="Chafariz de ferro fundido com base de granito, localizado na Praça Mahatma Gandhi."/>
    <n v="1"/>
    <s v="T"/>
    <n v="1"/>
    <n v="1132"/>
    <x v="18"/>
    <m/>
    <m/>
    <m/>
    <n v="1980"/>
    <s v="TOMBADO"/>
    <m/>
    <m/>
    <m/>
    <s v="RJ3304557BMAR00014"/>
    <s v="Bem Imóvel"/>
    <s v="Equipamento Urbano"/>
    <m/>
    <m/>
    <m/>
    <d v="1990-02-21T00:00:00"/>
    <m/>
    <n v="1986"/>
    <n v="125"/>
    <x v="63"/>
    <n v="1990"/>
    <m/>
    <m/>
    <m/>
    <m/>
    <s v="Não se aplica"/>
    <m/>
    <m/>
    <m/>
    <m/>
    <m/>
    <m/>
    <m/>
    <s v="A área do Chafariz que abriga o seu espelho d’ água original encontra-se igualmente tombada.”"/>
  </r>
  <r>
    <m/>
    <s v="ARQUIVO"/>
    <m/>
    <m/>
    <s v="NE"/>
    <s v="PE"/>
    <s v="Recife"/>
    <s v="Edificação e Acervo"/>
    <s v="Capela de N. Sra. da Conceição da Congregação Mariana, seu acervo móvel"/>
    <n v="1"/>
    <s v="T"/>
    <n v="1"/>
    <n v="1133"/>
    <x v="18"/>
    <m/>
    <m/>
    <m/>
    <n v="1980"/>
    <s v="TOMBADO"/>
    <m/>
    <m/>
    <m/>
    <s v="PE-2611606-BI-ED-00034"/>
    <s v="Bem Imóvel"/>
    <s v="Edificação"/>
    <s v="Arquitetura Religiosa"/>
    <m/>
    <d v="1987-07-01T00:00:00"/>
    <m/>
    <m/>
    <n v="1986"/>
    <n v="121"/>
    <x v="62"/>
    <n v="1980"/>
    <m/>
    <m/>
    <m/>
    <m/>
    <s v="Não se aplica"/>
    <m/>
    <s v="sim"/>
    <m/>
    <m/>
    <m/>
    <m/>
    <m/>
    <s v="Delimitação de entorno incluindo vários bens, que teria sido apresentada ao Conselho Consultivo (verificar). Mapas com delimitações no Sambaqui."/>
  </r>
  <r>
    <d v="2020-11-11T00:00:00"/>
    <s v="ARQUIVO"/>
    <s v="Origem: DEPAM, destino: SE-MG, para complementação da instrução técnica, conforme decisão da Câmara Setorial de Arquitetura e Urbanismo, em 31/05/2016."/>
    <s v="01458.000857/2012-66"/>
    <s v="SE"/>
    <s v="MG"/>
    <s v="Serro "/>
    <s v="Conjunto Urbano"/>
    <s v="Serro, MG: Conjunto Arquitetônico, Urbanístico e Paisagístico do Distrito de São Gonçalo do Rio das Pedras"/>
    <n v="1"/>
    <m/>
    <n v="1"/>
    <n v="1134"/>
    <x v="18"/>
    <m/>
    <m/>
    <m/>
    <n v="1980"/>
    <s v="INDEFERIDO"/>
    <s v="INDEFERIMENTO"/>
    <d v="2021-05-31T00:00:00"/>
    <m/>
    <s v=" "/>
    <s v="Bem Imóvel"/>
    <s v="Conjunto Urbano"/>
    <m/>
    <m/>
    <m/>
    <m/>
    <m/>
    <m/>
    <m/>
    <x v="1"/>
    <m/>
    <m/>
    <m/>
    <m/>
    <m/>
    <m/>
    <m/>
    <m/>
    <m/>
    <m/>
    <m/>
    <m/>
    <m/>
    <m/>
  </r>
  <r>
    <m/>
    <s v="X"/>
    <s v="Info Arquivo: &quot;03/01/85- DEPROT 00/02/98- DEPROT&quot;"/>
    <m/>
    <s v="S"/>
    <s v="SC"/>
    <s v="Florianópolis"/>
    <s v="Conjunto Urbano"/>
    <s v="Conjunto Arquitetônico do Distrito de Santo Antônio de Lisboa"/>
    <n v="1"/>
    <m/>
    <n v="1"/>
    <n v="1135"/>
    <x v="26"/>
    <m/>
    <m/>
    <m/>
    <n v="1980"/>
    <s v="ANEXADO"/>
    <m/>
    <m/>
    <m/>
    <s v=" "/>
    <s v="Bem Imóvel"/>
    <s v="Conjunto Urbano"/>
    <m/>
    <m/>
    <m/>
    <m/>
    <m/>
    <m/>
    <m/>
    <x v="1"/>
    <m/>
    <m/>
    <m/>
    <m/>
    <s v="Info Arquivo:&quot;tombado como CONJUNTO URBANÍSTICO, mas indicado o tombamento isolado de 16 bens imóveis (7 com acervo de bens móveis e integrados), com &quot;anotação&quot; deles feitas na inscrição do conjunto apenas no Livro de Belas Artes. Necessita rerratificação"/>
    <m/>
    <m/>
    <m/>
    <m/>
    <m/>
    <m/>
    <m/>
    <m/>
    <m/>
  </r>
  <r>
    <m/>
    <s v="ARQUIVO"/>
    <m/>
    <m/>
    <s v="S"/>
    <s v="SC"/>
    <s v="Florianópolis"/>
    <s v="Edificação"/>
    <s v="Casa rural na Costeira do Ribeirão da Ilha"/>
    <n v="1"/>
    <s v="T"/>
    <n v="1"/>
    <n v="1136"/>
    <x v="26"/>
    <m/>
    <m/>
    <m/>
    <n v="1980"/>
    <s v="TOMBADO"/>
    <m/>
    <m/>
    <m/>
    <s v="SC4205407BIED00001"/>
    <s v="Bem Imóvel"/>
    <s v="Edificação"/>
    <m/>
    <m/>
    <d v="2004-07-14T00:00:00"/>
    <m/>
    <m/>
    <s v="1985, 2002"/>
    <s v="113, 35"/>
    <x v="64"/>
    <n v="2000"/>
    <m/>
    <m/>
    <m/>
    <m/>
    <s v="Não se aplica"/>
    <s v="sim"/>
    <s v="T"/>
    <s v="sim"/>
    <m/>
    <m/>
    <m/>
    <m/>
    <s v="Descrição da poligonal de tombamento e do entorno na pág. 151 (DOU nº77, 23/04/2002) do 1136-T-85-Casa do Ribeirao."/>
  </r>
  <r>
    <m/>
    <s v="ARQUIVO"/>
    <m/>
    <m/>
    <s v="S"/>
    <s v="SC"/>
    <s v="Florianópolis"/>
    <s v="Infraestrutura ou equipamento urbano"/>
    <s v="Ponte Hercílio Luz"/>
    <n v="1"/>
    <s v="T"/>
    <n v="1"/>
    <n v="1137"/>
    <x v="26"/>
    <m/>
    <m/>
    <m/>
    <n v="1980"/>
    <s v="TOMBADO"/>
    <m/>
    <m/>
    <m/>
    <s v="SC4205407BIOE00001"/>
    <s v="Bem Imóvel"/>
    <s v="Obra de Engenharia"/>
    <m/>
    <m/>
    <d v="1998-08-05T00:00:00"/>
    <m/>
    <m/>
    <s v="1996, 1997"/>
    <s v="9, 10, 11"/>
    <x v="52"/>
    <n v="1990"/>
    <m/>
    <m/>
    <m/>
    <s v="Durante a 9ª reunião (1996), foi NEGADO o tombamento devido a necessidade urgente de restauro da ponte e a falta de recursos no IPHAN para tanto, o Conselho repassou o processo ao município de Florianópolis e ao Governo de Santa Catarina. Na 10ª (1996) re"/>
    <s v="Não se aplica"/>
    <s v="sim"/>
    <s v="P"/>
    <s v="sim"/>
    <m/>
    <m/>
    <m/>
    <m/>
    <s v="Entorno: PORTARIA Nº 500, DE 20 DE OUTUBRO DE 2014"/>
  </r>
  <r>
    <m/>
    <s v="SUPERINT"/>
    <s v="Origem: DEPAM, destino: SE-SC, em 11/02/2016. Ver observações."/>
    <s v="01458.001033/2013-94"/>
    <s v="S"/>
    <s v="SC"/>
    <s v="Florianópolis"/>
    <s v="Edificação"/>
    <s v="Palácio Cruz e Souza (Palácio Rosado)"/>
    <n v="1"/>
    <m/>
    <n v="1"/>
    <n v="1138"/>
    <x v="26"/>
    <m/>
    <m/>
    <m/>
    <n v="1980"/>
    <s v="INSTRUÇÃO"/>
    <m/>
    <m/>
    <m/>
    <s v=" "/>
    <s v="Bem Imóvel"/>
    <s v="Edificação"/>
    <m/>
    <m/>
    <m/>
    <m/>
    <m/>
    <m/>
    <m/>
    <x v="1"/>
    <m/>
    <m/>
    <m/>
    <m/>
    <s v="Info SE-SC (14/03/2016): Sob responsabilidade da arquiteta Marina Cañas. Não é um tombamento emergencial, visto que o bem já é protegido em âmbito estadual e municipal. A pertinência do tombamento nacional é discutível, ainda não há um posicionamento form"/>
    <m/>
    <m/>
    <m/>
    <m/>
    <m/>
    <m/>
    <m/>
    <m/>
    <m/>
  </r>
  <r>
    <m/>
    <s v="ARQUIVO"/>
    <s v="INDEFERIDO em 31.03.16"/>
    <s v="01458.001034/2013-39"/>
    <s v="S"/>
    <s v="SC"/>
    <s v="Florianópolis"/>
    <s v="Edificação"/>
    <s v="Mercado Público"/>
    <n v="1"/>
    <m/>
    <n v="1"/>
    <n v="1139"/>
    <x v="26"/>
    <m/>
    <m/>
    <m/>
    <n v="1980"/>
    <s v="INDEFERIDO"/>
    <m/>
    <m/>
    <m/>
    <s v=" "/>
    <s v="Bem Imóvel"/>
    <s v="Edificação"/>
    <m/>
    <m/>
    <m/>
    <m/>
    <m/>
    <m/>
    <m/>
    <x v="1"/>
    <m/>
    <m/>
    <d v="1905-07-08T00:00:00"/>
    <n v="2010"/>
    <s v="Info SE-SC (14/03/2016): O bem é protegido em âmbito municipal. Não conhecemos o teor do processo e as motivações do pedido para tombamento federal. Contudo, do ponto de vista de exemplar de mercados públicos brasileiros, o Mercado de Florianíopolis não p"/>
    <m/>
    <m/>
    <m/>
    <m/>
    <m/>
    <m/>
    <m/>
    <m/>
    <m/>
  </r>
  <r>
    <m/>
    <s v="ARQUIVO"/>
    <m/>
    <m/>
    <s v="NE"/>
    <s v="PE"/>
    <s v="Recife"/>
    <s v="Conjunto Arquitetônico"/>
    <s v="Palacete do Benfica, situado na Rua Benfica, nº 251, compreendendo o terreno de cerca de 6.890 m2, o palacete, o jardim e demais construções nele existentes, grades e portões de ferro voltados para a rua mencionada"/>
    <n v="1"/>
    <s v="T"/>
    <n v="1"/>
    <n v="1140"/>
    <x v="26"/>
    <m/>
    <m/>
    <m/>
    <n v="1980"/>
    <s v="TOMBADO"/>
    <m/>
    <m/>
    <m/>
    <s v="PE2611606BIED00030"/>
    <s v="Bem Imóvel"/>
    <s v="Conjunto Arquitetônico"/>
    <m/>
    <m/>
    <m/>
    <d v="1987-07-01T00:00:00"/>
    <m/>
    <n v="1986"/>
    <n v="121"/>
    <x v="62"/>
    <n v="1980"/>
    <m/>
    <m/>
    <m/>
    <m/>
    <m/>
    <m/>
    <m/>
    <m/>
    <m/>
    <m/>
    <m/>
    <m/>
    <m/>
  </r>
  <r>
    <m/>
    <s v="X"/>
    <s v="Processo extraviado, segundo informação do Arquivo Central"/>
    <m/>
    <s v="S"/>
    <s v="SC"/>
    <s v="Rio dos Cedros"/>
    <s v="Conjunto Arquitetônico"/>
    <s v="Escola Rural e Casa do Professor"/>
    <n v="1"/>
    <s v="T"/>
    <n v="1"/>
    <n v="1141"/>
    <x v="26"/>
    <m/>
    <m/>
    <m/>
    <n v="1980"/>
    <s v="TOMBADO"/>
    <m/>
    <m/>
    <m/>
    <s v="SC4214706BICA00001"/>
    <s v="Bem Imóvel"/>
    <s v="Conjunto Arquitetônico"/>
    <m/>
    <d v="1986-09-08T00:00:00"/>
    <d v="1986-09-08T00:00:00"/>
    <d v="1985-09-30T00:00:00"/>
    <m/>
    <n v="1985"/>
    <n v="113"/>
    <x v="51"/>
    <n v="1980"/>
    <m/>
    <m/>
    <m/>
    <m/>
    <m/>
    <m/>
    <m/>
    <m/>
    <m/>
    <m/>
    <m/>
    <m/>
    <m/>
  </r>
  <r>
    <m/>
    <s v="ARQUIVO"/>
    <m/>
    <m/>
    <s v="SE"/>
    <s v="MG"/>
    <s v="Lassance"/>
    <s v="Edificação"/>
    <s v="Casa de Saúde Carlos Chagas"/>
    <n v="1"/>
    <s v="T"/>
    <n v="1"/>
    <n v="1142"/>
    <x v="26"/>
    <m/>
    <m/>
    <m/>
    <n v="1980"/>
    <s v="TOMBADO"/>
    <m/>
    <m/>
    <m/>
    <s v="MG3138104BIED00002"/>
    <s v="Bem Imóvel"/>
    <s v="Edificação"/>
    <m/>
    <m/>
    <d v="1985-09-30T00:00:00"/>
    <m/>
    <m/>
    <n v="1985"/>
    <n v="115"/>
    <x v="57"/>
    <n v="1980"/>
    <m/>
    <m/>
    <m/>
    <m/>
    <s v="Não se aplica"/>
    <m/>
    <m/>
    <m/>
    <m/>
    <m/>
    <m/>
    <m/>
    <m/>
  </r>
  <r>
    <m/>
    <s v="ARQUIVO"/>
    <m/>
    <m/>
    <s v="SE"/>
    <s v="MG"/>
    <s v="Lassance"/>
    <s v="Edificação"/>
    <s v="Estação Ferroviária"/>
    <n v="1"/>
    <s v="T"/>
    <n v="1"/>
    <n v="1143"/>
    <x v="26"/>
    <m/>
    <m/>
    <m/>
    <n v="1980"/>
    <s v="TOMBADO"/>
    <m/>
    <m/>
    <m/>
    <s v="MG3138104BIED00001"/>
    <s v="Bem Imóvel"/>
    <s v="Edificação"/>
    <m/>
    <m/>
    <d v="1985-09-30T00:00:00"/>
    <m/>
    <m/>
    <n v="1985"/>
    <n v="115"/>
    <x v="57"/>
    <n v="1980"/>
    <m/>
    <m/>
    <m/>
    <m/>
    <s v="Não se aplica"/>
    <m/>
    <m/>
    <m/>
    <m/>
    <m/>
    <m/>
    <m/>
    <m/>
  </r>
  <r>
    <m/>
    <s v="ARQUIVO"/>
    <m/>
    <m/>
    <s v="NE"/>
    <s v="MA"/>
    <s v="São Luís"/>
    <s v="Edificação"/>
    <s v="Prédio da antiga Fábrica Santa Amélia localizado na Rua Cândido Ribeiro, 250"/>
    <n v="1"/>
    <s v="T"/>
    <n v="1"/>
    <n v="1144"/>
    <x v="26"/>
    <m/>
    <m/>
    <m/>
    <n v="1980"/>
    <s v="TOMBADO"/>
    <m/>
    <m/>
    <m/>
    <s v="MA2111300BIED00005"/>
    <s v="Bem Imóvel"/>
    <s v="Edificação"/>
    <m/>
    <m/>
    <d v="1987-07-01T00:00:00"/>
    <m/>
    <m/>
    <n v="1986"/>
    <n v="121"/>
    <x v="62"/>
    <n v="1980"/>
    <m/>
    <m/>
    <m/>
    <s v="Segundo Superintendência: &quot;O bem tombado pelo Governo Federal, está inserido dentro do Conjunto Histórico, Arquitetônico e Paisagístico do Centro Urbano de São Luís tombado pelo Governo do Estado do Maranhão &quot;, ou seja, não tem entorno delimitado pelo IPH"/>
    <s v="Não se aplica"/>
    <s v="sim"/>
    <s v="S/D"/>
    <s v="sim"/>
    <s v="sim"/>
    <m/>
    <m/>
    <m/>
    <s v="Segundo Superintendência: &quot;O bem tombado pelo Governo Federal, está inserido dentro do Conjunto Histórico, Arquitetônico e Paisagístico do Centro Urbano de São Luís tombado pelo Governo do Estado do Maranhão &quot;, ou seja, não tem entorno delimitado pelo IPH"/>
  </r>
  <r>
    <m/>
    <s v="ARQUIVO"/>
    <m/>
    <m/>
    <s v="S"/>
    <s v="RS"/>
    <s v="Antônio Prado"/>
    <s v="Edificação"/>
    <s v="Casarão de Madeira na Rua Gustavo Sampaio, 34 ou Casa de Dona Neni"/>
    <n v="1"/>
    <s v="T"/>
    <n v="1"/>
    <n v="1145"/>
    <x v="26"/>
    <m/>
    <m/>
    <m/>
    <n v="1980"/>
    <s v="TOMBADO"/>
    <m/>
    <m/>
    <m/>
    <s v="RS4300802BIED00002"/>
    <s v="Bem Imóvel"/>
    <s v="Edificação"/>
    <m/>
    <m/>
    <m/>
    <d v="1985-09-30T00:00:00"/>
    <m/>
    <n v="1985"/>
    <n v="115"/>
    <x v="57"/>
    <n v="1980"/>
    <m/>
    <m/>
    <m/>
    <m/>
    <s v="Não se aplica"/>
    <m/>
    <s v="S/D"/>
    <m/>
    <m/>
    <s v="não"/>
    <m/>
    <m/>
    <s v="As duas unidades são tratadas como parte do Conjunto Urbano de Antônio Prado."/>
  </r>
  <r>
    <m/>
    <s v="ARQUIVO"/>
    <m/>
    <m/>
    <s v="SE"/>
    <s v="RJ"/>
    <s v="Rio de Janeiro"/>
    <s v="Edificação"/>
    <s v="Bloco I integrante do conjunto edificado situado na Av. Marechal Floriano nº 168 (Prédio da Light)"/>
    <n v="1"/>
    <s v="T"/>
    <n v="1"/>
    <n v="1146"/>
    <x v="26"/>
    <m/>
    <m/>
    <m/>
    <n v="1980"/>
    <s v="TOMBADO"/>
    <m/>
    <m/>
    <m/>
    <s v="RJ3304557BIED00094"/>
    <s v="Bem Imóvel"/>
    <s v="Edificação"/>
    <m/>
    <m/>
    <d v="1988-06-13T00:00:00"/>
    <d v="1988-06-13T00:00:00"/>
    <m/>
    <n v="1985"/>
    <n v="115"/>
    <x v="36"/>
    <n v="1980"/>
    <m/>
    <m/>
    <m/>
    <m/>
    <s v="Não se aplica"/>
    <m/>
    <s v="P"/>
    <s v="sim"/>
    <s v="sim"/>
    <s v="sim"/>
    <m/>
    <n v="2013"/>
    <s v="PORTARIA Nº  135, DE 13 DE FEVEREIRO DE 2013"/>
  </r>
  <r>
    <m/>
    <s v="ARQUIVO"/>
    <s v="Processo INDEFERIDO em 28/11/1985."/>
    <m/>
    <s v="S"/>
    <s v="RS"/>
    <s v="Antônio Prado"/>
    <s v="Edificação"/>
    <s v="Casa Imigrantes"/>
    <n v="1"/>
    <m/>
    <n v="1"/>
    <n v="1147"/>
    <x v="26"/>
    <m/>
    <m/>
    <m/>
    <n v="1980"/>
    <s v="INDEFERIDO"/>
    <m/>
    <m/>
    <m/>
    <s v=" "/>
    <s v="Bem Imóvel"/>
    <s v="Edificação"/>
    <m/>
    <m/>
    <m/>
    <m/>
    <m/>
    <n v="1985"/>
    <n v="116"/>
    <x v="1"/>
    <m/>
    <m/>
    <d v="1985-11-28T00:00:00"/>
    <n v="1980"/>
    <s v="O bem foi demolido"/>
    <m/>
    <m/>
    <m/>
    <m/>
    <m/>
    <m/>
    <m/>
    <m/>
    <m/>
  </r>
  <r>
    <m/>
    <s v="DEPAM"/>
    <s v="Em Junho de 2003 não foi localizado o original e a cópia do processo foi remetida ao Deprot/RJ para restauração dos autos, conforme determinação da Procuradoria Jurídica. Reaberto para análise do bem."/>
    <s v="01450.001412/2019-40"/>
    <s v="NE"/>
    <s v="BA"/>
    <s v="Salvador"/>
    <s v="Patrimônio Natural"/>
    <s v="Lagoa do Abaeté"/>
    <n v="1"/>
    <m/>
    <n v="1"/>
    <n v="1148"/>
    <x v="26"/>
    <m/>
    <m/>
    <m/>
    <n v="1980"/>
    <s v="INSTRUÇÃO"/>
    <m/>
    <m/>
    <m/>
    <s v=" "/>
    <s v="Bem Paisagístico"/>
    <s v="Paisagem"/>
    <m/>
    <m/>
    <m/>
    <m/>
    <m/>
    <m/>
    <m/>
    <x v="1"/>
    <m/>
    <m/>
    <m/>
    <m/>
    <m/>
    <m/>
    <m/>
    <m/>
    <m/>
    <m/>
    <m/>
    <m/>
    <m/>
    <m/>
  </r>
  <r>
    <m/>
    <s v="ARQUIVO"/>
    <s v="Processo INDEFERIDO  em 02/10/2014"/>
    <s v="01458.000941/2014-41"/>
    <s v="NE"/>
    <s v="BA"/>
    <s v="Vários"/>
    <s v="Sítio arqueológico"/>
    <s v="Pintura Rupestre"/>
    <n v="1"/>
    <m/>
    <n v="1"/>
    <n v="1149"/>
    <x v="26"/>
    <d v="1985-02-13T00:00:00"/>
    <s v="Prof. Maria da Conceição de Moraes Coutinho Beltrão, da UFRJ "/>
    <s v="não consta"/>
    <n v="1980"/>
    <s v="INDEFERIDO"/>
    <m/>
    <m/>
    <m/>
    <s v=" "/>
    <s v="Bem Arqueológico"/>
    <s v="Sítio"/>
    <m/>
    <m/>
    <m/>
    <m/>
    <m/>
    <m/>
    <m/>
    <x v="1"/>
    <m/>
    <m/>
    <d v="2014-10-02T00:00:00"/>
    <n v="2010"/>
    <m/>
    <m/>
    <m/>
    <m/>
    <m/>
    <m/>
    <m/>
    <m/>
    <m/>
    <s v="Central e Uibaí "/>
  </r>
  <r>
    <m/>
    <s v="ARQUIVO"/>
    <s v="Indeferido em 02/10/2014"/>
    <s v="01458.000942/2014-96"/>
    <s v="CO"/>
    <s v="MT"/>
    <s v="Dom Aquino"/>
    <s v="Sítio arqueológico"/>
    <s v="Painel de Gravações Rupestres"/>
    <n v="1"/>
    <m/>
    <n v="1"/>
    <n v="1150"/>
    <x v="26"/>
    <d v="1985-02-13T00:00:00"/>
    <s v="Prof. Maria da Conceição de Moraes Coutinho Beltrão, da UFRJ "/>
    <s v="não consta"/>
    <n v="1980"/>
    <s v="INDEFERIDO"/>
    <m/>
    <m/>
    <m/>
    <s v=" "/>
    <s v="Bem Arqueológico"/>
    <s v="Sítio"/>
    <m/>
    <m/>
    <m/>
    <m/>
    <m/>
    <m/>
    <m/>
    <x v="1"/>
    <m/>
    <m/>
    <d v="2014-10-02T00:00:00"/>
    <n v="2010"/>
    <m/>
    <m/>
    <m/>
    <m/>
    <m/>
    <m/>
    <m/>
    <m/>
    <m/>
    <m/>
  </r>
  <r>
    <m/>
    <s v="ARQUIVO"/>
    <s v="Processo INDEFERIDO em 19/09/1997."/>
    <m/>
    <s v="NE"/>
    <s v="BA"/>
    <s v="Salvador"/>
    <s v="???"/>
    <s v="Àrea do Lobato  (Subúrbio onde pela 1ª vez jorrou petróleo no Brasil)"/>
    <n v="1"/>
    <m/>
    <n v="1"/>
    <n v="1151"/>
    <x v="26"/>
    <m/>
    <m/>
    <m/>
    <n v="1980"/>
    <s v="INDEFERIDO"/>
    <m/>
    <m/>
    <m/>
    <s v=" "/>
    <m/>
    <m/>
    <m/>
    <m/>
    <m/>
    <m/>
    <m/>
    <m/>
    <m/>
    <x v="1"/>
    <m/>
    <m/>
    <d v="1997-09-19T00:00:00"/>
    <n v="1990"/>
    <m/>
    <m/>
    <m/>
    <m/>
    <m/>
    <m/>
    <m/>
    <m/>
    <m/>
    <m/>
  </r>
  <r>
    <m/>
    <s v="X"/>
    <s v="Na pasta do Processo há a seguinte informação: &quot;Declaro que na conferência realizada nos Departamentos do IPHAN, Rio de Janeiro, em outubro 2007, não foram localizados.&quot; "/>
    <m/>
    <m/>
    <m/>
    <m/>
    <s v="Patrimônio Natural"/>
    <s v="Terras de Ocupação imemorial dos grupos tribais remanescentes das grandes nações indígenas do Brasil"/>
    <n v="1"/>
    <m/>
    <n v="1"/>
    <n v="1152"/>
    <x v="26"/>
    <m/>
    <m/>
    <m/>
    <n v="1980"/>
    <s v="DESAPARECIDO"/>
    <m/>
    <m/>
    <m/>
    <s v=" "/>
    <m/>
    <m/>
    <m/>
    <m/>
    <m/>
    <m/>
    <m/>
    <m/>
    <m/>
    <x v="1"/>
    <m/>
    <m/>
    <m/>
    <m/>
    <m/>
    <m/>
    <m/>
    <m/>
    <m/>
    <m/>
    <m/>
    <m/>
    <m/>
    <m/>
  </r>
  <r>
    <m/>
    <s v="ARQUIVO"/>
    <m/>
    <m/>
    <s v="SE"/>
    <s v="SP"/>
    <s v="São Paulo"/>
    <s v="Edificação"/>
    <s v="Casa de Warchavchik na Rua Bahia, 1126"/>
    <n v="1"/>
    <s v="T"/>
    <n v="1"/>
    <n v="1153"/>
    <x v="26"/>
    <m/>
    <m/>
    <m/>
    <n v="1980"/>
    <s v="TOMBADO"/>
    <m/>
    <m/>
    <m/>
    <s v="SP3550308BIED00006"/>
    <s v="Bem Imóvel"/>
    <s v="Edificação"/>
    <m/>
    <m/>
    <m/>
    <d v="1986-08-14T00:00:00"/>
    <m/>
    <n v="1986"/>
    <n v="119"/>
    <x v="51"/>
    <n v="1980"/>
    <m/>
    <m/>
    <m/>
    <m/>
    <s v="Não se aplica"/>
    <m/>
    <m/>
    <m/>
    <m/>
    <m/>
    <m/>
    <m/>
    <m/>
  </r>
  <r>
    <m/>
    <s v="ARQUIVO"/>
    <m/>
    <m/>
    <s v="SE"/>
    <s v="SP"/>
    <s v="São Paulo"/>
    <s v="Edificação"/>
    <s v="Casa de Warchavchik na Rua Itápolis, 961,  Pacaembu"/>
    <n v="1"/>
    <s v="T"/>
    <n v="1"/>
    <n v="1154"/>
    <x v="26"/>
    <m/>
    <m/>
    <m/>
    <n v="1980"/>
    <s v="TOMBADO"/>
    <m/>
    <m/>
    <m/>
    <s v="SP3550308BIED00005"/>
    <s v="Bem Imóvel"/>
    <s v="Edificação"/>
    <m/>
    <m/>
    <m/>
    <d v="1986-08-14T00:00:00"/>
    <m/>
    <n v="1986"/>
    <n v="119"/>
    <x v="51"/>
    <n v="1980"/>
    <m/>
    <m/>
    <m/>
    <m/>
    <s v="Não se aplica"/>
    <m/>
    <m/>
    <m/>
    <m/>
    <m/>
    <m/>
    <m/>
    <m/>
  </r>
  <r>
    <m/>
    <s v="ARQUIVO"/>
    <s v="Processo INDEFERIDO em 26/08/2014."/>
    <s v="01458.001035/2013-83"/>
    <s v="S"/>
    <s v="RS"/>
    <s v="Caxias do Sul"/>
    <s v="Conjunto Arquitetônico"/>
    <s v="Conjunto arquitetônico onde funcionou a Campanhia Vinícola Luiz Antunes"/>
    <n v="1"/>
    <m/>
    <n v="1"/>
    <n v="1155"/>
    <x v="26"/>
    <m/>
    <m/>
    <m/>
    <n v="1980"/>
    <s v="INDEFERIDO"/>
    <m/>
    <m/>
    <m/>
    <s v=" "/>
    <s v="Bem Imóvel"/>
    <s v="Conjunto Arquitetônico"/>
    <m/>
    <m/>
    <m/>
    <m/>
    <m/>
    <m/>
    <m/>
    <x v="1"/>
    <m/>
    <m/>
    <d v="2014-08-26T00:00:00"/>
    <n v="2010"/>
    <m/>
    <m/>
    <m/>
    <m/>
    <m/>
    <m/>
    <m/>
    <m/>
    <m/>
    <m/>
  </r>
  <r>
    <m/>
    <s v="SUPERINT"/>
    <s v="reaberto e enviado à SE-RJ para instrução"/>
    <s v="01458.001781/2009-91"/>
    <s v="SE"/>
    <s v="RJ"/>
    <s v="Teresópolis"/>
    <s v="Jardim Histórico"/>
    <s v="Lago da Granja Comary"/>
    <n v="1"/>
    <m/>
    <n v="1"/>
    <n v="1156"/>
    <x v="26"/>
    <m/>
    <m/>
    <m/>
    <n v="1980"/>
    <s v="INSTRUÇÃO"/>
    <m/>
    <m/>
    <m/>
    <s v=" "/>
    <s v="Bem Paisagístico"/>
    <s v="Jardim Histórico"/>
    <m/>
    <m/>
    <m/>
    <m/>
    <m/>
    <m/>
    <m/>
    <x v="1"/>
    <m/>
    <m/>
    <m/>
    <m/>
    <m/>
    <m/>
    <m/>
    <m/>
    <m/>
    <m/>
    <m/>
    <m/>
    <m/>
    <m/>
  </r>
  <r>
    <m/>
    <s v="SUPERINT"/>
    <s v="Encaminhado à SE/MG em 09/04/2014"/>
    <s v="01458.002571/2010-53"/>
    <s v="SE"/>
    <s v="MG"/>
    <s v="Ouro Preto"/>
    <s v="Patrimônio Natural"/>
    <s v="Gruta Nossa Senhora da Lapa"/>
    <n v="1"/>
    <m/>
    <n v="1"/>
    <n v="1157"/>
    <x v="26"/>
    <m/>
    <m/>
    <m/>
    <n v="1980"/>
    <s v="INSTRUÇÃO"/>
    <m/>
    <m/>
    <m/>
    <s v=" "/>
    <s v="Bem Paisagístico"/>
    <s v="Paisagem"/>
    <m/>
    <m/>
    <m/>
    <m/>
    <m/>
    <m/>
    <m/>
    <x v="1"/>
    <m/>
    <m/>
    <m/>
    <m/>
    <m/>
    <m/>
    <m/>
    <m/>
    <m/>
    <m/>
    <m/>
    <m/>
    <m/>
    <m/>
  </r>
  <r>
    <m/>
    <s v="ARQUIVO"/>
    <s v="O processo foi INDEFERIDO em 12.07.1999. Superintendente acha que pode ter sido notificado. Solicitei ao Arquivo a digitalização para verificar."/>
    <m/>
    <s v="S"/>
    <s v="RS"/>
    <s v="Porto Alegre"/>
    <s v="Coleção ou acervo"/>
    <s v="Arquivo documental e fotográfico da Companhia Jornalística Caldas Júnior/ Correio do Povo"/>
    <n v="1"/>
    <m/>
    <n v="1"/>
    <n v="1158"/>
    <x v="26"/>
    <m/>
    <m/>
    <m/>
    <n v="1980"/>
    <s v="INDEFERIDO"/>
    <m/>
    <m/>
    <m/>
    <s v=" "/>
    <s v="Bem Móvel e Integrado"/>
    <s v="Acervo"/>
    <m/>
    <m/>
    <m/>
    <m/>
    <m/>
    <n v="1995"/>
    <n v="8"/>
    <x v="1"/>
    <m/>
    <m/>
    <d v="1999-07-12T00:00:00"/>
    <n v="1990"/>
    <s v="Apesar de já estar tombado provisoriamente em nível federal, o Conselho não considerou o bem como tendo relevância nacional suficiente que justificasse o tombamento definitivo encaminhando, assim, a documentação para talvez um tombamento estadual ou ainda"/>
    <m/>
    <m/>
    <m/>
    <m/>
    <m/>
    <m/>
    <m/>
    <m/>
    <m/>
  </r>
  <r>
    <m/>
    <s v="SUPERINT"/>
    <s v="Na pasta do Processo há a seguinte informação: &quot;Declaro que na conferência realizada nos Departamentos do IPHAN, Rio de Janeiro, em outubro 2007, não foi localizado.&quot; Tem cópia na Superintendência, pedi que o Cláudio mande para reabrirmos (22/10/2015). Re"/>
    <s v="01450.001410/2019-51"/>
    <s v="NE"/>
    <s v="PB"/>
    <s v="Pilar"/>
    <s v="Edificação"/>
    <s v="Sede do Engenho Corredor: Casa da família de José Lins do Rego"/>
    <n v="1"/>
    <m/>
    <n v="1"/>
    <n v="1159"/>
    <x v="26"/>
    <m/>
    <m/>
    <m/>
    <n v="1980"/>
    <s v="INSTRUÇÃO"/>
    <m/>
    <m/>
    <m/>
    <s v=" "/>
    <s v="Bem Imóvel"/>
    <s v="Edificação"/>
    <m/>
    <m/>
    <m/>
    <m/>
    <m/>
    <m/>
    <m/>
    <x v="1"/>
    <m/>
    <m/>
    <m/>
    <m/>
    <m/>
    <m/>
    <m/>
    <m/>
    <m/>
    <m/>
    <m/>
    <m/>
    <m/>
    <m/>
  </r>
  <r>
    <m/>
    <s v="ARQUIVO"/>
    <s v="INDEFERIDO em 14/10/2015"/>
    <s v="01458.000011/2012-26"/>
    <s v="S"/>
    <s v="PR"/>
    <s v="Curitiba"/>
    <s v="Conjunto Arquitetônico"/>
    <s v="Conjunto de Residências construídas por imigrantes poloneses, no Bosque João Paulo II - Parque Memorial da Imigração Polonesa"/>
    <n v="1"/>
    <m/>
    <n v="1"/>
    <n v="1160"/>
    <x v="26"/>
    <m/>
    <m/>
    <m/>
    <n v="1980"/>
    <s v="INDEFERIDO"/>
    <m/>
    <m/>
    <m/>
    <s v=" "/>
    <s v="Bem Imóvel"/>
    <s v="Conjunto Arquitetônico"/>
    <m/>
    <m/>
    <m/>
    <m/>
    <m/>
    <m/>
    <m/>
    <x v="1"/>
    <m/>
    <m/>
    <d v="1905-07-07T00:00:00"/>
    <n v="2010"/>
    <m/>
    <m/>
    <m/>
    <m/>
    <m/>
    <m/>
    <m/>
    <m/>
    <m/>
    <m/>
  </r>
  <r>
    <m/>
    <s v="ARQUIVO"/>
    <s v="Processo INDEFERIDO em 08/08/1986."/>
    <m/>
    <s v="NE"/>
    <s v="CE"/>
    <s v="Fortaleza"/>
    <s v="Edificação e Acervo"/>
    <s v="Igreja: (Matriz) Distrito de Parangaba"/>
    <n v="1"/>
    <m/>
    <n v="1"/>
    <n v="1161"/>
    <x v="26"/>
    <m/>
    <m/>
    <m/>
    <n v="1980"/>
    <s v="INDEFERIDO"/>
    <m/>
    <m/>
    <m/>
    <s v=" "/>
    <s v="Bem Imóvel"/>
    <s v="Edificação"/>
    <s v="Arquitetura Religiosa"/>
    <m/>
    <m/>
    <m/>
    <m/>
    <m/>
    <m/>
    <x v="1"/>
    <m/>
    <m/>
    <d v="1986-08-08T00:00:00"/>
    <n v="1980"/>
    <s v="(anot. 16/04.02 - ZCPope cf. pesquisa com FHBL : Despacho de Angelo Oswaldo para arquivamento. Devido a descaracterização do citado bem,  não apresentaria condições para inscrição no Livro de Tombo nacional, encaminhando sugestão para acautelamento a níve"/>
    <m/>
    <m/>
    <m/>
    <m/>
    <m/>
    <m/>
    <m/>
    <m/>
    <m/>
  </r>
  <r>
    <m/>
    <s v="ARQUIVO"/>
    <m/>
    <m/>
    <s v="SE"/>
    <s v="MG"/>
    <s v="Ouro Preto"/>
    <s v="Bem móvel ou integrado"/>
    <s v="Imagem de Santana / Aleijadinho, do Povoado da Chapada"/>
    <n v="1"/>
    <s v="T"/>
    <n v="1"/>
    <n v="1162"/>
    <x v="26"/>
    <m/>
    <m/>
    <m/>
    <n v="1980"/>
    <s v="TOMBADO"/>
    <m/>
    <m/>
    <m/>
    <s v="MG3146107BMAR00008"/>
    <s v="Bem Móvel e Integrado"/>
    <s v="Artefato"/>
    <m/>
    <m/>
    <m/>
    <d v="1987-10-14T00:00:00"/>
    <m/>
    <n v="1986"/>
    <n v="122"/>
    <x v="62"/>
    <n v="1980"/>
    <m/>
    <m/>
    <m/>
    <m/>
    <s v="Não se aplica"/>
    <m/>
    <s v="Não se aplica"/>
    <m/>
    <m/>
    <m/>
    <m/>
    <m/>
    <m/>
  </r>
  <r>
    <m/>
    <s v="ARQUIVO"/>
    <m/>
    <m/>
    <s v="S"/>
    <s v="SC"/>
    <s v="São Francisco do Sul"/>
    <s v="Conjunto Urbano"/>
    <s v="São Francisco do Sul, SC: centro histórico e paisagístico"/>
    <n v="1"/>
    <s v="T"/>
    <n v="1"/>
    <n v="1163"/>
    <x v="26"/>
    <m/>
    <m/>
    <m/>
    <n v="1980"/>
    <s v="TOMBADO"/>
    <m/>
    <m/>
    <m/>
    <s v="SC-4216206-BI-CU-00001"/>
    <s v="Bem Imóvel"/>
    <s v="Conjunto Urbano"/>
    <m/>
    <d v="1987-10-16T00:00:00"/>
    <d v="1987-10-16T00:00:00"/>
    <m/>
    <m/>
    <n v="1986"/>
    <n v="124"/>
    <x v="62"/>
    <n v="1980"/>
    <m/>
    <m/>
    <m/>
    <m/>
    <s v="T"/>
    <s v="sim"/>
    <s v="S/D"/>
    <m/>
    <s v="sim"/>
    <s v="não"/>
    <s v="sim"/>
    <n v="2011"/>
    <s v="Estudos para normatização iniciados nas Oficinas Regionais em 2011 mas não avançou. Proposta de entorno sendo concluída pela SE-SC (info superintendência em 19/05/2014)"/>
  </r>
  <r>
    <d v="2010-08-16T00:00:00"/>
    <s v="DEPAM"/>
    <s v="CGID"/>
    <s v="01458.002570/2010-17"/>
    <s v="SE"/>
    <s v="SP"/>
    <s v="Vários"/>
    <s v="Patrimônio Natural"/>
    <s v="Serra do Mar (Estados de SP e PR)"/>
    <n v="1"/>
    <m/>
    <n v="1"/>
    <n v="1164"/>
    <x v="26"/>
    <m/>
    <m/>
    <m/>
    <n v="1980"/>
    <s v="INSTRUÇÃO"/>
    <m/>
    <m/>
    <m/>
    <s v=" "/>
    <s v="Bem Paisagístico"/>
    <s v="Paisagem"/>
    <m/>
    <m/>
    <m/>
    <m/>
    <m/>
    <m/>
    <m/>
    <x v="1"/>
    <m/>
    <m/>
    <m/>
    <m/>
    <m/>
    <m/>
    <m/>
    <m/>
    <m/>
    <m/>
    <m/>
    <m/>
    <m/>
    <m/>
  </r>
  <r>
    <m/>
    <s v="ARQUIVO"/>
    <m/>
    <m/>
    <s v="S"/>
    <s v="RS"/>
    <s v="Ivoti"/>
    <s v="Infraestrutura ou equipamento urbano"/>
    <s v="Ponte do Imperador, construída sobre o Rio Feitoria, em pedra de cantaria lavrada, com 88 metros de comprimento, 14 metros de altura e 14 metros de largura"/>
    <n v="1"/>
    <s v="T"/>
    <n v="1"/>
    <n v="1165"/>
    <x v="26"/>
    <m/>
    <m/>
    <m/>
    <n v="1980"/>
    <s v="TOMBADO"/>
    <m/>
    <m/>
    <m/>
    <s v="RS4310801BIOE00001"/>
    <s v="Bem Imóvel"/>
    <s v="Obra de Engenharia"/>
    <m/>
    <m/>
    <d v="1988-06-13T00:00:00"/>
    <m/>
    <m/>
    <n v="1986"/>
    <n v="125"/>
    <x v="36"/>
    <n v="1980"/>
    <m/>
    <m/>
    <m/>
    <m/>
    <s v="Não se aplica"/>
    <m/>
    <m/>
    <m/>
    <m/>
    <m/>
    <m/>
    <m/>
    <m/>
  </r>
  <r>
    <m/>
    <s v="ARQUIVO"/>
    <s v="Apensado ao processo 1184-T-85 (Ponte metálica sobre o Rio Itajaí Açú).Indeferido em 18/06/2015"/>
    <s v="01458.000681/2010-81"/>
    <s v="S"/>
    <s v="SC"/>
    <s v="Blumenau"/>
    <s v="Infraestrutura ou equipamento urbano"/>
    <s v="Ponte da RFFSA (Ponte metálica d Rede Ferroviária Federal)"/>
    <n v="1"/>
    <m/>
    <n v="1"/>
    <n v="1166"/>
    <x v="26"/>
    <d v="1985-07-08T00:00:00"/>
    <s v="Câmara Municipal de Blumenal"/>
    <d v="1985-07-08T00:00:00"/>
    <n v="1980"/>
    <s v="ANEXADO"/>
    <m/>
    <m/>
    <m/>
    <s v="não cadastrado no sicg"/>
    <s v="Bem Imóvel"/>
    <s v="Obra de Engenharia"/>
    <m/>
    <m/>
    <m/>
    <m/>
    <m/>
    <m/>
    <m/>
    <x v="1"/>
    <m/>
    <m/>
    <m/>
    <m/>
    <m/>
    <m/>
    <m/>
    <m/>
    <m/>
    <m/>
    <m/>
    <m/>
    <m/>
    <m/>
  </r>
  <r>
    <d v="2018-04-23T00:00:00"/>
    <s v="ARQUIVO"/>
    <s v="Anexado ao processo 1.563-T-08 (praças Burle Marx)"/>
    <s v="01458.000943/2014-31"/>
    <s v="NE"/>
    <s v="PE"/>
    <s v="Recife"/>
    <s v="Conjunto Arquitetônico"/>
    <s v="Conjunto Arquitetônico e Paisagístico da Praça da República"/>
    <n v="1"/>
    <m/>
    <n v="1"/>
    <n v="1167"/>
    <x v="26"/>
    <s v="não consta"/>
    <s v="interno"/>
    <s v="não consta"/>
    <n v="1980"/>
    <s v="ANEXADO"/>
    <m/>
    <m/>
    <m/>
    <s v=" "/>
    <s v="Bem Imóvel"/>
    <s v="Conjunto Arquitetônico"/>
    <m/>
    <m/>
    <m/>
    <m/>
    <m/>
    <m/>
    <m/>
    <x v="1"/>
    <m/>
    <m/>
    <m/>
    <m/>
    <m/>
    <m/>
    <m/>
    <m/>
    <m/>
    <m/>
    <m/>
    <m/>
    <m/>
    <m/>
  </r>
  <r>
    <m/>
    <s v="SUPERINT"/>
    <s v="Processo de tombamento e administrativo com os produtos, encaminhados à Superintendência para elaboração de norma, em 15/12/2016"/>
    <s v="01498.002435/2012-59 (rerratificação) e 01498.002609/2011-01 (contratação de subsídios) "/>
    <s v="NE"/>
    <s v="PE"/>
    <s v="Recife"/>
    <s v="Conjunto Urbano"/>
    <s v="Conjunto Arquitetônico, Urbanístico e Paisagístico do Antigo Bairro do Recife"/>
    <n v="1"/>
    <s v="T"/>
    <n v="1"/>
    <n v="1168"/>
    <x v="26"/>
    <m/>
    <m/>
    <m/>
    <n v="1980"/>
    <s v="RERRATIFIC."/>
    <m/>
    <m/>
    <m/>
    <s v="PE-2611606-BI-CU-00001"/>
    <s v="Bem Imóvel"/>
    <s v="Conjunto Urbano"/>
    <m/>
    <d v="1998-12-15T00:00:00"/>
    <m/>
    <d v="1998-12-15T00:00:00"/>
    <m/>
    <n v="1998"/>
    <n v="13"/>
    <x v="52"/>
    <n v="1990"/>
    <m/>
    <m/>
    <m/>
    <m/>
    <s v="T"/>
    <m/>
    <m/>
    <m/>
    <m/>
    <m/>
    <s v="sim"/>
    <n v="1998"/>
    <s v="Mapas com delimitações no Sambaqui."/>
  </r>
  <r>
    <m/>
    <s v="ARQUIVO"/>
    <m/>
    <m/>
    <s v="SE"/>
    <s v="MG"/>
    <s v="Barbacena"/>
    <s v="Edificação"/>
    <s v="Imóvel situado na Praça dos Andradas, nºs 7 e 17 - Sobrado dos Andradas, confrontando pela frente com a referida praça, dos lados com os edifícios Mercantil e Automóvel Clube de Barbacena e, nos fundos, com o terreno de Amadeu Andrade Lacerda Rodrigues"/>
    <n v="1"/>
    <s v="T"/>
    <n v="1"/>
    <n v="1169"/>
    <x v="26"/>
    <m/>
    <m/>
    <m/>
    <n v="1980"/>
    <s v="TOMBADO"/>
    <m/>
    <m/>
    <m/>
    <s v="MG3105608BIED00003"/>
    <s v="Bem Imóvel"/>
    <s v="Edificação"/>
    <m/>
    <m/>
    <d v="1988-06-13T00:00:00"/>
    <d v="1988-06-13T00:00:00"/>
    <m/>
    <n v="1986"/>
    <n v="121"/>
    <x v="36"/>
    <n v="1980"/>
    <m/>
    <m/>
    <m/>
    <m/>
    <s v="Não se aplica"/>
    <m/>
    <m/>
    <m/>
    <m/>
    <m/>
    <m/>
    <m/>
    <m/>
  </r>
  <r>
    <m/>
    <s v="ARQUIVO"/>
    <s v="Processo INDEFERIDO em 23/04/1986."/>
    <m/>
    <s v="NE"/>
    <s v="AL"/>
    <s v="Arapiraca"/>
    <s v="Edificação e Acervo"/>
    <s v="Igreja: São Sebastião"/>
    <n v="1"/>
    <m/>
    <n v="1"/>
    <n v="1170"/>
    <x v="26"/>
    <m/>
    <m/>
    <m/>
    <n v="1980"/>
    <s v="INDEFERIDO"/>
    <m/>
    <m/>
    <m/>
    <s v=" "/>
    <s v="Bem Imóvel"/>
    <s v="Edificação"/>
    <s v="Arquitetura Religiosa"/>
    <m/>
    <m/>
    <m/>
    <m/>
    <m/>
    <m/>
    <x v="1"/>
    <m/>
    <m/>
    <d v="1986-04-23T00:00:00"/>
    <n v="1980"/>
    <m/>
    <m/>
    <m/>
    <m/>
    <m/>
    <m/>
    <m/>
    <m/>
    <m/>
    <m/>
  </r>
  <r>
    <m/>
    <s v="ARQUIVO"/>
    <m/>
    <m/>
    <s v="S"/>
    <s v="SC"/>
    <s v="Florianópolis"/>
    <s v="Bem móvel ou integrado"/>
    <s v="Pintura &quot; Vista da Baía Sul&quot; / Victor Meirelles"/>
    <n v="1"/>
    <s v="T"/>
    <n v="1"/>
    <n v="1171"/>
    <x v="26"/>
    <m/>
    <m/>
    <m/>
    <n v="1980"/>
    <s v="TOMBADO"/>
    <m/>
    <m/>
    <m/>
    <s v="SC4205407BMAR00001"/>
    <s v="Bem Móvel e Integrado"/>
    <s v="Artefato"/>
    <m/>
    <m/>
    <m/>
    <d v="1986-04-16T00:00:00"/>
    <m/>
    <n v="1985"/>
    <n v="117"/>
    <x v="51"/>
    <n v="1980"/>
    <m/>
    <m/>
    <m/>
    <m/>
    <s v="Não se aplica"/>
    <s v="sim"/>
    <s v="Não se aplica"/>
    <s v="não"/>
    <m/>
    <m/>
    <m/>
    <m/>
    <m/>
  </r>
  <r>
    <m/>
    <s v="ARQUIVO"/>
    <s v="Processo INDEFERIDO em 05/09/1985."/>
    <m/>
    <s v="SE"/>
    <s v="RJ"/>
    <s v="Rio de Janeiro"/>
    <s v="Edificação"/>
    <s v="Casa: Valparaíso (Rua), 66 (teria pertencido ao Marechal Deodoro da Fonseca)"/>
    <n v="1"/>
    <m/>
    <n v="1"/>
    <n v="1172"/>
    <x v="26"/>
    <m/>
    <m/>
    <m/>
    <n v="1980"/>
    <s v="INDEFERIDO"/>
    <m/>
    <m/>
    <m/>
    <s v=" "/>
    <s v="Bem Imóvel"/>
    <s v="Edificação"/>
    <m/>
    <m/>
    <m/>
    <m/>
    <m/>
    <m/>
    <m/>
    <x v="1"/>
    <m/>
    <m/>
    <d v="1985-09-05T00:00:00"/>
    <n v="1980"/>
    <m/>
    <m/>
    <m/>
    <m/>
    <m/>
    <m/>
    <m/>
    <m/>
    <m/>
    <m/>
  </r>
  <r>
    <m/>
    <s v="ARQUIVO"/>
    <m/>
    <m/>
    <s v="SE"/>
    <s v="RJ"/>
    <s v="Rio de Janeiro"/>
    <s v="Bem móvel ou integrado"/>
    <s v="Monumento a Dom Pedro I"/>
    <n v="1"/>
    <s v="T"/>
    <n v="1"/>
    <n v="1173"/>
    <x v="26"/>
    <m/>
    <m/>
    <m/>
    <n v="1980"/>
    <s v="TOMBADO"/>
    <m/>
    <m/>
    <m/>
    <s v="RJ3304557BMAR00003"/>
    <s v="Bem Móvel e Integrado"/>
    <s v="Artefato"/>
    <m/>
    <m/>
    <d v="1999-03-04T00:00:00"/>
    <d v="1999-03-04T00:00:00"/>
    <m/>
    <n v="1998"/>
    <n v="15"/>
    <x v="65"/>
    <n v="1990"/>
    <m/>
    <m/>
    <m/>
    <m/>
    <s v="Não se aplica"/>
    <m/>
    <s v="Não se aplica"/>
    <m/>
    <m/>
    <m/>
    <m/>
    <m/>
    <m/>
  </r>
  <r>
    <d v="2016-09-24T00:00:00"/>
    <s v="DEPAM"/>
    <s v="Com indicação de tombamento, mas indefinição sobre bens móveis."/>
    <s v="01458.001042/2013-85"/>
    <s v="SE"/>
    <s v="SP"/>
    <s v="Itu"/>
    <s v="Edificação"/>
    <s v="Fábrica de Tecidos São Luiz"/>
    <n v="1"/>
    <m/>
    <n v="1"/>
    <n v="1174"/>
    <x v="26"/>
    <m/>
    <m/>
    <m/>
    <n v="1980"/>
    <s v="INSTRUÇÃO"/>
    <s v="DEFERIMENTO"/>
    <m/>
    <m/>
    <s v=" "/>
    <s v="Bem Imóvel"/>
    <s v="Edificação"/>
    <m/>
    <m/>
    <m/>
    <m/>
    <m/>
    <m/>
    <m/>
    <x v="1"/>
    <m/>
    <m/>
    <m/>
    <m/>
    <m/>
    <m/>
    <m/>
    <m/>
    <m/>
    <m/>
    <m/>
    <m/>
    <m/>
    <m/>
  </r>
  <r>
    <d v="2018-10-29T00:00:00"/>
    <s v="ARQUIVO"/>
    <s v="INDEFERIDO EM 09/06/2020"/>
    <s v="01458.000093/2016-32"/>
    <s v="NE"/>
    <s v="PE"/>
    <s v="Recife"/>
    <s v="Conjunto Arquitetônico"/>
    <s v="Conjunto: Arquitetônico, compreendendo as casas de nº 204, 212, 218, 226, 232, 240, 246, 279 e 320 da Rua Barão de São Borja e as de nº 13, 25 ,27 e 35 da Rua da Soledade "/>
    <n v="1"/>
    <m/>
    <n v="1"/>
    <n v="1175"/>
    <x v="26"/>
    <m/>
    <m/>
    <m/>
    <n v="1980"/>
    <s v="INDEFERIDO"/>
    <s v="INDEFERIMENTO"/>
    <m/>
    <m/>
    <s v=" "/>
    <s v="Bem Imóvel"/>
    <s v="Conjunto Arquitetônico"/>
    <m/>
    <m/>
    <m/>
    <m/>
    <m/>
    <m/>
    <m/>
    <x v="1"/>
    <m/>
    <m/>
    <m/>
    <m/>
    <m/>
    <m/>
    <m/>
    <m/>
    <m/>
    <m/>
    <m/>
    <m/>
    <m/>
    <m/>
  </r>
  <r>
    <m/>
    <s v="ARQUIVO"/>
    <m/>
    <m/>
    <s v="SE"/>
    <s v="SP"/>
    <s v="Itu"/>
    <s v="Bem móvel ou integrado"/>
    <s v="Conjunto de oito painéis, de autoria do Padre Jesuíno do Monte Carmelo, expostos no corredor de entrada do edifício conventual das Irmãs de São José, anexo à Igreja de Nossa Senhora do Patrocínio"/>
    <n v="1"/>
    <s v="T"/>
    <n v="1"/>
    <n v="1176"/>
    <x v="26"/>
    <m/>
    <m/>
    <m/>
    <n v="1980"/>
    <s v="TOMBADO"/>
    <m/>
    <m/>
    <m/>
    <s v="SP3523909BMAC00001"/>
    <s v="Bem Móvel e Integrado"/>
    <s v="Artefato"/>
    <m/>
    <m/>
    <d v="1999-05-17T00:00:00"/>
    <d v="1999-05-17T00:00:00"/>
    <m/>
    <n v="1996"/>
    <n v="10"/>
    <x v="65"/>
    <n v="1990"/>
    <m/>
    <m/>
    <m/>
    <m/>
    <s v="Não se aplica"/>
    <m/>
    <s v="Não se aplica"/>
    <m/>
    <m/>
    <m/>
    <m/>
    <m/>
    <m/>
  </r>
  <r>
    <m/>
    <s v="ARQUIVO"/>
    <m/>
    <m/>
    <s v="SE"/>
    <s v="SP"/>
    <s v="São Paulo"/>
    <s v="Edificação e Acervo"/>
    <s v="Igreja da Ordem Terceira do Carmo, restrita às frontaria, nave, capela-mor, sacristia, biblioteca, sala de reuniões, obra de talha, imaginária e pinturas aí localizadas, especialmente a obra pictórica do Padre Jesuíno do Monte Carmelo, incluindo também o "/>
    <n v="1"/>
    <s v="T"/>
    <n v="0"/>
    <n v="1176"/>
    <x v="26"/>
    <m/>
    <m/>
    <m/>
    <n v="1980"/>
    <s v="TOMBADO"/>
    <m/>
    <m/>
    <m/>
    <s v="SP3550308BIED00013"/>
    <s v="Bem Imóvel"/>
    <s v="Edificação"/>
    <s v="Arquitetura Religiosa"/>
    <m/>
    <d v="1999-05-17T00:00:00"/>
    <d v="1999-05-17T00:00:00"/>
    <m/>
    <n v="1996"/>
    <n v="10"/>
    <x v="65"/>
    <n v="1990"/>
    <m/>
    <m/>
    <m/>
    <m/>
    <s v="Não se aplica"/>
    <m/>
    <m/>
    <m/>
    <m/>
    <m/>
    <m/>
    <m/>
    <m/>
  </r>
  <r>
    <m/>
    <s v="ARQUIVO"/>
    <s v="Processo INDEFERIDO em 02/10/1985."/>
    <m/>
    <s v="NE"/>
    <s v="BA"/>
    <s v="Salvador"/>
    <s v="Edificação"/>
    <s v="Casa: Marquês do Monte Santo (Rua) - Fábrica de Papel da Bahia"/>
    <n v="1"/>
    <m/>
    <n v="1"/>
    <n v="1177"/>
    <x v="26"/>
    <m/>
    <m/>
    <m/>
    <n v="1980"/>
    <s v="INDEFERIDO"/>
    <m/>
    <m/>
    <m/>
    <s v=" "/>
    <s v="Bem Imóvel"/>
    <s v="Edificação"/>
    <m/>
    <m/>
    <m/>
    <m/>
    <m/>
    <m/>
    <m/>
    <x v="1"/>
    <m/>
    <m/>
    <d v="1985-10-02T00:00:00"/>
    <n v="1980"/>
    <m/>
    <m/>
    <m/>
    <m/>
    <m/>
    <m/>
    <m/>
    <m/>
    <m/>
    <m/>
  </r>
  <r>
    <m/>
    <s v="ARQUIVO"/>
    <s v="Processo INDEFERIDO em 11/05/1990, de acordo com o Despacho do Secretário do SPHAN."/>
    <m/>
    <s v="SE"/>
    <s v="MG"/>
    <s v="São João Nepomuceno "/>
    <s v="Edificação"/>
    <s v="Casa: Estação Ferroviária (Antiga)"/>
    <n v="1"/>
    <m/>
    <n v="1"/>
    <n v="1178"/>
    <x v="26"/>
    <m/>
    <m/>
    <m/>
    <n v="1980"/>
    <s v="INDEFERIDO"/>
    <m/>
    <m/>
    <m/>
    <s v=" "/>
    <s v="Bem Imóvel"/>
    <s v="Edificação"/>
    <m/>
    <m/>
    <m/>
    <m/>
    <m/>
    <m/>
    <m/>
    <x v="1"/>
    <m/>
    <m/>
    <d v="1990-05-11T00:00:00"/>
    <n v="1990"/>
    <m/>
    <m/>
    <m/>
    <m/>
    <m/>
    <m/>
    <m/>
    <m/>
    <m/>
    <s v="O bem não possui qualidades excepcionais para tombamento a nível federal"/>
  </r>
  <r>
    <m/>
    <s v="ARQUIVO"/>
    <m/>
    <m/>
    <s v="N"/>
    <s v="AM"/>
    <s v="Manaus"/>
    <s v="Conjunto Arquitetônico"/>
    <s v="Imóvel denominado Mercado Adolfo Lisboa ou Mercado Municipal, compreendendo seus pavilhões e jardins, embarcadouro e trecho correspondente da margem do rio"/>
    <n v="1"/>
    <s v="T"/>
    <n v="1"/>
    <n v="1179"/>
    <x v="26"/>
    <m/>
    <m/>
    <m/>
    <n v="1980"/>
    <s v="TOMBADO"/>
    <m/>
    <m/>
    <m/>
    <s v="AM-1302603-BI-CA-00002"/>
    <s v="Bem Imóvel"/>
    <s v="Conjunto Arquitetônico"/>
    <s v="Misto"/>
    <m/>
    <d v="1987-07-01T00:00:00"/>
    <d v="1987-07-01T00:00:00"/>
    <m/>
    <n v="1986"/>
    <n v="122"/>
    <x v="62"/>
    <n v="1980"/>
    <m/>
    <m/>
    <m/>
    <m/>
    <s v="Não se aplica"/>
    <s v="sim"/>
    <s v="Não se aplica"/>
    <s v="sim"/>
    <s v="sim"/>
    <m/>
    <m/>
    <m/>
    <m/>
  </r>
  <r>
    <m/>
    <s v="ARQUIVO"/>
    <m/>
    <m/>
    <s v="CO"/>
    <s v="MT"/>
    <s v="Cuiabá"/>
    <s v="Conjunto Urbano"/>
    <s v="Cuiabá, MT: conjunto arquitetônico, urbanístico e paisagístico"/>
    <n v="1"/>
    <s v="T"/>
    <n v="1"/>
    <n v="1180"/>
    <x v="26"/>
    <m/>
    <m/>
    <m/>
    <n v="1980"/>
    <s v="TOMBADO"/>
    <m/>
    <m/>
    <m/>
    <s v="MT-5103403-BI-CU-00001"/>
    <s v="Bem Imóvel"/>
    <s v="Conjunto Urbano"/>
    <m/>
    <d v="1993-03-24T00:00:00"/>
    <d v="1993-03-24T00:00:00"/>
    <d v="1993-03-24T00:00:00"/>
    <m/>
    <n v="1988"/>
    <n v="134"/>
    <x v="59"/>
    <n v="1990"/>
    <m/>
    <m/>
    <m/>
    <m/>
    <s v="T"/>
    <s v="sim"/>
    <s v="S"/>
    <s v="sim"/>
    <s v="sim"/>
    <s v="não"/>
    <m/>
    <m/>
    <s v="Informações sobre delimitação das poligonais: DEPAM-RJ 98-99"/>
  </r>
  <r>
    <m/>
    <s v="ARQUIVO"/>
    <m/>
    <m/>
    <s v="CO"/>
    <s v="GO"/>
    <s v="Pirenópolis"/>
    <s v="Conjunto Urbano"/>
    <s v="Pirenópolis, GO: conjunto arquitetônico, urbanístico, paisagístico e histórico"/>
    <n v="1"/>
    <s v="T"/>
    <n v="1"/>
    <n v="1181"/>
    <x v="26"/>
    <m/>
    <m/>
    <m/>
    <n v="1980"/>
    <s v="TOMBADO"/>
    <m/>
    <m/>
    <m/>
    <s v="GO5217302BICU00001"/>
    <s v="Bem Imóvel"/>
    <s v="Conjunto Urbano"/>
    <m/>
    <d v="1990-01-10T00:00:00"/>
    <d v="1990-01-10T00:00:00"/>
    <m/>
    <m/>
    <n v="1988"/>
    <n v="135"/>
    <x v="63"/>
    <n v="1990"/>
    <m/>
    <m/>
    <m/>
    <m/>
    <s v="T"/>
    <s v="sim"/>
    <s v="T"/>
    <s v="sim"/>
    <s v="sim"/>
    <s v="sim"/>
    <s v="sim"/>
    <s v="??? - 2007"/>
    <s v="Estudo para normatização concluído (contratação Monumenta); aguardando posicionamento da Superintendência. Informações sobre poligonais no Sambaqui."/>
  </r>
  <r>
    <m/>
    <s v="ARQUIVO"/>
    <m/>
    <m/>
    <s v="CO"/>
    <s v="MS"/>
    <s v="Corumbá"/>
    <s v="Conjunto Urbano"/>
    <s v="Conjunto Histórico, Arquitetônico e Paisagístico de Corumbá. "/>
    <n v="1"/>
    <s v="T"/>
    <n v="1"/>
    <n v="1182"/>
    <x v="26"/>
    <m/>
    <m/>
    <m/>
    <n v="1980"/>
    <s v="TOMBADO"/>
    <m/>
    <m/>
    <m/>
    <s v="MS-5003207-BI-CU-00001"/>
    <s v="Bem Imóvel"/>
    <s v="Conjunto Urbano"/>
    <m/>
    <d v="1993-09-28T00:00:00"/>
    <d v="1993-09-28T00:00:00"/>
    <d v="1993-09-28T00:00:00"/>
    <m/>
    <n v="1992"/>
    <n v="2"/>
    <x v="59"/>
    <n v="1990"/>
    <m/>
    <m/>
    <m/>
    <m/>
    <s v="T"/>
    <s v="sim"/>
    <s v="T"/>
    <s v="sim"/>
    <s v="sim"/>
    <m/>
    <s v="sim"/>
    <m/>
    <s v="Informações sobre delimitação das poligonais: DEPAM-RJ 98-99. Existem estudos para inserção de publicidade e cores"/>
  </r>
  <r>
    <m/>
    <s v="ARQUIVO"/>
    <m/>
    <m/>
    <s v="SE"/>
    <s v="SP"/>
    <s v="São Carlos"/>
    <s v="Conjunto Rural"/>
    <s v="Fazenda do Pinhal, situada no quilômetro 4,5 da Estrada da Broa, com 45 hectares e 1 acre, incluindo vegetação e benfeitorias, tais como : sede da fazenda, senzala, tulha, terreiros de café, cocheiras e pomar murado"/>
    <n v="1"/>
    <s v="T"/>
    <n v="1"/>
    <n v="1183"/>
    <x v="26"/>
    <m/>
    <m/>
    <m/>
    <n v="1980"/>
    <s v="TOMBADO"/>
    <m/>
    <m/>
    <m/>
    <s v="SP3548906BICA00001"/>
    <s v="Bem Imóvel"/>
    <s v="Conjunto Arquitetônico"/>
    <s v="Misto"/>
    <d v="1987-10-14T00:00:00"/>
    <d v="1987-10-14T00:00:00"/>
    <d v="1987-10-14T00:00:00"/>
    <m/>
    <n v="1986"/>
    <n v="122"/>
    <x v="62"/>
    <n v="1980"/>
    <m/>
    <m/>
    <m/>
    <m/>
    <s v="Não se aplica"/>
    <m/>
    <m/>
    <m/>
    <m/>
    <m/>
    <m/>
    <m/>
    <m/>
  </r>
  <r>
    <m/>
    <s v="ARQUIVO"/>
    <s v="DEPAM-RJ: foi apensado o processo 1166-T-85 (ponte metálica em Blumenau). INDEFERIDO em 18/06/2015, com recomendação para abertura de processo de valoração"/>
    <s v="01458.000681/2010-81"/>
    <s v="S"/>
    <s v="SC"/>
    <s v="Blumenau"/>
    <s v="Infraestrutura ou equipamento urbano"/>
    <s v="Ponte metálica da Rede Ferroviária Federal sobre o rio Itajaí-Açú"/>
    <n v="1"/>
    <m/>
    <n v="1"/>
    <n v="1184"/>
    <x v="26"/>
    <s v="08/08/07/1988"/>
    <s v="Câmara Municiapl de Blumenau"/>
    <d v="1985-12-04T00:00:00"/>
    <n v="1980"/>
    <s v="INDEFERIDO"/>
    <m/>
    <m/>
    <m/>
    <s v=" "/>
    <s v="Bem Imóvel"/>
    <s v="Obra de Engenharia"/>
    <m/>
    <m/>
    <m/>
    <m/>
    <m/>
    <m/>
    <m/>
    <x v="1"/>
    <m/>
    <m/>
    <d v="1905-07-07T00:00:00"/>
    <n v="2010"/>
    <m/>
    <m/>
    <m/>
    <m/>
    <m/>
    <m/>
    <m/>
    <m/>
    <m/>
    <m/>
  </r>
  <r>
    <m/>
    <s v="ARQUIVO"/>
    <m/>
    <m/>
    <s v="SE"/>
    <s v="MG"/>
    <s v="São João del Rei"/>
    <s v="Conjunto Arquitetônico"/>
    <s v="Complexo ferroviário de São João del Rei a Tiradentes"/>
    <n v="1"/>
    <s v="T"/>
    <n v="1"/>
    <n v="1185"/>
    <x v="26"/>
    <m/>
    <m/>
    <m/>
    <n v="1980"/>
    <s v="TOMBADO"/>
    <m/>
    <m/>
    <m/>
    <s v="MG-3162500-BI-CA-00001"/>
    <s v="Bem Imóvel"/>
    <s v="Conjunto Arquitetônico"/>
    <m/>
    <m/>
    <d v="1989-08-03T00:00:00"/>
    <d v="1989-08-03T00:00:00"/>
    <m/>
    <n v="1986"/>
    <n v="124"/>
    <x v="66"/>
    <n v="1980"/>
    <m/>
    <m/>
    <m/>
    <m/>
    <m/>
    <m/>
    <m/>
    <m/>
    <m/>
    <m/>
    <s v="sim"/>
    <n v="1994"/>
    <s v="Ver conteúdo na ata 7a. Sessão CCPC em 1994 (cópia na rede)"/>
  </r>
  <r>
    <m/>
    <s v="ARQUIVO"/>
    <m/>
    <m/>
    <s v="SE"/>
    <s v="RJ"/>
    <s v="Rio de Janeiro"/>
    <s v="Edificação"/>
    <s v="Copacabana Palace Hotel: prédio"/>
    <n v="1"/>
    <s v="T"/>
    <n v="1"/>
    <n v="1186"/>
    <x v="26"/>
    <m/>
    <m/>
    <m/>
    <n v="1980"/>
    <s v="TOMBADO"/>
    <m/>
    <m/>
    <m/>
    <s v="RJ3304557BIED00093"/>
    <s v="Bem Imóvel"/>
    <s v="Edificação"/>
    <m/>
    <m/>
    <d v="1986-08-14T00:00:00"/>
    <d v="1986-08-14T00:00:00"/>
    <m/>
    <n v="1986"/>
    <n v="120"/>
    <x v="51"/>
    <n v="1980"/>
    <m/>
    <m/>
    <m/>
    <m/>
    <s v="Não se aplica"/>
    <m/>
    <m/>
    <m/>
    <m/>
    <m/>
    <m/>
    <m/>
    <m/>
  </r>
  <r>
    <m/>
    <s v="ARQUIVO"/>
    <m/>
    <m/>
    <s v="CO"/>
    <s v="DF"/>
    <s v="Brasília"/>
    <s v="Bem móvel ou integrado"/>
    <s v="Placa de ouro oferecida a Rui Barbosa pelo Senado por sua participação no Congresso de Haya em 1907"/>
    <n v="1"/>
    <s v="T"/>
    <n v="1"/>
    <n v="1187"/>
    <x v="26"/>
    <m/>
    <m/>
    <m/>
    <n v="1980"/>
    <s v="TOMBADO"/>
    <m/>
    <m/>
    <m/>
    <s v="DF5300108BMAR00001"/>
    <s v="Bem Móvel e Integrado"/>
    <s v="Artefato"/>
    <m/>
    <m/>
    <d v="1986-08-14T00:00:00"/>
    <m/>
    <m/>
    <n v="1986"/>
    <n v="119"/>
    <x v="51"/>
    <n v="1980"/>
    <m/>
    <m/>
    <m/>
    <m/>
    <s v="Não se aplica"/>
    <m/>
    <s v="Não se aplica"/>
    <m/>
    <m/>
    <m/>
    <m/>
    <m/>
    <m/>
  </r>
  <r>
    <m/>
    <s v="SUPERINT"/>
    <s v="Enviado a Superintendência para instrução. Origem: DEPAM / Destino: Superintendente 28/06/2012"/>
    <s v="01458.000851/2012-99"/>
    <s v="SE"/>
    <s v="MG"/>
    <s v="Água Comprida"/>
    <s v="Conjunto Rural"/>
    <s v="Prédio e sede da Fazenda Melancias"/>
    <n v="1"/>
    <m/>
    <n v="1"/>
    <n v="1188"/>
    <x v="50"/>
    <m/>
    <m/>
    <m/>
    <n v="1980"/>
    <s v="INSTRUÇÃO"/>
    <m/>
    <m/>
    <m/>
    <s v=" "/>
    <s v="Bem Imóvel"/>
    <s v="Conjunto Arquitetônico"/>
    <s v="Misto"/>
    <m/>
    <m/>
    <m/>
    <m/>
    <m/>
    <m/>
    <x v="1"/>
    <m/>
    <m/>
    <m/>
    <m/>
    <m/>
    <m/>
    <m/>
    <m/>
    <m/>
    <m/>
    <m/>
    <m/>
    <m/>
    <m/>
  </r>
  <r>
    <m/>
    <s v="ARQUIVO"/>
    <s v="Encaminhado para INDEFERIMENTO em 20/08/2016"/>
    <s v="01458.000054/2011-21"/>
    <s v="SE"/>
    <s v="MG"/>
    <s v="Unaí"/>
    <s v="Patrimônio Natural"/>
    <s v="Gruta do Tamboril"/>
    <n v="1"/>
    <m/>
    <n v="1"/>
    <n v="1189"/>
    <x v="50"/>
    <m/>
    <m/>
    <m/>
    <n v="1980"/>
    <s v="INDEFERIDO"/>
    <m/>
    <m/>
    <m/>
    <s v=" "/>
    <s v="Bem Paisagístico"/>
    <s v="Paisagem"/>
    <m/>
    <m/>
    <m/>
    <m/>
    <m/>
    <m/>
    <m/>
    <x v="1"/>
    <m/>
    <m/>
    <m/>
    <m/>
    <m/>
    <m/>
    <m/>
    <m/>
    <m/>
    <m/>
    <m/>
    <m/>
    <m/>
    <m/>
  </r>
  <r>
    <m/>
    <s v="ARQUIVO"/>
    <s v="Encaminhado para indeferimento em 11/02/2019"/>
    <s v="01458.000632/2015-52"/>
    <s v="SE"/>
    <s v="SP"/>
    <s v="São João da Boa Vista"/>
    <s v="Edificação"/>
    <s v="Casa: Teatro Municipal"/>
    <n v="1"/>
    <m/>
    <n v="1"/>
    <n v="1190"/>
    <x v="50"/>
    <m/>
    <m/>
    <m/>
    <n v="1980"/>
    <s v="INDEFERIDO"/>
    <m/>
    <m/>
    <m/>
    <s v=" "/>
    <s v="Bem Imóvel"/>
    <s v="Edificação"/>
    <m/>
    <m/>
    <m/>
    <m/>
    <m/>
    <m/>
    <m/>
    <x v="1"/>
    <m/>
    <m/>
    <m/>
    <m/>
    <m/>
    <m/>
    <m/>
    <m/>
    <m/>
    <m/>
    <m/>
    <m/>
    <m/>
    <m/>
  </r>
  <r>
    <m/>
    <s v="ARQUIVO"/>
    <m/>
    <m/>
    <s v="SE"/>
    <s v="MG"/>
    <s v="Barbacena"/>
    <s v="Edificação e Acervo"/>
    <s v="Capela de Nossa Senhora da Boa Morte e seu acervo móvel e integrado"/>
    <n v="1"/>
    <s v="T"/>
    <n v="1"/>
    <n v="1191"/>
    <x v="50"/>
    <m/>
    <m/>
    <m/>
    <n v="1980"/>
    <s v="TOMBADO"/>
    <m/>
    <m/>
    <m/>
    <s v="MG3105608BIED00001"/>
    <s v="Bem Imóvel"/>
    <s v="Edificação"/>
    <s v="Arquitetura Religiosa"/>
    <m/>
    <d v="1988-06-13T00:00:00"/>
    <d v="1988-06-13T00:00:00"/>
    <m/>
    <n v="1986"/>
    <n v="125"/>
    <x v="36"/>
    <n v="1980"/>
    <m/>
    <m/>
    <m/>
    <m/>
    <s v="Não se aplica"/>
    <m/>
    <m/>
    <m/>
    <m/>
    <m/>
    <m/>
    <m/>
    <s v="A inscrição no Livro do Tombo Histórico se refere à Igreja e ao seu acervo móvel e integrado, enquanto a inscrição no Livro do Tombo das Belas Artes se refere somente ao acervo móvel e integrado."/>
  </r>
  <r>
    <m/>
    <s v="ARQUIVO"/>
    <m/>
    <m/>
    <s v="N"/>
    <s v="AM"/>
    <s v="Manaus"/>
    <s v="Conjunto Arquitetônico"/>
    <s v="Conjunto Arquitetônico e Paisagístico do Porto de Manaus"/>
    <n v="1"/>
    <s v="T"/>
    <n v="1"/>
    <n v="1192"/>
    <x v="50"/>
    <m/>
    <m/>
    <m/>
    <n v="1980"/>
    <s v="TOMBADO"/>
    <m/>
    <m/>
    <m/>
    <s v="AM1302603BICA00001"/>
    <s v="Bem Imóvel"/>
    <s v="Conjunto Arquitetônico"/>
    <m/>
    <d v="1987-10-14T00:00:00"/>
    <m/>
    <d v="1987-10-14T00:00:00"/>
    <m/>
    <n v="1986"/>
    <n v="124"/>
    <x v="62"/>
    <n v="1980"/>
    <m/>
    <m/>
    <m/>
    <m/>
    <s v="T"/>
    <s v="sim"/>
    <s v="Não se aplica"/>
    <s v="sim"/>
    <s v="sim"/>
    <m/>
    <m/>
    <m/>
    <m/>
  </r>
  <r>
    <d v="2016-04-05T00:00:00"/>
    <s v="DEPAM"/>
    <s v="Localizado com Ulpiano. Apontado como prioritário pela Superintendência (2015). "/>
    <s v="01450.012298/2008-21"/>
    <s v="NE"/>
    <s v="PB"/>
    <s v="João Pessoa"/>
    <s v="Patrimônio Natural"/>
    <s v="Área destinada ao Parque Estadual Cabo Branco e Ponta do Seixas."/>
    <n v="1"/>
    <s v="TP"/>
    <n v="1"/>
    <n v="1193"/>
    <x v="50"/>
    <m/>
    <m/>
    <m/>
    <n v="1980"/>
    <s v="TOMB. PROVIS."/>
    <m/>
    <m/>
    <d v="2011-03-25T00:00:00"/>
    <s v=" PB-2507507-PS-JD-00001"/>
    <s v="Bem Paisagístico"/>
    <s v="Paisagem"/>
    <m/>
    <m/>
    <m/>
    <m/>
    <m/>
    <m/>
    <m/>
    <x v="1"/>
    <m/>
    <m/>
    <m/>
    <m/>
    <m/>
    <m/>
    <m/>
    <m/>
    <m/>
    <m/>
    <m/>
    <m/>
    <m/>
    <m/>
  </r>
  <r>
    <d v="2019-12-11T00:00:00"/>
    <s v="ARQUIVO"/>
    <s v="Passivo DEPAM/RJ. Encaminhado à SE/RJ em 24/04/2015"/>
    <s v="01458.001628/2012-69"/>
    <s v="SE"/>
    <s v="RJ"/>
    <s v="Rio de Janeiro"/>
    <s v="Edificação"/>
    <s v="Palácio Maçônico do Lavradio"/>
    <n v="1"/>
    <m/>
    <n v="1"/>
    <n v="1194"/>
    <x v="50"/>
    <d v="1986-02-24T00:00:00"/>
    <s v="Câmara dos Deputados"/>
    <m/>
    <n v="1980"/>
    <s v="INDEFERIDO"/>
    <s v="INDEFERIMENTO"/>
    <d v="2020-07-02T00:00:00"/>
    <m/>
    <s v=" "/>
    <s v="Bem Imóvel"/>
    <s v="Edificação"/>
    <m/>
    <m/>
    <m/>
    <m/>
    <m/>
    <m/>
    <m/>
    <x v="1"/>
    <m/>
    <m/>
    <m/>
    <m/>
    <m/>
    <m/>
    <m/>
    <m/>
    <m/>
    <m/>
    <m/>
    <m/>
    <m/>
    <m/>
  </r>
  <r>
    <m/>
    <s v="ARQUIVO"/>
    <m/>
    <m/>
    <s v="SE"/>
    <s v="RJ"/>
    <s v="Petrópolis"/>
    <s v="Edificação"/>
    <s v="Edificação situada na Rua Carlos Gomes, 42, que pertenceu a Carlos Oswald"/>
    <n v="1"/>
    <s v="T"/>
    <n v="1"/>
    <n v="1195"/>
    <x v="50"/>
    <m/>
    <m/>
    <m/>
    <n v="1980"/>
    <s v="TOMBADO"/>
    <m/>
    <m/>
    <m/>
    <s v="RJ3303906BIED00004"/>
    <s v="Bem Imóvel"/>
    <s v="Edificação"/>
    <m/>
    <m/>
    <d v="1987-07-01T00:00:00"/>
    <m/>
    <m/>
    <n v="1986"/>
    <n v="122"/>
    <x v="62"/>
    <n v="1980"/>
    <m/>
    <m/>
    <m/>
    <m/>
    <s v="Não se aplica"/>
    <m/>
    <s v="P"/>
    <s v="não"/>
    <s v="não"/>
    <m/>
    <m/>
    <n v="1996"/>
    <s v="Bem tombado isoladamente com definição de entorno pela Portaria IPHAN nº 213/1996"/>
  </r>
  <r>
    <m/>
    <s v="SUPERINT"/>
    <s v="Encaminhado à SE/MG em 09/04/2014"/>
    <s v="01458.002314/2010-11"/>
    <s v="SE"/>
    <s v="MG"/>
    <s v="S.Tomé das Letras"/>
    <s v="Patrimônio Natural"/>
    <s v="Seg. da Serra de São Tomé das Letras"/>
    <n v="1"/>
    <m/>
    <n v="1"/>
    <n v="1196"/>
    <x v="50"/>
    <m/>
    <m/>
    <m/>
    <n v="1980"/>
    <s v="INSTRUÇÃO"/>
    <m/>
    <m/>
    <m/>
    <s v=" "/>
    <s v="Bem Paisagístico"/>
    <s v="Paisagem"/>
    <m/>
    <m/>
    <m/>
    <m/>
    <m/>
    <m/>
    <m/>
    <x v="1"/>
    <m/>
    <m/>
    <m/>
    <m/>
    <m/>
    <m/>
    <m/>
    <m/>
    <m/>
    <m/>
    <m/>
    <m/>
    <m/>
    <m/>
  </r>
  <r>
    <m/>
    <s v="ARQUIVO"/>
    <s v="Processo INDEFERIDO em 24/04/1986."/>
    <m/>
    <s v="SE"/>
    <s v="RJ"/>
    <s v="Niterói"/>
    <s v="Edificação"/>
    <s v="Casa: Sete de Setembro (Av.) nº 200"/>
    <n v="1"/>
    <m/>
    <n v="1"/>
    <n v="1197"/>
    <x v="50"/>
    <m/>
    <m/>
    <m/>
    <n v="1980"/>
    <s v="INDEFERIDO"/>
    <m/>
    <m/>
    <m/>
    <s v=" "/>
    <s v="Bem Imóvel"/>
    <s v="Edificação"/>
    <m/>
    <m/>
    <m/>
    <m/>
    <m/>
    <m/>
    <m/>
    <x v="1"/>
    <m/>
    <m/>
    <d v="1986-04-24T00:00:00"/>
    <n v="1980"/>
    <m/>
    <m/>
    <m/>
    <m/>
    <m/>
    <m/>
    <m/>
    <m/>
    <m/>
    <m/>
  </r>
  <r>
    <m/>
    <s v="ARQUIVO"/>
    <s v="encaminhado para arquivamento em 19/12/2018"/>
    <s v="01458.001043/2013-20"/>
    <s v="SE"/>
    <s v="SP"/>
    <s v="Jacareí"/>
    <s v="Edificação"/>
    <s v="Casa: Solar Gomes Leitão - sede do Museu de Antropologia do Vale do Paraíba"/>
    <n v="1"/>
    <m/>
    <n v="1"/>
    <n v="1198"/>
    <x v="50"/>
    <m/>
    <m/>
    <m/>
    <n v="1980"/>
    <s v="INDEFERIDO"/>
    <m/>
    <d v="2018-12-20T00:00:00"/>
    <m/>
    <s v=" "/>
    <s v="Bem Imóvel"/>
    <s v="Edificação"/>
    <m/>
    <m/>
    <m/>
    <m/>
    <m/>
    <m/>
    <m/>
    <x v="1"/>
    <m/>
    <m/>
    <m/>
    <m/>
    <m/>
    <m/>
    <m/>
    <m/>
    <m/>
    <m/>
    <m/>
    <m/>
    <m/>
    <m/>
  </r>
  <r>
    <d v="2019-03-26T00:00:00"/>
    <s v="DEPAM"/>
    <s v="recomenda tombamento"/>
    <s v="01458.002325/2010-00"/>
    <s v="SE"/>
    <s v="RJ"/>
    <s v="Rio de Janeiro"/>
    <s v="Jardim Histórico"/>
    <s v="Gávea Golf and Country Club"/>
    <n v="1"/>
    <m/>
    <n v="1"/>
    <n v="1199"/>
    <x v="50"/>
    <m/>
    <m/>
    <m/>
    <n v="1980"/>
    <s v="INSTRUÇÃO"/>
    <s v="DEFERIMENTO"/>
    <m/>
    <m/>
    <s v=" "/>
    <s v="Bem Imóvel"/>
    <s v="Jardim Histórico"/>
    <m/>
    <m/>
    <m/>
    <m/>
    <m/>
    <m/>
    <m/>
    <x v="1"/>
    <m/>
    <m/>
    <m/>
    <m/>
    <m/>
    <m/>
    <m/>
    <m/>
    <m/>
    <m/>
    <m/>
    <m/>
    <m/>
    <m/>
  </r>
  <r>
    <m/>
    <s v="SUPERINT"/>
    <m/>
    <m/>
    <s v="SE"/>
    <s v="RJ"/>
    <s v="Três Rios"/>
    <s v="Edificação"/>
    <s v="Casa da Fazenda Lordelo (que pertenceu ao Marquês do Paraná)"/>
    <n v="1"/>
    <m/>
    <n v="1"/>
    <n v="1200"/>
    <x v="50"/>
    <m/>
    <m/>
    <m/>
    <n v="1980"/>
    <s v="INSTRUÇÃO"/>
    <m/>
    <m/>
    <m/>
    <s v=" "/>
    <s v="Bem Imóvel"/>
    <s v="Edificação"/>
    <m/>
    <m/>
    <m/>
    <m/>
    <m/>
    <m/>
    <m/>
    <x v="1"/>
    <m/>
    <m/>
    <m/>
    <m/>
    <m/>
    <m/>
    <m/>
    <m/>
    <m/>
    <m/>
    <m/>
    <m/>
    <m/>
    <m/>
  </r>
  <r>
    <m/>
    <s v="ARQUIVO"/>
    <m/>
    <m/>
    <s v="NE"/>
    <s v="AL"/>
    <s v="Penedo"/>
    <s v="Conjunto Urbano"/>
    <s v="Penedo, AL: conjunto arquitetônico, paisagístico e urbanístico"/>
    <n v="1"/>
    <s v="T"/>
    <n v="1"/>
    <n v="1201"/>
    <x v="50"/>
    <m/>
    <m/>
    <m/>
    <n v="1980"/>
    <s v="TOMBADO"/>
    <m/>
    <m/>
    <m/>
    <s v="AL2706703BICU00001"/>
    <s v="Bem Imóvel"/>
    <s v="Conjunto Urbano"/>
    <m/>
    <d v="1996-10-30T00:00:00"/>
    <d v="1996-10-30T00:00:00"/>
    <m/>
    <m/>
    <m/>
    <m/>
    <x v="48"/>
    <n v="1990"/>
    <m/>
    <m/>
    <m/>
    <m/>
    <s v="T"/>
    <m/>
    <s v="T"/>
    <m/>
    <m/>
    <s v="não"/>
    <s v="sim"/>
    <n v="2011"/>
    <s v="Informações sobre delimitação das poligonais: DEPAM-RJ 98-99. Técnica responsável participou das oficinas de normatização, mas não conseguiu avançar. "/>
  </r>
  <r>
    <m/>
    <s v="ARQUIVO"/>
    <m/>
    <m/>
    <s v="NE"/>
    <s v="MA"/>
    <s v="Pindaré-mirim"/>
    <s v="Conjunto Arquitetônico"/>
    <s v="Prédio do Engenho Central São Pedro, onde funcionou a Companhia Progresso Agrícola do Maranhão, inclusive a chaminé contígua"/>
    <n v="1"/>
    <s v="T"/>
    <n v="1"/>
    <n v="1202"/>
    <x v="50"/>
    <m/>
    <m/>
    <m/>
    <n v="1980"/>
    <s v="TOMBADO"/>
    <m/>
    <m/>
    <m/>
    <s v="MA2108504BIED00001"/>
    <s v="Bem Imóvel"/>
    <s v="Conjunto Arquitetônico"/>
    <s v="Arquitetura de Produção"/>
    <m/>
    <d v="1998-12-03T00:00:00"/>
    <m/>
    <m/>
    <n v="1997"/>
    <n v="12"/>
    <x v="52"/>
    <n v="1990"/>
    <m/>
    <m/>
    <m/>
    <m/>
    <s v="Não se aplica"/>
    <s v="sim"/>
    <s v="T"/>
    <s v="sim"/>
    <s v="sim"/>
    <m/>
    <m/>
    <m/>
    <m/>
  </r>
  <r>
    <m/>
    <s v="SUPERINT"/>
    <s v="Encaminhado à SE/GO em 10/04/2014"/>
    <s v="01458.002331/2010-59"/>
    <s v="CO"/>
    <s v="GO"/>
    <s v="Pirenópolis"/>
    <s v="Patrimônio Natural"/>
    <s v="Serra de Pirenópolis(Reg.dos Pirineus)"/>
    <n v="1"/>
    <m/>
    <n v="1"/>
    <n v="1203"/>
    <x v="50"/>
    <m/>
    <m/>
    <m/>
    <n v="1980"/>
    <s v="INSTRUÇÃO"/>
    <m/>
    <m/>
    <m/>
    <s v=" "/>
    <s v="Bem Paisagístico"/>
    <s v="Paisagem"/>
    <m/>
    <m/>
    <m/>
    <m/>
    <m/>
    <m/>
    <m/>
    <x v="1"/>
    <m/>
    <m/>
    <m/>
    <m/>
    <m/>
    <m/>
    <m/>
    <m/>
    <m/>
    <m/>
    <m/>
    <m/>
    <m/>
    <m/>
  </r>
  <r>
    <m/>
    <s v="ARQUIVO"/>
    <s v="indeferido em 06/01/2020"/>
    <s v="01458.000841/2012-53"/>
    <s v="SE"/>
    <s v="MG"/>
    <s v="Pirapora"/>
    <s v="Edificação"/>
    <s v="Estação Ferroviária de Além Paraíba"/>
    <n v="1"/>
    <m/>
    <n v="1"/>
    <n v="1204"/>
    <x v="50"/>
    <m/>
    <m/>
    <m/>
    <n v="1980"/>
    <s v="INDEFERIDO"/>
    <m/>
    <d v="2020-01-07T00:00:00"/>
    <m/>
    <s v=" "/>
    <s v="Bem Imóvel"/>
    <s v="Edificação"/>
    <m/>
    <m/>
    <m/>
    <m/>
    <m/>
    <m/>
    <m/>
    <x v="1"/>
    <m/>
    <m/>
    <m/>
    <m/>
    <m/>
    <m/>
    <m/>
    <m/>
    <m/>
    <m/>
    <m/>
    <m/>
    <m/>
    <m/>
  </r>
  <r>
    <d v="2020-02-04T00:00:00"/>
    <s v="DEPAM"/>
    <s v="Escritório Técnico de Mariana: 26/10/2010"/>
    <s v="01450.011620/2008-02 "/>
    <s v="SE"/>
    <s v="MG"/>
    <s v="Mariana"/>
    <s v="Edificação"/>
    <s v="Casa à Rua Nossa Senhora da Glória (verificar número)"/>
    <n v="1"/>
    <m/>
    <n v="1"/>
    <n v="1205"/>
    <x v="50"/>
    <m/>
    <m/>
    <m/>
    <n v="1980"/>
    <s v="INSTRUÇÃO"/>
    <s v="INDEFERIMENTO"/>
    <m/>
    <m/>
    <s v=" "/>
    <s v="Bem Imóvel"/>
    <s v="Edificação"/>
    <m/>
    <m/>
    <m/>
    <m/>
    <m/>
    <m/>
    <m/>
    <x v="1"/>
    <m/>
    <m/>
    <m/>
    <m/>
    <m/>
    <m/>
    <m/>
    <m/>
    <m/>
    <m/>
    <m/>
    <m/>
    <m/>
    <m/>
  </r>
  <r>
    <m/>
    <s v="ARQUIVO"/>
    <m/>
    <m/>
    <s v="NE"/>
    <s v="PE"/>
    <s v="Recife"/>
    <s v="Edificação"/>
    <s v="Pavilhão Luís Nunes, antigo Pavilhão de Verificação de Óbitos da Escola de Medicina de Recife"/>
    <n v="1"/>
    <s v="T"/>
    <n v="1"/>
    <n v="1206"/>
    <x v="50"/>
    <m/>
    <m/>
    <m/>
    <n v="1980"/>
    <s v="TOMBADO"/>
    <m/>
    <m/>
    <m/>
    <s v="PE2611606BIED00027"/>
    <s v="Bem Imóvel"/>
    <s v="Edificação"/>
    <m/>
    <m/>
    <m/>
    <d v="1998-06-26T00:00:00"/>
    <m/>
    <m/>
    <m/>
    <x v="52"/>
    <n v="1990"/>
    <m/>
    <m/>
    <m/>
    <m/>
    <s v="Não se aplica"/>
    <m/>
    <m/>
    <m/>
    <m/>
    <m/>
    <m/>
    <m/>
    <m/>
  </r>
  <r>
    <m/>
    <s v="ARQUIVO"/>
    <s v="Bem incluído no Conjunto Arquitetônico de Luziânia"/>
    <s v="01458.000392/2011-62"/>
    <s v="CO"/>
    <s v="GO"/>
    <s v="Luziânia"/>
    <s v="Edificação e Acervo"/>
    <s v="Igreja Nossa Senhora do Rosário e São Benedito"/>
    <n v="1"/>
    <m/>
    <n v="1"/>
    <n v="1207"/>
    <x v="50"/>
    <m/>
    <m/>
    <m/>
    <n v="1980"/>
    <s v="INDEFERIDO"/>
    <m/>
    <m/>
    <m/>
    <s v="não cadastrado no sicg"/>
    <s v="Bem Imóvel"/>
    <s v="Edificação"/>
    <s v="Arquitetura Religiosa"/>
    <m/>
    <m/>
    <m/>
    <m/>
    <m/>
    <m/>
    <x v="1"/>
    <m/>
    <m/>
    <m/>
    <m/>
    <m/>
    <m/>
    <m/>
    <m/>
    <m/>
    <m/>
    <m/>
    <m/>
    <m/>
    <s v="Processo não encontrado. Segundo Relatório do DEPAM em maio/2004, o processo foi enviado para análise da Presidência/CCPC, com Parecer Favorável."/>
  </r>
  <r>
    <m/>
    <s v="ARQUIVO"/>
    <s v="Processo INDEFERIDO em 05/02/1997."/>
    <m/>
    <s v="NE"/>
    <s v="SE"/>
    <s v="Aracaju"/>
    <s v="Conjunto Urbano"/>
    <s v="Casa: Fausto Cardoso (Praça) (antiga Praça do Palácio) e Barão do Rio Branco (Av.) (antiga Rua Aurora) Prédio da Delegacia do Ministério da Fazenda"/>
    <n v="1"/>
    <m/>
    <n v="1"/>
    <n v="1208"/>
    <x v="50"/>
    <m/>
    <m/>
    <m/>
    <n v="1980"/>
    <s v="INDEFERIDO"/>
    <m/>
    <m/>
    <m/>
    <s v=" "/>
    <s v="Bem Imóvel"/>
    <s v="Conjunto Urbano"/>
    <m/>
    <m/>
    <m/>
    <m/>
    <m/>
    <m/>
    <m/>
    <x v="1"/>
    <m/>
    <m/>
    <d v="1997-02-05T00:00:00"/>
    <n v="1990"/>
    <m/>
    <m/>
    <m/>
    <m/>
    <m/>
    <m/>
    <m/>
    <m/>
    <m/>
    <m/>
  </r>
  <r>
    <m/>
    <s v="ARQUIVO"/>
    <s v="Processo INDEFERIDO, conforme despacho do Chefe do Arquivo, em 09/01/1988."/>
    <s v="01510.001268/2013-02"/>
    <s v="NE"/>
    <s v="PE"/>
    <s v="Recife"/>
    <s v="Edificação"/>
    <s v="Casa: Floriano Peixoto (Rua). Antiga Casa de Detenção, atual Casa da Cultura"/>
    <n v="1"/>
    <m/>
    <n v="1"/>
    <n v="1209"/>
    <x v="50"/>
    <m/>
    <m/>
    <m/>
    <n v="1980"/>
    <s v="INDEFERIDO"/>
    <m/>
    <m/>
    <m/>
    <s v=" "/>
    <s v="Bem Imóvel"/>
    <s v="Edificação"/>
    <m/>
    <m/>
    <m/>
    <m/>
    <m/>
    <m/>
    <m/>
    <x v="1"/>
    <m/>
    <m/>
    <d v="1988-01-09T00:00:00"/>
    <n v="1980"/>
    <m/>
    <m/>
    <m/>
    <m/>
    <m/>
    <m/>
    <m/>
    <m/>
    <m/>
    <m/>
  </r>
  <r>
    <m/>
    <s v="ARQUIVO"/>
    <s v="Analisado juntamente com o processo 1550, desapensado para arquivamento. Origem: DEPAM, destino: Presidência, com sugestão de indeferimento, em 30/05/2016."/>
    <s v="01458.000012/2012-71"/>
    <s v="SE"/>
    <s v="RJ"/>
    <s v="Rio de Janeiro"/>
    <s v="Edificação"/>
    <s v="Obra do Berço"/>
    <n v="1"/>
    <m/>
    <n v="1"/>
    <n v="1210"/>
    <x v="50"/>
    <m/>
    <m/>
    <m/>
    <n v="1980"/>
    <s v="INDEFERIDO"/>
    <m/>
    <m/>
    <m/>
    <s v=" "/>
    <s v="Bem Imóvel"/>
    <s v="Edificação"/>
    <m/>
    <m/>
    <m/>
    <m/>
    <m/>
    <m/>
    <m/>
    <x v="1"/>
    <m/>
    <m/>
    <m/>
    <m/>
    <s v="Indicado para tombamento pelo Conselho Consultivo (2007), mas após análise, Andrey sugere não tombar."/>
    <m/>
    <m/>
    <m/>
    <m/>
    <m/>
    <m/>
    <m/>
    <m/>
    <m/>
  </r>
  <r>
    <m/>
    <s v="ARQUIVO"/>
    <s v="Processo INDEFERIDO em 01/08/1997."/>
    <s v="01516.000033/2015-05"/>
    <s v="NE"/>
    <s v="PE"/>
    <s v="Paulista"/>
    <s v="Conjunto Arquitetônico"/>
    <s v="Conjunto Arquitetônico de Nossa Senhora do Ó"/>
    <n v="1"/>
    <m/>
    <n v="1"/>
    <n v="1211"/>
    <x v="50"/>
    <m/>
    <m/>
    <m/>
    <n v="1980"/>
    <s v="INDEFERIDO"/>
    <m/>
    <m/>
    <m/>
    <s v=" "/>
    <s v="Bem Imóvel"/>
    <s v="Conjunto Arquitetônico"/>
    <m/>
    <m/>
    <m/>
    <m/>
    <m/>
    <m/>
    <m/>
    <x v="1"/>
    <m/>
    <m/>
    <d v="1997-08-01T00:00:00"/>
    <n v="1990"/>
    <m/>
    <m/>
    <m/>
    <m/>
    <m/>
    <m/>
    <m/>
    <m/>
    <m/>
    <m/>
  </r>
  <r>
    <d v="2014-11-04T00:00:00"/>
    <s v="DEPAM"/>
    <s v="CGID (Celma), desde 04/11/2014"/>
    <s v="01458.000683/2010-70"/>
    <s v="CO"/>
    <s v="GO"/>
    <s v="Formosa"/>
    <s v="Sítio arqueológico"/>
    <s v="Complexo arqueológico Lapa da Pedra"/>
    <n v="1"/>
    <m/>
    <n v="1"/>
    <n v="1212"/>
    <x v="50"/>
    <m/>
    <m/>
    <m/>
    <n v="1980"/>
    <s v="INSTRUÇÃO"/>
    <m/>
    <m/>
    <m/>
    <s v=" "/>
    <s v="Bem Arqueológico"/>
    <s v="Sítio"/>
    <m/>
    <m/>
    <m/>
    <m/>
    <m/>
    <m/>
    <m/>
    <x v="1"/>
    <m/>
    <m/>
    <m/>
    <m/>
    <m/>
    <m/>
    <m/>
    <m/>
    <m/>
    <m/>
    <m/>
    <m/>
    <m/>
    <m/>
  </r>
  <r>
    <m/>
    <s v="ARQUIVO"/>
    <m/>
    <m/>
    <s v="SE"/>
    <s v="RJ"/>
    <s v="Rio de Janeiro"/>
    <s v="Conjunto Urbano"/>
    <s v="Área central da Praça Quinze de Novembro e imediações"/>
    <n v="1"/>
    <s v="T"/>
    <n v="1"/>
    <n v="1213"/>
    <x v="50"/>
    <m/>
    <m/>
    <m/>
    <n v="1980"/>
    <s v="TOMBADO"/>
    <m/>
    <m/>
    <m/>
    <s v="RJ-3304557-BI-CU-00002"/>
    <s v="Bem Imóvel"/>
    <s v="Conjunto Urbano"/>
    <m/>
    <d v="1990-03-01T00:00:00"/>
    <d v="1990-03-01T00:00:00"/>
    <d v="1990-03-01T00:00:00"/>
    <m/>
    <n v="1990"/>
    <n v="138"/>
    <x v="63"/>
    <n v="1990"/>
    <m/>
    <m/>
    <m/>
    <m/>
    <s v="T"/>
    <s v="sim"/>
    <s v="S/D"/>
    <s v="sim"/>
    <s v="sim"/>
    <m/>
    <m/>
    <m/>
    <s v="Informações sobre delimitação das poligonais: DEPAM-RJ 98-99. Verificar entorno."/>
  </r>
  <r>
    <m/>
    <s v="SUPERINT"/>
    <s v="Origem: DEPAM 04/02/2013. Destino: Superintendência 22/02/2013."/>
    <s v="01458.000102/2013-42"/>
    <s v="NE"/>
    <s v="CE"/>
    <s v="Ipueiras"/>
    <s v="Edificação e Acervo"/>
    <s v="Igreja: São Gonçalo dos Cacos (Matriz)"/>
    <n v="1"/>
    <m/>
    <n v="1"/>
    <n v="1214"/>
    <x v="50"/>
    <m/>
    <m/>
    <m/>
    <n v="1980"/>
    <s v="INSTRUÇÃO"/>
    <m/>
    <m/>
    <m/>
    <s v=" "/>
    <s v="Bem Imóvel"/>
    <s v="Edificação"/>
    <s v="Arquitetura Religiosa"/>
    <m/>
    <m/>
    <m/>
    <m/>
    <m/>
    <m/>
    <x v="1"/>
    <m/>
    <m/>
    <m/>
    <m/>
    <m/>
    <m/>
    <m/>
    <m/>
    <m/>
    <m/>
    <m/>
    <m/>
    <m/>
    <m/>
  </r>
  <r>
    <m/>
    <s v="ARQUIVO"/>
    <s v="Anexado ao processo nº 1273-T-88 (que tratava apenas da Enseada do Brito, e agora vai tratar das Freguesias Luso-Brasileiras na região da Grande Florianópolis)"/>
    <s v="01458.000862/2011-98"/>
    <s v="S"/>
    <s v="SC"/>
    <s v="Florianópolis"/>
    <s v="Conjunto Urbano"/>
    <s v="Conjunto Arquitetônico, Urbanístico e Paisagístico do Distrito de Ribeirão da Ilha (ou Vila do Ribeirão da Ilha)"/>
    <n v="1"/>
    <m/>
    <n v="1"/>
    <n v="1215"/>
    <x v="50"/>
    <m/>
    <m/>
    <m/>
    <n v="1980"/>
    <s v="ANEXADO"/>
    <m/>
    <m/>
    <m/>
    <s v="SC-4205407-BI-CU-00001"/>
    <s v="Bem Imóvel"/>
    <s v="Conjunto Urbano"/>
    <m/>
    <m/>
    <m/>
    <m/>
    <m/>
    <m/>
    <m/>
    <x v="1"/>
    <m/>
    <m/>
    <m/>
    <m/>
    <m/>
    <m/>
    <m/>
    <m/>
    <m/>
    <m/>
    <m/>
    <m/>
    <m/>
    <m/>
  </r>
  <r>
    <m/>
    <s v="ARQUIVO"/>
    <s v="Processo INDEFERIDO  em 02/10/2014"/>
    <s v="01458.000944/2014-85"/>
    <s v="SE"/>
    <s v="RJ"/>
    <s v="Niterói"/>
    <s v="Sítio arqueológico"/>
    <s v="Sítio Arqueológico Dunas Grande"/>
    <n v="1"/>
    <m/>
    <n v="1"/>
    <n v="1216"/>
    <x v="51"/>
    <d v="1986-11-08T00:00:00"/>
    <s v="Prof. Lina Maria Kneip, antropóloga do Museu Nacional"/>
    <s v="não consta"/>
    <n v="1980"/>
    <s v="INDEFERIDO"/>
    <m/>
    <m/>
    <m/>
    <s v=" "/>
    <s v="Bem Arqueológico"/>
    <s v="Sítio"/>
    <m/>
    <m/>
    <m/>
    <m/>
    <m/>
    <m/>
    <m/>
    <x v="1"/>
    <m/>
    <m/>
    <d v="2014-10-02T00:00:00"/>
    <n v="2010"/>
    <m/>
    <m/>
    <m/>
    <m/>
    <m/>
    <m/>
    <m/>
    <m/>
    <m/>
    <m/>
  </r>
  <r>
    <m/>
    <s v="ARQUIVO"/>
    <m/>
    <m/>
    <s v="SE"/>
    <s v="SP"/>
    <s v="São Paulo"/>
    <s v="Coleção ou acervo"/>
    <s v="Coleção Mário de Andrade do IEB / USP,  produto de quatro sub-coleções distintas assim caracterizadas : 1 )  Sub-coleção de Artes Visuais ;  2 ) Sub-coleção de Arte Religiosa e Popular ;  3 ) Sub-coleção da Revolução de 1932 ;  4 ) Sub-coleção Bibliográfi"/>
    <n v="1"/>
    <s v="T"/>
    <n v="1"/>
    <n v="1217"/>
    <x v="51"/>
    <m/>
    <m/>
    <m/>
    <n v="1980"/>
    <s v="TOMBADO"/>
    <m/>
    <m/>
    <m/>
    <s v="SP3550308BACL00002"/>
    <s v="Bem Móvel e Integrado"/>
    <s v="Coleção"/>
    <m/>
    <d v="1996-09-26T00:00:00"/>
    <d v="1996-09-26T00:00:00"/>
    <d v="1996-09-26T00:00:00"/>
    <m/>
    <n v="1995"/>
    <n v="8"/>
    <x v="48"/>
    <n v="1990"/>
    <m/>
    <m/>
    <m/>
    <m/>
    <s v="Não se aplica"/>
    <m/>
    <s v="Não se aplica"/>
    <m/>
    <m/>
    <m/>
    <m/>
    <m/>
    <m/>
  </r>
  <r>
    <m/>
    <s v="SUPERINT"/>
    <s v="Origem: DEPAM26/12/2012/ Destino: Superintendência 08/01/2013"/>
    <s v="01458.001627/2012-14"/>
    <s v="SE"/>
    <s v="RJ"/>
    <s v="Petrópolis"/>
    <s v="Conjunto Arquitetônico"/>
    <s v="Conjunto Arquitetônico e Paisagístico do Hotel Quitandinha"/>
    <n v="1"/>
    <m/>
    <n v="1"/>
    <n v="1218"/>
    <x v="51"/>
    <m/>
    <m/>
    <m/>
    <n v="1980"/>
    <s v="INSTRUÇÃO"/>
    <m/>
    <m/>
    <m/>
    <s v=" "/>
    <s v="Bem Imóvel"/>
    <s v="Conjunto Arquitetônico"/>
    <m/>
    <m/>
    <m/>
    <m/>
    <m/>
    <m/>
    <m/>
    <x v="1"/>
    <m/>
    <m/>
    <m/>
    <m/>
    <m/>
    <m/>
    <m/>
    <m/>
    <m/>
    <m/>
    <m/>
    <m/>
    <m/>
    <m/>
  </r>
  <r>
    <m/>
    <s v="ARQUIVO"/>
    <s v="Origem: DEPAM. Destino: Presidência, em 20/08/2015. Indicação de indeferimento."/>
    <s v="01458.000111/2012-52"/>
    <s v="SE"/>
    <s v="MG"/>
    <s v="Pirapora"/>
    <s v="Infraestrutura ou equipamento urbano"/>
    <s v="Ponte Marechal Hermes"/>
    <n v="1"/>
    <m/>
    <n v="1"/>
    <n v="1219"/>
    <x v="51"/>
    <m/>
    <m/>
    <m/>
    <n v="1980"/>
    <s v="INDEFERIDO"/>
    <m/>
    <m/>
    <m/>
    <s v=" "/>
    <s v="Bem Imóvel"/>
    <s v="Obra de Engenharia"/>
    <m/>
    <m/>
    <m/>
    <m/>
    <m/>
    <m/>
    <m/>
    <x v="1"/>
    <m/>
    <m/>
    <d v="1905-07-07T00:00:00"/>
    <n v="2010"/>
    <m/>
    <m/>
    <m/>
    <m/>
    <m/>
    <m/>
    <m/>
    <m/>
    <m/>
    <m/>
  </r>
  <r>
    <m/>
    <s v="SUPERINT"/>
    <s v="Reaberto para rerratificação. Origem: DEPAM, destino: SE-RO, em 30/04/2014 "/>
    <s v="01450.006938/2004-30"/>
    <s v="N"/>
    <s v="RO"/>
    <s v="Porto Velho"/>
    <s v="Conjunto Arquitetônico"/>
    <s v="Pátio ferroviário da estrada de ferro Madeira-Mamoré, bens móveis e imóveis."/>
    <n v="1"/>
    <s v="T"/>
    <n v="1"/>
    <n v="1220"/>
    <x v="51"/>
    <m/>
    <m/>
    <m/>
    <n v="1980"/>
    <s v="RERRATIFIC."/>
    <m/>
    <m/>
    <m/>
    <s v="RO1100205BIED00001"/>
    <s v="Bem Imóvel"/>
    <s v="Conjunto Arquitetônico"/>
    <m/>
    <d v="2008-01-07T00:00:00"/>
    <d v="2008-01-07T00:00:00"/>
    <m/>
    <m/>
    <n v="2005"/>
    <n v="48"/>
    <x v="67"/>
    <n v="2000"/>
    <m/>
    <m/>
    <m/>
    <m/>
    <s v="T"/>
    <s v="sim"/>
    <s v="P"/>
    <s v="sim"/>
    <s v="sim"/>
    <s v="sim"/>
    <m/>
    <n v="2007"/>
    <s v="Entorno e Normatização: Portaria 231/2007"/>
  </r>
  <r>
    <m/>
    <s v="ARQUIVO"/>
    <s v="Processo INDEFERIDO em 12/05/1999."/>
    <m/>
    <s v="NE"/>
    <s v="PE"/>
    <s v="Igarassu"/>
    <s v="Edificação"/>
    <s v="Igreja: Boa Viagem de Pasmado (N.S da)"/>
    <n v="1"/>
    <m/>
    <n v="1"/>
    <n v="1221"/>
    <x v="51"/>
    <m/>
    <m/>
    <m/>
    <n v="1980"/>
    <s v="INDEFERIDO"/>
    <m/>
    <m/>
    <m/>
    <s v=" "/>
    <s v="Bem Imóvel"/>
    <s v="Edificação"/>
    <m/>
    <m/>
    <m/>
    <m/>
    <m/>
    <m/>
    <m/>
    <x v="1"/>
    <m/>
    <m/>
    <d v="1999-05-12T00:00:00"/>
    <n v="1990"/>
    <m/>
    <m/>
    <m/>
    <m/>
    <m/>
    <m/>
    <m/>
    <m/>
    <m/>
    <m/>
  </r>
  <r>
    <m/>
    <s v="ARQUIVO"/>
    <s v="Processo INDEFERIDO em 15/05/1989."/>
    <m/>
    <s v="SE"/>
    <s v="SP"/>
    <s v="Campinas"/>
    <s v="Edificação"/>
    <s v="Casa: Culto à Ciência (Rua),422 - antiga Rua Alegre, prédio do Colégio Estadual Culto a Ciência"/>
    <n v="1"/>
    <m/>
    <n v="1"/>
    <n v="1222"/>
    <x v="51"/>
    <m/>
    <m/>
    <m/>
    <n v="1980"/>
    <s v="INDEFERIDO"/>
    <m/>
    <m/>
    <m/>
    <s v=" "/>
    <s v="Bem Imóvel"/>
    <s v="Edificação"/>
    <m/>
    <m/>
    <m/>
    <m/>
    <m/>
    <n v="1989"/>
    <n v="136"/>
    <x v="1"/>
    <m/>
    <m/>
    <d v="1989-05-15T00:00:00"/>
    <n v="1980"/>
    <m/>
    <m/>
    <m/>
    <m/>
    <m/>
    <m/>
    <m/>
    <m/>
    <m/>
    <m/>
  </r>
  <r>
    <m/>
    <s v="ARQUIVO"/>
    <s v="Infom Arquivo: O processo nº 601-T-59, referente à Capela do Senhor Bom Jesus de Matozinho, foi APENSADO a esse."/>
    <m/>
    <s v="SE"/>
    <s v="MG"/>
    <s v="Piranga"/>
    <s v="Conjunto Arquitetônico"/>
    <s v="Conjunto arquitetônico e paisagístico do Santuário do Senhor Bom Jesus de Matozinhos, assim como o acervo móvel e integrado do templo religioso que o compõe, cujo perímetro está assim descrito : Inicia-se na Rua do Rosário, afetando os lotes dos dois lado"/>
    <n v="1"/>
    <s v="T"/>
    <n v="1"/>
    <n v="1223"/>
    <x v="51"/>
    <m/>
    <m/>
    <m/>
    <n v="1980"/>
    <s v="TOMBADO"/>
    <m/>
    <m/>
    <m/>
    <s v=" MG3150802BICA00001"/>
    <s v="Bem Imóvel"/>
    <s v="Conjunto Arquitetônico"/>
    <s v="Arquitetura Religiosa"/>
    <d v="1996-10-31T00:00:00"/>
    <d v="1996-10-31T00:00:00"/>
    <d v="1996-10-31T00:00:00"/>
    <m/>
    <n v="1995"/>
    <n v="8"/>
    <x v="48"/>
    <n v="1990"/>
    <m/>
    <m/>
    <m/>
    <m/>
    <m/>
    <m/>
    <m/>
    <m/>
    <m/>
    <m/>
    <m/>
    <m/>
    <m/>
  </r>
  <r>
    <m/>
    <s v="SUPERINT"/>
    <s v="Origem: DEPAM. Destino: SE-PE, em 04/11/2016"/>
    <s v="01458.001044/2013-74"/>
    <s v="NE"/>
    <s v="PE"/>
    <s v="Brejo Madre de Deus"/>
    <s v="Edificação"/>
    <s v="Casa de Câmara e Cadeia de Brejo da Madre de Deus - Pernambuco"/>
    <n v="1"/>
    <m/>
    <n v="1"/>
    <n v="1224"/>
    <x v="51"/>
    <m/>
    <m/>
    <m/>
    <n v="1980"/>
    <s v="INSTRUÇÃO"/>
    <m/>
    <m/>
    <m/>
    <s v=" "/>
    <s v="Bem Imóvel"/>
    <s v="Edificação"/>
    <m/>
    <m/>
    <m/>
    <m/>
    <m/>
    <m/>
    <m/>
    <x v="1"/>
    <m/>
    <m/>
    <m/>
    <m/>
    <m/>
    <m/>
    <m/>
    <m/>
    <m/>
    <m/>
    <m/>
    <m/>
    <m/>
    <m/>
  </r>
  <r>
    <d v="2016-06-27T00:00:00"/>
    <s v="DEPAM"/>
    <s v="CGID: 07/07/2016 - instruído, com indicação favorável ao tombamento, demanda análise pela área central"/>
    <s v="01458.001045/2013-19"/>
    <s v="S"/>
    <s v="PR"/>
    <s v="Castro"/>
    <s v="Conjunto Rural"/>
    <s v="Fazenda Capão Alto"/>
    <n v="1"/>
    <m/>
    <n v="1"/>
    <n v="1225"/>
    <x v="51"/>
    <m/>
    <m/>
    <m/>
    <n v="1980"/>
    <s v="INSTRUÇÃO"/>
    <s v="DEFERIMENTO"/>
    <m/>
    <m/>
    <s v=" "/>
    <s v="Bem Imóvel"/>
    <s v="Conjunto Arquitetônico"/>
    <s v="Misto"/>
    <m/>
    <m/>
    <m/>
    <m/>
    <m/>
    <m/>
    <x v="1"/>
    <m/>
    <m/>
    <m/>
    <m/>
    <m/>
    <m/>
    <m/>
    <m/>
    <m/>
    <m/>
    <m/>
    <m/>
    <m/>
    <m/>
  </r>
  <r>
    <m/>
    <s v="ARQUIVO"/>
    <s v="Processo INDEFERIDO em 15/05/1989, de acordo com o Despacho do Secretário do SPHAN."/>
    <m/>
    <s v="CO"/>
    <s v="MT"/>
    <s v="Nova Xavantina"/>
    <s v="Edificação"/>
    <s v="Casa: Casa da SUDECO – Velha"/>
    <n v="1"/>
    <m/>
    <n v="1"/>
    <n v="1226"/>
    <x v="51"/>
    <m/>
    <m/>
    <m/>
    <n v="1980"/>
    <s v="INDEFERIDO"/>
    <m/>
    <m/>
    <m/>
    <s v=" "/>
    <s v="Bem Imóvel"/>
    <s v="Edificação"/>
    <m/>
    <m/>
    <m/>
    <m/>
    <m/>
    <n v="1989"/>
    <n v="136"/>
    <x v="1"/>
    <m/>
    <m/>
    <d v="1989-05-15T00:00:00"/>
    <n v="1980"/>
    <m/>
    <m/>
    <m/>
    <m/>
    <m/>
    <m/>
    <m/>
    <m/>
    <m/>
    <s v="O bem não apresenta qualidades para tombamento a nìvel federal"/>
  </r>
  <r>
    <m/>
    <s v="MinC"/>
    <s v="No Conselho aguardando apreciação"/>
    <s v="01450.004422/2007-01"/>
    <s v="S"/>
    <s v="SC"/>
    <s v="Orleans"/>
    <s v="Edificação e Acervo"/>
    <s v="Museu ao ar livre Orleans e seu acervo"/>
    <n v="1"/>
    <s v="TA"/>
    <n v="1"/>
    <n v="1227"/>
    <x v="51"/>
    <m/>
    <m/>
    <m/>
    <n v="1980"/>
    <s v="TOMB. APROV."/>
    <m/>
    <m/>
    <m/>
    <s v="SC-4211702-BI-ED-00002"/>
    <s v="Bem Imóvel"/>
    <s v="Edificação"/>
    <m/>
    <s v="x"/>
    <s v="x"/>
    <m/>
    <m/>
    <m/>
    <m/>
    <x v="1"/>
    <m/>
    <m/>
    <m/>
    <m/>
    <m/>
    <s v="T"/>
    <m/>
    <m/>
    <m/>
    <m/>
    <m/>
    <m/>
    <m/>
    <m/>
  </r>
  <r>
    <d v="2020-08-09T00:00:00"/>
    <s v="DEPAM"/>
    <s v="Na SE/GO em 29/11/2011"/>
    <s v="01458.000682/2010-25"/>
    <s v="CO"/>
    <s v="GO"/>
    <s v="Mara Rosa"/>
    <s v="Sítio arqueológico"/>
    <s v="Sítio Arqueológico na Fazenda Lajes"/>
    <n v="1"/>
    <m/>
    <n v="1"/>
    <n v="1228"/>
    <x v="51"/>
    <m/>
    <m/>
    <m/>
    <n v="1980"/>
    <s v="INSTRUÇÃO"/>
    <s v="INDEFERIMENTO"/>
    <m/>
    <m/>
    <s v=" "/>
    <s v="Bem Arqueológico"/>
    <s v="Sítio"/>
    <m/>
    <m/>
    <m/>
    <m/>
    <m/>
    <m/>
    <m/>
    <x v="1"/>
    <m/>
    <m/>
    <m/>
    <m/>
    <m/>
    <m/>
    <m/>
    <m/>
    <m/>
    <m/>
    <m/>
    <m/>
    <m/>
    <m/>
  </r>
  <r>
    <m/>
    <s v="SUPERINT"/>
    <s v="Origem: DEPAM. Destino: SE-RJ, em 27/08/2015"/>
    <s v="01458.001650/2012-17"/>
    <s v="SE"/>
    <s v="RJ"/>
    <s v="Cantagalo"/>
    <s v="Jardim Histórico"/>
    <s v="Conjunto Paisagístico da Praça dos Melros,inclusive seu coreto"/>
    <n v="1"/>
    <m/>
    <n v="1"/>
    <n v="1229"/>
    <x v="51"/>
    <m/>
    <m/>
    <m/>
    <n v="1980"/>
    <s v="INSTRUÇÃO"/>
    <m/>
    <m/>
    <m/>
    <s v=" "/>
    <s v="Bem Paisagístico"/>
    <s v="Jardim Histórico"/>
    <m/>
    <m/>
    <m/>
    <m/>
    <m/>
    <m/>
    <m/>
    <x v="1"/>
    <m/>
    <m/>
    <m/>
    <m/>
    <m/>
    <m/>
    <m/>
    <m/>
    <m/>
    <m/>
    <m/>
    <m/>
    <m/>
    <m/>
  </r>
  <r>
    <m/>
    <s v="SUPERINT"/>
    <s v="Origem: DEPAM, destino: SE-RJ, em 27/05/2015"/>
    <m/>
    <s v="SE"/>
    <s v="RJ"/>
    <s v="Cantagalo"/>
    <s v="Edificação"/>
    <s v="Prédio do Forum"/>
    <n v="1"/>
    <m/>
    <n v="1"/>
    <n v="1230"/>
    <x v="51"/>
    <m/>
    <m/>
    <m/>
    <n v="1980"/>
    <s v="INSTRUÇÃO"/>
    <m/>
    <m/>
    <m/>
    <s v=" "/>
    <s v="Bem Imóvel"/>
    <s v="Edificação"/>
    <m/>
    <m/>
    <m/>
    <m/>
    <m/>
    <m/>
    <m/>
    <x v="1"/>
    <m/>
    <m/>
    <m/>
    <m/>
    <m/>
    <m/>
    <m/>
    <m/>
    <m/>
    <m/>
    <m/>
    <m/>
    <m/>
    <m/>
  </r>
  <r>
    <m/>
    <s v="SUPERINT"/>
    <s v="Origem:Depam. Destino: SE/RJ, encaminhado em 10/04/2015"/>
    <s v="01458.001652/2012-06"/>
    <s v="SE"/>
    <s v="RJ"/>
    <s v="Cantagalo"/>
    <s v="Edificação"/>
    <s v="Prédio da Câmara Municipal"/>
    <n v="1"/>
    <m/>
    <n v="1"/>
    <n v="1231"/>
    <x v="51"/>
    <d v="1986-06-23T00:00:00"/>
    <s v="cidadão"/>
    <m/>
    <n v="1980"/>
    <s v="INSTRUÇÃO"/>
    <m/>
    <m/>
    <m/>
    <s v=" "/>
    <s v="Bem Imóvel"/>
    <s v="Edificação"/>
    <m/>
    <m/>
    <m/>
    <m/>
    <m/>
    <m/>
    <m/>
    <x v="1"/>
    <m/>
    <m/>
    <m/>
    <m/>
    <m/>
    <m/>
    <m/>
    <m/>
    <m/>
    <m/>
    <m/>
    <m/>
    <m/>
    <m/>
  </r>
  <r>
    <d v="2016-12-13T00:00:00"/>
    <s v="DEPAM"/>
    <s v="Enviado ao arquivo para corrigir digitalização. Um dos processos sobrestados no Depam/RJ"/>
    <s v="01458.001656/2012-86"/>
    <s v="SE"/>
    <s v="RJ"/>
    <s v="Cantagalo"/>
    <s v="Conjunto Rural"/>
    <s v="Fazenda do Gavião"/>
    <n v="1"/>
    <m/>
    <n v="1"/>
    <n v="1232"/>
    <x v="51"/>
    <m/>
    <m/>
    <m/>
    <n v="1980"/>
    <s v="INSTRUÇÃO"/>
    <m/>
    <m/>
    <m/>
    <s v=" "/>
    <s v="Bem Imóvel"/>
    <s v="Conjunto Arquitetônico"/>
    <s v="Misto"/>
    <m/>
    <m/>
    <m/>
    <m/>
    <m/>
    <m/>
    <x v="1"/>
    <m/>
    <m/>
    <m/>
    <m/>
    <m/>
    <m/>
    <m/>
    <m/>
    <m/>
    <m/>
    <m/>
    <m/>
    <m/>
    <m/>
  </r>
  <r>
    <m/>
    <s v="ARQUIVO"/>
    <s v="Encaminhado à presidência com sugestão de indeferimento em 13/01/15"/>
    <s v="01458.001581/2012-33"/>
    <s v="SE"/>
    <s v="RJ"/>
    <s v="Rio de Janeiro"/>
    <s v="Patrimônio Natural"/>
    <s v="Conjunto: Arquitetônico e Paisagístico de toda a Ilha de Paquetá"/>
    <n v="1"/>
    <m/>
    <n v="1"/>
    <n v="1233"/>
    <x v="51"/>
    <m/>
    <m/>
    <m/>
    <n v="1980"/>
    <s v="INDEFERIDO"/>
    <m/>
    <d v="2015-03-12T00:00:00"/>
    <m/>
    <s v=" "/>
    <s v="Bem Paisagístico"/>
    <s v="Paisagem"/>
    <m/>
    <m/>
    <m/>
    <m/>
    <m/>
    <m/>
    <m/>
    <x v="1"/>
    <m/>
    <m/>
    <d v="2015-02-04T00:00:00"/>
    <n v="2010"/>
    <m/>
    <m/>
    <m/>
    <m/>
    <m/>
    <m/>
    <m/>
    <m/>
    <m/>
    <m/>
  </r>
  <r>
    <m/>
    <s v="ARQUIVO"/>
    <s v="Processo INDEFERIDO em 11/04/1988."/>
    <m/>
    <s v="NE"/>
    <s v="BA"/>
    <s v="Central"/>
    <s v="Patrimônio Natural"/>
    <s v="Gruta: Toca da Esperança "/>
    <n v="1"/>
    <m/>
    <n v="1"/>
    <n v="1234"/>
    <x v="51"/>
    <m/>
    <m/>
    <m/>
    <n v="1980"/>
    <s v="INDEFERIDO"/>
    <m/>
    <m/>
    <m/>
    <s v=" "/>
    <s v="Bem Paisagístico"/>
    <s v="Paisagem"/>
    <m/>
    <m/>
    <m/>
    <m/>
    <m/>
    <m/>
    <m/>
    <x v="1"/>
    <m/>
    <m/>
    <d v="1988-04-11T00:00:00"/>
    <n v="1980"/>
    <m/>
    <m/>
    <m/>
    <m/>
    <m/>
    <m/>
    <m/>
    <m/>
    <m/>
    <m/>
  </r>
  <r>
    <m/>
    <s v="ARQUIVO"/>
    <s v="Processo INDEFERIDO em 03/05/1999."/>
    <m/>
    <s v="SE"/>
    <s v="RJ"/>
    <s v="Rio de Janeiro"/>
    <s v="Coleção ou acervo"/>
    <s v="Acervo do Lloyd Brasileiro, do Ministério dos Transportes"/>
    <n v="1"/>
    <m/>
    <n v="1"/>
    <n v="1235"/>
    <x v="51"/>
    <m/>
    <m/>
    <m/>
    <n v="1980"/>
    <s v="INDEFERIDO"/>
    <m/>
    <m/>
    <m/>
    <s v=" "/>
    <s v="Bem Móvel e Integrado"/>
    <s v="Acervo"/>
    <m/>
    <m/>
    <m/>
    <m/>
    <m/>
    <m/>
    <m/>
    <x v="1"/>
    <m/>
    <m/>
    <d v="1999-05-03T00:00:00"/>
    <n v="1990"/>
    <m/>
    <m/>
    <m/>
    <m/>
    <m/>
    <m/>
    <m/>
    <m/>
    <m/>
    <m/>
  </r>
  <r>
    <d v="2017-09-11T00:00:00"/>
    <s v="DEPAM"/>
    <s v="Encaminhado pela Superintendência para retorno com orientação sobre reconhecimento de acervos"/>
    <s v="01458.001657/2012-21"/>
    <s v="SE"/>
    <s v="RJ"/>
    <s v="Rio de Janeiro"/>
    <s v="Coleção ou acervo"/>
    <s v="Acervo do SERPRO - Serviço Federal de Processamento de Dados do Ministério da Fazenda"/>
    <n v="1"/>
    <m/>
    <n v="1"/>
    <n v="1236"/>
    <x v="51"/>
    <m/>
    <m/>
    <m/>
    <n v="1980"/>
    <s v="INSTRUÇÃO"/>
    <s v="DEFERIMENTO"/>
    <m/>
    <m/>
    <s v=" "/>
    <s v="Bem Móvel e Integrado"/>
    <s v="Acervo"/>
    <m/>
    <m/>
    <m/>
    <m/>
    <m/>
    <m/>
    <m/>
    <x v="1"/>
    <m/>
    <m/>
    <m/>
    <m/>
    <m/>
    <m/>
    <m/>
    <m/>
    <m/>
    <m/>
    <m/>
    <m/>
    <m/>
    <m/>
  </r>
  <r>
    <m/>
    <s v="ARQUIVO"/>
    <s v="Processo INDEFERIDO em 30/03/2011."/>
    <s v="01458.000364/2011-45"/>
    <s v="SE"/>
    <s v="RJ"/>
    <s v="Rio de Janeiro"/>
    <s v="Edificação"/>
    <s v="Caixa Econômica Federal: Acervo do antigo Banco Nacional de Habitação (BNH)"/>
    <n v="1"/>
    <m/>
    <n v="1"/>
    <n v="1237"/>
    <x v="51"/>
    <m/>
    <m/>
    <m/>
    <n v="1980"/>
    <s v="INDEFERIDO"/>
    <m/>
    <m/>
    <m/>
    <s v=" "/>
    <s v="Bem Imóvel"/>
    <s v="Edificação"/>
    <m/>
    <m/>
    <m/>
    <m/>
    <m/>
    <m/>
    <m/>
    <x v="1"/>
    <m/>
    <m/>
    <d v="2011-03-30T00:00:00"/>
    <n v="2010"/>
    <m/>
    <m/>
    <m/>
    <m/>
    <m/>
    <m/>
    <m/>
    <m/>
    <m/>
    <m/>
  </r>
  <r>
    <m/>
    <s v="ARQUIVO"/>
    <s v="INDEFERIDO em 08.03.16"/>
    <s v="01504.001490/2015-48"/>
    <s v="NE"/>
    <s v="SE"/>
    <s v="Aracaju"/>
    <s v="Coleção ou acervo"/>
    <s v="Museu de Arte e História &quot;Rosa Maria&quot; – acervo "/>
    <n v="1"/>
    <m/>
    <n v="1"/>
    <n v="1238"/>
    <x v="51"/>
    <m/>
    <m/>
    <m/>
    <n v="1980"/>
    <s v="INDEFERIDO"/>
    <m/>
    <m/>
    <m/>
    <s v=" "/>
    <s v="Bem Móvel e Integrado"/>
    <s v="Acervo"/>
    <m/>
    <m/>
    <m/>
    <m/>
    <m/>
    <m/>
    <m/>
    <x v="1"/>
    <m/>
    <m/>
    <d v="1905-07-08T00:00:00"/>
    <n v="2010"/>
    <m/>
    <m/>
    <m/>
    <m/>
    <m/>
    <m/>
    <m/>
    <m/>
    <m/>
    <m/>
  </r>
  <r>
    <d v="2019-07-17T00:00:00"/>
    <s v="ARQUIVO"/>
    <m/>
    <s v="01458.000463/2012-46"/>
    <s v="SE"/>
    <s v="MG"/>
    <s v="Belo Vale"/>
    <s v="Conjunto Rural"/>
    <s v="Conjunto Arquitetônico e Paisagistico junto à Fazenda da Boa Esperança"/>
    <n v="1"/>
    <m/>
    <n v="1"/>
    <n v="1239"/>
    <x v="51"/>
    <m/>
    <m/>
    <m/>
    <n v="1980"/>
    <s v="INDEFERIDO"/>
    <s v="INDEFERIMENTO"/>
    <m/>
    <m/>
    <s v=" "/>
    <s v="Bem Imóvel"/>
    <s v="Conjunto Arquitetônico"/>
    <m/>
    <m/>
    <m/>
    <m/>
    <m/>
    <m/>
    <m/>
    <x v="1"/>
    <m/>
    <m/>
    <m/>
    <m/>
    <m/>
    <m/>
    <m/>
    <m/>
    <m/>
    <m/>
    <m/>
    <m/>
    <m/>
    <m/>
  </r>
  <r>
    <m/>
    <s v="ARQUIVO"/>
    <s v="Origem: DEPAM. Destino: Presidência, para INDEFERIMENTO, em 08/06/2016"/>
    <s v="01458.000074/2013-63"/>
    <s v="NE"/>
    <s v="BA"/>
    <s v="Itabuna"/>
    <s v="Conjunto Urbano"/>
    <s v="Vila das Ferradas"/>
    <n v="1"/>
    <m/>
    <n v="1"/>
    <n v="1240"/>
    <x v="51"/>
    <m/>
    <m/>
    <m/>
    <n v="1980"/>
    <s v="INDEFERIDO"/>
    <m/>
    <m/>
    <m/>
    <s v=" "/>
    <s v="Bem Imóvel"/>
    <s v="Conjunto Urbano"/>
    <m/>
    <m/>
    <m/>
    <m/>
    <m/>
    <m/>
    <m/>
    <x v="1"/>
    <m/>
    <m/>
    <d v="1905-07-08T00:00:00"/>
    <n v="2010"/>
    <m/>
    <m/>
    <m/>
    <m/>
    <m/>
    <m/>
    <m/>
    <m/>
    <m/>
    <m/>
  </r>
  <r>
    <m/>
    <s v="ARQUIVO"/>
    <s v="Processo INDEFERIDO em 01/08/1997."/>
    <m/>
    <s v="SE"/>
    <s v="SP"/>
    <s v="Monteiro Lobato"/>
    <s v="Conjunto Rural"/>
    <s v="Casa da Fazenda São José; Sítio do Picapau Amarelo "/>
    <n v="1"/>
    <m/>
    <n v="1"/>
    <n v="1241"/>
    <x v="51"/>
    <m/>
    <m/>
    <m/>
    <n v="1980"/>
    <s v="INDEFERIDO"/>
    <m/>
    <m/>
    <m/>
    <s v=" "/>
    <s v="Bem Imóvel"/>
    <s v="Conjunto Arquitetônico"/>
    <s v="Misto"/>
    <m/>
    <m/>
    <m/>
    <m/>
    <m/>
    <m/>
    <x v="1"/>
    <m/>
    <m/>
    <d v="1997-08-01T00:00:00"/>
    <n v="1990"/>
    <m/>
    <m/>
    <m/>
    <m/>
    <m/>
    <m/>
    <m/>
    <m/>
    <m/>
    <m/>
  </r>
  <r>
    <m/>
    <s v="SUPERINT"/>
    <s v="Origem: DEPAM. Destino: SE/AL, encaminhado em 10/04/2015"/>
    <s v="01458.001038/2013-17"/>
    <s v="NE"/>
    <s v="AL"/>
    <s v="Maceió"/>
    <s v="Conjunto Urbano"/>
    <s v="Vila Operária em Fernão Velho"/>
    <n v="1"/>
    <m/>
    <n v="1"/>
    <n v="1242"/>
    <x v="51"/>
    <m/>
    <m/>
    <m/>
    <n v="1980"/>
    <s v="INSTRUÇÃO"/>
    <m/>
    <m/>
    <m/>
    <s v=" "/>
    <s v="Bem Imóvel"/>
    <s v="Conjunto Urbano"/>
    <m/>
    <m/>
    <m/>
    <m/>
    <m/>
    <m/>
    <m/>
    <x v="1"/>
    <m/>
    <m/>
    <m/>
    <m/>
    <m/>
    <m/>
    <m/>
    <m/>
    <m/>
    <m/>
    <m/>
    <m/>
    <m/>
    <m/>
  </r>
  <r>
    <m/>
    <s v="ARQUIVO"/>
    <s v="INDEFERIDO em 01/08/1997."/>
    <m/>
    <s v="NE"/>
    <s v="MA"/>
    <s v="Buriti "/>
    <s v="Conjunto Rural"/>
    <s v="Casa: Santa Cruz (Fazenda)"/>
    <n v="1"/>
    <m/>
    <n v="1"/>
    <n v="1243"/>
    <x v="51"/>
    <m/>
    <m/>
    <m/>
    <n v="1980"/>
    <s v="INDEFERIDO"/>
    <m/>
    <m/>
    <m/>
    <s v=" "/>
    <s v="Bem Imóvel"/>
    <s v="Conjunto Arquitetônico"/>
    <s v="Misto"/>
    <m/>
    <m/>
    <m/>
    <m/>
    <m/>
    <m/>
    <x v="1"/>
    <m/>
    <m/>
    <d v="1992-11-23T00:00:00"/>
    <n v="1990"/>
    <m/>
    <m/>
    <m/>
    <m/>
    <m/>
    <m/>
    <m/>
    <m/>
    <m/>
    <m/>
  </r>
  <r>
    <m/>
    <s v="ARQUIVO"/>
    <s v="D.O.U. informa que na 136ª reunião do Conselho Consultivo, realizada em 31/03/1989, foi decidido o INDEFERIMENTO do Processo."/>
    <m/>
    <s v="SE"/>
    <s v="RJ"/>
    <s v="Rio de Janeiro"/>
    <s v="Edificação"/>
    <s v="Casa: Vinte e Quatro de Maio (Rua), nº 22"/>
    <n v="1"/>
    <m/>
    <n v="1"/>
    <n v="1244"/>
    <x v="51"/>
    <m/>
    <m/>
    <m/>
    <n v="1980"/>
    <s v="INDEFERIDO"/>
    <m/>
    <m/>
    <m/>
    <s v=" "/>
    <s v="Bem Imóvel"/>
    <s v="Edificação"/>
    <m/>
    <m/>
    <m/>
    <m/>
    <m/>
    <n v="1989"/>
    <n v="136"/>
    <x v="1"/>
    <m/>
    <m/>
    <d v="1989-03-31T00:00:00"/>
    <n v="1980"/>
    <s v="O citado bem foi demolido"/>
    <m/>
    <m/>
    <m/>
    <m/>
    <m/>
    <m/>
    <m/>
    <m/>
    <m/>
  </r>
  <r>
    <m/>
    <s v="ARQUIVO"/>
    <m/>
    <m/>
    <s v="NE"/>
    <s v="PE"/>
    <s v="Recife"/>
    <s v="Conjunto Rural"/>
    <s v="Casa de Gilberto Freyre ou Vivenda Santo Antônio de Apipucos, edificação e sítio paisagístico ao seu redor."/>
    <n v="1"/>
    <s v="T"/>
    <n v="1"/>
    <n v="1245"/>
    <x v="51"/>
    <m/>
    <m/>
    <m/>
    <n v="1980"/>
    <s v="TOMBADO"/>
    <m/>
    <m/>
    <m/>
    <s v="PE2611606BIED00004"/>
    <s v="Bem Imóvel"/>
    <s v="Conjunto Arquitetônico"/>
    <s v="Misto"/>
    <d v="1988-11-21T00:00:00"/>
    <d v="1988-11-21T00:00:00"/>
    <m/>
    <m/>
    <n v="1988"/>
    <n v="133"/>
    <x v="36"/>
    <n v="1980"/>
    <m/>
    <m/>
    <m/>
    <m/>
    <s v="Não se aplica"/>
    <m/>
    <m/>
    <m/>
    <m/>
    <m/>
    <m/>
    <m/>
    <s v="Atual sede da Fundação Gilberto Freyre."/>
  </r>
  <r>
    <d v="2020-04-13T00:00:00"/>
    <s v="DEPAM"/>
    <s v="Encaminhado à SE/MG em 09/04/2014"/>
    <s v="01458.002317/2010-55"/>
    <s v="SE"/>
    <s v="MG"/>
    <s v="Paracatu"/>
    <s v="Patrimônio Natural"/>
    <s v="Gruta da Lagoa Rica"/>
    <n v="1"/>
    <m/>
    <n v="1"/>
    <n v="1246"/>
    <x v="51"/>
    <m/>
    <m/>
    <m/>
    <n v="1980"/>
    <s v="INSTRUÇÃO"/>
    <s v="INDEFERIMENTO"/>
    <m/>
    <m/>
    <s v=" "/>
    <s v="Bem Paisagístico"/>
    <s v="Paisagem"/>
    <m/>
    <m/>
    <m/>
    <m/>
    <m/>
    <m/>
    <m/>
    <x v="1"/>
    <m/>
    <m/>
    <m/>
    <m/>
    <s v="Diretor 28/08/2013"/>
    <m/>
    <m/>
    <m/>
    <m/>
    <m/>
    <m/>
    <m/>
    <m/>
    <m/>
  </r>
  <r>
    <m/>
    <s v="SUPERINT"/>
    <s v="Origem: DEPAM 17/10/2012 / Destino: Superintendência 01/02/2013"/>
    <s v="01458.000920/2012-64"/>
    <s v="SE"/>
    <s v="MG"/>
    <s v="Ouro Preto"/>
    <s v="Patrimônio Natural"/>
    <s v="Gruta: Igrejinha (da)"/>
    <n v="1"/>
    <m/>
    <n v="1"/>
    <n v="1247"/>
    <x v="51"/>
    <m/>
    <m/>
    <m/>
    <n v="1980"/>
    <s v="INSTRUÇÃO"/>
    <m/>
    <m/>
    <m/>
    <s v=" "/>
    <s v="Bem Paisagístico"/>
    <s v="Paisagem"/>
    <m/>
    <m/>
    <m/>
    <m/>
    <m/>
    <m/>
    <m/>
    <x v="1"/>
    <m/>
    <m/>
    <m/>
    <m/>
    <m/>
    <m/>
    <m/>
    <m/>
    <m/>
    <m/>
    <m/>
    <m/>
    <m/>
    <m/>
  </r>
  <r>
    <m/>
    <s v="ARQUIVO"/>
    <m/>
    <m/>
    <s v="S"/>
    <s v="RS"/>
    <s v="Antônio Prado"/>
    <s v="Conjunto Arquitetônico"/>
    <s v="Conjunto arquitetônico e urbanístico de Antônio Prado, constituído pelos seguintes imóveis : Avenida Valdomiro Bocchese , 214 , 218 , 228 , 284 , 285 , 321 , 357 , 373 , 439 , 476 , 496 , 497, 500 , 524 , 531 , 540 , 553 , 554 , 574 , 568 , 587 , 646 , 69"/>
    <n v="1"/>
    <s v="T"/>
    <n v="1"/>
    <n v="1248"/>
    <x v="51"/>
    <m/>
    <m/>
    <m/>
    <n v="1980"/>
    <s v="TOMBADO"/>
    <m/>
    <m/>
    <m/>
    <s v="RS-4300802-BI-CU-00001"/>
    <s v="Bem Imóvel"/>
    <s v="Conjunto Arquitetônico"/>
    <m/>
    <d v="1990-01-10T00:00:00"/>
    <d v="1990-01-10T00:00:00"/>
    <m/>
    <m/>
    <n v="1988"/>
    <n v="135"/>
    <x v="63"/>
    <n v="1990"/>
    <m/>
    <m/>
    <m/>
    <s v="É um Conjunto Arquitetônico, mas que tem sido tratado como Conjunto Urbano, incluindo as 2 unidades tombadas através do Processo nº 1145-T-85. Necessita rerratificação!"/>
    <s v="Não se aplica"/>
    <m/>
    <s v="S/D"/>
    <m/>
    <m/>
    <s v="não"/>
    <s v="sim"/>
    <s v="1996/ 2007-2009/2011"/>
    <s v="Tem diretrizes para normatização (1996) que necessitam revisão. Estudo concluído pela SE (INCEU). Trabalhado durante Oficinas Regionais em 2011, mas não avançou. Informações sobre delimitação das poligonais: DEPAM-RJ 98-99"/>
  </r>
  <r>
    <m/>
    <s v="ARQUIVO"/>
    <s v="Processo INDEFERIDO em 03/05/1999."/>
    <m/>
    <s v="NE"/>
    <s v="PE"/>
    <s v="Paulista"/>
    <s v="Edificação e Acervo"/>
    <s v="Igreja Matriz Prazeres"/>
    <n v="1"/>
    <m/>
    <n v="1"/>
    <n v="1249"/>
    <x v="51"/>
    <m/>
    <m/>
    <m/>
    <n v="1980"/>
    <s v="INDEFERIDO"/>
    <m/>
    <m/>
    <m/>
    <s v=" "/>
    <s v="Bem Imóvel"/>
    <s v="Edificação"/>
    <s v="Arquitetura Religiosa"/>
    <m/>
    <m/>
    <m/>
    <m/>
    <m/>
    <m/>
    <x v="1"/>
    <m/>
    <m/>
    <d v="1999-05-03T00:00:00"/>
    <n v="1990"/>
    <m/>
    <m/>
    <m/>
    <m/>
    <m/>
    <m/>
    <m/>
    <m/>
    <m/>
    <m/>
  </r>
  <r>
    <m/>
    <s v="ARQUIVO"/>
    <s v="Processo INDEFERIDO em 03/05/1999."/>
    <m/>
    <s v="NE"/>
    <s v="PE"/>
    <s v="Paulista"/>
    <s v="Conjunto Rural"/>
    <s v="Engenho Maranguape"/>
    <n v="1"/>
    <m/>
    <n v="0"/>
    <n v="1249"/>
    <x v="51"/>
    <m/>
    <m/>
    <m/>
    <n v="1980"/>
    <s v="INDEFERIDO"/>
    <m/>
    <m/>
    <m/>
    <s v=" "/>
    <s v="Bem Imóvel"/>
    <s v="Conjunto Arquitetônico"/>
    <s v="Arquitetura de Produção"/>
    <m/>
    <m/>
    <m/>
    <m/>
    <m/>
    <m/>
    <x v="1"/>
    <m/>
    <m/>
    <d v="1999-05-03T00:00:00"/>
    <n v="1990"/>
    <m/>
    <m/>
    <m/>
    <m/>
    <m/>
    <m/>
    <m/>
    <m/>
    <m/>
    <m/>
  </r>
  <r>
    <m/>
    <s v="SUPERINT"/>
    <s v="Origem: DEPAM, 17/07/2013 / Destino: Superintendência, 27/09/2013"/>
    <s v="01458.000808/2013-12"/>
    <s v="SE"/>
    <s v="SP"/>
    <s v="São Paulo"/>
    <s v="Conjunto Urbano"/>
    <s v="Bairros: Jardim América, Jardim Europa, Jardim Paulista e Jardim Paulistano"/>
    <n v="1"/>
    <m/>
    <n v="1"/>
    <n v="1250"/>
    <x v="51"/>
    <m/>
    <m/>
    <m/>
    <n v="1980"/>
    <s v="INSTRUÇÃO"/>
    <m/>
    <m/>
    <m/>
    <m/>
    <s v="Bem Imóvel"/>
    <s v="Conjunto Urbano"/>
    <m/>
    <m/>
    <m/>
    <m/>
    <m/>
    <m/>
    <m/>
    <x v="1"/>
    <m/>
    <m/>
    <m/>
    <m/>
    <m/>
    <m/>
    <m/>
    <m/>
    <m/>
    <m/>
    <m/>
    <m/>
    <m/>
    <m/>
  </r>
  <r>
    <m/>
    <s v="DEPAM"/>
    <s v="Anexado ao processo 216-T-39. Na CGID para análise de rerratificação "/>
    <m/>
    <s v="SE"/>
    <s v="SP"/>
    <s v="Santos"/>
    <s v="Edificação e Acervo"/>
    <s v="Igreja da Ordem 1ª do Carmo e seu acervo (arquivo) documental, inclusive os remanescentes do antigo convento do Carmo."/>
    <n v="1"/>
    <m/>
    <n v="1"/>
    <n v="1251"/>
    <x v="51"/>
    <m/>
    <m/>
    <m/>
    <n v="1980"/>
    <s v="ANEXADO"/>
    <m/>
    <m/>
    <m/>
    <s v="SP-3548500-BI-ED-00005"/>
    <s v="Bem Imóvel"/>
    <s v="Edificação"/>
    <s v="Arquitetura Religiosa"/>
    <m/>
    <m/>
    <m/>
    <m/>
    <m/>
    <m/>
    <x v="1"/>
    <m/>
    <m/>
    <m/>
    <m/>
    <s v="ao qual foi apensado o processo nº 217-T-39 (Igreja e Convento de Nossa Senhora do Carmo). Em andamento Depam-RJ"/>
    <m/>
    <m/>
    <m/>
    <m/>
    <m/>
    <m/>
    <m/>
    <m/>
    <m/>
  </r>
  <r>
    <m/>
    <s v="ARQUIVO"/>
    <m/>
    <s v="01450.001532/2004-61"/>
    <s v="SE"/>
    <s v="SP"/>
    <s v="Santo André"/>
    <s v="Conjunto Urbano"/>
    <s v="Vila Ferroviária de Paranapiacaba"/>
    <n v="1"/>
    <s v="T"/>
    <n v="1"/>
    <n v="1252"/>
    <x v="51"/>
    <m/>
    <m/>
    <m/>
    <n v="1980"/>
    <s v="TOMBADO"/>
    <m/>
    <m/>
    <m/>
    <s v="SP-3547809-BI-CU-00001"/>
    <s v="Bem Imóvel"/>
    <s v="Conjunto Urbano"/>
    <m/>
    <m/>
    <d v="2008-09-30T00:00:00"/>
    <m/>
    <m/>
    <n v="2002"/>
    <n v="35"/>
    <x v="67"/>
    <n v="2000"/>
    <m/>
    <m/>
    <m/>
    <m/>
    <s v="T"/>
    <s v="sim"/>
    <s v="T"/>
    <s v="sim"/>
    <s v="sim"/>
    <m/>
    <s v="sim"/>
    <s v="???"/>
    <s v="Estudos de pré-setorização e diretrizes elaborados pela Sub-prefeitura e Condephaat, verificar adequação para o IPHAN"/>
  </r>
  <r>
    <m/>
    <s v="ARQUIVO"/>
    <s v="Encaminhado à SE/GO em 10/04/2014, encaminhado ao Arquivo Central com sugestão de indeferimento em 12/01/15"/>
    <s v="01458.002316/2010-19"/>
    <s v="CO"/>
    <s v="GO"/>
    <s v="Goiás"/>
    <s v="Patrimônio Natural"/>
    <s v="Serra Dourada"/>
    <n v="1"/>
    <m/>
    <n v="1"/>
    <n v="1253"/>
    <x v="51"/>
    <m/>
    <s v="prefeitura  de Mossâmedes-GO"/>
    <m/>
    <n v="1980"/>
    <s v="INDEFERIDO"/>
    <m/>
    <d v="2015-01-16T00:00:00"/>
    <m/>
    <s v=" "/>
    <s v="Bem Paisagístico"/>
    <s v="Paisagem"/>
    <m/>
    <m/>
    <m/>
    <m/>
    <m/>
    <m/>
    <m/>
    <x v="1"/>
    <m/>
    <m/>
    <d v="2015-01-16T00:00:00"/>
    <n v="2010"/>
    <m/>
    <m/>
    <m/>
    <m/>
    <m/>
    <m/>
    <m/>
    <m/>
    <m/>
    <m/>
  </r>
  <r>
    <m/>
    <s v="SUPERINT"/>
    <s v="Origem: DEPAM/RJ. Destino: CGPN: 17/06/2010 (não recebido - verificar)"/>
    <s v="01458.002568/2010-30"/>
    <s v="SE"/>
    <s v="RJ"/>
    <s v="Rio de Janeiro"/>
    <s v="Patrimônio Natural"/>
    <s v="Orla Marítima do Município do Rio de Janeiro"/>
    <n v="1"/>
    <m/>
    <n v="1"/>
    <n v="1254"/>
    <x v="51"/>
    <m/>
    <m/>
    <m/>
    <n v="1980"/>
    <s v="INSTRUÇÃO"/>
    <m/>
    <m/>
    <m/>
    <s v=" "/>
    <s v="Bem Paisagístico"/>
    <s v="Paisagem"/>
    <m/>
    <m/>
    <m/>
    <m/>
    <m/>
    <m/>
    <m/>
    <x v="1"/>
    <m/>
    <m/>
    <m/>
    <m/>
    <m/>
    <m/>
    <m/>
    <m/>
    <m/>
    <m/>
    <m/>
    <m/>
    <m/>
    <m/>
  </r>
  <r>
    <d v="2018-07-23T00:00:00"/>
    <s v="DEPAM"/>
    <m/>
    <s v="01458.000269/2013-11"/>
    <s v="NE"/>
    <s v="PE"/>
    <s v="Goiana"/>
    <s v="Edificação e Acervo"/>
    <s v="Igreja São Lourenço"/>
    <n v="1"/>
    <m/>
    <n v="1"/>
    <n v="1255"/>
    <x v="51"/>
    <m/>
    <m/>
    <d v="1988-12-07T00:00:00"/>
    <n v="1980"/>
    <s v="INSTRUÇÃO"/>
    <s v="DEFERIMENTO"/>
    <m/>
    <m/>
    <s v=" "/>
    <s v="Bem Imóvel"/>
    <s v="Edificação"/>
    <s v="Arquitetura Religiosa"/>
    <m/>
    <m/>
    <m/>
    <m/>
    <m/>
    <m/>
    <x v="1"/>
    <m/>
    <m/>
    <m/>
    <m/>
    <m/>
    <m/>
    <m/>
    <m/>
    <m/>
    <m/>
    <m/>
    <m/>
    <m/>
    <m/>
  </r>
  <r>
    <m/>
    <s v="SUPERINT"/>
    <s v="Origem: DEPAM 27/12/2012 / Destino: Superintendência 08/01/2013"/>
    <s v="01458.001550/2012-82"/>
    <s v="SE"/>
    <s v="RJ"/>
    <s v="Paty do Alferes"/>
    <s v="Patrimônio Natural"/>
    <s v="Aldeia de Arcozelo"/>
    <n v="1"/>
    <m/>
    <n v="1"/>
    <n v="1256"/>
    <x v="51"/>
    <m/>
    <m/>
    <m/>
    <n v="1980"/>
    <s v="INSTRUÇÃO"/>
    <m/>
    <m/>
    <m/>
    <s v=" "/>
    <s v="Bem Paisagístico"/>
    <s v="Paisagem"/>
    <m/>
    <m/>
    <m/>
    <m/>
    <m/>
    <m/>
    <m/>
    <x v="1"/>
    <m/>
    <m/>
    <m/>
    <m/>
    <m/>
    <m/>
    <m/>
    <m/>
    <m/>
    <m/>
    <m/>
    <m/>
    <m/>
    <m/>
  </r>
  <r>
    <m/>
    <s v="SUPERINT"/>
    <s v="Origem: DEPAM, destino: SE/BA"/>
    <s v="01458.001039/2013-61"/>
    <s v="NE"/>
    <s v="BA"/>
    <s v="Ibitiara"/>
    <s v="Edificação e Acervo"/>
    <s v="Igreja Nossa Senhora dos Remédios"/>
    <n v="1"/>
    <m/>
    <n v="1"/>
    <n v="1257"/>
    <x v="51"/>
    <m/>
    <m/>
    <m/>
    <n v="1980"/>
    <s v="INSTRUÇÃO"/>
    <m/>
    <m/>
    <m/>
    <s v=" "/>
    <s v="Bem Imóvel"/>
    <s v="Edificação"/>
    <s v="Arquitetura Religiosa"/>
    <m/>
    <m/>
    <m/>
    <m/>
    <m/>
    <m/>
    <x v="1"/>
    <m/>
    <m/>
    <m/>
    <m/>
    <m/>
    <m/>
    <m/>
    <m/>
    <m/>
    <m/>
    <m/>
    <m/>
    <m/>
    <m/>
  </r>
  <r>
    <m/>
    <s v="SUPERINT"/>
    <s v="Na SE/RJ em 06/12/2012"/>
    <s v="01458.000668/2010-21"/>
    <s v="SE"/>
    <s v="RJ"/>
    <s v="Magé"/>
    <s v="Conjunto Urbano"/>
    <s v="Vila da Estrela e Vila Inhomirim"/>
    <n v="1"/>
    <m/>
    <n v="1"/>
    <n v="1258"/>
    <x v="51"/>
    <m/>
    <m/>
    <m/>
    <n v="1980"/>
    <s v="INSTRUÇÃO"/>
    <m/>
    <m/>
    <m/>
    <s v=" "/>
    <s v="Bem Imóvel"/>
    <s v="Conjunto Urbano"/>
    <m/>
    <m/>
    <m/>
    <m/>
    <m/>
    <m/>
    <m/>
    <x v="1"/>
    <m/>
    <m/>
    <m/>
    <m/>
    <m/>
    <m/>
    <m/>
    <m/>
    <m/>
    <m/>
    <m/>
    <m/>
    <m/>
    <m/>
  </r>
  <r>
    <m/>
    <s v="SUPERINT"/>
    <s v="Encaminhado à Superintendência em 27/02/2014 (Anna)"/>
    <s v="01458.002319/2010-44"/>
    <s v="S"/>
    <s v="RS"/>
    <s v="Mata"/>
    <s v="Bem paleontológico"/>
    <s v="Reservas Paleobotânicas do Mun.da Mata"/>
    <n v="1"/>
    <m/>
    <n v="1"/>
    <n v="1259"/>
    <x v="51"/>
    <m/>
    <m/>
    <m/>
    <n v="1980"/>
    <s v="INSTRUÇÃO"/>
    <m/>
    <m/>
    <m/>
    <s v=" "/>
    <s v="Bem Paleontológico"/>
    <s v="Sítio"/>
    <m/>
    <m/>
    <m/>
    <m/>
    <m/>
    <m/>
    <m/>
    <x v="1"/>
    <m/>
    <m/>
    <m/>
    <m/>
    <m/>
    <m/>
    <m/>
    <m/>
    <m/>
    <m/>
    <m/>
    <m/>
    <m/>
    <m/>
  </r>
  <r>
    <m/>
    <s v="SUPERINT"/>
    <s v="Origem: DEPAM 27/12/2012 / Destino: Superintendência 08/01/2013"/>
    <s v="01458.001552/2012-71"/>
    <s v="SE"/>
    <s v="RJ"/>
    <s v="Rio de Janeiro"/>
    <s v="Coleção ou acervo"/>
    <s v="Acervo móvel (filmico, documental, mobiliário e tecnológico), de propriedade da Light"/>
    <n v="1"/>
    <m/>
    <n v="1"/>
    <n v="1260"/>
    <x v="52"/>
    <m/>
    <m/>
    <m/>
    <n v="1980"/>
    <s v="INSTRUÇÃO"/>
    <m/>
    <m/>
    <m/>
    <s v=" "/>
    <s v="Bem Móvel e Integrado"/>
    <s v="Acervo"/>
    <m/>
    <m/>
    <m/>
    <m/>
    <m/>
    <m/>
    <m/>
    <x v="1"/>
    <m/>
    <m/>
    <m/>
    <m/>
    <m/>
    <m/>
    <m/>
    <m/>
    <m/>
    <m/>
    <m/>
    <m/>
    <m/>
    <m/>
  </r>
  <r>
    <m/>
    <s v="ARQUIVO"/>
    <s v="Era duplicado. Apensado ao processo nº 1.097-T-83"/>
    <m/>
    <s v="S"/>
    <s v="PR"/>
    <s v="Paranaguá"/>
    <s v="Conjunto Urbano"/>
    <s v="Centro Histórico de Paranaguá"/>
    <n v="1"/>
    <m/>
    <n v="1"/>
    <n v="1261"/>
    <x v="52"/>
    <m/>
    <m/>
    <m/>
    <n v="1980"/>
    <s v="INDEFERIDO"/>
    <m/>
    <m/>
    <m/>
    <s v=" "/>
    <s v="Bem Imóvel"/>
    <s v="Conjunto Urbano"/>
    <m/>
    <m/>
    <m/>
    <m/>
    <m/>
    <m/>
    <m/>
    <x v="1"/>
    <m/>
    <m/>
    <m/>
    <m/>
    <m/>
    <m/>
    <m/>
    <m/>
    <m/>
    <m/>
    <m/>
    <m/>
    <m/>
    <m/>
  </r>
  <r>
    <m/>
    <s v="ARQUIVO"/>
    <s v="Reaberto para delimitação do entorno. Na CGAF em 10/02/2014"/>
    <s v="01512.002737/2011-11"/>
    <s v="S"/>
    <s v="RS"/>
    <s v="Porto Alegre"/>
    <s v="Edificação"/>
    <s v="Imóvel situado na Av. Independência, 867 conhecido como Palacete Argentina"/>
    <n v="1"/>
    <s v="T"/>
    <n v="1"/>
    <n v="1262"/>
    <x v="52"/>
    <m/>
    <m/>
    <m/>
    <n v="1980"/>
    <s v="TOMBADO"/>
    <m/>
    <m/>
    <m/>
    <s v="RS4314902BIED00003"/>
    <s v="Bem Imóvel"/>
    <s v="Edificação"/>
    <m/>
    <m/>
    <m/>
    <d v="1990-03-14T00:00:00"/>
    <m/>
    <m/>
    <m/>
    <x v="63"/>
    <n v="1990"/>
    <m/>
    <m/>
    <m/>
    <m/>
    <s v="Não se aplica"/>
    <m/>
    <s v="sim"/>
    <m/>
    <m/>
    <s v="sim"/>
    <m/>
    <n v="2014"/>
    <s v="Portaria n° 27, de 15/janeiro/2014, publicada no DOU nº 21, Seção 01, p. 09, de 30/janeiro/2014"/>
  </r>
  <r>
    <m/>
    <s v="ARQUIVO"/>
    <s v="Origem: DEPAM, destino: Presidência, com indicação de INDEFERIMENTO, em 05/05/2016"/>
    <s v="01458.0001040/2013-96"/>
    <s v="NE"/>
    <s v="CE"/>
    <s v="Ibiapina"/>
    <s v="Edificação"/>
    <s v="Antiga Cadeia Pública"/>
    <n v="1"/>
    <m/>
    <n v="1"/>
    <n v="1263"/>
    <x v="52"/>
    <d v="1987-11-30T00:00:00"/>
    <s v="Assembléia Legislativa"/>
    <m/>
    <n v="1980"/>
    <s v="INDEFERIDO"/>
    <m/>
    <m/>
    <m/>
    <s v=" "/>
    <s v="Bem Imóvel"/>
    <s v="Edificação"/>
    <m/>
    <m/>
    <m/>
    <m/>
    <m/>
    <m/>
    <m/>
    <x v="1"/>
    <m/>
    <m/>
    <d v="1905-07-08T00:00:00"/>
    <n v="2010"/>
    <m/>
    <m/>
    <m/>
    <m/>
    <m/>
    <m/>
    <m/>
    <m/>
    <m/>
    <m/>
  </r>
  <r>
    <m/>
    <s v="ARQUIVO"/>
    <s v="indeferido em 16/07/2020"/>
    <s v="01458.001490/2012-06"/>
    <s v="CO"/>
    <s v="GO"/>
    <s v="Niquelândia"/>
    <s v="Edificação e Acervo"/>
    <s v="Igreja Santa Efigênia"/>
    <n v="1"/>
    <m/>
    <n v="1"/>
    <n v="1264"/>
    <x v="52"/>
    <m/>
    <m/>
    <m/>
    <n v="1980"/>
    <s v="INDEFERIDO"/>
    <m/>
    <m/>
    <m/>
    <s v=" "/>
    <s v="Bem Imóvel"/>
    <s v="Edificação"/>
    <s v="Arquitetura Religiosa"/>
    <m/>
    <m/>
    <m/>
    <m/>
    <m/>
    <m/>
    <x v="1"/>
    <m/>
    <m/>
    <m/>
    <m/>
    <m/>
    <m/>
    <m/>
    <m/>
    <m/>
    <m/>
    <m/>
    <m/>
    <m/>
    <m/>
  </r>
  <r>
    <m/>
    <s v="ARQUIVO"/>
    <s v="Processo INDEFERIDO em 27/05/2008. Bem demolido."/>
    <m/>
    <s v="SE"/>
    <s v="RJ"/>
    <s v="Vassouras"/>
    <s v="Edificação"/>
    <s v="Casa à Rua Ana Jesuína nº 8"/>
    <n v="1"/>
    <m/>
    <n v="1"/>
    <n v="1265"/>
    <x v="52"/>
    <m/>
    <m/>
    <m/>
    <n v="1980"/>
    <s v="INDEFERIDO"/>
    <m/>
    <m/>
    <m/>
    <s v=" "/>
    <s v="Bem Imóvel"/>
    <s v="Edificação"/>
    <m/>
    <m/>
    <m/>
    <m/>
    <m/>
    <m/>
    <m/>
    <x v="1"/>
    <m/>
    <m/>
    <d v="2008-05-27T00:00:00"/>
    <n v="2000"/>
    <s v="O proc. nº 1265-T-88 deverá, oportunamente, ser apensado ao vol. do proc. nº 566-T-57 (Conjunto urbanístico e paisagístico da cidade de Vassouras, RJ"/>
    <m/>
    <m/>
    <m/>
    <m/>
    <m/>
    <m/>
    <m/>
    <m/>
    <m/>
  </r>
  <r>
    <m/>
    <s v="ARQUIVO"/>
    <s v="INDEFERIDO em 06/09/1988."/>
    <m/>
    <s v="NE"/>
    <s v="MA"/>
    <s v="Viana"/>
    <s v="Edificação"/>
    <s v="Casa: Professor Antônio Lopes (Rua)"/>
    <n v="1"/>
    <m/>
    <n v="1"/>
    <n v="1266"/>
    <x v="52"/>
    <m/>
    <m/>
    <m/>
    <n v="1981"/>
    <s v="INDEFERIDO"/>
    <m/>
    <m/>
    <m/>
    <s v=" "/>
    <s v="Bem Imóvel"/>
    <s v="Edificação"/>
    <m/>
    <m/>
    <m/>
    <m/>
    <m/>
    <n v="1988"/>
    <n v="134"/>
    <x v="1"/>
    <m/>
    <m/>
    <d v="1988-09-06T00:00:00"/>
    <n v="1980"/>
    <s v="Imóvel demolido."/>
    <m/>
    <m/>
    <m/>
    <m/>
    <m/>
    <m/>
    <m/>
    <m/>
    <m/>
  </r>
  <r>
    <d v="2018-03-22T00:00:00"/>
    <s v="DEPAM"/>
    <s v="Encaminhado à SE/PE em 11/04/2014"/>
    <s v="01450.000923/2014-30"/>
    <s v="NE"/>
    <s v="PE"/>
    <s v="Recife"/>
    <s v="Patrimônio Natural"/>
    <s v="Mata de Maranguape"/>
    <n v="1"/>
    <m/>
    <n v="1"/>
    <n v="1267"/>
    <x v="52"/>
    <m/>
    <m/>
    <m/>
    <n v="1980"/>
    <s v="INSTRUÇÃO"/>
    <s v="INDEFERIMENTO"/>
    <m/>
    <m/>
    <s v=" "/>
    <s v="Bem Paisagístico"/>
    <s v="Paisagem"/>
    <m/>
    <m/>
    <m/>
    <m/>
    <m/>
    <m/>
    <m/>
    <x v="1"/>
    <m/>
    <m/>
    <m/>
    <m/>
    <m/>
    <m/>
    <m/>
    <m/>
    <m/>
    <m/>
    <m/>
    <m/>
    <m/>
    <m/>
  </r>
  <r>
    <m/>
    <s v="ARQUIVO"/>
    <s v="Processo INDEFERIDO em 23/01/2014."/>
    <s v="01458.000809/2013-59"/>
    <s v="NE"/>
    <s v="SE"/>
    <s v="Aracaju"/>
    <s v="Edificação"/>
    <s v="Casa: Cine-Teatro Rio Branco "/>
    <n v="1"/>
    <m/>
    <n v="1"/>
    <n v="1268"/>
    <x v="52"/>
    <m/>
    <m/>
    <m/>
    <n v="1980"/>
    <s v="INDEFERIDO"/>
    <m/>
    <m/>
    <m/>
    <s v=" "/>
    <s v="Bem Imóvel"/>
    <s v="Edificação"/>
    <m/>
    <m/>
    <m/>
    <m/>
    <m/>
    <m/>
    <m/>
    <x v="1"/>
    <m/>
    <m/>
    <d v="2013-05-16T00:00:00"/>
    <n v="2010"/>
    <m/>
    <m/>
    <m/>
    <m/>
    <m/>
    <m/>
    <m/>
    <m/>
    <m/>
    <m/>
  </r>
  <r>
    <m/>
    <s v="ARQUIVO"/>
    <m/>
    <s v="01450.001542/2004-04"/>
    <s v="CO"/>
    <s v="GO"/>
    <s v="Corumbá de Goiás"/>
    <s v="Conjunto Urbano"/>
    <s v="Conjunto arquitetônico constituído pela Igreja Matriz de Nossa Senhora da Penha de França e dos bens edificados que a envolvem."/>
    <n v="1"/>
    <s v="T"/>
    <n v="1"/>
    <n v="1269"/>
    <x v="52"/>
    <m/>
    <m/>
    <m/>
    <n v="1980"/>
    <s v="TOMBADO"/>
    <m/>
    <m/>
    <m/>
    <s v="GO5205802BICA00001"/>
    <s v="Bem Imóvel"/>
    <s v="Conjunto Urbano"/>
    <m/>
    <d v="2008-09-30T00:00:00"/>
    <m/>
    <m/>
    <m/>
    <n v="2000"/>
    <n v="22"/>
    <x v="67"/>
    <n v="2000"/>
    <m/>
    <m/>
    <m/>
    <m/>
    <s v="T"/>
    <s v="sim"/>
    <s v="P"/>
    <s v="sim"/>
    <s v="sim"/>
    <s v="sim"/>
    <m/>
    <n v="2013"/>
    <s v="Portaria 68 de 22/02/13. Exclui-se deste tombamento a Casa Paroquial."/>
  </r>
  <r>
    <m/>
    <s v="ARQUIVO"/>
    <s v="Enviado para indeferimento em 24/01/2019"/>
    <s v="01458.000849/2012-10"/>
    <s v="SE"/>
    <s v="MG"/>
    <s v="São João del Rei"/>
    <s v="Coleção ou acervo"/>
    <s v="Acervo: bens móveis que pertencem à capela de Nossa Senhora da Ajuda da fazend a do Pombal, localizada na fazenda Ouro Fino."/>
    <n v="1"/>
    <m/>
    <n v="1"/>
    <n v="1270"/>
    <x v="52"/>
    <m/>
    <m/>
    <m/>
    <n v="1980"/>
    <s v="INDEFERIDO"/>
    <m/>
    <m/>
    <m/>
    <s v=" "/>
    <s v="Bem Móvel e Integrado"/>
    <s v="Acervo"/>
    <m/>
    <m/>
    <m/>
    <m/>
    <m/>
    <m/>
    <m/>
    <x v="1"/>
    <m/>
    <m/>
    <m/>
    <m/>
    <m/>
    <m/>
    <m/>
    <m/>
    <m/>
    <m/>
    <m/>
    <m/>
    <m/>
    <m/>
  </r>
  <r>
    <d v="2018-05-17T00:00:00"/>
    <s v="DEPAM"/>
    <s v="recomenda indeferimento"/>
    <s v="01458.000270/2013-38"/>
    <s v="SE"/>
    <s v="SP"/>
    <s v="Iguape"/>
    <s v="Conjunto Rural"/>
    <s v="Bairro: Jipovura(Katsura)"/>
    <n v="1"/>
    <m/>
    <n v="1"/>
    <n v="1271"/>
    <x v="52"/>
    <m/>
    <m/>
    <m/>
    <n v="1980"/>
    <s v="INSTRUÇÃO"/>
    <s v="INDEFERIMENTO"/>
    <m/>
    <m/>
    <s v=" "/>
    <s v="Bem Imóvel"/>
    <s v="Conjunto Arquitetônico"/>
    <m/>
    <m/>
    <m/>
    <m/>
    <m/>
    <m/>
    <m/>
    <x v="1"/>
    <m/>
    <m/>
    <m/>
    <m/>
    <m/>
    <m/>
    <m/>
    <m/>
    <m/>
    <m/>
    <m/>
    <m/>
    <m/>
    <m/>
  </r>
  <r>
    <m/>
    <s v="SUPERINT"/>
    <s v="Origem: DEPAM 17/01/2013 / Destino: Superintendência 31/01/2013."/>
    <s v="01458.000081/2013-65"/>
    <s v="NE"/>
    <s v="BA"/>
    <s v="Itaberaba"/>
    <s v="Bem móvel ou integrado"/>
    <s v="Cruzeiro de Itaberaba"/>
    <n v="1"/>
    <m/>
    <n v="1"/>
    <n v="1272"/>
    <x v="52"/>
    <m/>
    <m/>
    <m/>
    <n v="1980"/>
    <s v="INSTRUÇÃO"/>
    <m/>
    <m/>
    <m/>
    <s v=" "/>
    <s v="Bem Móvel e Integrado"/>
    <s v="Artefato"/>
    <m/>
    <m/>
    <m/>
    <m/>
    <m/>
    <m/>
    <m/>
    <x v="1"/>
    <m/>
    <m/>
    <m/>
    <m/>
    <m/>
    <m/>
    <m/>
    <m/>
    <m/>
    <m/>
    <m/>
    <m/>
    <m/>
    <m/>
  </r>
  <r>
    <d v="2018-10-29T00:00:00"/>
    <s v="DEPAM"/>
    <s v="Nome do processo alterado para abarcar as demais freguesias. O processo 1215-T-86, referente ao Ribeirão da Ilha, foi anexado a esse. Notificado em 04/11/2016."/>
    <s v="01510.000565/2011-61"/>
    <s v="S"/>
    <s v="SC"/>
    <s v="Florianópolis"/>
    <s v="Conjunto Urbano"/>
    <s v="Freguesias Luso-Brasileiras na Região da Grande Florianópolis (Ribeirão da Ilha)_x000a_Nome anterior do processo: Enseada do Brito"/>
    <n v="1"/>
    <s v="TP"/>
    <n v="1"/>
    <n v="1273"/>
    <x v="52"/>
    <m/>
    <m/>
    <m/>
    <n v="1980"/>
    <s v="TOMB. PROVIS."/>
    <m/>
    <m/>
    <d v="2016-11-04T00:00:00"/>
    <s v="SC-4211900-BI-CU-00001"/>
    <s v="Bem Imóvel"/>
    <s v="Conjunto Urbano"/>
    <m/>
    <m/>
    <m/>
    <m/>
    <m/>
    <m/>
    <m/>
    <x v="1"/>
    <m/>
    <m/>
    <m/>
    <m/>
    <m/>
    <s v="T"/>
    <m/>
    <m/>
    <m/>
    <m/>
    <m/>
    <m/>
    <m/>
    <m/>
  </r>
  <r>
    <m/>
    <m/>
    <m/>
    <m/>
    <m/>
    <s v="SC"/>
    <s v="Florianópolis"/>
    <s v="Conjunto Urbano"/>
    <s v="Freguesias Luso-Brasileiras na Região da Grande Florianópolis ( Santo Antônio de Lisboa)_x000a_Nome anterior do processo: Enseada do Brito"/>
    <n v="1"/>
    <s v="TP"/>
    <n v="0"/>
    <n v="1273"/>
    <x v="52"/>
    <m/>
    <m/>
    <m/>
    <n v="1980"/>
    <s v="TOMB. PROVIS."/>
    <m/>
    <m/>
    <s v=" 04/11/2016"/>
    <s v="SC-4211900-BI-CU-00002"/>
    <s v="Bem Imóvel"/>
    <s v="Conjunto Urbano"/>
    <m/>
    <m/>
    <m/>
    <m/>
    <m/>
    <m/>
    <m/>
    <x v="1"/>
    <m/>
    <m/>
    <m/>
    <m/>
    <m/>
    <s v="T"/>
    <m/>
    <m/>
    <m/>
    <m/>
    <m/>
    <m/>
    <m/>
    <m/>
  </r>
  <r>
    <d v="2018-10-29T00:00:00"/>
    <s v="DEPAM"/>
    <s v="Nome do processo alterado para abarcar as demais freguesias. O processo 1215-T-86, referente ao Ribeirão da Ilha, foi anexado a esse. Notificado em 04/11/2016."/>
    <s v="01510.000565/2011-61"/>
    <s v="S"/>
    <s v="SC"/>
    <s v="Florianópolis"/>
    <s v="Conjunto Urbano"/>
    <s v="Freguesias Luso-Brasileiras na Região da Grande Florianópolis (Lagoa da Conceição)_x000a_Nome anterior do processo: Enseada do Brito"/>
    <n v="1"/>
    <s v="TP"/>
    <n v="0"/>
    <n v="1273"/>
    <x v="52"/>
    <m/>
    <m/>
    <m/>
    <n v="1980"/>
    <s v="TOMB. PROVIS."/>
    <m/>
    <m/>
    <s v=" 04/11/2016"/>
    <s v="SC-4211900-BI-CU-00002"/>
    <s v="Bem Imóvel"/>
    <s v="Conjunto Urbano"/>
    <m/>
    <m/>
    <m/>
    <m/>
    <m/>
    <m/>
    <m/>
    <x v="1"/>
    <m/>
    <m/>
    <m/>
    <m/>
    <m/>
    <s v="T"/>
    <m/>
    <m/>
    <m/>
    <m/>
    <m/>
    <m/>
    <m/>
    <m/>
  </r>
  <r>
    <m/>
    <s v="ARQUIVO"/>
    <s v="Processo INDEFERIDO em 01/08/1997."/>
    <m/>
    <s v="CO"/>
    <s v="GO"/>
    <s v="Aparecida de Goiania"/>
    <s v="Edificação e Acervo"/>
    <s v="Igreja Nossa Senhora da Aparecida"/>
    <n v="1"/>
    <m/>
    <n v="1"/>
    <n v="1274"/>
    <x v="52"/>
    <m/>
    <m/>
    <m/>
    <n v="1980"/>
    <s v="INDEFERIDO"/>
    <m/>
    <m/>
    <m/>
    <s v=" "/>
    <s v="Bem Imóvel"/>
    <s v="Edificação"/>
    <s v="Arquitetura Religiosa"/>
    <m/>
    <m/>
    <m/>
    <m/>
    <m/>
    <m/>
    <x v="1"/>
    <m/>
    <m/>
    <d v="1997-08-01T00:00:00"/>
    <n v="1990"/>
    <m/>
    <m/>
    <m/>
    <m/>
    <m/>
    <m/>
    <m/>
    <m/>
    <m/>
    <m/>
  </r>
  <r>
    <d v="2016-12-01T00:00:00"/>
    <s v="DEPAM"/>
    <s v="Superintendência recomenda dar continuidade à instrução. Origem: Superintendência / Destino: Depam 01/12/2016"/>
    <s v="01458.000850/2012-44"/>
    <s v="SE"/>
    <s v="MG"/>
    <s v="Araxá"/>
    <s v="Conjunto Arquitetônico"/>
    <s v="Conjunto: Complexo Hidrotermal do Barreiro"/>
    <n v="1"/>
    <m/>
    <n v="1"/>
    <n v="1275"/>
    <x v="52"/>
    <m/>
    <m/>
    <m/>
    <n v="1980"/>
    <s v="INSTRUÇÃO"/>
    <s v="DEFERIMENTO"/>
    <m/>
    <m/>
    <s v=" "/>
    <s v="Bem Imóvel"/>
    <s v="Conjunto Arquitetônico"/>
    <m/>
    <m/>
    <m/>
    <m/>
    <m/>
    <m/>
    <m/>
    <x v="1"/>
    <m/>
    <m/>
    <m/>
    <m/>
    <m/>
    <m/>
    <m/>
    <m/>
    <m/>
    <m/>
    <m/>
    <m/>
    <m/>
    <m/>
  </r>
  <r>
    <m/>
    <s v="SUPERINT"/>
    <s v="Enviado a Superintendência para instrução. Origem: DEPAM / Origem: Superintendência 28/06/2012"/>
    <s v="01458.000847-2012-21"/>
    <s v="SE"/>
    <s v="MG"/>
    <s v="Paracatu"/>
    <s v="Edificação e Acervo"/>
    <s v="Igreja: São Sebastião (Capela)"/>
    <n v="1"/>
    <m/>
    <n v="1"/>
    <n v="1276"/>
    <x v="52"/>
    <m/>
    <m/>
    <m/>
    <n v="1980"/>
    <s v="INSTRUÇÃO"/>
    <m/>
    <m/>
    <m/>
    <s v=" "/>
    <s v="Bem Imóvel"/>
    <s v="Edificação"/>
    <s v="Arquitetura Religiosa"/>
    <m/>
    <m/>
    <m/>
    <m/>
    <m/>
    <m/>
    <x v="1"/>
    <m/>
    <m/>
    <m/>
    <m/>
    <m/>
    <m/>
    <m/>
    <m/>
    <m/>
    <m/>
    <m/>
    <m/>
    <m/>
    <m/>
  </r>
  <r>
    <m/>
    <s v="SUPERINT"/>
    <s v="Origem: DEPAM. Destino: SE-RJ. Em 23/12/2016"/>
    <s v="01458.001551/2012-27"/>
    <s v="SE"/>
    <s v="RJ"/>
    <s v="Campos"/>
    <s v="Edificação"/>
    <s v="Instituto Presídio do Norte do Estado"/>
    <n v="1"/>
    <m/>
    <n v="1"/>
    <n v="1277"/>
    <x v="52"/>
    <m/>
    <m/>
    <m/>
    <n v="1980"/>
    <s v="INSTRUÇÃO"/>
    <m/>
    <m/>
    <m/>
    <s v=" "/>
    <s v="Bem Imóvel"/>
    <s v="Edificação"/>
    <m/>
    <m/>
    <m/>
    <m/>
    <m/>
    <m/>
    <m/>
    <x v="1"/>
    <m/>
    <m/>
    <m/>
    <m/>
    <m/>
    <m/>
    <m/>
    <m/>
    <m/>
    <m/>
    <m/>
    <m/>
    <m/>
    <m/>
  </r>
  <r>
    <m/>
    <s v="ARQUIVO"/>
    <s v="Processo INDEFERIDO em 08/12/1998."/>
    <m/>
    <s v="SE"/>
    <s v="RJ"/>
    <s v="Volta Redonda"/>
    <s v="Edificação"/>
    <s v="Cine Nove de Abril"/>
    <n v="1"/>
    <m/>
    <n v="1"/>
    <n v="1278"/>
    <x v="52"/>
    <m/>
    <m/>
    <m/>
    <n v="1980"/>
    <s v="INDEFERIDO"/>
    <m/>
    <m/>
    <m/>
    <s v=" "/>
    <s v="Bem Imóvel"/>
    <s v="Edificação"/>
    <m/>
    <m/>
    <m/>
    <m/>
    <m/>
    <n v="1994"/>
    <n v="6"/>
    <x v="1"/>
    <m/>
    <m/>
    <d v="1998-12-08T00:00:00"/>
    <n v="1990"/>
    <m/>
    <m/>
    <m/>
    <m/>
    <m/>
    <m/>
    <m/>
    <m/>
    <m/>
    <m/>
  </r>
  <r>
    <m/>
    <s v="ARQUIVO"/>
    <s v="Processo INDEFERIDO em 10/02/2012. Nova solicitação de tombamento do Auditório da Rádio Nacional e seus anexos (01450.011327/2016-47). Encaminhado ao Arquivo em 09/11/2016 solicitando o DESARQUIVAMENTO e envio à SE-RJ para análise e manifestação."/>
    <s v="01450.011590/2008-26"/>
    <s v="SE"/>
    <s v="RJ"/>
    <s v="Rio de Janeiro"/>
    <s v="Edificação"/>
    <s v="Estúdios da Rádio Nacional"/>
    <n v="1"/>
    <m/>
    <n v="1"/>
    <n v="1279"/>
    <x v="52"/>
    <m/>
    <m/>
    <m/>
    <n v="1980"/>
    <s v="INDEFERIDO"/>
    <m/>
    <m/>
    <m/>
    <s v=" "/>
    <s v="Bem Imóvel"/>
    <s v="Edificação"/>
    <m/>
    <m/>
    <m/>
    <m/>
    <m/>
    <n v="2010"/>
    <n v="64"/>
    <x v="1"/>
    <m/>
    <m/>
    <d v="2012-02-10T00:00:00"/>
    <n v="2010"/>
    <s v="Indeferido na 64º reunião (2010), mas tombado o edifício A Noite na 72ª reunião (2013)."/>
    <m/>
    <m/>
    <m/>
    <m/>
    <m/>
    <m/>
    <m/>
    <m/>
    <m/>
  </r>
  <r>
    <m/>
    <s v="ARQUIVO"/>
    <m/>
    <s v="01450.003946/2004-24"/>
    <s v="SE"/>
    <s v="RJ"/>
    <s v="Rio de Janeiro"/>
    <s v="Edificação"/>
    <s v="Casa Av. Rio Branco, 241 - antigo Supremo Tribunal Federal"/>
    <n v="1"/>
    <s v="T"/>
    <n v="1"/>
    <n v="1280"/>
    <x v="52"/>
    <m/>
    <m/>
    <m/>
    <n v="1980"/>
    <s v="TOMBADO"/>
    <m/>
    <m/>
    <m/>
    <s v="RJ-3304557-BI-ED-00113"/>
    <s v="Bem Imóvel"/>
    <s v="Edificação"/>
    <m/>
    <m/>
    <d v="2017-09-08T00:00:00"/>
    <d v="2017-09-08T00:00:00"/>
    <m/>
    <n v="2016"/>
    <s v="28, 84"/>
    <x v="40"/>
    <m/>
    <m/>
    <m/>
    <m/>
    <s v="Na 28ª reunião do Conselho (2001), a análise foi suspensa pois o relator faltou a reunião e seu parecer, que foi enviado ao conselho, pedia o envio do processo para apreciação da área técnica do IPHAN para serem realizados mais estudos visando a melhor co"/>
    <s v="Não se aplica"/>
    <m/>
    <m/>
    <m/>
    <m/>
    <m/>
    <m/>
    <m/>
    <m/>
  </r>
  <r>
    <m/>
    <s v="SUPERINT"/>
    <s v="Encaminhado à SE RJ em 05/12/2018 (passivo de processos)"/>
    <s v="01458.002329/2010-80"/>
    <s v="SE"/>
    <s v="RJ"/>
    <s v="Rio de Janeiro"/>
    <s v="Patrimônio Natural"/>
    <s v="Espelho d'água e contorno da Baía de Guanabara"/>
    <n v="1"/>
    <m/>
    <n v="1"/>
    <n v="1281"/>
    <x v="52"/>
    <m/>
    <m/>
    <m/>
    <n v="1980"/>
    <s v="INSTRUÇÃO"/>
    <m/>
    <m/>
    <m/>
    <s v=" "/>
    <s v="Bem Paisagístico"/>
    <s v="Paisagem"/>
    <m/>
    <m/>
    <m/>
    <m/>
    <m/>
    <m/>
    <m/>
    <x v="1"/>
    <m/>
    <m/>
    <m/>
    <m/>
    <m/>
    <m/>
    <m/>
    <m/>
    <m/>
    <m/>
    <m/>
    <m/>
    <m/>
    <m/>
  </r>
  <r>
    <m/>
    <s v="ARQUIVO"/>
    <s v="Processo INDEFERIDO em 15/09/2010."/>
    <m/>
    <s v="NE"/>
    <s v="CE"/>
    <s v="Itapipoca"/>
    <s v="Edificação"/>
    <s v="Casa de Anastácia Alves Braga, conhecida como &quot;O Saranhão&quot;"/>
    <n v="1"/>
    <m/>
    <n v="1"/>
    <n v="1282"/>
    <x v="52"/>
    <m/>
    <m/>
    <m/>
    <n v="1980"/>
    <s v="INDEFERIDO"/>
    <m/>
    <m/>
    <m/>
    <s v=" "/>
    <s v="Bem Imóvel"/>
    <s v="Edificação"/>
    <m/>
    <m/>
    <m/>
    <m/>
    <m/>
    <m/>
    <m/>
    <x v="1"/>
    <m/>
    <m/>
    <d v="2010-09-15T00:00:00"/>
    <n v="2010"/>
    <m/>
    <m/>
    <m/>
    <m/>
    <m/>
    <m/>
    <m/>
    <m/>
    <m/>
    <m/>
  </r>
  <r>
    <m/>
    <s v="SUPERINT"/>
    <s v="Origem: DEPAM. Destino: SE-RJ, em 13/06/2016"/>
    <s v="01458.001178/2012-12"/>
    <s v="SE"/>
    <s v="RJ"/>
    <s v="Rio de Janeiro"/>
    <s v="Conjunto Arquitetônico"/>
    <s v="Casa: Praça da Cruz Vermelha, inclusive as casas que compõem o Conjunto Arquitetônico."/>
    <n v="1"/>
    <m/>
    <n v="1"/>
    <n v="1283"/>
    <x v="52"/>
    <m/>
    <m/>
    <m/>
    <n v="1980"/>
    <s v="INSTRUÇÃO"/>
    <m/>
    <m/>
    <m/>
    <s v=" "/>
    <s v="Bem Imóvel"/>
    <s v="Conjunto Arquitetônico"/>
    <m/>
    <m/>
    <m/>
    <m/>
    <m/>
    <m/>
    <m/>
    <x v="1"/>
    <m/>
    <m/>
    <m/>
    <m/>
    <m/>
    <m/>
    <m/>
    <m/>
    <m/>
    <m/>
    <m/>
    <m/>
    <m/>
    <m/>
  </r>
  <r>
    <m/>
    <s v="SUPERINT"/>
    <s v="Encaminhado solicitando especificações dos subsídios necessários para conclusão"/>
    <s v="01458.001041/2013-31"/>
    <s v="NE"/>
    <s v="SE"/>
    <s v="Poço Redondo"/>
    <s v="Patrimônio Natural"/>
    <s v="Grota de Angicos, onde morreu Lampião"/>
    <n v="1"/>
    <m/>
    <n v="1"/>
    <n v="1284"/>
    <x v="52"/>
    <m/>
    <m/>
    <m/>
    <n v="1980"/>
    <s v="INSTRUÇÃO"/>
    <m/>
    <m/>
    <m/>
    <s v=" "/>
    <s v="Bem Paisagístico"/>
    <s v="Paisagem"/>
    <m/>
    <m/>
    <m/>
    <m/>
    <m/>
    <m/>
    <m/>
    <x v="1"/>
    <m/>
    <m/>
    <m/>
    <m/>
    <m/>
    <m/>
    <m/>
    <m/>
    <m/>
    <m/>
    <m/>
    <m/>
    <m/>
    <m/>
  </r>
  <r>
    <m/>
    <s v="ARQUIVO"/>
    <m/>
    <s v="01450.014052/2006-21"/>
    <s v="SE"/>
    <s v="RJ"/>
    <s v="Rio de Janeiro"/>
    <s v="Edificação"/>
    <s v="Ed. Dom Pedro II, Central do Brasil"/>
    <n v="1"/>
    <s v="T"/>
    <n v="1"/>
    <n v="1285"/>
    <x v="53"/>
    <m/>
    <m/>
    <m/>
    <n v="1980"/>
    <s v="TOMBADO"/>
    <m/>
    <m/>
    <m/>
    <s v="RJ3304557BIED00004"/>
    <s v="Bem Imóvel"/>
    <s v="Edificação"/>
    <m/>
    <d v="2008-01-07T00:00:00"/>
    <d v="2008-01-07T00:00:00"/>
    <m/>
    <m/>
    <n v="2005"/>
    <n v="48"/>
    <x v="67"/>
    <n v="2000"/>
    <m/>
    <m/>
    <m/>
    <m/>
    <s v="Não se aplica"/>
    <m/>
    <s v="P"/>
    <s v="sim"/>
    <s v="sim"/>
    <s v="sim"/>
    <m/>
    <n v="2013"/>
    <s v="PORTARIA Nº  135, DE 13 DE FEVEREIRO DE 2013"/>
  </r>
  <r>
    <m/>
    <s v="ARQUIVO"/>
    <m/>
    <m/>
    <s v="NE"/>
    <s v="BA"/>
    <s v="São Félix"/>
    <s v="Conjunto Urbano"/>
    <s v="Conjunto Arquitetônico Urbanístico e Paisagístico da Cidade de São Félix"/>
    <n v="1"/>
    <s v="T"/>
    <n v="1"/>
    <n v="1286"/>
    <x v="53"/>
    <m/>
    <m/>
    <m/>
    <n v="1980"/>
    <s v="TOMBADO"/>
    <m/>
    <m/>
    <m/>
    <s v="BA2929008BICA00001"/>
    <s v="Bem Imóvel"/>
    <s v="Conjunto Urbano"/>
    <m/>
    <d v="2012-07-09T00:00:00"/>
    <d v="2012-07-09T00:00:00"/>
    <m/>
    <m/>
    <n v="2010"/>
    <n v="65"/>
    <x v="45"/>
    <n v="2010"/>
    <m/>
    <m/>
    <m/>
    <s v="Inscrito em 09/07/2012. Livro Histórico, v.3, f. 035-038, nº 605 / Livro Arqueológico, Etnog. e Paisag., v.2, f. 067-070, nº 155."/>
    <s v="T"/>
    <m/>
    <s v="sim"/>
    <m/>
    <m/>
    <s v="não"/>
    <m/>
    <m/>
    <m/>
  </r>
  <r>
    <d v="2021-01-11T00:00:00"/>
    <s v="ARQUIVO"/>
    <s v="No Arquivo Central, para envio ao DEPAM. Origem:DEPAM. Destino: SE/RJ em 23/12/2016"/>
    <s v="01458.001578/2012-10"/>
    <s v="SE"/>
    <s v="RJ"/>
    <s v="Rio de Janeiro"/>
    <s v="Edificação"/>
    <s v="Instituto Nacional de Educação de Surdos"/>
    <n v="1"/>
    <m/>
    <n v="1"/>
    <n v="1287"/>
    <x v="53"/>
    <m/>
    <m/>
    <m/>
    <n v="1980"/>
    <s v="INSTRUÇÃO"/>
    <s v="INDEFERIMENTO"/>
    <d v="2021-02-10T00:00:00"/>
    <m/>
    <s v=" "/>
    <s v="Bem Imóvel"/>
    <s v="Edificação"/>
    <m/>
    <m/>
    <m/>
    <m/>
    <m/>
    <m/>
    <m/>
    <x v="1"/>
    <m/>
    <m/>
    <m/>
    <m/>
    <m/>
    <m/>
    <m/>
    <m/>
    <m/>
    <m/>
    <m/>
    <m/>
    <m/>
    <m/>
  </r>
  <r>
    <m/>
    <s v="ARQUIVO"/>
    <m/>
    <m/>
    <s v="NE"/>
    <s v="SE"/>
    <s v="Laranjeiras"/>
    <s v="Conjunto Urbano"/>
    <s v="Laranjeiras, SE: conjunto arquitetônico e paisagístico"/>
    <n v="1"/>
    <s v="T"/>
    <n v="1"/>
    <n v="1288"/>
    <x v="53"/>
    <m/>
    <m/>
    <m/>
    <n v="1980"/>
    <s v="TOMBADO"/>
    <m/>
    <m/>
    <m/>
    <s v="SE-2803609-BI-CU-00002"/>
    <s v="Bem Imóvel"/>
    <s v="Conjunto Urbano"/>
    <m/>
    <d v="1996-06-18T00:00:00"/>
    <d v="1996-06-18T00:00:00"/>
    <d v="1996-06-18T00:00:00"/>
    <m/>
    <n v="1995"/>
    <n v="8"/>
    <x v="48"/>
    <n v="1990"/>
    <m/>
    <m/>
    <m/>
    <m/>
    <s v="T"/>
    <s v="sim"/>
    <s v="T"/>
    <s v="sim"/>
    <s v="sim"/>
    <s v="não"/>
    <s v="sim"/>
    <n v="2011"/>
    <s v="Estudo para normatização iniciado durante as Oficinas Regionais em 2011. setembro 2012 em finalização"/>
  </r>
  <r>
    <m/>
    <s v="ARQUIVO"/>
    <m/>
    <m/>
    <s v="NE"/>
    <s v="BA"/>
    <s v="Salvador"/>
    <s v="Jardim Histórico"/>
    <s v="Parque e Fonte do Queimado"/>
    <n v="1"/>
    <s v="T"/>
    <n v="1"/>
    <n v="1289"/>
    <x v="53"/>
    <m/>
    <m/>
    <m/>
    <n v="1980"/>
    <s v="TOMBADO"/>
    <m/>
    <m/>
    <m/>
    <s v="BA2927408PSJD00001"/>
    <s v="Bem Imóvel"/>
    <s v="Jardim Histórico"/>
    <m/>
    <m/>
    <d v="1997-02-14T00:00:00"/>
    <m/>
    <m/>
    <m/>
    <m/>
    <x v="68"/>
    <n v="1990"/>
    <m/>
    <m/>
    <m/>
    <m/>
    <s v="Não se aplica"/>
    <m/>
    <m/>
    <m/>
    <m/>
    <m/>
    <m/>
    <m/>
    <m/>
  </r>
  <r>
    <m/>
    <s v="ARQUIVO"/>
    <s v="Encaminhado para INDEFERIMENTO em 18/11/2015"/>
    <s v="01458.000677/2012-84"/>
    <s v="SE"/>
    <s v="MG"/>
    <s v="Pains"/>
    <s v="Edificação e Acervo"/>
    <s v="Igreja do Rosário"/>
    <n v="1"/>
    <m/>
    <n v="1"/>
    <n v="1290"/>
    <x v="53"/>
    <m/>
    <m/>
    <m/>
    <n v="1980"/>
    <s v="INDEFERIDO"/>
    <m/>
    <m/>
    <m/>
    <s v=" "/>
    <s v="Bem Imóvel"/>
    <s v="Edificação"/>
    <s v="Arquitetura Religiosa"/>
    <m/>
    <m/>
    <m/>
    <m/>
    <m/>
    <m/>
    <x v="1"/>
    <m/>
    <m/>
    <d v="1905-07-07T00:00:00"/>
    <n v="2010"/>
    <m/>
    <m/>
    <m/>
    <m/>
    <m/>
    <m/>
    <m/>
    <m/>
    <m/>
    <m/>
  </r>
  <r>
    <m/>
    <s v="SUPERINT"/>
    <s v="Encaminhado à SE/MG em 09/04/2014"/>
    <s v="01458.002315/2010-66"/>
    <s v="SE"/>
    <s v="MG"/>
    <s v="Poços de Caldas"/>
    <s v="Patrimônio Natural"/>
    <s v="Serra de São Domingos"/>
    <n v="1"/>
    <m/>
    <n v="1"/>
    <n v="1291"/>
    <x v="53"/>
    <m/>
    <m/>
    <m/>
    <n v="1980"/>
    <s v="INSTRUÇÃO"/>
    <m/>
    <m/>
    <m/>
    <s v=" "/>
    <s v="Bem Paisagístico"/>
    <s v="Paisagem"/>
    <m/>
    <m/>
    <m/>
    <m/>
    <m/>
    <m/>
    <m/>
    <x v="1"/>
    <m/>
    <m/>
    <m/>
    <m/>
    <m/>
    <m/>
    <m/>
    <m/>
    <m/>
    <m/>
    <m/>
    <m/>
    <m/>
    <m/>
  </r>
  <r>
    <m/>
    <s v="ARQUIVO"/>
    <s v="Encaminhado para INDEFERIMENTO em 17/11/2015"/>
    <s v="01458.000676/2012-30"/>
    <s v="SE"/>
    <s v="MG"/>
    <s v="Lagoa Santa"/>
    <s v="Edificação e Acervo"/>
    <s v="Igreja Nossa Senhora do Rosário"/>
    <n v="1"/>
    <m/>
    <n v="1"/>
    <n v="1292"/>
    <x v="53"/>
    <m/>
    <m/>
    <m/>
    <n v="1980"/>
    <s v="INDEFERIDO"/>
    <m/>
    <m/>
    <m/>
    <s v=" "/>
    <s v="Bem Imóvel"/>
    <s v="Edificação"/>
    <s v="Arquitetura Religiosa"/>
    <m/>
    <m/>
    <m/>
    <m/>
    <m/>
    <m/>
    <x v="1"/>
    <m/>
    <m/>
    <d v="1905-07-07T00:00:00"/>
    <n v="2010"/>
    <m/>
    <m/>
    <m/>
    <m/>
    <m/>
    <m/>
    <m/>
    <m/>
    <m/>
    <m/>
  </r>
  <r>
    <m/>
    <s v="ARQUIVO"/>
    <m/>
    <s v="01458.000133/2012-12"/>
    <s v="N"/>
    <s v="TO"/>
    <s v="Arraias"/>
    <s v="Edificação e Acervo"/>
    <s v="Igreja: Nossa Senhora dos Remédios"/>
    <n v="1"/>
    <m/>
    <n v="1"/>
    <n v="1293"/>
    <x v="53"/>
    <m/>
    <m/>
    <m/>
    <n v="1980"/>
    <s v="INDEFERIDO"/>
    <m/>
    <d v="2020-01-07T00:00:00"/>
    <m/>
    <s v=" "/>
    <s v="Bem Imóvel"/>
    <s v="Edificação"/>
    <s v="Arquitetura Religiosa"/>
    <m/>
    <m/>
    <m/>
    <m/>
    <m/>
    <m/>
    <x v="1"/>
    <m/>
    <m/>
    <m/>
    <m/>
    <m/>
    <m/>
    <m/>
    <m/>
    <m/>
    <m/>
    <m/>
    <m/>
    <m/>
    <m/>
  </r>
  <r>
    <m/>
    <s v="ARQUIVO"/>
    <s v="ARQUIVADO em 29/12/2014"/>
    <s v="01458.002564/2010-51"/>
    <s v="N"/>
    <s v="TO"/>
    <s v="Arraias"/>
    <s v="Sítio arqueológico"/>
    <s v="Reserva Arqueológica: Chapada dos Negros - reserva arqueológica"/>
    <n v="1"/>
    <m/>
    <n v="1"/>
    <n v="1294"/>
    <x v="53"/>
    <d v="1989-02-11T00:00:00"/>
    <s v="Antonio Aires Costa - Presidente da Fundação Vó Ita"/>
    <s v="sem data"/>
    <n v="1980"/>
    <s v="INDEFERIDO"/>
    <m/>
    <d v="1914-12-29T00:00:00"/>
    <m/>
    <s v=" "/>
    <s v="Bem Arqueológico"/>
    <s v="Sítio"/>
    <m/>
    <m/>
    <m/>
    <m/>
    <m/>
    <m/>
    <m/>
    <x v="1"/>
    <m/>
    <m/>
    <d v="2014-12-29T00:00:00"/>
    <n v="2010"/>
    <m/>
    <m/>
    <m/>
    <m/>
    <m/>
    <m/>
    <m/>
    <m/>
    <m/>
    <m/>
  </r>
  <r>
    <m/>
    <s v="ARQUIVO"/>
    <s v="Processo INDEFERIDO em 10/05/1999."/>
    <m/>
    <s v="NE"/>
    <s v="BA"/>
    <s v="São Francisco do Conde"/>
    <s v="Edificação"/>
    <s v="Casa: Imperial Escola Agrícola da Bahia, no Engenho de São Bento das Lages; Imperial Escola Agrícola da Bahia, no Engenho de São Bento das Lages"/>
    <n v="1"/>
    <m/>
    <n v="1"/>
    <n v="1295"/>
    <x v="53"/>
    <m/>
    <m/>
    <m/>
    <n v="1980"/>
    <s v="INDEFERIDO"/>
    <m/>
    <m/>
    <m/>
    <s v=" "/>
    <s v="Bem Imóvel"/>
    <s v="Edificação"/>
    <m/>
    <m/>
    <m/>
    <m/>
    <m/>
    <m/>
    <m/>
    <x v="1"/>
    <m/>
    <m/>
    <d v="1999-05-10T00:00:00"/>
    <n v="1990"/>
    <m/>
    <m/>
    <m/>
    <m/>
    <m/>
    <m/>
    <m/>
    <m/>
    <m/>
    <m/>
  </r>
  <r>
    <m/>
    <s v="ARQUIVO"/>
    <s v="Processo INDEFERIDO em 04/10/2013."/>
    <s v="01458.000271/2013-82"/>
    <s v="S"/>
    <s v="PR"/>
    <s v="Tomazina"/>
    <s v="Edificação e Acervo"/>
    <s v="Igreja Matriz de Tomazina"/>
    <n v="1"/>
    <m/>
    <n v="1"/>
    <n v="1296"/>
    <x v="53"/>
    <m/>
    <m/>
    <m/>
    <n v="1980"/>
    <s v="INDEFERIDO"/>
    <m/>
    <m/>
    <m/>
    <s v=" "/>
    <s v="Bem Imóvel"/>
    <s v="Edificação"/>
    <s v="Arquitetura Religiosa"/>
    <m/>
    <m/>
    <m/>
    <m/>
    <m/>
    <m/>
    <x v="1"/>
    <m/>
    <m/>
    <d v="2013-10-04T00:00:00"/>
    <n v="2010"/>
    <m/>
    <m/>
    <m/>
    <m/>
    <m/>
    <m/>
    <m/>
    <m/>
    <m/>
    <m/>
  </r>
  <r>
    <m/>
    <s v="ARQUIVO"/>
    <m/>
    <m/>
    <s v="N"/>
    <s v="PA"/>
    <s v="Belém"/>
    <s v="Jardim Histórico"/>
    <s v="Parque Zoobotânico do Museu Paraense Emílio Goeldi"/>
    <n v="1"/>
    <s v="T"/>
    <n v="1"/>
    <n v="1297"/>
    <x v="53"/>
    <m/>
    <m/>
    <m/>
    <n v="1980"/>
    <s v="TOMBADO"/>
    <m/>
    <m/>
    <m/>
    <s v="PA-1501402-PS-JD-00002"/>
    <s v="Bem Paisagístico"/>
    <s v="Jardim Histórico"/>
    <m/>
    <d v="1994-01-03T00:00:00"/>
    <d v="1994-01-03T00:00:00"/>
    <m/>
    <m/>
    <n v="1990"/>
    <n v="139"/>
    <x v="69"/>
    <n v="1990"/>
    <m/>
    <m/>
    <m/>
    <m/>
    <s v="T"/>
    <s v="sim"/>
    <s v="T"/>
    <s v="sim"/>
    <s v="sim"/>
    <m/>
    <m/>
    <m/>
    <m/>
  </r>
  <r>
    <d v="2018-02-28T00:00:00"/>
    <s v="DEPAM"/>
    <s v="Enviado pela Superintendência para indeferimento em outubro de 2017. "/>
    <s v="01458.000675-2012-95"/>
    <s v="SE"/>
    <s v="MG"/>
    <s v="Santa Luzia"/>
    <s v="Edificação e Acervo"/>
    <s v="Igreja Matriz de Santa Luzia (sede da Irmandade do Santíssimo Sacramento)"/>
    <n v="1"/>
    <m/>
    <n v="1"/>
    <n v="1298"/>
    <x v="53"/>
    <m/>
    <m/>
    <m/>
    <n v="1980"/>
    <s v="INSTRUÇÃO"/>
    <s v="INDEFERIMENTO"/>
    <m/>
    <m/>
    <s v=" "/>
    <s v="Bem Imóvel"/>
    <s v="Edificação"/>
    <s v="Arquitetura Religiosa"/>
    <m/>
    <m/>
    <m/>
    <m/>
    <m/>
    <m/>
    <x v="1"/>
    <m/>
    <m/>
    <m/>
    <m/>
    <m/>
    <m/>
    <m/>
    <m/>
    <m/>
    <m/>
    <m/>
    <m/>
    <m/>
    <m/>
  </r>
  <r>
    <m/>
    <s v="X"/>
    <s v="Info Arquivo: &quot;11/10/89-  DEPROT 00/02/98- DEPROT&quot;"/>
    <m/>
    <s v="SE"/>
    <s v="MG"/>
    <s v="Carmo do Cachoeira"/>
    <s v="Conjunto Arquitetônico"/>
    <s v="Cemitério de escravos (Faz. Da Chamusca)."/>
    <n v="1"/>
    <m/>
    <n v="1"/>
    <n v="1299"/>
    <x v="53"/>
    <m/>
    <m/>
    <m/>
    <n v="1980"/>
    <s v="DESAPARECIDO"/>
    <m/>
    <m/>
    <m/>
    <s v=" "/>
    <s v="Bem Imóvel"/>
    <s v="Conjunto Arquitetônico"/>
    <s v="Arquitetura Funerária"/>
    <m/>
    <m/>
    <m/>
    <m/>
    <m/>
    <m/>
    <x v="1"/>
    <m/>
    <m/>
    <m/>
    <m/>
    <m/>
    <m/>
    <m/>
    <m/>
    <m/>
    <m/>
    <m/>
    <m/>
    <m/>
    <m/>
  </r>
  <r>
    <m/>
    <s v="ARQUIVO"/>
    <m/>
    <s v="1450.013497/2007-75"/>
    <s v="NE"/>
    <s v="PI"/>
    <s v="Teresina"/>
    <s v="Infraestrutura ou equipamento urbano"/>
    <s v="Ponte Metálica João Luís Ferreira"/>
    <n v="1"/>
    <s v="T"/>
    <n v="1"/>
    <n v="1300"/>
    <x v="53"/>
    <m/>
    <m/>
    <m/>
    <n v="1980"/>
    <s v="TOMBADO"/>
    <m/>
    <m/>
    <m/>
    <s v="PI2211001BIOE00001"/>
    <s v="Bem Imóvel"/>
    <s v="Obra de Engenharia"/>
    <m/>
    <d v="2011-03-03T00:00:00"/>
    <d v="2011-03-03T00:00:00"/>
    <m/>
    <m/>
    <n v="2008"/>
    <n v="58"/>
    <x v="60"/>
    <n v="2010"/>
    <m/>
    <m/>
    <m/>
    <m/>
    <s v="Não se aplica"/>
    <m/>
    <s v="T"/>
    <s v="sim"/>
    <m/>
    <m/>
    <m/>
    <m/>
    <m/>
  </r>
  <r>
    <m/>
    <s v="ARQUIVO"/>
    <s v="Processo INDEFERIDO  em 02/10/2014"/>
    <s v="01458.002562/2010-62"/>
    <s v="CO"/>
    <s v="MS"/>
    <s v="Bodoquena"/>
    <s v="Patrimônio Natural"/>
    <s v="Cavernas na Serra Bodoquena"/>
    <n v="1"/>
    <m/>
    <n v="1"/>
    <n v="1301"/>
    <x v="53"/>
    <d v="1989-09-28T00:00:00"/>
    <s v="Grupo ambientalista ECOA"/>
    <s v="não consta"/>
    <n v="1980"/>
    <s v="INDEFERIDO"/>
    <m/>
    <m/>
    <m/>
    <s v=" "/>
    <s v="Bem Paisagístico"/>
    <s v="Paisagem"/>
    <m/>
    <m/>
    <m/>
    <m/>
    <m/>
    <m/>
    <m/>
    <x v="1"/>
    <m/>
    <m/>
    <d v="2014-10-02T00:00:00"/>
    <n v="2010"/>
    <m/>
    <m/>
    <m/>
    <m/>
    <m/>
    <m/>
    <m/>
    <m/>
    <m/>
    <m/>
  </r>
  <r>
    <m/>
    <s v="SUPERINT"/>
    <s v="Reaberto para rerratificação. Na Div-Tec da SE-RJ desde 22/12/2009 - para verificar se é questão paisagística apenas."/>
    <s v="01458.002582/2009-08"/>
    <s v="SE"/>
    <s v="RJ"/>
    <s v="Arraial do Cabo"/>
    <s v="Conjunto Urbano"/>
    <s v="Conjunto: Arquitetônico e Paisagístico do Município de Arraial do Cabo"/>
    <n v="1"/>
    <s v="T"/>
    <n v="1"/>
    <n v="1302"/>
    <x v="53"/>
    <m/>
    <m/>
    <m/>
    <n v="1980"/>
    <s v="RERRATIFIC."/>
    <m/>
    <m/>
    <m/>
    <s v="RJ-3300258-BI-CU-00001"/>
    <s v="Bem Imóvel"/>
    <s v="Conjunto Urbano"/>
    <m/>
    <d v="1967-04-27T00:00:00"/>
    <m/>
    <m/>
    <m/>
    <m/>
    <m/>
    <x v="29"/>
    <n v="1960"/>
    <m/>
    <m/>
    <m/>
    <m/>
    <m/>
    <m/>
    <m/>
    <m/>
    <m/>
    <m/>
    <m/>
    <m/>
    <s v="processo não encontrado"/>
  </r>
  <r>
    <d v="2017-06-06T00:00:00"/>
    <s v="DEPAM"/>
    <s v="Na CGID para inscrição"/>
    <s v="01458.001179/2012-59"/>
    <s v="SE"/>
    <s v="RJ"/>
    <s v="Rio de Janeiro"/>
    <s v="Edificação"/>
    <s v="Prédio do Instituto  de Resseguros do Brasil"/>
    <n v="1"/>
    <s v="TA"/>
    <n v="1"/>
    <n v="1303"/>
    <x v="54"/>
    <d v="1989-12-05T00:00:00"/>
    <s v="Instituto de Resseguro do Brasil"/>
    <m/>
    <n v="1990"/>
    <s v="HOMOLOGADO"/>
    <m/>
    <m/>
    <m/>
    <s v=" RJ-3304557-BI-ED-00110"/>
    <s v="Bem Imóvel"/>
    <s v="Edificação"/>
    <s v="Arquitetura Institucional"/>
    <m/>
    <m/>
    <s v="x"/>
    <m/>
    <n v="2016"/>
    <n v="84"/>
    <x v="1"/>
    <m/>
    <m/>
    <m/>
    <m/>
    <m/>
    <m/>
    <m/>
    <m/>
    <m/>
    <m/>
    <m/>
    <m/>
    <m/>
    <m/>
  </r>
  <r>
    <d v="2011-08-19T00:00:00"/>
    <s v="DEPAM"/>
    <s v="Ficou como desaparecido por anos. Localizado em 2020 no DPI."/>
    <s v="01458.001524/2011-73"/>
    <s v="CO"/>
    <s v="GO"/>
    <s v="Cavalcante"/>
    <s v="Quilombo"/>
    <s v="Quilombo:Vão do Moleque"/>
    <n v="1"/>
    <m/>
    <n v="1"/>
    <n v="1304"/>
    <x v="54"/>
    <m/>
    <m/>
    <m/>
    <n v="1990"/>
    <s v="INSTRUÇÃO"/>
    <s v="DEFERIMENTO"/>
    <m/>
    <m/>
    <s v=" "/>
    <s v="Bem Imóvel"/>
    <s v="Quilombo"/>
    <m/>
    <m/>
    <m/>
    <m/>
    <m/>
    <m/>
    <m/>
    <x v="1"/>
    <m/>
    <m/>
    <m/>
    <m/>
    <m/>
    <m/>
    <m/>
    <m/>
    <m/>
    <m/>
    <m/>
    <m/>
    <m/>
    <m/>
  </r>
  <r>
    <m/>
    <s v="PF"/>
    <s v="Origem: DEPAM, destino: PF, em 03/02/2016 "/>
    <s v="01458.002000/2011-08/ 01551.000717/2011-49 (delimitação do entorno)"/>
    <s v="CO"/>
    <s v="DF"/>
    <s v="Brasília"/>
    <s v="Conjunto Urbano"/>
    <s v="Conjunto urbanístico de Brasília construído em decorrência do Plano Piloto traçado para a cidade"/>
    <n v="1"/>
    <s v="T"/>
    <n v="1"/>
    <n v="1305"/>
    <x v="54"/>
    <m/>
    <m/>
    <m/>
    <n v="1990"/>
    <s v="RERRATIFIC."/>
    <m/>
    <m/>
    <m/>
    <s v="DF5300108BICU00001"/>
    <s v="Bem Imóvel"/>
    <s v="Conjunto Urbano"/>
    <m/>
    <m/>
    <d v="1990-03-14T00:00:00"/>
    <m/>
    <m/>
    <n v="1990"/>
    <n v="138"/>
    <x v="63"/>
    <n v="1990"/>
    <m/>
    <m/>
    <m/>
    <m/>
    <s v="T"/>
    <s v="sim"/>
    <s v="P"/>
    <s v="sim"/>
    <s v="sim"/>
    <s v="sim"/>
    <s v="sim"/>
    <n v="2016"/>
    <s v="Normatização: Portaria 314/92 (Escalas); Portaria 68/2012 (Entorno); Portaria 166/2016 (detalhamento da 314); Portaria 184/2016 (Esplanada)"/>
  </r>
  <r>
    <m/>
    <s v="ARQUIVO"/>
    <s v="Processo INDEFERIDO em 18/11/2011."/>
    <s v="01450.011373/2007-55"/>
    <s v="S"/>
    <s v="SC"/>
    <s v="Itajaí"/>
    <s v="Edificação"/>
    <s v="Casarão Malburg"/>
    <n v="1"/>
    <m/>
    <n v="1"/>
    <n v="1306"/>
    <x v="54"/>
    <m/>
    <m/>
    <m/>
    <n v="1990"/>
    <s v="INDEFERIDO"/>
    <m/>
    <m/>
    <m/>
    <s v=" "/>
    <s v="Bem Imóvel"/>
    <s v="Edificação"/>
    <m/>
    <m/>
    <m/>
    <m/>
    <m/>
    <m/>
    <m/>
    <x v="1"/>
    <m/>
    <m/>
    <d v="2011-11-18T00:00:00"/>
    <n v="2010"/>
    <m/>
    <m/>
    <m/>
    <m/>
    <m/>
    <m/>
    <m/>
    <m/>
    <m/>
    <m/>
  </r>
  <r>
    <m/>
    <s v="ARQUIVO"/>
    <m/>
    <s v="01450.011619/2008-70"/>
    <s v="SE"/>
    <s v="RJ"/>
    <s v="Rio de Janeiro"/>
    <s v="Conjunto Arquitetônico"/>
    <s v="Conjunto Histórico do Forte de Copacabana, atual Museu Histórico do Exército, e o seu acervo móvel e integrado, no município do Rio de Janeiro, Estado do Rio de Janeiro"/>
    <n v="1"/>
    <s v="T"/>
    <n v="1"/>
    <n v="1307"/>
    <x v="54"/>
    <m/>
    <m/>
    <m/>
    <n v="1990"/>
    <s v="TOMBADO"/>
    <m/>
    <m/>
    <m/>
    <s v="RJ-3304557-BI-CA-00012"/>
    <s v="Bem Imóvel"/>
    <s v="Conjunto Arquitetônico"/>
    <s v="Arquitetura Militar"/>
    <m/>
    <d v="2011-03-31T00:00:00"/>
    <m/>
    <m/>
    <n v="2004"/>
    <n v="42"/>
    <x v="60"/>
    <n v="2010"/>
    <m/>
    <m/>
    <m/>
    <m/>
    <s v="Não se aplica"/>
    <m/>
    <m/>
    <m/>
    <m/>
    <m/>
    <m/>
    <m/>
    <m/>
  </r>
  <r>
    <m/>
    <s v="SUPERINT"/>
    <s v="Destino: Superintendência 16/07/2013"/>
    <s v="01458.00682/2011-14"/>
    <s v="SE"/>
    <s v="RJ"/>
    <s v="Rio de Janeiro"/>
    <s v="Patrimônio Natural"/>
    <s v="Conjunto: Paisagístico Natural, formado pela área da Prainha, Recreio dos Bandeirantes e Grumari"/>
    <n v="1"/>
    <m/>
    <n v="1"/>
    <n v="1308"/>
    <x v="54"/>
    <m/>
    <m/>
    <m/>
    <n v="1990"/>
    <s v="INSTRUÇÃO"/>
    <m/>
    <m/>
    <m/>
    <s v=" "/>
    <s v="Bem Paisagístico"/>
    <s v="Paisagem"/>
    <m/>
    <m/>
    <m/>
    <m/>
    <m/>
    <m/>
    <m/>
    <x v="1"/>
    <m/>
    <m/>
    <m/>
    <m/>
    <m/>
    <m/>
    <m/>
    <m/>
    <m/>
    <m/>
    <m/>
    <m/>
    <m/>
    <m/>
  </r>
  <r>
    <m/>
    <s v="ARQUIVO"/>
    <s v="SE-PR quer rerratificar"/>
    <s v="01450.011594/2008-12"/>
    <s v="S"/>
    <s v="PR"/>
    <s v="Lapa"/>
    <s v="Conjunto Urbano"/>
    <s v="Lapa, PR: conjunto arquitetônico e paisagístico"/>
    <n v="1"/>
    <s v="T"/>
    <n v="1"/>
    <n v="1309"/>
    <x v="54"/>
    <m/>
    <m/>
    <m/>
    <n v="1990"/>
    <s v="TOMBADO"/>
    <m/>
    <m/>
    <m/>
    <s v="PR-4113205-BI-CU-00001"/>
    <s v="Bem Imóvel"/>
    <s v="Conjunto Urbano"/>
    <m/>
    <d v="1998-08-14T00:00:00"/>
    <d v="1998-08-14T00:00:00"/>
    <d v="1998-08-14T00:00:00"/>
    <m/>
    <s v="1992, 1997"/>
    <s v="3, 11"/>
    <x v="52"/>
    <n v="1990"/>
    <m/>
    <m/>
    <m/>
    <m/>
    <s v="T"/>
    <s v="sim"/>
    <s v="T"/>
    <s v="sim"/>
    <s v="sim"/>
    <m/>
    <m/>
    <m/>
    <s v="Informações sobre delimitação das poligonais: DEPAM-RJ 98-99"/>
  </r>
  <r>
    <m/>
    <s v="ARQUIVO"/>
    <m/>
    <m/>
    <s v="SE"/>
    <s v="RJ"/>
    <s v="Rio de Janeiro"/>
    <s v="Coleção ou acervo"/>
    <s v="Partituras de Heitor Villa-Lobos, depositadas no Museu Villa-Lobos, na Rua Sorocaba, 200 "/>
    <n v="1"/>
    <s v="T"/>
    <n v="1"/>
    <n v="1310"/>
    <x v="54"/>
    <m/>
    <m/>
    <m/>
    <n v="1990"/>
    <s v="TOMBADO"/>
    <m/>
    <m/>
    <m/>
    <s v="RJ3304557BMAC00001"/>
    <s v="Bem Móvel e Integrado"/>
    <s v="Coleção"/>
    <m/>
    <m/>
    <d v="2004-07-07T00:00:00"/>
    <m/>
    <m/>
    <n v="2002"/>
    <n v="33"/>
    <x v="64"/>
    <n v="2000"/>
    <m/>
    <m/>
    <m/>
    <m/>
    <s v="Não se aplica"/>
    <m/>
    <s v="Não se aplica"/>
    <m/>
    <m/>
    <m/>
    <m/>
    <m/>
    <m/>
  </r>
  <r>
    <d v="2019-09-17T00:00:00"/>
    <s v="DEPAM"/>
    <s v="Em instrução na Superintendência - bens situados em Belterra e Aveiro. Parecer elaborado pela Maria Regina Weissheimer, no DEPAM. SE está articulando com Estado e não vai tombar pelo IPHAN"/>
    <s v="01510.001503/2012-57 (Parecer técnico)"/>
    <s v="N"/>
    <s v="PA"/>
    <s v="Belterra"/>
    <s v="Conjunto Urbano"/>
    <s v="Áreas urbanas de Belterra e Fordlândia, em Santarém e Aveiro, respectivamente"/>
    <n v="1"/>
    <m/>
    <n v="1"/>
    <n v="1311"/>
    <x v="54"/>
    <m/>
    <m/>
    <m/>
    <n v="1990"/>
    <s v="INSTRUÇÃO"/>
    <s v="DEFERIMENTO"/>
    <m/>
    <m/>
    <s v=" "/>
    <s v="Bem Imóvel"/>
    <s v="Conjunto Urbano"/>
    <m/>
    <m/>
    <m/>
    <m/>
    <m/>
    <m/>
    <m/>
    <x v="1"/>
    <m/>
    <m/>
    <m/>
    <m/>
    <m/>
    <m/>
    <m/>
    <m/>
    <m/>
    <m/>
    <m/>
    <m/>
    <m/>
    <m/>
  </r>
  <r>
    <d v="2019-09-17T00:00:00"/>
    <s v="DEPAM"/>
    <s v="Em instrução na Superintendência - bens situados em Belterra e Aveiro. Parecer elaborado pela Maria Regina Weissheimer, no DEPAM. SE está articulando com Estado e não vai tombar pelo IPHAN"/>
    <s v="01510.001503/2012-57 (Parecer técnico)"/>
    <s v="N"/>
    <s v="PA"/>
    <s v="Aveiro"/>
    <s v="Conjunto Urbano"/>
    <s v="Áreas urbanas de Belterra e Fordlândia, em Santarém e Aveiro, respectivamente"/>
    <n v="1"/>
    <m/>
    <n v="0"/>
    <n v="1311"/>
    <x v="54"/>
    <m/>
    <m/>
    <m/>
    <n v="1990"/>
    <s v="INSTRUÇÃO"/>
    <s v="DEFERIMENTO"/>
    <m/>
    <m/>
    <s v=" "/>
    <s v="Bem Imóvel"/>
    <s v="Conjunto Urbano"/>
    <m/>
    <m/>
    <m/>
    <m/>
    <m/>
    <m/>
    <m/>
    <x v="1"/>
    <m/>
    <m/>
    <m/>
    <m/>
    <m/>
    <m/>
    <m/>
    <m/>
    <m/>
    <m/>
    <m/>
    <m/>
    <m/>
    <m/>
  </r>
  <r>
    <d v="2017-07-24T00:00:00"/>
    <s v="DEPAM"/>
    <s v="No Conselho aguardando apreciação"/>
    <s v="01458.001009/2009-79"/>
    <s v="NE"/>
    <s v="AL"/>
    <s v="Coqueiro Seco"/>
    <s v="Edificação e Acervo"/>
    <s v="Igreja de Nossa Senhora Mãe dos Homens"/>
    <n v="1"/>
    <s v="TP"/>
    <n v="1"/>
    <n v="1312"/>
    <x v="54"/>
    <m/>
    <m/>
    <m/>
    <n v="1990"/>
    <s v="TOMB. PROVIS."/>
    <m/>
    <m/>
    <m/>
    <s v="AL2702207BIED00001"/>
    <s v="Bem Imóvel"/>
    <s v="Edificação"/>
    <s v="Arquitetura Religiosa"/>
    <m/>
    <m/>
    <m/>
    <m/>
    <m/>
    <m/>
    <x v="1"/>
    <m/>
    <m/>
    <m/>
    <m/>
    <m/>
    <s v="Não se aplica"/>
    <m/>
    <m/>
    <m/>
    <m/>
    <m/>
    <m/>
    <m/>
    <m/>
  </r>
  <r>
    <m/>
    <s v="SUPERINT"/>
    <s v="Origem: Depam, destino: SE-RJ, em 10/04/2015"/>
    <s v="01458.001180/2012-83"/>
    <s v="SE"/>
    <s v="RJ"/>
    <s v="Rio de Janeiro"/>
    <s v="Edificação"/>
    <s v="Casa: Rua São Clemente,213"/>
    <n v="1"/>
    <m/>
    <n v="1"/>
    <n v="1313"/>
    <x v="54"/>
    <d v="1990-04-04T00:00:00"/>
    <s v="Lucio Costa"/>
    <m/>
    <n v="1990"/>
    <s v="INSTRUÇÃO"/>
    <m/>
    <m/>
    <m/>
    <s v=" "/>
    <s v="Bem Imóvel"/>
    <s v="Edificação"/>
    <m/>
    <m/>
    <m/>
    <m/>
    <m/>
    <m/>
    <m/>
    <x v="1"/>
    <m/>
    <m/>
    <m/>
    <m/>
    <m/>
    <m/>
    <m/>
    <m/>
    <m/>
    <m/>
    <m/>
    <m/>
    <m/>
    <m/>
  </r>
  <r>
    <m/>
    <s v="X"/>
    <s v="02/07/98 - Não Localizado. Ver observações."/>
    <m/>
    <s v="S"/>
    <s v="SC"/>
    <s v="Indaial"/>
    <s v="Infraestrutura ou equipamento urbano"/>
    <s v="Pontes de ferro sobre o Rio Encano "/>
    <n v="1"/>
    <m/>
    <n v="1"/>
    <n v="1314"/>
    <x v="54"/>
    <m/>
    <m/>
    <m/>
    <n v="1990"/>
    <s v="DESAPARECIDO"/>
    <m/>
    <m/>
    <m/>
    <s v=" "/>
    <s v="Bem Imóvel"/>
    <s v="Obra de Engenharia"/>
    <m/>
    <m/>
    <m/>
    <m/>
    <m/>
    <m/>
    <m/>
    <x v="1"/>
    <m/>
    <m/>
    <m/>
    <m/>
    <s v="Info SE-SC (14/03/2016): Não se tem conhecimento do teor da proposta, nem do rol de bens elencados. A princípio, indicar-se-ia o arquivamento do pedido. "/>
    <m/>
    <m/>
    <m/>
    <m/>
    <m/>
    <m/>
    <m/>
    <m/>
    <m/>
  </r>
  <r>
    <m/>
    <s v="ARQUIVO"/>
    <s v="Processo INDEFERIDO em 03/05/1999."/>
    <m/>
    <s v="SE"/>
    <s v="SP"/>
    <s v="Campinas"/>
    <s v="Conjunto Rural"/>
    <s v="Casa: Taquaral (Fazenda); Casa da Fazenda Taguaral"/>
    <n v="1"/>
    <m/>
    <n v="1"/>
    <n v="1315"/>
    <x v="54"/>
    <m/>
    <m/>
    <m/>
    <n v="1990"/>
    <s v="INDEFERIDO"/>
    <m/>
    <m/>
    <m/>
    <s v=" "/>
    <s v="Bem Imóvel"/>
    <s v="Conjunto Arquitetônico"/>
    <s v="Misto"/>
    <m/>
    <m/>
    <m/>
    <m/>
    <m/>
    <m/>
    <x v="1"/>
    <m/>
    <m/>
    <d v="1999-05-03T00:00:00"/>
    <n v="1990"/>
    <m/>
    <m/>
    <m/>
    <m/>
    <m/>
    <m/>
    <m/>
    <m/>
    <m/>
    <m/>
  </r>
  <r>
    <d v="2019-12-17T00:00:00"/>
    <s v="DEPAM"/>
    <s v="Recomenda tombamento e solicita orientação para conclusão da instrução"/>
    <s v="01458.001088/2015-66"/>
    <s v="N"/>
    <s v="PA"/>
    <s v="Belém"/>
    <s v="Patrimônio Natural"/>
    <s v="Bosque: Rodrigues Alves"/>
    <n v="1"/>
    <m/>
    <n v="1"/>
    <n v="1316"/>
    <x v="54"/>
    <m/>
    <m/>
    <m/>
    <n v="1990"/>
    <s v="INSTRUÇÃO"/>
    <s v="DEFERIMENTO"/>
    <m/>
    <m/>
    <s v=" "/>
    <s v="Bem Paisagístico"/>
    <s v="Paisagem"/>
    <m/>
    <m/>
    <m/>
    <m/>
    <m/>
    <m/>
    <m/>
    <x v="1"/>
    <m/>
    <m/>
    <m/>
    <m/>
    <m/>
    <m/>
    <m/>
    <m/>
    <m/>
    <m/>
    <m/>
    <m/>
    <m/>
    <m/>
  </r>
  <r>
    <m/>
    <s v="ARQUIVO"/>
    <s v="INDEFERIDO em 28/12/2011."/>
    <s v="01458.001089/2015-19"/>
    <s v="NE"/>
    <s v="CE"/>
    <s v="Fortaleza"/>
    <s v="Patrimônio Natural"/>
    <s v="Dunas - Localidade de Taíba"/>
    <n v="1"/>
    <m/>
    <n v="1"/>
    <n v="1317"/>
    <x v="54"/>
    <m/>
    <m/>
    <m/>
    <n v="1990"/>
    <s v="INDEFERIDO"/>
    <m/>
    <m/>
    <m/>
    <s v=" "/>
    <s v="Bem Paisagístico"/>
    <s v="Paisagem"/>
    <m/>
    <m/>
    <m/>
    <m/>
    <m/>
    <m/>
    <m/>
    <x v="1"/>
    <m/>
    <m/>
    <d v="1905-07-03T00:00:00"/>
    <n v="2010"/>
    <m/>
    <m/>
    <m/>
    <m/>
    <m/>
    <m/>
    <m/>
    <m/>
    <m/>
    <m/>
  </r>
  <r>
    <m/>
    <s v="ARQUIVO"/>
    <s v="Indeferido em 10/07/2020"/>
    <s v="01458.000923/2012-06"/>
    <s v="SE"/>
    <s v="MG"/>
    <s v="Barbacena"/>
    <s v="Edificação"/>
    <s v="Casa: Conde de Prados (Antigo Prédio do Fórum), Município de Barbacena, Estado de Minas Gerais."/>
    <n v="1"/>
    <m/>
    <n v="1"/>
    <n v="1318"/>
    <x v="54"/>
    <m/>
    <m/>
    <m/>
    <n v="1990"/>
    <s v="INDEFERIDO"/>
    <m/>
    <d v="2020-07-10T00:00:00"/>
    <m/>
    <s v=" "/>
    <s v="Bem Imóvel"/>
    <s v="Edificação"/>
    <m/>
    <m/>
    <m/>
    <m/>
    <m/>
    <m/>
    <m/>
    <x v="1"/>
    <m/>
    <m/>
    <m/>
    <m/>
    <m/>
    <m/>
    <m/>
    <m/>
    <m/>
    <m/>
    <m/>
    <m/>
    <m/>
    <m/>
  </r>
  <r>
    <d v="2020-11-17T00:00:00"/>
    <s v="DEPAM"/>
    <s v="retornou com estado de conservação"/>
    <s v="01458.001029/2009-40"/>
    <s v="SE"/>
    <s v="RJ"/>
    <s v="Rio de Janeiro"/>
    <s v="Bem móvel ou integrado"/>
    <s v="Aviões (dois):Catalinas - 1º) No Museu Espacial (Rio de Janeiro/RJ), 2º) Na Base Aérea...."/>
    <n v="1"/>
    <s v="TP"/>
    <n v="0"/>
    <n v="1319"/>
    <x v="55"/>
    <m/>
    <m/>
    <m/>
    <n v="1990"/>
    <s v="TOMB. PROVIS."/>
    <s v="DEFERIMENTO"/>
    <m/>
    <d v="2012-04-25T00:00:00"/>
    <s v="RJ-3304557-BM-AC-00007 "/>
    <s v="Bem Móvel e Integrado"/>
    <s v="Artefato"/>
    <m/>
    <m/>
    <m/>
    <m/>
    <m/>
    <m/>
    <m/>
    <x v="1"/>
    <m/>
    <m/>
    <m/>
    <m/>
    <m/>
    <s v="Não se aplica"/>
    <m/>
    <s v="Não se aplica"/>
    <m/>
    <m/>
    <m/>
    <m/>
    <m/>
    <m/>
  </r>
  <r>
    <d v="2014-07-11T00:00:00"/>
    <s v="SUPERINT"/>
    <s v="Encaminhada para atualizar estado de conservação"/>
    <s v="01458.001029/2009-40"/>
    <s v="N"/>
    <s v="PA"/>
    <s v="Belém"/>
    <s v="Bem móvel ou integrado"/>
    <s v="Aviões (dois):Catalinas - 1º) No Museu Espacial (Rio de Janeiro/RJ), 2º) Na Base Aérea...."/>
    <n v="1"/>
    <s v="TP"/>
    <n v="1"/>
    <n v="1319"/>
    <x v="55"/>
    <m/>
    <m/>
    <m/>
    <n v="1990"/>
    <s v="TOMB. PROVIS."/>
    <m/>
    <m/>
    <d v="2012-04-25T00:00:00"/>
    <s v="PA-1501402-BM-AC-00001"/>
    <s v="Bem Móvel e Integrado"/>
    <s v="Artefato"/>
    <m/>
    <m/>
    <m/>
    <m/>
    <m/>
    <m/>
    <m/>
    <x v="1"/>
    <m/>
    <m/>
    <m/>
    <m/>
    <m/>
    <s v="Não se aplica"/>
    <m/>
    <s v="Não se aplica"/>
    <m/>
    <m/>
    <m/>
    <m/>
    <m/>
    <m/>
  </r>
  <r>
    <m/>
    <s v="ARQUIVO"/>
    <m/>
    <m/>
    <s v="SE"/>
    <s v="RJ"/>
    <s v="Rio de Janeiro"/>
    <s v="Edificação"/>
    <s v="Imóvel situado na Av. Presidente Antônio Carlos, 641 denominado Palácio Tiradentes e obras de arte a ele integradas"/>
    <n v="1"/>
    <s v="T"/>
    <n v="1"/>
    <n v="1320"/>
    <x v="56"/>
    <m/>
    <m/>
    <m/>
    <n v="1990"/>
    <s v="TOMBADO"/>
    <m/>
    <m/>
    <m/>
    <s v="RJ3304557BIED00012"/>
    <s v="Bem Imóvel"/>
    <s v="Edificação"/>
    <m/>
    <m/>
    <d v="1993-03-10T00:00:00"/>
    <d v="1993-06-17T00:00:00"/>
    <m/>
    <n v="1992"/>
    <n v="2"/>
    <x v="59"/>
    <n v="1990"/>
    <m/>
    <m/>
    <m/>
    <m/>
    <s v="Não se aplica"/>
    <m/>
    <m/>
    <m/>
    <m/>
    <m/>
    <m/>
    <m/>
    <m/>
  </r>
  <r>
    <d v="2016-10-08T00:00:00"/>
    <s v="DEPAM"/>
    <s v="Origem:SE/RJ. Destino: DEPAM, Recebido em 08/10/2016 - É rerratificação do processo T 503"/>
    <s v="01458.001579/2012-64"/>
    <s v="SE"/>
    <s v="RJ"/>
    <s v="Rio de Janeiro"/>
    <s v="Edificação"/>
    <s v="Casa: Avenida Venceslau Brás, 71 -Fundos;  Instituto de Psiquiatria no Campus da Praia Vermelha da Universidade Federal do Rio de Janeiro"/>
    <n v="1"/>
    <m/>
    <n v="1"/>
    <n v="1321"/>
    <x v="55"/>
    <d v="2015-07-29T00:00:00"/>
    <s v="Instituto de Psiquiatria"/>
    <m/>
    <n v="1990"/>
    <s v="INSTRUÇÃO"/>
    <s v="DEFERIMENTO"/>
    <m/>
    <m/>
    <s v=" "/>
    <s v="Bem Imóvel"/>
    <s v="Edificação"/>
    <s v="Arquitetura Institucional"/>
    <m/>
    <m/>
    <m/>
    <m/>
    <m/>
    <m/>
    <x v="1"/>
    <m/>
    <m/>
    <m/>
    <m/>
    <m/>
    <m/>
    <m/>
    <m/>
    <m/>
    <m/>
    <m/>
    <m/>
    <m/>
    <m/>
  </r>
  <r>
    <m/>
    <s v="ARQUIVO"/>
    <s v="Poligonal é o Parque"/>
    <m/>
    <s v="NE"/>
    <s v="PI"/>
    <s v="São Raimundo Nonato"/>
    <s v="Sítio arqueológico"/>
    <s v="Parque Nacional da Serra da Capivara"/>
    <n v="1"/>
    <s v="T"/>
    <n v="1"/>
    <n v="1322"/>
    <x v="56"/>
    <m/>
    <m/>
    <m/>
    <n v="1990"/>
    <s v="TOMBADO"/>
    <m/>
    <m/>
    <m/>
    <s v="PI2210607PSPS00001"/>
    <s v="Bem Arqueológico"/>
    <s v="Sítio"/>
    <m/>
    <d v="1993-09-28T00:00:00"/>
    <m/>
    <m/>
    <m/>
    <n v="1992"/>
    <n v="2"/>
    <x v="59"/>
    <n v="1990"/>
    <m/>
    <m/>
    <m/>
    <m/>
    <m/>
    <m/>
    <m/>
    <m/>
    <m/>
    <m/>
    <m/>
    <m/>
    <s v="A área do parque localiza-se nos municípios de São Raimundo Nonato, João Costa, Brejo do Piauí e Coronel José Dias. Priorizou-se o município de São Raimundo Nonato visto ter sido originalmente o município registrado no processo de tombamento."/>
  </r>
  <r>
    <m/>
    <s v="SUPERINT"/>
    <s v="Origem: CGID, destino: CNA, em 17/12/2015. Já foi solicitada a digitalização ao Rafael do CNA."/>
    <s v="01450.004964/2009-38"/>
    <s v="CO"/>
    <s v="MT"/>
    <s v="Comodor"/>
    <s v="Sítio arqueológico"/>
    <s v="Sítios: Tainhanteçu e Pequizal"/>
    <n v="1"/>
    <m/>
    <n v="1"/>
    <n v="1323"/>
    <x v="56"/>
    <m/>
    <m/>
    <m/>
    <n v="1990"/>
    <s v="INSTRUÇÃO"/>
    <s v="DEFERIMENTO"/>
    <m/>
    <m/>
    <s v=" "/>
    <s v="Bem Arqueológico"/>
    <s v="Sítio"/>
    <m/>
    <m/>
    <m/>
    <m/>
    <m/>
    <m/>
    <m/>
    <x v="1"/>
    <m/>
    <m/>
    <m/>
    <m/>
    <m/>
    <m/>
    <m/>
    <m/>
    <m/>
    <m/>
    <m/>
    <m/>
    <m/>
    <m/>
  </r>
  <r>
    <m/>
    <s v="SUPERINT"/>
    <s v="Na Superintendência em 13/05/2014 (informação Dorotea)"/>
    <m/>
    <s v="N"/>
    <s v="PA"/>
    <s v="Belém"/>
    <s v="Edificação e Acervo"/>
    <s v="Igreja Nossa Senhora de Nazaré"/>
    <n v="1"/>
    <m/>
    <n v="1"/>
    <n v="1324"/>
    <x v="56"/>
    <m/>
    <m/>
    <m/>
    <n v="1990"/>
    <s v="INSTRUÇÃO"/>
    <m/>
    <m/>
    <m/>
    <s v=" "/>
    <s v="Bem Imóvel"/>
    <s v="Edificação"/>
    <s v="Arquitetura Religiosa"/>
    <m/>
    <m/>
    <m/>
    <m/>
    <m/>
    <m/>
    <x v="1"/>
    <m/>
    <m/>
    <m/>
    <m/>
    <m/>
    <m/>
    <m/>
    <m/>
    <m/>
    <m/>
    <m/>
    <m/>
    <m/>
    <m/>
  </r>
  <r>
    <m/>
    <s v="SUPERINT"/>
    <s v="Processo INDEFERIDO, em 24/02/2011. Decisão Judicial anulando o parecer de indeferimento 17/04/202. Tombamento judicial, não houve notificação. Encaminhado para SE para identificação do que deve ser afetado pelo tombamento"/>
    <s v="01450.010887/2008-74"/>
    <s v="S"/>
    <s v="PR"/>
    <s v="Curitiba"/>
    <s v="Edificação"/>
    <s v="Casa: Santos Andrade (Praça), Edifício Central da Universidade Federal do Paraná"/>
    <n v="1"/>
    <s v="T"/>
    <n v="1"/>
    <n v="1325"/>
    <x v="57"/>
    <m/>
    <m/>
    <m/>
    <n v="1990"/>
    <s v="TOMBADO"/>
    <m/>
    <m/>
    <s v=" 17/04/202"/>
    <s v="PR-4106902-BI-ED-00015_x0009_"/>
    <s v="Bem Imóvel"/>
    <s v="Edificação"/>
    <m/>
    <m/>
    <s v="x"/>
    <m/>
    <m/>
    <m/>
    <m/>
    <x v="1"/>
    <m/>
    <m/>
    <d v="2011-02-24T00:00:00"/>
    <n v="2010"/>
    <m/>
    <m/>
    <m/>
    <m/>
    <m/>
    <m/>
    <m/>
    <m/>
    <m/>
    <m/>
  </r>
  <r>
    <m/>
    <s v="ARQUIVO"/>
    <s v="Memorando que informa o INDEFERIMENTO do Processo em 06/12/1993."/>
    <m/>
    <s v="SE"/>
    <s v="MG"/>
    <s v="Gurinhatã"/>
    <s v="Edificação e Acervo"/>
    <s v="Igreja: São Jerônimo"/>
    <n v="1"/>
    <m/>
    <n v="1"/>
    <n v="1326"/>
    <x v="57"/>
    <m/>
    <m/>
    <m/>
    <n v="1990"/>
    <s v="INDEFERIDO"/>
    <m/>
    <m/>
    <m/>
    <s v=" "/>
    <s v="Bem Imóvel"/>
    <s v="Edificação"/>
    <s v="Arquitetura Religiosa"/>
    <m/>
    <m/>
    <m/>
    <m/>
    <m/>
    <m/>
    <x v="1"/>
    <m/>
    <m/>
    <d v="1993-12-06T00:00:00"/>
    <n v="1990"/>
    <m/>
    <m/>
    <m/>
    <m/>
    <m/>
    <m/>
    <m/>
    <m/>
    <m/>
    <m/>
  </r>
  <r>
    <m/>
    <s v="ARQUIVO"/>
    <m/>
    <m/>
    <s v="SE"/>
    <s v="MG"/>
    <s v="Juiz de Fora"/>
    <s v="Edificação"/>
    <s v="Cine-Teatro Central, situado na Praça João Pessoa, s/nº"/>
    <n v="1"/>
    <s v="T"/>
    <n v="1"/>
    <n v="1327"/>
    <x v="57"/>
    <m/>
    <m/>
    <m/>
    <n v="1990"/>
    <s v="TOMBADO"/>
    <m/>
    <m/>
    <m/>
    <s v="MG-3136702-BI-ED-00001"/>
    <s v="Bem Imóvel"/>
    <s v="Edificação"/>
    <m/>
    <m/>
    <d v="1994-06-13T00:00:00"/>
    <m/>
    <m/>
    <n v="1994"/>
    <n v="6"/>
    <x v="69"/>
    <n v="1990"/>
    <m/>
    <m/>
    <m/>
    <m/>
    <s v="Não se aplica"/>
    <m/>
    <m/>
    <m/>
    <m/>
    <m/>
    <m/>
    <m/>
    <m/>
  </r>
  <r>
    <m/>
    <s v="ARQUIVO"/>
    <s v="Processo INDEFERIDO em 13/11/1995."/>
    <m/>
    <s v="SE"/>
    <s v="MG"/>
    <s v="Três Corações"/>
    <s v="Edificação"/>
    <s v="Casa: Presidente Vargas (Av.), 154 Antiga Agencia do Banco do Brasil"/>
    <n v="1"/>
    <m/>
    <n v="1"/>
    <n v="1328"/>
    <x v="57"/>
    <m/>
    <m/>
    <m/>
    <n v="1990"/>
    <s v="INDEFERIDO"/>
    <m/>
    <m/>
    <m/>
    <s v=" "/>
    <s v="Bem Imóvel"/>
    <s v="Edificação"/>
    <m/>
    <m/>
    <m/>
    <m/>
    <m/>
    <m/>
    <m/>
    <x v="1"/>
    <m/>
    <m/>
    <d v="1995-11-13T00:00:00"/>
    <n v="1990"/>
    <m/>
    <m/>
    <m/>
    <m/>
    <m/>
    <m/>
    <m/>
    <m/>
    <m/>
    <m/>
  </r>
  <r>
    <m/>
    <s v="ARQUIVO"/>
    <s v="Processo INDEFERIDO em 03/05/1999."/>
    <m/>
    <s v="CO"/>
    <s v="DF"/>
    <s v="Brasília"/>
    <s v="Edificação"/>
    <s v="Casa: Sede da Associação dos Ex-Combatentes do Brasil"/>
    <n v="1"/>
    <m/>
    <n v="1"/>
    <n v="1329"/>
    <x v="49"/>
    <m/>
    <m/>
    <m/>
    <n v="1990"/>
    <s v="INDEFERIDO"/>
    <m/>
    <m/>
    <m/>
    <s v=" "/>
    <s v="Bem Imóvel"/>
    <s v="Edificação"/>
    <m/>
    <m/>
    <m/>
    <m/>
    <m/>
    <m/>
    <m/>
    <x v="1"/>
    <m/>
    <m/>
    <d v="1999-05-03T00:00:00"/>
    <n v="1990"/>
    <m/>
    <m/>
    <m/>
    <m/>
    <m/>
    <m/>
    <m/>
    <m/>
    <m/>
    <m/>
  </r>
  <r>
    <m/>
    <s v="ARQUIVO"/>
    <s v="Falta despacho efetivando o indeferimento."/>
    <m/>
    <s v="NE"/>
    <s v="CE"/>
    <s v="Santa Quitéria"/>
    <s v="Patrimônio Natural"/>
    <s v="Gruta Existente no Serrote dos Morrinhos"/>
    <n v="1"/>
    <m/>
    <n v="1"/>
    <n v="1330"/>
    <x v="57"/>
    <m/>
    <m/>
    <m/>
    <n v="1990"/>
    <s v="PENDÊNCIA"/>
    <m/>
    <m/>
    <m/>
    <s v=" "/>
    <s v="Bem Paisagístico"/>
    <s v="Paisagem"/>
    <m/>
    <m/>
    <m/>
    <m/>
    <m/>
    <m/>
    <m/>
    <x v="1"/>
    <m/>
    <m/>
    <s v="16/12/1993"/>
    <m/>
    <m/>
    <m/>
    <m/>
    <m/>
    <m/>
    <m/>
    <m/>
    <m/>
    <m/>
    <m/>
  </r>
  <r>
    <m/>
    <s v="SUPERINT"/>
    <s v="Origem: DEPAM. Destino:SE/RJ, encaminhado em 10/04/2015"/>
    <s v="01458.001181/2012"/>
    <s v="SE"/>
    <s v="RJ"/>
    <s v="Nova Friburgo"/>
    <s v="Edificação"/>
    <s v="Colégio Nossa Senhora das Dores"/>
    <n v="1"/>
    <m/>
    <n v="1"/>
    <n v="1331"/>
    <x v="57"/>
    <d v="1995-10-09T00:00:00"/>
    <s v="Câmara Municipal de Nova Friburgo"/>
    <m/>
    <n v="1990"/>
    <s v="INSTRUÇÃO"/>
    <m/>
    <m/>
    <m/>
    <s v=" "/>
    <s v="Bem Imóvel"/>
    <s v="Edificação"/>
    <m/>
    <m/>
    <m/>
    <m/>
    <m/>
    <m/>
    <m/>
    <x v="1"/>
    <m/>
    <m/>
    <m/>
    <m/>
    <m/>
    <m/>
    <m/>
    <m/>
    <m/>
    <m/>
    <m/>
    <m/>
    <m/>
    <m/>
  </r>
  <r>
    <m/>
    <s v="ARQUIVO"/>
    <m/>
    <s v="01458.000674/2012-41"/>
    <s v="SE"/>
    <s v="MG"/>
    <s v="Buritizeiro"/>
    <s v="Edificação"/>
    <s v="Casa: Coronel José Geraldo (Praça)-Prédio da Fundação Educacional Caio Martins FUCAM, Buritizeiro, Minas Gerais"/>
    <n v="1"/>
    <m/>
    <n v="1"/>
    <n v="1332"/>
    <x v="57"/>
    <m/>
    <m/>
    <m/>
    <n v="1990"/>
    <s v="INDEFERIDO"/>
    <m/>
    <m/>
    <m/>
    <s v=" "/>
    <s v="Bem Imóvel"/>
    <s v="Edificação"/>
    <m/>
    <m/>
    <m/>
    <m/>
    <m/>
    <m/>
    <m/>
    <x v="1"/>
    <m/>
    <m/>
    <m/>
    <m/>
    <m/>
    <m/>
    <m/>
    <m/>
    <m/>
    <m/>
    <m/>
    <m/>
    <m/>
    <m/>
  </r>
  <r>
    <m/>
    <s v="ARQUIVO"/>
    <s v="Processo INDEFERIDO em 01/08/1997."/>
    <m/>
    <s v="NE"/>
    <s v="BA"/>
    <s v="Salvador"/>
    <s v="Edificação"/>
    <s v="Mirante da Av. Sete de Setembro, trecho da Ladeira da Barra, situado entre as casas de nºs 3.026 e 3.244"/>
    <n v="1"/>
    <m/>
    <n v="1"/>
    <n v="1333"/>
    <x v="58"/>
    <m/>
    <m/>
    <m/>
    <n v="1990"/>
    <s v="INDEFERIDO"/>
    <m/>
    <m/>
    <m/>
    <s v=" "/>
    <s v="Bem Imóvel"/>
    <s v="Edificação"/>
    <m/>
    <m/>
    <m/>
    <m/>
    <m/>
    <m/>
    <m/>
    <x v="1"/>
    <m/>
    <m/>
    <d v="1997-08-01T00:00:00"/>
    <n v="1990"/>
    <s v="O presidente usou de seu direito de arquivar diretamente processos que receberam pareceres negativos da área técnica do IPHAN, sem que os mesmos processos fossem apreciados pelo Conselho."/>
    <m/>
    <m/>
    <m/>
    <m/>
    <m/>
    <m/>
    <m/>
    <m/>
    <m/>
  </r>
  <r>
    <d v="2016-12-02T00:00:00"/>
    <s v="DEPAM"/>
    <s v="Origem SE, 22/11/2016 / Destino Depam, 02/12/2016. Recomenda tombamento. Para parecer da CGID"/>
    <s v="01458.000813/2013-17"/>
    <s v="N"/>
    <s v="PA"/>
    <s v="Belém"/>
    <s v="Coleção ou acervo"/>
    <s v="Coleção: Abelardo Santos"/>
    <n v="1"/>
    <m/>
    <n v="1"/>
    <n v="1334"/>
    <x v="58"/>
    <m/>
    <m/>
    <m/>
    <n v="1990"/>
    <s v="INSTRUÇÃO"/>
    <m/>
    <m/>
    <m/>
    <s v=" "/>
    <s v="Bem Móvel e Integrado"/>
    <s v="Coleção"/>
    <m/>
    <m/>
    <m/>
    <m/>
    <m/>
    <m/>
    <m/>
    <x v="1"/>
    <m/>
    <m/>
    <m/>
    <m/>
    <m/>
    <m/>
    <m/>
    <m/>
    <m/>
    <m/>
    <m/>
    <m/>
    <m/>
    <m/>
  </r>
  <r>
    <m/>
    <s v="ARQUIVO"/>
    <s v="Encaminhado para arquivamento em 26/12/2017"/>
    <s v="01458.000098/2013-12"/>
    <s v="NE"/>
    <s v="CE"/>
    <s v="Juazeiro do Norte"/>
    <s v="Edificação"/>
    <s v="Casa: São José (Rua) Casa onde morou e morreu Padre Cícero (Museu do Padre Cícero)"/>
    <n v="1"/>
    <m/>
    <n v="1"/>
    <n v="1335"/>
    <x v="58"/>
    <m/>
    <m/>
    <m/>
    <n v="1990"/>
    <s v="INDEFERIDO"/>
    <m/>
    <m/>
    <m/>
    <s v=" "/>
    <s v="Bem Imóvel"/>
    <s v="Edificação"/>
    <m/>
    <m/>
    <m/>
    <m/>
    <m/>
    <m/>
    <m/>
    <x v="1"/>
    <m/>
    <m/>
    <m/>
    <m/>
    <m/>
    <m/>
    <m/>
    <m/>
    <m/>
    <m/>
    <m/>
    <m/>
    <m/>
    <m/>
  </r>
  <r>
    <m/>
    <s v="ARQUIVO"/>
    <s v="Processo INDEFERIDO em 25/05/2010."/>
    <s v="01504.001044/2008-12"/>
    <s v="NE"/>
    <s v="SE"/>
    <s v="Aracaju"/>
    <s v="Edificação"/>
    <s v="Casa: General Valadão (Praça), Prédio da Delegacia da Receita Federal - Antiga Alfândega "/>
    <n v="1"/>
    <m/>
    <n v="1"/>
    <n v="1336"/>
    <x v="58"/>
    <m/>
    <m/>
    <m/>
    <n v="1990"/>
    <s v="INDEFERIDO"/>
    <m/>
    <m/>
    <m/>
    <s v=" "/>
    <s v="Bem Imóvel"/>
    <s v="Edificação"/>
    <m/>
    <m/>
    <m/>
    <m/>
    <m/>
    <m/>
    <m/>
    <x v="1"/>
    <m/>
    <m/>
    <d v="2010-05-25T00:00:00"/>
    <n v="2010"/>
    <m/>
    <m/>
    <m/>
    <m/>
    <m/>
    <m/>
    <m/>
    <m/>
    <m/>
    <m/>
  </r>
  <r>
    <m/>
    <s v="ARQUIVO"/>
    <s v="Origem: DEPAM, destino: Presidência, para INDEFERIMENTO, em 22/11/2016"/>
    <s v="01458.002563/2010-15"/>
    <s v="NE"/>
    <s v="BA"/>
    <s v="Ilhéus"/>
    <s v="Patrimônio Natural"/>
    <s v="Àrea da Mata Esperança"/>
    <n v="1"/>
    <m/>
    <n v="1"/>
    <n v="1337"/>
    <x v="58"/>
    <m/>
    <m/>
    <m/>
    <n v="1990"/>
    <s v="INDEFERIDO"/>
    <m/>
    <m/>
    <m/>
    <s v=" "/>
    <s v="Bem Paisagístico"/>
    <s v="Paisagem"/>
    <m/>
    <m/>
    <m/>
    <m/>
    <m/>
    <m/>
    <m/>
    <x v="1"/>
    <m/>
    <m/>
    <m/>
    <m/>
    <m/>
    <m/>
    <m/>
    <m/>
    <m/>
    <m/>
    <m/>
    <m/>
    <m/>
    <m/>
  </r>
  <r>
    <m/>
    <s v="VAGO"/>
    <m/>
    <m/>
    <m/>
    <m/>
    <m/>
    <m/>
    <s v="Número VAGO"/>
    <m/>
    <m/>
    <n v="1"/>
    <n v="1338"/>
    <x v="1"/>
    <m/>
    <m/>
    <m/>
    <s v="VAGO"/>
    <s v="VAGO"/>
    <m/>
    <m/>
    <m/>
    <s v=" "/>
    <m/>
    <m/>
    <m/>
    <m/>
    <m/>
    <m/>
    <m/>
    <m/>
    <m/>
    <x v="1"/>
    <m/>
    <m/>
    <m/>
    <m/>
    <m/>
    <m/>
    <m/>
    <m/>
    <m/>
    <m/>
    <m/>
    <m/>
    <m/>
    <m/>
  </r>
  <r>
    <d v="2011-01-19T00:00:00"/>
    <s v="DEPAM"/>
    <s v="CGID"/>
    <s v="01458.000362/2011-56"/>
    <m/>
    <m/>
    <s v="Vários"/>
    <s v="Patrimônio Natural"/>
    <s v="Mata Atlântica"/>
    <n v="1"/>
    <m/>
    <n v="1"/>
    <n v="1339"/>
    <x v="58"/>
    <m/>
    <m/>
    <m/>
    <n v="1990"/>
    <s v="INSTRUÇÃO"/>
    <s v="INDEFERIMENTO"/>
    <m/>
    <m/>
    <s v=" "/>
    <s v="Bem Paisagístico"/>
    <s v="Paisagem"/>
    <m/>
    <m/>
    <m/>
    <m/>
    <m/>
    <m/>
    <m/>
    <x v="1"/>
    <m/>
    <m/>
    <m/>
    <m/>
    <m/>
    <m/>
    <m/>
    <m/>
    <m/>
    <m/>
    <m/>
    <m/>
    <m/>
    <m/>
  </r>
  <r>
    <m/>
    <s v="ARQUIVO"/>
    <s v="Origem: DEPAM. Destino: SE-SE, em 07/11/2016 "/>
    <s v="01458.001519/2011-61"/>
    <s v="NE"/>
    <s v="SE"/>
    <s v="Laranjeiras"/>
    <s v="Terreiro"/>
    <s v="Casa: Terreiro Filhos de Obá"/>
    <n v="1"/>
    <m/>
    <n v="1"/>
    <n v="1340"/>
    <x v="58"/>
    <m/>
    <m/>
    <m/>
    <n v="1990"/>
    <s v="INDEFERIDO"/>
    <m/>
    <m/>
    <m/>
    <s v=" "/>
    <s v="Bem Imóvel"/>
    <s v="Conjunto Arquitetônico"/>
    <s v="Arquitetura Religiosa"/>
    <m/>
    <m/>
    <m/>
    <m/>
    <m/>
    <m/>
    <x v="1"/>
    <m/>
    <m/>
    <d v="1905-07-10T00:00:00"/>
    <m/>
    <m/>
    <m/>
    <m/>
    <m/>
    <m/>
    <m/>
    <m/>
    <m/>
    <m/>
    <m/>
  </r>
  <r>
    <m/>
    <s v="SUPERINT"/>
    <s v="No GAB da SE-MG em 10/06/2015"/>
    <s v="01450.011612/2008-58"/>
    <s v="SE"/>
    <s v="MG"/>
    <s v="Belo Horizonte"/>
    <s v="Conjunto Arquitetônico"/>
    <s v="Pampulha: conjunto arquitetônico e paisagístico"/>
    <n v="1"/>
    <s v="T"/>
    <n v="1"/>
    <n v="1341"/>
    <x v="58"/>
    <m/>
    <m/>
    <m/>
    <n v="1990"/>
    <s v="TOMBADO"/>
    <m/>
    <m/>
    <m/>
    <s v="MG3106200BICA00001"/>
    <s v="Bem Imóvel"/>
    <s v="Conjunto Arquitetônico"/>
    <m/>
    <d v="1997-12-15T00:00:00"/>
    <d v="1997-12-15T00:00:00"/>
    <d v="1997-12-15T00:00:00"/>
    <m/>
    <n v="1996"/>
    <n v="10"/>
    <x v="68"/>
    <n v="1990"/>
    <m/>
    <m/>
    <m/>
    <s v="Na 10ª reunião do Conselho (1996) foi aprovada a delimitação da poligonal de proteção"/>
    <s v="T"/>
    <m/>
    <s v="sim"/>
    <m/>
    <m/>
    <m/>
    <m/>
    <m/>
    <s v="volumes III e IV na PROFER; há soliictação da definição da poligonal ser analisada pelo CCPC (ata 7a. Sessão que aprova o tombamento, 1994). Informações sobre delimitação das poligonais: DEPAM-RJ 98-99"/>
  </r>
  <r>
    <m/>
    <s v="ARQUIVO"/>
    <m/>
    <s v="02042/2001"/>
    <s v="SE"/>
    <s v="MG"/>
    <s v="Cataguases"/>
    <s v="Conjunto Urbano"/>
    <s v="Cataguases, MG: conjunto histórico, arquitetônico e paisagístico"/>
    <n v="1"/>
    <s v="T"/>
    <n v="1"/>
    <n v="1342"/>
    <x v="58"/>
    <m/>
    <m/>
    <m/>
    <n v="1990"/>
    <s v="TOMBADO"/>
    <m/>
    <m/>
    <m/>
    <s v="MG-3115300-BI-CU-00001"/>
    <s v="Bem Imóvel"/>
    <s v="Conjunto Urbano"/>
    <m/>
    <d v="2003-02-17T00:00:00"/>
    <d v="2003-02-17T00:00:00"/>
    <d v="2003-02-17T00:00:00"/>
    <m/>
    <n v="1994"/>
    <n v="7"/>
    <x v="41"/>
    <n v="2000"/>
    <m/>
    <m/>
    <m/>
    <s v="Decidido o tombamento em 1994, mas inscrito apenas em 2003. Tombado como CONJUNTO URBANÍSTICO, mas indicado o tombamento isolado de 16 bens imóveis (7 com acervo de bens móveis e integrados), com &quot;anotação&quot; deles feitas na inscrição do conjunto apenas no "/>
    <s v="T"/>
    <m/>
    <s v="T"/>
    <m/>
    <m/>
    <s v="não"/>
    <m/>
    <m/>
    <s v="volume III não foi encontrado (PROFER?); que outros bens? Informações sobre delimitação das poligonais: DEPAM-RJ 98-99"/>
  </r>
  <r>
    <m/>
    <s v="ARQUIVO"/>
    <s v="Origem: DEPAM, destino: Presidência, para INDEFERIMENTO, em 22/11/2016"/>
    <s v="01458.001037/2013-72"/>
    <s v="NE"/>
    <s v="BA"/>
    <s v="Itaparica"/>
    <s v="Ruína"/>
    <s v="Ruína: de um Paiol, Quartel e Casa do administrador"/>
    <n v="1"/>
    <m/>
    <n v="1"/>
    <n v="1343"/>
    <x v="59"/>
    <d v="1995-01-02T00:00:00"/>
    <s v="UFBA"/>
    <m/>
    <n v="1990"/>
    <s v="INDEFERIDO"/>
    <m/>
    <m/>
    <m/>
    <s v=" "/>
    <s v="Bem Imóvel"/>
    <s v="Ruína"/>
    <m/>
    <m/>
    <m/>
    <m/>
    <m/>
    <m/>
    <m/>
    <x v="1"/>
    <m/>
    <m/>
    <m/>
    <m/>
    <m/>
    <m/>
    <m/>
    <m/>
    <m/>
    <m/>
    <m/>
    <m/>
    <m/>
    <m/>
  </r>
  <r>
    <m/>
    <s v="SUPERINT"/>
    <s v="Passivo DEPAM/RJ. Encaminhado à SE/RJ em 24/04/2015"/>
    <s v="01458.001182/2012-72"/>
    <s v="SE"/>
    <s v="RJ"/>
    <s v="Angra dos Reis"/>
    <s v="Conjunto Urbano"/>
    <s v="Vila junto à Escola Naval de Angra"/>
    <n v="1"/>
    <m/>
    <n v="1"/>
    <n v="1344"/>
    <x v="59"/>
    <d v="1994-08-30T00:00:00"/>
    <s v="Iphan (IBPC)"/>
    <m/>
    <n v="1990"/>
    <s v="INSTRUÇÃO"/>
    <m/>
    <m/>
    <m/>
    <s v=" "/>
    <s v="Bem Imóvel"/>
    <s v="Conjunto Urbano"/>
    <m/>
    <m/>
    <m/>
    <m/>
    <m/>
    <m/>
    <m/>
    <x v="1"/>
    <m/>
    <m/>
    <m/>
    <m/>
    <m/>
    <m/>
    <m/>
    <m/>
    <m/>
    <m/>
    <m/>
    <m/>
    <m/>
    <m/>
  </r>
  <r>
    <d v="2020-10-24T00:00:00"/>
    <s v="DEPAM"/>
    <s v="Enviado a Superintendência para instrução. Origem: DEPAM / Destino: Superintendência 28/06/2012"/>
    <s v="01458.000840/2012-17"/>
    <s v="SE"/>
    <s v="MG"/>
    <s v="Conselheiro Lafaiete"/>
    <s v="Edificação"/>
    <s v="Casa: barão de Suassuí (solar do Barão de Suassuí)"/>
    <n v="1"/>
    <m/>
    <n v="1"/>
    <n v="1345"/>
    <x v="59"/>
    <m/>
    <m/>
    <m/>
    <n v="1990"/>
    <s v="INSTRUÇÃO"/>
    <s v="INDEFERIMENTO"/>
    <m/>
    <m/>
    <s v=" "/>
    <s v="Bem Imóvel"/>
    <s v="Edificação"/>
    <m/>
    <m/>
    <m/>
    <m/>
    <m/>
    <m/>
    <m/>
    <x v="1"/>
    <m/>
    <m/>
    <m/>
    <m/>
    <m/>
    <m/>
    <m/>
    <m/>
    <m/>
    <m/>
    <m/>
    <m/>
    <m/>
    <m/>
  </r>
  <r>
    <d v="2018-10-11T00:00:00"/>
    <s v="SUPERINT"/>
    <s v="Na Superintendência do AM em 20/02/2014. SE-AM entende ser pertinente o processo, e sugere incluir a contratação dos levantamentos no orçamento para 2015. Tabela anexa ao memorando nº110/2014/GAB IPHAN/AM, de 13/05/2014 (CPROD 01490.001412/2014-69) "/>
    <s v="01450.013226/2008-09"/>
    <s v="N"/>
    <s v="AM"/>
    <s v="Novo Airão"/>
    <s v="Ruína"/>
    <s v="Ruínas da Cidade de Airão"/>
    <n v="1"/>
    <m/>
    <n v="1"/>
    <n v="1346"/>
    <x v="59"/>
    <m/>
    <m/>
    <m/>
    <n v="1990"/>
    <s v="INSTRUÇÃO"/>
    <m/>
    <m/>
    <m/>
    <s v=" "/>
    <s v="Bem Imóvel"/>
    <s v="Ruína"/>
    <m/>
    <m/>
    <m/>
    <m/>
    <m/>
    <m/>
    <m/>
    <x v="1"/>
    <m/>
    <m/>
    <m/>
    <m/>
    <m/>
    <m/>
    <m/>
    <m/>
    <m/>
    <m/>
    <m/>
    <m/>
    <m/>
    <s v="processo não encontrado"/>
  </r>
  <r>
    <m/>
    <s v="SUPERINT"/>
    <s v="Origem: DEPAM/RJ. Destino: CGPN: 22/06/2010 (não recebido - verificar). Tem cópia na Superintendência do Ceará, Ramiro vai mandar (07/11/2014) Origem: DEPAM/DF          Destino:SE/CE 08/01/2015"/>
    <s v="01458.002561/2010-18"/>
    <s v="NE"/>
    <s v="CE"/>
    <s v="Jijoca de Jericoacoara"/>
    <s v="Patrimônio Natural"/>
    <s v="Localidade de Jericoacoara"/>
    <n v="1"/>
    <m/>
    <n v="1"/>
    <n v="1347"/>
    <x v="59"/>
    <m/>
    <m/>
    <m/>
    <n v="1990"/>
    <s v="INSTRUÇÃO"/>
    <m/>
    <m/>
    <m/>
    <s v=" "/>
    <s v="Bem Paisagístico"/>
    <s v="Paisagem"/>
    <m/>
    <m/>
    <m/>
    <m/>
    <m/>
    <m/>
    <m/>
    <x v="1"/>
    <m/>
    <m/>
    <m/>
    <m/>
    <m/>
    <m/>
    <m/>
    <m/>
    <m/>
    <m/>
    <m/>
    <m/>
    <m/>
    <m/>
  </r>
  <r>
    <m/>
    <s v="ARQUIVO"/>
    <m/>
    <m/>
    <s v="SE"/>
    <s v="SP"/>
    <s v="São Paulo"/>
    <s v="Conjunto Arquitetônico"/>
    <s v="Conjunto do Ipiranga: Museu Paulista, Monumento à Independência, Casa do Grito e Parque da Independência"/>
    <n v="1"/>
    <s v="T"/>
    <n v="1"/>
    <n v="1348"/>
    <x v="59"/>
    <m/>
    <m/>
    <m/>
    <n v="1990"/>
    <s v="TOMBADO"/>
    <m/>
    <m/>
    <m/>
    <s v="SP-3550308-BI-CA-00005"/>
    <s v="Bem Imóvel"/>
    <s v="Conjunto Arquitetônico"/>
    <m/>
    <d v="1998-06-26T00:00:00"/>
    <d v="1998-06-26T00:00:00"/>
    <d v="1998-06-26T00:00:00"/>
    <m/>
    <n v="1996"/>
    <n v="10"/>
    <x v="52"/>
    <n v="1990"/>
    <m/>
    <m/>
    <m/>
    <m/>
    <s v="T"/>
    <s v="sim"/>
    <s v="S"/>
    <s v="sim"/>
    <s v="sim"/>
    <m/>
    <m/>
    <m/>
    <m/>
  </r>
  <r>
    <m/>
    <s v="ARQUIVO"/>
    <m/>
    <s v="01450.011607/2008-45"/>
    <s v="SE"/>
    <s v="SP"/>
    <s v="São Paulo"/>
    <s v="Edificação"/>
    <s v="Teatro Municipal de São Paulo"/>
    <n v="1"/>
    <s v="T"/>
    <n v="1"/>
    <n v="1349"/>
    <x v="59"/>
    <m/>
    <m/>
    <m/>
    <n v="1990"/>
    <s v="TOMBADO"/>
    <m/>
    <m/>
    <m/>
    <s v="SP3550308BIED00011"/>
    <s v="Bem Imóvel"/>
    <s v="Edificação"/>
    <m/>
    <m/>
    <d v="2014-10-14T00:00:00"/>
    <d v="2014-10-14T00:00:00"/>
    <m/>
    <n v="1997"/>
    <n v="12"/>
    <x v="70"/>
    <n v="2010"/>
    <m/>
    <m/>
    <m/>
    <s v="Aprovado pelo Conselho em 1997. Portaria nº  30 de 08 de abril de 2014 – DOU 09/04/2014 -  Seção 1, pg. 08 -   Homologa o tombamento do Teatro Municipal de São Paulo, incluindo o edifício, com seus bens integrados e o seu jardim lateral, situados na Praça"/>
    <m/>
    <m/>
    <m/>
    <m/>
    <m/>
    <m/>
    <m/>
    <m/>
    <s v="processo não encontrado"/>
  </r>
  <r>
    <m/>
    <s v="ARQUIVO"/>
    <s v="Encaminhado para INDEFERIMENTO em 18/11/2015"/>
    <s v="01458.000678/2012-29"/>
    <s v="SE"/>
    <s v="MG"/>
    <s v="Grão Mogol"/>
    <s v="Conjunto Urbano"/>
    <s v="Conjunto: Cultural, histórico, artístico e ambiental Grão Mogol"/>
    <n v="1"/>
    <m/>
    <n v="1"/>
    <n v="1350"/>
    <x v="59"/>
    <m/>
    <m/>
    <m/>
    <n v="1990"/>
    <s v="INDEFERIDO"/>
    <m/>
    <m/>
    <m/>
    <s v=" "/>
    <s v="Bem Imóvel"/>
    <s v="Conjunto Urbano"/>
    <m/>
    <m/>
    <m/>
    <m/>
    <m/>
    <m/>
    <m/>
    <x v="1"/>
    <m/>
    <m/>
    <d v="1905-07-07T00:00:00"/>
    <n v="2010"/>
    <m/>
    <m/>
    <m/>
    <m/>
    <m/>
    <m/>
    <m/>
    <m/>
    <m/>
    <m/>
  </r>
  <r>
    <m/>
    <s v="DEPAM"/>
    <s v="Origem: DEPAM. Destino: PF, em 27/04/2016"/>
    <s v="01458.001195/2011-61"/>
    <s v="NE"/>
    <s v="PE"/>
    <s v="Recife"/>
    <s v="Ruína"/>
    <s v="Ruínas do Forte do Buraco "/>
    <n v="1"/>
    <s v="TA"/>
    <n v="1"/>
    <n v="1351"/>
    <x v="59"/>
    <m/>
    <m/>
    <m/>
    <n v="1990"/>
    <s v="HOMOLOGADO"/>
    <m/>
    <m/>
    <m/>
    <s v="PE-2611606-BA-ST-00001_x0009_"/>
    <s v="Bem Imóvel"/>
    <s v="Ruína"/>
    <m/>
    <m/>
    <m/>
    <m/>
    <m/>
    <n v="2000"/>
    <n v="22"/>
    <x v="1"/>
    <m/>
    <m/>
    <m/>
    <m/>
    <s v="Já aprovado pelo Conselho em 2000, faltava poligonal, delimitada em 2016. Homologado PORTARIA Nº 113, DE 13 DE DEZEMBRO DE 2017"/>
    <s v="Não se aplica"/>
    <m/>
    <m/>
    <m/>
    <m/>
    <m/>
    <m/>
    <m/>
    <m/>
  </r>
  <r>
    <d v="2011-08-19T00:00:00"/>
    <s v="DEPAM"/>
    <s v="DEPAM: 19/08/2011. Selmo Norte"/>
    <s v="01458.001514/2011-38"/>
    <s v="NE"/>
    <s v="MA"/>
    <s v="Mirinzal"/>
    <s v="Quilombo"/>
    <s v="Quilombo: Flexal (do) (ou Frechal)"/>
    <n v="1"/>
    <m/>
    <n v="1"/>
    <n v="1352"/>
    <x v="59"/>
    <m/>
    <m/>
    <m/>
    <n v="1990"/>
    <s v="INSTRUÇÃO"/>
    <m/>
    <m/>
    <m/>
    <s v=" "/>
    <s v="Bem Imóvel"/>
    <s v="Quilombo"/>
    <m/>
    <m/>
    <m/>
    <m/>
    <m/>
    <m/>
    <m/>
    <x v="1"/>
    <m/>
    <m/>
    <m/>
    <m/>
    <m/>
    <m/>
    <m/>
    <m/>
    <m/>
    <m/>
    <m/>
    <m/>
    <m/>
    <m/>
  </r>
  <r>
    <d v="2011-08-19T00:00:00"/>
    <s v="DEPAM"/>
    <s v="DEPAM: 19/08/2011. Selmo Norte"/>
    <s v="01458.001520/2011-95"/>
    <s v="N"/>
    <s v="PA"/>
    <s v="Oriximiná"/>
    <s v="Quilombo"/>
    <s v="Quilombos: Oriximiná"/>
    <n v="1"/>
    <m/>
    <n v="1"/>
    <n v="1353"/>
    <x v="59"/>
    <m/>
    <m/>
    <m/>
    <n v="1990"/>
    <s v="INSTRUÇÃO"/>
    <m/>
    <m/>
    <m/>
    <s v=" "/>
    <s v="Bem Imóvel"/>
    <s v="Quilombo"/>
    <m/>
    <m/>
    <m/>
    <m/>
    <m/>
    <m/>
    <m/>
    <x v="1"/>
    <m/>
    <m/>
    <m/>
    <m/>
    <m/>
    <m/>
    <m/>
    <m/>
    <m/>
    <m/>
    <m/>
    <m/>
    <m/>
    <m/>
  </r>
  <r>
    <m/>
    <s v="PEND"/>
    <s v="DEPAM/RJ"/>
    <m/>
    <s v="NE"/>
    <s v="CE"/>
    <s v="Quixeramobim"/>
    <s v="Infraestrutura ou equipamento urbano"/>
    <s v="Ponte: Ferroviária"/>
    <n v="1"/>
    <m/>
    <n v="1"/>
    <n v="1354"/>
    <x v="59"/>
    <m/>
    <m/>
    <m/>
    <n v="1990"/>
    <s v="INSTRUÇÃO"/>
    <m/>
    <m/>
    <m/>
    <s v=" "/>
    <s v="Bem Imóvel"/>
    <s v="Obra de Engenharia"/>
    <m/>
    <m/>
    <m/>
    <m/>
    <m/>
    <m/>
    <m/>
    <x v="1"/>
    <m/>
    <m/>
    <m/>
    <m/>
    <m/>
    <m/>
    <m/>
    <m/>
    <m/>
    <m/>
    <m/>
    <m/>
    <m/>
    <m/>
  </r>
  <r>
    <m/>
    <s v="ARQUIVO"/>
    <s v="INDEFERIDO em 16/10/2014"/>
    <s v="01458.001998/2011-15"/>
    <s v="SE"/>
    <s v="RJ"/>
    <s v="Rio de Janeiro"/>
    <s v="Edificação"/>
    <s v="Casa da Antiga Escola de Veterinária do Exército"/>
    <n v="1"/>
    <m/>
    <n v="1"/>
    <n v="1355"/>
    <x v="59"/>
    <m/>
    <m/>
    <m/>
    <n v="1990"/>
    <s v="INDEFERIDO"/>
    <m/>
    <m/>
    <m/>
    <s v=" "/>
    <s v="Bem Imóvel"/>
    <s v="Edificação"/>
    <m/>
    <m/>
    <m/>
    <m/>
    <m/>
    <m/>
    <m/>
    <x v="1"/>
    <m/>
    <m/>
    <d v="2014-10-16T00:00:00"/>
    <n v="2010"/>
    <s v="Erro de Numeração de processo T- ver 1335-T-95"/>
    <m/>
    <m/>
    <m/>
    <m/>
    <m/>
    <m/>
    <m/>
    <m/>
    <m/>
  </r>
  <r>
    <m/>
    <s v="ARQUIVO"/>
    <m/>
    <s v="01450.011615/2008-91"/>
    <s v="NE"/>
    <s v="BA"/>
    <s v="Palmeiras"/>
    <s v="Patrimônio Natural"/>
    <s v="Conjunto Paisagístico do Morro do Pai Inácio"/>
    <n v="1"/>
    <s v="T"/>
    <n v="1"/>
    <n v="1356"/>
    <x v="59"/>
    <m/>
    <m/>
    <m/>
    <n v="1990"/>
    <s v="TOMBADO"/>
    <m/>
    <m/>
    <m/>
    <s v="BA2923506PSPS00001"/>
    <s v="Bem Paisagístico"/>
    <s v="Paisagem"/>
    <m/>
    <d v="2000-05-05T00:00:00"/>
    <m/>
    <m/>
    <m/>
    <n v="1999"/>
    <n v="17"/>
    <x v="44"/>
    <n v="2000"/>
    <m/>
    <m/>
    <m/>
    <m/>
    <m/>
    <m/>
    <m/>
    <m/>
    <m/>
    <m/>
    <m/>
    <m/>
    <m/>
  </r>
  <r>
    <m/>
    <s v="ARQUIVO"/>
    <s v="Processo INDEFERIDO em 27/02/2004."/>
    <m/>
    <s v="N"/>
    <s v="PA"/>
    <s v="Iguatemi"/>
    <s v="Bem móvel ou integrado"/>
    <s v="Corveta: &quot;Iguatemi&quot;"/>
    <n v="1"/>
    <m/>
    <n v="1"/>
    <n v="1357"/>
    <x v="59"/>
    <m/>
    <m/>
    <m/>
    <n v="1990"/>
    <s v="INDEFERIDO"/>
    <m/>
    <m/>
    <m/>
    <s v=" "/>
    <s v="Bem Móvel e Integrado"/>
    <s v="Artefato"/>
    <m/>
    <m/>
    <m/>
    <m/>
    <m/>
    <m/>
    <m/>
    <x v="1"/>
    <m/>
    <m/>
    <d v="2004-02-27T00:00:00"/>
    <n v="2000"/>
    <m/>
    <m/>
    <m/>
    <m/>
    <m/>
    <m/>
    <m/>
    <m/>
    <m/>
    <m/>
  </r>
  <r>
    <m/>
    <s v="ARQUIVO"/>
    <s v="Na SE-MG tem um processo (01450.009888/2011-71) que eles dizem ser o de tombamento, mas no CPROD consta  &quot;TOMBAMENTO DEFINITIVO DA SEDE DA FAZENDA DO REGISTRO VELHO&quot;, e faz menção ao processo T, que seria o 01450.011597/2008-48, que está no arquivo."/>
    <s v="01450.011597/2008-48_x000a_01450.009888/2011-71"/>
    <s v="SE"/>
    <s v="MG"/>
    <s v="Barbacena"/>
    <s v="Edificação"/>
    <s v="Sede da Fazenda do Registro Velho - Residência do Inconfidente Padre Manoel Rodrigues da Costa"/>
    <n v="1"/>
    <s v="T"/>
    <n v="1"/>
    <n v="1358"/>
    <x v="59"/>
    <m/>
    <m/>
    <m/>
    <n v="1990"/>
    <s v="TOMBADO"/>
    <m/>
    <m/>
    <m/>
    <s v="MG3105608BIED00004"/>
    <s v="Bem Imóvel"/>
    <s v="Edificação"/>
    <m/>
    <m/>
    <d v="2002-07-10T00:00:00"/>
    <m/>
    <m/>
    <n v="2000"/>
    <n v="22"/>
    <x v="71"/>
    <n v="2000"/>
    <m/>
    <m/>
    <m/>
    <m/>
    <s v="Não se aplica"/>
    <m/>
    <m/>
    <m/>
    <m/>
    <m/>
    <m/>
    <m/>
    <m/>
  </r>
  <r>
    <d v="2020-05-27T00:00:00"/>
    <s v="DEPAM"/>
    <s v="Origem: DEPAM. Destino: SE-PA, em 14/10/2014"/>
    <s v="01458.000140/2012-14"/>
    <s v="N"/>
    <s v="PA"/>
    <s v="Salinópolis"/>
    <s v="Edificação"/>
    <s v="Farol de Salinas"/>
    <n v="1"/>
    <m/>
    <n v="1"/>
    <n v="1359"/>
    <x v="59"/>
    <d v="1994-12-19T00:00:00"/>
    <s v="Dr. Moacir Guimarães Morais Filho, Procurador da República (Ministério Público Federal do Pará)"/>
    <s v="não consta"/>
    <n v="1990"/>
    <s v="INSTRUÇÃO"/>
    <s v="DEFERIMENTO"/>
    <m/>
    <m/>
    <s v=" "/>
    <s v="Bem Imóvel"/>
    <s v="Edificação"/>
    <m/>
    <m/>
    <m/>
    <m/>
    <m/>
    <m/>
    <m/>
    <x v="1"/>
    <m/>
    <m/>
    <m/>
    <m/>
    <m/>
    <m/>
    <m/>
    <m/>
    <m/>
    <m/>
    <m/>
    <m/>
    <m/>
    <m/>
  </r>
  <r>
    <m/>
    <s v="ARQUIVO"/>
    <s v="Processo INDEFERIDO em 15/12/2011."/>
    <s v="01458.000363/2011-09"/>
    <s v="N"/>
    <s v="PA"/>
    <s v="Salinópolis"/>
    <s v="Patrimônio Natural"/>
    <s v="Lago: Pedalinho (do)"/>
    <n v="1"/>
    <m/>
    <n v="1"/>
    <n v="1360"/>
    <x v="59"/>
    <m/>
    <m/>
    <m/>
    <n v="1990"/>
    <s v="INDEFERIDO"/>
    <m/>
    <m/>
    <m/>
    <s v=" "/>
    <s v="Bem Paisagístico"/>
    <s v="Paisagem"/>
    <m/>
    <m/>
    <m/>
    <m/>
    <m/>
    <m/>
    <m/>
    <x v="1"/>
    <m/>
    <m/>
    <d v="2011-12-15T00:00:00"/>
    <n v="2010"/>
    <m/>
    <m/>
    <m/>
    <m/>
    <m/>
    <m/>
    <m/>
    <m/>
    <m/>
    <m/>
  </r>
  <r>
    <m/>
    <s v="ARQUIVO"/>
    <s v="Processo INDEFERIDO em 07/07/2004."/>
    <m/>
    <s v="N"/>
    <s v="PA"/>
    <s v="Salinópolis"/>
    <s v="Patrimônio Natural"/>
    <s v="Faixa Litorânea das praias de Maçarico e Atalaia Salinópolis"/>
    <n v="1"/>
    <m/>
    <n v="1"/>
    <n v="1361"/>
    <x v="59"/>
    <m/>
    <m/>
    <m/>
    <n v="1990"/>
    <s v="INDEFERIDO"/>
    <m/>
    <m/>
    <m/>
    <s v=" "/>
    <s v="Bem Paisagístico"/>
    <s v="Paisagem"/>
    <m/>
    <m/>
    <m/>
    <m/>
    <m/>
    <m/>
    <m/>
    <x v="1"/>
    <m/>
    <m/>
    <d v="2004-07-07T00:00:00"/>
    <n v="2000"/>
    <m/>
    <m/>
    <m/>
    <m/>
    <m/>
    <m/>
    <m/>
    <m/>
    <m/>
    <m/>
  </r>
  <r>
    <m/>
    <s v="SUPERINT"/>
    <s v="Passivo do DEPAM/RJ encaminhado à SE/RJ em 24/04/15"/>
    <s v="01458.001183/2012-17"/>
    <s v="SE"/>
    <s v="RJ"/>
    <s v="Rio de Janeiro"/>
    <s v="Conjunto Rural"/>
    <s v="Chácara da Floresta - Jardim Botânico"/>
    <n v="1"/>
    <m/>
    <n v="1"/>
    <n v="1362"/>
    <x v="59"/>
    <d v="1995-09-25T00:00:00"/>
    <s v="UFRJ"/>
    <m/>
    <n v="1990"/>
    <s v="INSTRUÇÃO"/>
    <m/>
    <m/>
    <m/>
    <s v=" "/>
    <s v="Bem Imóvel"/>
    <s v="Conjunto Arquitetônico"/>
    <s v="Misto"/>
    <m/>
    <m/>
    <m/>
    <m/>
    <m/>
    <m/>
    <x v="1"/>
    <m/>
    <m/>
    <m/>
    <m/>
    <m/>
    <m/>
    <m/>
    <m/>
    <m/>
    <m/>
    <m/>
    <m/>
    <m/>
    <m/>
  </r>
  <r>
    <m/>
    <s v="ARQUIVO"/>
    <s v="Processo INDEFERIDO em 17/04/2013."/>
    <s v="01458.001632/2012-27"/>
    <s v="SE"/>
    <s v="RJ"/>
    <s v="Rio de Janeiro"/>
    <s v="Edificação"/>
    <s v="Casa: Prédio da Escola de Equitação do Exército"/>
    <n v="1"/>
    <m/>
    <n v="1"/>
    <n v="1363"/>
    <x v="59"/>
    <m/>
    <m/>
    <m/>
    <n v="1990"/>
    <s v="INDEFERIDO"/>
    <m/>
    <m/>
    <m/>
    <s v=" "/>
    <s v="Bem Imóvel"/>
    <s v="Edificação"/>
    <m/>
    <m/>
    <m/>
    <m/>
    <m/>
    <m/>
    <m/>
    <x v="1"/>
    <m/>
    <m/>
    <d v="2013-04-17T00:00:00"/>
    <n v="2010"/>
    <m/>
    <m/>
    <m/>
    <m/>
    <m/>
    <m/>
    <m/>
    <m/>
    <m/>
    <m/>
  </r>
  <r>
    <m/>
    <s v="ARQUIVO"/>
    <s v="Encaminhado para indeferimento em 17/11/2015"/>
    <s v="01458.000132/2010-14"/>
    <s v="SE"/>
    <s v="RJ"/>
    <s v="Rio de Janeiro"/>
    <s v="Edificação"/>
    <s v="Casa localizada à Rua Haddock Lobo, nº 239"/>
    <n v="1"/>
    <m/>
    <n v="1"/>
    <n v="1364"/>
    <x v="59"/>
    <m/>
    <m/>
    <m/>
    <n v="1990"/>
    <s v="INDEFERIDO"/>
    <m/>
    <m/>
    <m/>
    <s v=" "/>
    <s v="Bem Imóvel"/>
    <s v="Edificação"/>
    <m/>
    <m/>
    <m/>
    <m/>
    <m/>
    <m/>
    <m/>
    <x v="1"/>
    <m/>
    <m/>
    <d v="1905-07-07T00:00:00"/>
    <n v="2010"/>
    <m/>
    <m/>
    <m/>
    <m/>
    <m/>
    <m/>
    <m/>
    <m/>
    <m/>
    <m/>
  </r>
  <r>
    <m/>
    <s v="DEPAM"/>
    <s v="Na Superintendência do AM desde 14/07/2011. Superintendência opina pelonão tombamento de alguns bens (já protegidos pelo Estado ou município), mas indica a inclusão do inventário do prédio de bombeamento no orçamento de 2015.Tabela anexa ao memorando nº11"/>
    <s v="01458.000660/2010-65"/>
    <s v="N"/>
    <s v="AM"/>
    <s v="Manaus"/>
    <s v="Conjunto Arquitetônico"/>
    <s v="Conjunto de Edificações da companhia de saneamento do Amazonas/COSAMA"/>
    <n v="1"/>
    <m/>
    <n v="1"/>
    <n v="1365"/>
    <x v="60"/>
    <m/>
    <m/>
    <m/>
    <n v="1990"/>
    <s v="INSTRUÇÃO"/>
    <m/>
    <m/>
    <m/>
    <s v=" "/>
    <s v="Bem Imóvel"/>
    <s v="Conjunto Arquitetônico"/>
    <m/>
    <m/>
    <m/>
    <m/>
    <m/>
    <m/>
    <m/>
    <x v="1"/>
    <m/>
    <m/>
    <m/>
    <m/>
    <m/>
    <m/>
    <m/>
    <m/>
    <m/>
    <m/>
    <m/>
    <m/>
    <m/>
    <m/>
  </r>
  <r>
    <m/>
    <s v="SUPERINT"/>
    <s v="Há parecer de indeferimento do CNA. Foi encaminhado à SE/RJ em 25/07/2019."/>
    <s v="01458.001513/2011-93"/>
    <s v="SE"/>
    <s v="RJ"/>
    <s v="Saquarema"/>
    <s v="Sítio arqueológico"/>
    <s v="Reserva: Arqueológica &quot;Sambaqui de Beirada&quot;"/>
    <n v="1"/>
    <m/>
    <n v="1"/>
    <n v="1366"/>
    <x v="60"/>
    <m/>
    <m/>
    <m/>
    <n v="1990"/>
    <s v="INSTRUÇÃO"/>
    <m/>
    <m/>
    <m/>
    <s v=" "/>
    <s v="Bem Arqueológico"/>
    <s v="Sítio"/>
    <m/>
    <m/>
    <m/>
    <m/>
    <m/>
    <m/>
    <m/>
    <x v="1"/>
    <m/>
    <m/>
    <m/>
    <m/>
    <m/>
    <m/>
    <m/>
    <m/>
    <m/>
    <m/>
    <m/>
    <m/>
    <m/>
    <m/>
  </r>
  <r>
    <m/>
    <s v="ARQUIVO"/>
    <s v="Encaminhado em 13/06/2016 ao Arquivo Central para ser ANEXADO ao processo de tombamento nº 64-T-38, referente ao Conjunto Arquitetônico e Urbanístico de Diamantina/MG"/>
    <s v="01458.002977/2010-36"/>
    <s v="SE"/>
    <s v="MG"/>
    <s v="Diamantina"/>
    <s v="Patrimônio Natural"/>
    <s v="Conjunto Paisagístico da Serra dos Cristais"/>
    <n v="1"/>
    <m/>
    <n v="1"/>
    <n v="1367"/>
    <x v="60"/>
    <m/>
    <m/>
    <m/>
    <n v="1990"/>
    <s v="ANEXADO"/>
    <m/>
    <m/>
    <m/>
    <s v="não cadastrado no sicg"/>
    <s v="Bem Paisagístico"/>
    <s v="Paisagem"/>
    <m/>
    <m/>
    <m/>
    <m/>
    <m/>
    <m/>
    <m/>
    <x v="1"/>
    <m/>
    <m/>
    <m/>
    <m/>
    <m/>
    <m/>
    <m/>
    <m/>
    <m/>
    <m/>
    <m/>
    <m/>
    <m/>
    <m/>
  </r>
  <r>
    <m/>
    <s v="DEPAM"/>
    <s v="encaminhado à PF em 24/09/2020"/>
    <s v="01458.000664/2011-24"/>
    <s v="SE"/>
    <s v="SP"/>
    <s v="São José dos Campos"/>
    <s v="Conjunto Arquitetônico"/>
    <s v="Conjunto Arquitetônico e Paisagístco &quot;Tecelagem Parahyba&quot;"/>
    <n v="1"/>
    <s v="TP"/>
    <n v="1"/>
    <n v="1368"/>
    <x v="60"/>
    <m/>
    <m/>
    <m/>
    <n v="1990"/>
    <s v="TOMB. PROVIS."/>
    <s v="DEFERIMENTO"/>
    <m/>
    <m/>
    <s v="  SP-3549904-BI-CA-00001"/>
    <s v="Bem Imóvel"/>
    <s v="Conjunto Arquitetônico"/>
    <m/>
    <m/>
    <m/>
    <m/>
    <m/>
    <m/>
    <m/>
    <x v="1"/>
    <m/>
    <m/>
    <m/>
    <m/>
    <m/>
    <m/>
    <m/>
    <m/>
    <m/>
    <m/>
    <m/>
    <m/>
    <m/>
    <m/>
  </r>
  <r>
    <m/>
    <s v="VAGO"/>
    <s v="Info Arquivo: A titulação do processo de tombamento 1369-T-96 foi cancelada, pois &quot;a solicitação se referia ao cadastro e não ao tombamento da reserva arqueológica em questão&quot;."/>
    <m/>
    <s v="NE"/>
    <s v="PE"/>
    <s v="Buíque"/>
    <s v="Sítio arqueológico"/>
    <s v="Reserva Arqueológica do Vale do Catimbau; Sítio Arqueológico &quot;Alcobaça&quot; "/>
    <m/>
    <m/>
    <n v="1"/>
    <n v="1369"/>
    <x v="60"/>
    <m/>
    <m/>
    <m/>
    <n v="1990"/>
    <s v="VAGO"/>
    <m/>
    <m/>
    <m/>
    <s v=" "/>
    <s v="Bem Arqueológico"/>
    <s v="Sítio"/>
    <m/>
    <m/>
    <m/>
    <m/>
    <m/>
    <m/>
    <m/>
    <x v="1"/>
    <m/>
    <m/>
    <m/>
    <m/>
    <s v="Cancelada o Processo de tombamento, em razão do exposto no MEMO/DEPROT Nº 471/96"/>
    <m/>
    <m/>
    <m/>
    <m/>
    <m/>
    <m/>
    <m/>
    <m/>
    <m/>
  </r>
  <r>
    <d v="2018-09-26T00:00:00"/>
    <s v="DEPAM"/>
    <s v="Origem: DEPAM 04/02/2013. Destino: Superintendência 22/02/2013."/>
    <s v="01458.000099/2013-67"/>
    <s v="NE"/>
    <s v="CE"/>
    <s v="Quixeramobim"/>
    <s v="Edificação"/>
    <s v="Casa onde Nasceu Antonio Conselheiro"/>
    <n v="1"/>
    <m/>
    <n v="1"/>
    <n v="1370"/>
    <x v="60"/>
    <m/>
    <m/>
    <m/>
    <n v="1990"/>
    <s v="INSTRUÇÃO"/>
    <s v="TOMBAMENTO EMERGENCIAL"/>
    <m/>
    <m/>
    <s v=" "/>
    <s v="Bem Imóvel"/>
    <s v="Edificação"/>
    <m/>
    <m/>
    <m/>
    <m/>
    <m/>
    <m/>
    <m/>
    <x v="1"/>
    <m/>
    <m/>
    <m/>
    <m/>
    <m/>
    <m/>
    <m/>
    <m/>
    <m/>
    <m/>
    <m/>
    <m/>
    <m/>
    <m/>
  </r>
  <r>
    <m/>
    <s v="SUPERINT"/>
    <s v="Origem: DEPAM, destino: SE-SP, em 13/06/2016"/>
    <s v="01458.000165/2016-41"/>
    <s v="SE"/>
    <s v="SP"/>
    <s v="Campinas"/>
    <s v="Edificação e Acervo"/>
    <s v="Igreja: Catedral Metropolitana de Campinas"/>
    <n v="1"/>
    <m/>
    <n v="1"/>
    <n v="1371"/>
    <x v="60"/>
    <m/>
    <m/>
    <m/>
    <n v="1990"/>
    <s v="INSTRUÇÃO"/>
    <m/>
    <m/>
    <m/>
    <s v="não cadastrado no sicg"/>
    <s v="Bem Imóvel"/>
    <s v="Edificação"/>
    <s v="Arquitetura Religiosa"/>
    <m/>
    <m/>
    <m/>
    <m/>
    <m/>
    <m/>
    <x v="1"/>
    <m/>
    <m/>
    <m/>
    <m/>
    <s v="ao qual foi apensado o processo nº 764-T-65. aguardando instrução"/>
    <m/>
    <m/>
    <m/>
    <m/>
    <m/>
    <m/>
    <m/>
    <m/>
    <m/>
  </r>
  <r>
    <m/>
    <s v="SUPERINT"/>
    <s v="Origem: DEPAM, 18/07/2013 / Destino: Superintendência, 23/07/2013"/>
    <s v="01458.000812/2013-72"/>
    <s v="S"/>
    <s v="RS"/>
    <s v="Rio Grande"/>
    <s v="Edificação e Acervo"/>
    <s v="Igreja: romana (Capela do Taim)"/>
    <n v="1"/>
    <m/>
    <n v="1"/>
    <n v="1372"/>
    <x v="60"/>
    <m/>
    <m/>
    <m/>
    <n v="1990"/>
    <s v="INSTRUÇÃO"/>
    <m/>
    <m/>
    <m/>
    <s v=" "/>
    <s v="Bem Imóvel"/>
    <s v="Edificação"/>
    <s v="Arquitetura Religiosa"/>
    <m/>
    <m/>
    <m/>
    <m/>
    <m/>
    <m/>
    <x v="1"/>
    <m/>
    <m/>
    <m/>
    <m/>
    <m/>
    <m/>
    <m/>
    <m/>
    <m/>
    <m/>
    <m/>
    <m/>
    <m/>
    <m/>
  </r>
  <r>
    <m/>
    <s v="ARQUIVO"/>
    <m/>
    <s v="01458.000138/2012-45"/>
    <s v="NE"/>
    <s v="PE"/>
    <s v="Fernando de Noronha"/>
    <s v="Patrimônio Natural"/>
    <s v="Conjunto Histórico do Arquipélago de Fernando de Noronha"/>
    <n v="1"/>
    <s v="T"/>
    <n v="1"/>
    <n v="1373"/>
    <x v="60"/>
    <m/>
    <m/>
    <m/>
    <n v="1990"/>
    <s v="TOMBADO"/>
    <m/>
    <m/>
    <m/>
    <s v="PE-2605459-BI-CU-00001"/>
    <s v="Bem Imóvel"/>
    <s v="Conjunto Urbano"/>
    <m/>
    <m/>
    <d v="2018-10-23T00:00:00"/>
    <m/>
    <m/>
    <n v="2017"/>
    <m/>
    <x v="56"/>
    <n v="2010"/>
    <m/>
    <m/>
    <m/>
    <m/>
    <m/>
    <m/>
    <m/>
    <m/>
    <m/>
    <s v="não"/>
    <s v="não"/>
    <m/>
    <m/>
  </r>
  <r>
    <m/>
    <s v="DEPAM"/>
    <s v="Passivo DEPAM/RJ. Encaminhado à SE/RJ em 24/04/2015. Apensado ao processo 207-T-39"/>
    <s v="01458.001631/2012-82"/>
    <s v="SE"/>
    <s v="RJ"/>
    <s v="Niterói"/>
    <s v="Conjunto Arquitetônico"/>
    <s v="Conjunto: Arquitetônico e Paisagístico formado pelos Fortes de Imbuhy e Rio Branco"/>
    <n v="1"/>
    <m/>
    <n v="1"/>
    <n v="1374"/>
    <x v="60"/>
    <d v="1995-05-24T00:00:00"/>
    <s v="Vareador João Batista Mendes"/>
    <m/>
    <n v="1990"/>
    <s v="ANEXADO"/>
    <m/>
    <m/>
    <m/>
    <s v=" "/>
    <s v="Bem Imóvel"/>
    <s v="Conjunto Arquitetônico"/>
    <m/>
    <m/>
    <m/>
    <m/>
    <m/>
    <m/>
    <m/>
    <x v="1"/>
    <m/>
    <m/>
    <m/>
    <m/>
    <m/>
    <m/>
    <m/>
    <m/>
    <m/>
    <m/>
    <m/>
    <m/>
    <m/>
    <m/>
  </r>
  <r>
    <m/>
    <s v="ARQUIVO"/>
    <s v="Carina informa estar na SE-RJ (22/10/2015). O processo foi localizado e verificamos que foi arquivado equivocadamente no IPHAN-RJ. O encaminhamento se deu ao fato da casa ter sido demolida em 2002 não cabendo mais portanto a continuidade do processo em te"/>
    <s v="01500.000075/1995-01"/>
    <s v="SE"/>
    <s v="RJ"/>
    <s v="Nova Friburgo"/>
    <s v="Edificação"/>
    <s v="Casa: Rua Alberto Braune, 208"/>
    <n v="1"/>
    <m/>
    <n v="1"/>
    <n v="1375"/>
    <x v="60"/>
    <m/>
    <m/>
    <m/>
    <n v="1990"/>
    <s v="INDEFERIDO"/>
    <m/>
    <d v="2019-09-26T00:00:00"/>
    <m/>
    <s v=" "/>
    <s v="Bem Imóvel"/>
    <s v="Edificação"/>
    <m/>
    <m/>
    <m/>
    <m/>
    <m/>
    <m/>
    <m/>
    <x v="1"/>
    <m/>
    <m/>
    <m/>
    <m/>
    <m/>
    <m/>
    <m/>
    <m/>
    <m/>
    <m/>
    <m/>
    <m/>
    <m/>
    <m/>
  </r>
  <r>
    <m/>
    <s v="ARQUIVO"/>
    <m/>
    <s v="01458.001488/2009-23"/>
    <s v="S"/>
    <s v="RS"/>
    <s v="General Câmara"/>
    <s v="Conjunto Arquitetônico"/>
    <s v="Conjunto histórico da Vila de Santo Amaro, contendo quatorze edificações."/>
    <n v="1"/>
    <s v="T"/>
    <n v="1"/>
    <n v="1376"/>
    <x v="60"/>
    <m/>
    <m/>
    <m/>
    <n v="1990"/>
    <s v="TOMBADO"/>
    <m/>
    <m/>
    <m/>
    <s v="RS4308805BICA00001"/>
    <s v="Bem Imóvel"/>
    <s v="Conjunto Arquitetônico"/>
    <m/>
    <m/>
    <d v="2006-07-03T00:00:00"/>
    <m/>
    <m/>
    <n v="1998"/>
    <n v="15"/>
    <x v="72"/>
    <n v="2000"/>
    <m/>
    <m/>
    <m/>
    <s v="Verificar situação do processo, consta como um &quot;reencaminhamento&quot;"/>
    <s v="T"/>
    <m/>
    <s v="sim"/>
    <m/>
    <m/>
    <m/>
    <s v="sim"/>
    <n v="2007"/>
    <s v="volume III na PROFER desde 2009, deve conter parecer conselheiro. Informações sobre delimitação das poligonais: DEPAM-RJ 98-99"/>
  </r>
  <r>
    <m/>
    <s v="SUPERINT"/>
    <s v="Origem: DEPAM. Destino: SE-CE, em 05/11/2014. Reaberto para rerratificação de poligonal de tombamento."/>
    <s v="01458.001485/2009-90"/>
    <s v="NE"/>
    <s v="CE"/>
    <s v="Quixadá"/>
    <s v="Patrimônio Natural"/>
    <s v="Conjunto Paisagístico dos Serrotes, constituído por formações geomorfológicas em monólito, no município de Quixadá"/>
    <n v="1"/>
    <s v="T"/>
    <n v="1"/>
    <n v="1377"/>
    <x v="60"/>
    <m/>
    <m/>
    <m/>
    <n v="1990"/>
    <s v="RERRATIFIC."/>
    <m/>
    <m/>
    <m/>
    <s v="CE2311306BPST00001"/>
    <s v="Bem Paisagístico"/>
    <s v="Paisagem"/>
    <m/>
    <d v="2008-09-30T00:00:00"/>
    <m/>
    <m/>
    <m/>
    <n v="2004"/>
    <n v="42"/>
    <x v="67"/>
    <n v="2000"/>
    <m/>
    <m/>
    <m/>
    <m/>
    <s v="T"/>
    <m/>
    <m/>
    <m/>
    <m/>
    <m/>
    <m/>
    <m/>
    <s v="definição da poligonal é imprecisa, dificultando fiscalização e há demanda da SE para sua revisão junto ao Conselho Consultivo (CPROD 01496.000796/2011-27)"/>
  </r>
  <r>
    <d v="2017-04-10T00:00:00"/>
    <s v="ARQUIVO"/>
    <s v="Indeferido em 28/04/2020"/>
    <s v="01458.001630/2012-38"/>
    <s v="SE"/>
    <s v="RJ"/>
    <s v="Niterói"/>
    <s v="Edificação"/>
    <s v="Teatro João Caetano"/>
    <n v="1"/>
    <m/>
    <n v="1"/>
    <n v="1378"/>
    <x v="60"/>
    <m/>
    <m/>
    <m/>
    <n v="1990"/>
    <s v="INDEFERIDO"/>
    <s v="INDEFERIMENTO"/>
    <d v="2020-04-28T00:00:00"/>
    <m/>
    <s v=" "/>
    <s v="Bem Imóvel"/>
    <s v="Edificação"/>
    <m/>
    <m/>
    <m/>
    <m/>
    <m/>
    <m/>
    <m/>
    <x v="1"/>
    <m/>
    <m/>
    <m/>
    <m/>
    <m/>
    <m/>
    <m/>
    <m/>
    <m/>
    <m/>
    <m/>
    <m/>
    <m/>
    <m/>
  </r>
  <r>
    <m/>
    <s v="ARQUIVO"/>
    <m/>
    <m/>
    <s v="NE"/>
    <s v="CE"/>
    <s v="Sobral"/>
    <s v="Conjunto Urbano"/>
    <s v="Sobral, CE: conjunto arquitetônico e urbanístico"/>
    <n v="1"/>
    <s v="T"/>
    <n v="1"/>
    <n v="1379"/>
    <x v="61"/>
    <m/>
    <m/>
    <m/>
    <n v="1990"/>
    <s v="TOMBADO"/>
    <m/>
    <m/>
    <m/>
    <s v=" CE2312908BICU00001"/>
    <s v="Bem Imóvel"/>
    <s v="Conjunto Urbano"/>
    <m/>
    <d v="2000-06-23T00:00:00"/>
    <d v="2000-06-23T00:00:00"/>
    <m/>
    <m/>
    <n v="1999"/>
    <n v="18"/>
    <x v="44"/>
    <n v="2000"/>
    <m/>
    <m/>
    <m/>
    <s v="Processo T: volume IV na PROFER desde 2000, deve conter pareceres. "/>
    <s v="T"/>
    <s v="sim"/>
    <s v="T"/>
    <s v="sim"/>
    <s v="sim"/>
    <m/>
    <s v="sim"/>
    <s v="2007 a 2009"/>
    <s v="Estudo concluído (contratação Monumenta) para normatização; aguardando encaminhamento da Superintendência para publicar. Informações sobre poligonais no Sambaqui."/>
  </r>
  <r>
    <d v="2021-03-01T00:00:00"/>
    <s v="DEPAM"/>
    <s v="Encaminhado à SE-RJ para justificar a apresentação na Câmara de bens móveis"/>
    <s v="01458.001637/2012-50"/>
    <s v="SE"/>
    <s v="RJ"/>
    <s v="Rio de Janeiro"/>
    <s v="Coleção ou acervo"/>
    <s v="Acervo remanescente da antiga Igreja de São Sebastião"/>
    <n v="1"/>
    <m/>
    <n v="1"/>
    <n v="1380"/>
    <x v="61"/>
    <m/>
    <m/>
    <m/>
    <n v="1990"/>
    <s v="INSTRUÇÃO"/>
    <s v="DEFERIMENTO"/>
    <m/>
    <m/>
    <s v=" "/>
    <s v="Bem Móvel e Integrado"/>
    <s v="Acervo"/>
    <m/>
    <m/>
    <m/>
    <m/>
    <m/>
    <m/>
    <m/>
    <x v="1"/>
    <m/>
    <m/>
    <m/>
    <m/>
    <m/>
    <m/>
    <m/>
    <m/>
    <m/>
    <m/>
    <m/>
    <m/>
    <m/>
    <m/>
  </r>
  <r>
    <m/>
    <s v="ARQUIVO"/>
    <s v="Processo INDEFERIDO em 25/05/2010."/>
    <s v="01500.004053/2009-78"/>
    <s v="SE"/>
    <s v="RJ"/>
    <s v="Rio de Janeiro"/>
    <s v="Jardim Histórico"/>
    <s v="Conjunto Paisagístico Jardins do Largo da Carioca e adjacências "/>
    <n v="1"/>
    <m/>
    <n v="1"/>
    <n v="1381"/>
    <x v="61"/>
    <m/>
    <m/>
    <m/>
    <n v="1990"/>
    <s v="INDEFERIDO"/>
    <m/>
    <m/>
    <m/>
    <s v=" "/>
    <s v="Bem Paisagístico"/>
    <s v="Jardim Histórico"/>
    <m/>
    <m/>
    <m/>
    <m/>
    <m/>
    <m/>
    <m/>
    <x v="1"/>
    <m/>
    <m/>
    <d v="2009-12-10T00:00:00"/>
    <n v="2010"/>
    <m/>
    <m/>
    <m/>
    <m/>
    <m/>
    <m/>
    <m/>
    <m/>
    <m/>
    <m/>
  </r>
  <r>
    <m/>
    <s v="ARQUIVO"/>
    <s v="Encaminhado para inscrição"/>
    <s v="01500.000007/1997-13"/>
    <s v="SE"/>
    <s v="RJ"/>
    <s v="Rio de Janeiro"/>
    <s v="Coleção ou acervo"/>
    <s v="Museu do Trem: Acervo móvel e imóvel do Antigo Centro de Preservação da História Ferroviária do Rio de Janeiro, situado na rua Arquias Cordeiro, nº 1046"/>
    <n v="1"/>
    <s v="T"/>
    <n v="1"/>
    <n v="1382"/>
    <x v="61"/>
    <m/>
    <m/>
    <m/>
    <n v="1990"/>
    <s v="TOMBADO"/>
    <m/>
    <m/>
    <m/>
    <s v="RJ3304557BIED00056"/>
    <s v="Bem Móvel e Integrado"/>
    <s v="Acervo"/>
    <m/>
    <m/>
    <d v="2014-11-18T00:00:00"/>
    <m/>
    <m/>
    <n v="2011"/>
    <n v="67"/>
    <x v="70"/>
    <n v="2010"/>
    <m/>
    <m/>
    <m/>
    <m/>
    <s v="Não se aplica"/>
    <m/>
    <s v="Não se aplica"/>
    <m/>
    <m/>
    <m/>
    <m/>
    <m/>
    <m/>
  </r>
  <r>
    <m/>
    <s v="SUPERINT"/>
    <s v="Encaminhado à SE/BA em 11/04/2014"/>
    <s v="01450.000924/2014-84"/>
    <s v="NE"/>
    <s v="BA"/>
    <s v="Lençóis"/>
    <s v="Patrimônio Natural"/>
    <s v="Rio Mucugezinho, situado no Parque Nacional da Chapa Diamantina"/>
    <n v="1"/>
    <m/>
    <n v="1"/>
    <n v="1383"/>
    <x v="61"/>
    <m/>
    <m/>
    <m/>
    <n v="1990"/>
    <s v="INSTRUÇÃO"/>
    <m/>
    <m/>
    <m/>
    <s v=" "/>
    <s v="Bem Paisagístico"/>
    <s v="Paisagem"/>
    <m/>
    <m/>
    <m/>
    <m/>
    <m/>
    <m/>
    <m/>
    <x v="1"/>
    <m/>
    <m/>
    <m/>
    <m/>
    <m/>
    <m/>
    <m/>
    <m/>
    <m/>
    <m/>
    <m/>
    <m/>
    <m/>
    <m/>
  </r>
  <r>
    <m/>
    <s v="ARQUIVO"/>
    <s v="INDEFERIDO em 22/10/2014"/>
    <s v="01450.001272/2007-76"/>
    <s v="SE"/>
    <s v="ES"/>
    <s v="Vitória"/>
    <s v="Patrimônio Natural"/>
    <s v="Conjunto Paisagístico da Ilha de Trindade"/>
    <n v="1"/>
    <m/>
    <n v="1"/>
    <n v="1384"/>
    <x v="61"/>
    <d v="1997-02-05T00:00:00"/>
    <s v="Sr. Roosevelt Fideles de Souza"/>
    <s v="não consta"/>
    <n v="1990"/>
    <s v="INDEFERIDO"/>
    <m/>
    <m/>
    <m/>
    <s v=" "/>
    <s v="Bem Paisagístico"/>
    <s v="Paisagem"/>
    <m/>
    <m/>
    <m/>
    <m/>
    <m/>
    <m/>
    <m/>
    <x v="1"/>
    <m/>
    <m/>
    <d v="2014-11-07T00:00:00"/>
    <n v="2010"/>
    <m/>
    <m/>
    <m/>
    <m/>
    <m/>
    <m/>
    <m/>
    <m/>
    <m/>
    <m/>
  </r>
  <r>
    <m/>
    <s v="ARQUIVO"/>
    <s v="INDEFERIDO,  em 18/05/2016"/>
    <s v="01458.002330/2010-12"/>
    <s v="CO"/>
    <s v="GO"/>
    <s v="Goiânia"/>
    <s v="Patrimônio Natural"/>
    <s v="C.Paisag.Parq.Eco.Ulysses Guimarães"/>
    <n v="1"/>
    <m/>
    <n v="1"/>
    <n v="1385"/>
    <x v="61"/>
    <m/>
    <m/>
    <m/>
    <n v="1990"/>
    <s v="INDEFERIDO"/>
    <m/>
    <m/>
    <m/>
    <s v=" "/>
    <s v="Bem Paisagístico"/>
    <s v="Paisagem"/>
    <m/>
    <m/>
    <m/>
    <m/>
    <m/>
    <m/>
    <m/>
    <x v="1"/>
    <m/>
    <m/>
    <d v="1905-07-08T00:00:00"/>
    <n v="2010"/>
    <m/>
    <m/>
    <m/>
    <m/>
    <m/>
    <m/>
    <m/>
    <m/>
    <m/>
    <m/>
  </r>
  <r>
    <m/>
    <s v="SUPERINT"/>
    <s v="Conforme acordado com Hilario, o processo será encaminhado à SE-RJ para conclusão da instrução técnica (Anna, 28/04/2014)"/>
    <s v="01458.001636/2012-13"/>
    <s v="SE"/>
    <s v="RJ"/>
    <s v="Rio de Janeiro"/>
    <s v="Conjunto Arquitetônico"/>
    <s v="Conjunto Arquitetônico de Pedregulho (Conjunto residencial Prefeito Mendes de Moraes)"/>
    <n v="1"/>
    <m/>
    <n v="1"/>
    <n v="1386"/>
    <x v="61"/>
    <m/>
    <m/>
    <m/>
    <n v="1990"/>
    <s v="INSTRUÇÃO"/>
    <m/>
    <m/>
    <m/>
    <s v=" "/>
    <s v="Bem Imóvel"/>
    <s v="Conjunto Arquitetônico"/>
    <m/>
    <m/>
    <m/>
    <m/>
    <m/>
    <m/>
    <m/>
    <x v="1"/>
    <m/>
    <m/>
    <m/>
    <m/>
    <m/>
    <m/>
    <m/>
    <m/>
    <m/>
    <m/>
    <m/>
    <m/>
    <m/>
    <m/>
  </r>
  <r>
    <m/>
    <s v="ARQUIVO"/>
    <s v="Processo INDEFERIDO em 27/02/2004."/>
    <m/>
    <s v="SE"/>
    <s v="RJ"/>
    <s v="Rio de Janeiro"/>
    <s v="Jardim Histórico"/>
    <s v="Conjunto Paisagístico constituído pela aléia de figueiras-de-pagode existente na Av. Visconde de Albuquerque - Leblon"/>
    <n v="1"/>
    <m/>
    <n v="1"/>
    <n v="1387"/>
    <x v="61"/>
    <m/>
    <m/>
    <m/>
    <n v="1990"/>
    <s v="INDEFERIDO"/>
    <m/>
    <m/>
    <m/>
    <s v=" "/>
    <s v="Bem Paisagístico"/>
    <s v="Jardim Histórico"/>
    <m/>
    <m/>
    <m/>
    <m/>
    <m/>
    <m/>
    <m/>
    <x v="1"/>
    <m/>
    <m/>
    <d v="2004-02-27T00:00:00"/>
    <n v="2000"/>
    <m/>
    <m/>
    <m/>
    <m/>
    <m/>
    <m/>
    <m/>
    <m/>
    <m/>
    <m/>
  </r>
  <r>
    <m/>
    <s v="ARQUIVO"/>
    <s v="Publicado no D.O.U / SEÇÕES: 1, 2, e 3 - EDIÇÃO Nº 238, TERÇA - FEIRA, 13 DE DEZEMBRO DE 2016."/>
    <s v="01450.004811/2008-18"/>
    <s v="SE"/>
    <s v="RJ"/>
    <s v="Rio de Janeiro"/>
    <s v="Jardim Histórico"/>
    <s v="Campo de Santana"/>
    <n v="1"/>
    <s v="T"/>
    <n v="1"/>
    <n v="1388"/>
    <x v="61"/>
    <m/>
    <m/>
    <m/>
    <n v="1990"/>
    <s v="TOMBADO"/>
    <m/>
    <m/>
    <m/>
    <s v="RJ-3304557-PS-JD-00003"/>
    <s v="Bem Paisagístico"/>
    <s v="Jardim Histórico"/>
    <m/>
    <d v="2016-12-13T00:00:00"/>
    <d v="2016-12-14T00:00:00"/>
    <d v="2016-12-15T00:00:00"/>
    <m/>
    <n v="2015"/>
    <n v="79"/>
    <x v="49"/>
    <n v="2010"/>
    <m/>
    <m/>
    <m/>
    <s v="Foi tombado pelo processo nº 99-T-38, e &quot;destombado por Despacho do Senhor Presidente da República, de 08 de janeiro de 1943&quot; (informação do processo 99-T-38), em função da abertura da Av. Presidente Vargas. Aprovado pelo Conselho em 11/06/2015. Homologad"/>
    <s v="S"/>
    <s v="sim"/>
    <s v="S"/>
    <s v="sim"/>
    <s v="sim"/>
    <s v="não"/>
    <m/>
    <m/>
    <m/>
  </r>
  <r>
    <m/>
    <s v="ARQUIVO"/>
    <s v="Processo INDEFERIDO em 27/08/2014."/>
    <s v="01458.002569/2010-84"/>
    <s v="SE"/>
    <s v="RJ"/>
    <s v="Armação dos Búzios"/>
    <s v="Patrimônio Natural"/>
    <s v="Conjunto Paisagístico do Município de Buzios"/>
    <n v="1"/>
    <m/>
    <n v="1"/>
    <n v="1389"/>
    <x v="61"/>
    <m/>
    <m/>
    <m/>
    <n v="1990"/>
    <s v="INDEFERIDO"/>
    <m/>
    <m/>
    <m/>
    <s v=" "/>
    <s v="Bem Paisagístico"/>
    <s v="Paisagem"/>
    <m/>
    <m/>
    <m/>
    <m/>
    <m/>
    <m/>
    <m/>
    <x v="1"/>
    <m/>
    <m/>
    <d v="2014-08-27T00:00:00"/>
    <n v="2010"/>
    <s v="ver se a abordagem é como paisagem "/>
    <m/>
    <m/>
    <m/>
    <m/>
    <m/>
    <m/>
    <m/>
    <m/>
    <m/>
  </r>
  <r>
    <m/>
    <s v="SUPERINT"/>
    <s v="Origem: Depam. Destino: Superintendência 23/12/2016"/>
    <s v="01458.001654/2012-97"/>
    <s v="SE"/>
    <s v="RJ"/>
    <s v="Rio de Janeiro"/>
    <s v="Conjunto Arquitetônico"/>
    <s v="Setor Histórico do Cemitério do Catumbí"/>
    <n v="1"/>
    <m/>
    <n v="1"/>
    <n v="1390"/>
    <x v="61"/>
    <m/>
    <m/>
    <m/>
    <n v="1990"/>
    <s v="INSTRUÇÃO"/>
    <m/>
    <m/>
    <m/>
    <s v=" "/>
    <s v="Bem Imóvel"/>
    <s v="Conjunto Arquitetônico"/>
    <s v="Arquitetura Funerária"/>
    <m/>
    <m/>
    <m/>
    <m/>
    <m/>
    <m/>
    <x v="1"/>
    <m/>
    <m/>
    <m/>
    <m/>
    <m/>
    <m/>
    <m/>
    <m/>
    <m/>
    <m/>
    <m/>
    <m/>
    <m/>
    <m/>
  </r>
  <r>
    <m/>
    <s v="ARQUIVO"/>
    <m/>
    <m/>
    <s v="SE"/>
    <s v="MG"/>
    <s v="Juiz de Fora"/>
    <s v="Bem móvel ou integrado"/>
    <s v="Marco Comemorativo do Centenário de Juiz de Fora"/>
    <n v="1"/>
    <s v="T"/>
    <n v="1"/>
    <n v="1391"/>
    <x v="61"/>
    <m/>
    <m/>
    <m/>
    <n v="1990"/>
    <s v="TOMBADO"/>
    <m/>
    <m/>
    <m/>
    <s v="MG3136702BMAR00001"/>
    <s v="Bem Móvel e Integrado"/>
    <s v="Artefato"/>
    <m/>
    <m/>
    <m/>
    <d v="2001-11-12T00:00:00"/>
    <m/>
    <n v="2000"/>
    <n v="25"/>
    <x v="53"/>
    <n v="2000"/>
    <m/>
    <m/>
    <m/>
    <m/>
    <s v="Não se aplica"/>
    <m/>
    <m/>
    <m/>
    <m/>
    <m/>
    <m/>
    <m/>
    <m/>
  </r>
  <r>
    <m/>
    <s v="ARQUIVO"/>
    <m/>
    <s v="01458.000735/2011-99"/>
    <s v="SE"/>
    <s v="RJ"/>
    <s v="Rio de Janeiro"/>
    <s v="Edificação e Acervo"/>
    <s v="Prédios do Museu Histórico Nacional e Coleções que ali se abrigam, com exclusão da Coleção Bibliográfica"/>
    <n v="1"/>
    <s v="T"/>
    <n v="1"/>
    <n v="1392"/>
    <x v="61"/>
    <m/>
    <m/>
    <m/>
    <n v="1990"/>
    <s v="TOMBADO"/>
    <m/>
    <m/>
    <m/>
    <s v="RJ-3304557-BI-ED-00115; RJ3304557BMCL00001"/>
    <s v="Bem Imóvel"/>
    <s v="Edificação"/>
    <m/>
    <m/>
    <d v="2009-09-04T00:00:00"/>
    <m/>
    <m/>
    <n v="2001"/>
    <n v="28"/>
    <x v="73"/>
    <n v="2000"/>
    <m/>
    <m/>
    <m/>
    <s v="é o mesmo que o processo nº 101???"/>
    <s v="Não se aplica"/>
    <m/>
    <m/>
    <m/>
    <m/>
    <m/>
    <m/>
    <m/>
    <m/>
  </r>
  <r>
    <m/>
    <s v="ARQUIVO"/>
    <s v="Processo INDEFERIDO em 03/01/2013."/>
    <s v="01458.001635/2012-61"/>
    <s v="SE"/>
    <s v="RJ"/>
    <s v="Rio de Janeiro"/>
    <s v="Coleção ou acervo"/>
    <s v="Coleções Museu Nacional de Belas Artes"/>
    <n v="1"/>
    <m/>
    <n v="1"/>
    <n v="1393"/>
    <x v="61"/>
    <m/>
    <m/>
    <m/>
    <n v="1990"/>
    <s v="INDEFERIDO"/>
    <m/>
    <m/>
    <m/>
    <s v=" "/>
    <s v="Bem Móvel e Integrado"/>
    <s v="Coleção"/>
    <m/>
    <m/>
    <m/>
    <m/>
    <m/>
    <m/>
    <m/>
    <x v="1"/>
    <m/>
    <m/>
    <d v="2013-01-03T00:00:00"/>
    <n v="2010"/>
    <m/>
    <m/>
    <m/>
    <m/>
    <m/>
    <m/>
    <m/>
    <m/>
    <m/>
    <m/>
  </r>
  <r>
    <m/>
    <s v="ARQUIVO"/>
    <s v="Processo INDEFERIDO em 03/01/2013."/>
    <s v="01458.001640/2012-73"/>
    <s v="SE"/>
    <s v="RJ"/>
    <s v="Petrópolis"/>
    <s v="Coleção ou acervo"/>
    <s v="Coleções do Museu Imperial"/>
    <n v="1"/>
    <m/>
    <n v="1"/>
    <n v="1394"/>
    <x v="61"/>
    <m/>
    <m/>
    <m/>
    <n v="1990"/>
    <s v="INDEFERIDO"/>
    <m/>
    <m/>
    <m/>
    <s v=" "/>
    <s v="Bem Móvel e Integrado"/>
    <s v="Coleção"/>
    <m/>
    <m/>
    <m/>
    <m/>
    <m/>
    <m/>
    <m/>
    <x v="1"/>
    <m/>
    <m/>
    <d v="2013-01-03T00:00:00"/>
    <n v="2010"/>
    <m/>
    <m/>
    <m/>
    <m/>
    <m/>
    <m/>
    <m/>
    <m/>
    <m/>
    <m/>
  </r>
  <r>
    <m/>
    <s v="ARQUIVO"/>
    <s v="Enviado a Superintendência para instrução. Origem: DEPAM / Destino: Superintendência 28/06/2012"/>
    <s v="01458.000839/20012-84"/>
    <s v="SE"/>
    <s v="MG"/>
    <s v="Ouro Preto"/>
    <s v="Coleção ou acervo"/>
    <s v="Coleções do Museu da Inconfidência"/>
    <n v="1"/>
    <m/>
    <n v="1"/>
    <n v="1395"/>
    <x v="61"/>
    <m/>
    <m/>
    <m/>
    <n v="1990"/>
    <s v="INDEFERIDO"/>
    <m/>
    <m/>
    <m/>
    <s v=" "/>
    <s v="Bem Móvel e Integrado"/>
    <s v="Coleção"/>
    <m/>
    <m/>
    <m/>
    <m/>
    <m/>
    <m/>
    <m/>
    <x v="1"/>
    <m/>
    <m/>
    <m/>
    <m/>
    <m/>
    <m/>
    <m/>
    <m/>
    <m/>
    <m/>
    <m/>
    <m/>
    <m/>
    <m/>
  </r>
  <r>
    <m/>
    <s v="ARQUIVO"/>
    <s v="Processo INDEFERIDO em 13/12/2012."/>
    <s v="01458.001641/2012-18"/>
    <s v="SE"/>
    <s v="RJ"/>
    <s v="Rio de Janeiro"/>
    <s v="Coleção ou acervo"/>
    <s v="Coleções do Museu da República"/>
    <n v="1"/>
    <m/>
    <n v="1"/>
    <n v="1396"/>
    <x v="61"/>
    <m/>
    <m/>
    <m/>
    <n v="1990"/>
    <s v="INDEFERIDO"/>
    <m/>
    <m/>
    <m/>
    <s v=" "/>
    <s v="Bem Móvel e Integrado"/>
    <s v="Coleção"/>
    <m/>
    <m/>
    <m/>
    <m/>
    <m/>
    <m/>
    <m/>
    <x v="1"/>
    <m/>
    <m/>
    <d v="2012-12-13T00:00:00"/>
    <n v="2010"/>
    <m/>
    <m/>
    <m/>
    <m/>
    <m/>
    <m/>
    <m/>
    <m/>
    <m/>
    <m/>
  </r>
  <r>
    <m/>
    <s v="ARQUIVO"/>
    <m/>
    <s v="01450.009813/2006-23"/>
    <s v="NE"/>
    <s v="AL"/>
    <s v="Marechal Deodoro"/>
    <s v="Conjunto Urbano"/>
    <s v="Conjunto arquitetônico e urbanístico da cidade de Marechal Deodoro"/>
    <n v="1"/>
    <s v="T"/>
    <n v="1"/>
    <n v="1397"/>
    <x v="61"/>
    <m/>
    <m/>
    <m/>
    <n v="1990"/>
    <s v="TOMBADO"/>
    <m/>
    <m/>
    <m/>
    <s v="AL2704708BICU00003"/>
    <s v="Bem Imóvel"/>
    <s v="Conjunto Urbano"/>
    <m/>
    <d v="2009-06-29T00:00:00"/>
    <d v="2009-06-29T00:00:00"/>
    <m/>
    <m/>
    <n v="2006"/>
    <n v="49"/>
    <x v="73"/>
    <n v="2000"/>
    <m/>
    <m/>
    <m/>
    <m/>
    <s v="T"/>
    <m/>
    <s v="S/D"/>
    <s v="não"/>
    <m/>
    <s v="não"/>
    <s v="sim"/>
    <n v="2016"/>
    <s v="volume II na COPEDOC para conservação, deve conter pareceres. Estudos para normas em acompanhamento pela CGAF (2016)"/>
  </r>
  <r>
    <d v="2014-04-23T00:00:00"/>
    <s v="DEPAM"/>
    <s v="CGID: 23/04/2014"/>
    <s v="01450.010832/2008-64"/>
    <s v="NE"/>
    <s v="MA"/>
    <s v="Turiaçu"/>
    <s v="Quilombo"/>
    <s v="Àrea conhecida como &quot;Jamary dos Pretos&quot;, ocupada por comunidade remanescente de Quilombo"/>
    <n v="1"/>
    <m/>
    <n v="1"/>
    <n v="1398"/>
    <x v="61"/>
    <m/>
    <m/>
    <m/>
    <n v="1990"/>
    <s v="INSTRUÇÃO"/>
    <m/>
    <m/>
    <m/>
    <s v=" "/>
    <s v="Bem Imóvel"/>
    <s v="Quilombo"/>
    <m/>
    <m/>
    <m/>
    <m/>
    <m/>
    <m/>
    <m/>
    <x v="1"/>
    <m/>
    <m/>
    <m/>
    <m/>
    <m/>
    <m/>
    <m/>
    <m/>
    <m/>
    <m/>
    <m/>
    <m/>
    <m/>
    <m/>
  </r>
  <r>
    <d v="2011-08-18T00:00:00"/>
    <s v="DEPAM"/>
    <s v="DEPAM: 18/08/2011. Selmo Norte"/>
    <s v="01458.001516/2011-27"/>
    <s v="NE"/>
    <s v="SE"/>
    <s v="Porto da Folha"/>
    <s v="Quilombo"/>
    <s v="Àrea conhecida como &quot;Mocambo&quot;, ocupada por comunidade remanescente de quilombo"/>
    <n v="1"/>
    <m/>
    <n v="1"/>
    <n v="1399"/>
    <x v="61"/>
    <m/>
    <m/>
    <m/>
    <n v="1990"/>
    <s v="INSTRUÇÃO"/>
    <m/>
    <m/>
    <m/>
    <s v=" "/>
    <s v="Bem Imóvel"/>
    <s v="Quilombo"/>
    <m/>
    <m/>
    <m/>
    <m/>
    <m/>
    <m/>
    <m/>
    <x v="1"/>
    <m/>
    <m/>
    <m/>
    <m/>
    <m/>
    <m/>
    <m/>
    <m/>
    <m/>
    <m/>
    <m/>
    <m/>
    <m/>
    <m/>
  </r>
  <r>
    <d v="2011-08-19T00:00:00"/>
    <s v="DEPAM"/>
    <s v="DEPAM: 19/08/2011. Selmo Norte"/>
    <s v="01458.001523/2011-29"/>
    <s v="NE"/>
    <s v="BA"/>
    <s v="Wanderley"/>
    <s v="Quilombo"/>
    <s v="Àreas conhecidas como &quot;Riacho de Sacutiaba&quot; e &quot;Sacutiaba&quot;, ocupadas por comunidades.."/>
    <n v="1"/>
    <m/>
    <n v="1"/>
    <n v="1400"/>
    <x v="61"/>
    <m/>
    <m/>
    <m/>
    <n v="1990"/>
    <s v="INSTRUÇÃO"/>
    <m/>
    <m/>
    <m/>
    <s v=" "/>
    <s v="Bem Imóvel"/>
    <s v="Quilombo"/>
    <m/>
    <m/>
    <m/>
    <m/>
    <m/>
    <m/>
    <m/>
    <x v="1"/>
    <m/>
    <m/>
    <m/>
    <m/>
    <m/>
    <m/>
    <m/>
    <m/>
    <m/>
    <m/>
    <m/>
    <m/>
    <m/>
    <m/>
  </r>
  <r>
    <d v="2011-08-19T00:00:00"/>
    <s v="DEPAM"/>
    <s v="DEPAM: 19/08/2011. Selmo Norte"/>
    <s v="01458.001522/2011-84"/>
    <s v="NE"/>
    <s v="PE"/>
    <s v="Garanhuns"/>
    <s v="Quilombo"/>
    <s v="Àrea conhecida como &quot;Castainho&quot;, ocupada por comunidade remanescente de quilombo"/>
    <n v="1"/>
    <m/>
    <n v="1"/>
    <n v="1401"/>
    <x v="61"/>
    <m/>
    <m/>
    <m/>
    <n v="1990"/>
    <s v="INSTRUÇÃO"/>
    <m/>
    <m/>
    <m/>
    <s v=" "/>
    <s v="Bem Imóvel"/>
    <s v="Quilombo"/>
    <m/>
    <m/>
    <m/>
    <m/>
    <m/>
    <m/>
    <m/>
    <x v="1"/>
    <m/>
    <m/>
    <m/>
    <m/>
    <m/>
    <m/>
    <m/>
    <m/>
    <m/>
    <m/>
    <m/>
    <m/>
    <m/>
    <m/>
  </r>
  <r>
    <m/>
    <s v="ARQUIVO"/>
    <s v="INDEFERIDO em 13.05.16"/>
    <s v="01450.008725/2015-03"/>
    <s v="NE"/>
    <s v="BA"/>
    <s v="Canudos"/>
    <s v="Patrimônio Natural"/>
    <s v="Vestígios Arqueológicos do Arraial de Canudos"/>
    <n v="1"/>
    <m/>
    <n v="1"/>
    <n v="1402"/>
    <x v="61"/>
    <m/>
    <m/>
    <m/>
    <n v="1990"/>
    <s v="INDEFERIDO"/>
    <m/>
    <m/>
    <m/>
    <s v=" "/>
    <s v="Bem Imóvel"/>
    <s v="Paisagem"/>
    <m/>
    <m/>
    <m/>
    <m/>
    <m/>
    <m/>
    <m/>
    <x v="1"/>
    <m/>
    <m/>
    <d v="1905-07-07T00:00:00"/>
    <n v="2010"/>
    <m/>
    <m/>
    <m/>
    <m/>
    <m/>
    <m/>
    <m/>
    <m/>
    <m/>
    <m/>
  </r>
  <r>
    <m/>
    <s v="ARQUIVO"/>
    <s v="Anexado ao 1377-T-96."/>
    <s v="01450.006154/2003-21"/>
    <s v="NE"/>
    <s v="CE"/>
    <s v="Quixadá"/>
    <s v="Patrimônio Natural"/>
    <s v="Morro conhecido como &quot;Pedra da Galinha Choca&quot;"/>
    <n v="1"/>
    <m/>
    <n v="1"/>
    <n v="1403"/>
    <x v="61"/>
    <m/>
    <m/>
    <m/>
    <n v="1990"/>
    <s v="ANEXADO"/>
    <m/>
    <m/>
    <m/>
    <s v=" "/>
    <s v="Bem Imóvel"/>
    <s v="Quilombo"/>
    <m/>
    <m/>
    <m/>
    <m/>
    <m/>
    <m/>
    <m/>
    <x v="1"/>
    <m/>
    <m/>
    <m/>
    <m/>
    <m/>
    <m/>
    <m/>
    <m/>
    <m/>
    <m/>
    <m/>
    <m/>
    <m/>
    <m/>
  </r>
  <r>
    <m/>
    <s v="ARQUIVO"/>
    <s v="Processo INDEFERIDO em 26/08/2014."/>
    <s v="01458.000104/2013-31"/>
    <s v="SE"/>
    <s v="ES"/>
    <s v="Vitória"/>
    <s v="Edificação"/>
    <s v="Prédio do Palácio Anchieta"/>
    <n v="1"/>
    <m/>
    <n v="1"/>
    <n v="1404"/>
    <x v="61"/>
    <m/>
    <m/>
    <m/>
    <n v="1990"/>
    <s v="INDEFERIDO"/>
    <m/>
    <m/>
    <m/>
    <s v=" "/>
    <s v="Bem Imóvel"/>
    <s v="Edificação"/>
    <m/>
    <m/>
    <m/>
    <m/>
    <m/>
    <m/>
    <m/>
    <x v="1"/>
    <m/>
    <m/>
    <d v="2014-08-26T00:00:00"/>
    <n v="2010"/>
    <m/>
    <m/>
    <m/>
    <m/>
    <m/>
    <m/>
    <m/>
    <m/>
    <m/>
    <m/>
  </r>
  <r>
    <m/>
    <s v="ARQUIVO"/>
    <m/>
    <m/>
    <s v="SE"/>
    <s v="RJ"/>
    <s v="Guapimirim"/>
    <s v="Patrimônio Natural"/>
    <s v="Maciço Rochoso Dedo de Deus"/>
    <n v="1"/>
    <s v="T"/>
    <n v="1"/>
    <n v="1405"/>
    <x v="61"/>
    <m/>
    <m/>
    <m/>
    <n v="1990"/>
    <s v="TOMBADO"/>
    <m/>
    <m/>
    <m/>
    <s v="RJ3301850PSPS00001"/>
    <s v="Bem Paisagístico"/>
    <s v="Paisagem"/>
    <m/>
    <d v="2004-07-06T00:00:00"/>
    <m/>
    <m/>
    <m/>
    <n v="2002"/>
    <n v="38"/>
    <x v="64"/>
    <n v="2000"/>
    <m/>
    <m/>
    <m/>
    <m/>
    <m/>
    <m/>
    <m/>
    <m/>
    <m/>
    <m/>
    <m/>
    <m/>
    <m/>
  </r>
  <r>
    <m/>
    <s v="ARQUIVO"/>
    <m/>
    <s v="01450.011598/2008-92"/>
    <s v="SE"/>
    <s v="RJ"/>
    <s v="Rio de Janeiro"/>
    <s v="Edificação"/>
    <s v="Prédio da Secretaria de Justiça e Negócios do Interior no Império, onde fora o Solar do Visconde do Rio Seco e o Clube Fluminense"/>
    <n v="1"/>
    <s v="T"/>
    <n v="1"/>
    <n v="1406"/>
    <x v="61"/>
    <m/>
    <m/>
    <m/>
    <n v="1990"/>
    <s v="TOMBADO"/>
    <m/>
    <m/>
    <m/>
    <s v="RJ3304557BIED00054"/>
    <s v="Bem Imóvel"/>
    <s v="Edificação"/>
    <m/>
    <m/>
    <d v="2012-01-03T00:00:00"/>
    <d v="1998-06-26T00:00:00"/>
    <m/>
    <n v="1998"/>
    <n v="13"/>
    <x v="52"/>
    <n v="1990"/>
    <m/>
    <m/>
    <m/>
    <m/>
    <s v="Não se aplica"/>
    <m/>
    <m/>
    <m/>
    <m/>
    <m/>
    <m/>
    <m/>
    <m/>
  </r>
  <r>
    <d v="2018-01-15T00:00:00"/>
    <s v="DEPAM"/>
    <s v="Origem: DEPAM, destino: SE-SP, EM 11/02/2016"/>
    <s v="01458.000088/2016-20"/>
    <s v="SE"/>
    <s v="SP"/>
    <s v="São Paulo"/>
    <s v="Edificação"/>
    <s v="Prédio da estação Júlio Prestes"/>
    <n v="1"/>
    <m/>
    <n v="1"/>
    <n v="1407"/>
    <x v="61"/>
    <m/>
    <m/>
    <m/>
    <n v="1990"/>
    <s v="INSTRUÇÃO"/>
    <s v="DEFERIMENTO"/>
    <m/>
    <m/>
    <s v=" "/>
    <s v="Bem Imóvel"/>
    <s v="Edificação"/>
    <m/>
    <m/>
    <m/>
    <m/>
    <m/>
    <m/>
    <m/>
    <x v="1"/>
    <m/>
    <m/>
    <m/>
    <m/>
    <m/>
    <m/>
    <m/>
    <m/>
    <m/>
    <m/>
    <m/>
    <m/>
    <m/>
    <m/>
  </r>
  <r>
    <m/>
    <s v="ARQUIVO"/>
    <s v="Processo foi INDEFERIDO em 27/05/2008, por conta da inserção do bem no Conjunto Arquitetônico e urbanístico do antigo bairro do Recife, já tombado."/>
    <m/>
    <s v="NE"/>
    <s v="PE"/>
    <s v="Recife"/>
    <s v="Edificação"/>
    <s v="Local onde funcionou a 1ª Sinagoga do Brail e das Américas &quot;Zur Israel&quot; (Pedra de Israel), rua Bom Jesus nº 197 e 203."/>
    <n v="1"/>
    <m/>
    <n v="1"/>
    <n v="1408"/>
    <x v="61"/>
    <m/>
    <m/>
    <m/>
    <n v="1990"/>
    <s v="INDEFERIDO"/>
    <m/>
    <m/>
    <m/>
    <s v=" "/>
    <s v="Bem Imóvel"/>
    <s v="Edificação"/>
    <m/>
    <m/>
    <m/>
    <m/>
    <m/>
    <m/>
    <m/>
    <x v="1"/>
    <m/>
    <m/>
    <d v="2008-05-27T00:00:00"/>
    <n v="2000"/>
    <s v="Observação arquivo: &quot;De acordo com informações constantes no processo, o bem está inserido no Conjunto Arquitetônico e urbanístico do antigo bairro do Recife, já tombado.&quot;"/>
    <m/>
    <m/>
    <m/>
    <m/>
    <m/>
    <m/>
    <m/>
    <m/>
    <m/>
  </r>
  <r>
    <d v="2014-03-20T00:00:00"/>
    <s v="DEPAM"/>
    <s v="DEPAM: 20/03/2014 (Selmo Norte)"/>
    <s v="01458.000314/2014-19"/>
    <s v="SE"/>
    <s v="MG"/>
    <s v="Leme do Prado"/>
    <s v="Quilombo"/>
    <s v="Área conhecida como Porto Coris - Quilombo de porto Coris"/>
    <n v="1"/>
    <m/>
    <n v="1"/>
    <n v="1409"/>
    <x v="62"/>
    <m/>
    <m/>
    <m/>
    <n v="1990"/>
    <s v="INSTRUÇÃO"/>
    <m/>
    <m/>
    <m/>
    <s v=" "/>
    <s v="Bem Imóvel"/>
    <s v="Quilombo"/>
    <m/>
    <m/>
    <m/>
    <m/>
    <m/>
    <m/>
    <m/>
    <x v="1"/>
    <m/>
    <m/>
    <m/>
    <m/>
    <m/>
    <m/>
    <m/>
    <m/>
    <m/>
    <m/>
    <m/>
    <m/>
    <m/>
    <m/>
  </r>
  <r>
    <d v="2014-03-20T00:00:00"/>
    <s v="DEPAM"/>
    <s v="DEPAM: 20/03/2014 (Selmo Norte)"/>
    <s v="01458.001518/2011-16"/>
    <s v="SE"/>
    <s v="SP"/>
    <s v="Eldorado"/>
    <s v="Quilombo"/>
    <s v="Àrea conhecida como Ivaporanduva, ocupada por comunidade remanescente de quilombo"/>
    <n v="1"/>
    <m/>
    <n v="1"/>
    <n v="1410"/>
    <x v="62"/>
    <m/>
    <m/>
    <m/>
    <n v="1990"/>
    <s v="INSTRUÇÃO"/>
    <m/>
    <m/>
    <m/>
    <s v=" "/>
    <s v="Bem Imóvel"/>
    <s v="Quilombo"/>
    <m/>
    <m/>
    <m/>
    <m/>
    <m/>
    <m/>
    <m/>
    <x v="1"/>
    <m/>
    <m/>
    <m/>
    <m/>
    <m/>
    <m/>
    <m/>
    <m/>
    <m/>
    <m/>
    <m/>
    <m/>
    <m/>
    <m/>
  </r>
  <r>
    <m/>
    <s v="ARQUIVO"/>
    <m/>
    <s v="01450.011618/2008-25"/>
    <s v="NE"/>
    <s v="BA"/>
    <s v="Andaraí"/>
    <s v="Ruína"/>
    <s v="Conjunto Arquitetônico, Urbanístico e Paisagístico na Cidade de Igatu, inclusive as ruínas de habitações de pedra"/>
    <n v="1"/>
    <s v="T"/>
    <n v="1"/>
    <n v="1411"/>
    <x v="62"/>
    <m/>
    <m/>
    <m/>
    <n v="1990"/>
    <s v="TOMBADO"/>
    <m/>
    <m/>
    <m/>
    <s v="BA2901304BICU00001"/>
    <s v="Bem Imóvel"/>
    <s v="Ruína"/>
    <m/>
    <d v="2000-06-20T00:00:00"/>
    <d v="2000-06-20T00:00:00"/>
    <d v="2000-06-20T00:00:00"/>
    <m/>
    <n v="1999"/>
    <n v="18"/>
    <x v="44"/>
    <n v="2000"/>
    <m/>
    <m/>
    <m/>
    <m/>
    <s v="T"/>
    <m/>
    <s v="S/D"/>
    <m/>
    <m/>
    <m/>
    <m/>
    <m/>
    <m/>
  </r>
  <r>
    <m/>
    <s v="ARQUIVO"/>
    <s v="indeferido em 01/10/2019"/>
    <s v="01458.000100/2013-53"/>
    <s v="NE"/>
    <s v="CE"/>
    <s v="Crato"/>
    <s v="Edificação"/>
    <s v="Seminário do Crato"/>
    <n v="1"/>
    <m/>
    <n v="1"/>
    <n v="1412"/>
    <x v="62"/>
    <m/>
    <m/>
    <m/>
    <n v="1990"/>
    <s v="INDEFERIDO"/>
    <m/>
    <m/>
    <m/>
    <s v=" "/>
    <s v="Bem Imóvel"/>
    <s v="Edificação"/>
    <m/>
    <m/>
    <m/>
    <m/>
    <m/>
    <m/>
    <m/>
    <x v="1"/>
    <m/>
    <m/>
    <m/>
    <m/>
    <m/>
    <m/>
    <m/>
    <m/>
    <m/>
    <m/>
    <m/>
    <m/>
    <m/>
    <m/>
  </r>
  <r>
    <m/>
    <s v="ARQUIVO"/>
    <s v="Processo INDEFERIDO em 27/08/2014."/>
    <s v="01458.000101/2013-06"/>
    <s v="NE"/>
    <s v="CE"/>
    <s v="Crato"/>
    <s v="Edificação"/>
    <s v="Sé Catedral do Crato"/>
    <n v="1"/>
    <m/>
    <n v="1"/>
    <n v="1413"/>
    <x v="62"/>
    <m/>
    <m/>
    <m/>
    <n v="1990"/>
    <s v="INDEFERIDO"/>
    <m/>
    <m/>
    <m/>
    <s v=" "/>
    <s v="Bem Imóvel"/>
    <s v="Edificação"/>
    <m/>
    <m/>
    <m/>
    <m/>
    <m/>
    <m/>
    <m/>
    <x v="1"/>
    <m/>
    <m/>
    <d v="2014-08-27T00:00:00"/>
    <n v="2010"/>
    <m/>
    <m/>
    <m/>
    <m/>
    <m/>
    <m/>
    <m/>
    <m/>
    <m/>
    <m/>
  </r>
  <r>
    <d v="2021-03-08T00:00:00"/>
    <s v="DEPAM"/>
    <s v="Origem: Superintendência. Destino: DEPAM. 20/12/2016. Solicita restituição de processo anexado 1441-T-99"/>
    <s v="01458.000097/2013-78"/>
    <s v="NE"/>
    <s v="CE"/>
    <s v="Crato"/>
    <s v="Edificação"/>
    <s v="Casa da Cadeia Pública do Crato"/>
    <n v="1"/>
    <m/>
    <n v="1"/>
    <n v="1414"/>
    <x v="62"/>
    <m/>
    <m/>
    <m/>
    <n v="1990"/>
    <s v="INSTRUÇÃO"/>
    <s v="INDEFERIMENTO"/>
    <m/>
    <m/>
    <s v=" "/>
    <s v="Bem Imóvel"/>
    <s v="Edificação"/>
    <m/>
    <m/>
    <m/>
    <m/>
    <m/>
    <m/>
    <m/>
    <x v="1"/>
    <m/>
    <m/>
    <m/>
    <m/>
    <m/>
    <m/>
    <m/>
    <m/>
    <m/>
    <m/>
    <m/>
    <m/>
    <m/>
    <m/>
  </r>
  <r>
    <d v="2020-06-03T00:00:00"/>
    <s v="DEPAM"/>
    <m/>
    <s v="01458.000516/2013-71"/>
    <s v="NE"/>
    <s v="CE"/>
    <s v="Crato"/>
    <s v="Conjunto Arquitetônico"/>
    <s v="Prédio da Estação Ferroviária de Crato"/>
    <n v="1"/>
    <m/>
    <n v="1"/>
    <n v="1415"/>
    <x v="62"/>
    <d v="1997-06-17T00:00:00"/>
    <s v="Assembléia Legislativa - Deputado Welingon Landim"/>
    <d v="1998-05-20T00:00:00"/>
    <n v="1990"/>
    <s v="INSTRUÇÃO"/>
    <s v="DEFERIMENTO"/>
    <m/>
    <m/>
    <s v=" "/>
    <s v="Bem Imóvel"/>
    <s v="Conjunto Arquitetônico"/>
    <s v="Arquitetura de Transportes"/>
    <m/>
    <m/>
    <m/>
    <m/>
    <m/>
    <m/>
    <x v="1"/>
    <m/>
    <m/>
    <m/>
    <m/>
    <m/>
    <m/>
    <m/>
    <m/>
    <m/>
    <m/>
    <m/>
    <m/>
    <m/>
    <m/>
  </r>
  <r>
    <m/>
    <s v="SUPERINT"/>
    <s v="Origem: CGCH 31/01/2013 / Destino: Superintendência 04/06/2013."/>
    <s v="01458.000080/2013-11"/>
    <s v="NE"/>
    <s v="BA"/>
    <s v="Palmeiras"/>
    <s v="Conjunto Urbano"/>
    <s v="Conjunto Arquitetônico da Cidade de Palmeiras"/>
    <n v="1"/>
    <m/>
    <n v="1"/>
    <n v="1416"/>
    <x v="62"/>
    <m/>
    <m/>
    <m/>
    <n v="1990"/>
    <s v="INSTRUÇÃO"/>
    <m/>
    <m/>
    <m/>
    <s v=" "/>
    <s v="Bem Imóvel"/>
    <s v="Conjunto Urbano"/>
    <m/>
    <m/>
    <m/>
    <m/>
    <m/>
    <m/>
    <m/>
    <x v="1"/>
    <m/>
    <m/>
    <m/>
    <m/>
    <m/>
    <m/>
    <m/>
    <m/>
    <m/>
    <m/>
    <m/>
    <m/>
    <m/>
    <m/>
  </r>
  <r>
    <m/>
    <s v="ARQUIVO"/>
    <s v="Processo INDEFERIDO em 24/02/2011, conforme decisão do Conselho Consultivo do IPHAN em sua 60ª Reunião, realizada em 11/02/2009."/>
    <m/>
    <s v="SE"/>
    <s v="RJ"/>
    <s v="Rio de Janeiro"/>
    <s v="Edificação"/>
    <s v="Prédio do Cinema Paratodos"/>
    <n v="1"/>
    <m/>
    <n v="1"/>
    <n v="1417"/>
    <x v="62"/>
    <m/>
    <m/>
    <m/>
    <n v="1990"/>
    <s v="INDEFERIDO"/>
    <m/>
    <m/>
    <m/>
    <s v=" "/>
    <s v="Bem Imóvel"/>
    <s v="Edificação"/>
    <m/>
    <m/>
    <m/>
    <m/>
    <m/>
    <m/>
    <m/>
    <x v="1"/>
    <m/>
    <m/>
    <d v="2011-02-24T00:00:00"/>
    <n v="2010"/>
    <m/>
    <m/>
    <m/>
    <m/>
    <m/>
    <m/>
    <m/>
    <m/>
    <m/>
    <m/>
  </r>
  <r>
    <m/>
    <s v="SUPERINT"/>
    <s v="Superintendência: 23/07/2013"/>
    <s v="01458.000811/2013-28"/>
    <s v="NE"/>
    <s v="CE"/>
    <s v="Paracambu"/>
    <s v="Edificação e Acervo"/>
    <s v="Igreja de Nossa Senhora da Conceição no Distrito de Cococi"/>
    <n v="1"/>
    <m/>
    <n v="1"/>
    <n v="1418"/>
    <x v="62"/>
    <m/>
    <m/>
    <m/>
    <n v="1990"/>
    <s v="INSTRUÇÃO"/>
    <m/>
    <m/>
    <m/>
    <s v=" "/>
    <s v="Bem Imóvel"/>
    <s v="Edificação"/>
    <s v="Arquitetura Religiosa"/>
    <m/>
    <m/>
    <m/>
    <m/>
    <m/>
    <m/>
    <x v="1"/>
    <m/>
    <m/>
    <m/>
    <m/>
    <m/>
    <m/>
    <m/>
    <m/>
    <m/>
    <m/>
    <m/>
    <m/>
    <m/>
    <m/>
  </r>
  <r>
    <m/>
    <s v="ARQUIVO"/>
    <s v="Processo INDEFERIDO em 24/02/2011, conforme decisão do Conselho Consultivo do IPHAN em sua 60ª Reunião, realizada em 11/02/2009."/>
    <m/>
    <s v="SE"/>
    <s v="RJ"/>
    <s v="Rio de Janeiro"/>
    <s v="Edificação"/>
    <s v="Prédio do Cinema Metro Boa Vista"/>
    <n v="1"/>
    <m/>
    <n v="1"/>
    <n v="1419"/>
    <x v="62"/>
    <m/>
    <m/>
    <m/>
    <n v="1990"/>
    <s v="INDEFERIDO"/>
    <m/>
    <m/>
    <m/>
    <s v=" "/>
    <s v="Bem Imóvel"/>
    <s v="Edificação"/>
    <m/>
    <m/>
    <m/>
    <m/>
    <m/>
    <m/>
    <m/>
    <x v="1"/>
    <m/>
    <m/>
    <d v="2011-02-24T00:00:00"/>
    <n v="2010"/>
    <m/>
    <m/>
    <m/>
    <m/>
    <m/>
    <m/>
    <m/>
    <m/>
    <m/>
    <m/>
  </r>
  <r>
    <d v="2014-03-20T00:00:00"/>
    <s v="DEPAM"/>
    <s v="DEPAM: 20/03/2014 (Selmo Norte)"/>
    <s v="01458.001521/2011-30"/>
    <s v="SE"/>
    <s v="RJ"/>
    <s v="Paraty"/>
    <s v="Quilombo"/>
    <s v="Área ocupada por comunidade remanescente de Quilombo, conhecida como &quot;Campinho da Independência&quot;"/>
    <n v="1"/>
    <m/>
    <n v="1"/>
    <n v="1420"/>
    <x v="62"/>
    <m/>
    <m/>
    <m/>
    <n v="1990"/>
    <s v="INSTRUÇÃO"/>
    <m/>
    <m/>
    <m/>
    <s v=" "/>
    <s v="Bem Imóvel"/>
    <s v="Quilombo"/>
    <m/>
    <m/>
    <m/>
    <m/>
    <m/>
    <m/>
    <m/>
    <x v="1"/>
    <m/>
    <m/>
    <m/>
    <m/>
    <m/>
    <m/>
    <m/>
    <m/>
    <m/>
    <m/>
    <m/>
    <m/>
    <m/>
    <m/>
  </r>
  <r>
    <m/>
    <s v="SUPERINT"/>
    <s v="ETEC Rio de Contas/BA: 11/03/2011"/>
    <s v="01458.002322/2010-68"/>
    <s v="NE"/>
    <s v="BA"/>
    <s v="Rio de Contas"/>
    <s v="Infraestrutura ou equipamento urbano"/>
    <s v="Remanescentes da Estrada Real, na Chapada Diamantina"/>
    <n v="1"/>
    <m/>
    <n v="1"/>
    <n v="1421"/>
    <x v="62"/>
    <m/>
    <m/>
    <m/>
    <n v="1990"/>
    <s v="INSTRUÇÃO"/>
    <m/>
    <m/>
    <m/>
    <s v=" "/>
    <s v="Bem Imóvel"/>
    <s v="Obra de Engenharia"/>
    <m/>
    <m/>
    <m/>
    <m/>
    <m/>
    <m/>
    <m/>
    <x v="1"/>
    <m/>
    <m/>
    <m/>
    <m/>
    <m/>
    <m/>
    <m/>
    <m/>
    <m/>
    <m/>
    <m/>
    <m/>
    <m/>
    <m/>
  </r>
  <r>
    <m/>
    <s v="SUPERINT"/>
    <s v="SE-RJ em 27/03/2014"/>
    <s v="01458.001558/2012-49"/>
    <s v="SE"/>
    <s v="RJ"/>
    <s v="Petrópolis"/>
    <s v="Coleção ou acervo"/>
    <s v="Acervo de documentos e objetos de estudo do Imperador Pedro II, acautelado no Museu Nacional e Museu Imperial"/>
    <n v="1"/>
    <m/>
    <n v="1"/>
    <n v="1422"/>
    <x v="62"/>
    <m/>
    <m/>
    <m/>
    <n v="1990"/>
    <s v="INSTRUÇÃO"/>
    <m/>
    <m/>
    <m/>
    <s v=" "/>
    <s v="Bem Móvel e Integrado"/>
    <s v="Acervo"/>
    <m/>
    <m/>
    <m/>
    <m/>
    <m/>
    <m/>
    <m/>
    <x v="1"/>
    <m/>
    <m/>
    <m/>
    <m/>
    <m/>
    <m/>
    <m/>
    <m/>
    <m/>
    <m/>
    <m/>
    <m/>
    <m/>
    <m/>
  </r>
  <r>
    <m/>
    <s v="ARQUIVO"/>
    <m/>
    <m/>
    <s v="SE"/>
    <s v="RJ"/>
    <s v="Vassouras"/>
    <s v="Bem móvel ou integrado"/>
    <s v="Imagem de Nossa Senhora do Rosário (Aleijadinho)"/>
    <n v="1"/>
    <s v="T"/>
    <n v="1"/>
    <n v="1423"/>
    <x v="62"/>
    <m/>
    <m/>
    <m/>
    <n v="1990"/>
    <s v="TOMBADO"/>
    <m/>
    <m/>
    <m/>
    <s v="RJ-3306206-BM-AC-00001"/>
    <s v="Bem Móvel e Integrado"/>
    <s v="Artefato"/>
    <m/>
    <m/>
    <m/>
    <d v="2003-02-05T00:00:00"/>
    <m/>
    <n v="2000"/>
    <n v="23"/>
    <x v="41"/>
    <n v="2000"/>
    <m/>
    <m/>
    <m/>
    <m/>
    <s v="Não se aplica"/>
    <m/>
    <s v="Não se aplica"/>
    <m/>
    <m/>
    <m/>
    <m/>
    <m/>
    <m/>
  </r>
  <r>
    <m/>
    <s v="ARQUIVO"/>
    <s v="Processo INDEFERIDO em 03/05/1999."/>
    <m/>
    <s v="SE"/>
    <s v="RJ"/>
    <s v="Comendador Levy Gasparian"/>
    <s v="Coleção ou acervo"/>
    <s v="Acervo do Museu Rodoviário de Paraibuna"/>
    <n v="1"/>
    <m/>
    <n v="1"/>
    <n v="1424"/>
    <x v="62"/>
    <m/>
    <m/>
    <m/>
    <n v="1990"/>
    <s v="INDEFERIDO"/>
    <m/>
    <m/>
    <m/>
    <s v=" "/>
    <s v="Bem Móvel e Integrado"/>
    <s v="Acervo"/>
    <m/>
    <m/>
    <m/>
    <m/>
    <m/>
    <m/>
    <m/>
    <x v="1"/>
    <m/>
    <m/>
    <d v="1999-05-03T00:00:00"/>
    <n v="1990"/>
    <m/>
    <m/>
    <m/>
    <m/>
    <m/>
    <m/>
    <m/>
    <m/>
    <m/>
    <m/>
  </r>
  <r>
    <m/>
    <s v="ARQUIVO"/>
    <m/>
    <m/>
    <s v="SE"/>
    <s v="RJ"/>
    <s v="Rio de Janeiro"/>
    <s v="Bem móvel ou integrado"/>
    <s v="Torah constituída por nove rolos em pergaminho, que integra o acervo do Museu Nacional da Universidade Federal do Rio de Janeiro sob a classificação de &quot;Manuscritos IVRIIM&quot;"/>
    <n v="1"/>
    <s v="T"/>
    <n v="1"/>
    <n v="1425"/>
    <x v="62"/>
    <m/>
    <m/>
    <m/>
    <n v="1990"/>
    <s v="TOMBADO"/>
    <m/>
    <m/>
    <m/>
    <s v="RJ3304557BMAR00001"/>
    <s v="Bem Móvel e Integrado"/>
    <s v="Artefato"/>
    <m/>
    <m/>
    <d v="1999-03-04T00:00:00"/>
    <m/>
    <m/>
    <n v="1998"/>
    <n v="15"/>
    <x v="65"/>
    <n v="1990"/>
    <m/>
    <m/>
    <m/>
    <m/>
    <s v="Não se aplica"/>
    <m/>
    <s v="Não se aplica"/>
    <m/>
    <m/>
    <m/>
    <m/>
    <m/>
    <m/>
  </r>
  <r>
    <m/>
    <s v="ARQUIVO"/>
    <m/>
    <s v="01510.000044/2003-01 "/>
    <s v="S"/>
    <s v="SC"/>
    <s v="Florianópolis"/>
    <s v="Sítio arqueológico"/>
    <s v="Ilha do Campeche: sítio arqueológico e paisagístico"/>
    <n v="1"/>
    <s v="T"/>
    <n v="1"/>
    <n v="1426"/>
    <x v="62"/>
    <m/>
    <m/>
    <m/>
    <n v="1990"/>
    <s v="TOMBADO"/>
    <m/>
    <m/>
    <m/>
    <s v="SC4205407BAST00001"/>
    <s v="Bem Arqueológico"/>
    <s v="Sítio"/>
    <m/>
    <d v="2001-10-31T00:00:00"/>
    <m/>
    <m/>
    <m/>
    <n v="2000"/>
    <n v="21"/>
    <x v="53"/>
    <n v="2000"/>
    <m/>
    <m/>
    <m/>
    <m/>
    <m/>
    <m/>
    <m/>
    <m/>
    <m/>
    <m/>
    <m/>
    <m/>
    <m/>
  </r>
  <r>
    <m/>
    <s v="ARQUIVO"/>
    <s v="Processo INDEFERIDO em 03/11/2005."/>
    <m/>
    <s v="SE"/>
    <s v="RJ"/>
    <s v="Rio de Janeiro"/>
    <s v="Edificação"/>
    <s v="Prédio do Cinema Oriente"/>
    <n v="1"/>
    <m/>
    <n v="1"/>
    <n v="1427"/>
    <x v="62"/>
    <m/>
    <m/>
    <m/>
    <n v="1990"/>
    <s v="INDEFERIDO"/>
    <m/>
    <m/>
    <m/>
    <s v=" "/>
    <s v="Bem Imóvel"/>
    <s v="Edificação"/>
    <m/>
    <m/>
    <m/>
    <m/>
    <m/>
    <m/>
    <m/>
    <x v="1"/>
    <m/>
    <m/>
    <d v="2005-11-01T00:00:00"/>
    <n v="2000"/>
    <m/>
    <m/>
    <m/>
    <m/>
    <m/>
    <m/>
    <m/>
    <m/>
    <m/>
    <m/>
  </r>
  <r>
    <d v="2013-07-15T00:00:00"/>
    <s v="DEPAM"/>
    <s v="Recebemos pedido de correção da área. No DEPAM para análise junto com os demais processos de quilombo."/>
    <s v=" 01450.011593/2008-60"/>
    <s v="SE"/>
    <s v="MG"/>
    <s v="Ibiá"/>
    <s v="Quilombo"/>
    <s v="Quilombo Ambrósio:remanscentes"/>
    <n v="1"/>
    <s v="T"/>
    <n v="1"/>
    <n v="1428"/>
    <x v="62"/>
    <m/>
    <m/>
    <m/>
    <n v="1990"/>
    <s v="TOMBADO"/>
    <m/>
    <m/>
    <m/>
    <s v="MG3129509BMCL00001"/>
    <s v="Bem Imóvel"/>
    <s v="Quilombo"/>
    <m/>
    <m/>
    <d v="2002-07-11T00:00:00"/>
    <m/>
    <m/>
    <n v="2000"/>
    <n v="25"/>
    <x v="71"/>
    <n v="2000"/>
    <m/>
    <m/>
    <m/>
    <s v="Inclui documentação, inserida em três códices classificados como “SC” – “Seção Colonial”, estando identificados pelos números 45, 84 e 116."/>
    <m/>
    <m/>
    <m/>
    <m/>
    <m/>
    <m/>
    <m/>
    <m/>
    <m/>
  </r>
  <r>
    <m/>
    <s v="ARQUIVO"/>
    <m/>
    <s v="01450.013230/2008-69"/>
    <s v="SE"/>
    <s v="SP"/>
    <s v="São Paulo"/>
    <s v="Conjunto Arquitetônico"/>
    <s v="Conjunto das edificações projetadas pelo arquiteto Oscar Niemeyer para o Parque do Ibirapuera"/>
    <n v="1"/>
    <s v="T"/>
    <n v="1"/>
    <n v="1429"/>
    <x v="62"/>
    <m/>
    <m/>
    <m/>
    <n v="1990"/>
    <s v="TOMBADO"/>
    <m/>
    <m/>
    <m/>
    <s v="SP3550308BICA00006"/>
    <s v="Bem Imóvel"/>
    <s v="Conjunto Arquitetônico"/>
    <m/>
    <m/>
    <m/>
    <s v="x"/>
    <m/>
    <n v="2016"/>
    <n v="82"/>
    <x v="74"/>
    <n v="2010"/>
    <m/>
    <m/>
    <m/>
    <s v="Notificação publicada no DOU seção 3 28/08/2009, p.12. Andrey sugere tombar APENAS: Grande Marquise, Palácio das Nações (atual Pavilhão Manuel da Nóbrega), Palácio dos Estados (Pavilhão Francisco Matarazzo Sobrinho), Palácio das Indústrias (Pavilhão Arman"/>
    <m/>
    <m/>
    <m/>
    <m/>
    <m/>
    <m/>
    <m/>
    <m/>
    <s v="processo não encontrado"/>
  </r>
  <r>
    <m/>
    <s v="SUPERINT"/>
    <s v="Origem: DEPAM. Destino: SE-MG, em 29/09/2015"/>
    <s v="01458.000684/2010-14"/>
    <s v="SE"/>
    <s v="MG"/>
    <s v="Januária-Itacarambi"/>
    <s v="Sítio arqueológico"/>
    <s v="Conj.Arqueol e Pais no Vale do Peruaçu"/>
    <n v="1"/>
    <m/>
    <n v="1"/>
    <n v="1430"/>
    <x v="62"/>
    <m/>
    <m/>
    <m/>
    <n v="1990"/>
    <s v="INSTRUÇÃO"/>
    <m/>
    <m/>
    <m/>
    <s v=" "/>
    <s v="Bem Arqueológico"/>
    <s v="Sítio"/>
    <m/>
    <m/>
    <m/>
    <m/>
    <m/>
    <m/>
    <m/>
    <x v="1"/>
    <m/>
    <m/>
    <m/>
    <m/>
    <m/>
    <m/>
    <m/>
    <m/>
    <m/>
    <m/>
    <m/>
    <m/>
    <m/>
    <m/>
  </r>
  <r>
    <m/>
    <s v="ARQUIVO"/>
    <s v="Despacho para INDEFERIR o Processo em 11/02/2004."/>
    <m/>
    <s v="SE"/>
    <s v="MG"/>
    <s v="Carrancas"/>
    <s v="Edificação e Acervo"/>
    <s v="Capela de Nossa Senhora da Conceição"/>
    <n v="1"/>
    <m/>
    <n v="1"/>
    <n v="1431"/>
    <x v="62"/>
    <m/>
    <m/>
    <m/>
    <n v="1990"/>
    <s v="INDEFERIDO"/>
    <m/>
    <m/>
    <m/>
    <s v=" "/>
    <s v="Bem Imóvel"/>
    <s v="Edificação"/>
    <s v="Arquitetura Religiosa"/>
    <m/>
    <m/>
    <m/>
    <m/>
    <m/>
    <m/>
    <x v="1"/>
    <m/>
    <m/>
    <d v="2004-02-11T00:00:00"/>
    <n v="2000"/>
    <m/>
    <m/>
    <m/>
    <m/>
    <m/>
    <m/>
    <m/>
    <m/>
    <m/>
    <m/>
  </r>
  <r>
    <m/>
    <s v="ARQUIVO"/>
    <m/>
    <m/>
    <s v="NE"/>
    <s v="BA"/>
    <s v="Salvador"/>
    <s v="Terreiro"/>
    <s v="Terreiro do Axé Opô Afonjá"/>
    <n v="1"/>
    <s v="T"/>
    <n v="1"/>
    <n v="1432"/>
    <x v="62"/>
    <m/>
    <m/>
    <m/>
    <n v="1990"/>
    <s v="TOMBADO"/>
    <m/>
    <m/>
    <m/>
    <s v="BA2927408BICA00002"/>
    <s v="Bem Imóvel"/>
    <s v="Conjunto Arquitetônico"/>
    <s v="Arquitetura Religiosa"/>
    <d v="2000-07-28T00:00:00"/>
    <d v="2000-07-28T00:00:00"/>
    <m/>
    <m/>
    <n v="1999"/>
    <n v="19"/>
    <x v="44"/>
    <n v="2000"/>
    <m/>
    <m/>
    <m/>
    <m/>
    <m/>
    <m/>
    <m/>
    <m/>
    <m/>
    <m/>
    <m/>
    <m/>
    <m/>
  </r>
  <r>
    <m/>
    <s v="ARQUIVO"/>
    <s v="INDEFERIDO em 24/06/2015"/>
    <s v="01458.000359/2014-85"/>
    <s v="S"/>
    <s v="RS"/>
    <s v="Pelotas"/>
    <s v="Ruína"/>
    <s v="Ruínas da ponte dos Dois Arcos"/>
    <n v="1"/>
    <m/>
    <n v="1"/>
    <n v="1433"/>
    <x v="62"/>
    <d v="1998-08-21T00:00:00"/>
    <s v="Zênia de Leon"/>
    <s v="não consta"/>
    <n v="1990"/>
    <s v="INDEFERIDO"/>
    <m/>
    <d v="2015-06-24T00:00:00"/>
    <m/>
    <s v=" "/>
    <s v="Bem Imóvel"/>
    <s v="Ruína"/>
    <m/>
    <m/>
    <m/>
    <m/>
    <m/>
    <m/>
    <m/>
    <x v="1"/>
    <m/>
    <m/>
    <d v="2015-06-24T00:00:00"/>
    <n v="2010"/>
    <m/>
    <m/>
    <m/>
    <m/>
    <m/>
    <m/>
    <m/>
    <m/>
    <m/>
    <m/>
  </r>
  <r>
    <m/>
    <s v="ARQUIVO"/>
    <m/>
    <s v="01450.004839/2004-13"/>
    <s v="SE"/>
    <s v="SP"/>
    <s v="Mairinque"/>
    <s v="Edificação"/>
    <s v="Estação Ferroviária de Mayrink."/>
    <n v="1"/>
    <s v="T"/>
    <n v="1"/>
    <n v="1434"/>
    <x v="62"/>
    <m/>
    <m/>
    <m/>
    <n v="1990"/>
    <s v="TOMBADO"/>
    <m/>
    <m/>
    <m/>
    <s v="SP3528403BIED00001; SP3528403BIED00002"/>
    <s v="Bem Imóvel"/>
    <s v="Edificação"/>
    <m/>
    <m/>
    <m/>
    <d v="2004-07-08T00:00:00"/>
    <m/>
    <n v="2002"/>
    <n v="37"/>
    <x v="64"/>
    <n v="2000"/>
    <m/>
    <m/>
    <m/>
    <m/>
    <s v="Não se aplica"/>
    <m/>
    <m/>
    <m/>
    <m/>
    <m/>
    <m/>
    <m/>
    <m/>
  </r>
  <r>
    <m/>
    <s v="ARQUIVO"/>
    <s v="Processo INDEFERIDO em 24/02/2011, conforme decisão do Conselho Consultivo do IPHAN em sua 60ª Reunião, realizada em 11/02/2009."/>
    <m/>
    <s v="SE"/>
    <s v="RJ"/>
    <s v="Rio de Janeiro"/>
    <s v="Edificação"/>
    <s v="Prédio do Cinema Pathé"/>
    <n v="1"/>
    <m/>
    <n v="1"/>
    <n v="1435"/>
    <x v="62"/>
    <m/>
    <m/>
    <m/>
    <n v="1990"/>
    <s v="INDEFERIDO"/>
    <m/>
    <m/>
    <m/>
    <s v=" "/>
    <s v="Bem Imóvel"/>
    <s v="Edificação"/>
    <m/>
    <m/>
    <m/>
    <m/>
    <m/>
    <m/>
    <m/>
    <x v="1"/>
    <m/>
    <m/>
    <d v="2011-02-24T00:00:00"/>
    <n v="2000"/>
    <m/>
    <m/>
    <m/>
    <m/>
    <m/>
    <m/>
    <m/>
    <m/>
    <m/>
    <m/>
  </r>
  <r>
    <d v="2018-03-08T00:00:00"/>
    <s v="ARQUIVO"/>
    <s v="Restituído o processo no SEI para análise. Após levantamento da SE-RJ_x000a_VER OBSERVAÇÃO:_x000a_-EXTRAVIADO_x000a_-Não existe informação precisa sobre o Processo. Após rasterar o CPROD, encontra-se a informação de que o documento 01450.003513/2004-79 tramitou o Processo "/>
    <s v="01450.003513/2004-79 (01500.901376/2017-11)"/>
    <s v="SE"/>
    <s v="RJ"/>
    <s v="Rio Claro "/>
    <s v="Conjunto Urbano"/>
    <s v="Conjunto Arquitetônico e  Urbanístico de São João Marcos - remanescentes; Cidade de São João Marcos, antiga São João do Príncipe."/>
    <n v="1"/>
    <m/>
    <n v="1"/>
    <n v="1436"/>
    <x v="62"/>
    <m/>
    <m/>
    <m/>
    <n v="1990"/>
    <s v="INDEFERIDO"/>
    <s v="INDEFERIMENTO"/>
    <m/>
    <m/>
    <s v=" "/>
    <s v="Bem Imóvel"/>
    <s v="Conjunto Urbano"/>
    <m/>
    <m/>
    <m/>
    <m/>
    <m/>
    <m/>
    <m/>
    <x v="1"/>
    <m/>
    <m/>
    <m/>
    <m/>
    <m/>
    <m/>
    <m/>
    <m/>
    <m/>
    <m/>
    <m/>
    <m/>
    <m/>
    <m/>
  </r>
  <r>
    <d v="2011-08-18T00:00:00"/>
    <s v="DEPAM"/>
    <s v="O pedido de tombamento é da Capela N. sra. Do Homens pretos, mas foi solicitado pelo MPF com o argumento do artigo da constituição, por estar situado em território quilombola."/>
    <s v="01458.001517/2011-71"/>
    <s v="SE"/>
    <s v="SP"/>
    <s v="Eldorado"/>
    <s v="Quilombo"/>
    <s v="Igreja Nossa Senhora do Rosário dos Homens Pretos"/>
    <n v="1"/>
    <m/>
    <n v="1"/>
    <n v="1437"/>
    <x v="62"/>
    <m/>
    <m/>
    <m/>
    <n v="1990"/>
    <s v="INSTRUÇÃO"/>
    <m/>
    <m/>
    <m/>
    <s v=" "/>
    <s v="Bem Imóvel"/>
    <s v="Edificação"/>
    <s v="Arquitetura Religiosa"/>
    <m/>
    <m/>
    <m/>
    <m/>
    <m/>
    <m/>
    <x v="1"/>
    <m/>
    <m/>
    <m/>
    <m/>
    <m/>
    <m/>
    <m/>
    <m/>
    <m/>
    <m/>
    <m/>
    <m/>
    <m/>
    <m/>
  </r>
  <r>
    <m/>
    <s v="ARQUIVO"/>
    <s v="VER OBSERVAÇÃO"/>
    <s v="01450.011606/2008-09"/>
    <s v="S"/>
    <s v="RS"/>
    <s v="Porto Alegre"/>
    <s v="Conjunto Arquitetônico"/>
    <s v="Prédios do Observatório Astronômico e da Faculdade de Direito, situados no Campus do Centro da Universidade Federal do Rio Grande do Sul"/>
    <n v="1"/>
    <s v="T"/>
    <n v="1"/>
    <n v="1438"/>
    <x v="62"/>
    <m/>
    <m/>
    <m/>
    <n v="1990"/>
    <s v="TOMBADO"/>
    <m/>
    <m/>
    <m/>
    <s v="RS4314902BICA00002"/>
    <s v="Bem Imóvel"/>
    <s v="Conjunto Arquitetônico"/>
    <m/>
    <m/>
    <d v="2000-06-19T00:00:00"/>
    <m/>
    <m/>
    <n v="1999"/>
    <n v="19"/>
    <x v="44"/>
    <n v="2000"/>
    <m/>
    <m/>
    <m/>
    <m/>
    <s v="Não se aplica"/>
    <m/>
    <m/>
    <m/>
    <m/>
    <m/>
    <s v="sim"/>
    <m/>
    <s v="delimitacao de entorno e diretrizes encaminhadas para COIP em julho 2013."/>
  </r>
  <r>
    <m/>
    <s v="ARQUIVO"/>
    <s v="INDEFERIDO em 29.01.16"/>
    <s v="01458.001527/2011-15"/>
    <s v="NE"/>
    <s v="SE"/>
    <s v="Poço Redondo"/>
    <s v="Bem paleontológico"/>
    <s v="Sítio Paleontológico Liberato Saturnino"/>
    <n v="1"/>
    <m/>
    <n v="1"/>
    <n v="1439"/>
    <x v="62"/>
    <m/>
    <m/>
    <m/>
    <n v="1990"/>
    <s v="INDEFERIDO"/>
    <m/>
    <m/>
    <m/>
    <s v=" "/>
    <s v="Bem Paleontológico"/>
    <s v="Sítio"/>
    <m/>
    <m/>
    <m/>
    <m/>
    <m/>
    <m/>
    <m/>
    <x v="1"/>
    <m/>
    <m/>
    <d v="1905-07-08T00:00:00"/>
    <n v="2010"/>
    <m/>
    <m/>
    <m/>
    <m/>
    <m/>
    <m/>
    <m/>
    <m/>
    <m/>
    <m/>
  </r>
  <r>
    <m/>
    <s v="SUPERINT"/>
    <s v="Na DIVITEC da SE-RJ em 13/08/2015"/>
    <s v="01458.001989/2011-24"/>
    <s v="SE"/>
    <s v="RJ"/>
    <s v="Miguel Pereira"/>
    <s v="Infraestrutura ou equipamento urbano"/>
    <s v="Ponte Paulo de Frontin"/>
    <n v="1"/>
    <m/>
    <n v="1"/>
    <n v="1440"/>
    <x v="63"/>
    <m/>
    <m/>
    <m/>
    <n v="1990"/>
    <s v="INSTRUÇÃO"/>
    <m/>
    <m/>
    <m/>
    <s v=" "/>
    <s v="Bem Imóvel"/>
    <s v="Obra de Engenharia"/>
    <m/>
    <m/>
    <m/>
    <m/>
    <m/>
    <m/>
    <m/>
    <x v="1"/>
    <m/>
    <m/>
    <m/>
    <m/>
    <m/>
    <m/>
    <m/>
    <m/>
    <m/>
    <m/>
    <m/>
    <m/>
    <m/>
    <m/>
  </r>
  <r>
    <m/>
    <s v="ARQUIVO"/>
    <s v="Encaminhado para indeferimento em 24/10/2018"/>
    <s v="01458.000096/2013-23"/>
    <s v="NE"/>
    <s v="CE"/>
    <s v="Crato"/>
    <s v="Edificação"/>
    <s v="Antiga casa da Câmara do Crato - onde funciona o Museu do Fósseis do Crato"/>
    <n v="1"/>
    <m/>
    <n v="1"/>
    <n v="1441"/>
    <x v="63"/>
    <m/>
    <m/>
    <m/>
    <n v="1990"/>
    <s v="INDEFERIDO"/>
    <m/>
    <m/>
    <m/>
    <s v=" "/>
    <s v="Bem Imóvel"/>
    <s v="Edificação"/>
    <m/>
    <m/>
    <m/>
    <m/>
    <m/>
    <m/>
    <m/>
    <x v="1"/>
    <m/>
    <m/>
    <m/>
    <m/>
    <m/>
    <m/>
    <m/>
    <m/>
    <m/>
    <m/>
    <m/>
    <m/>
    <m/>
    <m/>
  </r>
  <r>
    <m/>
    <s v="SUPERINT"/>
    <s v="-Resposta da SE.Rio em 23.01.13, ainda aguardando resposta definitiva:"/>
    <s v="01458.001655/2012-31"/>
    <s v="SE"/>
    <s v="RJ"/>
    <s v="Valença"/>
    <s v="Edificação"/>
    <s v="Asilo Santa Isabel"/>
    <n v="1"/>
    <m/>
    <n v="1"/>
    <n v="1442"/>
    <x v="63"/>
    <d v="1997-03-01T00:00:00"/>
    <s v="cidadão"/>
    <m/>
    <n v="1990"/>
    <s v="INSTRUÇÃO"/>
    <m/>
    <m/>
    <m/>
    <s v=" "/>
    <s v="Bem Imóvel"/>
    <s v="Edificação"/>
    <m/>
    <m/>
    <m/>
    <m/>
    <m/>
    <m/>
    <m/>
    <x v="1"/>
    <m/>
    <m/>
    <m/>
    <m/>
    <m/>
    <m/>
    <m/>
    <m/>
    <m/>
    <m/>
    <m/>
    <m/>
    <m/>
    <m/>
  </r>
  <r>
    <m/>
    <s v="ARQUIVO"/>
    <s v="INDEFERIDO em 25/05/2010"/>
    <m/>
    <s v="S"/>
    <s v="SC"/>
    <s v="Florianópolis"/>
    <s v="Patrimônio Natural"/>
    <s v="Parque Municipal da Galheta"/>
    <n v="1"/>
    <m/>
    <n v="1"/>
    <n v="1443"/>
    <x v="63"/>
    <m/>
    <m/>
    <m/>
    <n v="1990"/>
    <s v="INDEFERIDO"/>
    <m/>
    <m/>
    <m/>
    <s v=" "/>
    <s v="Bem Paisagístico"/>
    <s v="Paisagem"/>
    <m/>
    <m/>
    <m/>
    <m/>
    <m/>
    <m/>
    <m/>
    <x v="1"/>
    <m/>
    <m/>
    <d v="2010-05-25T00:00:00"/>
    <n v="2010"/>
    <m/>
    <m/>
    <m/>
    <m/>
    <m/>
    <m/>
    <m/>
    <m/>
    <m/>
    <m/>
  </r>
  <r>
    <m/>
    <s v="ARQUIVO"/>
    <s v="INDEFERIDO em 30/07/2009"/>
    <m/>
    <s v="SE"/>
    <s v="RJ"/>
    <s v="Rio de Janeiro"/>
    <s v="Edificação"/>
    <s v="Casa da Rua Professor Gabizo, nº 97"/>
    <n v="1"/>
    <m/>
    <n v="1"/>
    <n v="1444"/>
    <x v="63"/>
    <m/>
    <m/>
    <m/>
    <n v="1990"/>
    <s v="INDEFERIDO"/>
    <m/>
    <m/>
    <m/>
    <s v=" "/>
    <s v="Bem Imóvel"/>
    <s v="Edificação"/>
    <m/>
    <m/>
    <m/>
    <m/>
    <m/>
    <m/>
    <m/>
    <x v="1"/>
    <m/>
    <m/>
    <d v="2009-07-30T00:00:00"/>
    <n v="2000"/>
    <m/>
    <m/>
    <m/>
    <m/>
    <m/>
    <m/>
    <m/>
    <m/>
    <m/>
    <m/>
  </r>
  <r>
    <m/>
    <s v="ARQUIVO"/>
    <s v="INDEFERIDO em 2016 (conferir data). Desapensado do processo 1550 e enviado ao Arquivo Central para arquivamento."/>
    <s v="01458.000272/2013-27"/>
    <s v="SE"/>
    <s v="SP"/>
    <s v="São José dos Campos"/>
    <s v="Conjunto Arquitetônico"/>
    <s v="Conjunto de edificações projetadas pelo arquiteto Oscar Niemeyer para o Centro Tecnológico da Aeronáutica"/>
    <n v="1"/>
    <m/>
    <n v="1"/>
    <n v="1445"/>
    <x v="63"/>
    <m/>
    <m/>
    <m/>
    <n v="1990"/>
    <s v="INDEFERIDO"/>
    <m/>
    <d v="2016-06-27T00:00:00"/>
    <m/>
    <s v=" "/>
    <s v="Bem Imóvel"/>
    <s v="Conjunto Arquitetônico"/>
    <m/>
    <m/>
    <m/>
    <m/>
    <m/>
    <m/>
    <m/>
    <x v="1"/>
    <m/>
    <m/>
    <m/>
    <m/>
    <s v="Indicado para tombamento pelo Conselho Consultivo (2007), mas após análise, Andrey sugere não tombar."/>
    <m/>
    <m/>
    <m/>
    <m/>
    <m/>
    <m/>
    <m/>
    <m/>
    <m/>
  </r>
  <r>
    <m/>
    <s v="ARQUIVO"/>
    <s v="Copio a Secretaria Técnica e o Arquivo da SE/RJ para que verifiquem se estamos de posse do Processo 1436-T-98."/>
    <s v="01458.000838/2012-30"/>
    <s v="SE"/>
    <s v="MG"/>
    <s v="Mário Campos"/>
    <s v="Edificação"/>
    <s v="Casarão Sampaio"/>
    <n v="1"/>
    <m/>
    <n v="1"/>
    <n v="1446"/>
    <x v="63"/>
    <m/>
    <m/>
    <m/>
    <n v="1990"/>
    <s v="INDEFERIDO"/>
    <m/>
    <m/>
    <d v="2020-06-12T00:00:00"/>
    <s v=" "/>
    <s v="Bem Imóvel"/>
    <s v="Edificação"/>
    <m/>
    <m/>
    <m/>
    <m/>
    <m/>
    <m/>
    <m/>
    <x v="1"/>
    <m/>
    <m/>
    <m/>
    <m/>
    <m/>
    <m/>
    <m/>
    <m/>
    <m/>
    <m/>
    <m/>
    <m/>
    <m/>
    <m/>
  </r>
  <r>
    <m/>
    <s v="SUPERINT"/>
    <s v="Na SE-RS desde 21/10/2014. Superintendência informa que vai encaminhar para indeferimento (21/03/2016)"/>
    <s v="01458.000360/2014-18"/>
    <s v="S"/>
    <s v="RS"/>
    <s v="Alegrete"/>
    <s v="Edificação"/>
    <s v="Prédio da estação ferroviária de Alegrete"/>
    <n v="1"/>
    <m/>
    <n v="1"/>
    <n v="1447"/>
    <x v="63"/>
    <d v="1999-04-05T00:00:00"/>
    <s v="Vereador Gilmar de Lima Martins/ Câmara Municipal de Alegrete"/>
    <s v="não consta"/>
    <n v="1990"/>
    <s v="INSTRUÇÃO"/>
    <m/>
    <m/>
    <m/>
    <s v="RS4311106BIED00001"/>
    <s v="Bem Imóvel"/>
    <s v="Edificação"/>
    <m/>
    <m/>
    <m/>
    <m/>
    <m/>
    <m/>
    <m/>
    <x v="1"/>
    <m/>
    <m/>
    <m/>
    <m/>
    <m/>
    <m/>
    <m/>
    <m/>
    <m/>
    <m/>
    <m/>
    <m/>
    <m/>
    <m/>
  </r>
  <r>
    <m/>
    <s v="ARQUIVO"/>
    <s v="Indeferido após audiência com Ministério Público e Superintendência"/>
    <s v="01458.001750/2015-88"/>
    <s v="NE"/>
    <s v="CE"/>
    <s v="Crato"/>
    <s v="Conjunto Rural"/>
    <s v="Sítio Caldeirão (Dist.Ponta da Serra)"/>
    <n v="1"/>
    <m/>
    <n v="1"/>
    <n v="1448"/>
    <x v="63"/>
    <m/>
    <m/>
    <m/>
    <n v="1990"/>
    <s v="INDEFERIDO"/>
    <m/>
    <m/>
    <m/>
    <s v=" "/>
    <s v="Bem Imóvel"/>
    <s v="Conjunto Arquitetônico"/>
    <s v="Misto"/>
    <m/>
    <m/>
    <m/>
    <m/>
    <m/>
    <m/>
    <x v="1"/>
    <m/>
    <m/>
    <m/>
    <m/>
    <m/>
    <m/>
    <m/>
    <m/>
    <m/>
    <m/>
    <m/>
    <m/>
    <m/>
    <m/>
  </r>
  <r>
    <m/>
    <s v="ARQUIVO"/>
    <s v="Processo INDEFERIDO em 27/05/2008."/>
    <m/>
    <s v="CO"/>
    <s v="MS"/>
    <s v="Campo Grande"/>
    <s v="Edificação"/>
    <s v="Prédio e acervo da casa da memória Arnaldo Estevão de Figueiredo"/>
    <n v="1"/>
    <m/>
    <n v="1"/>
    <n v="1449"/>
    <x v="63"/>
    <m/>
    <m/>
    <m/>
    <n v="1990"/>
    <s v="INDEFERIDO"/>
    <m/>
    <m/>
    <m/>
    <s v=" "/>
    <s v="Bem Imóvel"/>
    <s v="Edificação"/>
    <m/>
    <m/>
    <m/>
    <m/>
    <m/>
    <m/>
    <m/>
    <x v="1"/>
    <m/>
    <m/>
    <d v="2008-05-27T00:00:00"/>
    <n v="2000"/>
    <m/>
    <m/>
    <m/>
    <m/>
    <m/>
    <m/>
    <m/>
    <m/>
    <m/>
    <m/>
  </r>
  <r>
    <m/>
    <s v="ARQUIVO"/>
    <s v="Processo INDEFERIDO em 27/05/2008."/>
    <m/>
    <s v="SE"/>
    <s v="RJ"/>
    <s v="Niterói"/>
    <s v="Edificação"/>
    <s v="Pavilhão Promotor Ismael Siriel, pertencente ao Instituto Pena Vieira Ferreira Neto"/>
    <n v="1"/>
    <m/>
    <n v="1"/>
    <n v="1450"/>
    <x v="63"/>
    <m/>
    <m/>
    <m/>
    <n v="1990"/>
    <s v="INDEFERIDO"/>
    <m/>
    <m/>
    <m/>
    <s v=" "/>
    <s v="Bem Imóvel"/>
    <s v="Edificação"/>
    <m/>
    <m/>
    <m/>
    <m/>
    <m/>
    <m/>
    <m/>
    <x v="1"/>
    <m/>
    <m/>
    <d v="2008-05-27T00:00:00"/>
    <n v="2000"/>
    <m/>
    <m/>
    <m/>
    <m/>
    <m/>
    <m/>
    <m/>
    <m/>
    <m/>
    <m/>
  </r>
  <r>
    <m/>
    <s v="ARQUIVO"/>
    <s v="Processo INDEFERIDO em 14/06/2013, conforme decisão do Conselho Consultivo em sua 43ª Reunião, realizada em 04/06/2004. "/>
    <s v="01450.006155/2003-75"/>
    <s v="NE"/>
    <s v="BA"/>
    <s v="Salvador"/>
    <s v="Conjunto Urbano"/>
    <s v="Conjunto Arquitetônico do Corredor da Vitória"/>
    <n v="1"/>
    <m/>
    <n v="1"/>
    <n v="1451"/>
    <x v="63"/>
    <m/>
    <m/>
    <m/>
    <n v="1990"/>
    <s v="INDEFERIDO"/>
    <m/>
    <m/>
    <m/>
    <s v=" "/>
    <s v="Bem Imóvel"/>
    <s v="Conjunto Urbano"/>
    <m/>
    <m/>
    <m/>
    <m/>
    <m/>
    <s v="2003/ 2004"/>
    <s v="39, 40, 41, 42"/>
    <x v="1"/>
    <m/>
    <m/>
    <d v="2013-06-14T00:00:00"/>
    <n v="2000"/>
    <s v="Devido a complexas questões jurídicas que são importantíssimas quanto ao tombamento do bem. Outra questão é o fato de a Procuradoria da República ter questionado o Executivo, fazendo assim que se tivesse a certeza de que, caso tombado, o bem seria questio"/>
    <m/>
    <m/>
    <m/>
    <m/>
    <m/>
    <m/>
    <m/>
    <m/>
    <m/>
  </r>
  <r>
    <m/>
    <s v="ARQUIVO"/>
    <s v="Processo INDEFERIDO em 27/02/2004."/>
    <m/>
    <s v="SE"/>
    <s v="SP"/>
    <s v="Ouroeste"/>
    <s v="Sítio arqueológico"/>
    <s v="Complexo Arqueológico Àgua Vermelha"/>
    <n v="1"/>
    <m/>
    <n v="1"/>
    <n v="1452"/>
    <x v="63"/>
    <m/>
    <m/>
    <m/>
    <n v="1990"/>
    <s v="INDEFERIDO"/>
    <m/>
    <m/>
    <m/>
    <s v=" "/>
    <s v="Bem Arqueológico"/>
    <s v="Sítio"/>
    <m/>
    <m/>
    <m/>
    <m/>
    <m/>
    <m/>
    <m/>
    <x v="1"/>
    <m/>
    <m/>
    <d v="2004-02-27T00:00:00"/>
    <n v="2000"/>
    <m/>
    <m/>
    <m/>
    <m/>
    <m/>
    <m/>
    <m/>
    <m/>
    <m/>
    <m/>
  </r>
  <r>
    <m/>
    <s v="ARQUIVO"/>
    <m/>
    <m/>
    <s v="NE"/>
    <s v="CE"/>
    <s v="Viçosa do Ceará"/>
    <s v="Edificação e Acervo"/>
    <s v="Igreja Matriz de Nossa Senhora da Assunção e seu acervo móvel e integrado, especialmente os painéis pintados no teto da capela-mor"/>
    <n v="1"/>
    <s v="T"/>
    <n v="1"/>
    <n v="1453"/>
    <x v="63"/>
    <m/>
    <m/>
    <m/>
    <n v="1990"/>
    <s v="TOMBADO"/>
    <m/>
    <m/>
    <m/>
    <s v="CE-2314102-BI-ED-00008"/>
    <s v="Bem Imóvel"/>
    <s v="Edificação"/>
    <s v="Arquitetura Religiosa"/>
    <m/>
    <d v="2004-07-08T00:00:00"/>
    <d v="2004-07-08T00:00:00"/>
    <m/>
    <n v="2002"/>
    <n v="34"/>
    <x v="64"/>
    <n v="2000"/>
    <m/>
    <m/>
    <m/>
    <s v="No arquivo do Hilario diz que foi inscrito no livro arq/etn/psg. Numero 569 volume 2 f.79-80 em 08/07/2004. "/>
    <s v="Não se aplica"/>
    <m/>
    <s v="Não se aplica"/>
    <m/>
    <s v="sim"/>
    <m/>
    <m/>
    <m/>
    <s v="Inserido na poligonal de tombamento do Centro Histórico "/>
  </r>
  <r>
    <m/>
    <s v="SUPERINT"/>
    <s v="aguardando instrução. Origem: DEPAM 18/09/2012 / Destino: Superintendência 10/10/2012."/>
    <s v="01458.001559/2012-93"/>
    <s v="SE"/>
    <s v="RJ"/>
    <s v="Vassouras"/>
    <s v="Edificação"/>
    <s v="Memorial Judaico de Vassouras"/>
    <n v="1"/>
    <m/>
    <n v="1"/>
    <n v="1454"/>
    <x v="63"/>
    <m/>
    <m/>
    <m/>
    <n v="1990"/>
    <s v="INSTRUÇÃO"/>
    <m/>
    <m/>
    <m/>
    <s v=" "/>
    <s v="Bem Imóvel"/>
    <s v="Edificação"/>
    <m/>
    <m/>
    <m/>
    <m/>
    <m/>
    <m/>
    <m/>
    <x v="1"/>
    <m/>
    <m/>
    <m/>
    <m/>
    <m/>
    <m/>
    <m/>
    <m/>
    <m/>
    <m/>
    <m/>
    <m/>
    <m/>
    <m/>
  </r>
  <r>
    <m/>
    <s v="ARQUIVO"/>
    <s v="Processo INDEFERIDO em 27/02/2004."/>
    <m/>
    <s v="SE"/>
    <s v="RJ"/>
    <s v="Rio de Janeiro"/>
    <s v="Edificação"/>
    <s v="Memorial Manoel Congo, Vassouras, RJ"/>
    <n v="1"/>
    <m/>
    <n v="1"/>
    <n v="1455"/>
    <x v="63"/>
    <m/>
    <m/>
    <m/>
    <n v="1990"/>
    <s v="INDEFERIDO"/>
    <m/>
    <m/>
    <m/>
    <s v=" "/>
    <s v="Bem Imóvel"/>
    <s v="Edificação"/>
    <m/>
    <m/>
    <m/>
    <m/>
    <m/>
    <m/>
    <m/>
    <x v="1"/>
    <m/>
    <m/>
    <d v="2004-02-27T00:00:00"/>
    <n v="2000"/>
    <m/>
    <m/>
    <m/>
    <m/>
    <m/>
    <m/>
    <m/>
    <m/>
    <m/>
    <m/>
  </r>
  <r>
    <m/>
    <s v="ARQUIVO"/>
    <s v="Processo INDEFERIDO em 27/05/2008."/>
    <m/>
    <s v="SE"/>
    <s v="RJ"/>
    <s v="Resende"/>
    <s v="Patrimônio Natural"/>
    <s v="Conjunto Paisagístico da Cachoeira da Fumaça"/>
    <n v="1"/>
    <m/>
    <n v="1"/>
    <n v="1456"/>
    <x v="63"/>
    <m/>
    <m/>
    <m/>
    <n v="1990"/>
    <s v="INDEFERIDO"/>
    <m/>
    <m/>
    <m/>
    <s v=" "/>
    <s v="Bem Paisagístico"/>
    <s v="Paisagem"/>
    <m/>
    <m/>
    <m/>
    <m/>
    <m/>
    <m/>
    <m/>
    <x v="1"/>
    <m/>
    <m/>
    <d v="2008-05-27T00:00:00"/>
    <n v="2000"/>
    <m/>
    <m/>
    <m/>
    <m/>
    <m/>
    <m/>
    <m/>
    <m/>
    <m/>
    <m/>
  </r>
  <r>
    <m/>
    <s v="ARQUIVO"/>
    <s v="Processo INDEFERIDO em 09/07/2009."/>
    <m/>
    <s v="SE"/>
    <s v="RJ"/>
    <s v="Vigia"/>
    <s v="Edificação"/>
    <s v="Estação de Hidroaviões"/>
    <n v="1"/>
    <m/>
    <n v="1"/>
    <n v="1457"/>
    <x v="63"/>
    <m/>
    <m/>
    <m/>
    <n v="1990"/>
    <s v="INDEFERIDO"/>
    <m/>
    <m/>
    <m/>
    <s v=" "/>
    <s v="Bem Imóvel"/>
    <s v="Edificação"/>
    <m/>
    <m/>
    <m/>
    <m/>
    <m/>
    <m/>
    <m/>
    <x v="1"/>
    <m/>
    <m/>
    <d v="2009-06-17T00:00:00"/>
    <n v="2000"/>
    <m/>
    <m/>
    <m/>
    <m/>
    <m/>
    <m/>
    <m/>
    <m/>
    <m/>
    <m/>
  </r>
  <r>
    <m/>
    <s v="ARQUIVO"/>
    <s v="Processo INDEFERIDO em 27/02/2004."/>
    <m/>
    <s v="SE"/>
    <s v="RJ"/>
    <s v="Rio de Janeiro"/>
    <s v="Bem móvel ou integrado"/>
    <s v="Imagem de São José de Botas"/>
    <n v="1"/>
    <m/>
    <n v="1"/>
    <n v="1458"/>
    <x v="63"/>
    <m/>
    <m/>
    <m/>
    <n v="1990"/>
    <s v="INDEFERIDO"/>
    <m/>
    <m/>
    <m/>
    <s v=" "/>
    <s v="Bem Móvel e Integrado"/>
    <s v="Artefato"/>
    <m/>
    <m/>
    <m/>
    <m/>
    <m/>
    <m/>
    <m/>
    <x v="1"/>
    <m/>
    <m/>
    <d v="2004-02-27T00:00:00"/>
    <n v="2000"/>
    <m/>
    <m/>
    <m/>
    <m/>
    <m/>
    <m/>
    <m/>
    <m/>
    <m/>
    <m/>
  </r>
  <r>
    <d v="2020-01-08T00:00:00"/>
    <s v="ARQUIVO"/>
    <s v="indeferido em 16/01/2020"/>
    <s v="01502.001023/2019-61"/>
    <s v="NE"/>
    <s v="BA"/>
    <s v="Lauro de Freitas"/>
    <s v="Terreiro"/>
    <s v="Terreiro do Ilê Axé Opô Ajuganã"/>
    <n v="1"/>
    <m/>
    <n v="1"/>
    <n v="1459"/>
    <x v="9"/>
    <d v="1999-06-25T00:00:00"/>
    <s v="Fundação Cultural Ajagunã"/>
    <d v="2000-02-14T00:00:00"/>
    <n v="2000"/>
    <s v="INDEFERIDO"/>
    <s v="INDEFERIMENTO"/>
    <d v="2020-01-16T00:00:00"/>
    <m/>
    <s v=" "/>
    <s v="Bem Imóvel"/>
    <s v="Conjunto Arquitetônico"/>
    <s v="Arquitetura Religiosa"/>
    <m/>
    <m/>
    <m/>
    <m/>
    <m/>
    <m/>
    <x v="1"/>
    <m/>
    <m/>
    <m/>
    <m/>
    <m/>
    <m/>
    <m/>
    <m/>
    <m/>
    <m/>
    <m/>
    <m/>
    <m/>
    <m/>
  </r>
  <r>
    <m/>
    <s v="PF"/>
    <s v="Verificar com CGCO"/>
    <s v="01450.013238/2008-25"/>
    <s v="SE"/>
    <s v="SP"/>
    <s v="Campinas"/>
    <s v="Conjunto Arquitetônico"/>
    <s v="Casa Grande e Tulha da Antiga Chácara do Paraíso das Campinas Velhas, situada na Avenida Arlindo Joaquim de Lemos, 1300"/>
    <n v="1"/>
    <s v="T"/>
    <n v="1"/>
    <n v="1460"/>
    <x v="9"/>
    <m/>
    <m/>
    <m/>
    <n v="2000"/>
    <s v="TOMBADO"/>
    <m/>
    <m/>
    <m/>
    <s v="SP3509502BIED00002 não cadastrado a proteção pois não tem o  processo cadastrado pelo ACI"/>
    <s v="Bem Imóvel"/>
    <s v="Conjunto Arquitetônico"/>
    <s v="Misto"/>
    <m/>
    <d v="2015-06-12T00:00:00"/>
    <m/>
    <m/>
    <n v="2014"/>
    <n v="75"/>
    <x v="61"/>
    <n v="2010"/>
    <m/>
    <m/>
    <m/>
    <s v="Homologação: Portaria nº 104, de 24 de setembro de 2014"/>
    <s v="S"/>
    <s v="sim"/>
    <s v="S"/>
    <s v="sim"/>
    <s v="sim"/>
    <m/>
    <m/>
    <m/>
    <s v="processo não encontrado"/>
  </r>
  <r>
    <m/>
    <s v="ARQUIVO"/>
    <s v="indeferido em 13/09/2019"/>
    <s v="01502.000431/1999-64"/>
    <s v="NE"/>
    <s v="BA"/>
    <s v="Salvador"/>
    <s v="Terreiro"/>
    <s v="Terreiro do Ilê Ache Iba Ogum"/>
    <n v="1"/>
    <m/>
    <n v="1"/>
    <n v="1461"/>
    <x v="9"/>
    <m/>
    <m/>
    <m/>
    <n v="2000"/>
    <s v="INDEFERIDO"/>
    <m/>
    <m/>
    <m/>
    <s v=" "/>
    <s v="Bem Imóvel"/>
    <s v="Conjunto Arquitetônico"/>
    <s v="Arquitetura Religiosa"/>
    <m/>
    <m/>
    <m/>
    <m/>
    <m/>
    <m/>
    <x v="1"/>
    <m/>
    <m/>
    <m/>
    <m/>
    <m/>
    <m/>
    <m/>
    <m/>
    <m/>
    <m/>
    <m/>
    <m/>
    <m/>
    <m/>
  </r>
  <r>
    <m/>
    <s v="SUPERINT"/>
    <s v="Origem: DEPAM, destino: SE-RJ, em 17/10/2014"/>
    <s v="01458.002337/2010-26"/>
    <s v="SE"/>
    <s v="RJ"/>
    <s v="Vários"/>
    <s v="Infraestrutura ou equipamento urbano"/>
    <s v="Canal artificial entre Macaé e Campos"/>
    <n v="1"/>
    <m/>
    <n v="1"/>
    <n v="1462"/>
    <x v="9"/>
    <d v="2000-03-30T00:00:00"/>
    <s v="Simone Teixeira, Sylvia Márcia Paes, Leonardo de Vasconcellos Silva, Aristides Arthur Soffiati Netto"/>
    <d v="2000-06-14T00:00:00"/>
    <n v="2000"/>
    <s v="INSTRUÇÃO"/>
    <m/>
    <m/>
    <m/>
    <s v=" "/>
    <s v="Bem Imóvel"/>
    <s v="Obra de Engenharia"/>
    <m/>
    <m/>
    <m/>
    <m/>
    <m/>
    <m/>
    <m/>
    <x v="1"/>
    <m/>
    <m/>
    <m/>
    <m/>
    <m/>
    <m/>
    <m/>
    <m/>
    <m/>
    <m/>
    <m/>
    <m/>
    <m/>
    <m/>
  </r>
  <r>
    <m/>
    <s v="ARQUIVO"/>
    <m/>
    <s v="01450.013207/2008-74"/>
    <s v="SE"/>
    <s v="SP"/>
    <s v="São Paulo"/>
    <s v="Conjunto Arquitetônico"/>
    <s v="Conjunto Arquitetônico e Paisagistico no Bairro da Luz"/>
    <n v="1"/>
    <s v="T"/>
    <n v="1"/>
    <n v="1463"/>
    <x v="9"/>
    <m/>
    <m/>
    <m/>
    <n v="2000"/>
    <s v="TOMBADO"/>
    <m/>
    <m/>
    <m/>
    <s v="SP-3550308-BI-CA-00007"/>
    <s v="Bem Imóvel"/>
    <s v="Conjunto Arquitetônico"/>
    <m/>
    <m/>
    <d v="2016-09-13T00:00:00"/>
    <m/>
    <m/>
    <n v="2000"/>
    <s v="23, 73"/>
    <x v="1"/>
    <m/>
    <n v="2013"/>
    <m/>
    <m/>
    <s v="Homologada por meio da Portaria 32, de 06 de maio de 2015"/>
    <m/>
    <m/>
    <s v="T"/>
    <s v="sim"/>
    <s v="sim"/>
    <m/>
    <m/>
    <m/>
    <s v="Aprovado pelo Conselho em 23a reunião (2000), constituído pelo Jardim da Luz; Pinacoteca do Estado; Edifício Paula Souza; Edifício Ramos de Azevedo; Quartel da Luz; Antigo Armazém Central da estrada de Ferro Sorocabana; Hotéis Federal Paulista e do Comérc"/>
  </r>
  <r>
    <m/>
    <s v="ARQUIVO"/>
    <m/>
    <m/>
    <s v="NE"/>
    <s v="MA"/>
    <s v="São Luís"/>
    <s v="Terreiro"/>
    <s v="Terreiro Casa das Minas Jeje, situado na Rua de São Pantaleão nº 857 e 857A."/>
    <n v="1"/>
    <s v="T"/>
    <n v="1"/>
    <n v="1464"/>
    <x v="9"/>
    <m/>
    <m/>
    <m/>
    <n v="2000"/>
    <s v="TOMBADO"/>
    <m/>
    <m/>
    <m/>
    <s v="MA2111300BICA00006"/>
    <s v="Bem Imóvel"/>
    <s v="Conjunto Arquitetônico"/>
    <s v="Arquitetura Religiosa"/>
    <d v="2005-02-02T00:00:00"/>
    <d v="2005-02-02T00:00:00"/>
    <m/>
    <m/>
    <n v="2002"/>
    <n v="35"/>
    <x v="75"/>
    <n v="2000"/>
    <m/>
    <m/>
    <m/>
    <s v="Segundo Superintendência: &quot;O bem tombado pelo Governo Federal, está inserido dentro do Conjunto Histórico, Arquitetônico e Paisagístico do Centro Urbano de São Luís tombado pelo Governo do Estado do Maranhão &quot;, mas informa ainda ter delimitação de entorno"/>
    <s v="T"/>
    <s v="sim"/>
    <s v="T"/>
    <s v="sim"/>
    <s v="sim"/>
    <m/>
    <m/>
    <m/>
    <s v="Segundo Superintendência: &quot;O bem tombado pelo Governo Federal, está inserido dentro do Conjunto Histórico, Arquitetônico e Paisagístico do Centro Urbano de São Luís tombado pelo Governo do Estado do Maranhão &quot;, mas informa ainda ter delimitação de entorno"/>
  </r>
  <r>
    <d v="2017-05-26T00:00:00"/>
    <s v="ARQUIVO"/>
    <s v="indeferido em 15/07/2020"/>
    <s v="01458.000679/2012-73"/>
    <s v="SE"/>
    <s v="MG"/>
    <s v="Lima Duarte"/>
    <s v="Edificação e Acervo"/>
    <s v="Igreja matriz de Nossa Senhora da Conceição de Ibitipoca e seu acervo"/>
    <n v="1"/>
    <m/>
    <n v="1"/>
    <n v="1465"/>
    <x v="9"/>
    <m/>
    <m/>
    <m/>
    <n v="2000"/>
    <s v="INDEFERIDO"/>
    <s v="INDEFERIMENTO"/>
    <d v="2020-07-15T00:00:00"/>
    <m/>
    <s v=" "/>
    <s v="Bem Imóvel"/>
    <s v="Edificação"/>
    <s v="Arquitetura Religiosa"/>
    <m/>
    <m/>
    <m/>
    <m/>
    <m/>
    <m/>
    <x v="1"/>
    <m/>
    <m/>
    <m/>
    <m/>
    <m/>
    <m/>
    <m/>
    <m/>
    <m/>
    <m/>
    <m/>
    <m/>
    <m/>
    <m/>
  </r>
  <r>
    <m/>
    <s v="ARQUIVO"/>
    <s v="Indeferido em 2008."/>
    <m/>
    <s v="SE"/>
    <s v="SP"/>
    <s v="Barretos"/>
    <s v="Conjunto Arquitetônico"/>
    <s v="Recinto de Exposições Agropecuárias &quot;Paulo de Lima Correa&quot;"/>
    <n v="1"/>
    <m/>
    <n v="1"/>
    <n v="1466"/>
    <x v="9"/>
    <m/>
    <m/>
    <m/>
    <n v="2000"/>
    <s v="INDEFERIDO"/>
    <m/>
    <m/>
    <m/>
    <s v=" "/>
    <s v="Bem Imóvel"/>
    <s v="Conjunto Arquitetônico"/>
    <m/>
    <m/>
    <m/>
    <m/>
    <m/>
    <m/>
    <m/>
    <x v="1"/>
    <m/>
    <m/>
    <d v="2008-05-27T00:00:00"/>
    <n v="2000"/>
    <m/>
    <m/>
    <m/>
    <m/>
    <m/>
    <m/>
    <m/>
    <m/>
    <m/>
    <m/>
  </r>
  <r>
    <d v="2017-02-22T00:00:00"/>
    <s v="ARQUIVO"/>
    <s v="indeferido em 19/03/2020"/>
    <s v="01458.000274/2013-16"/>
    <s v="SE"/>
    <s v="SP"/>
    <s v="Araras"/>
    <s v="Conjunto Rural"/>
    <s v="Fazenda Montividéu"/>
    <n v="1"/>
    <m/>
    <n v="1"/>
    <n v="1467"/>
    <x v="9"/>
    <m/>
    <m/>
    <m/>
    <n v="2000"/>
    <s v="INDEFERIDO"/>
    <s v="INDEFERIMENTO"/>
    <d v="2020-03-19T00:00:00"/>
    <m/>
    <s v=" "/>
    <s v="Bem Imóvel"/>
    <s v="Conjunto Arquitetônico"/>
    <s v="Misto"/>
    <m/>
    <m/>
    <m/>
    <m/>
    <m/>
    <m/>
    <x v="1"/>
    <m/>
    <m/>
    <m/>
    <m/>
    <m/>
    <m/>
    <m/>
    <m/>
    <m/>
    <m/>
    <m/>
    <m/>
    <m/>
    <m/>
  </r>
  <r>
    <m/>
    <s v="ARQUIVO"/>
    <m/>
    <s v="01450.011610/2008-69"/>
    <s v="S"/>
    <s v="RS"/>
    <s v="Porto Alegre"/>
    <s v="Conjunto Urbano"/>
    <s v="Sítio Histórico das Praças da Matriz e da Alfândega"/>
    <n v="1"/>
    <s v="T"/>
    <n v="1"/>
    <n v="1468"/>
    <x v="9"/>
    <m/>
    <m/>
    <m/>
    <n v="2000"/>
    <s v="TOMBADO"/>
    <m/>
    <m/>
    <m/>
    <s v="RS4314902BICU00001"/>
    <s v="Bem Imóvel"/>
    <s v="Conjunto Urbano"/>
    <m/>
    <m/>
    <d v="2003-04-24T00:00:00"/>
    <m/>
    <m/>
    <n v="2000"/>
    <n v="25"/>
    <x v="41"/>
    <n v="2000"/>
    <m/>
    <m/>
    <m/>
    <s v="No tombamento foram excluídos os equipamentos de lazer instalados nessa praça. volume III não encontrado (Conselho Consultivo?), deve conter pareceres."/>
    <s v="T"/>
    <m/>
    <s v="P"/>
    <s v="sim"/>
    <s v="sim"/>
    <s v="sim"/>
    <m/>
    <s v="PORTARIA Nº 483,06/12/ 2016"/>
    <s v="Dispõe sobre a delimitação da área de entorno dos bens tombados pelo IPHAN no Centro Histórico da Cidade de Porto Alegre, Rio Grande do Sul, e estabelece diretrizes para intervenções nos bens inseridos na área delimitada._x000a_"/>
  </r>
  <r>
    <d v="2017-03-31T00:00:00"/>
    <s v="DEPAM"/>
    <s v="Falta apreciação da CGID/DEPAM."/>
    <s v="01450.007201/2014-14"/>
    <s v="SE"/>
    <s v="SP"/>
    <s v="Ribeirão Preto"/>
    <s v="Conjunto Urbano"/>
    <s v="Centro histórico do município de Ribeirão Preto"/>
    <n v="1"/>
    <m/>
    <n v="1"/>
    <n v="1469"/>
    <x v="9"/>
    <d v="2000-04-04T00:00:00"/>
    <s v="Interna (Carlos Henrique Heck, presidente do IPHAN)"/>
    <d v="2000-10-25T00:00:00"/>
    <n v="2000"/>
    <s v="INSTRUÇÃO"/>
    <s v="DEFERIMENTO"/>
    <m/>
    <m/>
    <s v=" "/>
    <s v="Bem Imóvel"/>
    <s v="Conjunto Urbano"/>
    <m/>
    <m/>
    <m/>
    <m/>
    <m/>
    <m/>
    <m/>
    <x v="1"/>
    <m/>
    <m/>
    <m/>
    <m/>
    <s v="verificar se é o mesmo processo do 1470"/>
    <m/>
    <m/>
    <m/>
    <m/>
    <m/>
    <m/>
    <m/>
    <m/>
    <m/>
  </r>
  <r>
    <m/>
    <s v="ARQUIVO"/>
    <s v="anexado ao processo 1469-T-00"/>
    <s v="01450.007200/2014-61"/>
    <s v="SE"/>
    <s v="SP"/>
    <s v="Ribeirão Preto"/>
    <s v="Conjunto Rural"/>
    <s v="Sistema viário, área e conjunto arquitetônico da Fazenda Monte Alegre e da Escola Agrícola Getúlio Vargas, incorporados à Faculdade de Medicina de Ribeirão Preto"/>
    <n v="1"/>
    <m/>
    <n v="1"/>
    <n v="1470"/>
    <x v="9"/>
    <d v="2000-04-04T00:00:00"/>
    <s v="Interna (Carlos Henrique Heck, presidente do IPHAN)"/>
    <d v="2000-10-25T00:00:00"/>
    <n v="2000"/>
    <s v="ANEXADO"/>
    <m/>
    <m/>
    <m/>
    <s v=" "/>
    <s v="Bem Imóvel"/>
    <s v="Conjunto Arquitetônico"/>
    <s v="Misto"/>
    <m/>
    <m/>
    <m/>
    <m/>
    <m/>
    <m/>
    <x v="1"/>
    <m/>
    <m/>
    <m/>
    <m/>
    <s v="verificar se é o mesmo processo do 1469"/>
    <m/>
    <m/>
    <m/>
    <m/>
    <m/>
    <m/>
    <m/>
    <m/>
    <m/>
  </r>
  <r>
    <m/>
    <s v="ARQUIVO"/>
    <m/>
    <m/>
    <s v="NE"/>
    <s v="BA"/>
    <s v="Salvador"/>
    <s v="Terreiro"/>
    <s v="Terreiro de Candomblé Ilê Iyá Omim Axé Iyamassé, rua Alto dos Gantois nº 23, Federação."/>
    <n v="1"/>
    <s v="T"/>
    <n v="1"/>
    <n v="1471"/>
    <x v="9"/>
    <m/>
    <m/>
    <m/>
    <n v="2000"/>
    <s v="TOMBADO"/>
    <m/>
    <m/>
    <m/>
    <s v="BA2927408BIED00002"/>
    <s v="Bem Imóvel"/>
    <s v="Conjunto Arquitetônico"/>
    <s v="Arquitetura Religiosa"/>
    <d v="2005-02-02T00:00:00"/>
    <d v="2005-02-02T00:00:00"/>
    <m/>
    <m/>
    <n v="2002"/>
    <n v="37"/>
    <x v="75"/>
    <n v="2000"/>
    <m/>
    <m/>
    <m/>
    <m/>
    <m/>
    <m/>
    <m/>
    <m/>
    <m/>
    <m/>
    <m/>
    <m/>
    <m/>
  </r>
  <r>
    <d v="2014-09-12T00:00:00"/>
    <s v="DEPAM"/>
    <s v="CGID: 26/09/2014 (Juliana)"/>
    <s v="01458.001184/2012-61"/>
    <s v="SE"/>
    <s v="RJ"/>
    <s v="Rio de Janeiro"/>
    <s v="Bem móvel ou integrado"/>
    <s v="Bens moveis componentes do acervo histórico de propriedade da Cervejaria Brahma, com sede na Avenida Marquês de Sapucai, 200"/>
    <n v="1"/>
    <m/>
    <n v="1"/>
    <n v="1472"/>
    <x v="64"/>
    <m/>
    <m/>
    <m/>
    <n v="2000"/>
    <s v="INSTRUÇÃO"/>
    <m/>
    <m/>
    <m/>
    <s v=" "/>
    <s v="Bem Móvel e Integrado"/>
    <s v="Acervo"/>
    <m/>
    <m/>
    <m/>
    <m/>
    <m/>
    <m/>
    <m/>
    <x v="1"/>
    <m/>
    <m/>
    <m/>
    <m/>
    <m/>
    <m/>
    <m/>
    <m/>
    <m/>
    <m/>
    <m/>
    <m/>
    <m/>
    <m/>
  </r>
  <r>
    <m/>
    <s v="ARQUIVO"/>
    <m/>
    <s v=" 01450.008894/2008-14"/>
    <s v="NE"/>
    <s v="SE"/>
    <s v="Aracaju"/>
    <s v="Bem móvel ou integrado"/>
    <s v="Canoa de Tolda Luzitânia, de propriedade da Sociedade Sócio - Ambiental  do baixo São Francisco"/>
    <n v="1"/>
    <s v="T"/>
    <n v="1"/>
    <n v="1473"/>
    <x v="64"/>
    <m/>
    <m/>
    <m/>
    <n v="2000"/>
    <s v="TOMBADO"/>
    <m/>
    <m/>
    <m/>
    <s v="SE2800308BMAR00001"/>
    <s v="Bem Móvel e Integrado"/>
    <s v="Artefato"/>
    <m/>
    <d v="2012-11-19T00:00:00"/>
    <d v="2012-11-19T00:00:00"/>
    <d v="2012-11-19T00:00:00"/>
    <m/>
    <n v="2010"/>
    <n v="66"/>
    <x v="45"/>
    <n v="2010"/>
    <m/>
    <m/>
    <m/>
    <s v="Inscrito em 19.11.2012. Livro Histórico, v.3, f. 050, nº 611 / Livro Arqueológico, Etnog. e Paisag., v.2, f. 074, nº 160 / Livro Belas Artes, v.2, f. 071, nº 635."/>
    <s v="Não se aplica"/>
    <m/>
    <s v="Não se aplica"/>
    <m/>
    <m/>
    <m/>
    <m/>
    <m/>
    <m/>
  </r>
  <r>
    <d v="2020-06-22T00:00:00"/>
    <s v="DEPAM"/>
    <s v="Solicita orientação do Depam"/>
    <s v="01408.001330/2015-97"/>
    <s v="NE"/>
    <s v="PB"/>
    <s v="Rio Tinto"/>
    <s v="Conjunto Arquitetônico"/>
    <s v="Conjunto Arquitetônico de Rio Tinto"/>
    <n v="1"/>
    <m/>
    <n v="1"/>
    <n v="1474"/>
    <x v="64"/>
    <m/>
    <m/>
    <m/>
    <n v="2000"/>
    <s v="INSTRUÇÃO"/>
    <m/>
    <m/>
    <m/>
    <s v=" "/>
    <s v="Bem Imóvel"/>
    <s v="Conjunto Arquitetônico"/>
    <m/>
    <m/>
    <m/>
    <m/>
    <m/>
    <m/>
    <m/>
    <x v="1"/>
    <m/>
    <m/>
    <m/>
    <m/>
    <m/>
    <m/>
    <m/>
    <m/>
    <m/>
    <m/>
    <m/>
    <m/>
    <m/>
    <m/>
  </r>
  <r>
    <m/>
    <s v="SUPERINT"/>
    <s v="Segundo a SE (Regina Prado, teria sido remetido ao ETRL)"/>
    <m/>
    <s v="NE"/>
    <s v="RJ"/>
    <s v="Vários"/>
    <s v="Patrimônio Natural"/>
    <s v="Lagoa de Araruama"/>
    <n v="1"/>
    <m/>
    <n v="1"/>
    <n v="1475"/>
    <x v="64"/>
    <m/>
    <m/>
    <m/>
    <n v="2000"/>
    <s v="INSTRUÇÃO"/>
    <m/>
    <m/>
    <m/>
    <s v=" "/>
    <s v="Bem Paisagístico"/>
    <s v="Paisagem"/>
    <m/>
    <m/>
    <m/>
    <m/>
    <m/>
    <m/>
    <m/>
    <x v="1"/>
    <m/>
    <m/>
    <m/>
    <m/>
    <m/>
    <m/>
    <m/>
    <m/>
    <m/>
    <m/>
    <m/>
    <m/>
    <m/>
    <m/>
  </r>
  <r>
    <m/>
    <s v="ARQUIVO"/>
    <s v="Processo INDEFERIDO em 31/01/2012."/>
    <s v="01450.005092/2011-40"/>
    <s v="SE"/>
    <s v="MG"/>
    <s v="Angelândia"/>
    <s v="Conjunto Rural"/>
    <s v="Fazenda Alto dos Bois, situada a 14 km da cidade de Angelândia "/>
    <n v="1"/>
    <m/>
    <n v="1"/>
    <n v="1476"/>
    <x v="64"/>
    <m/>
    <m/>
    <m/>
    <n v="2000"/>
    <s v="INDEFERIDO"/>
    <m/>
    <m/>
    <m/>
    <s v=" "/>
    <s v="Bem Imóvel"/>
    <s v="Conjunto Arquitetônico"/>
    <s v="Misto"/>
    <m/>
    <m/>
    <m/>
    <m/>
    <m/>
    <m/>
    <x v="1"/>
    <m/>
    <m/>
    <d v="2012-01-31T00:00:00"/>
    <n v="2010"/>
    <m/>
    <m/>
    <m/>
    <m/>
    <m/>
    <m/>
    <m/>
    <m/>
    <m/>
    <m/>
  </r>
  <r>
    <m/>
    <s v="ARQUIVO"/>
    <s v="Processo INDEFERIDO em 29/02/2012."/>
    <s v="01458.001987/2011-35"/>
    <s v="SE"/>
    <s v="RJ"/>
    <s v="Rio de Janeiro"/>
    <s v="Edificação e Acervo"/>
    <s v="Igreja de Nossa Senhora do Desterro"/>
    <n v="1"/>
    <m/>
    <n v="1"/>
    <n v="1477"/>
    <x v="64"/>
    <m/>
    <m/>
    <m/>
    <n v="2000"/>
    <s v="INDEFERIDO"/>
    <m/>
    <m/>
    <m/>
    <s v=" "/>
    <s v="Bem Imóvel"/>
    <s v="Edificação"/>
    <s v="Arquitetura Religiosa"/>
    <m/>
    <m/>
    <m/>
    <m/>
    <m/>
    <m/>
    <x v="1"/>
    <m/>
    <m/>
    <d v="2012-02-29T00:00:00"/>
    <n v="2010"/>
    <m/>
    <m/>
    <m/>
    <m/>
    <m/>
    <m/>
    <m/>
    <m/>
    <m/>
    <m/>
  </r>
  <r>
    <m/>
    <s v="ARQUIVO"/>
    <s v="Verificar localização"/>
    <m/>
    <s v="SE"/>
    <s v="RJ"/>
    <s v="Rio de Janeiro"/>
    <s v="Bem móvel ou integrado"/>
    <s v="Cristo Redentor, estátua erigida no Penhasco do Corcovado."/>
    <n v="1"/>
    <s v="T"/>
    <n v="1"/>
    <n v="1478"/>
    <x v="64"/>
    <m/>
    <m/>
    <m/>
    <n v="2000"/>
    <s v="TOMBADO"/>
    <m/>
    <m/>
    <m/>
    <s v="RJ-3304557-BM-AR-00023"/>
    <s v="Bem Móvel e Integrado"/>
    <s v="Artefato"/>
    <m/>
    <m/>
    <d v="2008-09-30T00:00:00"/>
    <m/>
    <m/>
    <n v="2005"/>
    <n v="46"/>
    <x v="67"/>
    <n v="2000"/>
    <m/>
    <m/>
    <m/>
    <m/>
    <s v="Não se aplica"/>
    <m/>
    <s v="Não se aplica"/>
    <m/>
    <m/>
    <m/>
    <m/>
    <m/>
    <m/>
  </r>
  <r>
    <m/>
    <s v="ARQUIVO"/>
    <s v="indeferido em 13/07/2020"/>
    <s v="01458.000680/2012-06"/>
    <s v="SE"/>
    <s v="MG"/>
    <s v="Sabará "/>
    <s v="Conjunto Urbano"/>
    <s v="Vila Marzagão"/>
    <n v="1"/>
    <m/>
    <n v="1"/>
    <n v="1479"/>
    <x v="64"/>
    <m/>
    <m/>
    <m/>
    <n v="2000"/>
    <s v="INDEFERIDO"/>
    <m/>
    <d v="2020-07-13T00:00:00"/>
    <m/>
    <s v=" "/>
    <s v="Bem Imóvel"/>
    <s v="Conjunto Urbano"/>
    <m/>
    <m/>
    <m/>
    <m/>
    <m/>
    <m/>
    <m/>
    <x v="1"/>
    <m/>
    <m/>
    <m/>
    <m/>
    <m/>
    <m/>
    <m/>
    <m/>
    <m/>
    <m/>
    <m/>
    <m/>
    <m/>
    <m/>
  </r>
  <r>
    <m/>
    <s v="SUPERINT"/>
    <s v="aguardando instrução. Origem: DEPAM 18/09/2012 / Destino: Superintendência 10/10/2012."/>
    <s v="01458.001624/2012-81"/>
    <s v="SE"/>
    <s v="RJ"/>
    <s v="Rio de Janeiro"/>
    <s v="Edificação"/>
    <s v="Edifício da antiga repartição central de Polícia"/>
    <n v="1"/>
    <m/>
    <n v="1"/>
    <n v="1480"/>
    <x v="64"/>
    <m/>
    <m/>
    <m/>
    <n v="2000"/>
    <s v="INSTRUÇÃO"/>
    <m/>
    <m/>
    <m/>
    <s v=" "/>
    <s v="Bem Imóvel"/>
    <s v="Edificação"/>
    <m/>
    <m/>
    <m/>
    <m/>
    <m/>
    <m/>
    <m/>
    <x v="1"/>
    <m/>
    <m/>
    <m/>
    <m/>
    <m/>
    <m/>
    <m/>
    <m/>
    <m/>
    <m/>
    <m/>
    <m/>
    <m/>
    <m/>
  </r>
  <r>
    <m/>
    <s v="ARQUIVO"/>
    <m/>
    <m/>
    <s v="NE"/>
    <s v="BA"/>
    <s v="Salvador"/>
    <s v="Terreiro"/>
    <s v="Terreiro do Alaketo, Ilê Maroiá Láji"/>
    <n v="1"/>
    <s v="T"/>
    <n v="1"/>
    <n v="1481"/>
    <x v="64"/>
    <m/>
    <m/>
    <m/>
    <n v="2000"/>
    <s v="TOMBADO"/>
    <m/>
    <m/>
    <m/>
    <s v="BA2927408BIED00002"/>
    <s v="Bem Imóvel"/>
    <s v="Conjunto Arquitetônico"/>
    <s v="Arquitetura Religiosa"/>
    <d v="2008-09-30T00:00:00"/>
    <d v="2008-09-30T00:00:00"/>
    <m/>
    <m/>
    <n v="2004"/>
    <n v="45"/>
    <x v="64"/>
    <n v="2000"/>
    <m/>
    <m/>
    <m/>
    <m/>
    <m/>
    <m/>
    <m/>
    <m/>
    <m/>
    <m/>
    <m/>
    <m/>
    <m/>
  </r>
  <r>
    <d v="2017-07-24T00:00:00"/>
    <s v="DEPAM"/>
    <s v="Notificado."/>
    <s v="01458.000135/2012-10"/>
    <s v="NE"/>
    <s v="SE"/>
    <s v="Maruim"/>
    <s v="Edificação e Acervo"/>
    <s v="Igreja Matriz de Nosso Senhor dos Passos"/>
    <n v="1"/>
    <s v="TP"/>
    <n v="1"/>
    <n v="1482"/>
    <x v="64"/>
    <m/>
    <m/>
    <m/>
    <n v="2000"/>
    <s v="TOMB. PROVIS."/>
    <m/>
    <m/>
    <m/>
    <s v="SE2804003BIED00001"/>
    <s v="Bem Imóvel"/>
    <s v="Edificação"/>
    <s v="Arquitetura Religiosa"/>
    <m/>
    <m/>
    <m/>
    <m/>
    <m/>
    <m/>
    <x v="1"/>
    <m/>
    <m/>
    <m/>
    <m/>
    <m/>
    <m/>
    <m/>
    <m/>
    <m/>
    <m/>
    <m/>
    <m/>
    <m/>
    <m/>
  </r>
  <r>
    <s v=" 01/07/2019"/>
    <s v="DEPAM"/>
    <s v="Enviado ao Com. Cons. para indeferimento"/>
    <s v="01450.012722/2010-51"/>
    <s v="NE"/>
    <s v="PE"/>
    <s v="Goiana"/>
    <s v="Conjunto Urbano"/>
    <s v="Conjunto arquitetônico, urbanístico e paisagístico da cidade de Goiana, estado de Pernambuco"/>
    <n v="1"/>
    <s v="TP"/>
    <n v="1"/>
    <n v="1483"/>
    <x v="64"/>
    <m/>
    <m/>
    <m/>
    <n v="2000"/>
    <s v="TOMB. PROVIS."/>
    <m/>
    <m/>
    <m/>
    <s v="PE-2606200-BI-CU-00001"/>
    <s v="Bem Imóvel"/>
    <s v="Conjunto Urbano"/>
    <m/>
    <m/>
    <m/>
    <m/>
    <m/>
    <m/>
    <m/>
    <x v="1"/>
    <m/>
    <m/>
    <m/>
    <m/>
    <s v="Aguarda apreciação do Conselho Consultivo. Origem: Secretaria do Conselho Consultivo."/>
    <s v="T"/>
    <s v="sim"/>
    <s v="T"/>
    <s v="sim"/>
    <s v="sim"/>
    <m/>
    <m/>
    <m/>
    <m/>
  </r>
  <r>
    <d v="2020-07-07T00:00:00"/>
    <s v="DEPAM"/>
    <s v="Enviado a Superintendência para instrução. Origem: DEPAM / Destino: Superintendência 28/06/2012"/>
    <s v="01458.000681/2012-42"/>
    <s v="SE"/>
    <s v="MG"/>
    <s v="Felixlândia"/>
    <s v="Bem móvel ou integrado"/>
    <s v="Imagem de Nossa Senhora da Piedade, atribuída a Antônio Francisco Lisboa, o Aleijadinho"/>
    <n v="1"/>
    <m/>
    <n v="1"/>
    <n v="1484"/>
    <x v="64"/>
    <m/>
    <m/>
    <m/>
    <n v="2000"/>
    <s v="INSTRUÇÃO"/>
    <s v="DEFERIMENTO"/>
    <m/>
    <m/>
    <s v=" "/>
    <s v="Bem Móvel e Integrado"/>
    <s v="Artefato"/>
    <m/>
    <m/>
    <m/>
    <m/>
    <m/>
    <m/>
    <m/>
    <x v="1"/>
    <m/>
    <m/>
    <m/>
    <m/>
    <m/>
    <m/>
    <m/>
    <m/>
    <m/>
    <m/>
    <m/>
    <m/>
    <m/>
    <m/>
  </r>
  <r>
    <m/>
    <s v="ARQUIVO"/>
    <m/>
    <s v="01450.011631/2008-84"/>
    <s v="SE"/>
    <s v="SP"/>
    <s v="Jundiaí"/>
    <s v="Conjunto Arquitetônico"/>
    <s v="Conjunto de edificações e bens móveis da Companhia Paulista de Estrada de Ferro."/>
    <n v="1"/>
    <s v="T"/>
    <n v="1"/>
    <n v="1485"/>
    <x v="64"/>
    <m/>
    <m/>
    <m/>
    <n v="2000"/>
    <s v="TOMBADO"/>
    <m/>
    <m/>
    <m/>
    <s v="SP-3525904-BI-CA-00001_x0009_"/>
    <s v="Bem Imóvel"/>
    <s v="Conjunto Arquitetônico"/>
    <m/>
    <m/>
    <d v="2004-07-14T00:00:00"/>
    <m/>
    <m/>
    <n v="2002"/>
    <n v="35"/>
    <x v="64"/>
    <n v="2000"/>
    <m/>
    <m/>
    <m/>
    <s v="As 34 edificações tombadas estão relacionadas às fls. 248 do volume 2 do processo; conforme as fls. 486 do processo, ficam excluídos os acervos móveis (museológico, fotográfico, arquivístico e bibliográfico) assim como o edifício da Estação da São Paulo R"/>
    <s v="T"/>
    <m/>
    <m/>
    <m/>
    <m/>
    <m/>
    <m/>
    <m/>
    <m/>
  </r>
  <r>
    <m/>
    <s v="ARQUIVO"/>
    <m/>
    <m/>
    <s v="NE"/>
    <s v="BA"/>
    <s v="Salvador"/>
    <s v="Terreiro"/>
    <s v="Terreiro de Candomblé do Bate-Folha, Município de Salvador, Estado da Bahia"/>
    <n v="1"/>
    <s v="T"/>
    <n v="1"/>
    <n v="1486"/>
    <x v="64"/>
    <m/>
    <m/>
    <m/>
    <n v="2000"/>
    <s v="TOMBADO"/>
    <m/>
    <m/>
    <m/>
    <s v="BA2927408BIED00004"/>
    <s v="Bem Imóvel"/>
    <s v="Conjunto Arquitetônico"/>
    <s v="Arquitetura Religiosa"/>
    <d v="2005-02-03T00:00:00"/>
    <d v="2005-02-03T00:00:00"/>
    <m/>
    <m/>
    <n v="2003"/>
    <n v="39"/>
    <x v="75"/>
    <n v="2000"/>
    <m/>
    <m/>
    <m/>
    <m/>
    <m/>
    <m/>
    <m/>
    <m/>
    <m/>
    <m/>
    <m/>
    <m/>
    <m/>
  </r>
  <r>
    <m/>
    <s v="ARQUIVO"/>
    <s v="Anexado ao processo nº 1550-T-07 (Obras do arquiteto Oscar Niemeyer), CPROD  01450.011563/2008-53. Ultima tramitação: DEPAM, em 18/01/2016"/>
    <s v="01450.003577/2014-41"/>
    <s v="SE"/>
    <s v="RJ"/>
    <s v="Rio de Janeiro"/>
    <s v="Edificação"/>
    <s v="Casa das Canoas"/>
    <n v="1"/>
    <s v="T"/>
    <n v="1"/>
    <n v="1487"/>
    <x v="64"/>
    <m/>
    <m/>
    <m/>
    <n v="2000"/>
    <s v="TOMBADO"/>
    <m/>
    <m/>
    <m/>
    <s v="RJ3304557BIED00061"/>
    <s v="Bem Imóvel"/>
    <s v="Edificação"/>
    <m/>
    <m/>
    <m/>
    <s v="x"/>
    <m/>
    <n v="2007"/>
    <n v="55"/>
    <x v="74"/>
    <n v="2010"/>
    <m/>
    <m/>
    <m/>
    <s v="Pendente no conjunto das obras do Niemeyer"/>
    <s v="Não se aplica"/>
    <m/>
    <m/>
    <m/>
    <m/>
    <m/>
    <m/>
    <m/>
    <m/>
  </r>
  <r>
    <m/>
    <s v="ARQUIVO"/>
    <s v="Anexado ao processo nº 1550-T-07 (Obras do arquiteto Oscar Niemeyer), CPROD  01450.011563/2008-53. "/>
    <s v="01450.003270/2013-60"/>
    <s v="SE"/>
    <s v="RJ"/>
    <s v="Niterói"/>
    <s v="Edificação"/>
    <s v="Museu de Arte Contemporânea de Niterói"/>
    <n v="1"/>
    <s v="T"/>
    <n v="1"/>
    <n v="1488"/>
    <x v="65"/>
    <m/>
    <m/>
    <m/>
    <n v="2000"/>
    <s v="TOMBADO"/>
    <m/>
    <m/>
    <m/>
    <s v="RJ-3303302-BI-ED-00011"/>
    <s v="Bem Imóvel"/>
    <s v="Edificação"/>
    <m/>
    <s v="x"/>
    <m/>
    <s v="x"/>
    <m/>
    <n v="2016"/>
    <n v="82"/>
    <x v="74"/>
    <n v="2010"/>
    <m/>
    <m/>
    <m/>
    <s v="Notificado."/>
    <m/>
    <m/>
    <m/>
    <m/>
    <m/>
    <m/>
    <m/>
    <m/>
    <m/>
  </r>
  <r>
    <m/>
    <s v="ARQUIVO"/>
    <m/>
    <s v="01450.004987/2004-38"/>
    <s v="NE"/>
    <s v="PB"/>
    <s v="Areia"/>
    <s v="Conjunto Urbano"/>
    <s v="Conjunto Histórico, Urbanístico e Paisagístico da Cidade de Areia"/>
    <n v="1"/>
    <s v="T"/>
    <n v="1"/>
    <n v="1489"/>
    <x v="65"/>
    <m/>
    <m/>
    <m/>
    <n v="2000"/>
    <s v="TOMBADO"/>
    <m/>
    <m/>
    <m/>
    <s v="PB-2501104-BI-CU-00003"/>
    <s v="Bem Imóvel"/>
    <s v="Conjunto Urbano"/>
    <m/>
    <m/>
    <d v="2008-01-07T00:00:00"/>
    <m/>
    <m/>
    <n v="2005"/>
    <n v="47"/>
    <x v="67"/>
    <n v="2000"/>
    <m/>
    <m/>
    <m/>
    <s v="Processo T: na PROFER, volume I deve conter parecer técnico, no arquivo temos apenas cópia volume II. "/>
    <s v="T"/>
    <s v="sim"/>
    <s v="T"/>
    <s v="sim"/>
    <s v="sim"/>
    <s v="sim"/>
    <s v="sim"/>
    <s v="2007 a 2009"/>
    <s v="Normatização: Portaria Iphan nº 297/2010. Durante as Oficinas de Normatização (2011) Superintendência se comprometeu a encaminhar o pedido de revisão com Parecer Técnico"/>
  </r>
  <r>
    <d v="2017-05-25T00:00:00"/>
    <s v="DEPAM"/>
    <s v="Origem: DEPAM. Destino: SE-SP, em 13/10/2015. Estava perdido. Entregue em mãos pelo Vitor Hugo, durante reunião do Comitê Gestor, pedi cadastramento no CPROD (Anna, 06/10/2015)"/>
    <s v="01450.010592/2015-27"/>
    <s v="SE"/>
    <s v="SP"/>
    <s v="São Paulo"/>
    <s v="Edificação e Acervo"/>
    <s v="Capela cristo operário"/>
    <n v="1"/>
    <m/>
    <n v="1"/>
    <n v="1490"/>
    <x v="65"/>
    <m/>
    <m/>
    <m/>
    <n v="2000"/>
    <s v="INSTRUÇÃO"/>
    <s v="DEFERIMENTO"/>
    <m/>
    <m/>
    <s v=" "/>
    <s v="Bem Imóvel"/>
    <s v="Edificação"/>
    <s v="Arquitetura Religiosa"/>
    <m/>
    <m/>
    <m/>
    <m/>
    <m/>
    <m/>
    <x v="1"/>
    <m/>
    <m/>
    <m/>
    <m/>
    <m/>
    <m/>
    <m/>
    <m/>
    <m/>
    <m/>
    <m/>
    <m/>
    <m/>
    <m/>
  </r>
  <r>
    <m/>
    <s v="SUPERINT"/>
    <s v="Info Arquivo: &quot;13/02/2002 - Deprot/Brasília&quot; Reaberto em 06/03/2020"/>
    <s v="01450.001398/2019-84"/>
    <s v="NE"/>
    <s v="BA"/>
    <s v="Salvador"/>
    <s v="Edificação"/>
    <s v="Residência Cardinalícia do Campo Grande, situada na Avenida 7 de Setembro, n.1682, em frente à Praça Dois de Julho (Campo Grande)"/>
    <n v="1"/>
    <m/>
    <n v="1"/>
    <n v="1491"/>
    <x v="65"/>
    <m/>
    <m/>
    <m/>
    <n v="2000"/>
    <s v="INSTRUÇÃO"/>
    <m/>
    <m/>
    <m/>
    <s v=" "/>
    <s v="Bem Imóvel"/>
    <s v="Edificação"/>
    <m/>
    <m/>
    <m/>
    <m/>
    <m/>
    <m/>
    <m/>
    <x v="1"/>
    <m/>
    <m/>
    <m/>
    <m/>
    <m/>
    <m/>
    <m/>
    <m/>
    <m/>
    <m/>
    <m/>
    <m/>
    <m/>
    <m/>
  </r>
  <r>
    <m/>
    <s v="ARQUIVO"/>
    <m/>
    <s v="01500.005719/2010-49"/>
    <s v="SE"/>
    <s v="RJ"/>
    <s v="Cabo Frio"/>
    <s v="Conjunto Rural"/>
    <s v="Sítio da antiga fazenda de Santo Inácio de Campos Novos, situado no Distrito de Tamoios"/>
    <n v="1"/>
    <s v="T"/>
    <n v="1"/>
    <n v="1492"/>
    <x v="65"/>
    <m/>
    <m/>
    <m/>
    <n v="2000"/>
    <s v="TOMBADO"/>
    <m/>
    <m/>
    <m/>
    <s v="RJ3300704BICA00002"/>
    <s v="Bem Imóvel"/>
    <s v="Conjunto Arquitetônico"/>
    <s v="Misto"/>
    <d v="2015-03-05T00:00:00"/>
    <d v="2015-03-05T00:00:00"/>
    <d v="2015-03-05T00:00:00"/>
    <m/>
    <n v="2014"/>
    <n v="75"/>
    <x v="61"/>
    <n v="2010"/>
    <m/>
    <m/>
    <m/>
    <s v="Homologação: Portaria nº 100, de 23 de setembro de 2014"/>
    <m/>
    <m/>
    <m/>
    <m/>
    <m/>
    <m/>
    <m/>
    <m/>
    <m/>
  </r>
  <r>
    <m/>
    <s v="SUPERINT"/>
    <s v="DEPAM/RJ. Conferir nome do bem!"/>
    <s v="01458.001626/2012-70"/>
    <s v="SE"/>
    <s v="RJ"/>
    <s v="Valença"/>
    <s v="Edificação"/>
    <s v="Santa Casa de Misericordia de Valença"/>
    <n v="1"/>
    <m/>
    <n v="1"/>
    <n v="1493"/>
    <x v="65"/>
    <m/>
    <m/>
    <m/>
    <n v="2000"/>
    <s v="INSTRUÇÃO"/>
    <m/>
    <m/>
    <m/>
    <s v=" "/>
    <s v="Bem Imóvel"/>
    <s v="Edificação"/>
    <m/>
    <m/>
    <m/>
    <m/>
    <m/>
    <m/>
    <m/>
    <x v="1"/>
    <m/>
    <m/>
    <m/>
    <m/>
    <m/>
    <m/>
    <m/>
    <m/>
    <m/>
    <m/>
    <m/>
    <m/>
    <m/>
    <m/>
  </r>
  <r>
    <m/>
    <s v="SUPERINT"/>
    <s v="Estava perdido. Superintendência achou lá. Origem: DEPAM. Destino: SE-SP, em 04/09/2015"/>
    <s v="01450.005611/2015-01"/>
    <s v="SE"/>
    <s v="SP"/>
    <s v="São Paulo"/>
    <s v="Conjunto Urbano"/>
    <s v="Sítio urbano do bairro de Pacaembu"/>
    <n v="1"/>
    <m/>
    <n v="1"/>
    <n v="1494"/>
    <x v="65"/>
    <d v="2002-02-09T00:00:00"/>
    <m/>
    <m/>
    <n v="2000"/>
    <s v="INSTRUÇÃO"/>
    <m/>
    <m/>
    <m/>
    <s v=" "/>
    <s v="Bem Imóvel"/>
    <s v="Conjunto Urbano"/>
    <m/>
    <m/>
    <m/>
    <m/>
    <m/>
    <m/>
    <m/>
    <x v="1"/>
    <m/>
    <m/>
    <m/>
    <m/>
    <m/>
    <m/>
    <m/>
    <m/>
    <m/>
    <m/>
    <m/>
    <m/>
    <m/>
    <m/>
  </r>
  <r>
    <m/>
    <s v="ARQUIVO"/>
    <m/>
    <s v="01450.008433/2004-18"/>
    <s v="SE"/>
    <s v="SP"/>
    <s v="São Paulo"/>
    <s v="Edificação e Acervo"/>
    <s v="Museu de Arte de São Paulo Assis Chateaubriand - MASP: edifício e acervo móvel constituído pelos cavaletes de concreto e cristal"/>
    <n v="1"/>
    <s v="T"/>
    <n v="1"/>
    <n v="1495"/>
    <x v="65"/>
    <m/>
    <m/>
    <m/>
    <n v="2000"/>
    <s v="TOMBADO"/>
    <m/>
    <m/>
    <m/>
    <s v="SP3550308BIED00001"/>
    <s v="Bem Imóvel"/>
    <s v="Edificação"/>
    <m/>
    <m/>
    <d v="2008-02-15T00:00:00"/>
    <m/>
    <m/>
    <s v="2003, 2004"/>
    <s v="40, 41, 42"/>
    <x v="67"/>
    <n v="2000"/>
    <m/>
    <m/>
    <m/>
    <m/>
    <s v="Não se aplica"/>
    <m/>
    <m/>
    <m/>
    <m/>
    <m/>
    <m/>
    <m/>
    <m/>
  </r>
  <r>
    <d v="2020-03-12T00:00:00"/>
    <s v="DEPAM"/>
    <s v="Trata-se de solicitação de rerratificação (01496.000130/2020-32)"/>
    <m/>
    <s v="NE"/>
    <s v="CE"/>
    <s v="Viçosa do Ceará"/>
    <s v="Conjunto Urbano"/>
    <s v="Viçosa, CE: conjunto Histórico e Arquitetônico "/>
    <n v="1"/>
    <s v="T"/>
    <n v="1"/>
    <n v="1496"/>
    <x v="65"/>
    <m/>
    <m/>
    <m/>
    <n v="2000"/>
    <s v="TOMBADO"/>
    <m/>
    <m/>
    <m/>
    <s v="CE-2314102-BI-CU-00001"/>
    <s v="Bem Imóvel"/>
    <s v="Conjunto Urbano"/>
    <m/>
    <d v="2005-02-04T00:00:00"/>
    <m/>
    <m/>
    <m/>
    <n v="2003"/>
    <n v="39"/>
    <x v="75"/>
    <n v="2000"/>
    <m/>
    <m/>
    <m/>
    <m/>
    <s v="T"/>
    <s v="sim"/>
    <s v="T"/>
    <s v="sim"/>
    <s v="sim"/>
    <s v="não"/>
    <m/>
    <m/>
    <m/>
  </r>
  <r>
    <m/>
    <s v="ARQUIVO"/>
    <m/>
    <m/>
    <s v="NE"/>
    <s v="BA"/>
    <s v="Salvador"/>
    <s v="Infraestrutura ou equipamento urbano"/>
    <s v="Elevador Lacerda"/>
    <n v="1"/>
    <s v="T"/>
    <n v="1"/>
    <n v="1497"/>
    <x v="65"/>
    <m/>
    <m/>
    <m/>
    <n v="2000"/>
    <s v="TOMBADO"/>
    <m/>
    <m/>
    <m/>
    <s v="BA2927408BIOE00001"/>
    <s v="Bem Imóvel"/>
    <s v="Obra de Engenharia"/>
    <s v="Arquitetura de Transportes"/>
    <m/>
    <d v="2011-01-27T00:00:00"/>
    <d v="2011-01-27T00:00:00"/>
    <m/>
    <n v="2006"/>
    <n v="51"/>
    <x v="60"/>
    <n v="2010"/>
    <m/>
    <m/>
    <m/>
    <m/>
    <s v="Não se aplica"/>
    <m/>
    <m/>
    <m/>
    <m/>
    <m/>
    <m/>
    <m/>
    <m/>
  </r>
  <r>
    <m/>
    <s v="ARQUIVO"/>
    <m/>
    <s v="01502.002378/2013-82"/>
    <s v="NE"/>
    <s v="BA"/>
    <s v="Salvador"/>
    <s v="Terreiro"/>
    <s v="Terreiro de Candomblé Ilê Axé Oxumaré"/>
    <n v="1"/>
    <s v="T"/>
    <n v="1"/>
    <n v="1498"/>
    <x v="65"/>
    <m/>
    <m/>
    <m/>
    <n v="2000"/>
    <s v="TOMBADO"/>
    <m/>
    <m/>
    <m/>
    <s v="BA2927408BICA00005"/>
    <s v="Bem Imóvel"/>
    <s v="Conjunto Arquitetônico"/>
    <s v="Arquitetura Religiosa"/>
    <d v="2014-10-30T00:00:00"/>
    <d v="2014-10-30T00:00:00"/>
    <m/>
    <m/>
    <n v="2013"/>
    <n v="74"/>
    <x v="70"/>
    <n v="2010"/>
    <m/>
    <m/>
    <m/>
    <s v="Homologação: PORTARIA Nº 68, DE 9 DE JULHO DE 2014"/>
    <m/>
    <m/>
    <m/>
    <m/>
    <m/>
    <m/>
    <m/>
    <m/>
    <m/>
  </r>
  <r>
    <d v="2020-04-28T00:00:00"/>
    <s v="DEPAM"/>
    <m/>
    <s v="01500.001522/2014-64"/>
    <s v="SE"/>
    <s v="RJ"/>
    <s v="Rio de Janeiro"/>
    <s v="Conjunto Urbano"/>
    <s v="Centro histórico da cidade do Rio de Janeiro"/>
    <n v="1"/>
    <m/>
    <n v="1"/>
    <n v="1499"/>
    <x v="65"/>
    <m/>
    <m/>
    <m/>
    <n v="2000"/>
    <s v="INSTRUÇÃO"/>
    <s v="INDEFERIMENTO"/>
    <m/>
    <m/>
    <s v=" "/>
    <s v="Bem Imóvel"/>
    <s v="Conjunto Urbano"/>
    <m/>
    <m/>
    <m/>
    <m/>
    <m/>
    <m/>
    <m/>
    <x v="1"/>
    <m/>
    <m/>
    <m/>
    <m/>
    <m/>
    <m/>
    <m/>
    <m/>
    <m/>
    <m/>
    <m/>
    <m/>
    <m/>
    <m/>
  </r>
  <r>
    <m/>
    <s v="ARQUIVO"/>
    <s v="O processo 951-T-77, referente ao Museu Professor Zoroastro Artiaga, foi encaminhado para ser anexado a esse (25/09/2014)"/>
    <s v="01458.001023/2008-91 "/>
    <s v="CO"/>
    <s v="GO"/>
    <s v="Goiânia"/>
    <s v="Conjunto Urbano"/>
    <s v="Acervo Arquitetônico e Urbanístico Art Déco de Goiânia"/>
    <n v="1"/>
    <s v="T"/>
    <n v="1"/>
    <n v="1500"/>
    <x v="65"/>
    <m/>
    <m/>
    <m/>
    <n v="2000"/>
    <s v="TOMBADO"/>
    <m/>
    <m/>
    <m/>
    <s v="GO-5208707-BI-CU-00001"/>
    <s v="Bem Imóvel"/>
    <s v="Conjunto Urbano"/>
    <m/>
    <d v="2005-02-03T00:00:00"/>
    <d v="2005-02-03T00:00:00"/>
    <d v="2005-02-03T00:00:00"/>
    <m/>
    <n v="2002"/>
    <n v="38"/>
    <x v="75"/>
    <n v="2000"/>
    <m/>
    <m/>
    <m/>
    <m/>
    <s v="T"/>
    <s v="sim"/>
    <s v="T"/>
    <s v="sim"/>
    <s v="sim"/>
    <s v="não"/>
    <s v="sim"/>
    <n v="2012"/>
    <s v="Estudos para normatização contratados em 2012"/>
  </r>
  <r>
    <m/>
    <s v="ARQUIVO"/>
    <m/>
    <s v="01450.015894/2007-81"/>
    <s v="NE"/>
    <s v="PB"/>
    <s v="João Pessoa"/>
    <s v="Conjunto Urbano"/>
    <s v="Centro Histórico de João Pessoa"/>
    <n v="1"/>
    <s v="T"/>
    <n v="1"/>
    <n v="1501"/>
    <x v="65"/>
    <m/>
    <m/>
    <m/>
    <n v="2000"/>
    <s v="TOMBADO"/>
    <m/>
    <m/>
    <m/>
    <s v="PB-2507507-BI-CU-00001"/>
    <s v="Bem Imóvel"/>
    <s v="Conjunto Urbano"/>
    <m/>
    <d v="2009-09-04T00:00:00"/>
    <d v="2009-09-04T00:00:00"/>
    <m/>
    <m/>
    <n v="2007"/>
    <n v="55"/>
    <x v="73"/>
    <n v="2000"/>
    <m/>
    <m/>
    <m/>
    <s v="volume III está na PROFER, mas o volume II vai até a ata da reunião do conselho e notificações"/>
    <s v="T"/>
    <s v="sim"/>
    <s v="T"/>
    <s v="sim"/>
    <s v="sim"/>
    <s v="não"/>
    <s v="sim"/>
    <s v="2006/2012"/>
    <s v="Estudos para normatização iniciados nas Oficinas Regionais em 2011, mas não avançou. Subsídios contratados em 2012."/>
  </r>
  <r>
    <m/>
    <s v="SUPERINT"/>
    <s v="COPEDOC/RJ: 15/06/2005."/>
    <s v="01450.001174/2005-77  (Outros CPROD: 01450.009554/2009-83 e 01450.000954/2005-08)"/>
    <s v="SE"/>
    <s v="SP"/>
    <s v="Santana de Parnaiba"/>
    <s v="Conjunto Urbano"/>
    <s v="Conjunto Histórico e Urbanistico de Santana do Parnaíba,SP"/>
    <n v="1"/>
    <m/>
    <n v="1"/>
    <n v="1502"/>
    <x v="65"/>
    <m/>
    <m/>
    <m/>
    <n v="2000"/>
    <s v="INSTRUÇÃO"/>
    <m/>
    <m/>
    <m/>
    <s v=" "/>
    <s v="Bem Imóvel"/>
    <s v="Conjunto Urbano"/>
    <m/>
    <m/>
    <m/>
    <m/>
    <m/>
    <m/>
    <m/>
    <x v="1"/>
    <m/>
    <m/>
    <m/>
    <m/>
    <m/>
    <m/>
    <m/>
    <m/>
    <m/>
    <m/>
    <m/>
    <m/>
    <m/>
    <m/>
  </r>
  <r>
    <m/>
    <s v="SUPERINT"/>
    <s v="SE-DF: 11/08/2014"/>
    <s v="01551.000633/2014-58"/>
    <s v="CO"/>
    <s v="DF"/>
    <s v="Planaltina"/>
    <s v="Edificação e Acervo"/>
    <s v="Igreja de São Sebastião em Planaltina"/>
    <n v="1"/>
    <m/>
    <n v="1"/>
    <n v="1503"/>
    <x v="65"/>
    <m/>
    <m/>
    <m/>
    <n v="2000"/>
    <s v="INSTRUÇÃO"/>
    <m/>
    <m/>
    <m/>
    <s v=" "/>
    <s v="Bem Imóvel"/>
    <s v="Edificação"/>
    <s v="Arquitetura Religiosa"/>
    <m/>
    <m/>
    <m/>
    <m/>
    <m/>
    <m/>
    <x v="1"/>
    <m/>
    <m/>
    <m/>
    <m/>
    <m/>
    <m/>
    <m/>
    <m/>
    <m/>
    <m/>
    <m/>
    <m/>
    <m/>
    <m/>
  </r>
  <r>
    <m/>
    <s v="DEPAM"/>
    <s v="Os Processos 0888-T-73; 1028-T-80; 1504-T-09 e 1580-T-09 foram ANEXADOS ao Processo 1613-T-10."/>
    <s v="01458.003599/2010-16"/>
    <s v="N"/>
    <s v="RR"/>
    <s v="Bonfim"/>
    <s v="Edificação"/>
    <s v="Forte de São Joaquim"/>
    <n v="0"/>
    <m/>
    <n v="1"/>
    <n v="1504"/>
    <x v="65"/>
    <m/>
    <m/>
    <m/>
    <n v="2000"/>
    <s v="ANEXADO"/>
    <m/>
    <m/>
    <m/>
    <s v=" "/>
    <s v="Bem Imóvel"/>
    <s v="Edificação"/>
    <m/>
    <m/>
    <m/>
    <m/>
    <m/>
    <m/>
    <m/>
    <x v="1"/>
    <m/>
    <m/>
    <m/>
    <m/>
    <m/>
    <m/>
    <m/>
    <m/>
    <m/>
    <m/>
    <m/>
    <m/>
    <m/>
    <m/>
  </r>
  <r>
    <m/>
    <s v="ARQUIVO"/>
    <s v="Tombamento aprovado em 25/11/2015, na 81ª Reunião.Encaminhado para Inscrição em 03/01/2017"/>
    <s v="01502.001139/2015-77"/>
    <s v="NE"/>
    <s v="BA"/>
    <s v="Itaparica"/>
    <s v="Terreiro"/>
    <s v="Terreiro Culto aos ancestrais - OMO Ilê Agbôulá"/>
    <n v="1"/>
    <s v="T"/>
    <n v="1"/>
    <n v="1505"/>
    <x v="65"/>
    <m/>
    <m/>
    <m/>
    <n v="2000"/>
    <s v="TOMBADO"/>
    <m/>
    <m/>
    <m/>
    <s v="BA2916104BICA00002"/>
    <s v="Bem Imóvel"/>
    <s v="Conjunto Arquitetônico"/>
    <s v="Arquitetura Religiosa"/>
    <s v="x"/>
    <s v="x"/>
    <m/>
    <m/>
    <n v="2015"/>
    <n v="81"/>
    <x v="40"/>
    <m/>
    <m/>
    <m/>
    <m/>
    <s v="Homologado pela PORTARIA Nº 132, DE 6 DE SETEMBRO DE 2016"/>
    <m/>
    <m/>
    <m/>
    <m/>
    <m/>
    <m/>
    <m/>
    <m/>
    <m/>
  </r>
  <r>
    <m/>
    <s v="ARQUIVO"/>
    <s v="INDEFERIDO em 11/12/2015"/>
    <s v="01458.001028/2009-03"/>
    <s v="SE"/>
    <s v="RJ"/>
    <s v="Rio de Janeiro"/>
    <s v="Infraestrutura ou equipamento urbano"/>
    <s v="Sistema de Bondes de Santa Teresa"/>
    <n v="1"/>
    <m/>
    <n v="1"/>
    <n v="1506"/>
    <x v="66"/>
    <m/>
    <m/>
    <m/>
    <n v="2000"/>
    <s v="INDEFERIDO"/>
    <m/>
    <m/>
    <m/>
    <s v=" "/>
    <s v="Bem Imóvel"/>
    <s v="Obra de Engenharia"/>
    <m/>
    <m/>
    <m/>
    <m/>
    <m/>
    <m/>
    <m/>
    <x v="1"/>
    <m/>
    <m/>
    <d v="1905-07-07T00:00:00"/>
    <n v="2010"/>
    <m/>
    <s v="Não se aplica"/>
    <m/>
    <m/>
    <m/>
    <m/>
    <m/>
    <m/>
    <m/>
    <m/>
  </r>
  <r>
    <m/>
    <s v="ARQUIVO"/>
    <m/>
    <m/>
    <s v="SE"/>
    <s v="RJ"/>
    <s v="Rio de Janeiro"/>
    <s v="Coleção ou acervo"/>
    <s v="Acervo do Museu de Imagens do Inconsciente do Rio de Janeiro"/>
    <n v="1"/>
    <s v="T"/>
    <n v="1"/>
    <n v="1507"/>
    <x v="66"/>
    <m/>
    <m/>
    <m/>
    <n v="2000"/>
    <s v="TOMBADO"/>
    <m/>
    <m/>
    <m/>
    <s v="RJ3304557BMAC00002"/>
    <s v="Bem Móvel e Integrado"/>
    <s v="Acervo"/>
    <m/>
    <m/>
    <d v="2005-02-02T00:00:00"/>
    <d v="2005-02-04T00:00:00"/>
    <m/>
    <n v="2003"/>
    <n v="39"/>
    <x v="75"/>
    <n v="2000"/>
    <m/>
    <m/>
    <m/>
    <m/>
    <s v="Não se aplica"/>
    <m/>
    <s v="Não se aplica"/>
    <m/>
    <m/>
    <m/>
    <m/>
    <m/>
    <m/>
  </r>
  <r>
    <m/>
    <s v="ARQUIVO"/>
    <m/>
    <m/>
    <s v="NE"/>
    <s v="AL"/>
    <s v="Piranhas"/>
    <s v="Conjunto Urbano"/>
    <s v="Piranhas, AL: Sítio histórico e Paisagístico"/>
    <n v="1"/>
    <s v="T"/>
    <n v="1"/>
    <n v="1508"/>
    <x v="66"/>
    <m/>
    <m/>
    <m/>
    <n v="2000"/>
    <s v="TOMBADO"/>
    <m/>
    <m/>
    <m/>
    <s v=" AL2707107BICU00002"/>
    <s v="Bem Imóvel"/>
    <s v="Conjunto Urbano"/>
    <m/>
    <d v="2006-06-30T00:00:00"/>
    <d v="2006-06-30T00:00:00"/>
    <m/>
    <m/>
    <n v="2003"/>
    <n v="41"/>
    <x v="72"/>
    <n v="2000"/>
    <m/>
    <m/>
    <m/>
    <m/>
    <s v="T"/>
    <m/>
    <s v="S/D"/>
    <s v="não"/>
    <m/>
    <s v="não"/>
    <m/>
    <m/>
    <s v="Informações sobre poligonal de tombamento no Sambaqui."/>
  </r>
  <r>
    <m/>
    <s v="ARQUIVO"/>
    <m/>
    <s v="01450.013242/2008-93"/>
    <s v="NE"/>
    <s v="BA"/>
    <s v="Salvador"/>
    <s v="Edificação"/>
    <s v="Teatro Castro Alves"/>
    <n v="1"/>
    <s v="T"/>
    <n v="1"/>
    <n v="1509"/>
    <x v="66"/>
    <m/>
    <m/>
    <m/>
    <n v="2000"/>
    <s v="TOMBADO"/>
    <m/>
    <m/>
    <m/>
    <s v="BA2927408BIED00083"/>
    <s v="Bem Imóvel"/>
    <s v="Edificação"/>
    <m/>
    <m/>
    <d v="2015-06-22T00:00:00"/>
    <d v="2015-06-22T00:00:00"/>
    <m/>
    <n v="2013"/>
    <n v="74"/>
    <x v="61"/>
    <n v="2010"/>
    <m/>
    <m/>
    <m/>
    <s v="Aprovado pelo Conselho Consultivo em 27/11/2013"/>
    <s v="Não se aplica"/>
    <m/>
    <m/>
    <m/>
    <m/>
    <m/>
    <m/>
    <m/>
    <m/>
  </r>
  <r>
    <m/>
    <s v="ARQUIVO"/>
    <m/>
    <s v="01450.000877/2005-88"/>
    <s v="NE"/>
    <s v="PI"/>
    <s v="Teresina"/>
    <s v="Bem paleontológico"/>
    <s v="Floresta Fóssil no Rio Poti"/>
    <n v="1"/>
    <s v="T"/>
    <n v="1"/>
    <n v="1510"/>
    <x v="66"/>
    <m/>
    <m/>
    <m/>
    <n v="2000"/>
    <s v="TOMBADO"/>
    <m/>
    <m/>
    <m/>
    <s v="PI2211001BPST00001"/>
    <s v="Bem Paleontológico"/>
    <s v="Sítio"/>
    <m/>
    <d v="2011-07-14T00:00:00"/>
    <m/>
    <m/>
    <m/>
    <n v="2008"/>
    <n v="58"/>
    <x v="60"/>
    <n v="2010"/>
    <m/>
    <m/>
    <m/>
    <m/>
    <s v="T"/>
    <s v="sim"/>
    <s v="T"/>
    <s v="sim"/>
    <m/>
    <m/>
    <m/>
    <m/>
    <m/>
  </r>
  <r>
    <d v="2019-06-14T00:00:00"/>
    <s v="DEPAM"/>
    <s v="Foi encaminhado para homologação mas retornou a pedido da SE-SP para propor nova área de tombamento, incluindo o lote de entorno. (18/12/2018)"/>
    <s v="01450.015786/2006-28"/>
    <s v="SE"/>
    <s v="SP"/>
    <s v="São Paulo"/>
    <s v="Edificação e Acervo"/>
    <s v="Casa de Vidro, sede do Instituto Lina Bo Bardi, à Rua General Almerio de Moura, nº200, no Bairro do Morumbi"/>
    <n v="1"/>
    <s v="TA"/>
    <n v="1"/>
    <n v="1511"/>
    <x v="66"/>
    <m/>
    <m/>
    <m/>
    <n v="2000"/>
    <s v="TOMB. APROV."/>
    <s v="DEFERIMENTO"/>
    <m/>
    <d v="2007-01-30T00:00:00"/>
    <s v="SP3550308BIED00014"/>
    <s v="Bem Imóvel"/>
    <s v="Edificação"/>
    <m/>
    <m/>
    <m/>
    <m/>
    <m/>
    <n v="2007"/>
    <n v="52"/>
    <x v="1"/>
    <m/>
    <m/>
    <m/>
    <m/>
    <s v="Em 2007 o Conselho aprovou o tombamento da casa. O processo aberto trata da ampliação para todo o lote e acervo."/>
    <s v="Não se aplica"/>
    <m/>
    <m/>
    <m/>
    <m/>
    <m/>
    <m/>
    <m/>
    <m/>
  </r>
  <r>
    <m/>
    <s v="CONS"/>
    <s v="Origem: DEPAM, destino: SE-RS, em 23/08/2016"/>
    <s v="01458.002962/2009-34"/>
    <s v="S"/>
    <s v="RS"/>
    <s v="Pelotas"/>
    <s v="Conjunto Urbano"/>
    <s v="Centro histórico da cidade de Pelotas"/>
    <n v="1"/>
    <s v="TA"/>
    <n v="1"/>
    <n v="1512"/>
    <x v="66"/>
    <m/>
    <m/>
    <m/>
    <n v="2000"/>
    <s v="TOMB. APROV."/>
    <m/>
    <m/>
    <m/>
    <s v="RS-4314407-BI-CU-00002"/>
    <s v="Bem Imóvel"/>
    <s v="Conjunto Urbano"/>
    <m/>
    <m/>
    <m/>
    <m/>
    <m/>
    <m/>
    <m/>
    <x v="1"/>
    <m/>
    <m/>
    <m/>
    <m/>
    <s v="Tombamento provisório publicado em 30/05/2016"/>
    <m/>
    <m/>
    <m/>
    <m/>
    <m/>
    <m/>
    <m/>
    <m/>
    <m/>
  </r>
  <r>
    <m/>
    <s v="ARQUIVO"/>
    <m/>
    <m/>
    <s v="SE"/>
    <s v="SP"/>
    <s v="São Paulo"/>
    <s v="Coleção ou acervo"/>
    <s v="Acervo Histórico da Discoteca Oneyda Alvarenga, no Centro Cultural São Paulo da Secretaria Municipal de Cultura."/>
    <n v="1"/>
    <s v="T"/>
    <n v="1"/>
    <n v="1513"/>
    <x v="66"/>
    <m/>
    <m/>
    <m/>
    <n v="2000"/>
    <s v="TOMBADO"/>
    <m/>
    <m/>
    <m/>
    <s v="SP3550308BMAC00003"/>
    <s v="Bem Móvel e Integrado"/>
    <s v="Acervo"/>
    <m/>
    <m/>
    <d v="2008-02-14T00:00:00"/>
    <m/>
    <m/>
    <n v="2005"/>
    <n v="47"/>
    <x v="67"/>
    <n v="2000"/>
    <m/>
    <m/>
    <m/>
    <m/>
    <s v="Não se aplica"/>
    <m/>
    <s v="Não se aplica"/>
    <m/>
    <m/>
    <m/>
    <m/>
    <m/>
    <m/>
  </r>
  <r>
    <m/>
    <s v="ARQUIVO"/>
    <m/>
    <s v="01450.011622/2008-93"/>
    <s v="SE"/>
    <s v="SP"/>
    <s v="Santos"/>
    <s v="Edificação"/>
    <s v="Edifício da Bolsa Oficial do Café"/>
    <n v="1"/>
    <s v="T"/>
    <n v="1"/>
    <n v="1514"/>
    <x v="66"/>
    <m/>
    <m/>
    <m/>
    <n v="2000"/>
    <s v="TOMBADO"/>
    <m/>
    <m/>
    <m/>
    <s v="SP3548500BIED00001"/>
    <s v="Bem Imóvel"/>
    <s v="Edificação"/>
    <m/>
    <m/>
    <d v="2012-01-03T00:00:00"/>
    <d v="2012-01-03T00:00:00"/>
    <m/>
    <n v="2006"/>
    <n v="51"/>
    <x v="45"/>
    <n v="2010"/>
    <m/>
    <m/>
    <m/>
    <m/>
    <s v="Não se aplica"/>
    <m/>
    <m/>
    <m/>
    <m/>
    <m/>
    <m/>
    <m/>
    <m/>
  </r>
  <r>
    <m/>
    <s v="ARQUIVO"/>
    <s v="Publicado em Diário Oficial o tombamento definitivo em 12/01/2015"/>
    <s v="01450.005674/2008-21"/>
    <s v="SE"/>
    <s v="SP"/>
    <s v="São Paulo"/>
    <s v="Edificação"/>
    <s v="Teatro Oficina, Rua Jaceguai nº 520 antigo 70 e anteriormente nº 64."/>
    <n v="1"/>
    <s v="T"/>
    <n v="1"/>
    <n v="1515"/>
    <x v="67"/>
    <m/>
    <m/>
    <m/>
    <n v="2000"/>
    <s v="TOMBADO"/>
    <m/>
    <d v="2015-01-12T00:00:00"/>
    <m/>
    <s v="SP3550308BIED00012"/>
    <s v="Bem Imóvel"/>
    <s v="Edificação"/>
    <m/>
    <m/>
    <d v="2014-09-09T00:00:00"/>
    <d v="2014-09-09T00:00:00"/>
    <m/>
    <n v="2010"/>
    <n v="64"/>
    <x v="70"/>
    <n v="2010"/>
    <m/>
    <m/>
    <m/>
    <s v="Portaria nº 62, de 15 de julho de 2011 – Homologa o tombamento do Teatro Oficina, situado na rua Jaceguai, nº 520, bairro Bela Vista, no Município de São Paulo, estado de São Paulo. Falta a delimitação do entorno, que será feita por Portaria."/>
    <s v="Não se aplica"/>
    <m/>
    <s v="S/D"/>
    <m/>
    <m/>
    <m/>
    <m/>
    <m/>
    <s v="Não foi feita delimitação do entorno durante o tombamento. Há conflito com o interessado, que quer a desapropriação de uma área vizinha (que nunca vai sair)."/>
  </r>
  <r>
    <m/>
    <s v="ARQUIVO"/>
    <s v="indeferido em 15/07/2020"/>
    <s v="01450.012504/2014-41"/>
    <s v="NE"/>
    <s v="CE"/>
    <s v="Santana do Cariri"/>
    <s v="Bem paleontológico"/>
    <s v="Acervo Paleontológico do Museu Paleontológico da Universidade Regional do Cariri"/>
    <n v="1"/>
    <m/>
    <n v="1"/>
    <n v="1516"/>
    <x v="67"/>
    <m/>
    <m/>
    <m/>
    <n v="2000"/>
    <s v="INDEFERIDO"/>
    <s v="INDEFERIMENTO"/>
    <d v="2020-07-15T00:00:00"/>
    <m/>
    <s v=" "/>
    <s v="Bem Paleontológico"/>
    <s v="Acervo"/>
    <m/>
    <m/>
    <m/>
    <m/>
    <m/>
    <m/>
    <m/>
    <x v="1"/>
    <m/>
    <m/>
    <m/>
    <m/>
    <m/>
    <m/>
    <m/>
    <m/>
    <m/>
    <m/>
    <m/>
    <m/>
    <m/>
    <m/>
  </r>
  <r>
    <m/>
    <s v="ARQUIVO"/>
    <s v="Encaminhado para inscrição em 22/07/2019"/>
    <s v="01502002351/2013-90"/>
    <s v="NE"/>
    <s v="BA"/>
    <s v="Salvador"/>
    <s v="Terreiro"/>
    <s v="Terreiro Tumba Junsara"/>
    <n v="1"/>
    <s v="T"/>
    <n v="1"/>
    <n v="1517"/>
    <x v="67"/>
    <m/>
    <m/>
    <m/>
    <n v="2000"/>
    <s v="TOMBADO"/>
    <m/>
    <m/>
    <m/>
    <s v="BA-2927408-BI-CA-00014"/>
    <s v="Bem Imóvel"/>
    <s v="Conjunto Arquitetônico"/>
    <s v="Arquitetura Religiosa"/>
    <s v="x"/>
    <s v="x"/>
    <m/>
    <m/>
    <n v="2018"/>
    <n v="90"/>
    <x v="1"/>
    <m/>
    <m/>
    <m/>
    <m/>
    <s v="Cópia do documento enviado a Superintendência, Memo. 042/2005/JKEA/Gprot/DEPAM. PROCESSO ENCONTRA-SE EM BSB. Origem: DEPAM/RJ / Destino: Superintendência 31/01/2013."/>
    <m/>
    <m/>
    <m/>
    <m/>
    <m/>
    <m/>
    <m/>
    <m/>
    <m/>
  </r>
  <r>
    <m/>
    <s v="ARQUIVO"/>
    <s v="Encaminhado para INDEFERIMENTO em 04/12/2015"/>
    <s v="01458.001032/2009-63"/>
    <s v="SE"/>
    <s v="MG"/>
    <s v="Itajubá"/>
    <s v="Edificação"/>
    <s v="Imóvel sito à Pça Dr. Wenceslau Braz, nº 87 - Centro, onde residiu o ex- presidente Wenceslau Braz"/>
    <n v="1"/>
    <m/>
    <n v="1"/>
    <n v="1518"/>
    <x v="67"/>
    <m/>
    <m/>
    <m/>
    <n v="2000"/>
    <s v="INDEFERIDO"/>
    <m/>
    <m/>
    <m/>
    <s v=" "/>
    <s v="Bem Imóvel"/>
    <s v="Edificação"/>
    <m/>
    <m/>
    <m/>
    <m/>
    <m/>
    <m/>
    <m/>
    <x v="1"/>
    <m/>
    <m/>
    <d v="1905-07-07T00:00:00"/>
    <n v="2010"/>
    <m/>
    <s v="Não se aplica"/>
    <m/>
    <m/>
    <m/>
    <m/>
    <m/>
    <m/>
    <m/>
    <m/>
  </r>
  <r>
    <m/>
    <s v="SUPERINT"/>
    <s v="Enviado a Superintendência para instrução. Origem: DEPAM / Destino: Superintendência 28/06/2012"/>
    <s v="01458.000845/2012-31"/>
    <s v="SE"/>
    <s v="MG"/>
    <s v="Ubá"/>
    <s v="Edificação"/>
    <s v="Prédio do Ginásio São José."/>
    <n v="1"/>
    <m/>
    <n v="1"/>
    <n v="1519"/>
    <x v="67"/>
    <m/>
    <m/>
    <m/>
    <n v="2000"/>
    <s v="INSTRUÇÃO"/>
    <m/>
    <m/>
    <m/>
    <s v=" "/>
    <s v="Bem Imóvel"/>
    <s v="Edificação"/>
    <m/>
    <m/>
    <m/>
    <m/>
    <m/>
    <m/>
    <m/>
    <x v="1"/>
    <m/>
    <m/>
    <m/>
    <m/>
    <m/>
    <m/>
    <m/>
    <m/>
    <m/>
    <m/>
    <m/>
    <m/>
    <m/>
    <m/>
  </r>
  <r>
    <m/>
    <s v="ARQUIVO"/>
    <s v="Processo INDEFERIDO  em 02/10/2014"/>
    <s v="01458.002560/2010-73"/>
    <s v="NE"/>
    <s v="BA"/>
    <s v="Itaparica"/>
    <s v="Patrimônio Natural"/>
    <s v="Sítio Histórico de Caça à Baleia em Itaparica"/>
    <n v="1"/>
    <m/>
    <n v="1"/>
    <n v="1520"/>
    <x v="67"/>
    <d v="2004-01-22T00:00:00"/>
    <s v="Sr. Naomar Monteiro de Almeida, Reitor da Universidade Federal da Bahia"/>
    <s v="não consta"/>
    <n v="2000"/>
    <s v="INDEFERIDO"/>
    <m/>
    <d v="2014-09-05T00:00:00"/>
    <m/>
    <s v=" "/>
    <s v="Bem Imóvel"/>
    <s v="Paisagem"/>
    <m/>
    <m/>
    <m/>
    <m/>
    <m/>
    <m/>
    <m/>
    <x v="1"/>
    <m/>
    <m/>
    <d v="2014-10-02T00:00:00"/>
    <n v="2010"/>
    <m/>
    <m/>
    <m/>
    <m/>
    <m/>
    <m/>
    <m/>
    <m/>
    <m/>
    <m/>
  </r>
  <r>
    <m/>
    <s v="ARQUIVO"/>
    <s v="Processo INDEFERIDO em 26/08/2014."/>
    <s v="01458.000105/2013-86"/>
    <s v="SE"/>
    <s v="ES"/>
    <s v="Mimoso do Sul"/>
    <s v="Edificação"/>
    <s v="Sede da Fazenda Independência."/>
    <n v="1"/>
    <m/>
    <n v="1"/>
    <n v="1521"/>
    <x v="67"/>
    <m/>
    <m/>
    <m/>
    <n v="2000"/>
    <s v="INDEFERIDO"/>
    <m/>
    <m/>
    <m/>
    <s v=" "/>
    <s v="Bem Imóvel"/>
    <s v="Edificação"/>
    <m/>
    <m/>
    <m/>
    <m/>
    <m/>
    <m/>
    <m/>
    <x v="1"/>
    <m/>
    <m/>
    <d v="2014-08-26T00:00:00"/>
    <n v="2010"/>
    <m/>
    <s v="Não se aplica"/>
    <m/>
    <m/>
    <m/>
    <m/>
    <m/>
    <m/>
    <m/>
    <m/>
  </r>
  <r>
    <m/>
    <s v="ARQUIVO"/>
    <m/>
    <m/>
    <s v="SE"/>
    <s v="RJ"/>
    <s v="Rio de Janeiro"/>
    <s v="Edificação"/>
    <s v="Prédio do Ministério da Fazenda, no município do Rio de Janeiro, Estado do Rio de Janeiro"/>
    <n v="1"/>
    <s v="T"/>
    <n v="1"/>
    <n v="1522"/>
    <x v="68"/>
    <m/>
    <m/>
    <m/>
    <n v="2000"/>
    <s v="TOMBADO"/>
    <m/>
    <m/>
    <m/>
    <s v="RJ3304557BIED00001"/>
    <s v="Bem Imóvel"/>
    <s v="Edificação"/>
    <m/>
    <d v="2008-01-07T00:00:00"/>
    <s v="07/01/2008 14/03/2012"/>
    <m/>
    <m/>
    <n v="2005"/>
    <n v="47"/>
    <x v="67"/>
    <n v="2000"/>
    <m/>
    <m/>
    <m/>
    <m/>
    <s v="Não se aplica"/>
    <m/>
    <m/>
    <m/>
    <m/>
    <m/>
    <m/>
    <m/>
    <m/>
  </r>
  <r>
    <d v="2014-10-02T00:00:00"/>
    <s v="SUPERINT"/>
    <s v="encaminhado à Sueprintendência em 23/03/2020"/>
    <s v="01502.000720/2005-08"/>
    <s v="NE"/>
    <s v="BA"/>
    <s v="Salvador"/>
    <s v="Terreiro"/>
    <s v="Terreiro Mokambo-Onzo Nguzo Za Nkisi Dandalunda Ye Tempo"/>
    <n v="1"/>
    <m/>
    <n v="1"/>
    <n v="1523"/>
    <x v="68"/>
    <m/>
    <m/>
    <m/>
    <n v="2000"/>
    <s v="INSTRUÇÃO"/>
    <s v="INDEFERIMENTO"/>
    <m/>
    <m/>
    <s v=" "/>
    <s v="Bem Imóvel"/>
    <s v="Conjunto Arquitetônico"/>
    <s v="Arquitetura Religiosa"/>
    <m/>
    <m/>
    <m/>
    <m/>
    <m/>
    <m/>
    <x v="1"/>
    <m/>
    <m/>
    <d v="1905-07-06T00:00:00"/>
    <m/>
    <m/>
    <m/>
    <m/>
    <m/>
    <m/>
    <m/>
    <m/>
    <m/>
    <m/>
    <m/>
  </r>
  <r>
    <m/>
    <s v="ARQUIVO"/>
    <s v="INDEFERIDO em 28.04.16"/>
    <s v="01458.002587/2009-22"/>
    <s v="SE"/>
    <s v="SP"/>
    <s v="São Paulo"/>
    <s v="Conjunto Arquitetônico"/>
    <s v="Edifícios Rui Barbosa e Joaquim Nabuco (USP) - Rua Maria Antônia"/>
    <n v="1"/>
    <m/>
    <n v="1"/>
    <n v="1524"/>
    <x v="68"/>
    <m/>
    <m/>
    <m/>
    <n v="2000"/>
    <s v="INDEFERIDO"/>
    <m/>
    <m/>
    <m/>
    <s v=" "/>
    <s v="Bem Imóvel"/>
    <s v="Conjunto Arquitetônico"/>
    <m/>
    <m/>
    <m/>
    <m/>
    <m/>
    <m/>
    <m/>
    <x v="1"/>
    <m/>
    <m/>
    <d v="1905-07-08T00:00:00"/>
    <n v="2010"/>
    <s v="Analisado pela Câmara Setorial de Arquitetura e Urbanismo, do Conselho Consultivo, na 14ª Sessão, em 14/04/2016, que entendeu não ser o caso para tombamento, já que os edifícios propriamente ditos não foram decisivos para os acontecimentos ali ocorridos. "/>
    <m/>
    <m/>
    <m/>
    <m/>
    <m/>
    <m/>
    <m/>
    <m/>
    <m/>
  </r>
  <r>
    <m/>
    <s v="SUPERINT"/>
    <s v="no Gabinete da SE/DF em 14/05/2013"/>
    <s v="01458.000108/2013-10"/>
    <s v="CO"/>
    <s v="DF"/>
    <s v="Brasília"/>
    <s v="Edificação"/>
    <s v="Antiga sede da Fazenda Gama, setor de Àreas Isoladas Sul, ao lado do PHN Catetinho - ParkWay"/>
    <n v="1"/>
    <m/>
    <n v="1"/>
    <n v="1525"/>
    <x v="68"/>
    <m/>
    <m/>
    <m/>
    <n v="2000"/>
    <s v="INSTRUÇÃO"/>
    <m/>
    <m/>
    <m/>
    <s v=" "/>
    <s v="Bem Imóvel"/>
    <s v="Edificação"/>
    <m/>
    <m/>
    <m/>
    <m/>
    <m/>
    <m/>
    <m/>
    <x v="1"/>
    <m/>
    <m/>
    <m/>
    <m/>
    <m/>
    <m/>
    <m/>
    <m/>
    <m/>
    <m/>
    <m/>
    <m/>
    <m/>
    <m/>
  </r>
  <r>
    <m/>
    <s v="ARQUIVO"/>
    <s v="Analisado pela CAU e encaminhado para indeferimento, em 03/12/2015"/>
    <s v="01450.010150/2005-17"/>
    <s v="SE"/>
    <s v="RJ"/>
    <s v="Rio de Janeiro"/>
    <s v="Edificação"/>
    <s v="Mausoléu Ícaro, localizado no Cemitério São João Batista"/>
    <n v="1"/>
    <m/>
    <n v="1"/>
    <n v="1526"/>
    <x v="68"/>
    <m/>
    <m/>
    <m/>
    <n v="2000"/>
    <s v="INDEFERIDO"/>
    <m/>
    <m/>
    <m/>
    <s v=" "/>
    <s v="Bem Imóvel"/>
    <s v="Edificação"/>
    <s v="Arquitetura Funerária"/>
    <m/>
    <m/>
    <m/>
    <m/>
    <m/>
    <m/>
    <x v="1"/>
    <m/>
    <m/>
    <d v="1905-07-07T00:00:00"/>
    <n v="2010"/>
    <m/>
    <s v="Não se aplica"/>
    <m/>
    <m/>
    <m/>
    <m/>
    <m/>
    <m/>
    <m/>
    <m/>
  </r>
  <r>
    <m/>
    <s v="SUPERINT"/>
    <s v="Enviado a Superintendência para instrução. Origem: DEPAM / Destino: Superintendência 28/06/2012"/>
    <s v="01458.001990/2011-99"/>
    <s v="SE"/>
    <s v="MG"/>
    <s v="Juiz de Fora"/>
    <s v="Conjunto Arquitetônico"/>
    <s v="Pátio ferroviário, Usina de creosotagem e conjunto arquitetôncio da Estação Francisco Bernardino"/>
    <n v="1"/>
    <m/>
    <n v="1"/>
    <n v="1527"/>
    <x v="68"/>
    <m/>
    <m/>
    <m/>
    <n v="2000"/>
    <s v="INSTRUÇÃO"/>
    <m/>
    <m/>
    <m/>
    <s v=" "/>
    <s v="Bem Imóvel"/>
    <s v="Conjunto Arquitetônico"/>
    <m/>
    <m/>
    <m/>
    <m/>
    <m/>
    <m/>
    <m/>
    <x v="1"/>
    <m/>
    <m/>
    <m/>
    <m/>
    <m/>
    <m/>
    <m/>
    <m/>
    <m/>
    <m/>
    <m/>
    <m/>
    <m/>
    <m/>
  </r>
  <r>
    <m/>
    <s v="ARQUIVO"/>
    <m/>
    <s v="01450.007394/2005-12"/>
    <s v="NE"/>
    <s v="BA"/>
    <s v="Salvador"/>
    <s v="Edificação e Acervo"/>
    <s v="Igreja de Nossa Senhora da Vitória e do seu acervo móvel e integrado"/>
    <n v="1"/>
    <s v="T"/>
    <n v="1"/>
    <n v="1528"/>
    <x v="68"/>
    <m/>
    <m/>
    <m/>
    <n v="2000"/>
    <s v="TOMBADO"/>
    <m/>
    <m/>
    <m/>
    <s v="BA2927408BIED00081"/>
    <s v="Bem Imóvel"/>
    <s v="Edificação"/>
    <s v="Arquitetura Religiosa"/>
    <d v="2014-04-02T00:00:00"/>
    <d v="2014-04-02T00:00:00"/>
    <d v="2014-04-02T00:00:00"/>
    <m/>
    <s v="2007, 2008"/>
    <s v="54, 58"/>
    <x v="70"/>
    <n v="2010"/>
    <m/>
    <m/>
    <m/>
    <s v="Esse é um dos bens que foram originados do processo do Corredor da Vitória que, após ser arquivado foi desmembrado para análise de bens que poderiam vir a ser tombados. A Igreja objeto do tombamento foi a primeira a ser agraciada pelo Conselho."/>
    <s v="Não se aplica"/>
    <m/>
    <s v="sim"/>
    <m/>
    <m/>
    <m/>
    <m/>
    <m/>
    <m/>
  </r>
  <r>
    <m/>
    <s v="SUPERINT"/>
    <s v="Encaminhado à Superintendência do IPHAN no RS em 14/12/2012"/>
    <s v="01450.006094/2006-99"/>
    <s v="S"/>
    <s v="RS"/>
    <s v="Pinheiro Machado"/>
    <s v="Patrimônio Natural"/>
    <s v="Porongos"/>
    <n v="1"/>
    <m/>
    <n v="1"/>
    <n v="1529"/>
    <x v="69"/>
    <m/>
    <m/>
    <m/>
    <n v="2000"/>
    <s v="INSTRUÇÃO"/>
    <m/>
    <m/>
    <m/>
    <s v=" "/>
    <s v="Bem Paisagístico"/>
    <s v="Paisagem"/>
    <m/>
    <m/>
    <m/>
    <m/>
    <m/>
    <m/>
    <m/>
    <x v="1"/>
    <m/>
    <m/>
    <m/>
    <m/>
    <m/>
    <m/>
    <m/>
    <m/>
    <m/>
    <m/>
    <m/>
    <m/>
    <m/>
    <m/>
  </r>
  <r>
    <m/>
    <s v="ARQUIVO"/>
    <s v="Processo INDEFERIDO em 27/08/2014."/>
    <s v="01450.005675/2008-75"/>
    <s v="SE"/>
    <s v="RJ"/>
    <s v="Nova Iguaçu"/>
    <s v="Patrimônio Natural"/>
    <s v="Complexo vulcânico de Nova Iguaçu"/>
    <n v="1"/>
    <m/>
    <n v="1"/>
    <n v="1530"/>
    <x v="69"/>
    <m/>
    <m/>
    <m/>
    <n v="2000"/>
    <s v="INDEFERIDO"/>
    <m/>
    <m/>
    <m/>
    <s v=" "/>
    <s v="Bem Paisagístico"/>
    <s v="Paisagem"/>
    <m/>
    <m/>
    <m/>
    <m/>
    <m/>
    <m/>
    <m/>
    <x v="1"/>
    <m/>
    <m/>
    <d v="2014-08-27T00:00:00"/>
    <n v="2010"/>
    <m/>
    <m/>
    <m/>
    <m/>
    <m/>
    <m/>
    <m/>
    <m/>
    <m/>
    <m/>
  </r>
  <r>
    <m/>
    <s v="SUPERINT"/>
    <s v="Encaminhado à Superintendência em 15/12/2013"/>
    <s v="01458.001978/2011-44"/>
    <s v="SE"/>
    <s v="RJ"/>
    <s v="Nova Iguaçu"/>
    <s v="Terreiro"/>
    <s v="Terreiro de Candomblé Asé Nassó Oká Ilê Osun, no município de Nova Iguaçu, estado do Rio de Janeiro"/>
    <n v="1"/>
    <m/>
    <n v="1"/>
    <n v="1531"/>
    <x v="69"/>
    <m/>
    <m/>
    <m/>
    <n v="2000"/>
    <s v="INSTRUÇÃO"/>
    <m/>
    <m/>
    <m/>
    <s v=" "/>
    <s v="Bem Imóvel"/>
    <s v="Conjunto Arquitetônico"/>
    <s v="Arquitetura Religiosa"/>
    <m/>
    <m/>
    <m/>
    <m/>
    <m/>
    <m/>
    <x v="1"/>
    <m/>
    <m/>
    <m/>
    <m/>
    <m/>
    <m/>
    <m/>
    <m/>
    <m/>
    <m/>
    <m/>
    <m/>
    <m/>
    <m/>
  </r>
  <r>
    <m/>
    <s v="ARQUIVO"/>
    <s v="Processo INDEFERIDO em 24/02/2011, conforme decisão do Conselho Consultivo em sua  60ª Reunião, realizada em 11.02.2009."/>
    <m/>
    <s v="SE"/>
    <s v="RJ"/>
    <s v="Rio de Janeiro"/>
    <s v="Edificação"/>
    <s v="Cinema Rosário"/>
    <n v="1"/>
    <m/>
    <n v="1"/>
    <n v="1532"/>
    <x v="69"/>
    <m/>
    <m/>
    <m/>
    <n v="2000"/>
    <s v="INDEFERIDO"/>
    <m/>
    <m/>
    <m/>
    <s v=" "/>
    <s v="Bem Imóvel"/>
    <s v="Edificação"/>
    <m/>
    <m/>
    <m/>
    <m/>
    <m/>
    <m/>
    <m/>
    <x v="1"/>
    <m/>
    <m/>
    <d v="2011-02-24T00:00:00"/>
    <n v="2010"/>
    <m/>
    <m/>
    <m/>
    <m/>
    <m/>
    <m/>
    <m/>
    <m/>
    <m/>
    <m/>
  </r>
  <r>
    <m/>
    <s v="SUPERINT"/>
    <s v="Origem: DEPAM, destino: SE-RJ, em 24/08/2016"/>
    <s v="01458.001530/2011-21"/>
    <s v="SE"/>
    <s v="RJ"/>
    <s v="Duque de Caxias"/>
    <s v="Terreiro"/>
    <s v="Terreiro Santo Antônio dos Pobres – Ilê Ogum Megegê Asé Baru Lepé,"/>
    <n v="1"/>
    <m/>
    <n v="1"/>
    <n v="1533"/>
    <x v="69"/>
    <m/>
    <m/>
    <m/>
    <n v="2000"/>
    <s v="INSTRUÇÃO"/>
    <m/>
    <m/>
    <m/>
    <s v=" "/>
    <s v="Bem Imóvel"/>
    <s v="Conjunto Arquitetônico"/>
    <s v="Arquitetura Religiosa"/>
    <m/>
    <m/>
    <m/>
    <m/>
    <m/>
    <m/>
    <x v="1"/>
    <m/>
    <m/>
    <m/>
    <m/>
    <m/>
    <m/>
    <m/>
    <m/>
    <m/>
    <m/>
    <m/>
    <m/>
    <m/>
    <m/>
  </r>
  <r>
    <m/>
    <s v="ARQUIVO"/>
    <s v="Processo INDEFERIDO, em 09/06/2010, conforme decisão do Conselho Consultivo em sua 62ª Reunião, realizada em 03.12.2009."/>
    <m/>
    <s v="SE"/>
    <s v="MG"/>
    <s v="Berilo"/>
    <s v="Edificação"/>
    <s v="Imóvel conhecido como Solar Abreu Vieira"/>
    <n v="1"/>
    <m/>
    <n v="1"/>
    <n v="1534"/>
    <x v="69"/>
    <m/>
    <m/>
    <m/>
    <n v="2000"/>
    <s v="INDEFERIDO"/>
    <m/>
    <m/>
    <m/>
    <s v=" "/>
    <s v="Bem Imóvel"/>
    <s v="Edificação"/>
    <m/>
    <m/>
    <m/>
    <m/>
    <m/>
    <m/>
    <m/>
    <x v="1"/>
    <m/>
    <m/>
    <d v="2010-06-09T00:00:00"/>
    <n v="2010"/>
    <m/>
    <m/>
    <m/>
    <m/>
    <m/>
    <m/>
    <m/>
    <m/>
    <m/>
    <m/>
  </r>
  <r>
    <m/>
    <s v="SUPERINT"/>
    <m/>
    <s v="01450.008760/2006-23"/>
    <s v="CO"/>
    <s v="MT"/>
    <s v="Vários"/>
    <s v="Patrimônio Natural"/>
    <s v="Lugares indígenas sagrados denominados Kamukuwaká e Sagihenku - Alto Xingu, estado do Mato Grosso."/>
    <n v="1"/>
    <s v="T"/>
    <n v="1"/>
    <n v="1535"/>
    <x v="69"/>
    <m/>
    <m/>
    <m/>
    <n v="2000"/>
    <s v="RERRATIFIC."/>
    <m/>
    <m/>
    <m/>
    <s v="MT-5106422-PS-JD-00001"/>
    <s v="Bem Paisagístico"/>
    <s v="Paisagem"/>
    <m/>
    <d v="2016-05-25T00:00:00"/>
    <m/>
    <m/>
    <m/>
    <n v="2010"/>
    <n v="64"/>
    <x v="49"/>
    <n v="2010"/>
    <m/>
    <m/>
    <m/>
    <s v="Homologado pela Portaria nº 103, de 20 de outubro de 2015"/>
    <m/>
    <m/>
    <m/>
    <m/>
    <m/>
    <m/>
    <m/>
    <m/>
    <m/>
  </r>
  <r>
    <m/>
    <s v="ARQUIVO"/>
    <m/>
    <s v="01450.011248/2005-83"/>
    <s v="CO"/>
    <s v="MS"/>
    <s v="Campo Grande"/>
    <s v="Conjunto Urbano"/>
    <s v="Complexo ferroviário da antiga Estrada de Ferro Noroeste do Brasil – EFNOB, em Campo Grande"/>
    <n v="1"/>
    <s v="T"/>
    <n v="1"/>
    <n v="1536"/>
    <x v="69"/>
    <m/>
    <m/>
    <m/>
    <n v="2000"/>
    <s v="TOMBADO"/>
    <m/>
    <m/>
    <m/>
    <s v="MS-5002704-BI-CU-00001"/>
    <s v="Bem Imóvel"/>
    <s v="Conjunto Urbano"/>
    <m/>
    <d v="2014-09-02T00:00:00"/>
    <d v="2014-09-02T00:00:00"/>
    <m/>
    <m/>
    <n v="2009"/>
    <n v="62"/>
    <x v="70"/>
    <n v="2010"/>
    <m/>
    <m/>
    <m/>
    <m/>
    <s v="T"/>
    <s v="sim"/>
    <s v="T"/>
    <s v="sim"/>
    <s v="sim"/>
    <s v="não"/>
    <s v="não"/>
    <m/>
    <s v="Os estudos para normatização foram iniciados durante as Oficinas Regionais em 2011, mas não avançaram. Verificar necessidade de alterar a poligonal de entorno"/>
  </r>
  <r>
    <m/>
    <s v="SUPERINT"/>
    <s v="no Gabinete da SE/DF em 14/05/2013"/>
    <s v="01458.000254/2013-45"/>
    <s v="CO"/>
    <s v="DF"/>
    <s v="Brasília"/>
    <s v="Bem móvel ou integrado"/>
    <s v="Mesa da funcionária da sede do Conselho Federal da OAB, Lydia Monteiro da Silva - Museu da OAB, SAS Quadra 05 Bloco N, Lote 02, Brasília/DF"/>
    <n v="1"/>
    <m/>
    <n v="1"/>
    <n v="1537"/>
    <x v="69"/>
    <m/>
    <m/>
    <m/>
    <n v="2000"/>
    <s v="INSTRUÇÃO"/>
    <m/>
    <m/>
    <m/>
    <s v=" "/>
    <s v="Bem Móvel e Integrado"/>
    <s v="Artefato"/>
    <m/>
    <m/>
    <m/>
    <m/>
    <m/>
    <m/>
    <m/>
    <x v="1"/>
    <m/>
    <m/>
    <m/>
    <m/>
    <m/>
    <m/>
    <m/>
    <m/>
    <m/>
    <m/>
    <m/>
    <m/>
    <m/>
    <m/>
  </r>
  <r>
    <m/>
    <s v="ARQUIVO"/>
    <s v="INDEFERIDO em 17/09/2007. Foi proposta a reabertura em 2013, Andrey fez parecer contra. Origem: DEPAM. Destino: Arquivo Central, em 09/10/2014. ARQUIVADO em 30/12/2014"/>
    <s v="01458.000227/2006-43"/>
    <s v="SE"/>
    <s v="RJ"/>
    <s v="Rio de Janeiro"/>
    <s v="Edificação"/>
    <s v="Antigo Museu do Índio, sede da Fazenda Engenho Velho"/>
    <n v="1"/>
    <m/>
    <n v="1"/>
    <n v="1538"/>
    <x v="69"/>
    <m/>
    <m/>
    <m/>
    <n v="2000"/>
    <s v="INDEFERIDO"/>
    <m/>
    <d v="2014-12-30T00:00:00"/>
    <m/>
    <s v=" "/>
    <s v="Bem Imóvel"/>
    <s v="Edificação"/>
    <m/>
    <m/>
    <m/>
    <m/>
    <m/>
    <m/>
    <m/>
    <x v="1"/>
    <m/>
    <m/>
    <d v="2014-12-30T00:00:00"/>
    <n v="2000"/>
    <m/>
    <m/>
    <m/>
    <m/>
    <m/>
    <m/>
    <m/>
    <m/>
    <m/>
    <m/>
  </r>
  <r>
    <m/>
    <s v="SUPERINT"/>
    <s v="Para instrução na Superintendência. Origem: DEPAM 18/09/2012 / Destino: 12/12/2012"/>
    <s v="01458.001991/2011-01"/>
    <s v="SE"/>
    <s v="RJ"/>
    <s v="Engenheiro Passos"/>
    <s v="Edificação"/>
    <s v="Estação ferroviária de Engenheiro Passos"/>
    <n v="1"/>
    <m/>
    <n v="1"/>
    <n v="1539"/>
    <x v="70"/>
    <m/>
    <m/>
    <m/>
    <n v="2000"/>
    <s v="INSTRUÇÃO"/>
    <m/>
    <m/>
    <m/>
    <s v=" "/>
    <s v="Bem Imóvel"/>
    <s v="Edificação"/>
    <m/>
    <m/>
    <m/>
    <m/>
    <m/>
    <m/>
    <m/>
    <x v="1"/>
    <m/>
    <m/>
    <m/>
    <m/>
    <m/>
    <m/>
    <m/>
    <m/>
    <m/>
    <m/>
    <m/>
    <m/>
    <m/>
    <m/>
  </r>
  <r>
    <d v="2017-07-24T00:00:00"/>
    <s v="DEPAM"/>
    <s v="Devolvido pela Conselheira, e encaminhado ao Conselho em 28/02/2014, por não ter nenhuma providência a ser tomada pelo DEPAM."/>
    <s v="01458.000015/2007-47"/>
    <s v="NE"/>
    <s v="MA"/>
    <s v="São Luís"/>
    <s v="Bem móvel ou integrado"/>
    <s v="Imagem de São Bonifácio"/>
    <n v="1"/>
    <s v="TP"/>
    <n v="1"/>
    <n v="1540"/>
    <x v="70"/>
    <m/>
    <m/>
    <m/>
    <n v="2000"/>
    <s v="TOMB. PROVIS."/>
    <m/>
    <m/>
    <m/>
    <s v="MA-2111300-BM-AR-00003"/>
    <s v="Bem Móvel e Integrado"/>
    <s v="Artefato"/>
    <m/>
    <m/>
    <m/>
    <m/>
    <m/>
    <m/>
    <m/>
    <x v="1"/>
    <m/>
    <m/>
    <m/>
    <m/>
    <m/>
    <s v="Não se aplica"/>
    <m/>
    <s v="Não se aplica"/>
    <m/>
    <m/>
    <m/>
    <m/>
    <m/>
    <m/>
  </r>
  <r>
    <m/>
    <s v="SUPERINT"/>
    <s v="Encaminhado à Superintendência em 15/12/2013"/>
    <s v="01458.001515/2011-82"/>
    <s v="NE"/>
    <s v="BA"/>
    <s v="Lençóis"/>
    <s v="Terreiro"/>
    <s v="Terreiro Palácio de Ogum"/>
    <n v="1"/>
    <m/>
    <n v="1"/>
    <n v="1541"/>
    <x v="70"/>
    <m/>
    <m/>
    <m/>
    <n v="2000"/>
    <s v="INSTRUÇÃO"/>
    <m/>
    <m/>
    <m/>
    <s v=" "/>
    <s v="Bem Imóvel"/>
    <s v="Conjunto Arquitetônico"/>
    <s v="Arquitetura Religiosa"/>
    <m/>
    <m/>
    <m/>
    <m/>
    <m/>
    <m/>
    <x v="1"/>
    <m/>
    <m/>
    <m/>
    <m/>
    <m/>
    <m/>
    <m/>
    <m/>
    <m/>
    <m/>
    <m/>
    <m/>
    <m/>
    <m/>
  </r>
  <r>
    <m/>
    <s v="ARQUIVO"/>
    <m/>
    <s v="01450.003851/2007-53"/>
    <s v="CO"/>
    <s v="MT"/>
    <s v="Cáceres"/>
    <s v="Conjunto Urbano"/>
    <s v="Conjunto Arquitetônico, Urbanístico e Paisagístico da Cidade de Cáceres - Mato Grosso"/>
    <n v="1"/>
    <s v="T"/>
    <n v="1"/>
    <n v="1542"/>
    <x v="70"/>
    <m/>
    <m/>
    <m/>
    <n v="2000"/>
    <s v="TOMBADO"/>
    <m/>
    <m/>
    <m/>
    <s v="MT-5102504-BI-CU-00001"/>
    <s v="Bem Imóvel"/>
    <s v="Conjunto Urbano"/>
    <m/>
    <d v="2013-02-28T00:00:00"/>
    <d v="2013-02-28T00:00:00"/>
    <m/>
    <m/>
    <n v="2010"/>
    <n v="66"/>
    <x v="76"/>
    <n v="2010"/>
    <m/>
    <m/>
    <m/>
    <m/>
    <s v="T"/>
    <s v="sim"/>
    <s v="T"/>
    <s v="sim"/>
    <s v="sim"/>
    <s v="não"/>
    <s v="não"/>
    <m/>
    <s v="Os estudos para normatização foram iniciados nas Oficinas Regionais em 2011, mas não avançaram."/>
  </r>
  <r>
    <d v="2015-11-16T00:00:00"/>
    <s v="DEPAM"/>
    <s v="CGID: 16/11/2015"/>
    <s v="01458.000079/2013-96"/>
    <s v="NE"/>
    <s v="BA"/>
    <s v="Salvador"/>
    <s v="Coleção ou acervo"/>
    <s v="Coleção de Obras da produção plástica de Walter Smetak, de propriedade do espólio de Waletr Smetak"/>
    <n v="1"/>
    <m/>
    <n v="1"/>
    <n v="1543"/>
    <x v="70"/>
    <m/>
    <m/>
    <m/>
    <n v="2000"/>
    <s v="INSTRUÇÃO"/>
    <s v="DEFERIMENTO"/>
    <m/>
    <m/>
    <s v=" "/>
    <s v="Bem Móvel e Integrado"/>
    <s v="Coleção"/>
    <m/>
    <m/>
    <m/>
    <m/>
    <m/>
    <m/>
    <m/>
    <x v="1"/>
    <m/>
    <s v="                                                                                                                                                                                                                                                               "/>
    <m/>
    <m/>
    <m/>
    <m/>
    <m/>
    <m/>
    <m/>
    <m/>
    <m/>
    <m/>
    <m/>
    <m/>
  </r>
  <r>
    <m/>
    <s v="ARQUIVO"/>
    <s v="DESAPARECIDO. Copia inserida no processo 1550-T-07 (18/02/2014). Consta como tramitado para a COPEDOC. Saiu da lista dos desaparecidos porque foi analisado no âmbito do processo 1550, mesmo que apenas pela cópia (Anna, 14/03/2016)."/>
    <s v="01458.000050/2007-66"/>
    <s v="SE"/>
    <s v="RJ"/>
    <s v="Niterói"/>
    <s v="Jardim Histórico"/>
    <s v="Praça do Caminho Niemeyer"/>
    <n v="1"/>
    <m/>
    <n v="1"/>
    <n v="1544"/>
    <x v="70"/>
    <m/>
    <m/>
    <m/>
    <n v="2000"/>
    <s v="INDEFERIDO"/>
    <m/>
    <m/>
    <m/>
    <s v=" "/>
    <s v="Bem Imóvel"/>
    <s v="Jardim Histórico"/>
    <m/>
    <m/>
    <m/>
    <m/>
    <m/>
    <m/>
    <m/>
    <x v="1"/>
    <m/>
    <m/>
    <m/>
    <m/>
    <s v="Após análise, Andrey sugere não tombar."/>
    <m/>
    <m/>
    <m/>
    <m/>
    <m/>
    <m/>
    <m/>
    <m/>
    <m/>
  </r>
  <r>
    <m/>
    <s v="PF"/>
    <s v="No MinC para homologação, em 03/10/2016. MINC não homologou! Verificar com PF e IBRAM para proceder homologação. Encaminhado à PF no dia 17/12/2019."/>
    <s v="01458.001560/2012-18"/>
    <s v="SE"/>
    <s v="RJ"/>
    <s v="Rio de Janeiro"/>
    <s v="Coleção ou acervo"/>
    <s v="Coleção Geyer"/>
    <n v="1"/>
    <s v="TA"/>
    <n v="1"/>
    <n v="1545"/>
    <x v="70"/>
    <m/>
    <m/>
    <m/>
    <n v="2000"/>
    <s v="TOMB. APROV."/>
    <m/>
    <m/>
    <m/>
    <s v=" RJ-3304557-BM-CL-00004"/>
    <s v="Bem Móvel e Integrado"/>
    <s v="Coleção"/>
    <m/>
    <m/>
    <s v="x"/>
    <s v="x"/>
    <m/>
    <n v="2014"/>
    <n v="77"/>
    <x v="1"/>
    <m/>
    <m/>
    <m/>
    <m/>
    <m/>
    <s v="Não se aplica"/>
    <m/>
    <s v="Não se aplica"/>
    <m/>
    <m/>
    <m/>
    <m/>
    <m/>
    <m/>
  </r>
  <r>
    <m/>
    <s v="ARQUIVO"/>
    <s v="Enviado para indeferimento em 13/02/2019"/>
    <s v="01458.000052/2007-55"/>
    <s v="SE"/>
    <s v="RJ"/>
    <s v="Rio de Janeiro"/>
    <s v="Edificação"/>
    <s v="Edificação Sede do GRES Estação Primeira da Mangueira"/>
    <n v="1"/>
    <m/>
    <n v="1"/>
    <n v="1546"/>
    <x v="70"/>
    <m/>
    <m/>
    <m/>
    <n v="2000"/>
    <s v="INDEFERIDO"/>
    <m/>
    <m/>
    <m/>
    <s v=" "/>
    <s v="Bem Imóvel"/>
    <s v="Edificação"/>
    <m/>
    <m/>
    <m/>
    <m/>
    <m/>
    <m/>
    <m/>
    <x v="1"/>
    <m/>
    <m/>
    <m/>
    <m/>
    <m/>
    <m/>
    <m/>
    <m/>
    <m/>
    <m/>
    <m/>
    <m/>
    <m/>
    <m/>
  </r>
  <r>
    <m/>
    <s v="SUPERINT"/>
    <s v="Encaminhado à Superintendência da Bahia em 28/02/2014"/>
    <s v="01458.000078/2013-41"/>
    <s v="NE"/>
    <s v="BA"/>
    <s v="Salvador"/>
    <s v="Conjunto Urbano"/>
    <s v="Feira de São Joaquim"/>
    <n v="1"/>
    <m/>
    <n v="1"/>
    <n v="1547"/>
    <x v="70"/>
    <m/>
    <m/>
    <m/>
    <n v="2000"/>
    <s v="INSTRUÇÃO"/>
    <m/>
    <m/>
    <m/>
    <s v=" "/>
    <s v="Bem Imóvel"/>
    <s v="Conjunto Urbano"/>
    <m/>
    <m/>
    <m/>
    <m/>
    <m/>
    <m/>
    <m/>
    <x v="1"/>
    <m/>
    <m/>
    <m/>
    <m/>
    <m/>
    <m/>
    <m/>
    <m/>
    <m/>
    <m/>
    <m/>
    <m/>
    <m/>
    <m/>
  </r>
  <r>
    <m/>
    <s v="ARQUIVO"/>
    <s v="Edificações e Núcleos Urbanos e Rurais relacionados com a imigração em Santa Catarina"/>
    <s v="01450.015271/2007-17"/>
    <s v="S"/>
    <s v="SC"/>
    <s v="Urussanga"/>
    <s v="Edificação e Acervo"/>
    <s v="Edificações e Núcleos Urbanos e Rurais relacionados com a imigração em Santa Catarina - Igreja São Gervásio e São Protásio"/>
    <n v="1"/>
    <s v="T"/>
    <n v="0"/>
    <n v="1548"/>
    <x v="70"/>
    <m/>
    <m/>
    <m/>
    <n v="2000"/>
    <s v="TOMBADO"/>
    <m/>
    <m/>
    <m/>
    <s v="SC4219002BIED00002"/>
    <s v="Bem Imóvel"/>
    <s v="Edificação"/>
    <s v="Arquitetura Religiosa"/>
    <m/>
    <d v="2015-09-21T00:00:00"/>
    <d v="2015-09-21T00:00:00"/>
    <m/>
    <n v="2007"/>
    <n v="55"/>
    <x v="61"/>
    <n v="2010"/>
    <m/>
    <m/>
    <m/>
    <s v="Homologado por meio da Portaria nº 128,de 10 de dezembro de 2014 – DOU 12/12/2014 – Seção I,  pag.29"/>
    <s v="Não se aplica"/>
    <m/>
    <m/>
    <m/>
    <m/>
    <m/>
    <m/>
    <m/>
    <m/>
  </r>
  <r>
    <m/>
    <s v="ARQUIVO"/>
    <m/>
    <s v="01450.015271/2007-17"/>
    <s v="S"/>
    <s v="SC"/>
    <s v="Indaial"/>
    <s v="Edificação"/>
    <s v="Edificações e Núcleos Urbanos e Rurais relacionados com a imigração em Santa Catarina - Casa Duwe"/>
    <n v="1"/>
    <s v="T"/>
    <n v="1"/>
    <n v="1548"/>
    <x v="70"/>
    <m/>
    <m/>
    <m/>
    <n v="2000"/>
    <s v="TOMBADO"/>
    <m/>
    <m/>
    <m/>
    <s v="SC4207502BIED00001"/>
    <s v="Bem Imóvel"/>
    <s v="Edificação"/>
    <m/>
    <d v="2015-09-15T00:00:00"/>
    <d v="2015-09-15T00:00:00"/>
    <d v="2015-09-15T00:00:00"/>
    <m/>
    <n v="2007"/>
    <n v="55"/>
    <x v="61"/>
    <n v="2010"/>
    <m/>
    <m/>
    <m/>
    <s v="Homologado por meio da Portaria nº 128,de 10 de dezembro de 2014 – DOU 12/12/2014 – Seção I,  pag.29"/>
    <s v="Não se aplica"/>
    <m/>
    <s v="T"/>
    <s v="sim"/>
    <s v="sim"/>
    <m/>
    <m/>
    <m/>
    <m/>
  </r>
  <r>
    <m/>
    <s v="ARQUIVO"/>
    <m/>
    <s v="01450.015271/2007-17"/>
    <s v="S"/>
    <s v="SC"/>
    <s v="Indaial"/>
    <s v="Edificação"/>
    <s v="Edificações e Núcleos Urbanos e Rurais relacionados com a imigração em Santa Catarina - Casa Ristow, Arlindo e Edmundo"/>
    <n v="1"/>
    <s v="T"/>
    <n v="0"/>
    <n v="1548"/>
    <x v="70"/>
    <m/>
    <m/>
    <m/>
    <n v="2000"/>
    <s v="TOMBADO"/>
    <m/>
    <m/>
    <m/>
    <s v="SC4207502BIED00003"/>
    <s v="Bem Imóvel"/>
    <s v="Edificação"/>
    <m/>
    <d v="2015-09-16T00:00:00"/>
    <d v="2015-09-16T00:00:00"/>
    <d v="2015-09-16T00:00:00"/>
    <m/>
    <n v="2007"/>
    <n v="55"/>
    <x v="61"/>
    <n v="2010"/>
    <m/>
    <m/>
    <m/>
    <s v="Homologado por meio da Portaria nº 128,de 10 de dezembro de 2014 – DOU 12/12/2014 – Seção I,  pag.29"/>
    <s v="Não se aplica"/>
    <m/>
    <s v="T"/>
    <s v="não"/>
    <s v="sim"/>
    <m/>
    <m/>
    <m/>
    <m/>
  </r>
  <r>
    <m/>
    <s v="ARQUIVO"/>
    <m/>
    <s v="01450.015271/2007-17"/>
    <s v="S"/>
    <s v="SC"/>
    <s v="Indaial"/>
    <s v="Edificação e Acervo"/>
    <s v="Edificações e Núcleos Urbanos e Rurais relacionados com a imigração em Santa Catarina - Capela Nossa Sra do Perpétuo Socorro"/>
    <n v="1"/>
    <s v="T"/>
    <n v="0"/>
    <n v="1548"/>
    <x v="70"/>
    <m/>
    <m/>
    <m/>
    <n v="2000"/>
    <s v="TOMBADO"/>
    <m/>
    <m/>
    <m/>
    <s v="SC4207502BIED00004"/>
    <s v="Bem Imóvel"/>
    <s v="Edificação"/>
    <s v="Arquitetura Religiosa"/>
    <m/>
    <d v="2015-09-16T00:00:00"/>
    <d v="2015-09-16T00:00:00"/>
    <m/>
    <n v="2007"/>
    <n v="55"/>
    <x v="61"/>
    <n v="2010"/>
    <m/>
    <m/>
    <m/>
    <s v="Homologado por meio da Portaria nº 128,de 10 de dezembro de 2014 – DOU 12/12/2014 – Seção I,  pag.29"/>
    <s v="Não se aplica"/>
    <m/>
    <s v="T"/>
    <s v="não"/>
    <s v="sim"/>
    <m/>
    <m/>
    <m/>
    <m/>
  </r>
  <r>
    <m/>
    <s v="ARQUIVO"/>
    <m/>
    <s v="01450.015271/2007-17"/>
    <s v="S"/>
    <s v="SC"/>
    <s v="Indaial"/>
    <s v="Edificação"/>
    <s v="Edificações e Núcleos Urbanos e Rurais relacionados com a imigração em Santa Catarina - Casa Hersing, Lorival"/>
    <n v="1"/>
    <s v="T"/>
    <n v="0"/>
    <n v="1548"/>
    <x v="70"/>
    <m/>
    <m/>
    <m/>
    <n v="2000"/>
    <s v="TOMBADO"/>
    <m/>
    <m/>
    <m/>
    <s v="SC4207502BIED00002"/>
    <s v="Bem Imóvel"/>
    <s v="Edificação"/>
    <m/>
    <m/>
    <d v="2015-09-15T00:00:00"/>
    <d v="2015-09-15T00:00:00"/>
    <m/>
    <n v="2007"/>
    <n v="55"/>
    <x v="61"/>
    <n v="2010"/>
    <m/>
    <m/>
    <m/>
    <s v="Homologado por meio da Portaria nº 128,de 10 de dezembro de 2014 – DOU 12/12/2014 – Seção I,  pag.29"/>
    <s v="Não se aplica"/>
    <m/>
    <s v="T"/>
    <s v="sim"/>
    <s v="sim"/>
    <m/>
    <m/>
    <m/>
    <m/>
  </r>
  <r>
    <m/>
    <s v="ARQUIVO"/>
    <m/>
    <s v="01450.015271/2007-17"/>
    <s v="S"/>
    <s v="SC"/>
    <s v="Indaial"/>
    <s v="Edificação"/>
    <s v="Edificações e Núcleos Urbanos e Rurais relacionados com a imigração em Santa Catarina - Casa Schroeder, Luiza "/>
    <n v="1"/>
    <s v="T"/>
    <n v="0"/>
    <n v="1548"/>
    <x v="70"/>
    <m/>
    <m/>
    <m/>
    <n v="2000"/>
    <s v="TOMBADO"/>
    <m/>
    <m/>
    <m/>
    <s v="SC4207502BIED00005"/>
    <s v="Bem Imóvel"/>
    <s v="Edificação"/>
    <m/>
    <m/>
    <d v="2015-09-16T00:00:00"/>
    <d v="2015-09-16T00:00:00"/>
    <m/>
    <n v="2007"/>
    <n v="55"/>
    <x v="61"/>
    <n v="2010"/>
    <m/>
    <m/>
    <m/>
    <s v="Homologado por meio da Portaria nº 128,de 10 de dezembro de 2014 – DOU 12/12/2014 – Seção I,  pag.29"/>
    <s v="Não se aplica"/>
    <m/>
    <s v="T"/>
    <s v="não"/>
    <s v="sim"/>
    <m/>
    <m/>
    <m/>
    <m/>
  </r>
  <r>
    <m/>
    <s v="ARQUIVO"/>
    <m/>
    <s v="01450.015271/2007-17"/>
    <s v="S"/>
    <s v="SC"/>
    <s v="Indaial"/>
    <s v="Edificação"/>
    <s v="Edificações e Núcleos Urbanos e Rurais relacionados com a imigração em Santa Catarina - Ponte madeira coberta Warnow"/>
    <n v="1"/>
    <s v="T"/>
    <n v="0"/>
    <n v="1548"/>
    <x v="70"/>
    <m/>
    <m/>
    <m/>
    <n v="2000"/>
    <s v="TOMBADO"/>
    <m/>
    <m/>
    <m/>
    <s v="SC4207502BIOE00001"/>
    <s v="Bem Imóvel"/>
    <s v="Edificação"/>
    <m/>
    <m/>
    <d v="2015-09-16T00:00:00"/>
    <d v="2015-09-16T00:00:00"/>
    <m/>
    <n v="2007"/>
    <n v="55"/>
    <x v="61"/>
    <n v="2010"/>
    <m/>
    <m/>
    <m/>
    <s v="Homologado por meio da Portaria nº 128,de 10 de dezembro de 2014 – DOU 12/12/2014 – Seção I,  pag.29"/>
    <s v="Não se aplica"/>
    <m/>
    <s v="T"/>
    <s v="não"/>
    <s v="sim"/>
    <m/>
    <m/>
    <m/>
    <m/>
  </r>
  <r>
    <m/>
    <s v="ARQUIVO"/>
    <m/>
    <s v="01450.015271/2007-17"/>
    <s v="S"/>
    <s v="SC"/>
    <s v="Ascurra"/>
    <s v="Edificação"/>
    <s v="Edificações e Núcleos Urbanos e Rurais relacionados com a imigração em Santa Catarina - Casa Buzzi"/>
    <n v="1"/>
    <s v="T"/>
    <n v="0"/>
    <n v="1548"/>
    <x v="70"/>
    <m/>
    <m/>
    <m/>
    <n v="2000"/>
    <s v="TOMBADO"/>
    <m/>
    <m/>
    <m/>
    <s v="SC4201703BIED00001"/>
    <s v="Bem Imóvel"/>
    <s v="Edificação"/>
    <m/>
    <m/>
    <d v="2015-09-14T00:00:00"/>
    <d v="2015-09-14T00:00:00"/>
    <m/>
    <n v="2007"/>
    <n v="55"/>
    <x v="61"/>
    <n v="2010"/>
    <m/>
    <m/>
    <m/>
    <s v="Homologado por meio da Portaria nº 128,de 10 de dezembro de 2014 – DOU 12/12/2014 – Seção I,  pag.29"/>
    <s v="Não se aplica"/>
    <m/>
    <m/>
    <m/>
    <m/>
    <m/>
    <m/>
    <m/>
    <m/>
  </r>
  <r>
    <m/>
    <s v="ARQUIVO"/>
    <m/>
    <s v="01450.015271/2007-17"/>
    <s v="S"/>
    <s v="SC"/>
    <s v="Blumenau"/>
    <s v="Edificação e Acervo"/>
    <s v="Edificações e Núcleos Urbanos e Rurais relacionados com a imigração em Santa Catarina - Igreja Luterana do Espírito Santo"/>
    <n v="1"/>
    <s v="T"/>
    <n v="0"/>
    <n v="1548"/>
    <x v="70"/>
    <m/>
    <m/>
    <m/>
    <n v="2000"/>
    <s v="TOMBADO"/>
    <m/>
    <m/>
    <m/>
    <s v="SC4202404BIED00001"/>
    <s v="Bem Imóvel"/>
    <s v="Edificação"/>
    <s v="Arquitetura Religiosa"/>
    <d v="2015-09-14T00:00:00"/>
    <d v="2015-09-14T00:00:00"/>
    <d v="2015-09-14T00:00:00"/>
    <m/>
    <n v="2007"/>
    <n v="55"/>
    <x v="61"/>
    <n v="2010"/>
    <m/>
    <m/>
    <m/>
    <s v="Homologado por meio da Portaria nº 128,de 10 de dezembro de 2014 – DOU 12/12/2014 – Seção I,  pag.29"/>
    <s v="Não se aplica"/>
    <m/>
    <m/>
    <m/>
    <m/>
    <m/>
    <m/>
    <m/>
    <m/>
  </r>
  <r>
    <m/>
    <s v="ARQUIVO"/>
    <m/>
    <s v="01450.015271/2007-17"/>
    <s v="S"/>
    <s v="SC"/>
    <s v="Blumenau"/>
    <s v="Edificação"/>
    <s v="Edificações e Núcleos Urbanos e Rurais relacionados com a imigração em Santa Catarina - Salão Primavera"/>
    <n v="1"/>
    <s v="T"/>
    <n v="0"/>
    <n v="1548"/>
    <x v="70"/>
    <m/>
    <m/>
    <m/>
    <n v="2000"/>
    <s v="TOMBADO"/>
    <m/>
    <m/>
    <m/>
    <s v="SC4202404BIED00007"/>
    <s v="Bem Imóvel"/>
    <s v="Edificação"/>
    <m/>
    <m/>
    <d v="2015-09-15T00:00:00"/>
    <d v="2015-09-15T00:00:00"/>
    <m/>
    <n v="2007"/>
    <n v="55"/>
    <x v="61"/>
    <n v="2010"/>
    <m/>
    <m/>
    <m/>
    <s v="Homologado por meio da Portaria nº 128,de 10 de dezembro de 2014 – DOU 12/12/2014 – Seção I,  pag.29"/>
    <s v="Não se aplica"/>
    <m/>
    <m/>
    <m/>
    <m/>
    <m/>
    <m/>
    <m/>
    <m/>
  </r>
  <r>
    <m/>
    <s v="ARQUIVO"/>
    <m/>
    <s v="01450.015271/2007-17"/>
    <s v="S"/>
    <s v="SC"/>
    <s v="Blumenau"/>
    <s v="Edificação"/>
    <s v="Edificações e Núcleos Urbanos e Rurais relacionados com a imigração em Santa Catarina - Casa Conrad, Heinz Carl (Haco)"/>
    <n v="1"/>
    <s v="T"/>
    <n v="0"/>
    <n v="1548"/>
    <x v="70"/>
    <m/>
    <m/>
    <m/>
    <n v="2000"/>
    <s v="TOMBADO"/>
    <m/>
    <m/>
    <m/>
    <s v="SC4202404BIED00005"/>
    <s v="Bem Imóvel"/>
    <s v="Edificação"/>
    <m/>
    <m/>
    <d v="2015-09-15T00:00:00"/>
    <d v="2015-09-15T00:00:00"/>
    <m/>
    <n v="2007"/>
    <n v="55"/>
    <x v="61"/>
    <n v="2010"/>
    <m/>
    <m/>
    <m/>
    <s v="Homologado por meio da Portaria nº 128,de 10 de dezembro de 2014 – DOU 12/12/2014 – Seção I,  pag.29"/>
    <s v="Não se aplica"/>
    <m/>
    <m/>
    <m/>
    <m/>
    <m/>
    <m/>
    <m/>
    <m/>
  </r>
  <r>
    <m/>
    <s v="ARQUIVO"/>
    <m/>
    <s v="01450.015271/2007-17"/>
    <s v="S"/>
    <s v="SC"/>
    <s v="Blumenau"/>
    <s v="Edificação"/>
    <s v="Edificações e Núcleos Urbanos e Rurais relacionados com a imigração em Santa Catarina - Comercial Husadel"/>
    <n v="1"/>
    <s v="T"/>
    <n v="0"/>
    <n v="1548"/>
    <x v="70"/>
    <m/>
    <m/>
    <m/>
    <n v="2000"/>
    <s v="TOMBADO"/>
    <m/>
    <m/>
    <m/>
    <s v="SC4202404BIED00002"/>
    <s v="Bem Imóvel"/>
    <s v="Edificação"/>
    <m/>
    <m/>
    <d v="2015-09-15T00:00:00"/>
    <d v="2015-09-15T00:00:00"/>
    <m/>
    <n v="2007"/>
    <n v="55"/>
    <x v="61"/>
    <n v="2010"/>
    <m/>
    <m/>
    <m/>
    <s v="Homologado por meio da Portaria nº 128,de 10 de dezembro de 2014 – DOU 12/12/2014 – Seção I,  pag.29"/>
    <s v="Não se aplica"/>
    <m/>
    <m/>
    <m/>
    <m/>
    <m/>
    <m/>
    <m/>
    <m/>
  </r>
  <r>
    <m/>
    <s v="ARQUIVO"/>
    <m/>
    <s v="01450.015271/2007-17"/>
    <s v="S"/>
    <s v="SC"/>
    <s v="Blumenau"/>
    <s v="Edificação"/>
    <s v="Edificações e Núcleos Urbanos e Rurais relacionados com a imigração em Santa Catarina - Conjunto Zimmdars"/>
    <n v="1"/>
    <s v="T"/>
    <n v="0"/>
    <n v="1548"/>
    <x v="70"/>
    <m/>
    <m/>
    <m/>
    <n v="2000"/>
    <s v="TOMBADO"/>
    <m/>
    <m/>
    <m/>
    <s v="SC4202404BICA00001"/>
    <s v="Bem Imóvel"/>
    <s v="Edificação"/>
    <m/>
    <m/>
    <d v="2015-09-15T00:00:00"/>
    <d v="2015-09-15T00:00:00"/>
    <m/>
    <n v="2007"/>
    <n v="55"/>
    <x v="61"/>
    <n v="2010"/>
    <m/>
    <m/>
    <m/>
    <s v="Homologado por meio da Portaria nº 128,de 10 de dezembro de 2014 – DOU 12/12/2014 – Seção I,  pag.29"/>
    <s v="Não se aplica"/>
    <m/>
    <m/>
    <m/>
    <m/>
    <m/>
    <m/>
    <m/>
    <m/>
  </r>
  <r>
    <m/>
    <s v="ARQUIVO"/>
    <m/>
    <s v="01450.015271/2007-17"/>
    <s v="S"/>
    <s v="SC"/>
    <s v="Blumenau"/>
    <s v="Edificação"/>
    <s v="Edificações e Núcleos Urbanos e Rurais relacionados com a imigração em Santa Catarina - Museu da Família Colonial"/>
    <n v="1"/>
    <s v="T"/>
    <n v="0"/>
    <n v="1548"/>
    <x v="70"/>
    <m/>
    <m/>
    <m/>
    <n v="2000"/>
    <s v="TOMBADO"/>
    <m/>
    <m/>
    <m/>
    <s v="SC4202404BIED00003"/>
    <s v="Bem Imóvel"/>
    <s v="Edificação"/>
    <m/>
    <m/>
    <d v="2015-09-15T00:00:00"/>
    <d v="2015-09-15T00:00:00"/>
    <m/>
    <n v="2007"/>
    <n v="55"/>
    <x v="61"/>
    <n v="2010"/>
    <m/>
    <m/>
    <m/>
    <s v="Homologado por meio da Portaria nº 128,de 10 de dezembro de 2014 – DOU 12/12/2014 – Seção I,  pag.29"/>
    <s v="Não se aplica"/>
    <m/>
    <m/>
    <m/>
    <m/>
    <m/>
    <m/>
    <m/>
    <m/>
  </r>
  <r>
    <m/>
    <s v="ARQUIVO"/>
    <m/>
    <s v="01450.015271/2007-17"/>
    <s v="S"/>
    <s v="SC"/>
    <s v="Itaiópolis"/>
    <s v="Edificação e Acervo"/>
    <s v="Edificações e Núcleos Urbanos e Rurais relacionados com a imigração em Santa Catarina - Igreja São Pedro e São Paulo e cemitério"/>
    <n v="1"/>
    <s v="T"/>
    <n v="0"/>
    <n v="1548"/>
    <x v="70"/>
    <m/>
    <m/>
    <m/>
    <n v="2000"/>
    <s v="TOMBADO"/>
    <m/>
    <m/>
    <m/>
    <s v="SC4208104BIED00003"/>
    <s v="Bem Imóvel"/>
    <s v="Edificação"/>
    <s v="Arquitetura Religiosa"/>
    <d v="2015-09-16T00:00:00"/>
    <d v="2015-09-16T00:00:00"/>
    <d v="2015-09-16T00:00:00"/>
    <m/>
    <n v="2007"/>
    <n v="55"/>
    <x v="61"/>
    <n v="2010"/>
    <m/>
    <m/>
    <m/>
    <s v="Homologado por meio da Portaria nº 128,de 10 de dezembro de 2014 – DOU 12/12/2014 – Seção I,  pag.29"/>
    <s v="Não se aplica"/>
    <m/>
    <s v="T"/>
    <s v="não"/>
    <s v="sim"/>
    <m/>
    <m/>
    <m/>
    <m/>
  </r>
  <r>
    <m/>
    <s v="ARQUIVO"/>
    <m/>
    <s v="01450.015271/2007-17"/>
    <s v="S"/>
    <s v="SC"/>
    <s v="Itaiópolis"/>
    <s v="Edificação"/>
    <s v="Edificações e Núcleos Urbanos e Rurais relacionados com a imigração em Santa Catarina - Casa Polaski, David"/>
    <n v="1"/>
    <s v="T"/>
    <n v="0"/>
    <n v="1548"/>
    <x v="70"/>
    <m/>
    <m/>
    <m/>
    <n v="2000"/>
    <s v="TOMBADO"/>
    <m/>
    <m/>
    <m/>
    <s v="SC4208104BIED00002"/>
    <s v="Bem Imóvel"/>
    <s v="Edificação"/>
    <m/>
    <m/>
    <d v="2015-09-16T00:00:00"/>
    <d v="2015-09-16T00:00:00"/>
    <m/>
    <n v="2007"/>
    <n v="55"/>
    <x v="61"/>
    <n v="2010"/>
    <m/>
    <m/>
    <m/>
    <s v="Homologado por meio da Portaria nº 128,de 10 de dezembro de 2014 – DOU 12/12/2014 – Seção I,  pag.29"/>
    <s v="Não se aplica"/>
    <m/>
    <s v="Não se aplica"/>
    <s v="não"/>
    <s v="não"/>
    <m/>
    <m/>
    <m/>
    <s v="Inserido na poligonal de tombamento do Conjunto de Alto Paraguaçú"/>
  </r>
  <r>
    <m/>
    <s v="ARQUIVO"/>
    <m/>
    <s v="01450.015271/2007-17"/>
    <s v="S"/>
    <s v="SC"/>
    <s v="Itaiópolis"/>
    <s v="Edificação e Acervo"/>
    <s v="Edificações e Núcleos Urbanos e Rurais relacionados com a imigração em Santa Catarina - Igreja Santo Estanislau"/>
    <n v="1"/>
    <s v="T"/>
    <n v="0"/>
    <n v="1548"/>
    <x v="70"/>
    <m/>
    <m/>
    <m/>
    <n v="2000"/>
    <s v="TOMBADO"/>
    <m/>
    <m/>
    <m/>
    <s v="SC4208104BIED00001"/>
    <s v="Bem Imóvel"/>
    <s v="Edificação"/>
    <s v="Arquitetura Religiosa"/>
    <m/>
    <d v="2015-09-16T00:00:00"/>
    <d v="2015-09-16T00:00:00"/>
    <m/>
    <n v="2007"/>
    <n v="55"/>
    <x v="61"/>
    <n v="2010"/>
    <m/>
    <m/>
    <m/>
    <s v="Homologado por meio da Portaria nº 128,de 10 de dezembro de 2014 – DOU 12/12/2014 – Seção I,  pag.29"/>
    <s v="Não se aplica"/>
    <m/>
    <s v="Não se aplica"/>
    <s v="não"/>
    <s v="não"/>
    <m/>
    <m/>
    <m/>
    <s v="Inserido na poligonal de tombamento do Conjunto de Alto Paraguaçú"/>
  </r>
  <r>
    <m/>
    <s v="ARQUIVO"/>
    <m/>
    <s v="01450.015271/2007-17"/>
    <s v="S"/>
    <s v="SC"/>
    <s v="Itaiópolis"/>
    <s v="Conjunto Urbano"/>
    <s v="Edificações e Núcleos Urbanos e Rurais relacionados com a imigração em Santa Catarina - Conjunto de Alto Paraguaçú"/>
    <n v="1"/>
    <s v="T"/>
    <n v="0"/>
    <n v="1548"/>
    <x v="70"/>
    <m/>
    <m/>
    <m/>
    <n v="2000"/>
    <s v="TOMBADO"/>
    <m/>
    <m/>
    <m/>
    <s v="SC-4208104-BI-CU-00001"/>
    <s v="Bem Imóvel"/>
    <s v="Conjunto Urbano"/>
    <m/>
    <d v="2015-09-16T00:00:00"/>
    <d v="2015-09-16T00:00:00"/>
    <m/>
    <m/>
    <n v="2007"/>
    <n v="55"/>
    <x v="61"/>
    <n v="2010"/>
    <m/>
    <m/>
    <m/>
    <s v="Homologado por meio da Portaria nº 128,de 10 de dezembro de 2014 – DOU 12/12/2014 – Seção I,  pag.29"/>
    <s v="T"/>
    <m/>
    <s v="T"/>
    <s v="não"/>
    <s v="sim"/>
    <m/>
    <m/>
    <m/>
    <m/>
  </r>
  <r>
    <m/>
    <s v="ARQUIVO"/>
    <m/>
    <s v="01450.015271/2007-17"/>
    <s v="S"/>
    <s v="SC"/>
    <s v="Jaraguá do Sul"/>
    <s v="Edificação"/>
    <s v="Edificações e Núcleos Urbanos e Rurais relacionados com a imigração em Santa Catarina - Casa Rux, Erwin"/>
    <n v="1"/>
    <s v="T"/>
    <n v="0"/>
    <n v="1548"/>
    <x v="70"/>
    <m/>
    <m/>
    <m/>
    <n v="2000"/>
    <s v="TOMBADO"/>
    <m/>
    <m/>
    <m/>
    <s v="SC4208906BIED00003"/>
    <s v="Bem Imóvel"/>
    <s v="Edificação"/>
    <m/>
    <m/>
    <d v="2015-09-17T00:00:00"/>
    <d v="2015-09-17T00:00:00"/>
    <m/>
    <n v="2007"/>
    <n v="55"/>
    <x v="61"/>
    <n v="2010"/>
    <m/>
    <m/>
    <m/>
    <s v="Homologado por meio da Portaria nº 128,de 10 de dezembro de 2014 – DOU 12/12/2014 – Seção I,  pag.29"/>
    <s v="Não se aplica"/>
    <s v="sim"/>
    <s v="Não se aplica"/>
    <s v="sim"/>
    <s v="sim"/>
    <m/>
    <m/>
    <m/>
    <s v="Inserido na poligonal de tombamento de Rio da Luz"/>
  </r>
  <r>
    <m/>
    <s v="ARQUIVO"/>
    <m/>
    <s v="01450.015271/2007-17"/>
    <s v="S"/>
    <s v="SC"/>
    <s v="Jaraguá do Sul"/>
    <s v="Edificação"/>
    <s v="Edificações e Núcleos Urbanos e Rurais relacionados com a imigração em Santa Catarina - Casa Schiocket, Vittório "/>
    <n v="1"/>
    <s v="T"/>
    <n v="0"/>
    <n v="1548"/>
    <x v="70"/>
    <m/>
    <m/>
    <m/>
    <n v="2000"/>
    <s v="TOMBADO"/>
    <m/>
    <m/>
    <m/>
    <s v="SC4208906BIED00002"/>
    <s v="Bem Imóvel"/>
    <s v="Edificação"/>
    <m/>
    <m/>
    <d v="2015-09-17T00:00:00"/>
    <d v="2015-09-17T00:00:00"/>
    <m/>
    <n v="2007"/>
    <n v="55"/>
    <x v="61"/>
    <n v="2010"/>
    <m/>
    <m/>
    <m/>
    <s v="Homologado por meio da Portaria nº 128,de 10 de dezembro de 2014 – DOU 12/12/2014 – Seção I,  pag.29"/>
    <s v="Não se aplica"/>
    <s v="sim"/>
    <s v="T"/>
    <s v="sim"/>
    <s v="sim"/>
    <m/>
    <m/>
    <m/>
    <m/>
  </r>
  <r>
    <m/>
    <s v="ARQUIVO"/>
    <m/>
    <s v="01450.015271/2007-17"/>
    <s v="S"/>
    <s v="SC"/>
    <s v="Jaraguá do Sul"/>
    <s v="Edificação"/>
    <s v="Edificações e Núcleos Urbanos e Rurais relacionados com a imigração em Santa Catarina - Depósito Breithaupt"/>
    <n v="1"/>
    <s v="T"/>
    <n v="0"/>
    <n v="1548"/>
    <x v="70"/>
    <m/>
    <m/>
    <m/>
    <n v="2000"/>
    <s v="TOMBADO"/>
    <m/>
    <m/>
    <m/>
    <s v="SC4208906BIED00001"/>
    <s v="Bem Imóvel"/>
    <s v="Edificação"/>
    <m/>
    <m/>
    <d v="2015-09-17T00:00:00"/>
    <d v="2015-09-17T00:00:00"/>
    <m/>
    <n v="2007"/>
    <n v="55"/>
    <x v="61"/>
    <n v="2010"/>
    <m/>
    <m/>
    <m/>
    <s v="Homologado por meio da Portaria nº 128,de 10 de dezembro de 2014 – DOU 12/12/2014 – Seção I,  pag.29"/>
    <s v="Não se aplica"/>
    <s v="não"/>
    <s v="T"/>
    <s v="não"/>
    <s v="não"/>
    <m/>
    <m/>
    <m/>
    <m/>
  </r>
  <r>
    <m/>
    <s v="ARQUIVO"/>
    <m/>
    <s v="01450.015271/2007-17"/>
    <s v="S"/>
    <s v="SC"/>
    <s v="Jaraguá do Sul"/>
    <s v="Conjunto Rural"/>
    <s v="Edificações e Núcleos Urbanos e Rurais relacionados com a imigração em Santa Catarina - Conjunto Rural de Rio da Luz"/>
    <n v="1"/>
    <s v="T"/>
    <n v="0"/>
    <n v="1548"/>
    <x v="70"/>
    <m/>
    <m/>
    <m/>
    <n v="2000"/>
    <s v="TOMBADO"/>
    <m/>
    <m/>
    <m/>
    <s v="SC4208906PSPS00001"/>
    <s v="Bem Imóvel"/>
    <s v="Conjunto Arquitetônico"/>
    <m/>
    <d v="2015-09-18T00:00:00"/>
    <d v="2015-09-18T00:00:00"/>
    <m/>
    <m/>
    <n v="2007"/>
    <n v="55"/>
    <x v="61"/>
    <n v="2010"/>
    <m/>
    <m/>
    <m/>
    <s v="Homologado por meio da Portaria nº 128,de 10 de dezembro de 2014 – DOU 12/12/2014 – Seção I,  pag.29"/>
    <s v="T"/>
    <s v="sim"/>
    <s v="T"/>
    <s v="sim"/>
    <s v="sim"/>
    <s v="sim"/>
    <m/>
    <s v="Portaria  69/2013 "/>
    <m/>
  </r>
  <r>
    <m/>
    <s v="ARQUIVO"/>
    <m/>
    <s v="01450.015271/2007-17"/>
    <s v="S"/>
    <s v="SC"/>
    <s v="Joinville"/>
    <s v="Edificação"/>
    <s v="Edificações e Núcleos Urbanos e Rurais relacionados com a imigração em Santa Catarina - Casa Fleith, Alvino"/>
    <n v="1"/>
    <s v="T"/>
    <n v="0"/>
    <n v="1548"/>
    <x v="70"/>
    <m/>
    <m/>
    <m/>
    <n v="2000"/>
    <s v="TOMBADO"/>
    <m/>
    <m/>
    <m/>
    <s v="SC4209102BIED00004"/>
    <s v="Bem Imóvel"/>
    <s v="Edificação"/>
    <m/>
    <d v="2015-09-17T00:00:00"/>
    <d v="2015-09-17T00:00:00"/>
    <d v="2015-09-17T00:00:00"/>
    <m/>
    <n v="2007"/>
    <n v="55"/>
    <x v="61"/>
    <n v="2010"/>
    <m/>
    <m/>
    <m/>
    <s v="Homologado por meio da Portaria nº 128,de 10 de dezembro de 2014 – DOU 12/12/2014 – Seção I,  pag.29"/>
    <s v="Não se aplica"/>
    <m/>
    <s v="T"/>
    <s v="sim"/>
    <s v="sim"/>
    <m/>
    <m/>
    <m/>
    <m/>
  </r>
  <r>
    <m/>
    <s v="ARQUIVO"/>
    <m/>
    <s v="01450.015271/2007-17"/>
    <s v="S"/>
    <s v="SC"/>
    <s v="Joinville"/>
    <s v="Edificação"/>
    <s v="Edificações e Núcleos Urbanos e Rurais relacionados com a imigração em Santa Catarina - Casa Kruger, Wally"/>
    <n v="1"/>
    <s v="T"/>
    <n v="0"/>
    <n v="1548"/>
    <x v="70"/>
    <m/>
    <m/>
    <m/>
    <n v="2000"/>
    <s v="TOMBADO"/>
    <m/>
    <m/>
    <m/>
    <s v="SC4209102BIED00003"/>
    <s v="Bem Imóvel"/>
    <s v="Edificação"/>
    <m/>
    <m/>
    <d v="2015-09-17T00:00:00"/>
    <d v="2015-09-17T00:00:00"/>
    <m/>
    <n v="2007"/>
    <n v="55"/>
    <x v="61"/>
    <n v="2010"/>
    <m/>
    <m/>
    <m/>
    <s v="Homologado por meio da Portaria nº 128,de 10 de dezembro de 2014 – DOU 12/12/2014 – Seção I,  pag.29"/>
    <s v="Não se aplica"/>
    <m/>
    <s v="T"/>
    <s v="sim"/>
    <s v="sim"/>
    <m/>
    <m/>
    <m/>
    <m/>
  </r>
  <r>
    <m/>
    <s v="ARQUIVO"/>
    <m/>
    <s v="01450.015271/2007-17"/>
    <s v="S"/>
    <s v="SC"/>
    <s v="Joinville"/>
    <s v="Edificação"/>
    <s v="Edificações e Núcleos Urbanos e Rurais relacionados com a imigração em Santa Catarina - Casa Schwisky, Otto "/>
    <n v="1"/>
    <s v="T"/>
    <n v="0"/>
    <n v="1548"/>
    <x v="70"/>
    <m/>
    <m/>
    <m/>
    <n v="2000"/>
    <s v="TOMBADO"/>
    <m/>
    <m/>
    <m/>
    <s v="SC4209102BIED00005"/>
    <s v="Bem Imóvel"/>
    <s v="Edificação"/>
    <m/>
    <m/>
    <d v="2015-09-17T00:00:00"/>
    <d v="2015-09-17T00:00:00"/>
    <m/>
    <n v="2007"/>
    <n v="55"/>
    <x v="61"/>
    <n v="2010"/>
    <m/>
    <m/>
    <m/>
    <s v="Homologado por meio da Portaria nº 128,de 10 de dezembro de 2014 – DOU 12/12/2014 – Seção I,  pag.29"/>
    <s v="Não se aplica"/>
    <m/>
    <s v="T"/>
    <s v="sim"/>
    <s v="sim"/>
    <m/>
    <m/>
    <m/>
    <m/>
  </r>
  <r>
    <m/>
    <s v="ARQUIVO"/>
    <m/>
    <s v="01450.015271/2007-17"/>
    <s v="S"/>
    <s v="SC"/>
    <s v="Joinville"/>
    <s v="Edificação"/>
    <s v="Edificações e Núcleos Urbanos e Rurais relacionados com a imigração em Santa Catarina - Estação Ferroviária"/>
    <n v="1"/>
    <s v="T"/>
    <n v="0"/>
    <n v="1548"/>
    <x v="70"/>
    <m/>
    <m/>
    <m/>
    <n v="2000"/>
    <s v="TOMBADO"/>
    <m/>
    <m/>
    <m/>
    <s v="SC4209102BIOE00001"/>
    <s v="Bem Imóvel"/>
    <s v="Edificação"/>
    <m/>
    <m/>
    <d v="2015-09-17T00:00:00"/>
    <d v="2015-09-17T00:00:00"/>
    <m/>
    <n v="2007"/>
    <n v="55"/>
    <x v="61"/>
    <n v="2010"/>
    <m/>
    <m/>
    <m/>
    <s v="Homologado por meio da Portaria nº 128,de 10 de dezembro de 2014 – DOU 12/12/2014 – Seção I,  pag.29"/>
    <s v="Não se aplica"/>
    <m/>
    <s v="T"/>
    <s v="não"/>
    <s v="não"/>
    <m/>
    <m/>
    <m/>
    <m/>
  </r>
  <r>
    <m/>
    <s v="ARQUIVO"/>
    <m/>
    <s v="01450.015271/2007-17"/>
    <s v="S"/>
    <s v="SC"/>
    <s v="Orleans"/>
    <s v="Edificação"/>
    <s v="Edificações e Núcleos Urbanos e Rurais relacionados com a imigração em Santa Catarina - Casa Barzan, João Félix"/>
    <n v="1"/>
    <s v="T"/>
    <n v="0"/>
    <n v="1548"/>
    <x v="70"/>
    <m/>
    <m/>
    <m/>
    <n v="2000"/>
    <s v="TOMBADO"/>
    <m/>
    <m/>
    <m/>
    <s v="SC4211702BIED00001"/>
    <s v="Bem Imóvel"/>
    <s v="Edificação"/>
    <m/>
    <m/>
    <d v="2015-09-17T00:00:00"/>
    <d v="2015-09-17T00:00:00"/>
    <m/>
    <n v="2007"/>
    <n v="55"/>
    <x v="61"/>
    <n v="2010"/>
    <m/>
    <m/>
    <m/>
    <s v="Homologado por meio da Portaria nº 128,de 10 de dezembro de 2014 – DOU 12/12/2014 – Seção I,  pag.29"/>
    <s v="Não se aplica"/>
    <m/>
    <m/>
    <m/>
    <m/>
    <m/>
    <m/>
    <m/>
    <m/>
  </r>
  <r>
    <m/>
    <s v="ARQUIVO"/>
    <m/>
    <s v="01450.015271/2007-17"/>
    <s v="S"/>
    <s v="SC"/>
    <s v="Pomerode"/>
    <s v="Edificação"/>
    <s v="Edificações e Núcleos Urbanos e Rurais relacionados com a imigração em Santa Catarina - Casa Raduenz, Walter"/>
    <n v="1"/>
    <s v="T"/>
    <n v="0"/>
    <n v="1548"/>
    <x v="70"/>
    <m/>
    <m/>
    <m/>
    <n v="2000"/>
    <s v="TOMBADO"/>
    <m/>
    <m/>
    <m/>
    <s v="SC4213203BIED00008"/>
    <s v="Bem Imóvel"/>
    <s v="Edificação"/>
    <m/>
    <d v="2015-09-17T00:00:00"/>
    <d v="2015-09-17T00:00:00"/>
    <d v="2015-09-17T00:00:00"/>
    <m/>
    <n v="2007"/>
    <n v="55"/>
    <x v="61"/>
    <n v="2010"/>
    <m/>
    <m/>
    <m/>
    <s v="Homologado por meio da Portaria nº 128,de 10 de dezembro de 2014 – DOU 12/12/2014 – Seção I,  pag.29"/>
    <s v="Não se aplica"/>
    <s v="não"/>
    <s v="Não se aplica"/>
    <s v="não"/>
    <s v="não"/>
    <m/>
    <m/>
    <m/>
    <s v="Inserido na poligonal de tombamento de Rio da Luz"/>
  </r>
  <r>
    <m/>
    <s v="ARQUIVO"/>
    <m/>
    <s v="01450.015271/2007-17"/>
    <s v="S"/>
    <s v="SC"/>
    <s v="Pomerode"/>
    <s v="Conjunto Rural"/>
    <s v="Edificações e Núcleos Urbanos e Rurais relacionados com a imigração em Santa Catarina - Sítio Tribess"/>
    <n v="1"/>
    <s v="T"/>
    <n v="0"/>
    <n v="1548"/>
    <x v="70"/>
    <m/>
    <m/>
    <m/>
    <n v="2000"/>
    <s v="TOMBADO"/>
    <m/>
    <m/>
    <m/>
    <s v="SC4213203BICA00001"/>
    <s v="Bem Imóvel"/>
    <s v="Conjunto Arquitetônico"/>
    <s v="Misto"/>
    <d v="2015-09-18T00:00:00"/>
    <d v="2015-09-18T00:00:00"/>
    <d v="2015-09-18T00:00:00"/>
    <m/>
    <n v="2007"/>
    <n v="55"/>
    <x v="61"/>
    <n v="2010"/>
    <m/>
    <m/>
    <m/>
    <s v="Homologado por meio da Portaria nº 128,de 10 de dezembro de 2014 – DOU 12/12/2014 – Seção I,  pag.29"/>
    <s v="Não se aplica"/>
    <s v="sim"/>
    <s v="T"/>
    <s v="sim"/>
    <s v="sim"/>
    <m/>
    <m/>
    <m/>
    <m/>
  </r>
  <r>
    <m/>
    <s v="ARQUIVO"/>
    <m/>
    <s v="01450.015271/2007-17"/>
    <s v="S"/>
    <s v="SC"/>
    <s v="Pomerode"/>
    <s v="Edificação"/>
    <s v="Edificações e Núcleos Urbanos e Rurais relacionados com a imigração em Santa Catarina - Casa Hardt, Erich"/>
    <n v="1"/>
    <s v="T"/>
    <n v="0"/>
    <n v="1548"/>
    <x v="70"/>
    <m/>
    <m/>
    <m/>
    <n v="2000"/>
    <s v="TOMBADO"/>
    <m/>
    <m/>
    <m/>
    <s v="SC4213203BIED00010"/>
    <s v="Bem Imóvel"/>
    <s v="Edificação"/>
    <m/>
    <m/>
    <d v="2015-09-18T00:00:00"/>
    <d v="2015-09-18T00:00:00"/>
    <m/>
    <n v="2007"/>
    <n v="55"/>
    <x v="61"/>
    <n v="2010"/>
    <m/>
    <m/>
    <m/>
    <s v="Homologado por meio da Portaria nº 128,de 10 de dezembro de 2014 – DOU 12/12/2014 – Seção I,  pag.29"/>
    <s v="Não se aplica"/>
    <s v="não"/>
    <s v="T"/>
    <s v="não"/>
    <s v="não"/>
    <m/>
    <m/>
    <m/>
    <m/>
  </r>
  <r>
    <m/>
    <s v="ARQUIVO"/>
    <m/>
    <s v="01450.015271/2007-17"/>
    <s v="S"/>
    <s v="SC"/>
    <s v="Pomerode"/>
    <s v="Edificação"/>
    <s v="Edificações e Núcleos Urbanos e Rurais relacionados com a imigração em Santa Catarina - Casa Lümke, Helmut (casa de taipa)"/>
    <n v="1"/>
    <s v="T"/>
    <n v="0"/>
    <n v="1548"/>
    <x v="70"/>
    <m/>
    <m/>
    <m/>
    <n v="2000"/>
    <s v="TOMBADO"/>
    <m/>
    <m/>
    <m/>
    <s v="SC4213203BIED00009"/>
    <s v="Bem Imóvel"/>
    <s v="Edificação"/>
    <m/>
    <m/>
    <d v="2015-09-17T00:00:00"/>
    <d v="2015-09-17T00:00:00"/>
    <m/>
    <n v="2007"/>
    <n v="55"/>
    <x v="61"/>
    <n v="2010"/>
    <m/>
    <m/>
    <m/>
    <s v="Homologado por meio da Portaria nº 128,de 10 de dezembro de 2014 – DOU 12/12/2014 – Seção I,  pag.29"/>
    <s v="Não se aplica"/>
    <s v="não"/>
    <s v="Não se aplica"/>
    <s v="não"/>
    <s v="não"/>
    <m/>
    <m/>
    <m/>
    <s v="Inserido na poligonal de tombamento de Rio da Luz"/>
  </r>
  <r>
    <m/>
    <s v="ARQUIVO"/>
    <m/>
    <s v="01450.015271/2007-17"/>
    <s v="S"/>
    <s v="SC"/>
    <s v="Pomerode"/>
    <s v="Edificação"/>
    <s v="Edificações e Núcleos Urbanos e Rurais relacionados com a imigração em Santa Catarina - Casa Siewert, Ovídio "/>
    <n v="1"/>
    <s v="T"/>
    <n v="0"/>
    <n v="1548"/>
    <x v="70"/>
    <m/>
    <m/>
    <m/>
    <n v="2000"/>
    <s v="TOMBADO"/>
    <m/>
    <m/>
    <m/>
    <s v="SC4213203BIED00007"/>
    <s v="Bem Imóvel"/>
    <s v="Edificação"/>
    <m/>
    <m/>
    <d v="2015-09-17T00:00:00"/>
    <d v="2015-09-17T00:00:00"/>
    <m/>
    <n v="2007"/>
    <n v="55"/>
    <x v="61"/>
    <n v="2010"/>
    <m/>
    <m/>
    <m/>
    <s v="Homologado por meio da Portaria nº 128,de 10 de dezembro de 2014 – DOU 12/12/2014 – Seção I,  pag.29"/>
    <s v="Não se aplica"/>
    <s v="não"/>
    <s v="T"/>
    <s v="não"/>
    <s v="não"/>
    <m/>
    <m/>
    <m/>
    <m/>
  </r>
  <r>
    <m/>
    <s v="ARQUIVO"/>
    <m/>
    <s v="01450.015271/2007-17"/>
    <s v="S"/>
    <s v="SC"/>
    <s v="Pomerode"/>
    <s v="Edificação"/>
    <s v="Edificações e Núcleos Urbanos e Rurais relacionados com a imigração em Santa Catarina - Casa Voigt, Ella "/>
    <n v="1"/>
    <s v="T"/>
    <n v="0"/>
    <n v="1548"/>
    <x v="70"/>
    <m/>
    <m/>
    <m/>
    <n v="2000"/>
    <s v="TOMBADO"/>
    <m/>
    <m/>
    <m/>
    <s v="SC4213203BIED00005"/>
    <s v="Bem Imóvel"/>
    <s v="Edificação"/>
    <m/>
    <m/>
    <d v="2015-09-18T00:00:00"/>
    <d v="2015-09-18T00:00:00"/>
    <m/>
    <n v="2007"/>
    <n v="55"/>
    <x v="61"/>
    <n v="2010"/>
    <m/>
    <m/>
    <m/>
    <s v="Homologado por meio da Portaria nº 128,de 10 de dezembro de 2014 – DOU 12/12/2014 – Seção I,  pag.29"/>
    <s v="Não se aplica"/>
    <s v="não"/>
    <s v="T"/>
    <s v="não"/>
    <s v="não"/>
    <m/>
    <m/>
    <m/>
    <m/>
  </r>
  <r>
    <m/>
    <s v="ARQUIVO"/>
    <m/>
    <s v="01450.015271/2007-17"/>
    <s v="S"/>
    <s v="SC"/>
    <s v="Pomerode"/>
    <s v="Edificação"/>
    <s v="Edificações e Núcleos Urbanos e Rurais relacionados com a imigração em Santa Catarina - Casa Wacholz, Felipe "/>
    <n v="1"/>
    <s v="T"/>
    <n v="0"/>
    <n v="1548"/>
    <x v="70"/>
    <m/>
    <m/>
    <m/>
    <n v="2000"/>
    <s v="TOMBADO"/>
    <m/>
    <m/>
    <m/>
    <s v="SC4213203BIED00004"/>
    <s v="Bem Imóvel"/>
    <s v="Edificação"/>
    <m/>
    <m/>
    <d v="2015-09-18T00:00:00"/>
    <d v="2015-09-18T00:00:00"/>
    <m/>
    <n v="2007"/>
    <n v="55"/>
    <x v="61"/>
    <n v="2010"/>
    <m/>
    <m/>
    <m/>
    <s v="Homologado por meio da Portaria nº 128,de 10 de dezembro de 2014 – DOU 12/12/2014 – Seção I,  pag.29"/>
    <s v="Não se aplica"/>
    <s v="não"/>
    <s v="T"/>
    <s v="não"/>
    <s v="não"/>
    <m/>
    <m/>
    <m/>
    <m/>
  </r>
  <r>
    <m/>
    <s v="ARQUIVO"/>
    <m/>
    <s v="01450.015271/2007-17"/>
    <s v="S"/>
    <s v="SC"/>
    <s v="Pomerode"/>
    <s v="Edificação"/>
    <s v="Edificações e Núcleos Urbanos e Rurais relacionados com a imigração em Santa Catarina - Casa Wunderwald"/>
    <n v="1"/>
    <s v="T"/>
    <n v="0"/>
    <n v="1548"/>
    <x v="70"/>
    <m/>
    <m/>
    <m/>
    <n v="2000"/>
    <s v="TOMBADO"/>
    <m/>
    <m/>
    <m/>
    <s v="SC4213203BIED00003"/>
    <s v="Bem Imóvel"/>
    <s v="Edificação"/>
    <m/>
    <m/>
    <d v="2015-09-18T00:00:00"/>
    <d v="2015-09-18T00:00:00"/>
    <m/>
    <n v="2007"/>
    <n v="55"/>
    <x v="61"/>
    <n v="2010"/>
    <m/>
    <m/>
    <m/>
    <s v="Homologado por meio da Portaria nº 128,de 10 de dezembro de 2014 – DOU 12/12/2014 – Seção I,  pag.29"/>
    <s v="Não se aplica"/>
    <s v="não"/>
    <s v="T"/>
    <s v="não"/>
    <s v="não"/>
    <m/>
    <m/>
    <m/>
    <m/>
  </r>
  <r>
    <m/>
    <s v="ARQUIVO"/>
    <m/>
    <s v="01450.015271/2007-17"/>
    <s v="S"/>
    <s v="SC"/>
    <s v="Pomerode"/>
    <s v="Edificação"/>
    <s v="Edificações e Núcleos Urbanos e Rurais relacionados com a imigração em Santa Catarina - Comércio Haut"/>
    <n v="1"/>
    <s v="T"/>
    <n v="0"/>
    <n v="1548"/>
    <x v="70"/>
    <m/>
    <m/>
    <m/>
    <n v="2000"/>
    <s v="TOMBADO"/>
    <m/>
    <m/>
    <m/>
    <s v="SC4213203BIED00002"/>
    <s v="Bem Imóvel"/>
    <s v="Edificação"/>
    <m/>
    <m/>
    <d v="2015-09-18T00:00:00"/>
    <d v="2015-09-18T00:00:00"/>
    <m/>
    <n v="2007"/>
    <n v="55"/>
    <x v="61"/>
    <n v="2010"/>
    <m/>
    <m/>
    <m/>
    <s v="Homologado por meio da Portaria nº 128,de 10 de dezembro de 2014 – DOU 12/12/2014 – Seção I,  pag.29"/>
    <s v="Não se aplica"/>
    <s v="não"/>
    <s v="T"/>
    <s v="não"/>
    <s v="não"/>
    <m/>
    <m/>
    <m/>
    <m/>
  </r>
  <r>
    <m/>
    <s v="ARQUIVO"/>
    <m/>
    <s v="01450.015271/2007-17"/>
    <s v="S"/>
    <s v="SC"/>
    <s v="Pomerode"/>
    <s v="Edificação"/>
    <s v="Edificações e Núcleos Urbanos e Rurais relacionados com a imigração em Santa Catarina - Comércio Weege"/>
    <n v="1"/>
    <s v="T"/>
    <n v="0"/>
    <n v="1548"/>
    <x v="70"/>
    <m/>
    <m/>
    <m/>
    <n v="2000"/>
    <s v="TOMBADO"/>
    <m/>
    <m/>
    <m/>
    <s v="SC4213203BIED00001"/>
    <s v="Bem Imóvel"/>
    <s v="Edificação"/>
    <m/>
    <m/>
    <d v="2015-09-18T00:00:00"/>
    <d v="2015-09-18T00:00:00"/>
    <m/>
    <n v="2007"/>
    <n v="55"/>
    <x v="61"/>
    <n v="2010"/>
    <m/>
    <m/>
    <m/>
    <s v="Homologado por meio da Portaria nº 128,de 10 de dezembro de 2014 – DOU 12/12/2014 – Seção I,  pag.29"/>
    <s v="Não se aplica"/>
    <s v="não"/>
    <s v="Não se aplica"/>
    <s v="não"/>
    <s v="não"/>
    <m/>
    <m/>
    <m/>
    <s v="Inserido na poligonal de tombamento de Rio da Luz"/>
  </r>
  <r>
    <m/>
    <s v="ARQUIVO"/>
    <m/>
    <s v="01450.015271/2007-17"/>
    <s v="S"/>
    <s v="SC"/>
    <s v="Pomerode"/>
    <s v="Conjunto Rural"/>
    <s v="Edificações e Núcleos Urbanos e Rurais relacionados com a imigração em Santa Catarina - Conjunto Rural de Testo Alto"/>
    <n v="1"/>
    <s v="T"/>
    <n v="0"/>
    <n v="1548"/>
    <x v="70"/>
    <m/>
    <m/>
    <m/>
    <n v="2000"/>
    <s v="TOMBADO"/>
    <m/>
    <m/>
    <m/>
    <s v="SC4213203PSPS00001"/>
    <s v="Bem Imóvel"/>
    <s v="Conjunto Arquitetônico"/>
    <m/>
    <d v="2015-09-18T00:00:00"/>
    <d v="2015-09-18T00:00:00"/>
    <m/>
    <m/>
    <n v="2007"/>
    <n v="55"/>
    <x v="61"/>
    <n v="2010"/>
    <m/>
    <m/>
    <m/>
    <s v="Homologado por meio da Portaria nº 128,de 10 de dezembro de 2014 – DOU 12/12/2014 – Seção I,  pag.29"/>
    <s v="T"/>
    <s v="sim"/>
    <s v="T"/>
    <s v="sim"/>
    <s v="sim"/>
    <s v="sim"/>
    <m/>
    <s v="Portaria  70/2013 "/>
    <m/>
  </r>
  <r>
    <m/>
    <s v="ARQUIVO"/>
    <m/>
    <s v="01450.015271/2007-17"/>
    <s v="S"/>
    <s v="SC"/>
    <s v="Pomerode"/>
    <s v="Edificação"/>
    <s v="Edificações e Núcleos Urbanos e Rurais relacionados com a imigração em Santa Catarina - Casa Arndt, Erwin (Casa da Crista)"/>
    <n v="1"/>
    <s v="T"/>
    <n v="0"/>
    <n v="1548"/>
    <x v="70"/>
    <m/>
    <m/>
    <m/>
    <n v="2000"/>
    <s v="TOMBADO"/>
    <m/>
    <m/>
    <m/>
    <s v="SC4213203BIED00011"/>
    <s v="Bem Imóvel"/>
    <s v="Edificação"/>
    <m/>
    <d v="2015-09-17T00:00:00"/>
    <d v="2015-09-17T00:00:00"/>
    <d v="2015-09-17T00:00:00"/>
    <m/>
    <n v="2007"/>
    <n v="55"/>
    <x v="61"/>
    <n v="2010"/>
    <m/>
    <m/>
    <m/>
    <s v="Homologado por meio da Portaria nº 128,de 10 de dezembro de 2014 – DOU 12/12/2014 – Seção I,  pag.29"/>
    <s v="Não se aplica"/>
    <s v="não"/>
    <s v="Não se aplica"/>
    <s v="não"/>
    <s v="não"/>
    <m/>
    <m/>
    <m/>
    <s v="Inserido na poligonal de tombamento de Rio da Luz"/>
  </r>
  <r>
    <m/>
    <s v="ARQUIVO"/>
    <m/>
    <s v="01450.015271/2007-17"/>
    <s v="S"/>
    <s v="SC"/>
    <s v="Pomerode"/>
    <s v="Edificação"/>
    <s v="Edificações e Núcleos Urbanos e Rurais relacionados com a imigração em Santa Catarina - Casa Siewert, Wendelin, em Testo Alto"/>
    <n v="1"/>
    <s v="T"/>
    <n v="0"/>
    <n v="1548"/>
    <x v="70"/>
    <m/>
    <m/>
    <m/>
    <n v="2000"/>
    <s v="TOMBADO"/>
    <m/>
    <m/>
    <m/>
    <s v="SC4213203BIED00006"/>
    <s v="Bem Imóvel"/>
    <s v="Edificação"/>
    <m/>
    <d v="2015-09-22T00:00:00"/>
    <d v="2015-09-22T00:00:00"/>
    <d v="2015-09-22T00:00:00"/>
    <m/>
    <n v="2007"/>
    <n v="55"/>
    <x v="61"/>
    <n v="2010"/>
    <m/>
    <m/>
    <m/>
    <s v="Homologado por meio da Portaria nº 128,de 10 de dezembro de 2014 – DOU 12/12/2014 – Seção I,  pag.29"/>
    <s v="Não se aplica"/>
    <s v="não"/>
    <s v="Não se aplica"/>
    <s v="não"/>
    <s v="não"/>
    <m/>
    <m/>
    <m/>
    <s v="Inserido na poligonal de tombamento de Rio da Luz"/>
  </r>
  <r>
    <m/>
    <s v="ARQUIVO"/>
    <m/>
    <s v="01450.015271/2007-17"/>
    <s v="S"/>
    <s v="SC"/>
    <s v="Urussanga"/>
    <s v="Edificação"/>
    <s v="Edificações e Núcleos Urbanos e Rurais relacionados com a imigração em Santa Catarina - Casa Cancelier, Ivanir"/>
    <n v="1"/>
    <s v="T"/>
    <n v="0"/>
    <n v="1548"/>
    <x v="70"/>
    <m/>
    <m/>
    <m/>
    <n v="2000"/>
    <s v="TOMBADO"/>
    <m/>
    <m/>
    <m/>
    <s v="SC4219002BIED00001"/>
    <s v="Bem Imóvel"/>
    <s v="Edificação"/>
    <m/>
    <m/>
    <d v="2015-09-21T00:00:00"/>
    <d v="2015-09-21T00:00:00"/>
    <m/>
    <n v="2007"/>
    <n v="55"/>
    <x v="61"/>
    <n v="2010"/>
    <m/>
    <m/>
    <m/>
    <s v="Homologado por meio da Portaria nº 128,de 10 de dezembro de 2014 – DOU 12/12/2014 – Seção I,  pag.29"/>
    <s v="Não se aplica"/>
    <m/>
    <m/>
    <m/>
    <m/>
    <m/>
    <m/>
    <m/>
    <m/>
  </r>
  <r>
    <m/>
    <s v="ARQUIVO"/>
    <m/>
    <s v="01450.015271/2007-17"/>
    <s v="S"/>
    <s v="SC"/>
    <s v="São Bento do Sul"/>
    <s v="Edificação"/>
    <s v="Edificações e Núcleos Urbanos e Rurais relacionados com a imigração em Santa Catarina - Casa Neumann"/>
    <n v="1"/>
    <s v="T"/>
    <n v="0"/>
    <n v="1548"/>
    <x v="70"/>
    <m/>
    <m/>
    <m/>
    <n v="2000"/>
    <s v="TOMBADO"/>
    <m/>
    <m/>
    <m/>
    <s v="SC4215802BIED00002"/>
    <s v="Bem Imóvel"/>
    <s v="Edificação"/>
    <m/>
    <m/>
    <d v="2015-09-22T00:00:00"/>
    <d v="2015-09-22T00:00:00"/>
    <m/>
    <n v="2011"/>
    <n v="67"/>
    <x v="61"/>
    <n v="2010"/>
    <m/>
    <m/>
    <m/>
    <s v="Homologado por meio da Portaria nº 128,de 10 de dezembro de 2014 – DOU 12/12/2014 – Seção I,  pag.29"/>
    <s v="Não se aplica"/>
    <m/>
    <s v="T"/>
    <s v="sim"/>
    <s v="sim"/>
    <m/>
    <m/>
    <m/>
    <m/>
  </r>
  <r>
    <m/>
    <s v="ARQUIVO"/>
    <m/>
    <s v="01450.015271/2007-17"/>
    <s v="S"/>
    <s v="SC"/>
    <s v="Blumenau"/>
    <s v="Edificação"/>
    <s v="Edificações e Núcleos Urbanos e Rurais relacionados com a imigração em Santa Catarina - Antiga Escola nº1, em Itoupava Central"/>
    <n v="1"/>
    <s v="T"/>
    <n v="0"/>
    <n v="1548"/>
    <x v="70"/>
    <m/>
    <m/>
    <m/>
    <n v="2000"/>
    <s v="TOMBADO"/>
    <m/>
    <m/>
    <m/>
    <s v="SC4202404BIED00004"/>
    <s v="Bem Imóvel"/>
    <s v="Edificação"/>
    <m/>
    <m/>
    <d v="2015-09-21T00:00:00"/>
    <d v="2015-09-21T00:00:00"/>
    <m/>
    <n v="2011"/>
    <n v="67"/>
    <x v="61"/>
    <n v="2010"/>
    <m/>
    <m/>
    <m/>
    <s v="Homologado por meio da Portaria nº 128,de 10 de dezembro de 2014 – DOU 12/12/2014 – Seção I,  pag.29"/>
    <s v="Não se aplica"/>
    <m/>
    <m/>
    <m/>
    <m/>
    <m/>
    <m/>
    <m/>
    <m/>
  </r>
  <r>
    <m/>
    <s v="ARQUIVO"/>
    <m/>
    <s v="01450.015271/2007-17"/>
    <s v="S"/>
    <s v="SC"/>
    <s v="Timbó"/>
    <s v="Edificação"/>
    <s v="Edificações e Núcleos Urbanos e Rurais relacionados com a imigração em Santa Catarina - Salão Hammermeister"/>
    <n v="1"/>
    <s v="T"/>
    <n v="0"/>
    <n v="1548"/>
    <x v="70"/>
    <m/>
    <m/>
    <m/>
    <n v="2000"/>
    <s v="TOMBADO"/>
    <m/>
    <m/>
    <m/>
    <s v="SC4218202BIED00001"/>
    <s v="Bem Imóvel"/>
    <s v="Edificação"/>
    <m/>
    <m/>
    <d v="2015-09-21T00:00:00"/>
    <d v="2015-09-21T00:00:00"/>
    <m/>
    <n v="2011"/>
    <n v="67"/>
    <x v="61"/>
    <n v="2010"/>
    <m/>
    <m/>
    <m/>
    <s v="Homologado por meio da Portaria nº 128,de 10 de dezembro de 2014 – DOU 12/12/2014 – Seção I,  pag.29"/>
    <s v="Não se aplica"/>
    <s v="não"/>
    <s v="T"/>
    <s v="não"/>
    <s v="não"/>
    <m/>
    <m/>
    <m/>
    <m/>
  </r>
  <r>
    <m/>
    <s v="ARQUIVO"/>
    <m/>
    <s v="01450.015271/2007-17"/>
    <s v="S"/>
    <s v="SC"/>
    <s v="Timbó"/>
    <s v="Edificação"/>
    <s v="Edificações e Núcleos Urbanos e Rurais relacionados com a imigração em Santa Catarina - Casa Ewald, na Via Hass"/>
    <n v="1"/>
    <s v="T"/>
    <n v="0"/>
    <n v="1548"/>
    <x v="70"/>
    <m/>
    <m/>
    <m/>
    <n v="2000"/>
    <s v="TOMBADO"/>
    <m/>
    <m/>
    <m/>
    <s v="SC4218202BIED00006"/>
    <s v="Bem Imóvel"/>
    <s v="Edificação"/>
    <m/>
    <m/>
    <d v="2015-09-22T00:00:00"/>
    <d v="2015-09-22T00:00:00"/>
    <m/>
    <n v="2011"/>
    <n v="67"/>
    <x v="61"/>
    <n v="2010"/>
    <m/>
    <m/>
    <m/>
    <s v="Homologado por meio da Portaria nº 128,de 10 de dezembro de 2014 – DOU 12/12/2014 – Seção I,  pag.29"/>
    <s v="Não se aplica"/>
    <s v="sim"/>
    <s v="T"/>
    <s v="sim"/>
    <s v="sim"/>
    <m/>
    <m/>
    <m/>
    <m/>
  </r>
  <r>
    <m/>
    <s v="ARQUIVO"/>
    <m/>
    <s v="01450.015271/2007-17"/>
    <s v="S"/>
    <s v="SC"/>
    <s v="São Bento do Sul"/>
    <s v="Edificação"/>
    <s v="Edificações e Núcleos Urbanos e Rurais relacionados com a imigração em Santa Catarina - Casa Schlagenhaufer, em Bela Aliança"/>
    <n v="1"/>
    <s v="T"/>
    <n v="0"/>
    <n v="1548"/>
    <x v="70"/>
    <m/>
    <m/>
    <m/>
    <n v="2000"/>
    <s v="TOMBADO"/>
    <m/>
    <m/>
    <m/>
    <s v="SC4215802BIED00004"/>
    <s v="Bem Imóvel"/>
    <s v="Edificação"/>
    <m/>
    <d v="2015-09-22T00:00:00"/>
    <d v="2015-09-22T00:00:00"/>
    <d v="2015-09-22T00:00:00"/>
    <m/>
    <n v="2011"/>
    <n v="67"/>
    <x v="61"/>
    <n v="2010"/>
    <m/>
    <m/>
    <m/>
    <s v="Homologado por meio da Portaria nº 128,de 10 de dezembro de 2014 – DOU 12/12/2014 – Seção I,  pag.29"/>
    <s v="Não se aplica"/>
    <m/>
    <s v="T"/>
    <s v="não"/>
    <s v="não"/>
    <m/>
    <m/>
    <m/>
    <m/>
  </r>
  <r>
    <m/>
    <s v="ARQUIVO"/>
    <m/>
    <s v="01450.015271/2007-17"/>
    <s v="S"/>
    <s v="SC"/>
    <s v="São Bento do Sul"/>
    <s v="Edificação"/>
    <s v="Edificações e Núcleos Urbanos e Rurais relacionados com a imigração em Santa Catarina - Casa Struck, Waldemiro, em Bela Aliança"/>
    <n v="1"/>
    <s v="T"/>
    <n v="0"/>
    <n v="1548"/>
    <x v="70"/>
    <m/>
    <m/>
    <m/>
    <n v="2000"/>
    <s v="TOMBADO"/>
    <m/>
    <m/>
    <m/>
    <s v="SC4215802BIED00003"/>
    <s v="Bem Imóvel"/>
    <s v="Edificação"/>
    <m/>
    <d v="2015-09-22T00:00:00"/>
    <d v="2015-09-22T00:00:00"/>
    <d v="2015-09-22T00:00:00"/>
    <m/>
    <n v="2011"/>
    <n v="67"/>
    <x v="61"/>
    <n v="2010"/>
    <m/>
    <m/>
    <m/>
    <s v="Homologado por meio da Portaria nº 128,de 10 de dezembro de 2014 – DOU 12/12/2014 – Seção I,  pag.29"/>
    <s v="Não se aplica"/>
    <m/>
    <s v="T"/>
    <s v="não"/>
    <s v="não"/>
    <m/>
    <m/>
    <m/>
    <m/>
  </r>
  <r>
    <m/>
    <s v="ARQUIVO"/>
    <m/>
    <s v="01450.015271/2007-17"/>
    <s v="S"/>
    <s v="SC"/>
    <s v="São Bento do Sul"/>
    <s v="Edificação"/>
    <s v="Edificações e Núcleos Urbanos e Rurais relacionados com a imigração em Santa Catarina - Casa Eichendorf, Edeltraud"/>
    <n v="1"/>
    <s v="T"/>
    <n v="0"/>
    <n v="1548"/>
    <x v="70"/>
    <m/>
    <m/>
    <m/>
    <n v="2000"/>
    <s v="TOMBADO"/>
    <m/>
    <m/>
    <m/>
    <s v="SC4215802BIED00001"/>
    <s v="Bem Imóvel"/>
    <s v="Edificação"/>
    <m/>
    <m/>
    <d v="2015-09-22T00:00:00"/>
    <d v="2015-09-22T00:00:00"/>
    <m/>
    <n v="2011"/>
    <n v="67"/>
    <x v="61"/>
    <n v="2010"/>
    <m/>
    <m/>
    <m/>
    <s v="Homologado por meio da Portaria nº 128,de 10 de dezembro de 2014 – DOU 12/12/2014 – Seção I,  pag.29"/>
    <s v="Não se aplica"/>
    <m/>
    <s v="T"/>
    <s v="sim"/>
    <s v="sim"/>
    <m/>
    <m/>
    <m/>
    <m/>
  </r>
  <r>
    <m/>
    <s v="ARQUIVO"/>
    <m/>
    <s v="01450.015271/2007-17"/>
    <s v="S"/>
    <s v="SC"/>
    <s v="Urussanga"/>
    <s v="Edificação"/>
    <s v="Edificações e Núcleos Urbanos e Rurais relacionados com a imigração em Santa Catarina - Propriedade Bez Fontana"/>
    <n v="1"/>
    <s v="T"/>
    <n v="0"/>
    <n v="1548"/>
    <x v="70"/>
    <m/>
    <m/>
    <m/>
    <n v="2000"/>
    <s v="TOMBADO"/>
    <m/>
    <m/>
    <m/>
    <s v="SC4219002BICA00001"/>
    <s v="Bem Imóvel"/>
    <s v="Edificação"/>
    <m/>
    <d v="2015-09-21T00:00:00"/>
    <d v="2015-09-21T00:00:00"/>
    <d v="2015-09-21T00:00:00"/>
    <m/>
    <n v="2011"/>
    <n v="67"/>
    <x v="61"/>
    <n v="2010"/>
    <m/>
    <m/>
    <m/>
    <s v="Homologado por meio da Portaria nº 128,de 10 de dezembro de 2014 – DOU 12/12/2014 – Seção I,  pag.29"/>
    <s v="Não se aplica"/>
    <m/>
    <m/>
    <m/>
    <m/>
    <m/>
    <m/>
    <m/>
    <m/>
  </r>
  <r>
    <m/>
    <s v="ARQUIVO"/>
    <m/>
    <s v="01450.015271/2007-17"/>
    <s v="S"/>
    <s v="SC"/>
    <s v="Vidal Ramos"/>
    <s v="Conjunto Rural"/>
    <s v="Edificações e Núcleos Urbanos e Rurais relacionados com a imigração em Santa Catarina - Conjunto Irmãos Stoltenberg"/>
    <n v="1"/>
    <s v="T"/>
    <n v="0"/>
    <n v="1548"/>
    <x v="70"/>
    <m/>
    <m/>
    <m/>
    <n v="2000"/>
    <s v="TOMBADO"/>
    <m/>
    <m/>
    <m/>
    <s v="SC4219200BICA00001"/>
    <s v="Bem Imóvel"/>
    <s v="Conjunto Arquitetônico"/>
    <m/>
    <m/>
    <d v="2015-09-21T00:00:00"/>
    <d v="2015-09-21T00:00:00"/>
    <m/>
    <n v="2011"/>
    <n v="67"/>
    <x v="61"/>
    <n v="2010"/>
    <m/>
    <m/>
    <m/>
    <s v="Homologado por meio da Portaria nº 128,de 10 de dezembro de 2014 – DOU 12/12/2014 – Seção I,  pag.29"/>
    <s v="Não se aplica"/>
    <m/>
    <m/>
    <m/>
    <m/>
    <m/>
    <m/>
    <m/>
    <m/>
  </r>
  <r>
    <m/>
    <s v="ARQUIVO"/>
    <m/>
    <s v="01450.015271/2007-17"/>
    <s v="S"/>
    <s v="SC"/>
    <s v="Benedito Novo"/>
    <s v="Edificação e Acervo"/>
    <s v="Edificações e Núcleos Urbanos e Rurais relacionados com a imigração em Santa Catarina - Igreja da Liberdade e Cemitério, em Alto Liberdade"/>
    <n v="1"/>
    <s v="T"/>
    <n v="0"/>
    <n v="1548"/>
    <x v="70"/>
    <m/>
    <m/>
    <m/>
    <n v="2000"/>
    <s v="TOMBADO"/>
    <m/>
    <m/>
    <m/>
    <s v="SC4202206BIED00001"/>
    <s v="Bem Imóvel"/>
    <s v="Edificação"/>
    <s v="Arquitetura Religiosa"/>
    <d v="2015-09-21T00:00:00"/>
    <d v="2015-09-21T00:00:00"/>
    <d v="2015-09-21T00:00:00"/>
    <m/>
    <n v="2011"/>
    <n v="67"/>
    <x v="61"/>
    <n v="2010"/>
    <m/>
    <m/>
    <m/>
    <s v="Homologado por meio da Portaria nº 128,de 10 de dezembro de 2014 – DOU 12/12/2014 – Seção I,  pag.29"/>
    <s v="Não se aplica"/>
    <m/>
    <m/>
    <m/>
    <m/>
    <m/>
    <m/>
    <m/>
    <m/>
  </r>
  <r>
    <m/>
    <s v="ARQUIVO"/>
    <m/>
    <s v="01450.015271/2007-17"/>
    <s v="S"/>
    <s v="SC"/>
    <s v="Blumenau"/>
    <s v="Edificação"/>
    <s v="Edificações e Núcleos Urbanos e Rurais relacionados com a imigração em Santa Catarina - Casa Hoerning, Alcides, em Vila toupava"/>
    <n v="1"/>
    <s v="T"/>
    <n v="0"/>
    <n v="1548"/>
    <x v="70"/>
    <m/>
    <m/>
    <m/>
    <n v="2000"/>
    <s v="TOMBADO"/>
    <m/>
    <m/>
    <m/>
    <s v="SC4202404BIED00010"/>
    <s v="Bem Imóvel"/>
    <s v="Edificação"/>
    <m/>
    <d v="2015-09-22T00:00:00"/>
    <d v="2015-09-22T00:00:00"/>
    <d v="2015-09-22T00:00:00"/>
    <m/>
    <n v="2011"/>
    <n v="67"/>
    <x v="61"/>
    <n v="2010"/>
    <m/>
    <m/>
    <m/>
    <s v="Homologado por meio da Portaria nº 128,de 10 de dezembro de 2014 – DOU 12/12/2014 – Seção I,  pag.29"/>
    <s v="Não se aplica"/>
    <m/>
    <m/>
    <m/>
    <m/>
    <m/>
    <m/>
    <m/>
    <m/>
  </r>
  <r>
    <m/>
    <s v="ARQUIVO"/>
    <m/>
    <s v="01450.015271/2007-17"/>
    <s v="S"/>
    <s v="SC"/>
    <s v="Blumenau"/>
    <s v="Edificação"/>
    <s v="Edificações e Núcleos Urbanos e Rurais relacionados com a imigração em Santa Catarina - Beneficência Misericórdia - (maternidade), em Vila toupava"/>
    <n v="1"/>
    <s v="T"/>
    <n v="0"/>
    <n v="1548"/>
    <x v="70"/>
    <m/>
    <m/>
    <m/>
    <n v="2000"/>
    <s v="TOMBADO"/>
    <m/>
    <m/>
    <m/>
    <s v="SC4202404BIED00006"/>
    <s v="Bem Imóvel"/>
    <s v="Edificação"/>
    <m/>
    <m/>
    <d v="2015-09-22T00:00:00"/>
    <m/>
    <m/>
    <n v="2011"/>
    <n v="67"/>
    <x v="61"/>
    <n v="2010"/>
    <m/>
    <m/>
    <m/>
    <s v="Homologado por meio da Portaria nº 128,de 10 de dezembro de 2014 – DOU 12/12/2014 – Seção I,  pag.29"/>
    <s v="Não se aplica"/>
    <m/>
    <m/>
    <m/>
    <m/>
    <m/>
    <m/>
    <m/>
    <m/>
  </r>
  <r>
    <m/>
    <s v="ARQUIVO"/>
    <m/>
    <s v="01450.015271/2007-17"/>
    <s v="S"/>
    <s v="SC"/>
    <s v="Blumenau"/>
    <s v="Edificação"/>
    <s v="Edificações e Núcleos Urbanos e Rurais relacionados com a imigração em Santa Catarina - Casa Bauer, Nelson"/>
    <n v="1"/>
    <s v="T"/>
    <n v="0"/>
    <n v="1548"/>
    <x v="70"/>
    <m/>
    <m/>
    <m/>
    <n v="2000"/>
    <s v="TOMBADO"/>
    <m/>
    <m/>
    <m/>
    <s v="SC4202404BIED00009"/>
    <s v="Bem Imóvel"/>
    <s v="Edificação"/>
    <m/>
    <d v="2015-09-15T00:00:00"/>
    <d v="2015-09-15T00:00:00"/>
    <m/>
    <m/>
    <n v="2007"/>
    <n v="55"/>
    <x v="61"/>
    <n v="2010"/>
    <m/>
    <m/>
    <m/>
    <s v="Homologado por meio da Portaria nº 128,de 10 de dezembro de 2014 – DOU 12/12/2014 – Seção I,  pag.29"/>
    <s v="Não se aplica"/>
    <m/>
    <m/>
    <m/>
    <m/>
    <m/>
    <m/>
    <m/>
    <m/>
  </r>
  <r>
    <m/>
    <s v="ARQUIVO"/>
    <m/>
    <s v="01450.015271/2007-17"/>
    <s v="S"/>
    <s v="SC"/>
    <s v="Blumenau"/>
    <s v="Edificação"/>
    <s v="Edificações e Núcleos Urbanos e Rurais relacionados com a imigração em Santa Catarina - Casa Hein, Hary (Tangerina), em Vila Itoupava"/>
    <n v="1"/>
    <s v="T"/>
    <n v="0"/>
    <n v="1548"/>
    <x v="70"/>
    <m/>
    <m/>
    <m/>
    <n v="2000"/>
    <s v="TOMBADO"/>
    <m/>
    <m/>
    <m/>
    <s v="SC4202404BIED00008"/>
    <s v="Bem Imóvel"/>
    <s v="Edificação"/>
    <m/>
    <m/>
    <d v="2015-09-22T00:00:00"/>
    <d v="2015-09-22T00:00:00"/>
    <m/>
    <n v="2011"/>
    <n v="67"/>
    <x v="61"/>
    <n v="2010"/>
    <m/>
    <m/>
    <m/>
    <s v="Homologado por meio da Portaria nº 128,de 10 de dezembro de 2014 – DOU 12/12/2014 – Seção I,  pag.29. Edificação demolida. Encaminhei consulta à PF para saber o que fazer com a inscrição (Anna, 09/10/2015)"/>
    <s v="Não se aplica"/>
    <m/>
    <m/>
    <m/>
    <m/>
    <m/>
    <m/>
    <m/>
    <m/>
  </r>
  <r>
    <m/>
    <s v="ARQUIVO"/>
    <m/>
    <s v="01450.015271/2007-17"/>
    <s v="S"/>
    <s v="SC"/>
    <s v="Guabiruba"/>
    <s v="Edificação"/>
    <s v="Edificações e Núcleos Urbanos e Rurais relacionados com a imigração em Santa Catarina - Casa Ulrich, Helmut, em São Pedro"/>
    <n v="1"/>
    <s v="T"/>
    <n v="0"/>
    <n v="1548"/>
    <x v="70"/>
    <m/>
    <m/>
    <m/>
    <n v="2000"/>
    <s v="TOMBADO"/>
    <m/>
    <m/>
    <m/>
    <s v="SC4206306BIED00001"/>
    <s v="Bem Imóvel"/>
    <s v="Edificação"/>
    <m/>
    <m/>
    <d v="2015-09-22T00:00:00"/>
    <d v="2015-09-22T00:00:00"/>
    <m/>
    <n v="2011"/>
    <n v="67"/>
    <x v="61"/>
    <n v="2010"/>
    <m/>
    <m/>
    <m/>
    <s v="Homologado por meio da Portaria nº 128,de 10 de dezembro de 2014 – DOU 12/12/2014 – Seção I,  pag.29"/>
    <s v="Não se aplica"/>
    <m/>
    <m/>
    <m/>
    <m/>
    <m/>
    <m/>
    <m/>
    <m/>
  </r>
  <r>
    <m/>
    <s v="ARQUIVO"/>
    <m/>
    <s v="01450.015271/2007-17"/>
    <s v="S"/>
    <s v="SC"/>
    <s v="Nova Veneza"/>
    <s v="Edificação"/>
    <s v="Edificações e Núcleos Urbanos e Rurais relacionados com a imigração em Santa Catarina - Casa de Pedra da Família Bratti"/>
    <n v="1"/>
    <s v="T"/>
    <n v="0"/>
    <n v="1548"/>
    <x v="70"/>
    <m/>
    <m/>
    <m/>
    <n v="2000"/>
    <s v="TOMBADO"/>
    <m/>
    <m/>
    <m/>
    <s v="SC4211603BIED00001"/>
    <s v="Bem Imóvel"/>
    <s v="Edificação"/>
    <m/>
    <d v="2015-09-22T00:00:00"/>
    <d v="2015-09-22T00:00:00"/>
    <d v="2015-09-22T00:00:00"/>
    <m/>
    <n v="2011"/>
    <n v="67"/>
    <x v="61"/>
    <n v="2010"/>
    <m/>
    <m/>
    <m/>
    <s v="Homologado por meio da Portaria nº 128,de 10 de dezembro de 2014 – DOU 12/12/2014 – Seção I,  pag.29"/>
    <s v="Não se aplica"/>
    <m/>
    <m/>
    <m/>
    <m/>
    <m/>
    <m/>
    <m/>
    <m/>
  </r>
  <r>
    <m/>
    <s v="ARQUIVO"/>
    <m/>
    <s v="01450.015271/2007-17"/>
    <s v="S"/>
    <s v="SC"/>
    <s v="Timbó"/>
    <s v="Edificação"/>
    <s v="Edificações e Núcleos Urbanos e Rurais relacionados com a imigração em Santa Catarina - Casa Radoll, Invalt"/>
    <n v="1"/>
    <s v="T"/>
    <n v="0"/>
    <n v="1548"/>
    <x v="70"/>
    <m/>
    <m/>
    <m/>
    <n v="2000"/>
    <s v="TOMBADO"/>
    <m/>
    <m/>
    <m/>
    <s v="SC4218202BIED00002"/>
    <s v="Bem Imóvel"/>
    <s v="Edificação"/>
    <m/>
    <d v="2015-09-21T00:00:00"/>
    <d v="2015-09-21T00:00:00"/>
    <d v="2015-09-21T00:00:00"/>
    <m/>
    <n v="2011"/>
    <n v="67"/>
    <x v="61"/>
    <n v="2010"/>
    <m/>
    <m/>
    <m/>
    <s v="Homologado por meio da Portaria nº 128,de 10 de dezembro de 2014 – DOU 12/12/2014 – Seção I,  pag.29"/>
    <s v="Não se aplica"/>
    <s v="sim"/>
    <s v="T"/>
    <s v="sim"/>
    <s v="sim"/>
    <m/>
    <m/>
    <m/>
    <m/>
  </r>
  <r>
    <m/>
    <s v="ARQUIVO"/>
    <m/>
    <s v="01450.015271/2007-17"/>
    <s v="S"/>
    <s v="SC"/>
    <s v="Timbó"/>
    <s v="Edificação"/>
    <s v="Edificações e Núcleos Urbanos e Rurais relacionados com a imigração em Santa Catarina - Escola Rural"/>
    <n v="1"/>
    <s v="T"/>
    <n v="0"/>
    <n v="1548"/>
    <x v="70"/>
    <m/>
    <m/>
    <m/>
    <n v="2000"/>
    <s v="TOMBADO"/>
    <m/>
    <m/>
    <m/>
    <s v="SC4214706BICA00001"/>
    <s v="Bem Imóvel"/>
    <s v="Edificação"/>
    <m/>
    <d v="2015-09-18T00:00:00"/>
    <d v="2015-09-18T00:00:00"/>
    <d v="2015-09-18T00:00:00"/>
    <m/>
    <n v="2011"/>
    <n v="67"/>
    <x v="61"/>
    <n v="2010"/>
    <m/>
    <m/>
    <m/>
    <s v="Homologado por meio da Portaria nº 128,de 10 de dezembro de 2014 – DOU 12/12/2014 – Seção I,  pag.29"/>
    <s v="Não se aplica"/>
    <s v="não"/>
    <s v="T"/>
    <s v="não"/>
    <s v="não"/>
    <m/>
    <m/>
    <m/>
    <m/>
  </r>
  <r>
    <m/>
    <s v="ARQUIVO"/>
    <m/>
    <s v="01450.015271/2007-17"/>
    <s v="S"/>
    <s v="SC"/>
    <s v="Timbó"/>
    <s v="Edificação"/>
    <s v="Edificações e Núcleos Urbanos e Rurais relacionados com a imigração em Santa Catarina - Casa do Professor"/>
    <n v="1"/>
    <s v="T"/>
    <n v="0"/>
    <n v="1548"/>
    <x v="70"/>
    <m/>
    <m/>
    <m/>
    <n v="2000"/>
    <s v="TOMBADO"/>
    <m/>
    <m/>
    <m/>
    <s v="SC4218202BIED00007"/>
    <s v="Bem Imóvel"/>
    <s v="Edificação"/>
    <m/>
    <d v="2015-09-18T00:00:00"/>
    <d v="2015-09-18T00:00:00"/>
    <d v="2015-09-18T00:00:00"/>
    <m/>
    <n v="2011"/>
    <n v="67"/>
    <x v="61"/>
    <n v="2010"/>
    <m/>
    <m/>
    <m/>
    <s v="Homologado por meio da Portaria nº 128,de 10 de dezembro de 2014 – DOU 12/12/2014 – Seção I,  pag.29"/>
    <s v="Não se aplica"/>
    <s v="não"/>
    <s v="T"/>
    <s v="não"/>
    <s v="não"/>
    <m/>
    <m/>
    <m/>
    <m/>
  </r>
  <r>
    <m/>
    <s v="ARQUIVO"/>
    <m/>
    <s v="01450.015271/2007-17"/>
    <s v="S"/>
    <s v="SC"/>
    <s v="Timbó"/>
    <s v="Edificação"/>
    <s v="Edificações e Núcleos Urbanos e Rurais relacionados com a imigração em Santa Catarina - Casa Reinecke, Érica"/>
    <n v="1"/>
    <s v="T"/>
    <n v="0"/>
    <n v="1548"/>
    <x v="70"/>
    <m/>
    <m/>
    <m/>
    <n v="2000"/>
    <s v="TOMBADO"/>
    <m/>
    <m/>
    <m/>
    <s v="SC4218202BIED00005"/>
    <s v="Bem Imóvel"/>
    <s v="Edificação"/>
    <m/>
    <m/>
    <d v="2015-09-21T00:00:00"/>
    <d v="2015-09-21T00:00:00"/>
    <m/>
    <n v="2011"/>
    <n v="67"/>
    <x v="61"/>
    <n v="2010"/>
    <m/>
    <m/>
    <m/>
    <s v="Homologado por meio da Portaria nº 128,de 10 de dezembro de 2014 – DOU 12/12/2014 – Seção I,  pag.29"/>
    <s v="Não se aplica"/>
    <s v="sim"/>
    <s v="T"/>
    <s v="sim"/>
    <s v="sim"/>
    <m/>
    <m/>
    <m/>
    <m/>
  </r>
  <r>
    <m/>
    <s v="ARQUIVO"/>
    <m/>
    <s v="01450.015271/2007-17"/>
    <s v="S"/>
    <s v="SC"/>
    <s v="Timbó"/>
    <s v="Edificação"/>
    <s v="Edificações e Núcleos Urbanos e Rurais relacionados com a imigração em Santa Catarina - Casa Zimath, Norberto"/>
    <n v="1"/>
    <s v="T"/>
    <n v="0"/>
    <n v="1548"/>
    <x v="70"/>
    <m/>
    <m/>
    <m/>
    <n v="2000"/>
    <s v="TOMBADO"/>
    <m/>
    <m/>
    <m/>
    <s v="SC4218202BIED00004"/>
    <s v="Bem Imóvel"/>
    <s v="Edificação"/>
    <m/>
    <m/>
    <d v="2015-09-18T00:00:00"/>
    <d v="2015-09-18T00:00:00"/>
    <m/>
    <n v="2011"/>
    <n v="67"/>
    <x v="61"/>
    <n v="2010"/>
    <m/>
    <m/>
    <m/>
    <s v="Homologado por meio da Portaria nº 128,de 10 de dezembro de 2014 – DOU 12/12/2014 – Seção I,  pag.29"/>
    <s v="Não se aplica"/>
    <s v="sim"/>
    <s v="T"/>
    <s v="sim"/>
    <s v="sim"/>
    <m/>
    <m/>
    <m/>
    <m/>
  </r>
  <r>
    <m/>
    <s v="ARQUIVO"/>
    <m/>
    <s v="01450.015271/2007-17"/>
    <s v="S"/>
    <s v="SC"/>
    <s v="Vargem"/>
    <s v="Edificação e Acervo"/>
    <s v="Edificações e Núcleos Urbanos e Rurais relacionados com a imigração em Santa Catarina - Igreja São Judas Tadeu"/>
    <n v="1"/>
    <s v="T"/>
    <n v="0"/>
    <n v="1548"/>
    <x v="70"/>
    <m/>
    <m/>
    <m/>
    <n v="2000"/>
    <s v="TOMBADO"/>
    <m/>
    <m/>
    <m/>
    <s v="SC4219150BIED00001"/>
    <s v="Bem Imóvel"/>
    <s v="Edificação"/>
    <s v="Arquitetura Religiosa"/>
    <d v="2015-09-21T00:00:00"/>
    <d v="2015-09-21T00:00:00"/>
    <d v="2015-09-21T00:00:00"/>
    <m/>
    <n v="2014"/>
    <n v="76"/>
    <x v="61"/>
    <n v="2010"/>
    <m/>
    <m/>
    <m/>
    <s v="Homologado por meio da Portaria nº 128,de 10 de dezembro de 2014 – DOU 12/12/2014 – Seção I,  pag.29"/>
    <s v="Não se aplica"/>
    <m/>
    <m/>
    <m/>
    <m/>
    <m/>
    <m/>
    <m/>
    <m/>
  </r>
  <r>
    <m/>
    <s v="ARQUIVO"/>
    <m/>
    <s v="01450.011962/2006-52"/>
    <s v="N"/>
    <s v="AC"/>
    <s v="Xapuri"/>
    <s v="Edificação e Acervo"/>
    <s v="Casa de Chico Mendes e seu acervo"/>
    <n v="1"/>
    <s v="T"/>
    <n v="1"/>
    <n v="1549"/>
    <x v="70"/>
    <m/>
    <m/>
    <m/>
    <n v="2000"/>
    <s v="TOMBADO"/>
    <m/>
    <m/>
    <m/>
    <s v="AC1200708BIED00001 e outros (acervo)"/>
    <s v="Bem Imóvel"/>
    <s v="Edificação"/>
    <m/>
    <m/>
    <d v="2011-10-17T00:00:00"/>
    <m/>
    <m/>
    <n v="2008"/>
    <n v="56"/>
    <x v="60"/>
    <n v="2010"/>
    <m/>
    <m/>
    <m/>
    <m/>
    <s v="Não se aplica"/>
    <m/>
    <s v="P"/>
    <s v="sim"/>
    <s v="sim"/>
    <s v="sim"/>
    <s v="sim"/>
    <m/>
    <s v="O entorno havia sido delimitado no processo, mas foi alterado pela PORTARIA No- 134, DE 20 DE ABRIL DE 2016"/>
  </r>
  <r>
    <m/>
    <s v="ARQUIVO"/>
    <m/>
    <s v="01450.011563/2008-53"/>
    <s v="CO"/>
    <s v="DF"/>
    <s v="Brasília"/>
    <s v="Edificação"/>
    <s v="Espaço Lúcio Costa"/>
    <n v="1"/>
    <s v="T"/>
    <n v="0"/>
    <n v="1550"/>
    <x v="70"/>
    <m/>
    <m/>
    <m/>
    <n v="2000"/>
    <s v="TOMBADO"/>
    <m/>
    <m/>
    <m/>
    <s v="DF5300108BIED00009"/>
    <s v="Bem Imóvel"/>
    <s v="Edificação"/>
    <m/>
    <m/>
    <m/>
    <s v="x"/>
    <m/>
    <n v="2007"/>
    <n v="55"/>
    <x v="74"/>
    <n v="2010"/>
    <m/>
    <m/>
    <m/>
    <m/>
    <s v="Não se aplica"/>
    <m/>
    <s v="Não se aplica"/>
    <m/>
    <s v="sim"/>
    <m/>
    <m/>
    <m/>
    <s v="Inserido na poligonal de tombamento do Conjunto Urbanístico de Brasília"/>
  </r>
  <r>
    <m/>
    <s v="ARQUIVO"/>
    <m/>
    <s v="01450.011563/2008-53"/>
    <s v="CO"/>
    <s v="DF"/>
    <s v="Brasília"/>
    <s v="Edificação"/>
    <s v="Memorial dos Povos Indígenas"/>
    <n v="1"/>
    <s v="T"/>
    <n v="0"/>
    <n v="1550"/>
    <x v="70"/>
    <m/>
    <m/>
    <m/>
    <n v="2000"/>
    <s v="TOMBADO"/>
    <m/>
    <m/>
    <m/>
    <s v="DF5300108BIED00007"/>
    <s v="Bem Imóvel"/>
    <s v="Edificação"/>
    <m/>
    <m/>
    <m/>
    <s v="x"/>
    <m/>
    <n v="2007"/>
    <n v="55"/>
    <x v="74"/>
    <n v="2010"/>
    <m/>
    <m/>
    <m/>
    <m/>
    <s v="Não se aplica"/>
    <m/>
    <s v="Não se aplica"/>
    <m/>
    <s v="sim"/>
    <m/>
    <m/>
    <m/>
    <s v="Inserido na poligonal de tombamento do Conjunto Urbanístico de Brasília"/>
  </r>
  <r>
    <m/>
    <s v="ARQUIVO"/>
    <m/>
    <s v="01450.011563/2008-53"/>
    <s v="CO"/>
    <s v="DF"/>
    <s v="Brasília"/>
    <s v="Edificação"/>
    <s v="Teatro Nacional"/>
    <n v="1"/>
    <s v="T"/>
    <n v="1"/>
    <n v="1550"/>
    <x v="70"/>
    <m/>
    <m/>
    <m/>
    <n v="2000"/>
    <s v="TOMBADO"/>
    <m/>
    <m/>
    <m/>
    <s v="DF5300108BIED00016"/>
    <s v="Bem Imóvel"/>
    <s v="Edificação"/>
    <m/>
    <m/>
    <m/>
    <s v="x"/>
    <m/>
    <n v="2007"/>
    <n v="55"/>
    <x v="74"/>
    <n v="2010"/>
    <m/>
    <m/>
    <m/>
    <m/>
    <s v="Não se aplica"/>
    <m/>
    <s v="Não se aplica"/>
    <m/>
    <s v="sim"/>
    <m/>
    <m/>
    <m/>
    <s v="Inserido na poligonal de tombamento do Conjunto Urbanístico de Brasília"/>
  </r>
  <r>
    <m/>
    <s v="ARQUIVO"/>
    <m/>
    <s v="01450.011563/2008-53"/>
    <s v="CO"/>
    <s v="DF"/>
    <s v="Brasília"/>
    <s v="Edificação e Acervo"/>
    <s v="Capela Nossa Senhora de Fátima"/>
    <n v="1"/>
    <s v="T"/>
    <n v="0"/>
    <n v="1550"/>
    <x v="70"/>
    <m/>
    <m/>
    <m/>
    <n v="2000"/>
    <s v="TOMBADO"/>
    <m/>
    <m/>
    <m/>
    <s v="DF5300108BIED00020"/>
    <s v="Bem Imóvel"/>
    <s v="Edificação"/>
    <s v="Arquitetura Religiosa"/>
    <m/>
    <m/>
    <s v="x"/>
    <m/>
    <n v="2007"/>
    <n v="55"/>
    <x v="74"/>
    <n v="2010"/>
    <m/>
    <m/>
    <m/>
    <m/>
    <s v="Não se aplica"/>
    <m/>
    <s v="Não se aplica"/>
    <m/>
    <s v="sim"/>
    <m/>
    <m/>
    <m/>
    <s v="Inserido na poligonal de tombamento do Conjunto Urbanístico de Brasília"/>
  </r>
  <r>
    <m/>
    <s v="ARQUIVO"/>
    <m/>
    <s v="01450.011563/2008-53"/>
    <s v="CO"/>
    <s v="DF"/>
    <s v="Brasília"/>
    <s v="Edificação"/>
    <s v="Palácio do Planalto"/>
    <n v="1"/>
    <s v="T"/>
    <n v="0"/>
    <n v="1550"/>
    <x v="70"/>
    <m/>
    <m/>
    <m/>
    <n v="2000"/>
    <s v="TOMBADO"/>
    <m/>
    <m/>
    <m/>
    <s v="DF5300108BIED00003"/>
    <s v="Bem Imóvel"/>
    <s v="Edificação"/>
    <m/>
    <m/>
    <m/>
    <m/>
    <m/>
    <n v="2007"/>
    <n v="55"/>
    <x v="1"/>
    <m/>
    <m/>
    <m/>
    <m/>
    <m/>
    <s v="Não se aplica"/>
    <m/>
    <s v="Não se aplica"/>
    <m/>
    <s v="sim"/>
    <m/>
    <m/>
    <m/>
    <s v="Inserido na poligonal de tombamento do Conjunto Urbanístico de Brasília"/>
  </r>
  <r>
    <m/>
    <s v="ARQUIVO"/>
    <m/>
    <s v="01450.011563/2008-53"/>
    <s v="CO"/>
    <s v="DF"/>
    <s v="Brasília"/>
    <s v="Edificação"/>
    <s v="Casa de Chá"/>
    <n v="1"/>
    <s v="T"/>
    <n v="0"/>
    <n v="1550"/>
    <x v="70"/>
    <m/>
    <m/>
    <m/>
    <n v="2000"/>
    <s v="TOMBADO"/>
    <m/>
    <m/>
    <m/>
    <s v="DF5300108BIED00019"/>
    <s v="Bem Imóvel"/>
    <s v="Edificação"/>
    <m/>
    <m/>
    <m/>
    <s v="x"/>
    <m/>
    <n v="2007"/>
    <n v="55"/>
    <x v="74"/>
    <n v="2010"/>
    <m/>
    <m/>
    <m/>
    <m/>
    <s v="Não se aplica"/>
    <m/>
    <s v="Não se aplica"/>
    <m/>
    <s v="sim"/>
    <m/>
    <m/>
    <m/>
    <s v="Inserido na poligonal de tombamento do Conjunto Urbanístico de Brasília"/>
  </r>
  <r>
    <m/>
    <s v="ARQUIVO"/>
    <m/>
    <s v="01450.011563/2008-53"/>
    <s v="CO"/>
    <s v="DF"/>
    <s v="Brasília"/>
    <s v="Edificação"/>
    <s v="Congresso Nacional"/>
    <n v="1"/>
    <s v="T"/>
    <n v="0"/>
    <n v="1550"/>
    <x v="70"/>
    <m/>
    <m/>
    <m/>
    <n v="2000"/>
    <s v="TOMBADO"/>
    <m/>
    <m/>
    <m/>
    <s v="DF5300108BIED00017"/>
    <s v="Bem Imóvel"/>
    <s v="Edificação"/>
    <m/>
    <m/>
    <m/>
    <m/>
    <m/>
    <n v="2007"/>
    <n v="55"/>
    <x v="1"/>
    <m/>
    <m/>
    <m/>
    <m/>
    <m/>
    <s v="Não se aplica"/>
    <m/>
    <s v="Não se aplica"/>
    <m/>
    <s v="sim"/>
    <m/>
    <m/>
    <m/>
    <s v="Inserido na poligonal de tombamento do Conjunto Urbanístico de Brasília"/>
  </r>
  <r>
    <m/>
    <s v="ARQUIVO"/>
    <m/>
    <s v="01450.011563/2008-53"/>
    <s v="CO"/>
    <s v="DF"/>
    <s v="Brasília"/>
    <s v="Conjunto Arquitetônico"/>
    <s v="Conjunto Cultural da República:  Museu da República Honestino Guimarães e Biblioteca Nacional Leonel de Moura Brizola "/>
    <n v="1"/>
    <s v="T"/>
    <n v="0"/>
    <n v="1550"/>
    <x v="70"/>
    <m/>
    <m/>
    <m/>
    <n v="2000"/>
    <s v="TOMBADO"/>
    <m/>
    <m/>
    <m/>
    <s v="DF5300108BICA00006"/>
    <s v="Bem Imóvel"/>
    <s v="Edificação"/>
    <m/>
    <m/>
    <m/>
    <s v="x"/>
    <m/>
    <n v="2007"/>
    <n v="55"/>
    <x v="74"/>
    <n v="2010"/>
    <m/>
    <m/>
    <m/>
    <m/>
    <s v="Não se aplica"/>
    <m/>
    <s v="Não se aplica"/>
    <m/>
    <s v="sim"/>
    <m/>
    <m/>
    <m/>
    <s v="Inserido na poligonal de tombamento do Conjunto Urbanístico de Brasília"/>
  </r>
  <r>
    <m/>
    <s v="ARQUIVO"/>
    <m/>
    <s v="01450.011563/2008-53"/>
    <s v="CO"/>
    <s v="DF"/>
    <s v="Brasília"/>
    <s v="Conjunto Arquitetônico"/>
    <s v="Conjunto Cultural Funarte"/>
    <n v="1"/>
    <s v="T"/>
    <n v="0"/>
    <n v="1550"/>
    <x v="70"/>
    <m/>
    <m/>
    <m/>
    <n v="2000"/>
    <s v="TOMBADO"/>
    <m/>
    <m/>
    <m/>
    <s v="DF5300108BICA00005"/>
    <s v="Bem Imóvel"/>
    <s v="Edificação"/>
    <m/>
    <m/>
    <m/>
    <s v="x"/>
    <m/>
    <n v="2007"/>
    <n v="55"/>
    <x v="74"/>
    <n v="2010"/>
    <m/>
    <m/>
    <m/>
    <m/>
    <s v="Não se aplica"/>
    <m/>
    <s v="Não se aplica"/>
    <m/>
    <s v="sim"/>
    <m/>
    <m/>
    <m/>
    <s v="Inserido na poligonal de tombamento do Conjunto Urbanístico de Brasília"/>
  </r>
  <r>
    <m/>
    <s v="ARQUIVO"/>
    <m/>
    <s v="01450.011563/2008-53"/>
    <s v="CO"/>
    <s v="DF"/>
    <s v="Brasília"/>
    <s v="Edificação"/>
    <s v="Edifício do Touring Club do Brasil"/>
    <n v="1"/>
    <s v="T"/>
    <n v="0"/>
    <n v="1550"/>
    <x v="70"/>
    <m/>
    <m/>
    <m/>
    <n v="2000"/>
    <s v="TOMBADO"/>
    <m/>
    <m/>
    <m/>
    <s v="DF5300108BIED00010"/>
    <s v="Bem Imóvel"/>
    <s v="Edificação"/>
    <m/>
    <m/>
    <m/>
    <s v="x"/>
    <m/>
    <n v="2007"/>
    <n v="55"/>
    <x v="74"/>
    <n v="2010"/>
    <m/>
    <m/>
    <m/>
    <m/>
    <s v="Não se aplica"/>
    <m/>
    <s v="Não se aplica"/>
    <m/>
    <s v="sim"/>
    <m/>
    <m/>
    <m/>
    <s v="Inserido na poligonal de tombamento do Conjunto Urbanístico de Brasília"/>
  </r>
  <r>
    <m/>
    <s v="ARQUIVO"/>
    <m/>
    <s v="01450.011563/2008-53"/>
    <s v="CO"/>
    <s v="DF"/>
    <s v="Brasília"/>
    <s v="Edificação"/>
    <s v="Pombal"/>
    <n v="1"/>
    <s v="T"/>
    <n v="0"/>
    <n v="1550"/>
    <x v="70"/>
    <m/>
    <m/>
    <m/>
    <n v="2000"/>
    <s v="TOMBADO"/>
    <m/>
    <m/>
    <m/>
    <s v="DF5300108BIED00013"/>
    <s v="Bem Imóvel"/>
    <s v="Edificação"/>
    <m/>
    <m/>
    <m/>
    <s v="x"/>
    <m/>
    <n v="2007"/>
    <n v="55"/>
    <x v="74"/>
    <n v="2010"/>
    <m/>
    <m/>
    <m/>
    <m/>
    <s v="Não se aplica"/>
    <m/>
    <s v="Não se aplica"/>
    <m/>
    <s v="sim"/>
    <m/>
    <m/>
    <m/>
    <s v="Inserido na poligonal de tombamento do Conjunto Urbanístico de Brasília"/>
  </r>
  <r>
    <m/>
    <s v="ARQUIVO"/>
    <m/>
    <s v="01450.011563/2008-53"/>
    <s v="CO"/>
    <s v="DF"/>
    <s v="Brasília"/>
    <s v="Edificação"/>
    <s v="Espaço Oscar Niemeyer"/>
    <n v="1"/>
    <s v="T"/>
    <n v="0"/>
    <n v="1550"/>
    <x v="70"/>
    <m/>
    <m/>
    <m/>
    <n v="2000"/>
    <s v="TOMBADO"/>
    <m/>
    <m/>
    <m/>
    <s v="DF5300108BIED00008"/>
    <s v="Bem Imóvel"/>
    <s v="Edificação"/>
    <m/>
    <m/>
    <m/>
    <s v="x"/>
    <m/>
    <n v="2007"/>
    <n v="55"/>
    <x v="74"/>
    <n v="2020"/>
    <m/>
    <m/>
    <m/>
    <m/>
    <s v="Não se aplica"/>
    <m/>
    <s v="Não se aplica"/>
    <m/>
    <s v="sim"/>
    <m/>
    <m/>
    <m/>
    <s v="Inserido na poligonal de tombamento do Conjunto Urbanístico de Brasília"/>
  </r>
  <r>
    <m/>
    <s v="ARQUIVO"/>
    <m/>
    <s v="01450.011563/2008-53"/>
    <s v="CO"/>
    <s v="DF"/>
    <s v="Brasília"/>
    <s v="Edificação"/>
    <s v="Memorial JK"/>
    <n v="1"/>
    <s v="T"/>
    <n v="0"/>
    <n v="1550"/>
    <x v="70"/>
    <m/>
    <m/>
    <m/>
    <n v="2000"/>
    <s v="TOMBADO"/>
    <m/>
    <m/>
    <m/>
    <s v="DF5300108BIED00006"/>
    <s v="Bem Imóvel"/>
    <s v="Edificação"/>
    <m/>
    <s v="x"/>
    <m/>
    <s v="x"/>
    <m/>
    <n v="2007"/>
    <n v="55"/>
    <x v="74"/>
    <n v="2010"/>
    <m/>
    <m/>
    <m/>
    <m/>
    <s v="Não se aplica"/>
    <m/>
    <s v="Não se aplica"/>
    <m/>
    <s v="sim"/>
    <m/>
    <m/>
    <m/>
    <s v="Inserido na poligonal de tombamento do Conjunto Urbanístico de Brasília"/>
  </r>
  <r>
    <m/>
    <s v="ARQUIVO"/>
    <m/>
    <s v="01450.011563/2008-53"/>
    <s v="CO"/>
    <s v="DF"/>
    <s v="Brasília"/>
    <s v="Edificação"/>
    <s v="Blocos Ministeriais e anexos"/>
    <n v="1"/>
    <s v="T"/>
    <n v="0"/>
    <n v="1550"/>
    <x v="70"/>
    <m/>
    <m/>
    <m/>
    <n v="2000"/>
    <s v="TOMBADO"/>
    <m/>
    <m/>
    <m/>
    <s v="DF5300108BICA00001"/>
    <s v="Bem Imóvel"/>
    <s v="Edificação"/>
    <m/>
    <s v="x"/>
    <m/>
    <s v="x"/>
    <m/>
    <n v="2007"/>
    <n v="55"/>
    <x v="74"/>
    <n v="2010"/>
    <m/>
    <m/>
    <m/>
    <m/>
    <s v="Não se aplica"/>
    <m/>
    <s v="Não se aplica"/>
    <m/>
    <s v="sim"/>
    <m/>
    <m/>
    <m/>
    <s v="Inserido na poligonal de tombamento do Conjunto Urbanístico de Brasília"/>
  </r>
  <r>
    <m/>
    <s v="ARQUIVO"/>
    <m/>
    <s v="01450.011563/2008-53"/>
    <s v="CO"/>
    <s v="DF"/>
    <s v="Brasília"/>
    <s v="Edificação"/>
    <s v="Museu da Cidade"/>
    <n v="1"/>
    <s v="T"/>
    <n v="0"/>
    <n v="1550"/>
    <x v="70"/>
    <m/>
    <m/>
    <m/>
    <n v="2000"/>
    <s v="TOMBADO"/>
    <m/>
    <m/>
    <m/>
    <s v="DF5300108BIED00005"/>
    <s v="Bem Imóvel"/>
    <s v="Edificação"/>
    <m/>
    <m/>
    <m/>
    <s v="x"/>
    <m/>
    <n v="2007"/>
    <n v="55"/>
    <x v="74"/>
    <n v="2010"/>
    <m/>
    <m/>
    <m/>
    <m/>
    <s v="Não se aplica"/>
    <m/>
    <s v="Não se aplica"/>
    <m/>
    <s v="sim"/>
    <m/>
    <m/>
    <m/>
    <s v="Inserido na poligonal de tombamento do Conjunto Urbanístico de Brasília"/>
  </r>
  <r>
    <m/>
    <s v="ARQUIVO"/>
    <m/>
    <s v="01450.011563/2008-53"/>
    <s v="CO"/>
    <s v="DF"/>
    <s v="Brasília"/>
    <s v="Conjunto Arquitetônico"/>
    <s v="Conjunto do Palácio da Alvorada (incluindo a capela)"/>
    <n v="1"/>
    <s v="T"/>
    <n v="0"/>
    <n v="1550"/>
    <x v="70"/>
    <m/>
    <m/>
    <m/>
    <n v="2000"/>
    <s v="TOMBADO"/>
    <m/>
    <m/>
    <m/>
    <s v="DF5300108BICA00002"/>
    <s v="Bem Imóvel"/>
    <s v="Conjunto Arquitetônico"/>
    <m/>
    <m/>
    <m/>
    <s v="x"/>
    <m/>
    <n v="2007"/>
    <n v="55"/>
    <x v="74"/>
    <n v="2010"/>
    <m/>
    <m/>
    <m/>
    <m/>
    <s v="Não se aplica"/>
    <m/>
    <s v="Não se aplica"/>
    <m/>
    <s v="sim"/>
    <m/>
    <m/>
    <m/>
    <s v="Inserido na poligonal de tombamento do Conjunto Urbanístico de Brasília"/>
  </r>
  <r>
    <m/>
    <s v="ARQUIVO"/>
    <m/>
    <s v="01450.011563/2008-53"/>
    <s v="CO"/>
    <s v="DF"/>
    <s v="Brasília"/>
    <s v="Edificação"/>
    <s v="Palácio da Justiça"/>
    <n v="1"/>
    <s v="T"/>
    <n v="0"/>
    <n v="1550"/>
    <x v="70"/>
    <m/>
    <m/>
    <m/>
    <n v="2000"/>
    <s v="TOMBADO"/>
    <m/>
    <m/>
    <m/>
    <s v="DF5300108BIED00004"/>
    <s v="Bem Imóvel"/>
    <s v="Edificação"/>
    <m/>
    <s v="x"/>
    <m/>
    <s v="x"/>
    <m/>
    <n v="2007"/>
    <n v="55"/>
    <x v="74"/>
    <n v="2010"/>
    <m/>
    <m/>
    <m/>
    <m/>
    <s v="Não se aplica"/>
    <m/>
    <s v="Não se aplica"/>
    <m/>
    <s v="sim"/>
    <m/>
    <m/>
    <m/>
    <s v="Inserido na poligonal de tombamento do Conjunto Urbanístico de Brasília"/>
  </r>
  <r>
    <m/>
    <s v="ARQUIVO"/>
    <m/>
    <s v="01450.011563/2008-53"/>
    <s v="CO"/>
    <s v="DF"/>
    <s v="Brasília"/>
    <s v="Edificação"/>
    <s v="Praça dos Três Poderes"/>
    <n v="1"/>
    <s v="T"/>
    <n v="0"/>
    <n v="1550"/>
    <x v="70"/>
    <m/>
    <m/>
    <m/>
    <n v="2000"/>
    <s v="TOMBADO"/>
    <m/>
    <m/>
    <m/>
    <s v="DF5300108BICA00004"/>
    <s v="Bem Imóvel"/>
    <s v="Edificação"/>
    <m/>
    <s v="x"/>
    <m/>
    <s v="x"/>
    <m/>
    <n v="2007"/>
    <n v="55"/>
    <x v="74"/>
    <n v="2010"/>
    <m/>
    <m/>
    <m/>
    <m/>
    <s v="Não se aplica"/>
    <m/>
    <s v="Não se aplica"/>
    <m/>
    <s v="sim"/>
    <m/>
    <m/>
    <m/>
    <s v="Inserido na poligonal de tombamento do Conjunto Urbanístico de Brasília"/>
  </r>
  <r>
    <m/>
    <s v="ARQUIVO"/>
    <m/>
    <s v="01450.011563/2008-53"/>
    <s v="CO"/>
    <s v="DF"/>
    <s v="Brasília"/>
    <s v="Conjunto Arquitetônico"/>
    <s v="Palácio do Itamaraty e anexos"/>
    <n v="1"/>
    <s v="T"/>
    <n v="0"/>
    <n v="1550"/>
    <x v="70"/>
    <m/>
    <m/>
    <m/>
    <n v="2000"/>
    <s v="TOMBADO"/>
    <m/>
    <m/>
    <m/>
    <s v="DF5300108BICA00003"/>
    <s v="Bem Imóvel"/>
    <s v="Edificação"/>
    <m/>
    <s v="x"/>
    <m/>
    <s v="x"/>
    <m/>
    <n v="2007"/>
    <n v="55"/>
    <x v="74"/>
    <n v="2010"/>
    <m/>
    <m/>
    <m/>
    <m/>
    <s v="Não se aplica"/>
    <m/>
    <s v="Não se aplica"/>
    <m/>
    <s v="sim"/>
    <m/>
    <m/>
    <m/>
    <s v="Inserido na poligonal de tombamento do Conjunto Urbanístico de Brasília"/>
  </r>
  <r>
    <m/>
    <s v="ARQUIVO"/>
    <m/>
    <s v="01450.011563/2008-53"/>
    <s v="CO"/>
    <s v="DF"/>
    <s v="Brasília"/>
    <s v="Conjunto Arquitetônico"/>
    <s v="Palácio Jaburu"/>
    <n v="1"/>
    <s v="T"/>
    <n v="0"/>
    <n v="1550"/>
    <x v="70"/>
    <m/>
    <m/>
    <m/>
    <n v="2000"/>
    <s v="TOMBADO"/>
    <m/>
    <m/>
    <m/>
    <s v="DF5300108BIED00011"/>
    <s v="Bem Imóvel"/>
    <s v="Edificação"/>
    <m/>
    <m/>
    <m/>
    <s v="x"/>
    <m/>
    <n v="2007"/>
    <n v="55"/>
    <x v="74"/>
    <n v="2010"/>
    <m/>
    <m/>
    <m/>
    <m/>
    <s v="Não se aplica"/>
    <m/>
    <s v="Não se aplica"/>
    <m/>
    <s v="sim"/>
    <m/>
    <m/>
    <m/>
    <s v="Inserido na poligonal de tombamento do Conjunto Urbanístico de Brasília"/>
  </r>
  <r>
    <m/>
    <s v="ARQUIVO"/>
    <m/>
    <s v="01450.011563/2008-53"/>
    <s v="CO"/>
    <s v="DF"/>
    <s v="Brasília"/>
    <s v="Edificação"/>
    <s v="Panteão da Liberdade e Democracia"/>
    <n v="1"/>
    <s v="T"/>
    <n v="0"/>
    <n v="1550"/>
    <x v="70"/>
    <m/>
    <m/>
    <m/>
    <n v="2000"/>
    <s v="TOMBADO"/>
    <m/>
    <m/>
    <m/>
    <s v="DF5300108BIED00012"/>
    <s v="Bem Imóvel"/>
    <s v="Edificação"/>
    <m/>
    <m/>
    <m/>
    <s v="x"/>
    <m/>
    <n v="2007"/>
    <n v="55"/>
    <x v="74"/>
    <n v="2010"/>
    <m/>
    <m/>
    <m/>
    <m/>
    <s v="Não se aplica"/>
    <m/>
    <s v="Não se aplica"/>
    <m/>
    <s v="sim"/>
    <m/>
    <m/>
    <m/>
    <s v="Inserido na poligonal de tombamento do Conjunto Urbanístico de Brasília"/>
  </r>
  <r>
    <m/>
    <s v="ARQUIVO"/>
    <m/>
    <s v="01450.011563/2008-53"/>
    <s v="CO"/>
    <s v="DF"/>
    <s v="Brasília"/>
    <s v="Conjunto Arquitetônico"/>
    <s v="Quartel General do Exército"/>
    <n v="1"/>
    <s v="T"/>
    <n v="0"/>
    <n v="1550"/>
    <x v="70"/>
    <m/>
    <m/>
    <m/>
    <n v="2000"/>
    <s v="TOMBADO"/>
    <m/>
    <m/>
    <m/>
    <s v="DF5300108BIED00014"/>
    <s v="Bem Imóvel"/>
    <s v="Edificação"/>
    <m/>
    <m/>
    <m/>
    <s v="x"/>
    <m/>
    <n v="2007"/>
    <n v="55"/>
    <x v="1"/>
    <m/>
    <m/>
    <m/>
    <m/>
    <m/>
    <s v="Não se aplica"/>
    <m/>
    <s v="Não se aplica"/>
    <m/>
    <s v="sim"/>
    <m/>
    <m/>
    <m/>
    <s v="Inserido na poligonal de tombamento do Conjunto Urbanístico de Brasília"/>
  </r>
  <r>
    <m/>
    <s v="ARQUIVO"/>
    <m/>
    <s v="01450.011563/2008-53"/>
    <s v="CO"/>
    <s v="DF"/>
    <s v="Brasília"/>
    <s v="Edificação"/>
    <s v="Supremo Tribunal Federal"/>
    <n v="1"/>
    <s v="T"/>
    <n v="0"/>
    <n v="1550"/>
    <x v="70"/>
    <m/>
    <m/>
    <m/>
    <n v="2000"/>
    <s v="TOMBADO"/>
    <m/>
    <m/>
    <m/>
    <s v="DF5300108BIED00015"/>
    <s v="Bem Imóvel"/>
    <s v="Edificação"/>
    <m/>
    <m/>
    <m/>
    <m/>
    <m/>
    <n v="2007"/>
    <n v="55"/>
    <x v="1"/>
    <m/>
    <m/>
    <m/>
    <m/>
    <m/>
    <s v="Não se aplica"/>
    <m/>
    <s v="Não se aplica"/>
    <m/>
    <s v="sim"/>
    <m/>
    <m/>
    <m/>
    <s v="Inserido na poligonal de tombamento do Conjunto Urbanístico de Brasília"/>
  </r>
  <r>
    <m/>
    <s v="ARQUIVO"/>
    <s v="Indeferido em 06/05/2016 (82ª reunião do Conselho)"/>
    <s v="01450.011563/2008-53"/>
    <s v="CO"/>
    <s v="DF"/>
    <s v="Brasília"/>
    <s v="Edificação"/>
    <s v="Capela Nossa Senhora da Paz"/>
    <n v="1"/>
    <m/>
    <n v="0"/>
    <n v="1550"/>
    <x v="70"/>
    <m/>
    <m/>
    <m/>
    <n v="2000"/>
    <s v="INDEFERIDO"/>
    <m/>
    <m/>
    <m/>
    <s v="RJ-3304557-BI-ED-00111"/>
    <s v="Bem Imóvel"/>
    <s v="Edificação"/>
    <m/>
    <m/>
    <m/>
    <m/>
    <m/>
    <m/>
    <m/>
    <x v="1"/>
    <m/>
    <m/>
    <d v="1905-07-08T00:00:00"/>
    <n v="2010"/>
    <s v="Indicado para tombamento pelo Conselho Consultivo. Parecer desfavorável (Andrey)"/>
    <s v="Não se aplica"/>
    <m/>
    <s v="Não se aplica"/>
    <m/>
    <s v="sim"/>
    <m/>
    <m/>
    <m/>
    <s v="Inserido na poligonal de tombamento do Conjunto Urbanístico de Brasília"/>
  </r>
  <r>
    <m/>
    <s v="ARQUIVO"/>
    <s v="Indeferido em 06/05/2016 (82ª reunião do Conselho)"/>
    <s v="01450.011563/2008-53"/>
    <s v="CO"/>
    <s v="DF"/>
    <s v="Brasília"/>
    <s v="Edificação"/>
    <s v="Sambódromo da Ceilândia"/>
    <n v="1"/>
    <m/>
    <n v="0"/>
    <n v="1550"/>
    <x v="70"/>
    <m/>
    <m/>
    <m/>
    <n v="2000"/>
    <s v="INDEFERIDO"/>
    <m/>
    <m/>
    <m/>
    <s v=" "/>
    <s v="Bem Imóvel"/>
    <s v="Edificação"/>
    <m/>
    <m/>
    <m/>
    <m/>
    <m/>
    <m/>
    <m/>
    <x v="1"/>
    <m/>
    <m/>
    <d v="1905-07-08T00:00:00"/>
    <n v="2010"/>
    <s v="Indicado para tombamento pelo Conselho Consultivo. Parecer desfavorável (Andrey), já que o bem nem existe."/>
    <s v="Não se aplica"/>
    <m/>
    <s v="Não se aplica"/>
    <m/>
    <s v="sim"/>
    <m/>
    <m/>
    <m/>
    <s v="Inserido na poligonal de tombamento do Conjunto Urbanístico de Brasília"/>
  </r>
  <r>
    <m/>
    <s v="ARQUIVO"/>
    <s v="Indeferido em 06/05/2016 (82ª reunião do Conselho)"/>
    <s v="01450.011563/2008-53"/>
    <s v="CO"/>
    <s v="DF"/>
    <s v="Brasília"/>
    <s v="Edificação"/>
    <s v="Casa do Teatro Amador"/>
    <n v="1"/>
    <m/>
    <n v="0"/>
    <n v="1550"/>
    <x v="70"/>
    <m/>
    <m/>
    <m/>
    <n v="2000"/>
    <s v="INDEFERIDO"/>
    <m/>
    <m/>
    <m/>
    <s v=" "/>
    <m/>
    <m/>
    <m/>
    <m/>
    <m/>
    <m/>
    <m/>
    <m/>
    <m/>
    <x v="1"/>
    <m/>
    <m/>
    <d v="1905-07-08T00:00:00"/>
    <n v="2010"/>
    <s v="Indicado para tombamento. Parecer desfavorável (Andrey)"/>
    <m/>
    <m/>
    <m/>
    <m/>
    <m/>
    <m/>
    <m/>
    <m/>
    <m/>
  </r>
  <r>
    <m/>
    <s v="ARQUIVO"/>
    <s v="Indeferido em 06/05/2016 (82ª reunião do Conselho)"/>
    <s v="01450.011563/2008-53"/>
    <s v="CO"/>
    <s v="DF"/>
    <s v="Brasília"/>
    <s v="Edificação"/>
    <s v="Memorial Israel Pinheiro"/>
    <n v="1"/>
    <m/>
    <n v="0"/>
    <n v="1550"/>
    <x v="70"/>
    <m/>
    <m/>
    <m/>
    <n v="2000"/>
    <s v="INDEFERIDO"/>
    <m/>
    <m/>
    <m/>
    <s v=" "/>
    <m/>
    <m/>
    <m/>
    <m/>
    <m/>
    <m/>
    <m/>
    <m/>
    <m/>
    <x v="1"/>
    <m/>
    <m/>
    <d v="1905-07-08T00:00:00"/>
    <n v="2010"/>
    <s v="Indicado para tombamento. Parecer desfavorável (Andrey)"/>
    <m/>
    <m/>
    <m/>
    <m/>
    <m/>
    <m/>
    <m/>
    <m/>
    <m/>
  </r>
  <r>
    <m/>
    <s v="ARQUIVO"/>
    <s v="Indeferido em 06/05/2016 (82ª reunião do Conselho)"/>
    <s v="01450.011563/2008-53"/>
    <s v="CO"/>
    <s v="GO"/>
    <s v="Goiânia"/>
    <s v="Edificação"/>
    <s v="Centro Cultural Oscar Niemeyer"/>
    <n v="1"/>
    <m/>
    <n v="0"/>
    <n v="1550"/>
    <x v="70"/>
    <m/>
    <m/>
    <m/>
    <n v="2000"/>
    <s v="INDEFERIDO"/>
    <m/>
    <m/>
    <m/>
    <s v=" "/>
    <m/>
    <m/>
    <m/>
    <m/>
    <m/>
    <m/>
    <m/>
    <m/>
    <m/>
    <x v="1"/>
    <m/>
    <m/>
    <d v="1905-07-08T00:00:00"/>
    <n v="2010"/>
    <s v="Indicado para tombamento. Parecer desfavorável (Andrey)"/>
    <m/>
    <m/>
    <m/>
    <m/>
    <m/>
    <m/>
    <m/>
    <m/>
    <m/>
  </r>
  <r>
    <m/>
    <s v="ARQUIVO"/>
    <s v="Indeferido em 06/05/2016 (82ª reunião do Conselho)"/>
    <s v="01450.011563/2008-53"/>
    <s v="NE"/>
    <s v="RN"/>
    <s v="Natal"/>
    <s v="Edificação"/>
    <s v="Torre do Parque Dom Nivaldo Monte"/>
    <n v="1"/>
    <m/>
    <n v="0"/>
    <n v="1550"/>
    <x v="70"/>
    <m/>
    <m/>
    <m/>
    <n v="2000"/>
    <s v="INDEFERIDO"/>
    <m/>
    <m/>
    <m/>
    <s v=" "/>
    <m/>
    <m/>
    <m/>
    <m/>
    <m/>
    <m/>
    <m/>
    <m/>
    <m/>
    <x v="1"/>
    <m/>
    <m/>
    <d v="1905-07-08T00:00:00"/>
    <n v="2010"/>
    <s v="Indicado para tombamento. Parecer desfavorável (Andrey)"/>
    <m/>
    <m/>
    <m/>
    <m/>
    <m/>
    <m/>
    <m/>
    <m/>
    <m/>
  </r>
  <r>
    <m/>
    <s v="ARQUIVO"/>
    <s v="Indeferido em 06/05/2016 (82ª reunião do Conselho)"/>
    <s v="01450.011563/2008-53"/>
    <s v="SE"/>
    <s v="SP"/>
    <s v="São Paulo"/>
    <s v="Edificação"/>
    <s v="Memorial da América Latina"/>
    <n v="1"/>
    <m/>
    <n v="0"/>
    <n v="1550"/>
    <x v="70"/>
    <m/>
    <m/>
    <m/>
    <n v="2000"/>
    <s v="INDEFERIDO"/>
    <m/>
    <m/>
    <m/>
    <s v=" "/>
    <m/>
    <m/>
    <m/>
    <m/>
    <m/>
    <m/>
    <m/>
    <m/>
    <m/>
    <x v="1"/>
    <m/>
    <m/>
    <d v="1905-07-08T00:00:00"/>
    <n v="2010"/>
    <s v="Indicado para tombamento. Parecer desfavorável (Andrey)"/>
    <m/>
    <m/>
    <m/>
    <m/>
    <m/>
    <m/>
    <m/>
    <m/>
    <m/>
  </r>
  <r>
    <m/>
    <s v="ARQUIVO"/>
    <s v="Indeferido em 06/05/2016 (82ª reunião do Conselho)"/>
    <s v="01450.011563/2008-53"/>
    <s v="SE"/>
    <s v="RJ"/>
    <s v="Volta Redonda"/>
    <s v="Edificação"/>
    <s v="Monumento Nove de Novembro"/>
    <n v="1"/>
    <m/>
    <n v="0"/>
    <n v="1550"/>
    <x v="70"/>
    <m/>
    <m/>
    <m/>
    <n v="2000"/>
    <s v="INDEFERIDO"/>
    <m/>
    <m/>
    <m/>
    <s v=" "/>
    <m/>
    <m/>
    <m/>
    <m/>
    <m/>
    <m/>
    <m/>
    <m/>
    <m/>
    <x v="1"/>
    <m/>
    <m/>
    <d v="1905-07-08T00:00:00"/>
    <n v="2010"/>
    <s v="Indicado para tombamento. Parecer desfavorável (Andrey)"/>
    <m/>
    <m/>
    <m/>
    <m/>
    <m/>
    <m/>
    <m/>
    <m/>
    <m/>
  </r>
  <r>
    <m/>
    <s v="ARQUIVO"/>
    <s v="Indeferido em 06/05/2016 (82ª reunião do Conselho)"/>
    <s v="01450.011563/2008-53"/>
    <s v="SE"/>
    <s v="RJ"/>
    <s v="Duque de Caxias"/>
    <s v="Edificação"/>
    <s v="Centro Cultural"/>
    <n v="1"/>
    <m/>
    <n v="0"/>
    <n v="1550"/>
    <x v="70"/>
    <m/>
    <m/>
    <m/>
    <n v="2000"/>
    <s v="INDEFERIDO"/>
    <m/>
    <m/>
    <m/>
    <s v=" "/>
    <m/>
    <m/>
    <m/>
    <m/>
    <m/>
    <m/>
    <m/>
    <m/>
    <m/>
    <x v="1"/>
    <m/>
    <m/>
    <d v="1905-07-08T00:00:00"/>
    <n v="2010"/>
    <s v="Indicado para tombamento. Parecer desfavorável (Andrey)"/>
    <m/>
    <m/>
    <m/>
    <m/>
    <m/>
    <m/>
    <m/>
    <m/>
    <m/>
  </r>
  <r>
    <m/>
    <s v="ARQUIVO"/>
    <s v="Indeferido em 06/05/2016 (82ª reunião do Conselho)"/>
    <s v="01450.011563/2008-53"/>
    <s v="SE"/>
    <s v="RJ"/>
    <s v="Paty dos Alferes"/>
    <s v="Edificação"/>
    <s v="Capela de Santa Cecília"/>
    <n v="1"/>
    <m/>
    <n v="0"/>
    <n v="1550"/>
    <x v="70"/>
    <m/>
    <m/>
    <m/>
    <n v="2000"/>
    <s v="INDEFERIDO"/>
    <m/>
    <m/>
    <m/>
    <s v=" "/>
    <s v="Bem Imóvel"/>
    <s v="Edificação"/>
    <m/>
    <m/>
    <m/>
    <m/>
    <m/>
    <m/>
    <m/>
    <x v="1"/>
    <m/>
    <m/>
    <d v="1905-07-08T00:00:00"/>
    <n v="2010"/>
    <s v="Indicado para tombamento pelo Conselho Consultivo. "/>
    <s v="Não se aplica"/>
    <m/>
    <s v="Não se aplica"/>
    <m/>
    <s v="sim"/>
    <m/>
    <m/>
    <m/>
    <s v="Inserido na poligonal de tombamento do Conjunto Urbanístico de Brasília"/>
  </r>
  <r>
    <m/>
    <s v="ARQUIVO"/>
    <m/>
    <s v="01450.011563/2008-53"/>
    <s v="SE"/>
    <s v="RJ"/>
    <s v="Rio de Janeiro"/>
    <s v="Edificação"/>
    <s v="Passarela do Samba"/>
    <n v="1"/>
    <s v="T"/>
    <n v="0"/>
    <n v="1550"/>
    <x v="70"/>
    <m/>
    <m/>
    <m/>
    <n v="2000"/>
    <s v="TOMBADO"/>
    <m/>
    <m/>
    <m/>
    <s v="RJ-3304557-BI-ED-00111_x0009_"/>
    <m/>
    <m/>
    <m/>
    <s v="x"/>
    <m/>
    <m/>
    <m/>
    <n v="2016"/>
    <n v="82"/>
    <x v="74"/>
    <n v="2010"/>
    <m/>
    <m/>
    <m/>
    <m/>
    <m/>
    <m/>
    <m/>
    <m/>
    <m/>
    <m/>
    <m/>
    <m/>
    <m/>
  </r>
  <r>
    <m/>
    <s v="SUPERINT"/>
    <s v="SE-BA: 14/10/2008"/>
    <s v="01502.001384/2007-74"/>
    <s v="NE"/>
    <s v="BA"/>
    <s v="Salvador"/>
    <s v="Edificação"/>
    <s v="Edifício Caramuru"/>
    <n v="1"/>
    <m/>
    <n v="1"/>
    <n v="1551"/>
    <x v="71"/>
    <m/>
    <m/>
    <m/>
    <n v="2000"/>
    <s v="INSTRUÇÃO"/>
    <m/>
    <m/>
    <m/>
    <s v=" "/>
    <s v="Bem Imóvel"/>
    <s v="Edificação"/>
    <m/>
    <m/>
    <m/>
    <m/>
    <m/>
    <m/>
    <m/>
    <x v="1"/>
    <m/>
    <m/>
    <m/>
    <m/>
    <m/>
    <m/>
    <m/>
    <m/>
    <m/>
    <m/>
    <m/>
    <m/>
    <m/>
    <m/>
  </r>
  <r>
    <m/>
    <s v="ARQUIVO"/>
    <m/>
    <s v="01450.006200/2008-04"/>
    <s v="NE"/>
    <s v="BA"/>
    <s v="Salvador"/>
    <s v="Conjunto Urbano"/>
    <s v="Salvador, BA: Conjunto Arquitetônico, Urbanístico e Paisagístico da Cidade Baixa de Salvador"/>
    <n v="1"/>
    <s v="T"/>
    <n v="1"/>
    <n v="1552"/>
    <x v="71"/>
    <m/>
    <m/>
    <m/>
    <n v="2000"/>
    <s v="TOMBADO"/>
    <m/>
    <m/>
    <m/>
    <s v="BA2927408BICU00012"/>
    <s v="Bem Imóvel"/>
    <s v="Conjunto Urbano"/>
    <m/>
    <d v="2013-05-10T00:00:00"/>
    <d v="2013-05-10T00:00:00"/>
    <m/>
    <m/>
    <n v="2009"/>
    <n v="61"/>
    <x v="76"/>
    <n v="2010"/>
    <m/>
    <m/>
    <m/>
    <s v="Comunicado, DOU, Seção 3, 15 de julho de 2013, do Tombamento definitivo do Conjunto Urbano e Arquitetônico da Cidade Baixa de Salvador, no Estado da Bahia, processo nº 1552-T-08, inscrito no Livro do Tombado Histórico, vol. III, fl. 68/69, número de inscr"/>
    <s v="T"/>
    <s v="sim"/>
    <s v="T"/>
    <s v="sim"/>
    <s v="sim"/>
    <s v="não"/>
    <s v="sim"/>
    <n v="2009"/>
    <s v="estudo concluído (SICG) para normatização; falta elaborar minuta de portaria"/>
  </r>
  <r>
    <m/>
    <s v="ARQUIVO"/>
    <s v="Voltou ao DEPAM. Devolvido ao Arquivo em 24/08/2015"/>
    <s v="01450.005680/2008-88"/>
    <s v="N"/>
    <s v="TO"/>
    <s v="Porto Nacional"/>
    <s v="Conjunto Urbano"/>
    <s v="Núcleo Histórico de Porto Nacional"/>
    <n v="1"/>
    <s v="T"/>
    <n v="1"/>
    <n v="1553"/>
    <x v="71"/>
    <m/>
    <m/>
    <m/>
    <n v="2000"/>
    <s v="RERRATIFIC."/>
    <m/>
    <m/>
    <m/>
    <s v="TO1718204BICU00001"/>
    <s v="Bem Imóvel"/>
    <s v="Conjunto Urbano"/>
    <m/>
    <m/>
    <d v="2011-11-17T00:00:00"/>
    <m/>
    <m/>
    <n v="2008"/>
    <n v="59"/>
    <x v="60"/>
    <n v="2010"/>
    <n v="2014"/>
    <m/>
    <m/>
    <s v="Rerratificação homologada por meio da Portaria nº 111, de 15 de outubro de 2014"/>
    <s v="T"/>
    <s v="sim"/>
    <s v="T"/>
    <s v="sim"/>
    <s v="sim"/>
    <s v="não"/>
    <s v="sim"/>
    <n v="2011"/>
    <s v="Estudos para normatização iniciados durante as Oficinas Regionais m 2011. Aguardando revisão das poligonais."/>
  </r>
  <r>
    <m/>
    <s v="ARQUIVO"/>
    <m/>
    <s v="01450.005681/2008-22"/>
    <s v="NE"/>
    <s v="PI"/>
    <s v="Parnaíba"/>
    <s v="Conjunto Urbano"/>
    <s v="Conjunto Histórico e Paisagístico de Parnaíba"/>
    <n v="1"/>
    <s v="T"/>
    <n v="1"/>
    <n v="1554"/>
    <x v="71"/>
    <m/>
    <m/>
    <m/>
    <n v="2000"/>
    <s v="TOMBADO"/>
    <m/>
    <m/>
    <m/>
    <s v="PI-2207702-BI-CU-00002"/>
    <s v="Bem Imóvel"/>
    <s v="Conjunto Urbano"/>
    <m/>
    <d v="2011-06-08T00:00:00"/>
    <d v="2011-06-07T00:00:00"/>
    <m/>
    <m/>
    <n v="2008"/>
    <n v="58"/>
    <x v="60"/>
    <n v="2010"/>
    <m/>
    <m/>
    <m/>
    <m/>
    <s v="T"/>
    <s v="sim"/>
    <s v="T"/>
    <s v="sim"/>
    <s v="sim"/>
    <s v="não"/>
    <s v="sim"/>
    <n v="2008"/>
    <s v="Pré-setorização do processo de tombamento, complementada por contratação do SICG."/>
  </r>
  <r>
    <m/>
    <s v="SUPERINT"/>
    <s v="Escritório Técnico Cachoeira 18/09/2012"/>
    <s v="1502.000.382/2007-68"/>
    <s v="NE"/>
    <s v="BA"/>
    <s v="São Félix"/>
    <s v="Terreiro"/>
    <s v="Terreiro de Candomblé do Cajá, situado na Fazenda Capivari"/>
    <n v="1"/>
    <m/>
    <n v="1"/>
    <n v="1555"/>
    <x v="71"/>
    <m/>
    <m/>
    <m/>
    <n v="2000"/>
    <s v="INSTRUÇÃO"/>
    <m/>
    <m/>
    <m/>
    <s v=" "/>
    <s v="Bem Imóvel"/>
    <s v="Conjunto Arquitetônico"/>
    <s v="Arquitetura Religiosa"/>
    <m/>
    <m/>
    <m/>
    <m/>
    <m/>
    <m/>
    <x v="1"/>
    <m/>
    <m/>
    <m/>
    <m/>
    <m/>
    <m/>
    <m/>
    <m/>
    <m/>
    <m/>
    <m/>
    <m/>
    <m/>
    <m/>
  </r>
  <r>
    <m/>
    <s v="PF"/>
    <s v="anexado ao processo Centro histórico da cidade de Pelotas (01458.002962/2009-34)"/>
    <s v="01450.001485/2008-89"/>
    <s v="S"/>
    <s v="RS"/>
    <s v="Pelotas"/>
    <s v="Conjunto Rural"/>
    <s v="Sítio Charqueador Pelotense"/>
    <n v="1"/>
    <m/>
    <n v="1"/>
    <n v="1556"/>
    <x v="71"/>
    <m/>
    <m/>
    <m/>
    <n v="2000"/>
    <s v="ANEXADO"/>
    <m/>
    <m/>
    <m/>
    <s v=" "/>
    <s v="Bem Imóvel"/>
    <s v="Conjunto Arquitetônico"/>
    <s v="Misto"/>
    <m/>
    <m/>
    <m/>
    <m/>
    <m/>
    <m/>
    <x v="1"/>
    <m/>
    <m/>
    <m/>
    <m/>
    <m/>
    <m/>
    <m/>
    <m/>
    <m/>
    <m/>
    <m/>
    <m/>
    <m/>
    <m/>
  </r>
  <r>
    <m/>
    <s v="ARQUIVO"/>
    <m/>
    <s v="01450.008735/2008-10"/>
    <s v="NE"/>
    <s v="PI"/>
    <s v="Teresina"/>
    <s v="Conjunto Arquitetônico"/>
    <s v="Conjunto da Estação Ferroviária de Teresina"/>
    <n v="1"/>
    <s v="T"/>
    <n v="1"/>
    <n v="1557"/>
    <x v="71"/>
    <m/>
    <m/>
    <m/>
    <n v="2000"/>
    <s v="TOMBADO"/>
    <m/>
    <m/>
    <m/>
    <s v="PI-2211001-BI-CA-00001_x0009_"/>
    <s v="Bem Imóvel"/>
    <s v="Conjunto Arquitetônico"/>
    <m/>
    <m/>
    <d v="2013-07-19T00:00:00"/>
    <d v="2013-07-19T00:00:00"/>
    <m/>
    <n v="2012"/>
    <n v="70"/>
    <x v="76"/>
    <n v="2010"/>
    <m/>
    <m/>
    <m/>
    <m/>
    <s v="T"/>
    <s v="sim"/>
    <s v="T"/>
    <s v="sim"/>
    <m/>
    <m/>
    <m/>
    <m/>
    <m/>
  </r>
  <r>
    <m/>
    <s v="ARQUIVO"/>
    <s v="Voltou ao DEPAM. Devolvido ao Arquivo em 13/08/2015"/>
    <s v="01408.003336/2008-70"/>
    <s v="NE"/>
    <s v="RN"/>
    <s v="Natal"/>
    <s v="Conjunto Urbano"/>
    <s v="Centro Histórico de Natal"/>
    <n v="1"/>
    <s v="T"/>
    <n v="1"/>
    <n v="1558"/>
    <x v="71"/>
    <m/>
    <m/>
    <m/>
    <n v="2000"/>
    <s v="TOMBADO"/>
    <m/>
    <m/>
    <m/>
    <s v="RN-2408102-BI-CU-00001"/>
    <s v="Bem Imóvel"/>
    <s v="Conjunto Urbano"/>
    <m/>
    <d v="2015-11-13T00:00:00"/>
    <d v="2015-11-13T00:00:00"/>
    <m/>
    <m/>
    <s v="2010, 2012"/>
    <s v="66, 69"/>
    <x v="61"/>
    <n v="2010"/>
    <m/>
    <m/>
    <m/>
    <s v="Homologação: PORTARIA Nº 72, DE 16 DE JULHO DE 2014"/>
    <s v="T"/>
    <s v="sim"/>
    <s v="T"/>
    <s v="sim"/>
    <s v="sim"/>
    <m/>
    <s v="sim"/>
    <n v="2012"/>
    <s v="Estudos para normatização iniciados durante as Oficinas Regionais m 2011 e subsídios contratados em 2012."/>
  </r>
  <r>
    <m/>
    <s v="ARQUIVO"/>
    <s v="Indeferido em 24/02/2015"/>
    <s v="01502.002990/2007-15"/>
    <s v="NE"/>
    <s v="BA"/>
    <s v="Salvador"/>
    <s v="Coleção ou acervo"/>
    <s v="Acervos arquitetônico, Artístico e Documental da Escola de Belas Artes da UFBA"/>
    <n v="1"/>
    <m/>
    <n v="1"/>
    <n v="1559"/>
    <x v="71"/>
    <d v="2007-12-21T00:00:00"/>
    <s v="Congregação da Escola de Belas Artes da UFBA"/>
    <m/>
    <n v="2000"/>
    <s v="INDEFERIDO"/>
    <m/>
    <d v="2015-02-24T00:00:00"/>
    <m/>
    <s v=" "/>
    <s v="Bem Móvel e Integrado"/>
    <s v="Acervo"/>
    <m/>
    <m/>
    <m/>
    <m/>
    <m/>
    <m/>
    <m/>
    <x v="1"/>
    <m/>
    <m/>
    <d v="2015-02-24T00:00:00"/>
    <n v="2010"/>
    <m/>
    <m/>
    <m/>
    <m/>
    <m/>
    <m/>
    <m/>
    <m/>
    <m/>
    <m/>
  </r>
  <r>
    <d v="2013-10-04T00:00:00"/>
    <s v="DEPAM"/>
    <s v="CGID:04/10/2013. Estava no Conselho, pedimos retorno ao DEPAM para revisar a indicação do tombamento, em consonância com a proposta de registro (2013)"/>
    <s v="01450.004866/2008-10"/>
    <s v="NE"/>
    <s v="PI"/>
    <s v="Teresina"/>
    <s v="Edificação e Acervo"/>
    <s v="Igreja Nossa Senhora de Lourdes"/>
    <n v="1"/>
    <s v="TP"/>
    <n v="1"/>
    <n v="1560"/>
    <x v="71"/>
    <m/>
    <m/>
    <m/>
    <n v="2000"/>
    <s v="TOMB. PROVIS."/>
    <s v="DEFERIMENTO"/>
    <m/>
    <d v="2011-03-18T00:00:00"/>
    <s v="PI2211001BIED00002"/>
    <s v="Bem Imóvel"/>
    <s v="Edificação"/>
    <s v="Arquitetura Religiosa"/>
    <m/>
    <m/>
    <m/>
    <m/>
    <m/>
    <m/>
    <x v="1"/>
    <m/>
    <m/>
    <m/>
    <m/>
    <m/>
    <s v="Não se aplica"/>
    <m/>
    <s v="T"/>
    <s v="sim"/>
    <m/>
    <m/>
    <m/>
    <m/>
    <m/>
  </r>
  <r>
    <m/>
    <s v="SUPERINT"/>
    <s v="Devolvido à SE-PI a pedido do Arquivo Central, para comprovação da propriedade, antes da inscrição. 14/08/2015"/>
    <s v="01450.010249/2008-53"/>
    <s v="NE"/>
    <s v="PI"/>
    <s v="Floriano"/>
    <s v="Edificação"/>
    <s v="Estabelecimento das Fazendas Nacionais do Piauí: Estabelecimento Rural São Pedro de Alcântara, no Município de Floriano."/>
    <n v="1"/>
    <s v="T"/>
    <n v="1"/>
    <n v="1561"/>
    <x v="71"/>
    <m/>
    <m/>
    <m/>
    <n v="2000"/>
    <s v="TOMBADO"/>
    <m/>
    <m/>
    <m/>
    <s v="PI2203909BIED00002"/>
    <s v="Bem Imóvel"/>
    <s v="Edificação"/>
    <m/>
    <m/>
    <s v="25.05.15"/>
    <m/>
    <m/>
    <n v="2014"/>
    <n v="75"/>
    <x v="61"/>
    <m/>
    <m/>
    <m/>
    <m/>
    <s v="Homologação: PORTARIA Nº 87, DE 3 DE SETEMBRO DE 2014"/>
    <s v="T"/>
    <s v="sim"/>
    <s v="T"/>
    <s v="sim"/>
    <m/>
    <m/>
    <m/>
    <m/>
    <m/>
  </r>
  <r>
    <m/>
    <s v="SUPERINT"/>
    <s v="Devolvido à SE-PI a pedido do Arquivo Central, para comprovação da propriedade, antes da inscrição. 14/08/2015"/>
    <s v="01450.010249/2008-53"/>
    <s v="NE"/>
    <s v="PI"/>
    <s v="Campinas do Piauí"/>
    <s v="Conjunto Arquitetônico"/>
    <s v="Estabelecimento das Fazendas Nacionais do Piauí: Fábrica de Manteiga e Queijo, no Município de Campinas do Piauí"/>
    <n v="1"/>
    <s v="T"/>
    <n v="0"/>
    <n v="1561"/>
    <x v="71"/>
    <m/>
    <m/>
    <m/>
    <n v="2000"/>
    <s v="TOMBADO"/>
    <m/>
    <m/>
    <m/>
    <s v="PI2202109BICA00001"/>
    <s v="Bem Imóvel"/>
    <s v="Edificação"/>
    <m/>
    <m/>
    <s v="25.05.15"/>
    <m/>
    <m/>
    <n v="2014"/>
    <n v="75"/>
    <x v="61"/>
    <m/>
    <m/>
    <m/>
    <m/>
    <s v="Homologação: PORTARIA Nº 87, DE 3 DE SETEMBRO DE 2014"/>
    <s v="T"/>
    <s v="sim"/>
    <s v="T"/>
    <s v="sim"/>
    <m/>
    <m/>
    <m/>
    <m/>
    <m/>
  </r>
  <r>
    <m/>
    <s v="ARQUIVO"/>
    <m/>
    <s v="01450.010250/2008-88"/>
    <s v="NE"/>
    <s v="PI"/>
    <s v="Piracuruca"/>
    <s v="Conjunto Urbano"/>
    <s v="Conjunto Histórico e Paisagístico de Piracuruca"/>
    <n v="1"/>
    <s v="T"/>
    <n v="1"/>
    <n v="1562"/>
    <x v="71"/>
    <m/>
    <m/>
    <m/>
    <n v="2000"/>
    <s v="TOMBADO"/>
    <m/>
    <m/>
    <m/>
    <s v="PI-2208304-BI-CU-00001"/>
    <s v="Bem Imóvel"/>
    <s v="Conjunto Urbano"/>
    <m/>
    <d v="2013-08-09T00:00:00"/>
    <d v="2013-08-09T00:00:00"/>
    <m/>
    <m/>
    <n v="2012"/>
    <n v="69"/>
    <x v="76"/>
    <n v="2010"/>
    <m/>
    <m/>
    <m/>
    <s v="Inscrito em 09.08.2013. Livro Histórico, v.3, f. 077-080, nº 621 / Livro Arqueológico, Etnog. e Paisag., v.2, f. 090-093, nº 168."/>
    <s v="T"/>
    <s v="sim"/>
    <s v="T"/>
    <s v="sim"/>
    <m/>
    <s v="não"/>
    <s v="sim"/>
    <s v="2009/2010"/>
    <s v="Pré-setorização do processo de tombamento, complementada por contratação do SICG."/>
  </r>
  <r>
    <m/>
    <s v="ARQUIVO"/>
    <m/>
    <s v="01498.000892/2008-22"/>
    <s v="NE"/>
    <s v="PE"/>
    <s v="Recife"/>
    <s v="Jardim Histórico"/>
    <s v="Praça da República/Jardins do Palácio Campo das Princesas - Jardins de Burle Marx na Cidade de Recife"/>
    <n v="1"/>
    <s v="T"/>
    <n v="1"/>
    <n v="1563"/>
    <x v="71"/>
    <d v="2008-04-23T00:00:00"/>
    <s v="Laboratório da Paisagem do Departamento de Arquitetura e Urbanismo/UFPE"/>
    <d v="2008-06-18T00:00:00"/>
    <n v="2000"/>
    <s v="TOMBADO"/>
    <m/>
    <m/>
    <m/>
    <s v="_x0009_PE-2611606-PS-JD-00006"/>
    <s v="Bem Paisagístico"/>
    <s v="Jardim Histórico"/>
    <m/>
    <s v="x"/>
    <s v="x"/>
    <s v="x"/>
    <m/>
    <n v="2015"/>
    <n v="79"/>
    <x v="1"/>
    <m/>
    <m/>
    <m/>
    <m/>
    <s v="Homologado por meio da PORTARIA No- 84, DE 9 DE SETEMBRO DE 2015"/>
    <s v="S"/>
    <s v="sim"/>
    <s v="S"/>
    <s v="sim"/>
    <s v="sim"/>
    <m/>
    <m/>
    <m/>
    <m/>
  </r>
  <r>
    <m/>
    <s v="ARQUIVO"/>
    <m/>
    <s v="01498.000892/2008-23"/>
    <s v="NE"/>
    <s v="PE"/>
    <s v="Recife"/>
    <s v="Jardim Histórico"/>
    <s v="Praça de Casa Forte - Jardins de Burle Marx na Cidade de Recife"/>
    <n v="1"/>
    <s v="T"/>
    <n v="0"/>
    <n v="1563"/>
    <x v="71"/>
    <d v="2008-04-24T00:00:00"/>
    <s v="Laboratório da Paisagem do Departamento de Arquitetura e Urbanismo/UFPE"/>
    <d v="2008-06-19T00:00:00"/>
    <n v="2001"/>
    <s v="TOMBADO"/>
    <m/>
    <m/>
    <m/>
    <s v="_x0009_PE-2611606-PS-JD-00002"/>
    <s v="Bem Paisagístico"/>
    <s v="Jardim Histórico"/>
    <m/>
    <s v="x"/>
    <s v="x"/>
    <s v="x"/>
    <m/>
    <n v="2015"/>
    <n v="79"/>
    <x v="1"/>
    <m/>
    <m/>
    <m/>
    <m/>
    <s v="Homologado por meio da PORTARIA No- 84, DE 9 DE SETEMBRO DE 2016"/>
    <s v="S"/>
    <s v="sim"/>
    <s v="S"/>
    <s v="sim"/>
    <s v="sim"/>
    <m/>
    <m/>
    <m/>
    <m/>
  </r>
  <r>
    <m/>
    <s v="ARQUIVO"/>
    <m/>
    <s v="01498.000892/2008-24"/>
    <s v="NE"/>
    <s v="PE"/>
    <s v="Recife"/>
    <s v="Jardim Histórico"/>
    <s v="Praça do Derby - Jardins de Burle Marx na Cidade de Recife"/>
    <n v="1"/>
    <s v="T"/>
    <n v="0"/>
    <n v="1563"/>
    <x v="71"/>
    <d v="2008-04-25T00:00:00"/>
    <s v="Laboratório da Paisagem do Departamento de Arquitetura e Urbanismo/UFPE"/>
    <d v="2008-06-20T00:00:00"/>
    <n v="2002"/>
    <s v="TOMBADO"/>
    <m/>
    <m/>
    <m/>
    <s v="_x0009_PE-2611606-PS-JD-00005"/>
    <s v="Bem Paisagístico"/>
    <s v="Jardim Histórico"/>
    <m/>
    <s v="x"/>
    <s v="x"/>
    <s v="x"/>
    <m/>
    <n v="2015"/>
    <n v="79"/>
    <x v="1"/>
    <m/>
    <m/>
    <m/>
    <m/>
    <s v="Homologado por meio da PORTARIA No- 84, DE 9 DE SETEMBRO DE 2017"/>
    <s v="S"/>
    <s v="sim"/>
    <s v="S"/>
    <s v="sim"/>
    <s v="sim"/>
    <m/>
    <m/>
    <m/>
    <m/>
  </r>
  <r>
    <m/>
    <s v="ARQUIVO"/>
    <m/>
    <s v="01498.000892/2008-25"/>
    <s v="NE"/>
    <s v="PE"/>
    <s v="Recife"/>
    <s v="Jardim Histórico"/>
    <s v="Praça Euclides da Cunha - Jardins de Burle Marx na Cidade de Recife"/>
    <n v="1"/>
    <s v="T"/>
    <n v="0"/>
    <n v="1563"/>
    <x v="71"/>
    <d v="2008-04-26T00:00:00"/>
    <s v="Laboratório da Paisagem do Departamento de Arquitetura e Urbanismo/UFPE"/>
    <d v="2008-06-21T00:00:00"/>
    <n v="2003"/>
    <s v="TOMBADO"/>
    <m/>
    <m/>
    <m/>
    <s v="PE-2611606-PS-JD-00003"/>
    <s v="Bem Paisagístico"/>
    <s v="Jardim Histórico"/>
    <m/>
    <s v="x"/>
    <s v="x"/>
    <s v="x"/>
    <m/>
    <n v="2015"/>
    <n v="79"/>
    <x v="1"/>
    <m/>
    <m/>
    <m/>
    <m/>
    <s v="Homologado por meio da PORTARIA No- 84, DE 9 DE SETEMBRO DE 2018"/>
    <s v="S"/>
    <s v="sim"/>
    <s v="S"/>
    <s v="sim"/>
    <s v="sim"/>
    <m/>
    <m/>
    <m/>
    <m/>
  </r>
  <r>
    <m/>
    <s v="ARQUIVO"/>
    <m/>
    <s v="01498.000892/2008-26"/>
    <s v="NE"/>
    <s v="PE"/>
    <s v="Recife"/>
    <s v="Jardim Histórico"/>
    <s v="Praça Faria Neves - Jardins de Burle Marx na Cidade de Recife"/>
    <n v="1"/>
    <s v="T"/>
    <n v="0"/>
    <n v="1563"/>
    <x v="71"/>
    <d v="2008-04-27T00:00:00"/>
    <s v="Laboratório da Paisagem do Departamento de Arquitetura e Urbanismo/UFPE"/>
    <d v="2008-06-22T00:00:00"/>
    <n v="2004"/>
    <s v="TOMBADO"/>
    <m/>
    <m/>
    <m/>
    <s v="PE-2611606-PS-JD-00001"/>
    <s v="Bem Paisagístico"/>
    <s v="Jardim Histórico"/>
    <m/>
    <s v="x"/>
    <s v="x"/>
    <s v="x"/>
    <m/>
    <n v="2015"/>
    <n v="79"/>
    <x v="1"/>
    <m/>
    <m/>
    <m/>
    <m/>
    <s v="Homologado por meio da PORTARIA No- 84, DE 9 DE SETEMBRO DE 2019"/>
    <s v="S"/>
    <s v="sim"/>
    <s v="S"/>
    <s v="sim"/>
    <s v="sim"/>
    <m/>
    <m/>
    <m/>
    <m/>
  </r>
  <r>
    <m/>
    <s v="ARQUIVO"/>
    <m/>
    <s v="01498.000892/2008-27"/>
    <s v="NE"/>
    <s v="PE"/>
    <s v="Recife"/>
    <s v="Jardim Histórico"/>
    <s v="Praça Salgado Filho - Jardins de Burle Marx na Cidade de Recife"/>
    <n v="1"/>
    <s v="T"/>
    <n v="0"/>
    <n v="1563"/>
    <x v="71"/>
    <d v="2008-04-28T00:00:00"/>
    <s v="Laboratório da Paisagem do Departamento de Arquitetura e Urbanismo/UFPE"/>
    <d v="2008-06-23T00:00:00"/>
    <n v="2005"/>
    <s v="TOMBADO"/>
    <m/>
    <m/>
    <m/>
    <s v="PE-2611606-PS-JD-00004"/>
    <s v="Bem Paisagístico"/>
    <s v="Jardim Histórico"/>
    <m/>
    <s v="x"/>
    <s v="x"/>
    <s v="x"/>
    <m/>
    <n v="2015"/>
    <n v="79"/>
    <x v="1"/>
    <m/>
    <m/>
    <m/>
    <m/>
    <s v="Homologado por meio da PORTARIA No- 84, DE 9 DE SETEMBRO DE 2020"/>
    <s v="S"/>
    <s v="sim"/>
    <s v="S"/>
    <s v="sim"/>
    <s v="sim"/>
    <m/>
    <m/>
    <m/>
    <m/>
  </r>
  <r>
    <m/>
    <s v="SUPERINT"/>
    <s v="Encaminhado à Superintendência em 01/10/2010"/>
    <s v="01450.013084/2008-71"/>
    <s v="S"/>
    <s v="RS"/>
    <s v="São Gabriel"/>
    <s v="Patrimônio Natural"/>
    <s v="Sítio Histórico de Caiboaté"/>
    <n v="1"/>
    <m/>
    <n v="1"/>
    <n v="1564"/>
    <x v="71"/>
    <m/>
    <m/>
    <m/>
    <n v="2000"/>
    <s v="INSTRUÇÃO"/>
    <m/>
    <m/>
    <m/>
    <s v=" "/>
    <s v="Bem Paisagístico"/>
    <s v="Paisagem"/>
    <m/>
    <m/>
    <m/>
    <m/>
    <m/>
    <m/>
    <m/>
    <x v="1"/>
    <m/>
    <m/>
    <m/>
    <m/>
    <m/>
    <m/>
    <m/>
    <m/>
    <m/>
    <m/>
    <m/>
    <m/>
    <m/>
    <m/>
  </r>
  <r>
    <m/>
    <s v="ARQUIVO"/>
    <m/>
    <s v="01450.014370/2008-54"/>
    <s v="SE"/>
    <s v="SP"/>
    <s v="Iguape"/>
    <s v="Conjunto Rural"/>
    <s v="Bens Culturais da Imigração Japonesa no Vale do Ribeira - Engenho, Sede Social e Residência Colônia Katsura"/>
    <n v="1"/>
    <s v="T"/>
    <n v="1"/>
    <n v="1565"/>
    <x v="71"/>
    <m/>
    <m/>
    <m/>
    <n v="2000"/>
    <s v="TOMBADO"/>
    <m/>
    <m/>
    <m/>
    <s v="SP3520301BICA00001"/>
    <s v="Bem Imóvel"/>
    <s v="Conjunto Arquitetônico"/>
    <s v="Misto"/>
    <d v="2013-03-25T00:00:00"/>
    <d v="2013-03-25T00:00:00"/>
    <d v="2013-03-25T00:00:00"/>
    <m/>
    <n v="2010"/>
    <n v="64"/>
    <x v="76"/>
    <n v="2010"/>
    <m/>
    <m/>
    <m/>
    <m/>
    <s v="T"/>
    <s v="sim"/>
    <m/>
    <m/>
    <m/>
    <m/>
    <m/>
    <m/>
    <m/>
  </r>
  <r>
    <m/>
    <s v="ARQUIVO"/>
    <m/>
    <s v="01450.014370/2008-54"/>
    <s v="SE"/>
    <s v="SP"/>
    <s v="Registro"/>
    <s v="Edificação"/>
    <s v="Bens Culturais da Imigração Japonesa no Vale do Ribeira - Fábrica de chá Amaya"/>
    <n v="1"/>
    <s v="T"/>
    <n v="0"/>
    <n v="1565"/>
    <x v="71"/>
    <m/>
    <m/>
    <m/>
    <n v="2000"/>
    <s v="TOMBADO"/>
    <m/>
    <m/>
    <m/>
    <s v="SP3542602BIED00007"/>
    <s v="Bem Imóvel"/>
    <s v="Edificação"/>
    <m/>
    <d v="2013-03-25T00:00:00"/>
    <d v="2013-03-25T00:00:00"/>
    <d v="2013-03-25T00:00:00"/>
    <m/>
    <n v="2010"/>
    <n v="64"/>
    <x v="76"/>
    <n v="2010"/>
    <m/>
    <m/>
    <m/>
    <m/>
    <s v="Não se aplica"/>
    <m/>
    <m/>
    <m/>
    <m/>
    <m/>
    <m/>
    <m/>
    <m/>
  </r>
  <r>
    <m/>
    <s v="ARQUIVO"/>
    <m/>
    <s v="01450.014370/2008-54"/>
    <s v="SE"/>
    <s v="SP"/>
    <s v="Registro"/>
    <s v="Edificação"/>
    <s v="Bens Culturais da Imigração Japonesa no Vale do Ribeira - Fábrica de Chá Kawagiri"/>
    <n v="1"/>
    <s v="T"/>
    <n v="0"/>
    <n v="1565"/>
    <x v="71"/>
    <m/>
    <m/>
    <m/>
    <n v="2000"/>
    <s v="TOMBADO"/>
    <m/>
    <m/>
    <m/>
    <s v="SP3542602BIED00006"/>
    <s v="Bem Imóvel"/>
    <s v="Edificação"/>
    <m/>
    <d v="2013-03-25T00:00:00"/>
    <d v="2013-03-25T00:00:00"/>
    <d v="2013-03-25T00:00:00"/>
    <m/>
    <n v="2010"/>
    <n v="64"/>
    <x v="76"/>
    <n v="2010"/>
    <m/>
    <m/>
    <m/>
    <m/>
    <s v="Não se aplica"/>
    <m/>
    <m/>
    <m/>
    <m/>
    <m/>
    <m/>
    <m/>
    <m/>
  </r>
  <r>
    <m/>
    <s v="ARQUIVO"/>
    <m/>
    <s v="01450.014370/2008-54"/>
    <s v="SE"/>
    <s v="SP"/>
    <s v="Registro"/>
    <s v="Conjunto Rural"/>
    <s v="Bens Culturais da Imigração Japonesa no Vale do Ribeira - Fábrica de Chá e Residência Shimizu"/>
    <n v="1"/>
    <s v="T"/>
    <n v="0"/>
    <n v="1565"/>
    <x v="71"/>
    <m/>
    <m/>
    <m/>
    <n v="2000"/>
    <s v="TOMBADO"/>
    <m/>
    <m/>
    <m/>
    <s v="SP3542602BICA00001"/>
    <s v="Bem Imóvel"/>
    <s v="Conjunto Arquitetônico"/>
    <m/>
    <d v="2013-03-25T00:00:00"/>
    <d v="2013-03-25T00:00:00"/>
    <d v="2013-03-25T00:00:00"/>
    <m/>
    <n v="2010"/>
    <n v="64"/>
    <x v="76"/>
    <n v="2010"/>
    <m/>
    <m/>
    <m/>
    <m/>
    <m/>
    <m/>
    <m/>
    <m/>
    <m/>
    <m/>
    <m/>
    <m/>
    <m/>
  </r>
  <r>
    <m/>
    <s v="ARQUIVO"/>
    <m/>
    <s v="01450.014370/2008-54"/>
    <s v="SE"/>
    <s v="SP"/>
    <s v="Registro"/>
    <s v="Edificação"/>
    <s v="Bens Culturais da Imigração Japonesa no Vale do Ribeira - Residência Fukasawa"/>
    <n v="1"/>
    <s v="T"/>
    <n v="0"/>
    <n v="1565"/>
    <x v="71"/>
    <m/>
    <m/>
    <m/>
    <n v="2000"/>
    <s v="TOMBADO"/>
    <m/>
    <m/>
    <m/>
    <s v="SP3542602BIED00003"/>
    <s v="Bem Imóvel"/>
    <s v="Edificação"/>
    <m/>
    <d v="2013-03-25T00:00:00"/>
    <d v="2013-03-25T00:00:00"/>
    <d v="2013-03-25T00:00:00"/>
    <m/>
    <n v="2010"/>
    <n v="64"/>
    <x v="76"/>
    <n v="2010"/>
    <m/>
    <m/>
    <m/>
    <m/>
    <s v="Não se aplica"/>
    <m/>
    <m/>
    <m/>
    <m/>
    <m/>
    <m/>
    <m/>
    <m/>
  </r>
  <r>
    <m/>
    <s v="ARQUIVO"/>
    <m/>
    <s v="01450.014370/2008-54"/>
    <s v="SE"/>
    <s v="SP"/>
    <s v="Registro"/>
    <s v="Edificação"/>
    <s v="Bens Culturais da Imigração Japonesa no Vale do Ribeira - Residência Gozo Okiyama"/>
    <n v="1"/>
    <s v="T"/>
    <n v="0"/>
    <n v="1565"/>
    <x v="71"/>
    <m/>
    <m/>
    <m/>
    <n v="2000"/>
    <s v="TOMBADO"/>
    <m/>
    <m/>
    <m/>
    <s v="SP3542602BIED00002"/>
    <s v="Bem Imóvel"/>
    <s v="Edificação"/>
    <m/>
    <d v="2013-03-25T00:00:00"/>
    <d v="2013-03-25T00:00:00"/>
    <d v="2013-03-25T00:00:00"/>
    <m/>
    <n v="2010"/>
    <n v="64"/>
    <x v="76"/>
    <n v="2010"/>
    <m/>
    <m/>
    <m/>
    <m/>
    <s v="Não se aplica"/>
    <m/>
    <m/>
    <m/>
    <m/>
    <m/>
    <m/>
    <m/>
    <m/>
  </r>
  <r>
    <m/>
    <s v="ARQUIVO"/>
    <m/>
    <s v="01450.014370/2008-54"/>
    <s v="SE"/>
    <s v="SP"/>
    <s v="Registro"/>
    <s v="Edificação"/>
    <s v="Bens Culturais da Imigração Japonesa no Vale do Ribeira - Residência Senhora Susu Okiyama"/>
    <n v="1"/>
    <s v="T"/>
    <n v="0"/>
    <n v="1565"/>
    <x v="71"/>
    <m/>
    <m/>
    <m/>
    <n v="2000"/>
    <s v="TOMBADO"/>
    <m/>
    <m/>
    <m/>
    <s v="SP3542602BIED00001"/>
    <s v="Bem Imóvel"/>
    <s v="Edificação"/>
    <m/>
    <d v="2013-03-25T00:00:00"/>
    <d v="2013-03-25T00:00:00"/>
    <d v="2013-03-25T00:00:00"/>
    <m/>
    <n v="2010"/>
    <n v="64"/>
    <x v="76"/>
    <n v="2010"/>
    <m/>
    <m/>
    <m/>
    <m/>
    <s v="Não se aplica"/>
    <m/>
    <m/>
    <m/>
    <m/>
    <m/>
    <m/>
    <m/>
    <m/>
  </r>
  <r>
    <m/>
    <s v="ARQUIVO"/>
    <m/>
    <s v="01450.014370/2008-54"/>
    <s v="SE"/>
    <s v="SP"/>
    <s v="Registro"/>
    <s v="Edificação"/>
    <s v="Bens Culturais da Imigração Japonesa no Vale do Ribeira - Residência Família Hokugawa"/>
    <n v="1"/>
    <s v="T"/>
    <n v="0"/>
    <n v="1565"/>
    <x v="71"/>
    <m/>
    <m/>
    <m/>
    <n v="2000"/>
    <s v="TOMBADO"/>
    <m/>
    <m/>
    <m/>
    <s v="SP3542602BIED00004"/>
    <s v="Bem Imóvel"/>
    <s v="Edificação"/>
    <m/>
    <d v="2013-03-25T00:00:00"/>
    <d v="2013-03-25T00:00:00"/>
    <d v="2013-03-25T00:00:00"/>
    <m/>
    <n v="2010"/>
    <n v="64"/>
    <x v="76"/>
    <n v="2010"/>
    <m/>
    <m/>
    <m/>
    <m/>
    <s v="Não se aplica"/>
    <m/>
    <m/>
    <m/>
    <m/>
    <m/>
    <m/>
    <m/>
    <m/>
  </r>
  <r>
    <m/>
    <s v="ARQUIVO"/>
    <m/>
    <s v="01450.014370/2008-54"/>
    <s v="SE"/>
    <s v="SP"/>
    <s v="Registro"/>
    <s v="Edificação"/>
    <s v="Bens Culturais da Imigração Japonesa no Vale do Ribeira - Residência Família Amaya"/>
    <n v="1"/>
    <s v="T"/>
    <n v="0"/>
    <n v="1565"/>
    <x v="71"/>
    <m/>
    <m/>
    <m/>
    <n v="2000"/>
    <s v="TOMBADO"/>
    <m/>
    <m/>
    <m/>
    <s v="SP-3542602-BI-ED-00008"/>
    <s v="Bem Imóvel"/>
    <s v="Edificação"/>
    <m/>
    <d v="2013-03-25T00:00:00"/>
    <d v="2013-03-25T00:00:00"/>
    <d v="2013-03-25T00:00:00"/>
    <m/>
    <n v="2010"/>
    <n v="64"/>
    <x v="76"/>
    <n v="2010"/>
    <m/>
    <m/>
    <m/>
    <m/>
    <s v="Não se aplica"/>
    <m/>
    <m/>
    <m/>
    <m/>
    <m/>
    <m/>
    <m/>
    <m/>
  </r>
  <r>
    <m/>
    <s v="ARQUIVO"/>
    <m/>
    <s v="01450.014370/2008-54"/>
    <s v="SE"/>
    <s v="SP"/>
    <s v="Registro"/>
    <s v="Edificação"/>
    <s v="Igreja de São Francisco Xavier "/>
    <n v="1"/>
    <s v="T"/>
    <n v="0"/>
    <n v="1565"/>
    <x v="71"/>
    <m/>
    <m/>
    <m/>
    <n v="2000"/>
    <s v="TOMBADO"/>
    <m/>
    <m/>
    <m/>
    <s v="SP-3542602-BI-ED-00009"/>
    <s v="Bem Imóvel"/>
    <s v="Edificação"/>
    <s v="Arquitetura Religiosa"/>
    <m/>
    <d v="2013-03-01T00:00:00"/>
    <m/>
    <m/>
    <n v="2010"/>
    <n v="64"/>
    <x v="76"/>
    <n v="2010"/>
    <m/>
    <m/>
    <m/>
    <m/>
    <m/>
    <m/>
    <m/>
    <m/>
    <m/>
    <m/>
    <m/>
    <m/>
    <m/>
  </r>
  <r>
    <m/>
    <s v="ARQUIVO"/>
    <m/>
    <s v="01450.014370/2008-54"/>
    <s v="SE"/>
    <s v="SP"/>
    <s v="Registro"/>
    <s v="Edificação"/>
    <s v="Sede da Kaigai Kogyo Kabushiki KaishaKKKK "/>
    <n v="1"/>
    <s v="T"/>
    <n v="0"/>
    <n v="1565"/>
    <x v="71"/>
    <m/>
    <m/>
    <m/>
    <n v="2000"/>
    <s v="TOMBADO"/>
    <m/>
    <m/>
    <m/>
    <s v="SP-3542602-BI-ED-00010"/>
    <s v="Bem Imóvel"/>
    <s v="Edificação"/>
    <m/>
    <m/>
    <d v="2013-03-01T00:00:00"/>
    <m/>
    <m/>
    <n v="2010"/>
    <n v="64"/>
    <x v="76"/>
    <n v="2010"/>
    <m/>
    <m/>
    <m/>
    <m/>
    <s v="Não se aplica"/>
    <m/>
    <m/>
    <m/>
    <m/>
    <m/>
    <m/>
    <m/>
    <m/>
  </r>
  <r>
    <m/>
    <s v="ARQUIVO"/>
    <m/>
    <s v="01450.014370/2008-54"/>
    <s v="SE"/>
    <s v="SP"/>
    <s v="Registro"/>
    <s v="Edificação e Acervo"/>
    <s v="Bens Culturais da Imigração Japonesa no Vale do Ribeira - Igreja Episcopal Anglicana"/>
    <n v="1"/>
    <s v="T"/>
    <n v="0"/>
    <n v="1565"/>
    <x v="71"/>
    <m/>
    <m/>
    <m/>
    <n v="2000"/>
    <s v="TOMBADO"/>
    <m/>
    <m/>
    <m/>
    <s v="SP3542602BIED00005"/>
    <s v="Bem Imóvel"/>
    <s v="Edificação"/>
    <s v="Arquitetura Religiosa"/>
    <d v="2013-03-25T00:00:00"/>
    <d v="2013-03-25T00:00:00"/>
    <d v="2013-03-25T00:00:00"/>
    <m/>
    <n v="2010"/>
    <n v="64"/>
    <x v="76"/>
    <n v="2010"/>
    <m/>
    <m/>
    <m/>
    <m/>
    <s v="Não se aplica"/>
    <m/>
    <m/>
    <m/>
    <m/>
    <m/>
    <m/>
    <m/>
    <m/>
  </r>
  <r>
    <m/>
    <s v="ARQUIVO"/>
    <m/>
    <s v="01450.014370/2008-54"/>
    <s v="SE"/>
    <s v="SP"/>
    <s v="Registro"/>
    <s v="Coleção ou acervo"/>
    <s v="Bens Culturais da Imigração Japonesa no Vale do Ribeira - Primeiras mudas de chá variedade Assam"/>
    <n v="1"/>
    <s v="T"/>
    <n v="0"/>
    <n v="1565"/>
    <x v="71"/>
    <m/>
    <m/>
    <m/>
    <n v="2000"/>
    <s v="TOMBADO"/>
    <m/>
    <m/>
    <m/>
    <s v="SP3542602BMCL00001"/>
    <s v="Bem Móvel e Integrado"/>
    <s v="Coleção"/>
    <m/>
    <d v="2013-03-25T00:00:00"/>
    <d v="2013-03-25T00:00:00"/>
    <d v="2013-03-25T00:00:00"/>
    <m/>
    <n v="2010"/>
    <n v="64"/>
    <x v="76"/>
    <n v="2010"/>
    <m/>
    <m/>
    <m/>
    <m/>
    <s v="Não se aplica"/>
    <m/>
    <m/>
    <m/>
    <m/>
    <m/>
    <m/>
    <m/>
    <m/>
  </r>
  <r>
    <m/>
    <s v="ARQUIVO"/>
    <m/>
    <s v="01458.002237/2008-85"/>
    <s v="SE"/>
    <s v="MG"/>
    <s v="Belo Horizonte"/>
    <s v="Coleção ou acervo"/>
    <s v="Acervo do Museu de Artes e Ofícios"/>
    <n v="1"/>
    <s v="T"/>
    <n v="1"/>
    <n v="1566"/>
    <x v="71"/>
    <m/>
    <m/>
    <m/>
    <n v="2000"/>
    <s v="TOMBADO"/>
    <m/>
    <m/>
    <m/>
    <s v=" MG-3106200-BM-AC-00001"/>
    <s v="Bem Móvel e Integrado"/>
    <s v="Acervo"/>
    <m/>
    <d v="2015-07-14T00:00:00"/>
    <d v="2015-07-14T00:00:00"/>
    <m/>
    <m/>
    <n v="2014"/>
    <n v="77"/>
    <x v="61"/>
    <n v="2010"/>
    <m/>
    <m/>
    <m/>
    <s v="Aprovado pelo Conselho em 04/12/2014."/>
    <s v="Não se aplica"/>
    <m/>
    <s v="Não se aplica"/>
    <m/>
    <m/>
    <m/>
    <m/>
    <m/>
    <m/>
  </r>
  <r>
    <d v="2019-01-03T00:00:00"/>
    <s v="DEPAM"/>
    <s v="Rerratificação homologada pela PORTARIA Nº 124, DE 28 DE DEZEMBRO DE 2018. DOU 31/12/2018. para inscrição"/>
    <s v="01492.000116/1998-68"/>
    <s v="N"/>
    <s v="AP"/>
    <s v="Serra do Navio"/>
    <s v="Conjunto Urbano"/>
    <s v="Vila Serra do Navio"/>
    <n v="1"/>
    <s v="T"/>
    <n v="1"/>
    <n v="1567"/>
    <x v="71"/>
    <m/>
    <m/>
    <m/>
    <n v="2000"/>
    <s v="RERRATIFIC."/>
    <m/>
    <m/>
    <m/>
    <s v="AP1600055BICU00001"/>
    <s v="Bem Imóvel"/>
    <s v="Conjunto Urbano"/>
    <m/>
    <d v="2012-01-11T00:00:00"/>
    <d v="2012-01-11T00:00:00"/>
    <d v="2012-01-11T00:00:00"/>
    <m/>
    <n v="2010"/>
    <n v="63"/>
    <x v="45"/>
    <n v="2010"/>
    <m/>
    <m/>
    <m/>
    <m/>
    <s v="T"/>
    <s v="sim"/>
    <s v="S/D"/>
    <m/>
    <m/>
    <s v="não"/>
    <s v="sim"/>
    <n v="2011"/>
    <s v="Não tem delimitação de entorno pq está em meio à Floresta Amazônica, que já é protegida, e toda a área de interesse está tombada.Estudos encaminhados do processo de tombamento e trabalhados nas Oficinas de Normatização."/>
  </r>
  <r>
    <m/>
    <s v="ARQUIVO"/>
    <m/>
    <s v="01512.000182/2001-09"/>
    <s v="S"/>
    <s v="RS"/>
    <s v="Santa Tereza"/>
    <s v="Conjunto Urbano"/>
    <s v="Núcleo urbano de Santa Tereza"/>
    <n v="1"/>
    <s v="T"/>
    <n v="1"/>
    <n v="1568"/>
    <x v="71"/>
    <m/>
    <m/>
    <m/>
    <n v="2000"/>
    <s v="TOMBADO"/>
    <m/>
    <m/>
    <m/>
    <s v="RS4317251BICU00001"/>
    <s v="Bem Imóvel"/>
    <s v="Conjunto Urbano"/>
    <m/>
    <d v="2012-02-24T00:00:00"/>
    <d v="2012-02-24T00:00:00"/>
    <m/>
    <m/>
    <n v="2010"/>
    <n v="65"/>
    <x v="45"/>
    <n v="2010"/>
    <m/>
    <m/>
    <m/>
    <s v="Inscrito em 24.02.2012. Livro Histórico, v.3, f. 025-026, nº 603 / Livro Arqueológico, Etnog. e Paisag., v.2, f. 066-067, nº 153."/>
    <s v="T"/>
    <s v="sim"/>
    <s v="T"/>
    <s v="sim"/>
    <s v="sim"/>
    <m/>
    <s v="sim"/>
    <s v="2008-2009"/>
    <s v="Haveria estudos para normatização junto com o Processo de Tombamento. Foi contratado INCEU (2008), verificar resultado."/>
  </r>
  <r>
    <m/>
    <s v="ARQUIVO"/>
    <m/>
    <s v="01512.000089/2008-62"/>
    <s v="S"/>
    <s v="RS"/>
    <s v="Jaguarão"/>
    <s v="Conjunto Urbano"/>
    <s v="Conjunto Histórico e Paisagístico de Jaguarão"/>
    <n v="1"/>
    <s v="T"/>
    <n v="1"/>
    <n v="1569"/>
    <x v="71"/>
    <m/>
    <m/>
    <m/>
    <n v="2000"/>
    <s v="TOMBADO"/>
    <m/>
    <m/>
    <m/>
    <s v="RS-4311007-BI-CU-00001"/>
    <s v="Bem Imóvel"/>
    <s v="Conjunto Urbano"/>
    <m/>
    <d v="2012-12-27T00:00:00"/>
    <d v="2012-12-27T00:00:00"/>
    <m/>
    <m/>
    <n v="2011"/>
    <n v="67"/>
    <x v="45"/>
    <n v="2010"/>
    <m/>
    <m/>
    <m/>
    <m/>
    <s v="T"/>
    <s v="sim"/>
    <s v="T"/>
    <s v="sim"/>
    <s v="sim"/>
    <s v="não"/>
    <s v="sim"/>
    <n v="2010"/>
    <s v="Aguardando homologação do ministro para encaminhar a normatização"/>
  </r>
  <r>
    <m/>
    <s v="ARQUIVO"/>
    <m/>
    <s v="01512.000067/2008-01"/>
    <s v="S"/>
    <s v="RS"/>
    <s v="Jaguarão"/>
    <s v="Infraestrutura ou equipamento urbano"/>
    <s v="Ponte Internacional Mauá"/>
    <n v="1"/>
    <s v="T"/>
    <n v="1"/>
    <n v="1570"/>
    <x v="72"/>
    <m/>
    <m/>
    <m/>
    <n v="2000"/>
    <s v="TOMBADO"/>
    <m/>
    <m/>
    <m/>
    <s v="RS4311007BIOE00001"/>
    <s v="Bem Imóvel"/>
    <s v="Obra de Engenharia"/>
    <m/>
    <d v="2012-09-20T00:00:00"/>
    <d v="2012-09-20T00:00:00"/>
    <m/>
    <d v="2012-09-20T00:00:00"/>
    <n v="2011"/>
    <n v="67"/>
    <x v="45"/>
    <n v="2010"/>
    <m/>
    <m/>
    <m/>
    <s v="Inscrito em 20.02.2012. Livro Histórico, v.3, f. 041-043, nº 607 / Livro Arqueológico, Etnog. e Paisag., v.2, f. 072-073, nº 157 / Livro Artes Aplicadas, v.1, f. 02-05, nº 005."/>
    <s v="Não se aplica"/>
    <m/>
    <s v="sim"/>
    <m/>
    <m/>
    <s v="não"/>
    <s v="sim"/>
    <n v="2010"/>
    <s v="Entorno adota os mesmos critérios do setor onde está inserido. Elaborado a partir do processo de tombamento."/>
  </r>
  <r>
    <m/>
    <s v="ARQUIVO"/>
    <s v="Processo INDEFERIDO em 25/05/2010, conforme decisão do Consellho Consultivo do Patrimônio Cultural em sua 62ª Reunião, realizada no dia 03.12.2009."/>
    <s v="01500.002530/2008-80"/>
    <s v="SE"/>
    <s v="RJ"/>
    <s v="Niterói"/>
    <s v="Edificação"/>
    <s v="Castelo do Conde Pereira Carneiro, situado à Rua Barão de Mauá"/>
    <n v="1"/>
    <m/>
    <n v="1"/>
    <n v="1571"/>
    <x v="72"/>
    <m/>
    <m/>
    <m/>
    <n v="2000"/>
    <s v="INDEFERIDO"/>
    <m/>
    <m/>
    <m/>
    <s v=" "/>
    <s v="Bem Imóvel"/>
    <s v="Edificação"/>
    <m/>
    <m/>
    <m/>
    <m/>
    <m/>
    <m/>
    <m/>
    <x v="1"/>
    <m/>
    <m/>
    <d v="2010-05-25T00:00:00"/>
    <n v="2010"/>
    <m/>
    <m/>
    <m/>
    <m/>
    <m/>
    <m/>
    <m/>
    <m/>
    <m/>
    <m/>
  </r>
  <r>
    <m/>
    <s v="ARQUIVO"/>
    <s v="Processo INDEFERIDO em 25/05/2010, conforme decisão do Consellho Consultivo do Patrimônio Cultural em sua 62ª Reunião, realizada no dia 03.12.2009."/>
    <s v="01500.002530/2008-80"/>
    <s v="SE"/>
    <s v="RJ"/>
    <s v="Niterói"/>
    <s v="Edificação e Acervo"/>
    <s v="Igreja de Nossa Senhora da Penha, situada na Ladeira Major Rocha, Ponta d´Areia"/>
    <n v="1"/>
    <m/>
    <n v="0"/>
    <n v="1571"/>
    <x v="72"/>
    <m/>
    <m/>
    <m/>
    <n v="2000"/>
    <s v="INDEFERIDO"/>
    <m/>
    <m/>
    <m/>
    <s v=" "/>
    <s v="Bem Imóvel"/>
    <s v="Edificação"/>
    <s v="Arquitetura Religiosa"/>
    <m/>
    <m/>
    <m/>
    <m/>
    <m/>
    <m/>
    <x v="1"/>
    <m/>
    <m/>
    <d v="2010-05-25T00:00:00"/>
    <n v="2010"/>
    <m/>
    <m/>
    <m/>
    <m/>
    <m/>
    <m/>
    <m/>
    <m/>
    <m/>
    <m/>
  </r>
  <r>
    <m/>
    <s v="ARQUIVO"/>
    <s v="Processo INDEFERIDO em 25/05/2010, conforme decisão do Consellho Consultivo do Patrimônio Cultural em sua 62ª Reunião, realizada no dia 03.12.2009."/>
    <s v="01502.001364/2005-31"/>
    <s v="NE"/>
    <s v="BA"/>
    <s v="Valença"/>
    <s v="Edificação"/>
    <s v="IMÓVEL À RUA CONSELHEIRO CUNHA LOPES 65, (SOCIEDADE SÃO VICENTE DE PAULO) "/>
    <n v="1"/>
    <m/>
    <n v="1"/>
    <n v="1572"/>
    <x v="72"/>
    <m/>
    <m/>
    <m/>
    <n v="2000"/>
    <s v="INDEFERIDO"/>
    <m/>
    <m/>
    <m/>
    <s v=" "/>
    <s v="Bem Imóvel"/>
    <s v="Edificação"/>
    <m/>
    <m/>
    <m/>
    <m/>
    <m/>
    <m/>
    <m/>
    <x v="1"/>
    <m/>
    <m/>
    <d v="2010-05-25T00:00:00"/>
    <n v="2010"/>
    <s v="esteve na pauta da 62ª Reunião do Conselho, quando foi indicado o ARQUIVAMENTO"/>
    <m/>
    <m/>
    <m/>
    <m/>
    <m/>
    <m/>
    <m/>
    <m/>
    <m/>
  </r>
  <r>
    <m/>
    <s v="ARQUIVO"/>
    <s v="Processo INDEFERIDO em 25/05/2010, conforme decisão do Consellho Consultivo do Patrimônio Cultural em sua 62ª Reunião, realizada no dia 03.12.2009."/>
    <s v="01450.013622/2007-47"/>
    <s v="NE"/>
    <s v="BA"/>
    <s v="Santo Amaro"/>
    <s v="Ruína"/>
    <s v="RUÍNAS DO SOLAR DE ARAMARÉ."/>
    <n v="1"/>
    <m/>
    <n v="1"/>
    <n v="1573"/>
    <x v="72"/>
    <m/>
    <m/>
    <m/>
    <n v="2000"/>
    <s v="INDEFERIDO"/>
    <m/>
    <m/>
    <m/>
    <s v=" "/>
    <s v="Bem Imóvel"/>
    <s v="Ruína"/>
    <m/>
    <m/>
    <m/>
    <m/>
    <m/>
    <m/>
    <m/>
    <x v="1"/>
    <m/>
    <m/>
    <s v="25/05//2010"/>
    <n v="2010"/>
    <m/>
    <m/>
    <m/>
    <m/>
    <m/>
    <m/>
    <m/>
    <m/>
    <m/>
    <m/>
  </r>
  <r>
    <m/>
    <s v="ARQUIVO"/>
    <s v="INDEFERIDO em 13/11/2014"/>
    <s v="01506.002636/2008-23"/>
    <s v="SE"/>
    <s v="SP"/>
    <s v="Taubaté"/>
    <s v="Edificação"/>
    <s v="IMÓVEL DENOMINADO VILA SANTO ALEIXO SITUADO À RUA Dr. EMILIO WINTHER, Nº 374, CENTRO."/>
    <n v="1"/>
    <m/>
    <n v="1"/>
    <n v="1574"/>
    <x v="72"/>
    <m/>
    <m/>
    <m/>
    <n v="2000"/>
    <s v="INDEFERIDO"/>
    <m/>
    <m/>
    <m/>
    <s v=" "/>
    <s v="Bem Imóvel"/>
    <s v="Edificação"/>
    <m/>
    <m/>
    <m/>
    <m/>
    <m/>
    <m/>
    <m/>
    <x v="1"/>
    <m/>
    <m/>
    <d v="2014-11-13T00:00:00"/>
    <n v="2010"/>
    <m/>
    <m/>
    <m/>
    <m/>
    <m/>
    <m/>
    <m/>
    <m/>
    <m/>
    <m/>
  </r>
  <r>
    <d v="2012-09-21T00:00:00"/>
    <s v="DEPAM"/>
    <m/>
    <s v="01500.004018/2008-78"/>
    <s v="SE"/>
    <s v="RJ"/>
    <s v="Miracema"/>
    <s v="Conjunto Urbano"/>
    <s v="Centro histórico de Miracema."/>
    <n v="1"/>
    <m/>
    <n v="1"/>
    <n v="1575"/>
    <x v="72"/>
    <m/>
    <m/>
    <m/>
    <n v="2000"/>
    <s v="INSTRUÇÃO"/>
    <s v="DEFERIMENTO"/>
    <m/>
    <m/>
    <s v=" "/>
    <s v="Bem Imóvel"/>
    <s v="Conjunto Urbano"/>
    <m/>
    <m/>
    <m/>
    <m/>
    <m/>
    <m/>
    <m/>
    <x v="1"/>
    <m/>
    <m/>
    <m/>
    <m/>
    <m/>
    <m/>
    <m/>
    <m/>
    <m/>
    <m/>
    <m/>
    <m/>
    <m/>
    <m/>
  </r>
  <r>
    <d v="2014-03-31T00:00:00"/>
    <s v="DEPAM"/>
    <s v="CGID. Devolvido ao DEPAM por nossa orientação, uma vez que se trata de bem paleontológico."/>
    <s v="01450.015940/2008-23"/>
    <s v="NE"/>
    <s v="PB"/>
    <s v="Sousa"/>
    <s v="Bem paleontológico"/>
    <s v="SÍTIO COM PEGADAS DE DINOSSAURO DA BACIA DO PEIXE."/>
    <n v="1"/>
    <m/>
    <n v="1"/>
    <n v="1576"/>
    <x v="72"/>
    <m/>
    <m/>
    <m/>
    <n v="2000"/>
    <s v="INSTRUÇÃO"/>
    <s v="DEFERIMENTO"/>
    <m/>
    <m/>
    <s v=" "/>
    <s v="Bem Paleontológico"/>
    <s v="Sítio"/>
    <m/>
    <m/>
    <m/>
    <m/>
    <m/>
    <m/>
    <m/>
    <x v="1"/>
    <m/>
    <m/>
    <m/>
    <m/>
    <m/>
    <m/>
    <m/>
    <m/>
    <m/>
    <m/>
    <m/>
    <m/>
    <m/>
    <m/>
  </r>
  <r>
    <m/>
    <s v="ARQUIVO"/>
    <m/>
    <s v="01401.000091/2006-27"/>
    <s v="CO"/>
    <s v="MS"/>
    <s v="Corumbá"/>
    <s v="Infraestrutura ou equipamento urbano"/>
    <s v="Ponte Ferroviária Eurico Gaspar Dutra sobre o Rio Paraguai"/>
    <n v="1"/>
    <s v="T"/>
    <n v="1"/>
    <n v="1577"/>
    <x v="72"/>
    <m/>
    <m/>
    <m/>
    <n v="2000"/>
    <s v="TOMBADO"/>
    <m/>
    <m/>
    <m/>
    <s v="MS5003207BIOE00001"/>
    <s v="Bem Imóvel"/>
    <s v="Obra de Engenharia"/>
    <m/>
    <d v="2014-10-03T00:00:00"/>
    <d v="2014-10-03T00:00:00"/>
    <d v="2014-10-03T00:00:00"/>
    <m/>
    <n v="2012"/>
    <n v="71"/>
    <x v="70"/>
    <n v="2010"/>
    <m/>
    <m/>
    <m/>
    <s v="Livro Belas Artes: inscrição 643, volume 002, folha 079-080, data 03/10/2014_x000a_Livro Histórico: inscrição 628, volume 003, folha 096, data 03/10/2014_x000a_Livro Arqueológico, Etnográfico e Paisagístico: inscrição 173, volume 003, folha 008, data 03/10/2014_x000a_Porta"/>
    <s v="Não se aplica"/>
    <m/>
    <s v="T"/>
    <s v="sim"/>
    <m/>
    <m/>
    <m/>
    <m/>
    <m/>
  </r>
  <r>
    <m/>
    <s v="ARQUIVO"/>
    <s v="Processo INDEFERIDO em 25/04/2011."/>
    <s v="01500.004448/2008-90"/>
    <s v="SE"/>
    <s v="RJ"/>
    <s v="Rio de Janeiro"/>
    <s v="Edificação"/>
    <s v="IMÓVEL À RUA IMPERATRIZ LEOPOLDINA, Nº 28 E O ALINHAMENTO DO CITADO LOGRADOURO"/>
    <n v="1"/>
    <m/>
    <n v="1"/>
    <n v="1578"/>
    <x v="72"/>
    <m/>
    <m/>
    <m/>
    <n v="2000"/>
    <s v="INDEFERIDO"/>
    <m/>
    <m/>
    <m/>
    <s v=" "/>
    <s v="Bem Imóvel"/>
    <s v="Edificação"/>
    <m/>
    <m/>
    <m/>
    <m/>
    <m/>
    <m/>
    <m/>
    <x v="1"/>
    <m/>
    <m/>
    <d v="2011-04-25T00:00:00"/>
    <n v="2010"/>
    <m/>
    <m/>
    <m/>
    <m/>
    <m/>
    <m/>
    <m/>
    <m/>
    <m/>
    <m/>
  </r>
  <r>
    <m/>
    <s v="ARQUIVO"/>
    <s v="Processo INDEFERIDO em 13/04/2009."/>
    <s v="01450.003495/2007-78"/>
    <s v="SE"/>
    <s v="RJ"/>
    <s v="Rio de Janeiro"/>
    <s v="Terreiro"/>
    <s v="TENDA ESPIRITA VOVÓ MARIA CONGA DE ARRUDA, NO BAIRRO DO ESTÁCIO"/>
    <n v="1"/>
    <m/>
    <n v="1"/>
    <n v="1579"/>
    <x v="72"/>
    <m/>
    <m/>
    <m/>
    <n v="2000"/>
    <s v="INDEFERIDO"/>
    <m/>
    <m/>
    <m/>
    <s v=" "/>
    <s v="Bem Imóvel"/>
    <s v="Conjunto Arquitetônico"/>
    <s v="Arquitetura Religiosa"/>
    <m/>
    <m/>
    <m/>
    <m/>
    <m/>
    <m/>
    <x v="1"/>
    <m/>
    <m/>
    <d v="2009-04-13T00:00:00"/>
    <n v="2000"/>
    <m/>
    <m/>
    <m/>
    <m/>
    <m/>
    <m/>
    <m/>
    <m/>
    <m/>
    <m/>
  </r>
  <r>
    <m/>
    <s v="CONS"/>
    <s v="Os Processos 0888-T-73; 1028-T-80; 1504-T-09 e 1580-T-09 foram ANEXADOS ao Processo 1613-T-10."/>
    <s v="01494.000160/2009-53"/>
    <s v="NE"/>
    <s v="MA"/>
    <s v="Rosário"/>
    <s v="Edificação"/>
    <s v="FORTE VERA CRUZ OU DO CALVÁRIO"/>
    <n v="0"/>
    <m/>
    <n v="1"/>
    <n v="1580"/>
    <x v="72"/>
    <m/>
    <m/>
    <m/>
    <n v="2000"/>
    <s v="ANEXADO"/>
    <m/>
    <m/>
    <m/>
    <s v="MA2109601BIED00003"/>
    <s v="Bem Imóvel"/>
    <s v="Edificação"/>
    <m/>
    <m/>
    <m/>
    <m/>
    <m/>
    <m/>
    <m/>
    <x v="1"/>
    <m/>
    <m/>
    <m/>
    <m/>
    <m/>
    <m/>
    <m/>
    <m/>
    <m/>
    <m/>
    <m/>
    <m/>
    <m/>
    <m/>
  </r>
  <r>
    <m/>
    <s v="ARQUIVO"/>
    <s v="INDEFERIDO em 09.05.16"/>
    <s v="01512.000487/2009-60"/>
    <s v="S"/>
    <s v="RS"/>
    <s v="Porto Alegre"/>
    <s v="Conjunto Urbano"/>
    <s v="Bairro Moinhos de Ventos"/>
    <n v="1"/>
    <m/>
    <n v="1"/>
    <n v="1581"/>
    <x v="72"/>
    <m/>
    <m/>
    <m/>
    <n v="2000"/>
    <s v="INDEFERIDO"/>
    <m/>
    <m/>
    <m/>
    <s v=" "/>
    <s v="Bem Imóvel"/>
    <s v="Conjunto Urbano"/>
    <m/>
    <m/>
    <m/>
    <m/>
    <m/>
    <m/>
    <m/>
    <x v="1"/>
    <m/>
    <m/>
    <d v="1905-07-08T00:00:00"/>
    <n v="2010"/>
    <m/>
    <m/>
    <m/>
    <m/>
    <m/>
    <m/>
    <m/>
    <m/>
    <m/>
    <m/>
  </r>
  <r>
    <m/>
    <s v="SUPERINT"/>
    <s v="enviado para continuidade da instrução. Tombamento emergencial"/>
    <s v="01512.000602/2009-04"/>
    <s v="S"/>
    <s v="RS"/>
    <s v="Novo Hamburgo"/>
    <s v="Conjunto Urbano"/>
    <s v="Centro Histórico de Novo Hamburgo (incluindo coleção pertencente à Fundação Ernesto Scheffel)"/>
    <n v="1"/>
    <s v="TP"/>
    <n v="1"/>
    <n v="1582"/>
    <x v="72"/>
    <m/>
    <m/>
    <m/>
    <n v="2000"/>
    <s v="TOMB. EMERG."/>
    <m/>
    <m/>
    <m/>
    <s v="RS4313409BICU00001"/>
    <s v="Bem Imóvel"/>
    <s v="Conjunto Urbano"/>
    <m/>
    <m/>
    <m/>
    <m/>
    <m/>
    <m/>
    <m/>
    <x v="1"/>
    <m/>
    <m/>
    <m/>
    <m/>
    <m/>
    <m/>
    <m/>
    <m/>
    <m/>
    <m/>
    <m/>
    <m/>
    <m/>
    <m/>
  </r>
  <r>
    <m/>
    <s v="ARQUIVO"/>
    <m/>
    <s v="01458.001782/2009-35"/>
    <s v="SE"/>
    <s v="RJ"/>
    <s v="Rio de Janeiro"/>
    <s v="Edificação"/>
    <s v="Monumento aos Mortos da II Guerra Mundial, ou Monumento aos Pracinhas"/>
    <n v="1"/>
    <s v="T"/>
    <n v="1"/>
    <n v="1583"/>
    <x v="72"/>
    <m/>
    <m/>
    <m/>
    <n v="2000"/>
    <s v="TOMBADO"/>
    <m/>
    <m/>
    <m/>
    <s v="RJ3304557BIED00003"/>
    <s v="Bem Móvel e Integrado"/>
    <s v="Artefato"/>
    <m/>
    <d v="2012-06-04T00:00:00"/>
    <d v="2012-06-04T00:00:00"/>
    <d v="2012-06-04T00:00:00"/>
    <m/>
    <n v="2010"/>
    <n v="65"/>
    <x v="45"/>
    <n v="2010"/>
    <m/>
    <m/>
    <m/>
    <s v="Inscrito em 04.06.2012. Livro Histórico, v.3, f. 035, nº 604 / Livro Arqueológico, Etnog. e Paisag., v.2, f. 067, nº 154 / Livro Belas Artes, v.2, f. 071, nº 633."/>
    <s v="Não se aplica"/>
    <m/>
    <m/>
    <m/>
    <m/>
    <m/>
    <m/>
    <m/>
    <m/>
  </r>
  <r>
    <m/>
    <s v="ARQUIVO"/>
    <m/>
    <s v="01450.007679/2009-79"/>
    <s v="SE"/>
    <s v="SP"/>
    <s v="Iguape"/>
    <s v="Conjunto Urbano"/>
    <s v="Conjunto Histórico e Paisagístico de Iguape - SP"/>
    <n v="1"/>
    <s v="T"/>
    <n v="1"/>
    <n v="1584"/>
    <x v="72"/>
    <m/>
    <m/>
    <m/>
    <n v="2000"/>
    <s v="TOMBADO"/>
    <m/>
    <m/>
    <m/>
    <s v="SP3520301BICU00001"/>
    <s v="Bem Imóvel"/>
    <s v="Conjunto Urbano"/>
    <m/>
    <d v="2011-09-30T00:00:00"/>
    <d v="2011-09-30T00:00:00"/>
    <m/>
    <m/>
    <n v="2009"/>
    <n v="62"/>
    <x v="60"/>
    <n v="2010"/>
    <m/>
    <m/>
    <m/>
    <m/>
    <s v="T"/>
    <s v="sim"/>
    <s v="T"/>
    <s v="sim"/>
    <s v="sim"/>
    <s v="não"/>
    <s v="sim"/>
    <s v="2008/2011"/>
    <s v="Estudos encaminhados do Processo de tombamento, e revisados durante as Oficinas Regionais em 2011."/>
  </r>
  <r>
    <m/>
    <s v="ARQUIVO"/>
    <s v="Homologado pela PORTARIA Nº 116, DE 28 DE DEZEMBRO DE 2018. DOU 31/12/2018.  encaminhado para inscrição"/>
    <s v="01498.000710/2009/02"/>
    <s v="NE"/>
    <s v="PE"/>
    <s v="Recife"/>
    <s v="Terreiro"/>
    <s v="TERREIRO OBÁ OGUNTÉ-SÍTIO PAI ADÃO"/>
    <n v="1"/>
    <s v="T"/>
    <n v="1"/>
    <n v="1585"/>
    <x v="72"/>
    <m/>
    <m/>
    <m/>
    <n v="2000"/>
    <s v="TOMBADO"/>
    <m/>
    <m/>
    <m/>
    <s v="PE-2611606-BI-CA-00003_x0009_"/>
    <s v="Bem Imóvel"/>
    <s v="Conjunto Arquitetônico"/>
    <s v="Arquitetura Religiosa"/>
    <d v="2019-11-21T00:00:00"/>
    <d v="2019-11-21T00:00:00"/>
    <m/>
    <m/>
    <n v="2018"/>
    <n v="90"/>
    <x v="74"/>
    <n v="2010"/>
    <m/>
    <m/>
    <m/>
    <m/>
    <m/>
    <m/>
    <m/>
    <m/>
    <m/>
    <m/>
    <m/>
    <m/>
    <m/>
  </r>
  <r>
    <m/>
    <s v="ARQUIVO"/>
    <s v="Processo INDEFERIDO em 27/08/2014."/>
    <s v="01512.000468/2009-33"/>
    <s v="S"/>
    <s v="RS"/>
    <s v="Rio Grande"/>
    <s v="Conjunto Arquitetônico"/>
    <s v="Conjunto Arquitetônico da Antiga Fábrica Rheingantz"/>
    <n v="1"/>
    <m/>
    <n v="1"/>
    <n v="1586"/>
    <x v="73"/>
    <m/>
    <m/>
    <m/>
    <n v="2010"/>
    <s v="INDEFERIDO"/>
    <m/>
    <m/>
    <m/>
    <s v=" "/>
    <s v="Bem Imóvel"/>
    <s v="Conjunto Arquitetônico"/>
    <m/>
    <m/>
    <m/>
    <m/>
    <m/>
    <m/>
    <m/>
    <x v="1"/>
    <m/>
    <m/>
    <d v="2014-08-27T00:00:00"/>
    <n v="2010"/>
    <m/>
    <m/>
    <m/>
    <m/>
    <m/>
    <m/>
    <m/>
    <m/>
    <m/>
    <m/>
  </r>
  <r>
    <m/>
    <s v="SUPERINT"/>
    <s v="Enviado para instrução da SE/AL em 11/06/2013"/>
    <s v="01458.002593/2009-80"/>
    <s v="NE"/>
    <s v="AL"/>
    <s v="Água Branca"/>
    <s v="Conjunto Urbano"/>
    <s v="Núcleo central da cidade de Água Branca"/>
    <n v="1"/>
    <m/>
    <n v="1"/>
    <n v="1587"/>
    <x v="73"/>
    <m/>
    <m/>
    <m/>
    <n v="2010"/>
    <s v="INSTRUÇÃO"/>
    <m/>
    <m/>
    <m/>
    <s v=" "/>
    <s v="Bem Imóvel"/>
    <s v="Conjunto Urbano"/>
    <m/>
    <m/>
    <m/>
    <m/>
    <m/>
    <m/>
    <m/>
    <x v="1"/>
    <m/>
    <m/>
    <m/>
    <m/>
    <m/>
    <m/>
    <m/>
    <m/>
    <m/>
    <m/>
    <m/>
    <m/>
    <m/>
    <m/>
  </r>
  <r>
    <m/>
    <s v="ARQUIVO"/>
    <s v="Processo INDEFERIDO em 25/04/2011."/>
    <s v="01450.007380/2009-14"/>
    <s v="SE"/>
    <s v="RJ"/>
    <s v="Rio de Janeiro"/>
    <s v="Edificação"/>
    <s v="CINEMA OLÁRIA,SITUADO NA RUA URANUS, Nº 1474"/>
    <n v="1"/>
    <m/>
    <n v="1"/>
    <n v="1588"/>
    <x v="73"/>
    <m/>
    <m/>
    <m/>
    <n v="2010"/>
    <s v="INDEFERIDO"/>
    <m/>
    <m/>
    <m/>
    <s v=" "/>
    <s v="Bem Imóvel"/>
    <s v="Edificação"/>
    <m/>
    <m/>
    <m/>
    <m/>
    <m/>
    <m/>
    <m/>
    <x v="1"/>
    <m/>
    <m/>
    <d v="2011-04-25T00:00:00"/>
    <n v="2010"/>
    <m/>
    <m/>
    <m/>
    <m/>
    <m/>
    <m/>
    <m/>
    <m/>
    <m/>
    <m/>
  </r>
  <r>
    <m/>
    <s v="SUPERINT"/>
    <s v="Na Superintendência do IPHAN/AL desde 04/03/2011"/>
    <s v="01458.002594/2009-24"/>
    <s v="NE"/>
    <s v="AL"/>
    <s v="Rio Largo"/>
    <s v="Conjunto Urbano"/>
    <s v="VILA INDUSTRIAL MODERNISTA, DENOMINADA DESTILARIA CENTRAL"/>
    <n v="1"/>
    <m/>
    <n v="1"/>
    <n v="1589"/>
    <x v="73"/>
    <m/>
    <m/>
    <m/>
    <n v="2010"/>
    <s v="INSTRUÇÃO"/>
    <m/>
    <m/>
    <m/>
    <s v=" "/>
    <s v="Bem Imóvel"/>
    <s v="Conjunto Urbano"/>
    <m/>
    <m/>
    <m/>
    <m/>
    <m/>
    <m/>
    <m/>
    <x v="1"/>
    <m/>
    <m/>
    <m/>
    <m/>
    <m/>
    <m/>
    <m/>
    <m/>
    <m/>
    <m/>
    <m/>
    <m/>
    <m/>
    <m/>
  </r>
  <r>
    <m/>
    <s v="ARQUIVO"/>
    <m/>
    <s v="01506.000169/2010-11"/>
    <s v="SE"/>
    <s v="SP"/>
    <s v="São Luís do Paraitinga"/>
    <s v="Conjunto Urbano"/>
    <s v="Conjunto Histórico e Paisagístico de São Luis do Paraitinga"/>
    <n v="1"/>
    <s v="T"/>
    <n v="1"/>
    <n v="1590"/>
    <x v="73"/>
    <m/>
    <m/>
    <m/>
    <n v="2010"/>
    <s v="TOMBADO"/>
    <m/>
    <m/>
    <m/>
    <s v="SP3550001BICU00001"/>
    <s v="Bem Imóvel"/>
    <s v="Conjunto Urbano"/>
    <m/>
    <d v="2012-12-05T00:00:00"/>
    <d v="2012-12-05T00:00:00"/>
    <m/>
    <m/>
    <n v="2010"/>
    <n v="66"/>
    <x v="45"/>
    <n v="2010"/>
    <m/>
    <m/>
    <m/>
    <s v="Inscrito em 05/12/2012. Livro Histórico, v.3, f. 051-053, nº 612 / Livro Arqueológico, Etnog. e Paisag., v.2, f. 074-075, nº 161."/>
    <s v="T"/>
    <s v="sim"/>
    <s v="T"/>
    <s v="sim"/>
    <s v="sim"/>
    <s v="não"/>
    <s v="sim"/>
    <n v="2011"/>
    <s v="Estudos iniciados durante as Oficinas de Normatização em 2011"/>
  </r>
  <r>
    <d v="2016-04-07T00:00:00"/>
    <s v="ARQUIVO"/>
    <s v="Encaminhado para indeferiemento em 18/09/2020"/>
    <s v="01450.007755/2009-46"/>
    <s v="SE"/>
    <s v="SP"/>
    <s v="São Paulo"/>
    <s v="Coleção ou acervo"/>
    <s v="COLEÇÃO ORIGINÁRIAS DO INSTITUTO CULTURAL BANCO SANTOS"/>
    <n v="1"/>
    <m/>
    <n v="1"/>
    <n v="1591"/>
    <x v="73"/>
    <m/>
    <m/>
    <m/>
    <n v="2010"/>
    <s v="INDEFERIDO"/>
    <s v="INDEFERIMENTO"/>
    <d v="2020-09-18T00:00:00"/>
    <m/>
    <s v=" "/>
    <s v="Bem Móvel e Integrado"/>
    <s v="Coleção"/>
    <m/>
    <m/>
    <m/>
    <m/>
    <m/>
    <m/>
    <m/>
    <x v="1"/>
    <m/>
    <m/>
    <m/>
    <m/>
    <m/>
    <m/>
    <m/>
    <m/>
    <m/>
    <m/>
    <m/>
    <m/>
    <m/>
    <m/>
  </r>
  <r>
    <m/>
    <s v="ARQUIVO"/>
    <m/>
    <s v="01450.003937/2010-81"/>
    <s v="SE"/>
    <s v="MG"/>
    <s v="Paracatu"/>
    <s v="Conjunto Urbano"/>
    <s v="Centro Histórico de Paracatu"/>
    <n v="1"/>
    <s v="T"/>
    <n v="1"/>
    <n v="1592"/>
    <x v="73"/>
    <m/>
    <m/>
    <m/>
    <n v="2010"/>
    <s v="TOMBADO"/>
    <m/>
    <m/>
    <m/>
    <s v="MG-3147006-BI-CU-00001"/>
    <s v="Bem Imóvel"/>
    <s v="Conjunto Urbano"/>
    <m/>
    <d v="2015-07-16T00:00:00"/>
    <d v="2012-10-01T00:00:00"/>
    <m/>
    <m/>
    <n v="2010"/>
    <s v="66, 78"/>
    <x v="45"/>
    <n v="2010"/>
    <n v="2015"/>
    <m/>
    <m/>
    <s v="Inscrito em 01.10.2012. Livro Histórico, v.3, f. 043-050, nº 608. _x000a_Inscrito em 16.07.2015. Livro Arqueológico, etnográfico e paisagístico, v.3, f.13-20 n°177"/>
    <s v="T"/>
    <s v="sim"/>
    <s v="T"/>
    <s v="sim"/>
    <s v="sim"/>
    <m/>
    <m/>
    <m/>
    <m/>
  </r>
  <r>
    <m/>
    <s v="PF"/>
    <s v="encaminhado para notificação do tombamento provisório"/>
    <s v="01512.000247/2004-51"/>
    <s v="S"/>
    <s v="RS"/>
    <s v="Porto Alegre"/>
    <s v="Conjunto Arquitetônico"/>
    <s v="COMPLEXO ARQUITETÔNICO DO HIPODROMO CRISTAL"/>
    <n v="1"/>
    <m/>
    <n v="1"/>
    <n v="1593"/>
    <x v="73"/>
    <m/>
    <m/>
    <m/>
    <n v="2010"/>
    <s v="INSTRUÇÃO"/>
    <m/>
    <m/>
    <m/>
    <s v=" "/>
    <s v="Bem Imóvel"/>
    <s v="Conjunto Arquitetônico"/>
    <m/>
    <m/>
    <m/>
    <m/>
    <m/>
    <m/>
    <m/>
    <x v="1"/>
    <m/>
    <m/>
    <m/>
    <m/>
    <m/>
    <m/>
    <m/>
    <m/>
    <m/>
    <m/>
    <m/>
    <m/>
    <m/>
    <m/>
  </r>
  <r>
    <m/>
    <s v="ARQUIVO"/>
    <s v="Processo INDEFERIDO em 27/08/2014."/>
    <s v="01450.005517/2009-04"/>
    <s v="NE"/>
    <s v="BA"/>
    <s v="Salvador"/>
    <s v="Patrimônio Natural"/>
    <s v="BAMBUZAL DO AEROPORTO LUIZ EDUARDO MAGALHÃES"/>
    <n v="1"/>
    <m/>
    <n v="1"/>
    <n v="1594"/>
    <x v="73"/>
    <m/>
    <m/>
    <m/>
    <n v="2010"/>
    <s v="INDEFERIDO"/>
    <m/>
    <m/>
    <m/>
    <s v=" "/>
    <s v="Bem Paisagístico"/>
    <s v="Paisagem"/>
    <m/>
    <m/>
    <m/>
    <m/>
    <m/>
    <m/>
    <m/>
    <x v="1"/>
    <m/>
    <m/>
    <d v="2014-08-27T00:00:00"/>
    <n v="2010"/>
    <m/>
    <m/>
    <m/>
    <m/>
    <m/>
    <m/>
    <m/>
    <m/>
    <m/>
    <m/>
  </r>
  <r>
    <m/>
    <s v="ARQUIVO"/>
    <m/>
    <s v="01498.000386/2010-58"/>
    <s v="NE"/>
    <s v="PE"/>
    <s v="Nazaré da Mata"/>
    <s v="Conjunto Rural"/>
    <s v="ENGENHO DE MOROJÓ"/>
    <n v="1"/>
    <m/>
    <n v="1"/>
    <n v="1595"/>
    <x v="73"/>
    <m/>
    <m/>
    <m/>
    <n v="2010"/>
    <s v="INDEFERIDO"/>
    <m/>
    <m/>
    <m/>
    <s v=" "/>
    <s v="Bem Imóvel"/>
    <s v="Conjunto Arquitetônico"/>
    <s v="Arquitetura de Produção"/>
    <m/>
    <m/>
    <m/>
    <m/>
    <m/>
    <m/>
    <x v="1"/>
    <m/>
    <m/>
    <m/>
    <m/>
    <m/>
    <m/>
    <m/>
    <m/>
    <m/>
    <m/>
    <m/>
    <m/>
    <m/>
    <m/>
  </r>
  <r>
    <m/>
    <s v="ARQUIVO"/>
    <s v="Processo INDEFERIDO em 27/08/2014."/>
    <s v="01450.016377/2009-91"/>
    <s v="SE"/>
    <s v="MG"/>
    <s v="Mariana"/>
    <s v="Sítio arqueológico"/>
    <s v="CONJUNTO PAISAGÍSTICO E HISTÓRICO DOS MORROS DE SANTANA E SANTO ANTÔNIO"/>
    <n v="1"/>
    <m/>
    <n v="1"/>
    <n v="1596"/>
    <x v="73"/>
    <m/>
    <m/>
    <m/>
    <n v="2010"/>
    <s v="INDEFERIDO"/>
    <m/>
    <d v="2014-08-13T00:00:00"/>
    <m/>
    <s v=" "/>
    <s v="Bem Arqueológico"/>
    <s v="Sítio"/>
    <m/>
    <m/>
    <m/>
    <m/>
    <m/>
    <m/>
    <m/>
    <x v="1"/>
    <m/>
    <m/>
    <d v="2014-08-27T00:00:00"/>
    <n v="2010"/>
    <m/>
    <m/>
    <m/>
    <m/>
    <m/>
    <m/>
    <m/>
    <m/>
    <m/>
    <m/>
  </r>
  <r>
    <d v="2014-10-02T00:00:00"/>
    <s v="SUPERINT"/>
    <s v="Notificação publicada no D.O.U de 23 de maio de 2014. envcaminhada para atualizar informações, para poder incluir na pauta do conselho"/>
    <s v="01458.000679/2010-10"/>
    <s v="N"/>
    <s v="PA"/>
    <s v="Belém"/>
    <s v="Coleção ou acervo"/>
    <s v="Coleção de artilharia do antigo Arsenal de Marinha – 4º Distrito Naval"/>
    <n v="1"/>
    <s v="TP"/>
    <n v="1"/>
    <n v="1597"/>
    <x v="73"/>
    <m/>
    <m/>
    <m/>
    <n v="2010"/>
    <s v="TOMB. PROVIS."/>
    <m/>
    <m/>
    <d v="2014-05-23T00:00:00"/>
    <s v="PA-1501402-BM-CL-00002"/>
    <s v="Bem Móvel e Integrado"/>
    <s v="Coleção"/>
    <m/>
    <m/>
    <m/>
    <m/>
    <m/>
    <m/>
    <m/>
    <x v="1"/>
    <m/>
    <m/>
    <m/>
    <m/>
    <m/>
    <m/>
    <m/>
    <m/>
    <m/>
    <m/>
    <m/>
    <m/>
    <m/>
    <m/>
  </r>
  <r>
    <m/>
    <s v="ARQUIVO"/>
    <m/>
    <s v="01516.000022/2007-15"/>
    <s v="CO"/>
    <s v="GO"/>
    <s v="Itumbiara"/>
    <s v="Infraestrutura ou equipamento urbano"/>
    <s v="Ponte Pênsil Affonso Penna, no Município de Itumbiara, Estado de Goiás"/>
    <n v="1"/>
    <s v="T"/>
    <n v="1"/>
    <n v="1598"/>
    <x v="73"/>
    <m/>
    <m/>
    <m/>
    <n v="2010"/>
    <s v="TOMBADO"/>
    <m/>
    <m/>
    <m/>
    <s v="GO5211503BIOE00001"/>
    <s v="Bem Imóvel"/>
    <s v="Obra de Engenharia"/>
    <m/>
    <m/>
    <d v="2014-11-24T00:00:00"/>
    <d v="2014-11-24T00:00:00"/>
    <m/>
    <n v="2012"/>
    <n v="71"/>
    <x v="70"/>
    <n v="2010"/>
    <m/>
    <m/>
    <m/>
    <s v="Portaria nº  27, de 04 de abril de 2014 – DOU 07/04/2014 – Seção 1 -Homologa o tombamento da Ponte Pênsil Affonso Penna, assim como os remanescentes da sua localização original, situada no Município de Itumbiara, Estado de Goiás, e no Município de Araporã"/>
    <s v="Não se aplica"/>
    <m/>
    <m/>
    <m/>
    <m/>
    <m/>
    <m/>
    <m/>
    <m/>
  </r>
  <r>
    <d v="2016-05-19T00:00:00"/>
    <s v="DEPAM"/>
    <s v="Pendências judiciais. CGID"/>
    <s v="01450.015766/2009-08"/>
    <s v="N"/>
    <s v="AM"/>
    <s v="Manaus"/>
    <s v="Patrimônio Natural"/>
    <s v="Encontro das Águas dos Rios Negro e Solimões"/>
    <n v="1"/>
    <s v="TA"/>
    <n v="1"/>
    <n v="1599"/>
    <x v="73"/>
    <m/>
    <m/>
    <m/>
    <n v="2010"/>
    <s v="PENDÊNCIA"/>
    <s v="DEFERIMENTO"/>
    <m/>
    <m/>
    <s v="AM1302603PSPS00001"/>
    <s v="Bem Paisagístico"/>
    <s v="Paisagem"/>
    <m/>
    <s v="x"/>
    <m/>
    <m/>
    <m/>
    <n v="2010"/>
    <n v="65"/>
    <x v="1"/>
    <m/>
    <m/>
    <m/>
    <m/>
    <s v="Notificado em 11 do Outubro de 2010 e  Apreciado pelo Conselho Culsultivo em 2010"/>
    <s v="T"/>
    <s v="sim"/>
    <s v="T"/>
    <s v="sim"/>
    <s v="sim"/>
    <m/>
    <m/>
    <m/>
    <m/>
  </r>
  <r>
    <m/>
    <s v="ARQUIVO"/>
    <s v="Encaminhado para inscrição em 03/01/2017"/>
    <s v="01500.005713/2009-38"/>
    <s v="SE"/>
    <s v="RJ"/>
    <s v="Rio de Janeiro"/>
    <s v="Edificação"/>
    <s v="Prédio à praça da República, 26 (antiga sede do Arquivo Nacional)."/>
    <n v="1"/>
    <s v="T"/>
    <n v="1"/>
    <n v="1600"/>
    <x v="73"/>
    <m/>
    <m/>
    <m/>
    <n v="2010"/>
    <s v="TOMBADO"/>
    <m/>
    <m/>
    <m/>
    <s v="RJ-3304557-BI-ED-00114_x0009_"/>
    <s v="Bem Imóvel"/>
    <s v="Edificação"/>
    <m/>
    <m/>
    <s v="x"/>
    <m/>
    <m/>
    <n v="2015"/>
    <n v="80"/>
    <x v="1"/>
    <m/>
    <m/>
    <m/>
    <m/>
    <s v="Tombamento aprovado durante a 80ª Reunião do Conselho Consultivo. Homologado pela PORTARIA Nº 131, DE 5 DE SETEMBRO DE 2016"/>
    <s v="Não se aplica"/>
    <m/>
    <s v="Não se aplica"/>
    <m/>
    <m/>
    <m/>
    <m/>
    <m/>
    <s v="Tombamento aprovado sem entorno, por já estar inserido no entorno do Campo de Santana"/>
  </r>
  <r>
    <m/>
    <s v="SUPERINT"/>
    <s v="SE/PE: 27/07/2010"/>
    <s v="01498.000129/2007-11"/>
    <s v="NE"/>
    <s v="PE"/>
    <s v="Ipojuca"/>
    <s v="Conjunto Rural"/>
    <s v="Engenho Gaipó"/>
    <n v="1"/>
    <m/>
    <n v="1"/>
    <n v="1601"/>
    <x v="73"/>
    <m/>
    <m/>
    <m/>
    <n v="2010"/>
    <s v="INSTRUÇÃO"/>
    <m/>
    <m/>
    <m/>
    <s v=" "/>
    <s v="Bem Imóvel"/>
    <s v="Conjunto Arquitetônico"/>
    <s v="Arquitetura de Produção"/>
    <m/>
    <m/>
    <m/>
    <m/>
    <m/>
    <m/>
    <x v="1"/>
    <m/>
    <m/>
    <m/>
    <m/>
    <m/>
    <m/>
    <m/>
    <m/>
    <m/>
    <m/>
    <m/>
    <m/>
    <m/>
    <m/>
  </r>
  <r>
    <m/>
    <s v="ARQUIVO"/>
    <m/>
    <s v="01450.006978/2010-20"/>
    <s v="NE"/>
    <s v="PI"/>
    <s v="Oeiras"/>
    <s v="Conjunto Urbano"/>
    <s v="Conjunto Histórico e Paisagístico de Oeiras"/>
    <n v="1"/>
    <s v="T"/>
    <n v="1"/>
    <n v="1602"/>
    <x v="73"/>
    <m/>
    <m/>
    <m/>
    <n v="2010"/>
    <s v="TOMBADO"/>
    <m/>
    <m/>
    <m/>
    <s v="PI-2207009-BI-CU-00002"/>
    <s v="Bem Imóvel"/>
    <s v="Conjunto Urbano"/>
    <m/>
    <d v="2013-08-14T00:00:00"/>
    <d v="2013-08-14T00:00:00"/>
    <m/>
    <m/>
    <n v="2012"/>
    <n v="69"/>
    <x v="76"/>
    <n v="2010"/>
    <m/>
    <m/>
    <m/>
    <s v="Inscrito em 14.08.2013. Livro Histórico, v.3, f. 081-086, nº 622 / Livro Arqueológico, Etnog. e Paisag., v.2, f. 093-098, nº 169."/>
    <s v="T"/>
    <s v="sim"/>
    <s v="T"/>
    <s v="sim"/>
    <m/>
    <s v="não"/>
    <s v="sim"/>
    <s v="2009/2010"/>
    <s v="Pré-setorização do processo de tombamento, complementada por contratação do SICG."/>
  </r>
  <r>
    <m/>
    <s v="ARQUIVO"/>
    <m/>
    <s v="01450.008323/2010-96"/>
    <s v="SE"/>
    <s v="SP"/>
    <s v="São Paulo"/>
    <s v="Edificação"/>
    <s v="TEATRO CULTURA ARTÍSTICA"/>
    <n v="1"/>
    <s v="T"/>
    <n v="1"/>
    <n v="1603"/>
    <x v="73"/>
    <m/>
    <m/>
    <m/>
    <n v="2010"/>
    <s v="TOMBADO"/>
    <m/>
    <m/>
    <m/>
    <s v="SP3550308BIED00015"/>
    <s v="Bem Imóvel"/>
    <s v="Edificação"/>
    <m/>
    <m/>
    <s v="x"/>
    <s v="x"/>
    <m/>
    <n v="2015"/>
    <n v="81"/>
    <x v="49"/>
    <n v="2010"/>
    <m/>
    <m/>
    <m/>
    <s v="Homologação: PORTARIA Nº 89, DE 1º DE JUNHO DE 2016"/>
    <s v="Não se aplica"/>
    <m/>
    <s v="T"/>
    <m/>
    <s v="sim"/>
    <m/>
    <m/>
    <m/>
    <m/>
  </r>
  <r>
    <d v="2014-05-25T00:00:00"/>
    <s v="DEPAM"/>
    <s v="CGID: 29/05/2014 - incendiado. arquivar processo."/>
    <s v="01502.003508/2009-18"/>
    <s v="NE"/>
    <s v="BA"/>
    <s v="Itabuna"/>
    <s v="Edificação"/>
    <s v="CASARÃO DO CORONEL TERTULIANO GUEDES DE PINHO (Fazenda Valparaíso), para IMPLANTAÇÃO DO MUSEU DA CIDADE ou  MUSEU DE ITABUNA"/>
    <n v="1"/>
    <s v="TP"/>
    <n v="1"/>
    <n v="1604"/>
    <x v="73"/>
    <m/>
    <m/>
    <m/>
    <n v="2010"/>
    <s v="TOMB. EMERG."/>
    <s v="TOMBAMENTO EMERGENCIAL"/>
    <m/>
    <m/>
    <s v="DESABOU BA-2914802-BI-ED-00001"/>
    <s v="Bem Imóvel"/>
    <s v="Edificação"/>
    <m/>
    <m/>
    <m/>
    <m/>
    <m/>
    <m/>
    <m/>
    <x v="1"/>
    <m/>
    <m/>
    <m/>
    <m/>
    <m/>
    <m/>
    <m/>
    <m/>
    <m/>
    <m/>
    <m/>
    <m/>
    <m/>
    <m/>
  </r>
  <r>
    <m/>
    <s v="ARQUIVO"/>
    <s v="Processo INDEFERIDO em 13/12/2010."/>
    <s v="01500.005289/2009-21"/>
    <s v="SE"/>
    <s v="RJ"/>
    <s v="Rio de Janeiro"/>
    <s v="Bem móvel ou integrado"/>
    <s v="Escultura “A doadora”, de AlfredoCeschiatti, situada no prédio do Hemorio, à rua Frei Caneca, nº 8"/>
    <n v="1"/>
    <m/>
    <n v="1"/>
    <n v="1605"/>
    <x v="73"/>
    <m/>
    <m/>
    <m/>
    <n v="2010"/>
    <s v="INDEFERIDO"/>
    <m/>
    <m/>
    <m/>
    <s v=" "/>
    <s v="Bem Móvel e Integrado"/>
    <s v="Artefato"/>
    <m/>
    <m/>
    <m/>
    <m/>
    <m/>
    <m/>
    <m/>
    <x v="1"/>
    <m/>
    <m/>
    <d v="2010-12-13T00:00:00"/>
    <n v="2010"/>
    <m/>
    <m/>
    <m/>
    <m/>
    <m/>
    <m/>
    <m/>
    <m/>
    <m/>
    <m/>
  </r>
  <r>
    <d v="2018-12-04T00:00:00"/>
    <s v="SUPERINT"/>
    <s v="Encaminhado à superintendência para manifestação quanto à recomendação de indeferiemtneo da superintendente"/>
    <s v="01450.009428/2010-62"/>
    <s v="S"/>
    <s v="RS"/>
    <s v="Pedras Altas"/>
    <s v="Edificação e Acervo"/>
    <s v="CASTELO ASSIS BRASIL"/>
    <n v="1"/>
    <s v="TP"/>
    <n v="1"/>
    <n v="1606"/>
    <x v="73"/>
    <d v="2010-07-08T00:00:00"/>
    <s v="Marco Anonio de Faria Galvão e Vera Braum Galvão"/>
    <d v="2010-08-23T00:00:00"/>
    <n v="2010"/>
    <s v="TOMB. EMERG."/>
    <s v="TOMBAMENTO EMERGENCIAL"/>
    <m/>
    <m/>
    <s v="RS-4314175-BI-ED-00001"/>
    <s v="Bem Imóvel"/>
    <s v="Edificação"/>
    <m/>
    <m/>
    <m/>
    <m/>
    <m/>
    <m/>
    <m/>
    <x v="1"/>
    <m/>
    <m/>
    <m/>
    <m/>
    <s v="Notificado em 24/06/2016"/>
    <m/>
    <m/>
    <m/>
    <m/>
    <m/>
    <m/>
    <m/>
    <m/>
    <m/>
  </r>
  <r>
    <m/>
    <s v="ARQUIVO"/>
    <s v="Processo INDEFERIDO em 30/03/2011."/>
    <s v="01458.000378/2011-69 (Info Arquivo: o processo foi arquivado a partir do número 01450.015679/2008-61)"/>
    <s v="SE"/>
    <s v="RJ"/>
    <s v="Rio de Janeiro"/>
    <s v="Conjunto Arquitetônico"/>
    <s v="Bens localizados no Município de Nilópolis: Capela de São Mateus, Igreja Matriz de Nossa Senhora da Conceição, Igreja de São Sebastião, Loja Maçônica União de Iguassu, Antiga Sinagoga Israelita de Nilópolis, Palacete Queiroz Lopes e bosque ao redor"/>
    <n v="1"/>
    <m/>
    <n v="1"/>
    <n v="1607"/>
    <x v="73"/>
    <m/>
    <m/>
    <m/>
    <n v="2010"/>
    <s v="INDEFERIDO"/>
    <m/>
    <m/>
    <m/>
    <s v=" "/>
    <s v="Bem Imóvel"/>
    <s v="Conjunto Arquitetônico"/>
    <m/>
    <m/>
    <m/>
    <m/>
    <m/>
    <m/>
    <m/>
    <x v="1"/>
    <m/>
    <m/>
    <d v="2011-03-30T00:00:00"/>
    <n v="2010"/>
    <m/>
    <m/>
    <m/>
    <m/>
    <m/>
    <m/>
    <m/>
    <m/>
    <m/>
    <m/>
  </r>
  <r>
    <m/>
    <s v="SUPERINT"/>
    <s v="Após pedido da SE-MT, foi devolvido pela SE-GO. Encaminhado à SE-MT para manifestação em 03/11/2014."/>
    <s v="01450.003944/2009-40"/>
    <s v="CO"/>
    <s v="GO"/>
    <s v="Araguainha e Ponte Branca"/>
    <s v="Patrimônio Natural"/>
    <s v="Domo de Araguainha"/>
    <n v="1"/>
    <m/>
    <n v="1"/>
    <n v="1608"/>
    <x v="73"/>
    <m/>
    <m/>
    <m/>
    <n v="2010"/>
    <s v="INSTRUÇÃO"/>
    <m/>
    <m/>
    <m/>
    <s v=" "/>
    <s v="Bem Paisagístico"/>
    <s v="Paisagem"/>
    <m/>
    <m/>
    <m/>
    <m/>
    <m/>
    <m/>
    <m/>
    <x v="1"/>
    <m/>
    <m/>
    <m/>
    <m/>
    <m/>
    <m/>
    <m/>
    <m/>
    <m/>
    <m/>
    <m/>
    <m/>
    <m/>
    <m/>
  </r>
  <r>
    <m/>
    <s v="ARQUIVO"/>
    <m/>
    <s v="01508.000492/2010-75"/>
    <s v="S"/>
    <s v="PR"/>
    <s v="Antonina"/>
    <s v="Conjunto Urbano"/>
    <s v="Centro Histórico de Antonina"/>
    <n v="1"/>
    <s v="T"/>
    <n v="1"/>
    <n v="1609"/>
    <x v="73"/>
    <m/>
    <m/>
    <m/>
    <n v="2010"/>
    <s v="TOMBADO"/>
    <m/>
    <m/>
    <m/>
    <s v="PR-4101200-BI-CU-00001"/>
    <s v="Bem Imóvel"/>
    <s v="Conjunto Urbano"/>
    <m/>
    <d v="2013-06-17T00:00:00"/>
    <d v="2013-06-17T00:00:00"/>
    <m/>
    <m/>
    <n v="2012"/>
    <n v="69"/>
    <x v="76"/>
    <n v="2010"/>
    <m/>
    <m/>
    <m/>
    <m/>
    <s v="T"/>
    <s v="sim"/>
    <s v="T"/>
    <s v="sim"/>
    <s v="sim"/>
    <s v="não"/>
    <s v="sim"/>
    <n v="2011"/>
    <s v="Pré-setorização concluída. Aguardando homologação do ministro para avançar na normatização."/>
  </r>
  <r>
    <d v="2020-10-01T00:00:00"/>
    <s v="DEPAM"/>
    <m/>
    <s v="01450.004991/2010-44"/>
    <s v="NE"/>
    <s v="CE"/>
    <s v="Camocim"/>
    <s v="Conjunto Arquitetônico"/>
    <s v="Complexo Ferro-portuário de Camocim"/>
    <n v="1"/>
    <m/>
    <n v="1"/>
    <n v="1610"/>
    <x v="73"/>
    <m/>
    <m/>
    <m/>
    <n v="2010"/>
    <s v="INSTRUÇÃO"/>
    <s v="DEFERIMENTO"/>
    <m/>
    <m/>
    <s v=" "/>
    <s v="Bem Imóvel"/>
    <s v="Conjunto Arquitetônico"/>
    <m/>
    <m/>
    <m/>
    <m/>
    <m/>
    <m/>
    <m/>
    <x v="1"/>
    <m/>
    <m/>
    <m/>
    <m/>
    <m/>
    <m/>
    <m/>
    <m/>
    <m/>
    <m/>
    <m/>
    <m/>
    <m/>
    <m/>
  </r>
  <r>
    <d v="2020-09-25T00:00:00"/>
    <s v="DEPAM"/>
    <s v="Origem: DEPAM, destino: SE-CE, para complementação da instrução técnica, conforme deliberação da Câmara Setorial de Arquitetura e Urbanismo, em 31/05/2016."/>
    <s v="01450.002836/2010-93"/>
    <s v="NE"/>
    <s v="CE"/>
    <s v="Granja"/>
    <s v="Infraestrutura ou equipamento urbano"/>
    <s v="Ponte ferroviária de Granja"/>
    <n v="1"/>
    <m/>
    <n v="1"/>
    <n v="1611"/>
    <x v="73"/>
    <m/>
    <m/>
    <m/>
    <n v="2010"/>
    <s v="INSTRUÇÃO"/>
    <s v="INDEFERIMENTO"/>
    <m/>
    <m/>
    <s v=" "/>
    <s v="Bem Imóvel"/>
    <s v="Obra de Engenharia"/>
    <m/>
    <m/>
    <m/>
    <m/>
    <m/>
    <m/>
    <m/>
    <x v="1"/>
    <m/>
    <m/>
    <m/>
    <m/>
    <m/>
    <m/>
    <m/>
    <m/>
    <m/>
    <m/>
    <m/>
    <m/>
    <m/>
    <m/>
  </r>
  <r>
    <m/>
    <s v="ARQUIVO"/>
    <s v="Processo de Tombamento INDEFERIDO em 04/06/2013."/>
    <s v="01450.013029/2010-04"/>
    <s v="NE"/>
    <s v="PE"/>
    <s v="Garanhuns"/>
    <s v="Edificação"/>
    <s v="Hotel Sanatório Tavares Correia"/>
    <n v="1"/>
    <m/>
    <n v="1"/>
    <n v="1612"/>
    <x v="73"/>
    <m/>
    <m/>
    <m/>
    <n v="2010"/>
    <s v="INDEFERIDO"/>
    <m/>
    <m/>
    <m/>
    <s v=" "/>
    <s v="Bem Imóvel"/>
    <s v="Edificação"/>
    <m/>
    <m/>
    <m/>
    <m/>
    <m/>
    <m/>
    <m/>
    <x v="1"/>
    <m/>
    <m/>
    <d v="2013-06-04T00:00:00"/>
    <n v="2010"/>
    <m/>
    <m/>
    <m/>
    <m/>
    <m/>
    <m/>
    <m/>
    <m/>
    <m/>
    <m/>
  </r>
  <r>
    <d v="2017-12-07T00:00:00"/>
    <s v="DEPAM"/>
    <s v="Origem: DEPAM, Destino: Arquivo para inscrição em 11/08/2018"/>
    <s v="01458.003599/2010-16"/>
    <s v="NE"/>
    <s v="MA"/>
    <s v="Rosário"/>
    <s v="Ruína"/>
    <s v="CONJUNTO DAS FORTIFICAÇÕES BRASILEIRAS - Ruínas do Forte Vera Cruz ou do Calvário"/>
    <n v="1"/>
    <s v="TA"/>
    <n v="0"/>
    <n v="1613"/>
    <x v="73"/>
    <m/>
    <m/>
    <m/>
    <n v="2010"/>
    <s v="HOMOLOGADO"/>
    <m/>
    <m/>
    <m/>
    <s v="MA2109601BIED00003"/>
    <s v="Bem Imóvel"/>
    <s v="Ruína"/>
    <m/>
    <s v="x"/>
    <s v="x"/>
    <m/>
    <m/>
    <n v="2014"/>
    <n v="76"/>
    <x v="1"/>
    <m/>
    <m/>
    <m/>
    <m/>
    <s v="Tombamento aprovado pelo Conselho em 11/09/2014. Englobou os processos: 888-T-73 (Forte Junqueira, Município de Corumbá/MS); 1028-T-80 (Forte da Vila de Óbidos/Forte da Serra da Escama, Óbidos, PA); 1580-T-09 (Forte Vera Cruz ou do Calvário, Município de "/>
    <s v="T"/>
    <m/>
    <s v="T"/>
    <m/>
    <m/>
    <m/>
    <m/>
    <m/>
    <m/>
  </r>
  <r>
    <d v="2017-12-07T00:00:00"/>
    <s v="DEPAM"/>
    <s v="Origem: DEPAM, Destino: Arquivo para inscrição em 11/08/2018"/>
    <s v="01458.003599/2010-16"/>
    <s v="N"/>
    <s v="PA"/>
    <s v="Óbidos"/>
    <s v="Conjunto Arquitetônico"/>
    <s v="CONJUNTO DAS FORTIFICAÇÕES BRASILEIRAS - Forte da Vila de Óbidos, incluindo 13 canhões"/>
    <n v="1"/>
    <s v="TA"/>
    <n v="0"/>
    <n v="1613"/>
    <x v="73"/>
    <m/>
    <m/>
    <m/>
    <n v="2010"/>
    <s v="HOMOLOGADO"/>
    <m/>
    <m/>
    <m/>
    <s v="MS5005202BICA00001"/>
    <s v="Bem Imóvel"/>
    <s v="Conjunto Arquitetônico"/>
    <m/>
    <m/>
    <s v="x"/>
    <m/>
    <m/>
    <n v="2014"/>
    <n v="76"/>
    <x v="1"/>
    <m/>
    <m/>
    <m/>
    <m/>
    <s v="Tombamento aprovado pelo Conselho em 11/09/2014. Englobou os processos: 888-T-73 (Forte Junqueira, Município de Corumbá/MS); 1028-T-80 (Forte da Vila de Óbidos/Forte da Serra da Escama, Óbidos, PA); 1580-T-09 (Forte Vera Cruz ou do Calvário, Município de "/>
    <s v="Não se aplica"/>
    <m/>
    <s v="T"/>
    <m/>
    <m/>
    <m/>
    <m/>
    <m/>
    <m/>
  </r>
  <r>
    <d v="2017-12-07T00:00:00"/>
    <s v="DEPAM"/>
    <s v="Origem: DEPAM, Destino: Arquivo para inscrição em 11/08/2018"/>
    <s v="01458.003599/2010-16"/>
    <s v="CO"/>
    <s v="MS"/>
    <s v="Ladário"/>
    <s v="Edificação e Acervo"/>
    <s v="CONJUNTO DAS FORTIFICAÇÕES BRASILEIRAS - Base Fluvial de Ladário, incluindo 15 (quinze) peças de artilharia a carregar pela boca"/>
    <n v="1"/>
    <s v="TA"/>
    <n v="1"/>
    <n v="1613"/>
    <x v="73"/>
    <m/>
    <m/>
    <m/>
    <n v="2010"/>
    <s v="HOMOLOGADO"/>
    <m/>
    <m/>
    <m/>
    <s v="MS5003207BIED00003"/>
    <s v="Bem Imóvel"/>
    <s v="Edificação"/>
    <m/>
    <m/>
    <s v="x"/>
    <m/>
    <m/>
    <n v="2014"/>
    <n v="76"/>
    <x v="1"/>
    <m/>
    <m/>
    <m/>
    <m/>
    <s v="Tombamento aprovado pelo Conselho em 11/09/2014. Englobou os processos: 888-T-73 (Forte Junqueira, Município de Corumbá/MS); 1028-T-80 (Forte da Vila de Óbidos/Forte da Serra da Escama, Óbidos, PA); 1580-T-09 (Forte Vera Cruz ou do Calvário, Município de "/>
    <s v="T"/>
    <m/>
    <s v="S/D"/>
    <m/>
    <m/>
    <m/>
    <m/>
    <m/>
    <s v="Por decisão do Conselho, o bem não contará com área de entorno, acatando parcialmente impugnação da Marinha, analisada pelo Conselho em 04/12/2014"/>
  </r>
  <r>
    <d v="2017-12-07T00:00:00"/>
    <s v="DEPAM"/>
    <s v="Origem: DEPAM, Destino: Arquivo para inscrição em 11/08/2018"/>
    <s v="01458.003599/2010-16"/>
    <s v="CO"/>
    <s v="MS"/>
    <s v="Corumbá"/>
    <s v="Edificação"/>
    <s v="CONJUNTO DAS FORTIFICAÇÕES BRASILEIRAS - Forte Junqueira"/>
    <n v="1"/>
    <s v="TA"/>
    <n v="0"/>
    <n v="1613"/>
    <x v="73"/>
    <m/>
    <m/>
    <m/>
    <n v="2010"/>
    <s v="HOMOLOGADO"/>
    <m/>
    <m/>
    <m/>
    <s v="PA-1505106-BI-ED-00001"/>
    <s v="Bem Imóvel"/>
    <s v="Edificação"/>
    <m/>
    <m/>
    <s v="x"/>
    <m/>
    <m/>
    <n v="2014"/>
    <n v="76"/>
    <x v="1"/>
    <m/>
    <m/>
    <m/>
    <m/>
    <s v="Tombamento aprovado pelo Conselho em 11/09/2014. Englobou os processos: 888-T-73 (Forte Junqueira, Município de Corumbá/MS); 1028-T-80 (Forte da Vila de Óbidos/Forte da Serra da Escama, Óbidos, PA); 1580-T-09 (Forte Vera Cruz ou do Calvário, Município de "/>
    <s v="T"/>
    <m/>
    <s v="T"/>
    <m/>
    <m/>
    <m/>
    <m/>
    <m/>
    <s v="Durante a reunião do Conselho de 04/12/2014 foi apresentada os pontos georreferenciados da poligonal de entorno corrigida pelo Conselheiro Synésio, aprovada pelo Conselho."/>
  </r>
  <r>
    <d v="2017-12-07T00:00:00"/>
    <s v="DEPAM"/>
    <s v="Origem: DEPAM, Destino: Arquivo para inscrição em 11/08/2018"/>
    <s v="01458.003599/2010-16"/>
    <s v="N"/>
    <s v="PA"/>
    <s v="Óbidos"/>
    <s v="Ruína"/>
    <s v="CONJUNTO DAS FORTIFICAÇÕES BRASILEIRAS -  Vestígios do Forte da Serra da Escama e Quartel General Gurjão"/>
    <n v="1"/>
    <s v="TA"/>
    <n v="0"/>
    <n v="1613"/>
    <x v="73"/>
    <m/>
    <m/>
    <m/>
    <n v="2010"/>
    <s v="HOMOLOGADO"/>
    <m/>
    <m/>
    <m/>
    <s v="_x0009_PA-1505106-BI-CA-00001"/>
    <s v="Bem Imóvel"/>
    <s v="Conjunto Arquitetônico"/>
    <s v="Arquitetura Militar"/>
    <m/>
    <s v="x"/>
    <m/>
    <m/>
    <n v="2014"/>
    <n v="76"/>
    <x v="1"/>
    <m/>
    <m/>
    <m/>
    <m/>
    <s v="Tombamento aprovado pelo Conselho em 11/09/2014. Englobou os processos: 888-T-73 (Forte Junqueira, Município de Corumbá/MS); 1028-T-80 (Forte da Vila de Óbidos/Forte da Serra da Escama, Óbidos, PA); 1580-T-09 (Forte Vera Cruz ou do Calvário, Município de "/>
    <s v="T"/>
    <s v="sim"/>
    <s v="T"/>
    <m/>
    <s v="sim"/>
    <m/>
    <m/>
    <m/>
    <m/>
  </r>
  <r>
    <d v="2017-12-07T00:00:00"/>
    <s v="DEPAM"/>
    <s v="Voltou ao Depam com recomendação da PF para inscrição"/>
    <s v="01458.003599/2010-16"/>
    <s v="N"/>
    <s v="RR"/>
    <s v="Bonfim"/>
    <s v="Ruína"/>
    <s v="CONJUNTO DAS FORTIFICAÇÕES BRASILEIRAS - Forte de São Joaquim do Rio Branco"/>
    <n v="1"/>
    <s v="TA"/>
    <n v="0"/>
    <n v="1613"/>
    <x v="73"/>
    <m/>
    <m/>
    <m/>
    <n v="2010"/>
    <s v="HOMOLOGADO"/>
    <m/>
    <m/>
    <m/>
    <s v=" RR-1400159-BI-ED-00001"/>
    <s v="Bem Imóvel"/>
    <s v="Ruína"/>
    <m/>
    <s v="x"/>
    <s v="x"/>
    <m/>
    <m/>
    <n v="2014"/>
    <n v="76"/>
    <x v="1"/>
    <m/>
    <m/>
    <m/>
    <m/>
    <s v="Tombamento aprovado pelo Conselho em 11/09/2014. Englobou os processos: 888-T-73 (Forte Junqueira, Município de Corumbá/MS); 1028-T-80 (Forte da Vila de Óbidos/Forte da Serra da Escama, Óbidos, PA); 1580-T-09 (Forte Vera Cruz ou do Calvário, Município de "/>
    <s v="T"/>
    <m/>
    <s v="T"/>
    <m/>
    <m/>
    <m/>
    <m/>
    <m/>
    <m/>
  </r>
  <r>
    <m/>
    <s v="PRESI"/>
    <s v="Pendências judiciais. Na PROFER em 19/02/2014."/>
    <s v="01450.012718/2010-93"/>
    <s v="N"/>
    <s v="AM"/>
    <s v="Manaus"/>
    <s v="Conjunto Urbano"/>
    <s v="Centro Histórico de Manaus"/>
    <n v="1"/>
    <s v="TA"/>
    <n v="1"/>
    <n v="1614"/>
    <x v="73"/>
    <m/>
    <m/>
    <m/>
    <n v="2010"/>
    <s v="PENDÊNCIA"/>
    <m/>
    <m/>
    <m/>
    <s v="AM1302603BICU00001"/>
    <s v="Bem Imóvel"/>
    <s v="Conjunto Urbano"/>
    <m/>
    <s v="x"/>
    <s v="x"/>
    <m/>
    <m/>
    <n v="2012"/>
    <n v="69"/>
    <x v="1"/>
    <m/>
    <m/>
    <m/>
    <m/>
    <s v="Apreciado pelo Conselho Culsultivo em 2012"/>
    <s v="T"/>
    <s v="sim"/>
    <s v="T"/>
    <s v="sim"/>
    <s v="sim"/>
    <s v="não"/>
    <s v="sim"/>
    <n v="2010"/>
    <s v="Diretrizes do processo de tombamento. Estudos contratados em 2012"/>
  </r>
  <r>
    <m/>
    <s v="ARQUIVO"/>
    <m/>
    <s v="01450.015058/2010-01"/>
    <s v="NE"/>
    <s v="BA"/>
    <s v="Recôncavo Baiano "/>
    <s v="Bem móvel ou integrado"/>
    <s v="Saveiro de vela de içar, de nome Sombra da Lua "/>
    <n v="1"/>
    <s v="T"/>
    <n v="1"/>
    <n v="1615"/>
    <x v="73"/>
    <m/>
    <m/>
    <m/>
    <n v="2010"/>
    <s v="TOMBADO"/>
    <m/>
    <m/>
    <m/>
    <s v="BA2927408BMAR00005"/>
    <s v="Bem Móvel e Integrado"/>
    <s v="Artefato"/>
    <m/>
    <d v="2012-12-20T00:00:00"/>
    <d v="2012-12-20T00:00:00"/>
    <d v="2012-12-20T00:00:00"/>
    <m/>
    <n v="2010"/>
    <n v="66"/>
    <x v="45"/>
    <n v="2010"/>
    <m/>
    <m/>
    <m/>
    <s v="Inscrito em 20/12/2012. Livro Histórico, v.3, f. 053, nº 613 / Livro Arqueológico, Etnog. e Paisag., v.2, f. 075, nº 162 / Livro Belas Artes, v.2, f. 071, nº 637."/>
    <s v="Não se aplica"/>
    <m/>
    <s v="Não se aplica"/>
    <m/>
    <m/>
    <m/>
    <m/>
    <m/>
    <m/>
  </r>
  <r>
    <m/>
    <s v="ARQUIVO"/>
    <m/>
    <s v="01450.015059/2010-47"/>
    <s v="NE"/>
    <s v="MA"/>
    <s v="São Luís"/>
    <s v="Bem móvel ou integrado"/>
    <s v="Canoa Costeira, de nome Dinamar"/>
    <n v="1"/>
    <s v="T"/>
    <n v="1"/>
    <n v="1616"/>
    <x v="73"/>
    <m/>
    <m/>
    <m/>
    <n v="2010"/>
    <s v="TOMBADO"/>
    <m/>
    <m/>
    <m/>
    <s v="MA2111300BMAR00001"/>
    <s v="Bem Móvel e Integrado"/>
    <s v="Artefato"/>
    <m/>
    <d v="2012-10-18T00:00:00"/>
    <d v="2012-10-18T00:00:00"/>
    <d v="2012-10-18T00:00:00"/>
    <m/>
    <n v="2010"/>
    <n v="66"/>
    <x v="45"/>
    <n v="2010"/>
    <m/>
    <m/>
    <m/>
    <s v="Inscrito em 18.10.2012 (Livros Histórico e Arq., Etn., Paisag.) e 06.12.2012 (Livro Belas Artes). Livro Histórico, v.3, f. 050, nº 610 / Livro Arqueológico, Etnog. e Paisag., v.2, f. 074, nº 159 / Livro Belas Artes, v.2, f. 071, nº 636."/>
    <s v="Não se aplica"/>
    <m/>
    <s v="Não se aplica"/>
    <m/>
    <m/>
    <m/>
    <m/>
    <m/>
    <m/>
  </r>
  <r>
    <m/>
    <s v="ARQUIVO"/>
    <m/>
    <s v="01450.0150.60/2010-71"/>
    <s v="S"/>
    <s v="RS"/>
    <s v="Rio Grande"/>
    <s v="Bem móvel ou integrado"/>
    <s v="Canoa de Pranchão, de nome Tradição"/>
    <n v="1"/>
    <s v="T"/>
    <n v="1"/>
    <n v="1617"/>
    <x v="73"/>
    <m/>
    <m/>
    <m/>
    <n v="2010"/>
    <s v="TOMBADO"/>
    <m/>
    <m/>
    <m/>
    <s v="RS4315602BMAR00001"/>
    <s v="Bem Móvel e Integrado"/>
    <s v="Artefato"/>
    <m/>
    <d v="2012-10-11T00:00:00"/>
    <d v="2012-10-11T00:00:00"/>
    <d v="2012-10-11T00:00:00"/>
    <m/>
    <n v="2010"/>
    <n v="66"/>
    <x v="45"/>
    <n v="2010"/>
    <m/>
    <m/>
    <m/>
    <s v="Inscrito em 11/10/2012. Livro Histórico, v.3, f. 050, nº 609 / Livro Arqueológico, Etnog. e Paisag., v.2, f. 074, nº 158 / Livro Belas Artes, v.2, f. 071, nº 634."/>
    <s v="Não se aplica"/>
    <m/>
    <s v="Não se aplica"/>
    <m/>
    <m/>
    <m/>
    <m/>
    <m/>
    <m/>
  </r>
  <r>
    <m/>
    <s v="ARQUIVO"/>
    <s v="Processo não está disponível no SEI."/>
    <s v="01450.015061/2010-16"/>
    <s v="S"/>
    <s v="SC"/>
    <s v="São Francisco do Sul"/>
    <s v="Coleção ou acervo"/>
    <s v="ACERVO DO MUSEU NACIONAL DO MAR"/>
    <n v="1"/>
    <s v="T"/>
    <n v="1"/>
    <n v="1618"/>
    <x v="73"/>
    <m/>
    <m/>
    <m/>
    <n v="2010"/>
    <s v="TOMBADO"/>
    <m/>
    <m/>
    <m/>
    <s v="SC4216206BMAR00001"/>
    <s v="Bem Móvel e Integrado"/>
    <s v="Acervo"/>
    <m/>
    <d v="2014-09-24T00:00:00"/>
    <d v="2014-09-24T00:00:00"/>
    <d v="2014-09-24T00:00:00"/>
    <m/>
    <n v="2010"/>
    <n v="66"/>
    <x v="70"/>
    <n v="2010"/>
    <m/>
    <m/>
    <m/>
    <s v="Portaria nº 80, de 19 de junho de 2012 - Homologa o tombamento do Acervo do Museu Nacional do Mar, no Município de São Francisco do Sul, no Estado de Santa Catarina"/>
    <s v="Não se aplica"/>
    <m/>
    <s v="Não se aplica"/>
    <m/>
    <m/>
    <m/>
    <m/>
    <m/>
    <m/>
  </r>
  <r>
    <d v="2014-05-20T00:00:00"/>
    <s v="DEPAM"/>
    <s v="CGID: 20/05/2014. Sobrepõem-se três bens, de natureza distintas: igreja, sítio arqueológico e comunidade quilombola."/>
    <s v="01498.001424/2010-90"/>
    <s v="NE"/>
    <s v="PE"/>
    <s v="Custódia"/>
    <s v="Edificação e Acervo"/>
    <s v="IGREJA DE SÃO LUIS GONZAGA, NO SÍTIO DA FAZENDINHA, DA COMUNIDADE QUILOMBOLA DO SÍTIO CARVALHO"/>
    <n v="1"/>
    <m/>
    <n v="1"/>
    <n v="1619"/>
    <x v="73"/>
    <m/>
    <m/>
    <m/>
    <n v="2010"/>
    <s v="INSTRUÇÃO"/>
    <m/>
    <m/>
    <m/>
    <s v=" "/>
    <s v="Bem Imóvel"/>
    <s v="Edificação"/>
    <s v="Arquitetura Religiosa"/>
    <m/>
    <m/>
    <m/>
    <m/>
    <m/>
    <m/>
    <x v="1"/>
    <m/>
    <m/>
    <m/>
    <m/>
    <m/>
    <m/>
    <m/>
    <m/>
    <m/>
    <m/>
    <m/>
    <m/>
    <m/>
    <m/>
  </r>
  <r>
    <m/>
    <s v="SUPERINT"/>
    <s v="SE/SC: 09/02/2011. Ver observações."/>
    <s v="01450.015179/2010-44"/>
    <s v="S"/>
    <s v="SC"/>
    <s v="Laguna"/>
    <s v="Edificação"/>
    <s v="PALACETE POLIDORO SANTIAGO"/>
    <n v="1"/>
    <m/>
    <n v="1"/>
    <n v="1620"/>
    <x v="73"/>
    <m/>
    <m/>
    <m/>
    <n v="2010"/>
    <s v="INSTRUÇÃO"/>
    <m/>
    <m/>
    <m/>
    <s v=" "/>
    <s v="Bem Imóvel"/>
    <s v="Edificação"/>
    <m/>
    <m/>
    <m/>
    <m/>
    <m/>
    <m/>
    <m/>
    <x v="1"/>
    <m/>
    <m/>
    <m/>
    <m/>
    <s v="Info SE-SC (14/04/2016): O Palacete deveria estar inserido num processo de rerratificação do centro histórico de Laguna, é parte do conjunto, mesmo que não contíguo ao perímetro ou envolto por este. Seu possível valor individual está sendo analisado pelo "/>
    <m/>
    <m/>
    <m/>
    <m/>
    <m/>
    <m/>
    <m/>
    <m/>
    <m/>
  </r>
  <r>
    <d v="2021-05-30T00:00:00"/>
    <s v="DEPAM"/>
    <s v="Reconstituído e enviado à SE-RJ para instrução"/>
    <s v="01500.004143/2008-88"/>
    <s v="SE"/>
    <s v="RJ"/>
    <s v="Rio de Janeiro"/>
    <s v="Jardim Histórico"/>
    <s v="PARQUES FONTE DA SAUDADE E SÃO JOSÉ GUILHERME MERCHIOR"/>
    <n v="1"/>
    <m/>
    <n v="1"/>
    <n v="1621"/>
    <x v="73"/>
    <m/>
    <m/>
    <m/>
    <n v="2010"/>
    <s v="INSTRUÇÃO"/>
    <s v="INDEFERIMENTO"/>
    <m/>
    <m/>
    <s v=" "/>
    <s v="Bem Paisagístico"/>
    <s v="Jardim Histórico"/>
    <m/>
    <m/>
    <m/>
    <m/>
    <m/>
    <m/>
    <m/>
    <x v="1"/>
    <m/>
    <m/>
    <m/>
    <m/>
    <m/>
    <m/>
    <m/>
    <m/>
    <m/>
    <m/>
    <m/>
    <m/>
    <m/>
    <m/>
  </r>
  <r>
    <m/>
    <s v="ARQUIVO"/>
    <s v="Processo INDEFERIDO em 27/08/2014."/>
    <s v="01500.002911/2009-40"/>
    <s v="SE"/>
    <s v="RJ"/>
    <s v="Rio de Janeiro"/>
    <s v="Bem móvel ou integrado"/>
    <s v="Imagem de São Sebastião, de propriedade de Guilherme Vaz Muniz Brito, localizada à rua Alambari luz, nº 563, na ilha de Paquetá"/>
    <n v="1"/>
    <m/>
    <n v="1"/>
    <n v="1622"/>
    <x v="73"/>
    <m/>
    <m/>
    <m/>
    <n v="2010"/>
    <s v="INDEFERIDO"/>
    <m/>
    <m/>
    <m/>
    <s v=" "/>
    <s v="Bem Móvel e Integrado"/>
    <s v="Artefato"/>
    <m/>
    <m/>
    <m/>
    <m/>
    <m/>
    <m/>
    <m/>
    <x v="1"/>
    <m/>
    <m/>
    <d v="2014-08-27T00:00:00"/>
    <n v="2010"/>
    <m/>
    <m/>
    <m/>
    <m/>
    <m/>
    <m/>
    <m/>
    <m/>
    <m/>
    <m/>
  </r>
  <r>
    <m/>
    <s v="ARQUIVO"/>
    <s v="Encaminhado para INDEFERIMENTO em 28/09/2015"/>
    <s v="01500.005814/2010-42"/>
    <s v="SE"/>
    <s v="RJ"/>
    <s v="São Fidélis"/>
    <s v="Infraestrutura ou equipamento urbano"/>
    <s v="Ponte metálica em São Fidélis"/>
    <n v="1"/>
    <m/>
    <n v="1"/>
    <n v="1623"/>
    <x v="74"/>
    <m/>
    <m/>
    <m/>
    <n v="2010"/>
    <s v="INDEFERIDO"/>
    <m/>
    <m/>
    <m/>
    <s v=" "/>
    <s v="Bem Imóvel"/>
    <s v="Obra de Engenharia"/>
    <m/>
    <m/>
    <m/>
    <m/>
    <m/>
    <m/>
    <m/>
    <x v="1"/>
    <m/>
    <m/>
    <d v="1905-07-07T00:00:00"/>
    <n v="2010"/>
    <m/>
    <m/>
    <m/>
    <m/>
    <m/>
    <m/>
    <m/>
    <m/>
    <m/>
    <m/>
  </r>
  <r>
    <m/>
    <s v="ARQUIVO"/>
    <s v="Encaminhado para INDEFERIMENTO em 16/10/2015"/>
    <s v="01458.004441/2010-55"/>
    <s v="SE"/>
    <s v="MG"/>
    <s v="Brumadinho"/>
    <s v="Sítio arqueológico"/>
    <s v="Complexo arqueológico de Brumadinho, no município de Brumadinho, estado de Minas Gerais."/>
    <n v="1"/>
    <m/>
    <n v="1"/>
    <n v="1624"/>
    <x v="74"/>
    <m/>
    <m/>
    <m/>
    <n v="2010"/>
    <s v="INDEFERIDO"/>
    <m/>
    <m/>
    <m/>
    <s v=" "/>
    <s v="Bem Arqueológico"/>
    <s v="Sítio"/>
    <m/>
    <m/>
    <m/>
    <m/>
    <m/>
    <m/>
    <m/>
    <x v="1"/>
    <m/>
    <m/>
    <m/>
    <m/>
    <m/>
    <m/>
    <m/>
    <m/>
    <m/>
    <m/>
    <m/>
    <m/>
    <m/>
    <m/>
  </r>
  <r>
    <m/>
    <s v="ARQUIVO"/>
    <s v="Origem: SE/SP: Destino: DEPAM. 20/12/2016. Encaminha para arquivamento."/>
    <s v="01450.018160/2010-50"/>
    <s v="SE"/>
    <s v="SP"/>
    <s v="São Bernardo do Campo"/>
    <s v="Conjunto Arquitetônico"/>
    <s v="CONJUNTO ARQUITETÔNICO DOS ESTÚDIOS DA CIA. CINEMATOGRÁFICA VERA CRUZ "/>
    <n v="1"/>
    <m/>
    <n v="1"/>
    <n v="1625"/>
    <x v="74"/>
    <m/>
    <m/>
    <m/>
    <n v="2010"/>
    <s v="INDEFERIDO"/>
    <s v="INDEFERIMENTO"/>
    <d v="2019-09-27T00:00:00"/>
    <m/>
    <s v=" "/>
    <s v="Bem Imóvel"/>
    <s v="Conjunto Arquitetônico"/>
    <m/>
    <m/>
    <m/>
    <m/>
    <m/>
    <m/>
    <m/>
    <x v="1"/>
    <m/>
    <m/>
    <m/>
    <m/>
    <m/>
    <m/>
    <m/>
    <m/>
    <m/>
    <m/>
    <m/>
    <m/>
    <m/>
    <m/>
  </r>
  <r>
    <m/>
    <s v="ARQUIVO"/>
    <s v="INDEFERIDO em 31/10/2014"/>
    <s v="01450.005047/2010-12"/>
    <s v="SE"/>
    <s v="SP"/>
    <s v="São Bernardo do Campo"/>
    <s v="Conjunto Rural"/>
    <s v="CHÁCARA SILVESTRE"/>
    <n v="1"/>
    <m/>
    <n v="1"/>
    <n v="1626"/>
    <x v="74"/>
    <d v="2010-03-19T00:00:00"/>
    <s v="Leopoldo Nunes da Silva Filho, Secretário de Cultura"/>
    <d v="2011-01-06T00:00:00"/>
    <n v="2010"/>
    <s v="INDEFERIDO"/>
    <m/>
    <m/>
    <m/>
    <s v=" "/>
    <s v="Bem Imóvel"/>
    <s v="Conjunto Arquitetônico"/>
    <s v="Misto"/>
    <m/>
    <m/>
    <m/>
    <m/>
    <m/>
    <m/>
    <x v="1"/>
    <m/>
    <m/>
    <d v="2014-10-31T00:00:00"/>
    <n v="2010"/>
    <m/>
    <m/>
    <m/>
    <m/>
    <m/>
    <m/>
    <m/>
    <m/>
    <m/>
    <m/>
  </r>
  <r>
    <m/>
    <s v="ARQUIVO"/>
    <s v="Encaminhado para inscrição em 13/07/2015."/>
    <s v="01502.000147/2009-58"/>
    <s v="NE"/>
    <s v="BA"/>
    <s v="Cachoeira"/>
    <s v="Terreiro"/>
    <s v="TERREIRO ZOGBODO MALE BOGUN SEJA UNDE (Roça do Ventura)"/>
    <n v="1"/>
    <s v="T"/>
    <n v="1"/>
    <n v="1627"/>
    <x v="74"/>
    <m/>
    <m/>
    <m/>
    <n v="2010"/>
    <s v="TOMBADO"/>
    <m/>
    <m/>
    <m/>
    <s v=" BA-2904902-BI-ED-00030"/>
    <s v="Bem Imóvel"/>
    <s v="Conjunto Arquitetônico"/>
    <s v="Arquitetura Religiosa"/>
    <d v="2015-12-10T00:00:00"/>
    <d v="2015-12-10T00:00:00"/>
    <m/>
    <m/>
    <s v="2011, 2014"/>
    <s v="67, 77"/>
    <x v="61"/>
    <n v="2010"/>
    <m/>
    <m/>
    <m/>
    <s v="Homologação PORTARIA do MinC Nº 21, DE 25 DE MARÇO DE 2015 . "/>
    <s v="T"/>
    <s v="sim"/>
    <s v="T"/>
    <s v="sim"/>
    <s v="sim"/>
    <m/>
    <m/>
    <m/>
    <m/>
  </r>
  <r>
    <m/>
    <s v="CONS"/>
    <s v="tombaemtno provisório publicado em 11/01/2021"/>
    <s v="01458.000045/2011-30"/>
    <s v="S"/>
    <s v="PR"/>
    <s v="Londrina"/>
    <s v="Edificação"/>
    <s v="Antiga Rodoviária"/>
    <n v="1"/>
    <s v="TP"/>
    <n v="1"/>
    <n v="1628"/>
    <x v="74"/>
    <m/>
    <m/>
    <m/>
    <n v="2010"/>
    <s v="TOMB. PROVIS."/>
    <m/>
    <m/>
    <m/>
    <s v=" "/>
    <s v="Bem Imóvel"/>
    <s v="Edificação"/>
    <m/>
    <m/>
    <m/>
    <m/>
    <m/>
    <m/>
    <m/>
    <x v="1"/>
    <m/>
    <m/>
    <m/>
    <m/>
    <m/>
    <m/>
    <m/>
    <m/>
    <m/>
    <m/>
    <m/>
    <m/>
    <m/>
    <m/>
  </r>
  <r>
    <m/>
    <s v="SUPERINT"/>
    <s v="CGID. Eram 2 bens, indicação favorável ao tombamento apenas da Rodoviária. Encaminhado à SE em 03/01/2017 a pedido da Chefe de div. Tecnica"/>
    <s v="01458.000045/2011-30"/>
    <s v="S"/>
    <s v="PR"/>
    <s v="Londrina"/>
    <s v="Edificação"/>
    <s v="Cine Teatro Ouro Verde"/>
    <n v="1"/>
    <m/>
    <n v="0"/>
    <n v="1628"/>
    <x v="74"/>
    <m/>
    <m/>
    <m/>
    <n v="2010"/>
    <s v="INSTRUÇÃO"/>
    <m/>
    <m/>
    <m/>
    <s v=" "/>
    <s v="Bem Imóvel"/>
    <s v="Edificação"/>
    <m/>
    <m/>
    <m/>
    <m/>
    <m/>
    <m/>
    <m/>
    <x v="1"/>
    <m/>
    <m/>
    <m/>
    <m/>
    <m/>
    <m/>
    <m/>
    <m/>
    <m/>
    <m/>
    <m/>
    <m/>
    <m/>
    <m/>
  </r>
  <r>
    <m/>
    <s v="SUPERINT"/>
    <s v="Na Superintendência do IPHAN/DF desde 14/03/2011"/>
    <s v="01450.014778/2009-15"/>
    <s v="CO"/>
    <s v="GO"/>
    <s v="Valparaíso"/>
    <s v="Terreiro"/>
    <s v="TERREIRO ILÊ AXÉ OPÔ AFONJÁ- ILÊ OXUM"/>
    <n v="1"/>
    <m/>
    <n v="1"/>
    <n v="1629"/>
    <x v="74"/>
    <m/>
    <m/>
    <m/>
    <n v="2010"/>
    <s v="INSTRUÇÃO"/>
    <m/>
    <m/>
    <m/>
    <s v=" "/>
    <s v="Bem Imóvel"/>
    <s v="Conjunto Arquitetônico"/>
    <s v="Arquitetura Religiosa"/>
    <m/>
    <m/>
    <m/>
    <m/>
    <m/>
    <m/>
    <x v="1"/>
    <m/>
    <m/>
    <m/>
    <m/>
    <m/>
    <m/>
    <m/>
    <m/>
    <m/>
    <m/>
    <m/>
    <m/>
    <m/>
    <m/>
  </r>
  <r>
    <m/>
    <s v="ARQUIVO"/>
    <s v="INDEFERIDO em 24.03.16"/>
    <s v="01421.000002/2010-91"/>
    <s v="NE"/>
    <s v="RN"/>
    <s v="Caicó"/>
    <s v="Bem móvel ou integrado"/>
    <s v="IMAGEM DE SANT'ANA MESTRA QUE ACOMPANHAVA A PROCISSÃO DE SANT'ANA DE CAICÓ"/>
    <n v="1"/>
    <m/>
    <n v="1"/>
    <n v="1630"/>
    <x v="74"/>
    <m/>
    <m/>
    <m/>
    <n v="2010"/>
    <s v="INDEFERIDO"/>
    <m/>
    <m/>
    <m/>
    <s v=" "/>
    <s v="Bem Móvel e Integrado"/>
    <s v="Artefato"/>
    <m/>
    <m/>
    <m/>
    <m/>
    <m/>
    <m/>
    <m/>
    <x v="1"/>
    <m/>
    <m/>
    <d v="1905-07-08T00:00:00"/>
    <n v="2010"/>
    <m/>
    <m/>
    <m/>
    <m/>
    <m/>
    <m/>
    <m/>
    <m/>
    <m/>
    <m/>
  </r>
  <r>
    <m/>
    <s v="ARQUIVO"/>
    <s v="Processo INDEFERIDO em 10/10/2011."/>
    <s v="01450.006861/2007-41"/>
    <s v="NE"/>
    <s v="SE"/>
    <s v="Boquim"/>
    <s v="Edificação"/>
    <s v="ESTAÇÃO FERROVIÁRIA DE BOQUIM"/>
    <n v="1"/>
    <m/>
    <n v="1"/>
    <n v="1631"/>
    <x v="74"/>
    <m/>
    <m/>
    <m/>
    <n v="2010"/>
    <s v="INDEFERIDO"/>
    <m/>
    <m/>
    <m/>
    <s v=" "/>
    <s v="Bem Imóvel"/>
    <s v="Edificação"/>
    <m/>
    <m/>
    <m/>
    <m/>
    <m/>
    <m/>
    <m/>
    <x v="1"/>
    <m/>
    <m/>
    <d v="2011-10-10T00:00:00"/>
    <n v="2010"/>
    <m/>
    <m/>
    <m/>
    <m/>
    <m/>
    <m/>
    <m/>
    <m/>
    <m/>
    <m/>
  </r>
  <r>
    <m/>
    <s v="SUPERINT"/>
    <s v="CGID: 25/03/2014. Encaminhado para tombamento. Tem análises técnicas e jurídicas, e minuta de notificação, mas não foi notificado. Processo se encontra no ETRS-RJ"/>
    <s v="01500.000966/2011-30"/>
    <s v="SE"/>
    <s v="RJ"/>
    <s v="Santa Maria Madalena"/>
    <s v="Conjunto Urbano"/>
    <s v="Sítio histórico de Santa Maria Madalena"/>
    <n v="1"/>
    <m/>
    <n v="1"/>
    <n v="1632"/>
    <x v="74"/>
    <m/>
    <m/>
    <m/>
    <n v="2010"/>
    <s v="INSTRUÇÃO"/>
    <s v="DEFERIMENTO"/>
    <m/>
    <m/>
    <s v=" "/>
    <s v="Bem Imóvel"/>
    <s v="Conjunto Urbano"/>
    <m/>
    <m/>
    <m/>
    <m/>
    <m/>
    <m/>
    <m/>
    <x v="1"/>
    <m/>
    <m/>
    <m/>
    <m/>
    <m/>
    <m/>
    <m/>
    <m/>
    <m/>
    <m/>
    <m/>
    <m/>
    <m/>
    <m/>
  </r>
  <r>
    <m/>
    <s v="SUPERINT"/>
    <s v="Na SE/RJ desde 05/09/2011"/>
    <s v="01458.001583/2011-41"/>
    <s v="SE"/>
    <s v="RJ"/>
    <s v="Rio de Janeiro"/>
    <s v="Edificação"/>
    <s v="HOSPITAL UNIVERSITÁRIO GAFRÉE GUINLE"/>
    <n v="1"/>
    <m/>
    <n v="1"/>
    <n v="1633"/>
    <x v="74"/>
    <m/>
    <m/>
    <m/>
    <n v="2010"/>
    <s v="INSTRUÇÃO"/>
    <m/>
    <m/>
    <m/>
    <s v=" "/>
    <s v="Bem Imóvel"/>
    <s v="Edificação"/>
    <m/>
    <m/>
    <m/>
    <m/>
    <m/>
    <m/>
    <m/>
    <x v="1"/>
    <m/>
    <m/>
    <m/>
    <m/>
    <m/>
    <m/>
    <m/>
    <m/>
    <m/>
    <m/>
    <m/>
    <m/>
    <m/>
    <m/>
  </r>
  <r>
    <m/>
    <s v="SUPERINT"/>
    <s v="Na SE/RJ desde 10/08/2011"/>
    <s v="01458.000650/2011-19"/>
    <s v="SE"/>
    <s v="RJ"/>
    <s v="Rio de Janeiro"/>
    <s v="Edificação"/>
    <s v="INSTITUTO SUPERIOR DE EDUCAÇÃO DO RIO DE JANEIRO (ISERJ)"/>
    <n v="1"/>
    <m/>
    <n v="1"/>
    <n v="1634"/>
    <x v="74"/>
    <m/>
    <m/>
    <m/>
    <n v="2010"/>
    <s v="INSTRUÇÃO"/>
    <m/>
    <m/>
    <m/>
    <s v=" "/>
    <s v="Bem Imóvel"/>
    <s v="Edificação"/>
    <m/>
    <m/>
    <m/>
    <m/>
    <m/>
    <m/>
    <m/>
    <x v="1"/>
    <m/>
    <m/>
    <m/>
    <m/>
    <m/>
    <m/>
    <m/>
    <m/>
    <m/>
    <m/>
    <m/>
    <m/>
    <m/>
    <m/>
  </r>
  <r>
    <m/>
    <s v="SUPERINT"/>
    <s v="Origem: DEPAM, 25/04/2013 / Destino: Superintendência, 17/06/2013 - Análise da CGBI, recomendou a inclusão de mais 3 igrejas. Mas a SE está sem equipe para dar continuidade à instrução. "/>
    <s v="01508.000291/2011-59"/>
    <s v="S"/>
    <s v="PR"/>
    <s v="Vários"/>
    <s v="Conjunto Arquitetônico"/>
    <s v="Igrejas Ucranianas do Paraná "/>
    <n v="1"/>
    <m/>
    <n v="1"/>
    <n v="1635"/>
    <x v="74"/>
    <m/>
    <m/>
    <m/>
    <n v="2010"/>
    <s v="INSTRUÇÃO"/>
    <m/>
    <m/>
    <m/>
    <s v=" "/>
    <s v="Bem Imóvel"/>
    <s v="Conjunto Arquitetônico"/>
    <m/>
    <m/>
    <m/>
    <m/>
    <m/>
    <m/>
    <m/>
    <x v="1"/>
    <m/>
    <m/>
    <m/>
    <m/>
    <m/>
    <m/>
    <m/>
    <m/>
    <m/>
    <m/>
    <m/>
    <m/>
    <m/>
    <m/>
  </r>
  <r>
    <m/>
    <s v="ARQUIVO"/>
    <s v="Processo INDEFERIDO em 28/12/2011."/>
    <s v="01500.002474/2011-89"/>
    <s v="SE"/>
    <s v="RJ"/>
    <s v="Rio de Janeiro"/>
    <s v="Edificação"/>
    <s v="Imóvel situado à Rua dos Beneditinos, 20, Centro"/>
    <n v="1"/>
    <m/>
    <n v="1"/>
    <n v="1636"/>
    <x v="74"/>
    <m/>
    <m/>
    <m/>
    <n v="2010"/>
    <s v="INDEFERIDO"/>
    <m/>
    <m/>
    <m/>
    <s v=" "/>
    <s v="Bem Imóvel"/>
    <s v="Edificação"/>
    <m/>
    <m/>
    <m/>
    <m/>
    <m/>
    <m/>
    <m/>
    <x v="1"/>
    <m/>
    <m/>
    <d v="2011-12-28T00:00:00"/>
    <n v="2010"/>
    <m/>
    <m/>
    <m/>
    <m/>
    <m/>
    <m/>
    <m/>
    <m/>
    <m/>
    <m/>
  </r>
  <r>
    <m/>
    <s v="ARQUIVO"/>
    <s v="Processo INDEFERIDO em 28/12/2011."/>
    <s v="01500.000577/2011-12"/>
    <s v="SE"/>
    <s v="RJ"/>
    <s v="Itaperuna"/>
    <s v="Bem móvel ou integrado"/>
    <s v="Estátua do Cristo Redentor, Itaperuna, RJ"/>
    <n v="1"/>
    <m/>
    <n v="1"/>
    <n v="1637"/>
    <x v="74"/>
    <m/>
    <m/>
    <m/>
    <n v="2010"/>
    <s v="INDEFERIDO"/>
    <m/>
    <m/>
    <m/>
    <s v=" "/>
    <s v="Bem Móvel e Integrado"/>
    <s v="Artefato"/>
    <m/>
    <m/>
    <m/>
    <m/>
    <m/>
    <m/>
    <m/>
    <x v="1"/>
    <m/>
    <m/>
    <d v="2011-12-28T00:00:00"/>
    <n v="2010"/>
    <m/>
    <m/>
    <m/>
    <m/>
    <m/>
    <m/>
    <m/>
    <m/>
    <m/>
    <m/>
  </r>
  <r>
    <m/>
    <s v="ARQUIVO"/>
    <s v="INDEFERIDO em 28/12/2011."/>
    <s v="01500.006029/2010-15"/>
    <s v="SE"/>
    <s v="RJ"/>
    <s v="Rio de Janeiro"/>
    <s v="Edificação"/>
    <s v="Antiga Usina de Bondes, localizada na Estrada do Magarça, 01 - Guaratiba, Rio"/>
    <n v="1"/>
    <m/>
    <n v="1"/>
    <n v="1638"/>
    <x v="74"/>
    <m/>
    <m/>
    <m/>
    <n v="2010"/>
    <s v="INDEFERIDO"/>
    <m/>
    <m/>
    <m/>
    <s v=" "/>
    <s v="Bem Imóvel"/>
    <s v="Edificação"/>
    <m/>
    <m/>
    <m/>
    <m/>
    <m/>
    <m/>
    <m/>
    <x v="1"/>
    <m/>
    <m/>
    <d v="2011-12-28T00:00:00"/>
    <n v="2010"/>
    <m/>
    <m/>
    <m/>
    <m/>
    <m/>
    <m/>
    <m/>
    <m/>
    <m/>
    <m/>
  </r>
  <r>
    <m/>
    <s v="ARQUIVO"/>
    <s v="Processo INDEFERIDO em 28/12/2011."/>
    <s v="01500.000284/2011-27"/>
    <s v="SE"/>
    <s v="RJ"/>
    <s v="Rio de Janeiro"/>
    <s v="Edificação"/>
    <s v="Imóvel situado à Rua Fonte da Saudade, 281"/>
    <n v="1"/>
    <m/>
    <n v="1"/>
    <n v="1639"/>
    <x v="74"/>
    <m/>
    <m/>
    <m/>
    <n v="2010"/>
    <s v="INDEFERIDO"/>
    <m/>
    <m/>
    <m/>
    <s v=" "/>
    <s v="Bem Imóvel"/>
    <s v="Edificação"/>
    <m/>
    <m/>
    <m/>
    <m/>
    <m/>
    <m/>
    <m/>
    <x v="1"/>
    <m/>
    <m/>
    <d v="2011-12-28T00:00:00"/>
    <n v="2010"/>
    <m/>
    <m/>
    <m/>
    <m/>
    <m/>
    <m/>
    <m/>
    <m/>
    <m/>
    <m/>
  </r>
  <r>
    <m/>
    <s v="ARQUIVO"/>
    <s v="Processo INDEFERIDO em 28/12/2011."/>
    <s v="01500.004183/2011-25"/>
    <s v="SE"/>
    <s v="RJ"/>
    <s v="Rio de Janeiro"/>
    <s v="Edificação"/>
    <s v="Imóvel situado à Rua São Clemente, 174"/>
    <n v="1"/>
    <m/>
    <n v="1"/>
    <n v="1640"/>
    <x v="74"/>
    <m/>
    <m/>
    <m/>
    <n v="2010"/>
    <s v="INDEFERIDO"/>
    <m/>
    <m/>
    <m/>
    <s v=" "/>
    <s v="Bem Imóvel"/>
    <s v="Edificação"/>
    <m/>
    <m/>
    <m/>
    <m/>
    <m/>
    <m/>
    <m/>
    <x v="1"/>
    <m/>
    <m/>
    <d v="2011-12-28T00:00:00"/>
    <n v="2010"/>
    <m/>
    <m/>
    <m/>
    <m/>
    <m/>
    <m/>
    <m/>
    <m/>
    <m/>
    <m/>
  </r>
  <r>
    <m/>
    <s v="ARQUIVO"/>
    <s v="Processo INDEFERIDO em 26/08/2014."/>
    <s v="01424.000137/2011-15"/>
    <s v="N"/>
    <s v="AP"/>
    <s v="Macapá"/>
    <s v="Conjunto Urbano"/>
    <s v="Conjunto Histórico da Cidade de Macapá"/>
    <n v="1"/>
    <m/>
    <n v="1"/>
    <n v="1641"/>
    <x v="74"/>
    <m/>
    <m/>
    <m/>
    <n v="2010"/>
    <s v="INDEFERIDO"/>
    <m/>
    <m/>
    <m/>
    <s v=" "/>
    <s v="Bem Imóvel"/>
    <s v="Conjunto Urbano"/>
    <m/>
    <m/>
    <m/>
    <m/>
    <m/>
    <m/>
    <m/>
    <x v="1"/>
    <m/>
    <m/>
    <d v="2014-08-26T00:00:00"/>
    <n v="2010"/>
    <m/>
    <m/>
    <m/>
    <m/>
    <m/>
    <m/>
    <m/>
    <m/>
    <m/>
    <m/>
  </r>
  <r>
    <m/>
    <s v="ARQUIVO"/>
    <m/>
    <s v="01506.000505/2011-15"/>
    <s v="SE"/>
    <s v="SP"/>
    <s v="São Paulo"/>
    <s v="Coleção ou acervo"/>
    <s v="Coleção Nemirovsky"/>
    <n v="1"/>
    <s v="T"/>
    <n v="1"/>
    <n v="1642"/>
    <x v="74"/>
    <m/>
    <m/>
    <m/>
    <n v="2010"/>
    <s v="TOMBADO"/>
    <m/>
    <m/>
    <m/>
    <s v="SP-3550308-BM-CL-00004"/>
    <s v="Bem Móvel e Integrado"/>
    <s v="Coleção"/>
    <m/>
    <m/>
    <m/>
    <d v="2020-10-14T00:00:00"/>
    <m/>
    <n v="2018"/>
    <m/>
    <x v="1"/>
    <m/>
    <m/>
    <m/>
    <m/>
    <s v="Homologado pela PORTARIA Nº 114, DE 18 DE DEZEMBRO DE 2017"/>
    <s v="Não se aplica"/>
    <m/>
    <s v="Não se aplica"/>
    <m/>
    <m/>
    <m/>
    <m/>
    <m/>
    <m/>
  </r>
  <r>
    <d v="2017-07-24T00:00:00"/>
    <s v="DEPAM"/>
    <s v="Notificado. Foi para a secretaria do conselho em 02/12/2014"/>
    <s v="01450.015190/2011-95"/>
    <s v="SE"/>
    <s v="RJ"/>
    <s v="Rio de Janeiro"/>
    <s v="Conjunto Arquitetônico"/>
    <s v="Plataformas de embarque da Estação Barão de Mauá e da Estação e Oficinas de Praia Formosa"/>
    <n v="1"/>
    <s v="TP"/>
    <n v="1"/>
    <n v="1643"/>
    <x v="75"/>
    <m/>
    <m/>
    <m/>
    <n v="2010"/>
    <s v="TOMB. PROVIS."/>
    <s v="DEFERIMENTO"/>
    <m/>
    <d v="2014-09-10T00:00:00"/>
    <s v="RJ3304557BIED00104"/>
    <s v="Bem Imóvel"/>
    <s v="Conjunto Arquitetônico"/>
    <m/>
    <m/>
    <m/>
    <m/>
    <m/>
    <m/>
    <m/>
    <x v="1"/>
    <m/>
    <m/>
    <m/>
    <m/>
    <s v="Instrução concluída. Indicação de Tombamento da Estação Barão de Mauá. Indicação de Arquivamento do Complexo da Prais Formosa."/>
    <m/>
    <m/>
    <m/>
    <m/>
    <m/>
    <m/>
    <m/>
    <m/>
    <m/>
  </r>
  <r>
    <m/>
    <s v="ARQUIVO"/>
    <s v="Processo INDEFERIDO em 02/08/2012."/>
    <s v="01458.001207/2009-32"/>
    <s v="SE"/>
    <s v="RJ"/>
    <s v="Rio de Janeiro"/>
    <s v="Edificação"/>
    <s v="Antiga Estação Imperial da Quinta da Boa Vista, Localizada à Av. Oswaldo Aranha, 680, Rio de Janeiro, RJ"/>
    <n v="1"/>
    <m/>
    <n v="1"/>
    <n v="1644"/>
    <x v="74"/>
    <m/>
    <m/>
    <m/>
    <n v="2010"/>
    <s v="INDEFERIDO"/>
    <m/>
    <m/>
    <m/>
    <s v=" "/>
    <s v="Bem Imóvel"/>
    <s v="Edificação"/>
    <m/>
    <m/>
    <m/>
    <m/>
    <m/>
    <m/>
    <m/>
    <x v="1"/>
    <m/>
    <m/>
    <d v="2012-08-02T00:00:00"/>
    <n v="2010"/>
    <m/>
    <m/>
    <m/>
    <m/>
    <m/>
    <m/>
    <m/>
    <m/>
    <m/>
    <m/>
  </r>
  <r>
    <m/>
    <s v="ARQUIVO"/>
    <s v="Processo INDEFERIDO em 18/07/2012."/>
    <s v="01500.004150/2011-85"/>
    <s v="SE"/>
    <s v="RJ"/>
    <s v="Rio de Janeiro"/>
    <s v="Edificação"/>
    <s v="Centro Hípico do Exército, localizado na Av. Bartolomeu de Gusmão, 453, São Cristóvão, Rio de Janeiro, RJ."/>
    <n v="1"/>
    <m/>
    <n v="1"/>
    <n v="1645"/>
    <x v="75"/>
    <m/>
    <m/>
    <m/>
    <n v="2010"/>
    <s v="INDEFERIDO"/>
    <m/>
    <m/>
    <m/>
    <s v=" "/>
    <s v="Bem Imóvel"/>
    <s v="Edificação"/>
    <m/>
    <m/>
    <m/>
    <m/>
    <m/>
    <m/>
    <m/>
    <x v="1"/>
    <m/>
    <m/>
    <d v="2012-07-18T00:00:00"/>
    <n v="2010"/>
    <m/>
    <m/>
    <m/>
    <m/>
    <m/>
    <m/>
    <m/>
    <m/>
    <m/>
    <m/>
  </r>
  <r>
    <m/>
    <s v="ARQUIVO"/>
    <s v="Analisado juntamente com o processo 1550, desapensado para arquivamento. Origem: DEPAM, destino: Presidência, com sugestão de indeferimento, em 30/05/2016."/>
    <s v="01500.003852/2011-41"/>
    <s v="SE"/>
    <s v="RJ"/>
    <s v="Rio de Janeiro"/>
    <s v="Edificação"/>
    <s v="Imóvel localizado à Rua carvalho Azevedo, 96, Lagoa, Rio de Janeiro, RJ, conhecido como &quot;Casa Amarela&quot;, primeira residência do arquiteto Oscar Niemeyer."/>
    <n v="1"/>
    <m/>
    <n v="1"/>
    <n v="1646"/>
    <x v="75"/>
    <m/>
    <m/>
    <m/>
    <n v="2010"/>
    <s v="INDEFERIDO"/>
    <m/>
    <m/>
    <m/>
    <s v=" "/>
    <s v="Bem Imóvel"/>
    <s v="Edificação"/>
    <m/>
    <m/>
    <m/>
    <m/>
    <m/>
    <m/>
    <m/>
    <x v="1"/>
    <m/>
    <m/>
    <d v="1905-07-08T00:00:00"/>
    <n v="2010"/>
    <s v="Indicada para tombamento pelo Conselho Consultivo, mas após análise, Andrey sugere não tombar."/>
    <m/>
    <m/>
    <m/>
    <m/>
    <m/>
    <m/>
    <m/>
    <m/>
    <m/>
  </r>
  <r>
    <m/>
    <s v="SUPERINT"/>
    <s v="Em instrução pela Superintendência de SC.Informado pela Superintendência como prioritário para conclusão, conforme diagnóstico realizado em 2015"/>
    <s v="01510.000124/2012-40"/>
    <s v="S"/>
    <s v="SC"/>
    <s v="Florianópolis"/>
    <s v="Bem móvel ou integrado"/>
    <s v="Baleeira São José I, de Florianópolis, Santa Catarina"/>
    <n v="1"/>
    <m/>
    <n v="1"/>
    <n v="1647"/>
    <x v="75"/>
    <m/>
    <m/>
    <m/>
    <n v="2010"/>
    <s v="INSTRUÇÃO"/>
    <m/>
    <m/>
    <m/>
    <s v=" "/>
    <s v="Bem Móvel e Integrado"/>
    <s v="Artefato"/>
    <m/>
    <m/>
    <m/>
    <m/>
    <m/>
    <m/>
    <m/>
    <x v="1"/>
    <m/>
    <m/>
    <m/>
    <m/>
    <s v="Em estudo. Após telefonema da Coordenadora de Identificação e Proteção, Anna Finger, em 27/01/2012, seguido de mensagem eletrônica, decidiu-se pela abertura &quot;virtual&quot; do Processo de Tombamento, uma vez que havia a urgência de apresentar o número &quot;T&quot; no ev"/>
    <m/>
    <m/>
    <m/>
    <m/>
    <m/>
    <m/>
    <m/>
    <m/>
    <m/>
  </r>
  <r>
    <m/>
    <s v="ARQUIVO"/>
    <m/>
    <s v="01450.001802/2012-43"/>
    <s v="SE"/>
    <s v="RJ"/>
    <s v="Rio de Janeiro"/>
    <s v="Edificação"/>
    <s v="Edifício &quot;A Noite&quot;, localizado no Praça Mauá, nº 7, Município do Rio de Janeiro"/>
    <n v="1"/>
    <s v="T"/>
    <n v="1"/>
    <n v="1648"/>
    <x v="75"/>
    <m/>
    <m/>
    <m/>
    <n v="2010"/>
    <s v="TOMBADO"/>
    <m/>
    <d v="2016-12-16T00:00:00"/>
    <m/>
    <s v="RJ3304557BIED00096"/>
    <s v="Bem Imóvel"/>
    <s v="Edificação"/>
    <m/>
    <m/>
    <d v="2016-08-25T00:00:00"/>
    <d v="2016-08-25T00:00:00"/>
    <m/>
    <n v="2013"/>
    <n v="72"/>
    <x v="1"/>
    <m/>
    <m/>
    <m/>
    <m/>
    <s v="Homologado pela PORTARIA No- 74, DE 25 DE AGOSTO DE 2015"/>
    <s v="Não se aplica"/>
    <m/>
    <m/>
    <m/>
    <m/>
    <m/>
    <m/>
    <m/>
    <m/>
  </r>
  <r>
    <m/>
    <s v="ARQUIVO"/>
    <s v="Processo INDEFERIDO em 04/06/2013."/>
    <s v="01506.000211/2011-85"/>
    <s v="SE"/>
    <s v="SP"/>
    <s v="São Paulo"/>
    <s v="Edificação"/>
    <s v="Cine Belas Artes"/>
    <n v="1"/>
    <m/>
    <n v="1"/>
    <n v="1649"/>
    <x v="75"/>
    <m/>
    <m/>
    <m/>
    <n v="2010"/>
    <s v="INDEFERIDO"/>
    <m/>
    <m/>
    <m/>
    <s v=" "/>
    <s v="Bem Imóvel"/>
    <s v="Edificação"/>
    <m/>
    <m/>
    <m/>
    <m/>
    <m/>
    <m/>
    <m/>
    <x v="1"/>
    <m/>
    <m/>
    <d v="2013-06-04T00:00:00"/>
    <n v="2010"/>
    <s v="Em instrução na Superintendência. Origem: Superintendência."/>
    <m/>
    <m/>
    <m/>
    <m/>
    <m/>
    <m/>
    <m/>
    <m/>
    <m/>
  </r>
  <r>
    <m/>
    <s v="SUPERINT"/>
    <s v="Origem: DEPAM; Destino: SE-MT, em 16/02/2016"/>
    <s v="01425.000391/2011-03"/>
    <s v="CO"/>
    <s v="MT"/>
    <s v="Vila Bela da Santissima Trindade"/>
    <s v="Sítio arqueológico"/>
    <s v="Complexo Arqueológico Histórico do Arraial de São Francisco Xavier"/>
    <n v="1"/>
    <m/>
    <n v="1"/>
    <n v="1650"/>
    <x v="75"/>
    <m/>
    <m/>
    <m/>
    <n v="2010"/>
    <s v="INSTRUÇÃO"/>
    <m/>
    <m/>
    <m/>
    <s v=" "/>
    <s v="Bem Arqueológico"/>
    <s v="Sítio"/>
    <m/>
    <m/>
    <m/>
    <m/>
    <m/>
    <m/>
    <m/>
    <x v="1"/>
    <m/>
    <m/>
    <m/>
    <m/>
    <m/>
    <m/>
    <m/>
    <m/>
    <m/>
    <m/>
    <m/>
    <m/>
    <m/>
    <m/>
  </r>
  <r>
    <d v="2016-08-14T00:00:00"/>
    <s v="DEPAM"/>
    <s v="SE-RJ encaminhou  incompleto ao DEPAM pela 2ª vez, dizendo haver tratativas com o Diretor para a conclusão do processo. Aguardando orientações da Direção (23/08/2016, Anna)"/>
    <s v="01500.004607/2011-51"/>
    <s v="SE"/>
    <s v="RJ"/>
    <s v="Itaboraí"/>
    <s v="Edificação e Acervo"/>
    <s v="Casa e Coleção Heloisa Alberto Torres"/>
    <n v="1"/>
    <m/>
    <n v="1"/>
    <n v="1651"/>
    <x v="75"/>
    <m/>
    <m/>
    <m/>
    <n v="2010"/>
    <s v="INSTRUÇÃO"/>
    <m/>
    <m/>
    <m/>
    <s v=" "/>
    <s v="Bem Imóvel"/>
    <s v="Edificação"/>
    <m/>
    <m/>
    <m/>
    <m/>
    <m/>
    <m/>
    <m/>
    <x v="1"/>
    <m/>
    <m/>
    <m/>
    <m/>
    <m/>
    <m/>
    <m/>
    <m/>
    <m/>
    <m/>
    <m/>
    <m/>
    <m/>
    <m/>
  </r>
  <r>
    <d v="2019-11-11T00:00:00"/>
    <s v="DEPAM"/>
    <s v="Retornou da SE/SC com proposta revisada para notificação"/>
    <s v="01510.001314/2009-89"/>
    <s v="S"/>
    <s v="SC"/>
    <m/>
    <s v="Conjunto Rural"/>
    <s v="Remanescentes do Caminho do Viamão, situado entre os Estados do Rio Grande do Sul e de Santa Catarina"/>
    <n v="1"/>
    <m/>
    <n v="1"/>
    <n v="1652"/>
    <x v="75"/>
    <m/>
    <m/>
    <m/>
    <n v="2010"/>
    <s v="INSTRUÇÃO"/>
    <s v="TOMBAMENTO EMERGENCIAL"/>
    <m/>
    <m/>
    <s v=" "/>
    <s v="Bem Imóvel"/>
    <s v="Conjunto Arquitetônico"/>
    <m/>
    <m/>
    <m/>
    <m/>
    <m/>
    <m/>
    <m/>
    <x v="1"/>
    <m/>
    <m/>
    <m/>
    <m/>
    <m/>
    <m/>
    <m/>
    <m/>
    <m/>
    <m/>
    <m/>
    <m/>
    <m/>
    <m/>
  </r>
  <r>
    <m/>
    <s v="ARQUIVO"/>
    <s v="Processo INDEFERIDO em 02/08/2012."/>
    <s v="01500.000715/2010-74"/>
    <s v="SE"/>
    <s v="RJ"/>
    <s v="Rio de Janeiro"/>
    <s v="Edificação"/>
    <s v="Sede do America Football Club, sutuada à Rua Campos Sales, n.18, Bairro Tijuca, Município do Rio de Janeiro, Estado do Rio de Janeiro."/>
    <n v="1"/>
    <m/>
    <n v="1"/>
    <n v="1653"/>
    <x v="75"/>
    <m/>
    <m/>
    <m/>
    <n v="2010"/>
    <s v="INDEFERIDO"/>
    <m/>
    <m/>
    <m/>
    <s v=" "/>
    <s v="Bem Imóvel"/>
    <s v="Edificação"/>
    <m/>
    <m/>
    <m/>
    <m/>
    <m/>
    <m/>
    <m/>
    <x v="1"/>
    <m/>
    <m/>
    <d v="2012-08-02T00:00:00"/>
    <n v="2010"/>
    <m/>
    <m/>
    <m/>
    <m/>
    <m/>
    <m/>
    <m/>
    <m/>
    <m/>
    <m/>
  </r>
  <r>
    <m/>
    <s v="ARQUIVO"/>
    <s v="Encaminhado para INDEFERIMENTO em 20/09/2016"/>
    <s v="01450.007165/2012-19"/>
    <s v="NE"/>
    <s v="MA"/>
    <s v="São Luís"/>
    <s v="Conjunto Urbano"/>
    <s v="Sítio Histórico Vila Vinhais Velho"/>
    <n v="1"/>
    <m/>
    <n v="1"/>
    <n v="1654"/>
    <x v="75"/>
    <m/>
    <m/>
    <m/>
    <n v="2010"/>
    <s v="INDEFERIDO"/>
    <m/>
    <m/>
    <m/>
    <s v=" "/>
    <s v="Bem Imóvel"/>
    <s v="Conjunto Urbano"/>
    <m/>
    <m/>
    <m/>
    <m/>
    <m/>
    <m/>
    <m/>
    <x v="1"/>
    <m/>
    <m/>
    <m/>
    <m/>
    <m/>
    <m/>
    <m/>
    <m/>
    <m/>
    <m/>
    <m/>
    <m/>
    <m/>
    <m/>
  </r>
  <r>
    <m/>
    <s v="SUPERINT"/>
    <s v="Passou pela câmara de bens móveis em 15/05/19 e foi devolvido à SE/RJ para instrução"/>
    <s v="01500.000549/2012-78"/>
    <s v="SE"/>
    <s v="RJ"/>
    <s v="Rio de Janeiro"/>
    <s v="Coleção ou acervo"/>
    <s v="Coleção de Postais de Elysio Custódio Gonçalves de Oliveira Belchior"/>
    <n v="1"/>
    <s v="TP"/>
    <n v="1"/>
    <n v="1655"/>
    <x v="75"/>
    <m/>
    <m/>
    <m/>
    <n v="2010"/>
    <s v="TOMB. EMERG."/>
    <m/>
    <m/>
    <m/>
    <s v="RJ-3304557-BM-CL-00005"/>
    <s v="Bem Móvel e Integrado"/>
    <s v="Coleção"/>
    <m/>
    <m/>
    <m/>
    <m/>
    <m/>
    <m/>
    <m/>
    <x v="1"/>
    <m/>
    <m/>
    <m/>
    <m/>
    <m/>
    <s v="Não se aplica"/>
    <m/>
    <s v="Não se aplica"/>
    <m/>
    <m/>
    <m/>
    <m/>
    <m/>
    <m/>
  </r>
  <r>
    <m/>
    <s v="SUPERINT"/>
    <s v="Verificar com SE-GO"/>
    <s v="01450.007172/2012-11"/>
    <s v="CO"/>
    <s v="GO"/>
    <s v="Trindade"/>
    <s v="Edificação e Acervo"/>
    <s v="Santuário Matriz do Divino Pai Eterno"/>
    <n v="1"/>
    <s v="T"/>
    <n v="1"/>
    <n v="1656"/>
    <x v="75"/>
    <m/>
    <m/>
    <m/>
    <n v="2010"/>
    <s v="TOMBADO"/>
    <m/>
    <m/>
    <m/>
    <s v="GO5221403BIED00001"/>
    <s v="Bem Imóvel"/>
    <s v="Edificação"/>
    <m/>
    <m/>
    <d v="2015-11-09T00:00:00"/>
    <m/>
    <m/>
    <n v="2013"/>
    <n v="73"/>
    <x v="61"/>
    <m/>
    <m/>
    <m/>
    <m/>
    <s v="Homologação: Portaria nº 102, de 23 de setembro de 2014"/>
    <s v="Não se aplica"/>
    <m/>
    <m/>
    <m/>
    <m/>
    <m/>
    <m/>
    <m/>
    <m/>
  </r>
  <r>
    <m/>
    <s v="ARQUIVO"/>
    <s v="Processo INDEFERIDO em 14/09/2012."/>
    <s v="01506.002290/2010-88"/>
    <s v="SE"/>
    <s v="SP"/>
    <s v="Jundiaí"/>
    <s v="Edificação"/>
    <s v="Prédio e Terreno da Ex-Fábrica Japy na Vila Arens"/>
    <n v="1"/>
    <m/>
    <n v="1"/>
    <n v="1657"/>
    <x v="75"/>
    <m/>
    <m/>
    <m/>
    <n v="2010"/>
    <s v="INDEFERIDO"/>
    <m/>
    <m/>
    <m/>
    <s v=" "/>
    <s v="Bem Imóvel"/>
    <s v="Edificação"/>
    <m/>
    <m/>
    <m/>
    <m/>
    <m/>
    <m/>
    <m/>
    <x v="1"/>
    <m/>
    <m/>
    <d v="2012-09-14T00:00:00"/>
    <n v="2010"/>
    <s v="Indicação de arquivamento. Envio ao Arquivo Central para abertura de processo de tombamento. Origem: DEPAM / Destino: Arquivo Central."/>
    <m/>
    <m/>
    <m/>
    <m/>
    <m/>
    <m/>
    <m/>
    <m/>
    <m/>
  </r>
  <r>
    <m/>
    <s v="ARQUIVO"/>
    <s v="Processo INDEFERIDO em 02/08/2012."/>
    <s v="01500.001007-2012-12"/>
    <s v="SE"/>
    <s v="RJ"/>
    <s v="Rio de Janeiro"/>
    <s v="Edificação"/>
    <s v="Sede do São Cristovão Futebol de Regatas"/>
    <n v="1"/>
    <m/>
    <n v="1"/>
    <n v="1658"/>
    <x v="75"/>
    <m/>
    <m/>
    <m/>
    <n v="2010"/>
    <s v="INDEFERIDO"/>
    <m/>
    <m/>
    <m/>
    <s v=" "/>
    <s v="Bem Imóvel"/>
    <s v="Edificação"/>
    <m/>
    <m/>
    <m/>
    <m/>
    <m/>
    <m/>
    <m/>
    <x v="1"/>
    <m/>
    <m/>
    <d v="2012-08-02T00:00:00"/>
    <n v="2010"/>
    <m/>
    <m/>
    <m/>
    <m/>
    <m/>
    <m/>
    <m/>
    <m/>
    <m/>
    <m/>
  </r>
  <r>
    <m/>
    <s v="ARQUIVO"/>
    <m/>
    <s v="01500.002792/2012-21"/>
    <s v="SE"/>
    <s v="RJ"/>
    <s v="São Pedro da Aldeia"/>
    <s v="Edificação"/>
    <s v="Casa da Flor, sita à Estrada dos Passageiros, 232, Município de São Pedro da Aldeia, Estado do Rio de Janeiro"/>
    <n v="1"/>
    <s v="T"/>
    <n v="1"/>
    <n v="1659"/>
    <x v="75"/>
    <m/>
    <m/>
    <m/>
    <n v="2010"/>
    <s v="TOMBADO"/>
    <m/>
    <m/>
    <m/>
    <s v="RJ-3305208-BI-ED-00002"/>
    <s v="Bem Imóvel"/>
    <s v="Edificação"/>
    <m/>
    <m/>
    <m/>
    <s v="x"/>
    <m/>
    <n v="2016"/>
    <n v="83"/>
    <x v="1"/>
    <m/>
    <m/>
    <m/>
    <m/>
    <m/>
    <s v="Não se aplica"/>
    <m/>
    <m/>
    <m/>
    <m/>
    <m/>
    <m/>
    <m/>
    <m/>
  </r>
  <r>
    <m/>
    <s v="ARQUIVO"/>
    <s v="Processo INDEFERIDO em 18/01/2013."/>
    <s v="01500.004951/2009-26"/>
    <s v="SE"/>
    <s v="RJ"/>
    <s v="Quissamã"/>
    <s v="Edificação"/>
    <s v="Conjunto da Estação Ferroviária Conde de Araruama"/>
    <n v="1"/>
    <m/>
    <n v="1"/>
    <n v="1660"/>
    <x v="75"/>
    <m/>
    <m/>
    <m/>
    <n v="2010"/>
    <s v="INDEFERIDO"/>
    <m/>
    <m/>
    <m/>
    <s v=" "/>
    <s v="Bem Imóvel"/>
    <s v="Edificação"/>
    <m/>
    <m/>
    <m/>
    <m/>
    <m/>
    <m/>
    <m/>
    <x v="1"/>
    <m/>
    <m/>
    <d v="2013-01-18T00:00:00"/>
    <n v="2010"/>
    <m/>
    <m/>
    <m/>
    <m/>
    <m/>
    <m/>
    <m/>
    <m/>
    <m/>
    <m/>
  </r>
  <r>
    <m/>
    <s v="ARQUIVO"/>
    <s v="Origem: DEPAM, destino: Conselho, em 30/11/2016."/>
    <s v="01500.003136/2012-45"/>
    <s v="SE"/>
    <s v="RJ"/>
    <s v="Rio de Janeiro"/>
    <s v="Edificação e Acervo"/>
    <s v="Prédio das Antigas Docas Dom Pedro II, incluindo sua Pedra Fundamental e objetos contidos no interior da &quot;Capsula do Tempo&quot;"/>
    <n v="1"/>
    <s v="T"/>
    <n v="1"/>
    <n v="1661"/>
    <x v="75"/>
    <m/>
    <m/>
    <m/>
    <n v="2010"/>
    <s v="TOMBADO"/>
    <m/>
    <m/>
    <m/>
    <s v="RJ-3304557-BI-ED-00112"/>
    <s v="Bem Imóvel"/>
    <s v="Edificação"/>
    <m/>
    <s v="x"/>
    <s v="x"/>
    <m/>
    <m/>
    <n v="2016"/>
    <n v="84"/>
    <x v="56"/>
    <m/>
    <m/>
    <m/>
    <m/>
    <m/>
    <s v="Não se aplica"/>
    <m/>
    <m/>
    <m/>
    <m/>
    <m/>
    <m/>
    <m/>
    <m/>
  </r>
  <r>
    <m/>
    <s v="SUPERINT"/>
    <s v="Enviado a Superintendência para instrução. Origem: DEPAM / Destino: Superintendência 08/10/2012"/>
    <s v="01450.010833/2005-66_x000a_01450.015165/2005-63"/>
    <s v="SE"/>
    <s v="MG"/>
    <m/>
    <s v="???"/>
    <s v="Joaquim José da Natividade"/>
    <n v="1"/>
    <m/>
    <n v="1"/>
    <n v="1662"/>
    <x v="75"/>
    <m/>
    <m/>
    <m/>
    <n v="2010"/>
    <s v="INSTRUÇÃO"/>
    <m/>
    <m/>
    <m/>
    <s v=" "/>
    <m/>
    <m/>
    <m/>
    <m/>
    <m/>
    <m/>
    <m/>
    <m/>
    <m/>
    <x v="1"/>
    <m/>
    <m/>
    <m/>
    <m/>
    <m/>
    <m/>
    <m/>
    <m/>
    <m/>
    <m/>
    <m/>
    <m/>
    <m/>
    <m/>
  </r>
  <r>
    <m/>
    <s v="ARQUIVO"/>
    <s v="Processo INDEFERIDO em 03/01/2013."/>
    <s v="01500.006027/2010-18"/>
    <s v="SE"/>
    <s v="RJ"/>
    <s v="Rio de Janeiro"/>
    <s v="Infraestrutura ou equipamento urbano"/>
    <s v="Ponte Eurico Gaspar Dutra, sito à Estrada Burle Marx, Guaratiba"/>
    <n v="1"/>
    <m/>
    <n v="1"/>
    <n v="1663"/>
    <x v="75"/>
    <m/>
    <m/>
    <m/>
    <n v="2010"/>
    <s v="INDEFERIDO"/>
    <m/>
    <m/>
    <m/>
    <s v=" "/>
    <s v="Bem Imóvel"/>
    <s v="Obra de Engenharia"/>
    <m/>
    <m/>
    <m/>
    <m/>
    <m/>
    <m/>
    <m/>
    <x v="1"/>
    <m/>
    <m/>
    <d v="2013-01-03T00:00:00"/>
    <n v="2010"/>
    <m/>
    <m/>
    <m/>
    <m/>
    <m/>
    <m/>
    <m/>
    <m/>
    <m/>
    <m/>
  </r>
  <r>
    <m/>
    <s v="ARQUIVO"/>
    <s v="Processo INDEFERIDO em 03/01/2013."/>
    <s v="01450.001167/2005-75"/>
    <s v="SE"/>
    <s v="RJ"/>
    <s v="Rio de Janeiro"/>
    <s v="Edificação"/>
    <s v="Estádio de Remo, situado à Lagoa Rodrigo de Freitas"/>
    <n v="1"/>
    <m/>
    <n v="1"/>
    <n v="1664"/>
    <x v="75"/>
    <m/>
    <m/>
    <m/>
    <n v="2010"/>
    <s v="INDEFERIDO"/>
    <m/>
    <m/>
    <m/>
    <s v=" "/>
    <s v="Bem Imóvel"/>
    <s v="Edificação"/>
    <m/>
    <m/>
    <m/>
    <m/>
    <m/>
    <m/>
    <m/>
    <x v="1"/>
    <m/>
    <m/>
    <d v="2013-01-03T00:00:00"/>
    <n v="2010"/>
    <m/>
    <m/>
    <m/>
    <m/>
    <m/>
    <m/>
    <m/>
    <m/>
    <m/>
    <m/>
  </r>
  <r>
    <m/>
    <s v="SUPERINT"/>
    <s v="Complementação de instrução pela Superintendência. Origem: DEPAM 11/07/2012 / Destino: Superintendência 17/12/2012."/>
    <s v="01450.002963/2009-89 01516.000177/2002-39"/>
    <s v="CO"/>
    <s v="GO"/>
    <s v="Morrinhos"/>
    <s v="Edificação"/>
    <s v="Casa de Morrinhos, situada na Av. Coronel Pedro Nunes 116"/>
    <n v="1"/>
    <m/>
    <n v="1"/>
    <n v="1665"/>
    <x v="75"/>
    <m/>
    <m/>
    <m/>
    <n v="2010"/>
    <s v="INSTRUÇÃO"/>
    <m/>
    <m/>
    <m/>
    <s v=" "/>
    <s v="Bem Imóvel"/>
    <s v="Edificação"/>
    <m/>
    <m/>
    <m/>
    <m/>
    <m/>
    <m/>
    <m/>
    <x v="1"/>
    <m/>
    <m/>
    <m/>
    <m/>
    <m/>
    <m/>
    <m/>
    <m/>
    <m/>
    <m/>
    <m/>
    <m/>
    <m/>
    <m/>
  </r>
  <r>
    <m/>
    <s v="ARQUIVO"/>
    <s v="Processo INDEFERIDO em 14/05/2013."/>
    <s v="01458.001506/2012-72 "/>
    <s v="SE"/>
    <s v="RJ"/>
    <s v="Rio de Janeiro"/>
    <s v="Edificação"/>
    <s v="Aeroporto Santos Dumont e seu entorno"/>
    <n v="1"/>
    <m/>
    <n v="1"/>
    <n v="1666"/>
    <x v="75"/>
    <m/>
    <m/>
    <m/>
    <n v="2010"/>
    <s v="INDEFERIDO"/>
    <m/>
    <m/>
    <m/>
    <s v=" "/>
    <s v="Bem Imóvel"/>
    <s v="Edificação"/>
    <m/>
    <m/>
    <m/>
    <m/>
    <m/>
    <m/>
    <m/>
    <x v="1"/>
    <m/>
    <m/>
    <d v="2013-05-14T00:00:00"/>
    <n v="2010"/>
    <m/>
    <m/>
    <m/>
    <m/>
    <m/>
    <m/>
    <m/>
    <m/>
    <m/>
    <m/>
  </r>
  <r>
    <m/>
    <s v="ARQUIVO"/>
    <s v="INDEFERIDO em 18/09/2015"/>
    <s v="01500.002573/2012-41"/>
    <s v="SE"/>
    <s v="RJ"/>
    <s v="Teresópolis"/>
    <s v="Conjunto Urbano"/>
    <s v="Praça Governador Portela"/>
    <n v="1"/>
    <m/>
    <n v="1"/>
    <n v="1667"/>
    <x v="75"/>
    <m/>
    <m/>
    <m/>
    <n v="2010"/>
    <s v="INDEFERIDO"/>
    <m/>
    <m/>
    <m/>
    <s v=" "/>
    <s v="Bem Imóvel"/>
    <s v="Conjunto Urbano"/>
    <m/>
    <m/>
    <m/>
    <m/>
    <m/>
    <m/>
    <m/>
    <x v="1"/>
    <m/>
    <m/>
    <d v="2013-04-17T00:00:00"/>
    <n v="2010"/>
    <m/>
    <m/>
    <m/>
    <m/>
    <m/>
    <m/>
    <m/>
    <m/>
    <m/>
    <m/>
  </r>
  <r>
    <m/>
    <s v="ARQUIVO"/>
    <s v="INDEFERIDO em 31/10/2014"/>
    <s v="01419.000251/2012-97"/>
    <s v="N"/>
    <s v="RR"/>
    <s v="São Marcos"/>
    <s v="Sítio arqueológico"/>
    <s v="Sítio Arquelógico Pedra Pintada, situado na Terra Indígena São Marco"/>
    <n v="1"/>
    <m/>
    <n v="1"/>
    <n v="1668"/>
    <x v="76"/>
    <d v="1983-03-28T00:00:00"/>
    <s v="José Carlos Souza Rodrigues Junot"/>
    <d v="2013-03-13T00:00:00"/>
    <n v="2010"/>
    <s v="INDEFERIDO"/>
    <m/>
    <m/>
    <m/>
    <s v=" "/>
    <s v="Bem Arqueológico"/>
    <s v="Sítio"/>
    <m/>
    <m/>
    <m/>
    <m/>
    <m/>
    <m/>
    <m/>
    <x v="1"/>
    <m/>
    <m/>
    <d v="2014-10-31T00:00:00"/>
    <n v="2010"/>
    <m/>
    <m/>
    <m/>
    <m/>
    <m/>
    <m/>
    <m/>
    <m/>
    <m/>
    <m/>
  </r>
  <r>
    <m/>
    <s v="SUPERINT"/>
    <s v="CGID: 29/05/2014. Processo foi encaminhado à SE/MG em 09/06/2014"/>
    <s v="01450.004470/2013-30"/>
    <s v="SE"/>
    <s v="MG"/>
    <s v="Caxambu"/>
    <s v="Patrimônio Natural"/>
    <s v="Parque das Águas de Caxambu"/>
    <n v="1"/>
    <m/>
    <n v="1"/>
    <n v="1669"/>
    <x v="76"/>
    <m/>
    <m/>
    <m/>
    <n v="2010"/>
    <s v="INSTRUÇÃO"/>
    <m/>
    <m/>
    <m/>
    <s v=" "/>
    <s v="Bem Paisagístico"/>
    <s v="Paisagem"/>
    <m/>
    <m/>
    <m/>
    <m/>
    <m/>
    <m/>
    <m/>
    <x v="1"/>
    <m/>
    <m/>
    <m/>
    <m/>
    <m/>
    <m/>
    <m/>
    <m/>
    <m/>
    <m/>
    <m/>
    <m/>
    <m/>
    <m/>
  </r>
  <r>
    <d v="2014-01-07T00:00:00"/>
    <s v="DEPAM"/>
    <s v="CGID: 28/02/2014. Indicação de tombamento, para elaboração de Parecer da área central. "/>
    <s v="01500.002714/2009-21"/>
    <s v="SE"/>
    <s v="RJ"/>
    <s v="Japeri"/>
    <s v="Edificação"/>
    <s v="Antiga Estação Ferroviária de Japeri"/>
    <n v="1"/>
    <m/>
    <n v="1"/>
    <n v="1670"/>
    <x v="76"/>
    <m/>
    <m/>
    <m/>
    <n v="2010"/>
    <s v="INSTRUÇÃO"/>
    <s v="DEFERIMENTO"/>
    <m/>
    <m/>
    <s v=" "/>
    <s v="Bem Imóvel"/>
    <s v="Edificação"/>
    <m/>
    <m/>
    <m/>
    <m/>
    <m/>
    <m/>
    <m/>
    <x v="1"/>
    <m/>
    <m/>
    <m/>
    <m/>
    <m/>
    <m/>
    <m/>
    <m/>
    <m/>
    <m/>
    <m/>
    <m/>
    <m/>
    <m/>
  </r>
  <r>
    <m/>
    <s v="ARQUIVO"/>
    <s v="Processo INDEFERIDO em 27/06/2013."/>
    <s v="01500.001478/2012-21"/>
    <s v="SE"/>
    <s v="RJ"/>
    <s v="Itaguaí"/>
    <s v="Edificação e Acervo"/>
    <s v="Igreja de São Francisco Xavier, Praça Luis Guanella, 120"/>
    <n v="1"/>
    <m/>
    <n v="1"/>
    <n v="1671"/>
    <x v="76"/>
    <m/>
    <m/>
    <m/>
    <n v="2010"/>
    <s v="INDEFERIDO"/>
    <m/>
    <m/>
    <m/>
    <s v=" "/>
    <s v="Bem Imóvel"/>
    <s v="Edificação"/>
    <s v="Arquitetura Religiosa"/>
    <m/>
    <m/>
    <m/>
    <m/>
    <m/>
    <m/>
    <x v="1"/>
    <m/>
    <m/>
    <d v="2013-06-27T00:00:00"/>
    <n v="2010"/>
    <m/>
    <m/>
    <m/>
    <m/>
    <m/>
    <m/>
    <m/>
    <m/>
    <m/>
    <m/>
  </r>
  <r>
    <m/>
    <s v="ARQUIVO"/>
    <s v="INDEFERIDO  em 24/11/2014"/>
    <s v="01500.002708/2012-79"/>
    <s v="SE"/>
    <s v="RJ"/>
    <s v="Rio de Janeiro"/>
    <s v="Bem móvel ou integrado"/>
    <s v="Crucifixo da Paróquia de Santo Afonso, Barra da Tijuca"/>
    <n v="1"/>
    <m/>
    <n v="1"/>
    <n v="1672"/>
    <x v="76"/>
    <m/>
    <m/>
    <m/>
    <n v="2010"/>
    <s v="INDEFERIDO"/>
    <m/>
    <m/>
    <m/>
    <s v=" "/>
    <s v="Bem Móvel e Integrado"/>
    <s v="Artefato"/>
    <m/>
    <m/>
    <m/>
    <m/>
    <m/>
    <m/>
    <m/>
    <x v="1"/>
    <m/>
    <m/>
    <d v="2014-11-24T00:00:00"/>
    <n v="2010"/>
    <m/>
    <m/>
    <m/>
    <m/>
    <m/>
    <m/>
    <m/>
    <m/>
    <m/>
    <m/>
  </r>
  <r>
    <m/>
    <s v="ARQUIVO"/>
    <s v="Processo INDEFERIDO em 18/10/2013."/>
    <s v="01500.002371/2012-08"/>
    <s v="SE"/>
    <s v="RJ"/>
    <s v="Rio de Janeiro"/>
    <s v="Edificação e Acervo"/>
    <s v="Quartel General da Polícia Militar do estado do Rio de Janeiro, especialmente a Capela de Nossa Senhora das Dores"/>
    <n v="1"/>
    <m/>
    <n v="1"/>
    <n v="1673"/>
    <x v="76"/>
    <m/>
    <m/>
    <m/>
    <n v="2010"/>
    <s v="INDEFERIDO"/>
    <m/>
    <m/>
    <m/>
    <s v=" "/>
    <s v="Bem Imóvel"/>
    <s v="Edificação"/>
    <s v="Arquitetura Religiosa"/>
    <m/>
    <m/>
    <m/>
    <m/>
    <m/>
    <m/>
    <x v="1"/>
    <m/>
    <m/>
    <d v="2013-10-18T00:00:00"/>
    <n v="2010"/>
    <m/>
    <m/>
    <m/>
    <m/>
    <m/>
    <m/>
    <m/>
    <m/>
    <m/>
    <m/>
  </r>
  <r>
    <m/>
    <s v="ARQUIVO"/>
    <s v="Processo INDEFERIDO em 08/10/2013."/>
    <s v="01500.002210/2013-97"/>
    <s v="SE"/>
    <s v="RJ"/>
    <s v="Rio de Janeiro"/>
    <s v="Edificação e Acervo"/>
    <s v="IGREJA E IMÓVEIS DA PAROQUIA DE SÃO JOSÉ EM MAGALHÃES BASTOS"/>
    <n v="1"/>
    <m/>
    <n v="1"/>
    <n v="1674"/>
    <x v="76"/>
    <m/>
    <m/>
    <m/>
    <n v="2010"/>
    <s v="INDEFERIDO"/>
    <m/>
    <m/>
    <m/>
    <s v=" "/>
    <s v="Bem Imóvel"/>
    <s v="Edificação"/>
    <s v="Arquitetura Religiosa"/>
    <m/>
    <m/>
    <m/>
    <m/>
    <m/>
    <m/>
    <x v="1"/>
    <m/>
    <m/>
    <d v="2013-10-08T00:00:00"/>
    <n v="2010"/>
    <m/>
    <m/>
    <m/>
    <m/>
    <m/>
    <m/>
    <m/>
    <m/>
    <m/>
    <m/>
  </r>
  <r>
    <m/>
    <s v="ARQUIVO"/>
    <s v="Processo INDEFERIDO em 18/10/2013."/>
    <s v="01496.000606/2013-14"/>
    <s v="NE"/>
    <s v="CE"/>
    <s v="Capistrano"/>
    <s v="Edificação"/>
    <s v="Estação Ferroviária de Capistrano"/>
    <n v="1"/>
    <m/>
    <n v="1"/>
    <n v="1675"/>
    <x v="76"/>
    <m/>
    <m/>
    <m/>
    <n v="2010"/>
    <s v="INDEFERIDO"/>
    <m/>
    <m/>
    <m/>
    <s v=" "/>
    <s v="Bem Imóvel"/>
    <s v="Edificação"/>
    <m/>
    <m/>
    <m/>
    <m/>
    <m/>
    <m/>
    <m/>
    <x v="1"/>
    <m/>
    <m/>
    <d v="2013-10-18T00:00:00"/>
    <n v="2010"/>
    <m/>
    <m/>
    <m/>
    <m/>
    <m/>
    <m/>
    <m/>
    <m/>
    <m/>
    <m/>
  </r>
  <r>
    <m/>
    <s v="ARQUIVO"/>
    <s v="Processo INDEFERIDO em 07/11/2013."/>
    <s v="01500.002840/2012-81"/>
    <s v="SE"/>
    <s v="RJ"/>
    <s v="Rio de Janeiro"/>
    <s v="Conjunto Arquitetônico"/>
    <s v="PraçaNossa Senhora da Paz e Igreja de Nossa Senhora da Paz"/>
    <n v="1"/>
    <m/>
    <n v="1"/>
    <n v="1676"/>
    <x v="76"/>
    <m/>
    <m/>
    <m/>
    <n v="2010"/>
    <s v="INDEFERIDO"/>
    <m/>
    <m/>
    <m/>
    <s v=" "/>
    <s v="Bem Imóvel"/>
    <s v="Conjunto Arquitetônico"/>
    <m/>
    <m/>
    <m/>
    <m/>
    <m/>
    <m/>
    <m/>
    <x v="1"/>
    <m/>
    <m/>
    <d v="2013-11-07T00:00:00"/>
    <n v="2010"/>
    <m/>
    <m/>
    <m/>
    <m/>
    <m/>
    <m/>
    <m/>
    <m/>
    <m/>
    <m/>
  </r>
  <r>
    <m/>
    <s v="ARQUIVO"/>
    <s v="Processo INDEFERIDO em 08/11/2013."/>
    <s v="01500.004109/2012-90"/>
    <s v="SE"/>
    <s v="RJ"/>
    <s v="Niterói"/>
    <s v="Edificação e Acervo"/>
    <s v="Capela de Nossa Senhora da Conceição e Armazém Fiel"/>
    <n v="1"/>
    <m/>
    <n v="1"/>
    <n v="1677"/>
    <x v="76"/>
    <m/>
    <m/>
    <m/>
    <n v="2010"/>
    <s v="INDEFERIDO"/>
    <m/>
    <m/>
    <m/>
    <s v=" "/>
    <s v="Bem Imóvel"/>
    <s v="Edificação"/>
    <s v="Arquitetura Religiosa"/>
    <m/>
    <m/>
    <m/>
    <m/>
    <m/>
    <m/>
    <x v="1"/>
    <m/>
    <m/>
    <d v="2013-11-08T00:00:00"/>
    <n v="2010"/>
    <m/>
    <m/>
    <m/>
    <m/>
    <m/>
    <m/>
    <m/>
    <m/>
    <m/>
    <m/>
  </r>
  <r>
    <m/>
    <s v="SUPERINT"/>
    <s v="Encaminhado à SE/MG em 28/02/2014"/>
    <s v="01450.008657/2013-11"/>
    <s v="SE"/>
    <s v="MG"/>
    <s v="São Lourenço"/>
    <s v="Patrimônio Natural"/>
    <s v="Recursos Hídricos do Parque das Águas"/>
    <n v="1"/>
    <m/>
    <n v="1"/>
    <n v="1678"/>
    <x v="76"/>
    <m/>
    <m/>
    <m/>
    <n v="2010"/>
    <s v="INSTRUÇÃO"/>
    <m/>
    <m/>
    <m/>
    <s v=" "/>
    <s v="Bem Paisagístico"/>
    <s v="Paisagem"/>
    <m/>
    <m/>
    <m/>
    <m/>
    <m/>
    <m/>
    <m/>
    <x v="1"/>
    <m/>
    <m/>
    <m/>
    <m/>
    <m/>
    <m/>
    <m/>
    <m/>
    <m/>
    <m/>
    <m/>
    <m/>
    <m/>
    <m/>
  </r>
  <r>
    <m/>
    <s v="ARQUIVO"/>
    <s v="Processo INDEFERIDO em 26/08/2014."/>
    <s v="01450.007417/2006-61"/>
    <s v="S"/>
    <s v="PR"/>
    <s v="Foz do Iguaçu"/>
    <s v="Patrimônio Natural"/>
    <s v="Parque Nacional do Iguaçu"/>
    <n v="1"/>
    <m/>
    <n v="1"/>
    <n v="1679"/>
    <x v="76"/>
    <m/>
    <m/>
    <m/>
    <n v="2010"/>
    <s v="INDEFERIDO"/>
    <m/>
    <m/>
    <m/>
    <s v=" "/>
    <s v="Bem Paisagístico"/>
    <s v="Paisagem"/>
    <m/>
    <m/>
    <m/>
    <m/>
    <m/>
    <m/>
    <m/>
    <x v="1"/>
    <m/>
    <m/>
    <d v="2014-08-26T00:00:00"/>
    <n v="2010"/>
    <m/>
    <m/>
    <m/>
    <m/>
    <m/>
    <m/>
    <m/>
    <m/>
    <m/>
    <m/>
  </r>
  <r>
    <m/>
    <s v="ARQUIVO"/>
    <s v="Processo INDEFERIDO em 12/11/2013."/>
    <s v="01500.002605/2013-90"/>
    <s v="SE"/>
    <s v="RJ"/>
    <s v="Rio de Janeiro"/>
    <s v="Edificação"/>
    <s v="Casa de Pedra, situada à Avenida Atlântica,  2692, Copacabana"/>
    <n v="1"/>
    <m/>
    <n v="1"/>
    <n v="1680"/>
    <x v="76"/>
    <m/>
    <m/>
    <m/>
    <n v="2010"/>
    <s v="INDEFERIDO"/>
    <m/>
    <m/>
    <m/>
    <s v=" "/>
    <s v="Bem Imóvel"/>
    <s v="Edificação"/>
    <m/>
    <m/>
    <m/>
    <m/>
    <m/>
    <m/>
    <m/>
    <x v="1"/>
    <m/>
    <m/>
    <d v="2013-11-12T00:00:00"/>
    <n v="2010"/>
    <m/>
    <m/>
    <m/>
    <m/>
    <m/>
    <m/>
    <m/>
    <m/>
    <m/>
    <m/>
  </r>
  <r>
    <m/>
    <s v="ARQUIVO"/>
    <s v="Processo INDEFERIDO em 27/08/2014."/>
    <s v="01450.002512/2013-06"/>
    <s v="S"/>
    <s v="RS"/>
    <s v="Santa Maria"/>
    <s v="Conjunto Urbano"/>
    <s v="Vila Belga"/>
    <n v="1"/>
    <m/>
    <n v="1"/>
    <n v="1681"/>
    <x v="76"/>
    <m/>
    <m/>
    <m/>
    <n v="2010"/>
    <s v="INDEFERIDO"/>
    <m/>
    <m/>
    <m/>
    <s v=" "/>
    <s v="Bem Imóvel"/>
    <s v="Conjunto Urbano"/>
    <m/>
    <m/>
    <m/>
    <m/>
    <m/>
    <m/>
    <m/>
    <x v="1"/>
    <m/>
    <m/>
    <d v="2014-08-27T00:00:00"/>
    <n v="2010"/>
    <s v="Pedido de tombamento recebido, encaminhado à Superintendência do RS para manifestação preliminar"/>
    <m/>
    <m/>
    <m/>
    <m/>
    <m/>
    <m/>
    <m/>
    <m/>
    <m/>
  </r>
  <r>
    <m/>
    <s v="SUPERINT"/>
    <s v="Encaminhado à SE/RJ em 28/02/2014"/>
    <s v="01458.000940/2008-59"/>
    <s v="SE"/>
    <s v="RJ"/>
    <s v="Belfford Roxo"/>
    <s v="Terreiro"/>
    <s v="Culto Corte Real da Nação de Ijexá - Ilê Ti Osum Omi Iya Iiya Oba Ti òdô Ti Ogum Alé"/>
    <n v="1"/>
    <m/>
    <n v="1"/>
    <n v="1682"/>
    <x v="76"/>
    <m/>
    <m/>
    <m/>
    <n v="2010"/>
    <s v="INSTRUÇÃO"/>
    <m/>
    <m/>
    <m/>
    <s v=" "/>
    <s v="Bem Imóvel"/>
    <s v="Conjunto Arquitetônico"/>
    <s v="Arquitetura Religiosa"/>
    <m/>
    <m/>
    <m/>
    <m/>
    <m/>
    <m/>
    <x v="1"/>
    <m/>
    <m/>
    <m/>
    <m/>
    <m/>
    <m/>
    <m/>
    <m/>
    <m/>
    <m/>
    <m/>
    <m/>
    <m/>
    <m/>
  </r>
  <r>
    <m/>
    <s v="SUPERINT"/>
    <s v="Encaminhado para Superintendência para instrução"/>
    <s v="01450.002898/2006-19"/>
    <s v="SE"/>
    <s v="SP"/>
    <s v="Santo André"/>
    <s v="Terreiro"/>
    <s v="Espaço Religioso Cultural Afro Brasileiro - Neguito Pai Dancy"/>
    <n v="1"/>
    <m/>
    <n v="1"/>
    <n v="1683"/>
    <x v="76"/>
    <m/>
    <m/>
    <m/>
    <n v="2010"/>
    <s v="INSTRUÇÃO"/>
    <m/>
    <m/>
    <m/>
    <s v=" "/>
    <s v="Bem Imóvel"/>
    <s v="Conjunto Arquitetônico"/>
    <s v="Arquitetura Religiosa"/>
    <m/>
    <m/>
    <m/>
    <m/>
    <m/>
    <m/>
    <x v="1"/>
    <m/>
    <m/>
    <m/>
    <m/>
    <m/>
    <m/>
    <m/>
    <m/>
    <m/>
    <m/>
    <m/>
    <m/>
    <m/>
    <m/>
  </r>
  <r>
    <m/>
    <s v="SUPERINT"/>
    <s v="Encaminhado à Superintendência"/>
    <s v="01450.013702/2013-41"/>
    <s v="NE"/>
    <s v="MA"/>
    <s v="Pedreiras"/>
    <s v="Edificação e Acervo"/>
    <s v="Santuário de São Benedito"/>
    <n v="1"/>
    <m/>
    <n v="1"/>
    <n v="1684"/>
    <x v="76"/>
    <m/>
    <m/>
    <m/>
    <n v="2010"/>
    <s v="INSTRUÇÃO"/>
    <m/>
    <m/>
    <m/>
    <s v=" "/>
    <s v="Bem Imóvel"/>
    <s v="Edificação"/>
    <m/>
    <m/>
    <m/>
    <m/>
    <m/>
    <m/>
    <m/>
    <x v="1"/>
    <m/>
    <m/>
    <m/>
    <m/>
    <m/>
    <m/>
    <m/>
    <m/>
    <m/>
    <m/>
    <m/>
    <m/>
    <m/>
    <m/>
  </r>
  <r>
    <m/>
    <s v="ARQUIVO"/>
    <s v="Origem: DEPAM. Destino: Presidência, em 18/08/2015. Foi estraviado e reconstituído. Encaminhado novamento para indeferimento em 04/02/2019."/>
    <s v="01458.001444/2013-80"/>
    <s v="SE"/>
    <s v="RJ"/>
    <s v="Tanguá"/>
    <s v="Edificação"/>
    <s v="Edificações fabris da massa falida da Companhia Brasileira de Antibióticos - CIBRAN"/>
    <n v="1"/>
    <m/>
    <n v="1"/>
    <n v="1685"/>
    <x v="77"/>
    <d v="2013-11-12T00:00:00"/>
    <s v="Alair de Souza Brandão, Presidente da Câmara Municipal de Tanguá/RJ"/>
    <d v="2014-01-06T00:00:00"/>
    <n v="2010"/>
    <s v="INDEFERIDO"/>
    <m/>
    <m/>
    <m/>
    <s v=" "/>
    <s v="Bem Imóvel"/>
    <s v="Edificação"/>
    <m/>
    <m/>
    <m/>
    <m/>
    <m/>
    <m/>
    <m/>
    <x v="1"/>
    <m/>
    <m/>
    <d v="1905-07-07T00:00:00"/>
    <n v="2010"/>
    <m/>
    <m/>
    <m/>
    <m/>
    <m/>
    <m/>
    <m/>
    <m/>
    <m/>
    <m/>
  </r>
  <r>
    <m/>
    <s v="SUPERINT"/>
    <s v="Encaminhado à Superintendência para manifestação"/>
    <s v="01421001863/2013-66"/>
    <s v="NE"/>
    <s v="RN"/>
    <s v="Natal"/>
    <s v="Edificação"/>
    <s v="Edifício onde funcionava o Cine Rio Grande, Localizado à Avenida Deodoro da Fonseca, número 645, Cidade Alta, no município de Natal, Estado do Rio Grande do Norte"/>
    <n v="1"/>
    <m/>
    <n v="1"/>
    <n v="1686"/>
    <x v="77"/>
    <m/>
    <m/>
    <m/>
    <n v="2010"/>
    <s v="INSTRUÇÃO"/>
    <m/>
    <m/>
    <m/>
    <s v=" "/>
    <s v="Bem Imóvel"/>
    <s v="Edificação"/>
    <m/>
    <m/>
    <m/>
    <m/>
    <m/>
    <m/>
    <m/>
    <x v="1"/>
    <m/>
    <m/>
    <m/>
    <m/>
    <m/>
    <m/>
    <m/>
    <m/>
    <m/>
    <m/>
    <m/>
    <m/>
    <m/>
    <m/>
  </r>
  <r>
    <m/>
    <s v="ARQUIVO"/>
    <s v="INDEFERIDO em 2014"/>
    <s v="01500.001938/2008-34"/>
    <s v="S"/>
    <s v="RJ"/>
    <s v="Rio Bonito"/>
    <s v="Edificação e Acervo"/>
    <s v="Igreja Matriz de Nossa Senhora da Conceição de Rio Bonito"/>
    <n v="1"/>
    <m/>
    <n v="1"/>
    <n v="1687"/>
    <x v="77"/>
    <m/>
    <m/>
    <m/>
    <n v="2010"/>
    <s v="INDEFERIDO"/>
    <m/>
    <m/>
    <m/>
    <s v=" "/>
    <s v="Bem Imóvel"/>
    <s v="Edificação"/>
    <s v="Arquitetura Religiosa"/>
    <m/>
    <m/>
    <m/>
    <m/>
    <m/>
    <m/>
    <x v="1"/>
    <m/>
    <m/>
    <d v="1905-07-06T00:00:00"/>
    <n v="2010"/>
    <m/>
    <m/>
    <m/>
    <m/>
    <m/>
    <m/>
    <m/>
    <m/>
    <m/>
    <m/>
  </r>
  <r>
    <d v="2014-02-28T00:00:00"/>
    <s v="DEPAM"/>
    <m/>
    <s v="01450.011623/2006-76"/>
    <s v="S"/>
    <s v="RS"/>
    <s v="Morro Alto"/>
    <s v="Quilombo"/>
    <s v="Pedido de Tombamento do Território Quilombola de Morro Alto"/>
    <n v="1"/>
    <m/>
    <n v="1"/>
    <n v="1688"/>
    <x v="77"/>
    <m/>
    <m/>
    <m/>
    <n v="2010"/>
    <s v="INSTRUÇÃO"/>
    <m/>
    <m/>
    <m/>
    <s v=" "/>
    <s v="Bem Imóvel"/>
    <s v="Quilombo"/>
    <m/>
    <m/>
    <m/>
    <m/>
    <m/>
    <m/>
    <m/>
    <x v="1"/>
    <m/>
    <m/>
    <m/>
    <m/>
    <m/>
    <m/>
    <m/>
    <m/>
    <m/>
    <m/>
    <m/>
    <m/>
    <m/>
    <m/>
  </r>
  <r>
    <m/>
    <s v="ARQUIVO"/>
    <s v="Foi indeferido pelo Depam, mas teve pedido de reavaliação da proposta. Será analisado pela Câmara Setorial de Arquitetura e urbanismo."/>
    <s v="01421.001522/2013-63"/>
    <s v="NE"/>
    <s v="RN"/>
    <s v="Natal"/>
    <s v="Edificação"/>
    <s v="Hotel Reis Magos"/>
    <n v="1"/>
    <m/>
    <n v="1"/>
    <n v="1689"/>
    <x v="77"/>
    <m/>
    <m/>
    <m/>
    <n v="2010"/>
    <s v="INDEFERIDO"/>
    <m/>
    <m/>
    <m/>
    <s v=" "/>
    <s v="Bem Imóvel"/>
    <s v="Edificação"/>
    <m/>
    <m/>
    <m/>
    <m/>
    <m/>
    <m/>
    <m/>
    <x v="1"/>
    <m/>
    <m/>
    <m/>
    <m/>
    <m/>
    <m/>
    <m/>
    <m/>
    <m/>
    <m/>
    <m/>
    <m/>
    <m/>
    <m/>
  </r>
  <r>
    <m/>
    <s v="ARQUIVO"/>
    <s v="INDEFERIDO em 07/11/2014"/>
    <s v="01450.005084/2004-74"/>
    <s v="S"/>
    <s v="SC"/>
    <s v="Biguaçu"/>
    <s v="Edificação"/>
    <s v="Casarão Born"/>
    <n v="1"/>
    <m/>
    <n v="1"/>
    <n v="1690"/>
    <x v="77"/>
    <d v="2004-03-12T00:00:00"/>
    <s v="Afonso José dos Santos Filho, Secretário Municipal da Organização do Lazer/ Prefeitura Municipal de Biguaçu"/>
    <d v="2014-02-27T00:00:00"/>
    <n v="2010"/>
    <s v="INDEFERIDO"/>
    <m/>
    <m/>
    <m/>
    <s v=" "/>
    <s v="Bem Imóvel"/>
    <s v="Edificação"/>
    <m/>
    <m/>
    <m/>
    <m/>
    <m/>
    <m/>
    <m/>
    <x v="1"/>
    <m/>
    <m/>
    <d v="2014-11-07T00:00:00"/>
    <n v="2010"/>
    <m/>
    <m/>
    <m/>
    <m/>
    <m/>
    <m/>
    <m/>
    <m/>
    <m/>
    <m/>
  </r>
  <r>
    <m/>
    <s v="CONS"/>
    <s v="Notificado em 25/08/2015"/>
    <s v="01514001197/2013-08"/>
    <s v="SE"/>
    <s v="MG"/>
    <s v="Juiz de Fora"/>
    <s v="Conjunto Arquitetônico"/>
    <s v="Conjunto Arquitetônico e Paisagístico do Museu Mariano Procópio"/>
    <n v="1"/>
    <s v="TA"/>
    <n v="1"/>
    <n v="1691"/>
    <x v="77"/>
    <m/>
    <m/>
    <m/>
    <n v="2010"/>
    <s v="TOMB. APROV."/>
    <m/>
    <m/>
    <m/>
    <s v="MG-3136702-BI-CA-00001"/>
    <s v="Bem Imóvel"/>
    <s v="Conjunto Arquitetônico"/>
    <m/>
    <s v="x"/>
    <s v="x"/>
    <s v="x"/>
    <m/>
    <n v="2015"/>
    <n v="80"/>
    <x v="1"/>
    <m/>
    <m/>
    <m/>
    <m/>
    <m/>
    <s v="T"/>
    <s v="sim"/>
    <s v="T"/>
    <s v="sim"/>
    <m/>
    <m/>
    <m/>
    <m/>
    <m/>
  </r>
  <r>
    <m/>
    <s v="ARQUIVO"/>
    <s v="Encaminhado para arquivamento em 26/12/2017"/>
    <s v="01496.000655/2010-04"/>
    <s v="NE"/>
    <s v="CE"/>
    <s v="Juazeiro do Norte"/>
    <s v="Bem móvel ou integrado"/>
    <s v="Estátua do Padre Cícero Romão Batista"/>
    <n v="1"/>
    <m/>
    <n v="1"/>
    <n v="1692"/>
    <x v="77"/>
    <m/>
    <m/>
    <m/>
    <n v="2010"/>
    <s v="INDEFERIDO"/>
    <m/>
    <m/>
    <m/>
    <s v=" "/>
    <s v="Bem Móvel e Integrado"/>
    <s v="Artefato"/>
    <m/>
    <m/>
    <m/>
    <m/>
    <m/>
    <m/>
    <m/>
    <x v="1"/>
    <m/>
    <m/>
    <m/>
    <m/>
    <m/>
    <m/>
    <m/>
    <m/>
    <m/>
    <m/>
    <m/>
    <m/>
    <m/>
    <m/>
  </r>
  <r>
    <m/>
    <s v="SUPERINT"/>
    <s v="Encaminhado para SE/DF em 09/04/2014"/>
    <s v="01450.006665/2011-52"/>
    <s v="CO"/>
    <s v="DF"/>
    <s v="Brasília"/>
    <s v="Edificação"/>
    <s v="Edifício denominado &quot;Beijódromo&quot;, sede da Fundação Darcy Ribeiro, na UnB"/>
    <n v="1"/>
    <m/>
    <n v="1"/>
    <n v="1693"/>
    <x v="77"/>
    <m/>
    <m/>
    <m/>
    <n v="2010"/>
    <s v="INSTRUÇÃO"/>
    <m/>
    <m/>
    <m/>
    <s v=" "/>
    <s v="Bem Imóvel"/>
    <s v="Edificação"/>
    <m/>
    <m/>
    <m/>
    <m/>
    <m/>
    <m/>
    <m/>
    <x v="1"/>
    <m/>
    <m/>
    <m/>
    <m/>
    <m/>
    <m/>
    <m/>
    <m/>
    <m/>
    <m/>
    <m/>
    <m/>
    <m/>
    <m/>
  </r>
  <r>
    <m/>
    <s v="SUPERINT"/>
    <s v="Encaminhado à SE-MG em 24/04/2014"/>
    <s v="01450.007345/2013-81"/>
    <s v="SE"/>
    <s v="MG"/>
    <s v="Cambuquira"/>
    <s v="Patrimônio Natural"/>
    <s v="Parque das Águas de Cambuquira"/>
    <n v="1"/>
    <m/>
    <n v="1"/>
    <n v="1694"/>
    <x v="77"/>
    <m/>
    <m/>
    <m/>
    <n v="2010"/>
    <s v="INSTRUÇÃO"/>
    <m/>
    <m/>
    <m/>
    <s v=" "/>
    <s v="Bem Paisagístico"/>
    <s v="Paisagem"/>
    <m/>
    <m/>
    <m/>
    <m/>
    <m/>
    <m/>
    <m/>
    <x v="1"/>
    <m/>
    <m/>
    <m/>
    <m/>
    <m/>
    <m/>
    <m/>
    <m/>
    <m/>
    <m/>
    <m/>
    <m/>
    <m/>
    <m/>
  </r>
  <r>
    <m/>
    <s v="ARQUIVO"/>
    <s v="Processo INDEFERIDO em 27/08/2014."/>
    <s v="01504.001490/2013-86"/>
    <s v="NE"/>
    <s v="SE"/>
    <s v="Porto da Folha"/>
    <s v="Conjunto Arquitetônico"/>
    <s v="Igreja de São Pedro e Cemitério, localizados na Aldeia dos Índios Xocó, na Ilha de São Pedro"/>
    <n v="1"/>
    <m/>
    <n v="1"/>
    <n v="1695"/>
    <x v="77"/>
    <m/>
    <m/>
    <m/>
    <n v="2010"/>
    <s v="INDEFERIDO"/>
    <m/>
    <m/>
    <m/>
    <s v=" "/>
    <s v="Bem Imóvel"/>
    <s v="Conjunto Arquitetônico"/>
    <s v="Misto"/>
    <m/>
    <m/>
    <m/>
    <m/>
    <m/>
    <m/>
    <x v="1"/>
    <m/>
    <m/>
    <d v="2014-08-27T00:00:00"/>
    <n v="2010"/>
    <m/>
    <m/>
    <m/>
    <m/>
    <m/>
    <m/>
    <m/>
    <m/>
    <m/>
    <m/>
  </r>
  <r>
    <d v="2017-03-08T00:00:00"/>
    <s v="DEPAM"/>
    <s v="Para análise da CGID"/>
    <s v="01419.000279/2012-24"/>
    <s v="N"/>
    <s v="RR"/>
    <s v="Boa Vista"/>
    <s v="Conjunto Rural"/>
    <s v="Conjunto Arquitetônico da Fazenda São Marcos"/>
    <n v="1"/>
    <m/>
    <n v="1"/>
    <n v="1696"/>
    <x v="77"/>
    <m/>
    <m/>
    <m/>
    <n v="2010"/>
    <s v="INSTRUÇÃO"/>
    <m/>
    <m/>
    <m/>
    <s v=" "/>
    <s v="Bem Imóvel"/>
    <s v="Conjunto Arquitetônico"/>
    <s v="Misto"/>
    <m/>
    <m/>
    <m/>
    <m/>
    <m/>
    <m/>
    <x v="1"/>
    <m/>
    <m/>
    <m/>
    <m/>
    <m/>
    <m/>
    <m/>
    <m/>
    <m/>
    <m/>
    <m/>
    <m/>
    <m/>
    <m/>
  </r>
  <r>
    <d v="2017-03-17T00:00:00"/>
    <s v="DEPAM"/>
    <s v="Para análise da CGID"/>
    <s v="01419.000006/2011-07"/>
    <s v="N"/>
    <s v="RR"/>
    <s v="Boa Vista"/>
    <s v="Edificação"/>
    <s v="Casa da Cultura Madre leotávia Zoller"/>
    <n v="1"/>
    <m/>
    <n v="1"/>
    <n v="1697"/>
    <x v="77"/>
    <m/>
    <m/>
    <m/>
    <n v="2010"/>
    <s v="INSTRUÇÃO"/>
    <m/>
    <m/>
    <m/>
    <s v=" "/>
    <s v="Bem Imóvel"/>
    <s v="Edificação"/>
    <m/>
    <m/>
    <m/>
    <m/>
    <m/>
    <m/>
    <m/>
    <x v="1"/>
    <m/>
    <m/>
    <m/>
    <m/>
    <m/>
    <m/>
    <m/>
    <m/>
    <m/>
    <m/>
    <m/>
    <m/>
    <m/>
    <m/>
  </r>
  <r>
    <m/>
    <s v="ARQUIVO"/>
    <s v="Processo INDEFERIDO em 27/08/2014."/>
    <s v="01419.000545/2012-19"/>
    <s v="N"/>
    <s v="RR"/>
    <s v="Caracaraí"/>
    <s v="Sítio arqueológico"/>
    <s v="Corredeiras do Bem Querer"/>
    <n v="1"/>
    <m/>
    <n v="1"/>
    <n v="1698"/>
    <x v="77"/>
    <m/>
    <m/>
    <m/>
    <n v="2010"/>
    <s v="INDEFERIDO"/>
    <m/>
    <m/>
    <m/>
    <s v=" "/>
    <s v="Bem Arqueológico"/>
    <s v="Sítio"/>
    <m/>
    <m/>
    <m/>
    <m/>
    <m/>
    <m/>
    <m/>
    <x v="1"/>
    <m/>
    <m/>
    <d v="2014-08-27T00:00:00"/>
    <n v="2010"/>
    <m/>
    <m/>
    <m/>
    <m/>
    <m/>
    <m/>
    <m/>
    <m/>
    <m/>
    <m/>
  </r>
  <r>
    <m/>
    <s v="ARQUIVO"/>
    <s v="Encaminhado para arquivamento em 20/12/2018"/>
    <s v="01458.000829/2014-19"/>
    <s v="SE"/>
    <s v="SP"/>
    <s v="Dois Corrégos"/>
    <s v="Edificação"/>
    <s v="Estação Ferroviária de Dois Córregos"/>
    <n v="1"/>
    <m/>
    <n v="1"/>
    <n v="1699"/>
    <x v="77"/>
    <d v="2004-02-26T00:00:00"/>
    <s v="Sr. Lars Schmidt Grael, Secretário de Estado do Governo do Estado de São Paulo"/>
    <d v="2014-07-14T00:00:00"/>
    <n v="2010"/>
    <s v="INDEFERIDO"/>
    <m/>
    <d v="2018-12-20T00:00:00"/>
    <m/>
    <s v=" "/>
    <s v="Bem Imóvel"/>
    <s v="Edificação"/>
    <m/>
    <m/>
    <m/>
    <m/>
    <m/>
    <m/>
    <m/>
    <x v="1"/>
    <m/>
    <m/>
    <m/>
    <m/>
    <m/>
    <m/>
    <m/>
    <m/>
    <m/>
    <m/>
    <m/>
    <m/>
    <m/>
    <m/>
  </r>
  <r>
    <m/>
    <s v="SUPERINT"/>
    <s v="Origem: DEPAM. Destino: SE-SP. 25/08/2014"/>
    <s v="01450.000926/2014-73"/>
    <s v="SE"/>
    <s v="SP"/>
    <s v="Jundiaí"/>
    <s v="Coleção ou acervo"/>
    <s v="Acervo da RFFSA, reunido no Museu Ferroviário da Companhia Paulista de Estradas de Ferro"/>
    <n v="1"/>
    <m/>
    <n v="1"/>
    <n v="1700"/>
    <x v="77"/>
    <s v="não existe"/>
    <s v="interna"/>
    <d v="2014-05-30T00:00:00"/>
    <n v="2010"/>
    <s v="INSTRUÇÃO"/>
    <m/>
    <m/>
    <m/>
    <s v=" "/>
    <s v="Bem Móvel e Integrado"/>
    <s v="Acervo"/>
    <m/>
    <m/>
    <m/>
    <m/>
    <m/>
    <m/>
    <m/>
    <x v="1"/>
    <m/>
    <m/>
    <m/>
    <m/>
    <m/>
    <m/>
    <m/>
    <m/>
    <m/>
    <m/>
    <m/>
    <m/>
    <m/>
    <m/>
  </r>
  <r>
    <d v="2019-03-25T00:00:00"/>
    <s v="DEPAM"/>
    <s v="SE-AM: 15/08/2014"/>
    <s v="01450.013309/2013-57"/>
    <s v="N"/>
    <s v="AM"/>
    <s v="Tefé"/>
    <s v="Edificação"/>
    <s v="Seminário de Tefé"/>
    <n v="1"/>
    <m/>
    <n v="1"/>
    <n v="1701"/>
    <x v="77"/>
    <m/>
    <m/>
    <m/>
    <n v="2010"/>
    <s v="INSTRUÇÃO"/>
    <m/>
    <m/>
    <m/>
    <s v=" "/>
    <s v="Bem Imóvel"/>
    <s v="Edificação"/>
    <m/>
    <m/>
    <m/>
    <m/>
    <m/>
    <m/>
    <m/>
    <x v="1"/>
    <m/>
    <m/>
    <m/>
    <m/>
    <m/>
    <m/>
    <m/>
    <m/>
    <m/>
    <m/>
    <m/>
    <m/>
    <m/>
    <m/>
  </r>
  <r>
    <m/>
    <s v="ARQUIVO"/>
    <s v="Processo INDEFERIDO em 22/07/2014."/>
    <s v="01401.000560/2013-37"/>
    <s v="CO"/>
    <s v="MS"/>
    <s v="Miranda"/>
    <s v="Conjunto Urbano"/>
    <s v="Cidade de Miranda"/>
    <n v="1"/>
    <m/>
    <n v="1"/>
    <n v="1702"/>
    <x v="77"/>
    <m/>
    <m/>
    <m/>
    <n v="2010"/>
    <s v="INDEFERIDO"/>
    <m/>
    <m/>
    <m/>
    <s v=" "/>
    <s v="Bem Imóvel"/>
    <s v="Conjunto Urbano"/>
    <m/>
    <m/>
    <m/>
    <m/>
    <m/>
    <m/>
    <m/>
    <x v="1"/>
    <m/>
    <m/>
    <d v="2014-07-22T00:00:00"/>
    <n v="2010"/>
    <m/>
    <m/>
    <m/>
    <m/>
    <m/>
    <m/>
    <m/>
    <m/>
    <m/>
    <m/>
  </r>
  <r>
    <m/>
    <s v="ARQUIVO"/>
    <s v="Processo INDEFERIDO em 22/07/2014."/>
    <s v="01500.005025/2012-73"/>
    <s v="SE"/>
    <s v="RJ"/>
    <s v="Rio de Janeiro"/>
    <s v="Edificação"/>
    <s v="Edifício Paysandú"/>
    <n v="1"/>
    <m/>
    <n v="1"/>
    <n v="1703"/>
    <x v="77"/>
    <m/>
    <m/>
    <m/>
    <n v="2010"/>
    <s v="INDEFERIDO"/>
    <m/>
    <m/>
    <m/>
    <s v=" "/>
    <s v="Bem Imóvel"/>
    <s v="Edificação"/>
    <m/>
    <m/>
    <m/>
    <m/>
    <m/>
    <m/>
    <m/>
    <x v="1"/>
    <m/>
    <m/>
    <d v="2014-07-22T00:00:00"/>
    <n v="2010"/>
    <m/>
    <m/>
    <m/>
    <m/>
    <m/>
    <m/>
    <m/>
    <m/>
    <m/>
    <m/>
  </r>
  <r>
    <d v="2014-08-13T00:00:00"/>
    <s v="DEPAM"/>
    <s v="CGID: 18/08/2014, recomenda tombamento"/>
    <s v="01458.000949/2014-16"/>
    <s v="SE"/>
    <s v="RJ"/>
    <s v="Rio de Janeiro"/>
    <s v="Edificação"/>
    <s v="Antigo Instituto João Alves Afonso, de propriedade da Sociedade Amante da Instrução, situado à Rua Ipiranga, 70, Laranjeiras"/>
    <n v="1"/>
    <m/>
    <n v="1"/>
    <n v="1704"/>
    <x v="77"/>
    <d v="2012-06-05T00:00:00"/>
    <s v="Imperial Sociedade Amante da Instrução"/>
    <d v="2014-08-06T00:00:00"/>
    <n v="2010"/>
    <s v="INSTRUÇÃO"/>
    <s v="DEFERIMENTO"/>
    <m/>
    <m/>
    <s v=" "/>
    <s v="Bem Imóvel"/>
    <s v="Edificação"/>
    <m/>
    <m/>
    <m/>
    <m/>
    <m/>
    <m/>
    <m/>
    <x v="1"/>
    <m/>
    <m/>
    <m/>
    <m/>
    <m/>
    <m/>
    <m/>
    <m/>
    <m/>
    <m/>
    <m/>
    <m/>
    <m/>
    <m/>
  </r>
  <r>
    <d v="2019-01-10T00:00:00"/>
    <s v="DEPAM"/>
    <s v="aguardando deliberação da diretoria do Depam"/>
    <s v="01506.002184/2008-80"/>
    <s v="SE"/>
    <s v="SP"/>
    <s v="São Bernardo do Campo"/>
    <s v="Edificação"/>
    <s v="Estádio da Vila Euclides"/>
    <n v="1"/>
    <m/>
    <n v="1"/>
    <n v="1705"/>
    <x v="77"/>
    <d v="2008-06-30T00:00:00"/>
    <s v="Paulismar Duarte, presidente da &quot;SOS Chácara Silvestre&quot;"/>
    <d v="2014-10-06T00:00:00"/>
    <n v="2010"/>
    <s v="INSTRUÇÃO"/>
    <s v="DEFERIMENTO"/>
    <m/>
    <m/>
    <s v=" "/>
    <s v="Bem Imóvel"/>
    <s v="Edificação"/>
    <m/>
    <m/>
    <m/>
    <m/>
    <m/>
    <m/>
    <m/>
    <x v="1"/>
    <m/>
    <m/>
    <m/>
    <m/>
    <m/>
    <m/>
    <m/>
    <m/>
    <m/>
    <m/>
    <m/>
    <m/>
    <m/>
    <m/>
  </r>
  <r>
    <m/>
    <s v="SUPERINT"/>
    <s v="Encaminhado à Ses para análise técnica"/>
    <s v="01500.003629/2013-66"/>
    <s v="SE"/>
    <s v="RJ"/>
    <s v="Rio de Janeiro"/>
    <s v="Edificação"/>
    <s v="Prédio do DOI-CODI"/>
    <n v="1"/>
    <m/>
    <n v="1"/>
    <n v="1706"/>
    <x v="77"/>
    <d v="2013-08-20T00:00:00"/>
    <s v="Antonio do Passo Cabral, Procurador da República no Estado do Rio de Janeiro"/>
    <d v="2014-10-09T00:00:00"/>
    <n v="2010"/>
    <s v="INSTRUÇÃO"/>
    <s v="DEFERIMENTO"/>
    <m/>
    <m/>
    <s v=" "/>
    <s v="Bem Imóvel"/>
    <s v="Edificação"/>
    <m/>
    <m/>
    <m/>
    <m/>
    <m/>
    <m/>
    <m/>
    <x v="1"/>
    <m/>
    <m/>
    <m/>
    <m/>
    <m/>
    <m/>
    <m/>
    <m/>
    <m/>
    <m/>
    <m/>
    <m/>
    <m/>
    <m/>
  </r>
  <r>
    <m/>
    <s v="SUPERINT"/>
    <s v="encaminhado à SE-MG em 15/07/2020"/>
    <s v="01450.010460/2014-14"/>
    <s v="SE"/>
    <s v="MG"/>
    <s v="Ouro Preto"/>
    <s v="Bem móvel ou integrado"/>
    <s v="Peça escultórica denominada Samaritana, de autoria atribuída a Antônio Francisco Lisboa, o Aleijadinho"/>
    <n v="1"/>
    <m/>
    <n v="1"/>
    <n v="1707"/>
    <x v="77"/>
    <m/>
    <m/>
    <d v="2014-10-10T00:00:00"/>
    <n v="2010"/>
    <s v="INSTRUÇÃO"/>
    <m/>
    <m/>
    <m/>
    <s v=" "/>
    <s v="Bem Móvel e Integrado"/>
    <s v="Artefato"/>
    <m/>
    <m/>
    <m/>
    <m/>
    <m/>
    <m/>
    <m/>
    <x v="1"/>
    <m/>
    <m/>
    <m/>
    <m/>
    <m/>
    <m/>
    <m/>
    <m/>
    <m/>
    <m/>
    <m/>
    <m/>
    <m/>
    <m/>
  </r>
  <r>
    <m/>
    <s v="ARQUIVO"/>
    <s v="INDEFERIDO em 31.03.16"/>
    <s v="01458.001285/2014-02"/>
    <s v="S"/>
    <s v="SC"/>
    <s v="Chapecó"/>
    <s v="Edificação e Acervo"/>
    <s v="Capela São Carlos"/>
    <n v="1"/>
    <m/>
    <n v="1"/>
    <n v="1708"/>
    <x v="77"/>
    <d v="2014-05-27T00:00:00"/>
    <s v="Vereadores Marcilei Vignatti e Cleiton Fossá, e Deputado Federal Pedro Uczai"/>
    <d v="2014-10-09T00:00:00"/>
    <n v="2010"/>
    <s v="INDEFERIDO"/>
    <m/>
    <m/>
    <m/>
    <s v=" "/>
    <s v="Bem Imóvel"/>
    <s v="Edificação"/>
    <s v="Arquitetura Religiosa"/>
    <m/>
    <m/>
    <m/>
    <m/>
    <m/>
    <m/>
    <x v="1"/>
    <m/>
    <m/>
    <d v="1905-07-08T00:00:00"/>
    <n v="2010"/>
    <s v="Info SE-SC (14/03/2016): Sob responsabilidade da arquiteta Marina Cañas para fundamentação do parecer. Assim como a Igreja São João Batista, não parece ter, individualmente, relevância significativa para tombamento nacional. Um eventual interesse estaria "/>
    <m/>
    <m/>
    <m/>
    <m/>
    <m/>
    <m/>
    <m/>
    <m/>
    <m/>
  </r>
  <r>
    <m/>
    <s v="ARQUIVO"/>
    <s v="INDEFERIDO em 31.03.16"/>
    <s v="01450.007865/2014-75"/>
    <s v="S"/>
    <s v="SC"/>
    <s v="Chapecó"/>
    <s v="Edificação e Acervo"/>
    <s v="Igreja São João Batista, localizada na Linha Serrinha"/>
    <n v="1"/>
    <m/>
    <n v="1"/>
    <n v="1709"/>
    <x v="77"/>
    <d v="2014-05-27T00:00:00"/>
    <s v="Vereadores Marcilei Vignatti e Cleiton Fossá, e Deputado Federal Pedro Uczai"/>
    <d v="2014-10-09T00:00:00"/>
    <n v="2010"/>
    <s v="INDEFERIDO"/>
    <m/>
    <m/>
    <m/>
    <s v=" "/>
    <s v="Bem Imóvel"/>
    <s v="Edificação"/>
    <s v="Arquitetura Religiosa"/>
    <m/>
    <m/>
    <m/>
    <m/>
    <m/>
    <m/>
    <x v="1"/>
    <m/>
    <m/>
    <d v="1905-07-08T00:00:00"/>
    <n v="2010"/>
    <s v="Info SE-SC (14/03/2016): Sob responsabilidade da arquiteta Marina Cañas para fundamentação do parecer. Assim como a Capela São Carlos, não parece ter, individualmente, relevância significativa para tombamento nacional. Um eventual interesse estaria atrela"/>
    <m/>
    <m/>
    <m/>
    <m/>
    <m/>
    <m/>
    <m/>
    <m/>
    <m/>
  </r>
  <r>
    <m/>
    <s v="ARQUIVO"/>
    <s v="indeferido em 11/09/2019"/>
    <s v="01450.006895/2007-35"/>
    <s v="NE"/>
    <s v="BA"/>
    <s v="Guanambi"/>
    <s v="Terreiro"/>
    <s v="Terreiro de Aché Ilê Cicôngo Roxo Mucumbe de H'anzambi"/>
    <n v="1"/>
    <m/>
    <n v="1"/>
    <n v="1710"/>
    <x v="77"/>
    <d v="2007-04-10T00:00:00"/>
    <s v="Wilson Souza Mota, Sacerdote-Afro Diretor do Terreiro"/>
    <d v="2014-10-20T00:00:00"/>
    <n v="2010"/>
    <s v="INDEFERIDO"/>
    <m/>
    <m/>
    <m/>
    <s v=" "/>
    <s v="Bem Imóvel"/>
    <s v="Conjunto Arquitetônico"/>
    <s v="Arquitetura Religiosa"/>
    <m/>
    <m/>
    <m/>
    <m/>
    <m/>
    <m/>
    <x v="1"/>
    <m/>
    <m/>
    <m/>
    <m/>
    <m/>
    <m/>
    <m/>
    <m/>
    <m/>
    <m/>
    <m/>
    <m/>
    <m/>
    <m/>
  </r>
  <r>
    <m/>
    <s v="SUPERINT"/>
    <s v="Origem: DEPAM. Destino: SE-PE, em 29/20/2014"/>
    <s v="01498.001275/2014-92"/>
    <s v="NE"/>
    <s v="PE"/>
    <s v="Vários"/>
    <s v="Conjunto Arquitetônico"/>
    <s v="Conjunto da obra do arquiteto Luiz Nunes e seus colaboradores"/>
    <n v="1"/>
    <m/>
    <n v="1"/>
    <n v="1711"/>
    <x v="77"/>
    <d v="2014-05-21T00:00:00"/>
    <s v="DOCOMOMO Brasil"/>
    <d v="2014-10-20T00:00:00"/>
    <n v="2010"/>
    <s v="INSTRUÇÃO"/>
    <m/>
    <m/>
    <m/>
    <s v=" "/>
    <s v="Bem Imóvel"/>
    <s v="Conjunto Arquitetônico"/>
    <m/>
    <m/>
    <m/>
    <m/>
    <m/>
    <m/>
    <m/>
    <x v="1"/>
    <m/>
    <m/>
    <m/>
    <m/>
    <m/>
    <m/>
    <m/>
    <m/>
    <m/>
    <m/>
    <m/>
    <m/>
    <m/>
    <m/>
  </r>
  <r>
    <m/>
    <s v="ARQUIVO"/>
    <s v="INDEFERIDO em 21.10.14"/>
    <s v="01500.002841/2014-97"/>
    <s v="SE"/>
    <s v="RJ"/>
    <s v="Magé"/>
    <s v="Edificação"/>
    <s v="Sede da Fazenda Magepe-Mirim"/>
    <n v="1"/>
    <m/>
    <n v="1"/>
    <n v="1712"/>
    <x v="77"/>
    <d v="2014-06-23T00:00:00"/>
    <s v="Antonio Seixas, Presidente do Conselho Municipal de Política Cultural de Magé"/>
    <d v="2014-10-20T00:00:00"/>
    <n v="2010"/>
    <s v="INDEFERIDO"/>
    <m/>
    <m/>
    <m/>
    <s v=" "/>
    <s v="Bem Imóvel"/>
    <s v="Edificação"/>
    <m/>
    <m/>
    <m/>
    <m/>
    <m/>
    <m/>
    <m/>
    <x v="1"/>
    <m/>
    <m/>
    <d v="2014-10-21T00:00:00"/>
    <n v="2010"/>
    <m/>
    <m/>
    <m/>
    <m/>
    <m/>
    <m/>
    <m/>
    <m/>
    <m/>
    <m/>
  </r>
  <r>
    <m/>
    <s v="MinC"/>
    <s v="DEPAM e CNA responsáveis pela instrução técnica"/>
    <s v="01410.000094/2007-32"/>
    <s v="N"/>
    <s v="AC"/>
    <s v="Vários"/>
    <s v="Sítio arqueológico"/>
    <s v="Sítios Arqueológicos de Estrutura de Terra Geoglifos"/>
    <n v="1"/>
    <m/>
    <n v="1"/>
    <n v="1713"/>
    <x v="77"/>
    <m/>
    <m/>
    <m/>
    <n v="2010"/>
    <s v="TOMB. APROV."/>
    <m/>
    <m/>
    <m/>
    <s v=" "/>
    <s v="Bem Arqueológico"/>
    <s v="Sítio"/>
    <m/>
    <s v="x"/>
    <m/>
    <m/>
    <m/>
    <m/>
    <m/>
    <x v="1"/>
    <m/>
    <m/>
    <m/>
    <m/>
    <m/>
    <m/>
    <m/>
    <m/>
    <m/>
    <m/>
    <m/>
    <m/>
    <m/>
    <m/>
  </r>
  <r>
    <m/>
    <s v="ARQUIVO"/>
    <s v="CGID: 29/10/2014 INDEFERIDO em 08/01/2015 enviado para Arquivo Central"/>
    <s v="01500.003031/2014-58"/>
    <s v="SE"/>
    <s v="RJ"/>
    <s v="Cachoeira de Macacu"/>
    <s v="Edificação"/>
    <s v="Prédio do antigo Grupo Escolar Quintino Bocaiuva"/>
    <n v="1"/>
    <m/>
    <n v="1"/>
    <n v="1714"/>
    <x v="77"/>
    <d v="2014-08-05T00:00:00"/>
    <s v="Isabel Jovita Rodrigues da Costa"/>
    <m/>
    <n v="2010"/>
    <s v="INDEFERIDO"/>
    <m/>
    <m/>
    <m/>
    <s v=" "/>
    <s v="Bem Imóvel"/>
    <s v="Edificação"/>
    <m/>
    <m/>
    <m/>
    <m/>
    <m/>
    <m/>
    <m/>
    <x v="1"/>
    <m/>
    <m/>
    <d v="2015-02-04T00:00:00"/>
    <n v="2010"/>
    <m/>
    <m/>
    <m/>
    <m/>
    <m/>
    <m/>
    <m/>
    <m/>
    <m/>
    <m/>
  </r>
  <r>
    <d v="2017-02-21T00:00:00"/>
    <s v="ARQUIVO"/>
    <s v="Indeferido em 06/07/2020 (a ele foi apensado o processo nº 1096-T-83)"/>
    <s v="01450.010526/2014-76"/>
    <s v="SE"/>
    <s v="MG"/>
    <s v="Ribeirão Vermelho"/>
    <s v="Conjunto Arquitetônico"/>
    <s v="Conjunto Arquitetônico e Paisagístico Ferroviário de Ribeirão Vermelho"/>
    <n v="1"/>
    <m/>
    <n v="1"/>
    <n v="1715"/>
    <x v="77"/>
    <d v="2014-09-30T00:00:00"/>
    <s v="Instituto Estadual do Patrimônio Histórico e Artístico de Minas Gerais - IEPHA (Fernando Viana Cabral - Presidente)"/>
    <d v="2014-10-23T00:00:00"/>
    <n v="2010"/>
    <s v="INDEFERIDO"/>
    <s v="INDEFERIMENTO"/>
    <m/>
    <m/>
    <s v=" "/>
    <s v="Bem Imóvel"/>
    <s v="Conjunto Arquitetônico"/>
    <m/>
    <m/>
    <m/>
    <m/>
    <m/>
    <m/>
    <m/>
    <x v="1"/>
    <m/>
    <m/>
    <m/>
    <m/>
    <m/>
    <m/>
    <m/>
    <m/>
    <m/>
    <m/>
    <m/>
    <m/>
    <m/>
    <m/>
  </r>
  <r>
    <d v="2014-10-31T00:00:00"/>
    <s v="DEPAM"/>
    <s v="aguardando Nota Técnica com orientações para  em caminhar a SE"/>
    <s v="01500.003464/2009-46"/>
    <s v="SE"/>
    <s v="RJ"/>
    <s v="São João do Meriti"/>
    <s v="Terreiro"/>
    <s v="Terreiro Ilê Omulu Oxum"/>
    <n v="1"/>
    <m/>
    <n v="1"/>
    <n v="1716"/>
    <x v="77"/>
    <d v="2009-08-11T00:00:00"/>
    <s v="Mãe Meninazinha de Oxum (Maria do Nascimento)"/>
    <d v="2014-10-27T00:00:00"/>
    <n v="2010"/>
    <s v="INSTRUÇÃO"/>
    <m/>
    <m/>
    <m/>
    <s v=" "/>
    <s v="Bem Imóvel"/>
    <s v="Conjunto Arquitetônico"/>
    <s v="Arquitetura Religiosa"/>
    <m/>
    <m/>
    <m/>
    <m/>
    <m/>
    <m/>
    <x v="1"/>
    <m/>
    <m/>
    <m/>
    <m/>
    <m/>
    <m/>
    <m/>
    <m/>
    <m/>
    <m/>
    <m/>
    <m/>
    <m/>
    <m/>
  </r>
  <r>
    <m/>
    <s v="ARQUIVO"/>
    <s v="Origem: DEPAM. Destino: SE-AL, em 25/11/2014."/>
    <s v="01458.001287/2014-93"/>
    <s v="NE"/>
    <s v="AL"/>
    <s v="Mata Grande"/>
    <s v="Edificação"/>
    <s v="Cadeia Pública do Município de Mata Grande"/>
    <n v="1"/>
    <m/>
    <n v="1"/>
    <n v="1717"/>
    <x v="77"/>
    <d v="2013-10-10T00:00:00"/>
    <s v="Paulão (Deputado PT/AL)"/>
    <d v="2014-10-31T00:00:00"/>
    <n v="2010"/>
    <s v="INDEFERIDO"/>
    <m/>
    <m/>
    <m/>
    <s v=" "/>
    <s v="Bem Imóvel"/>
    <s v="Edificação"/>
    <m/>
    <m/>
    <m/>
    <m/>
    <m/>
    <m/>
    <m/>
    <x v="1"/>
    <m/>
    <m/>
    <m/>
    <m/>
    <m/>
    <m/>
    <m/>
    <m/>
    <m/>
    <m/>
    <m/>
    <m/>
    <m/>
    <m/>
  </r>
  <r>
    <m/>
    <s v="SUPERINT"/>
    <s v="Origem: DEPAM. Destino: SE-MG, em 25/11/2014."/>
    <s v="01450.012318/2011-69"/>
    <s v="SE"/>
    <s v="MG"/>
    <s v="Lavras"/>
    <s v="Conjunto Arquitetônico"/>
    <s v="Conjunto de residências pertencentes à família Cambraia de Azevedo, juntamente com a Praça Dr. Augusto Silva"/>
    <n v="1"/>
    <m/>
    <n v="1"/>
    <n v="1718"/>
    <x v="77"/>
    <d v="2009-10-22T00:00:00"/>
    <s v="Conselho Deliberativo Municipal do Patrimônio Cultural de Lavras"/>
    <d v="2014-10-31T00:00:00"/>
    <n v="2010"/>
    <s v="INSTRUÇÃO"/>
    <m/>
    <m/>
    <m/>
    <s v=" "/>
    <s v="Bem Imóvel"/>
    <s v="Conjunto Arquitetônico"/>
    <m/>
    <m/>
    <m/>
    <m/>
    <m/>
    <m/>
    <m/>
    <x v="1"/>
    <m/>
    <m/>
    <m/>
    <m/>
    <m/>
    <m/>
    <m/>
    <m/>
    <m/>
    <m/>
    <m/>
    <m/>
    <m/>
    <m/>
  </r>
  <r>
    <m/>
    <s v="ARQUIVO"/>
    <s v="INDEFERIDO em 31.10.14"/>
    <s v="01450.011510/2011-38"/>
    <s v="SE"/>
    <s v="SP"/>
    <s v="São Paulo"/>
    <s v="Patrimônio Natural"/>
    <s v="Área de interesse natural e histórico no Bairro de Morumbi"/>
    <n v="1"/>
    <m/>
    <n v="1"/>
    <n v="1719"/>
    <x v="77"/>
    <s v="sem data (2011?)"/>
    <s v="Associação Morumbi Melhor"/>
    <m/>
    <n v="2010"/>
    <s v="INDEFERIDO"/>
    <m/>
    <m/>
    <m/>
    <s v=" "/>
    <s v="Bem Paisagístico"/>
    <s v="Paisagem"/>
    <m/>
    <m/>
    <m/>
    <m/>
    <m/>
    <m/>
    <m/>
    <x v="1"/>
    <m/>
    <m/>
    <d v="2014-10-31T00:00:00"/>
    <n v="2010"/>
    <m/>
    <m/>
    <m/>
    <m/>
    <m/>
    <m/>
    <m/>
    <m/>
    <m/>
    <m/>
  </r>
  <r>
    <m/>
    <s v="ARQUIVO"/>
    <s v="Encaminhado para INDEFERIMENTO em 19/11/2015"/>
    <s v="01409.000127/2012-41"/>
    <s v="SE"/>
    <s v="ES"/>
    <s v="Vila Velha"/>
    <s v="Patrimônio Natural"/>
    <s v="Sítio da Praia do Ribeiro"/>
    <n v="1"/>
    <m/>
    <n v="1"/>
    <n v="1720"/>
    <x v="77"/>
    <d v="2012-03-05T00:00:00"/>
    <s v="Henedina Dias Nogueira"/>
    <m/>
    <n v="2010"/>
    <s v="INDEFERIDO"/>
    <m/>
    <m/>
    <m/>
    <s v=" "/>
    <s v="Bem Paisagístico"/>
    <s v="Paisagem"/>
    <m/>
    <m/>
    <m/>
    <m/>
    <m/>
    <m/>
    <m/>
    <x v="1"/>
    <m/>
    <m/>
    <d v="1905-07-07T00:00:00"/>
    <n v="2010"/>
    <m/>
    <m/>
    <m/>
    <m/>
    <m/>
    <m/>
    <m/>
    <m/>
    <m/>
    <m/>
  </r>
  <r>
    <m/>
    <s v="SUPERINT"/>
    <s v="Origem: DEPAM. Destino: SE-BA, em 25/11/2014"/>
    <s v="01450.011028/2014-41"/>
    <s v="NE"/>
    <s v="BA"/>
    <s v="Santa Brígida"/>
    <s v="Edificação e Acervo"/>
    <s v="Museu e Casa do Beato Pedro Batista"/>
    <n v="1"/>
    <m/>
    <n v="1"/>
    <n v="1721"/>
    <x v="77"/>
    <m/>
    <m/>
    <m/>
    <n v="2010"/>
    <s v="INSTRUÇÃO"/>
    <m/>
    <m/>
    <m/>
    <s v=" "/>
    <s v="Bem Imóvel"/>
    <s v="Edificação"/>
    <m/>
    <m/>
    <m/>
    <m/>
    <m/>
    <m/>
    <m/>
    <x v="1"/>
    <m/>
    <m/>
    <m/>
    <m/>
    <m/>
    <m/>
    <m/>
    <m/>
    <m/>
    <m/>
    <m/>
    <m/>
    <m/>
    <m/>
  </r>
  <r>
    <m/>
    <s v="SUPERINT"/>
    <s v="Origem: DEPAM. Destino: SE-BA, em 25/11/2014"/>
    <s v="01458.001294/2014-95"/>
    <s v="NE"/>
    <s v="BA"/>
    <s v="Santa Brígida"/>
    <s v="Patrimônio Natural"/>
    <s v="Serra do Galeão"/>
    <n v="1"/>
    <m/>
    <n v="1"/>
    <n v="1722"/>
    <x v="77"/>
    <m/>
    <m/>
    <m/>
    <n v="2010"/>
    <s v="INSTRUÇÃO"/>
    <m/>
    <m/>
    <m/>
    <s v=" "/>
    <s v="Bem Paisagístico"/>
    <s v="Paisagem"/>
    <m/>
    <m/>
    <m/>
    <m/>
    <m/>
    <m/>
    <m/>
    <x v="1"/>
    <m/>
    <m/>
    <m/>
    <m/>
    <m/>
    <m/>
    <m/>
    <m/>
    <m/>
    <m/>
    <m/>
    <m/>
    <m/>
    <m/>
  </r>
  <r>
    <m/>
    <s v="ARQUIVO"/>
    <s v="INDEFERIDO em 29/12/2014"/>
    <s v="01510.000044/2003-01"/>
    <s v="S"/>
    <s v="SC"/>
    <s v="Florianópolis"/>
    <s v="Infraestrutura ou equipamento urbano"/>
    <s v="Antigo Campo de Pouso denominado 'Campo de Aviação'"/>
    <n v="1"/>
    <m/>
    <n v="1"/>
    <n v="1723"/>
    <x v="77"/>
    <d v="2002-08-14T00:00:00"/>
    <s v="Associação de Moradores do Campeche"/>
    <d v="2014-11-10T00:00:00"/>
    <n v="2010"/>
    <s v="INDEFERIDO"/>
    <m/>
    <d v="2014-12-29T00:00:00"/>
    <m/>
    <s v=" "/>
    <s v="Bem Imóvel"/>
    <s v="Obra de Engenharia"/>
    <m/>
    <m/>
    <m/>
    <m/>
    <m/>
    <m/>
    <m/>
    <x v="1"/>
    <m/>
    <m/>
    <d v="2014-12-29T00:00:00"/>
    <n v="2010"/>
    <m/>
    <m/>
    <m/>
    <m/>
    <m/>
    <m/>
    <m/>
    <m/>
    <m/>
    <m/>
  </r>
  <r>
    <m/>
    <s v="ARQUIVO"/>
    <s v="INDEFERIDO em 14.11.2014"/>
    <s v="01551.000282/2006-75"/>
    <s v="CO"/>
    <s v="GO"/>
    <s v="Cidade Ocidental"/>
    <s v="Infraestrutura ou equipamento urbano"/>
    <s v="Usina Hidrelétrica de Saia Velha"/>
    <n v="1"/>
    <m/>
    <n v="1"/>
    <n v="1724"/>
    <x v="77"/>
    <s v="23/07/2007_x000a_27/02/2008_x000a_17/12/2008_x000a_06/11/2009"/>
    <s v="Alexandre Xavier de Souza Rocha, Promotor de Justiça de Cidade Ocidental (fl. 46)/ GDF: José Carlos Córdova Coutinho, Diretor do DePHA (f. 68); Carlos Roberto Silva, Presidente da Osaff (fls. 69-74); Gilberto Lopes de Oliveira, Sócio-Gerente da Águas Corr"/>
    <m/>
    <n v="2010"/>
    <s v="INDEFERIDO"/>
    <m/>
    <m/>
    <m/>
    <s v=" "/>
    <s v="Bem Imóvel"/>
    <s v="Obra de Engenharia"/>
    <m/>
    <m/>
    <m/>
    <m/>
    <m/>
    <m/>
    <m/>
    <x v="1"/>
    <m/>
    <m/>
    <d v="2014-11-14T00:00:00"/>
    <n v="2010"/>
    <m/>
    <m/>
    <m/>
    <m/>
    <m/>
    <m/>
    <m/>
    <m/>
    <m/>
    <m/>
  </r>
  <r>
    <m/>
    <s v="ARQUIVO"/>
    <s v="INDEFERIDO em 14.11.2014"/>
    <s v="01450.009085/2010-36"/>
    <s v="N"/>
    <s v="??"/>
    <s v="Vários"/>
    <s v="Patrimônio Natural"/>
    <s v="Floresta Amazônica"/>
    <n v="1"/>
    <m/>
    <n v="1"/>
    <n v="1725"/>
    <x v="77"/>
    <m/>
    <m/>
    <m/>
    <n v="2010"/>
    <s v="INDEFERIDO"/>
    <m/>
    <m/>
    <m/>
    <s v=" "/>
    <s v="Bem Paisagístico"/>
    <s v="Paisagem"/>
    <m/>
    <m/>
    <m/>
    <m/>
    <m/>
    <m/>
    <m/>
    <x v="1"/>
    <m/>
    <m/>
    <d v="2014-11-14T00:00:00"/>
    <n v="2010"/>
    <m/>
    <m/>
    <m/>
    <m/>
    <m/>
    <m/>
    <m/>
    <m/>
    <m/>
    <m/>
  </r>
  <r>
    <m/>
    <s v="ARQUIVO"/>
    <m/>
    <s v="01506.004264/2013-37"/>
    <s v="SE"/>
    <s v="SP"/>
    <s v="São Paulo"/>
    <s v="Conjunto Arquitetônico"/>
    <s v="Sesc Pompeia"/>
    <n v="1"/>
    <s v="T"/>
    <n v="1"/>
    <n v="1726"/>
    <x v="77"/>
    <m/>
    <m/>
    <d v="2014-11-27T00:00:00"/>
    <n v="2010"/>
    <s v="TOMBADO"/>
    <m/>
    <m/>
    <m/>
    <s v="SP-3550308-BI-CA-00008"/>
    <s v="Bem Imóvel"/>
    <s v="Conjunto Arquitetônico"/>
    <s v="Arquitetura Institucional"/>
    <m/>
    <m/>
    <d v="2015-12-02T00:00:00"/>
    <m/>
    <n v="2015"/>
    <n v="78"/>
    <x v="61"/>
    <m/>
    <m/>
    <m/>
    <m/>
    <s v="Conselho recomendou instrução de processo para incluir os bens móveis e integrados."/>
    <m/>
    <s v="sim"/>
    <m/>
    <s v="sim"/>
    <s v="sim"/>
    <m/>
    <m/>
    <m/>
    <m/>
  </r>
  <r>
    <m/>
    <s v="ARQUIVO"/>
    <s v="INDEFERIDO em 30/09/2015."/>
    <s v="01496.001139/2014-12"/>
    <s v="NE"/>
    <s v="CE"/>
    <s v="Fortaleza"/>
    <s v="Jardim Histórico"/>
    <s v="Praça Portugal, localizada no município de Fortaleza, estado do Ceará"/>
    <n v="1"/>
    <m/>
    <n v="1"/>
    <n v="1727"/>
    <x v="77"/>
    <m/>
    <m/>
    <d v="2014-12-04T00:00:00"/>
    <n v="2010"/>
    <s v="INDEFERIDO"/>
    <m/>
    <d v="2015-09-30T00:00:00"/>
    <m/>
    <s v=" "/>
    <s v="Bem Paisagístico"/>
    <s v="Jardim Histórico"/>
    <m/>
    <m/>
    <m/>
    <m/>
    <m/>
    <m/>
    <m/>
    <x v="1"/>
    <m/>
    <m/>
    <d v="1905-07-07T00:00:00"/>
    <n v="2010"/>
    <m/>
    <m/>
    <m/>
    <m/>
    <m/>
    <m/>
    <m/>
    <m/>
    <m/>
    <m/>
  </r>
  <r>
    <m/>
    <s v="SUPERINT"/>
    <s v="Encaminhado à SE/RJ em 13/04/2015"/>
    <s v="01450.011149/2014-92"/>
    <s v="SE"/>
    <s v="RJ"/>
    <s v="Rio de Janeiro"/>
    <s v="Edificação e Acervo"/>
    <s v="Prédio e acervo da Rádio MEC"/>
    <n v="1"/>
    <m/>
    <n v="1"/>
    <n v="1728"/>
    <x v="77"/>
    <s v="17/11/204"/>
    <s v="Ministério Público Federal/PR/RJ"/>
    <d v="2014-12-15T00:00:00"/>
    <n v="2010"/>
    <s v="INSTRUÇÃO"/>
    <m/>
    <m/>
    <m/>
    <s v=" "/>
    <s v="Bem Móvel e Integrado"/>
    <s v="Acervo"/>
    <m/>
    <m/>
    <m/>
    <m/>
    <m/>
    <m/>
    <m/>
    <x v="1"/>
    <m/>
    <m/>
    <m/>
    <m/>
    <m/>
    <m/>
    <m/>
    <m/>
    <m/>
    <m/>
    <m/>
    <m/>
    <m/>
    <m/>
  </r>
  <r>
    <m/>
    <s v="ARQUIVO"/>
    <s v="INDEFERIDO em 23.03.2015"/>
    <s v="01458.001208/2009-87"/>
    <s v="SE"/>
    <s v="RJ"/>
    <s v="Rio de Janeiro"/>
    <s v="Edificação"/>
    <s v="Solar do Marquês do Lavradio"/>
    <n v="1"/>
    <m/>
    <n v="1"/>
    <n v="1729"/>
    <x v="78"/>
    <m/>
    <m/>
    <d v="2015-01-22T00:00:00"/>
    <n v="2010"/>
    <s v="INDEFERIDO"/>
    <m/>
    <m/>
    <m/>
    <s v=" "/>
    <s v="Bem Imóvel"/>
    <s v="Edificação"/>
    <m/>
    <m/>
    <m/>
    <m/>
    <m/>
    <m/>
    <m/>
    <x v="1"/>
    <m/>
    <m/>
    <d v="2015-03-23T00:00:00"/>
    <n v="2010"/>
    <m/>
    <m/>
    <m/>
    <m/>
    <m/>
    <m/>
    <m/>
    <m/>
    <m/>
    <m/>
  </r>
  <r>
    <m/>
    <s v="ARQUIVO"/>
    <s v="Origem: DEPAM. Destino: Presidência, para indeferimento, em 26/04/2016"/>
    <s v="01400.001780/2015-50"/>
    <s v="NE"/>
    <s v="PE"/>
    <s v="Recife"/>
    <s v="Conjunto Arquitetônico"/>
    <s v="Pátio Ferroviário das Cinco Pontas"/>
    <n v="1"/>
    <m/>
    <n v="1"/>
    <n v="1730"/>
    <x v="78"/>
    <d v="2015-02-10T00:00:00"/>
    <s v="Militantes do movimetno Ocupe Estelita"/>
    <d v="2015-03-09T00:00:00"/>
    <n v="2010"/>
    <s v="INDEFERIDO"/>
    <m/>
    <m/>
    <m/>
    <s v=" "/>
    <s v="Bem Imóvel"/>
    <s v="Conjunto Arquitetônico"/>
    <s v="Arquitetura de Transportes"/>
    <m/>
    <m/>
    <m/>
    <m/>
    <m/>
    <m/>
    <x v="1"/>
    <m/>
    <m/>
    <d v="1905-07-08T00:00:00"/>
    <n v="2010"/>
    <m/>
    <m/>
    <m/>
    <m/>
    <m/>
    <m/>
    <m/>
    <m/>
    <m/>
    <m/>
  </r>
  <r>
    <m/>
    <s v="SUPERINT"/>
    <s v="Origem: DEPAM. Destino: SE-BA, em 13/04/2014"/>
    <s v="01450.003068/2015-08"/>
    <s v="NE"/>
    <s v="BA"/>
    <s v="Itaitê"/>
    <s v="Patrimônio Natural"/>
    <s v="Gruta do Poço Encantado"/>
    <n v="1"/>
    <m/>
    <n v="1"/>
    <n v="1731"/>
    <x v="78"/>
    <m/>
    <s v="MPF"/>
    <d v="2015-03-11T00:00:00"/>
    <n v="2010"/>
    <s v="INSTRUÇÃO"/>
    <m/>
    <m/>
    <m/>
    <s v=" "/>
    <s v="Bem Imóvel"/>
    <s v="Paisagem"/>
    <m/>
    <m/>
    <m/>
    <m/>
    <m/>
    <m/>
    <m/>
    <x v="1"/>
    <m/>
    <m/>
    <m/>
    <m/>
    <m/>
    <m/>
    <m/>
    <m/>
    <m/>
    <m/>
    <m/>
    <m/>
    <m/>
    <m/>
  </r>
  <r>
    <m/>
    <s v="ARQUIVO"/>
    <m/>
    <s v="01506.004042/2014-03"/>
    <s v="SE"/>
    <s v="SP"/>
    <s v="São Paulo"/>
    <s v="Edificação"/>
    <s v="Edifício Sede do IAB - Departamento de São Paulo"/>
    <n v="1"/>
    <s v="T"/>
    <n v="1"/>
    <n v="1732"/>
    <x v="78"/>
    <m/>
    <s v="IAB/SP"/>
    <d v="2015-04-08T00:00:00"/>
    <n v="2010"/>
    <s v="TOMBADO"/>
    <m/>
    <m/>
    <m/>
    <s v="SP3550308BIED00016"/>
    <s v="Bem Imóvel"/>
    <s v="Edificação"/>
    <s v="Arquitetura Institucional"/>
    <m/>
    <d v="2017-06-01T00:00:00"/>
    <d v="2017-06-01T00:00:00"/>
    <m/>
    <n v="2015"/>
    <n v="81"/>
    <x v="40"/>
    <m/>
    <m/>
    <m/>
    <m/>
    <s v="Homologação: PORTARIA Nº 301, DE 17 DE OUTUBRO DE 2016"/>
    <m/>
    <m/>
    <m/>
    <m/>
    <m/>
    <m/>
    <m/>
    <m/>
    <m/>
  </r>
  <r>
    <m/>
    <s v="ARQUIVO"/>
    <s v="INDEFERIDO em 22/08/2016"/>
    <s v="01450.005286/2015-79"/>
    <s v="NE"/>
    <s v="SE"/>
    <s v="Aracaju"/>
    <s v="Edificação"/>
    <s v="Catedral Metropolitana de Aracaju"/>
    <n v="1"/>
    <m/>
    <n v="1"/>
    <n v="1733"/>
    <x v="78"/>
    <m/>
    <s v="Senador/ Arcebispo"/>
    <d v="2015-04-22T00:00:00"/>
    <n v="2010"/>
    <s v="INDEFERIDO"/>
    <m/>
    <m/>
    <m/>
    <s v=" "/>
    <s v="Bem Imóvel"/>
    <s v="Edificação"/>
    <s v="Arquitetura Religiosa"/>
    <m/>
    <m/>
    <m/>
    <m/>
    <m/>
    <m/>
    <x v="1"/>
    <m/>
    <m/>
    <d v="1905-07-08T00:00:00"/>
    <n v="2010"/>
    <m/>
    <m/>
    <m/>
    <m/>
    <m/>
    <m/>
    <m/>
    <m/>
    <m/>
    <m/>
  </r>
  <r>
    <m/>
    <s v="SUPERINT"/>
    <s v="Origem: DEPAM. Destino: SE-RJ, em 20/08/2015"/>
    <s v="01500.000155/2015-62"/>
    <s v="SE"/>
    <s v="RJ"/>
    <s v="Rio de Janeiro"/>
    <s v="Edificação"/>
    <s v="Imóvel à Praça da República, nº 22"/>
    <n v="1"/>
    <m/>
    <n v="1"/>
    <n v="1734"/>
    <x v="78"/>
    <d v="2015-01-09T00:00:00"/>
    <s v="MPF/RJ"/>
    <d v="2015-05-07T00:00:00"/>
    <n v="2010"/>
    <s v="INSTRUÇÃO"/>
    <m/>
    <m/>
    <m/>
    <s v=" "/>
    <s v="Bem Imóvel"/>
    <s v="Edificação"/>
    <s v="Arquitetura Civil"/>
    <m/>
    <m/>
    <m/>
    <m/>
    <m/>
    <m/>
    <x v="1"/>
    <m/>
    <m/>
    <m/>
    <m/>
    <m/>
    <m/>
    <m/>
    <m/>
    <m/>
    <m/>
    <m/>
    <m/>
    <m/>
    <m/>
  </r>
  <r>
    <m/>
    <s v="SUPERINT"/>
    <s v="Encaminhada à SE-RJ em 18/06/2015"/>
    <s v="01500.002367/2010-70"/>
    <s v="SE"/>
    <s v="RJ"/>
    <s v="Campos dos Goytacazes"/>
    <s v="Conjunto Arquitetônico"/>
    <s v="Mosteiro de São Bento, localizado no distrito de Mussurepe"/>
    <n v="1"/>
    <m/>
    <n v="1"/>
    <n v="1735"/>
    <x v="78"/>
    <d v="2010-05-18T00:00:00"/>
    <s v="Mosterio de São Bento do Rio de Janeiro"/>
    <d v="2015-05-26T00:00:00"/>
    <n v="2010"/>
    <s v="INSTRUÇÃO"/>
    <m/>
    <m/>
    <m/>
    <s v=" "/>
    <s v="Bem Imóvel"/>
    <s v="Conjunto Arquitetônico"/>
    <s v="Arquitetura Religiosa"/>
    <m/>
    <m/>
    <m/>
    <m/>
    <m/>
    <m/>
    <x v="1"/>
    <m/>
    <m/>
    <m/>
    <m/>
    <m/>
    <m/>
    <m/>
    <m/>
    <m/>
    <m/>
    <m/>
    <m/>
    <m/>
    <m/>
  </r>
  <r>
    <m/>
    <s v="ARQUIVO"/>
    <s v="encaminhado para indeferimento em 23/01/2019"/>
    <s v="01500.005013/2010-87"/>
    <s v="SE"/>
    <s v="RJ"/>
    <s v="Resende"/>
    <s v="Edificação"/>
    <s v="Casa de Cultura Macedo Miranda, antiga Casa de Câmara e Cadeia"/>
    <n v="1"/>
    <m/>
    <n v="1"/>
    <n v="1736"/>
    <x v="78"/>
    <d v="2010-10-21T00:00:00"/>
    <s v="Presidente da Fundação  Casa de Cultura Macedo Miranda"/>
    <d v="2015-05-26T00:00:00"/>
    <n v="2010"/>
    <s v="INDEFERIDO"/>
    <m/>
    <d v="2019-01-24T00:00:00"/>
    <m/>
    <s v=" "/>
    <s v="Bem Imóvel"/>
    <s v="Edificação"/>
    <m/>
    <m/>
    <m/>
    <m/>
    <m/>
    <m/>
    <m/>
    <x v="1"/>
    <m/>
    <m/>
    <m/>
    <m/>
    <m/>
    <m/>
    <m/>
    <m/>
    <m/>
    <m/>
    <m/>
    <m/>
    <m/>
    <m/>
  </r>
  <r>
    <m/>
    <s v="SUPERINT"/>
    <s v="Encaminhado à SE/RJ em 18/06/2015"/>
    <s v="01500.002840/2014-42"/>
    <s v="SE"/>
    <s v="RJ"/>
    <s v="Mage"/>
    <s v="Edificação"/>
    <s v="Sede Social da Real Fábrica de Pólvora da Estrela"/>
    <n v="1"/>
    <m/>
    <n v="1"/>
    <n v="1737"/>
    <x v="78"/>
    <d v="2014-07-23T00:00:00"/>
    <s v="Conselho Municipal de Política Cultural de Magé"/>
    <d v="2015-05-26T00:00:00"/>
    <n v="2010"/>
    <s v="INSTRUÇÃO"/>
    <m/>
    <m/>
    <m/>
    <s v=" "/>
    <s v="Bem Imóvel"/>
    <s v="Edificação"/>
    <s v="Arquitetura Civil"/>
    <m/>
    <m/>
    <m/>
    <m/>
    <m/>
    <m/>
    <x v="1"/>
    <m/>
    <m/>
    <m/>
    <m/>
    <m/>
    <m/>
    <m/>
    <m/>
    <m/>
    <m/>
    <m/>
    <m/>
    <m/>
    <m/>
  </r>
  <r>
    <m/>
    <s v="SUPERINT"/>
    <s v="Arquivo encaminhou ao Depam em 12/06/2015. Encaminhado à SE/GO em 05/08/2015"/>
    <s v="01450.000300/2015-48"/>
    <s v="CO"/>
    <s v="GO"/>
    <s v="Cidade Ocidental"/>
    <s v="Edificação"/>
    <s v="Casa de Dona Pereira Braga, localizada no município de Cidade Ocidental"/>
    <n v="1"/>
    <m/>
    <n v="1"/>
    <n v="1738"/>
    <x v="78"/>
    <m/>
    <m/>
    <d v="2015-06-12T00:00:00"/>
    <n v="2010"/>
    <s v="INSTRUÇÃO"/>
    <m/>
    <m/>
    <m/>
    <s v=" "/>
    <s v="Bem Imóvel"/>
    <s v="Edificação"/>
    <m/>
    <m/>
    <m/>
    <m/>
    <m/>
    <m/>
    <m/>
    <x v="1"/>
    <m/>
    <m/>
    <m/>
    <m/>
    <m/>
    <m/>
    <m/>
    <m/>
    <m/>
    <m/>
    <m/>
    <m/>
    <m/>
    <m/>
  </r>
  <r>
    <m/>
    <s v="ARQUIVO"/>
    <m/>
    <s v="01500.000794/2008-07 "/>
    <s v="SE"/>
    <s v="RJ"/>
    <s v="Campos dos Goytacazes"/>
    <s v="Edificação"/>
    <s v="Palacete Finazinha Queiroz, atual Casa de Cultura Vila Maria"/>
    <n v="1"/>
    <m/>
    <n v="1"/>
    <n v="1739"/>
    <x v="78"/>
    <d v="2008-04-08T00:00:00"/>
    <s v="Universidade Estadual do Norte Fluminense Darcy Ribeiro"/>
    <d v="2015-06-13T00:00:00"/>
    <n v="2010"/>
    <s v="INDEFERIDO"/>
    <m/>
    <m/>
    <m/>
    <s v=" "/>
    <s v="Bem Imóvel"/>
    <s v="Edificação"/>
    <m/>
    <m/>
    <m/>
    <m/>
    <m/>
    <m/>
    <m/>
    <x v="1"/>
    <m/>
    <m/>
    <m/>
    <m/>
    <m/>
    <m/>
    <m/>
    <m/>
    <m/>
    <m/>
    <m/>
    <m/>
    <m/>
    <m/>
  </r>
  <r>
    <m/>
    <s v="ARQUIVO"/>
    <s v="Indeferido em 06/07/2020"/>
    <s v="01500.003087/2014-11"/>
    <s v="SE"/>
    <s v="RJ"/>
    <s v="Campos dos Goytacazes"/>
    <s v="Edificação"/>
    <s v="Prédio do Mercado Municipal de Campos dos Goytacazes"/>
    <n v="1"/>
    <m/>
    <n v="1"/>
    <n v="1740"/>
    <x v="78"/>
    <d v="2014-08-13T00:00:00"/>
    <s v="Petição assinada por Professores de várias instituições"/>
    <d v="2015-06-14T00:00:00"/>
    <n v="2010"/>
    <s v="INDEFERIDO"/>
    <m/>
    <d v="2020-07-06T00:00:00"/>
    <m/>
    <s v=" "/>
    <s v="Bem Imóvel"/>
    <s v="Edificação"/>
    <m/>
    <m/>
    <m/>
    <m/>
    <m/>
    <m/>
    <m/>
    <x v="1"/>
    <m/>
    <m/>
    <m/>
    <m/>
    <m/>
    <m/>
    <m/>
    <m/>
    <m/>
    <m/>
    <m/>
    <m/>
    <m/>
    <m/>
  </r>
  <r>
    <d v="2019-12-18T00:00:00"/>
    <s v="DEPAM"/>
    <s v="Origem: DEPAM. Destino: SE-SP, em 07/08/2015"/>
    <s v="01450.003200/2015-73"/>
    <s v="SE"/>
    <s v="SP"/>
    <s v="São Paulo"/>
    <s v="Edificação e Acervo"/>
    <s v="Edifício Sede da Biblioteca Mário de Andrade e sua coleção de obras raras e especiais"/>
    <n v="1"/>
    <m/>
    <n v="1"/>
    <n v="1741"/>
    <x v="78"/>
    <m/>
    <m/>
    <d v="2015-07-15T00:00:00"/>
    <n v="2010"/>
    <s v="INSTRUÇÃO"/>
    <s v="DEFERIMENTO"/>
    <m/>
    <m/>
    <s v=" "/>
    <s v="Bem Imóvel"/>
    <s v="Edificação"/>
    <s v="Arquitetura Institucional"/>
    <m/>
    <m/>
    <m/>
    <m/>
    <m/>
    <m/>
    <x v="1"/>
    <m/>
    <m/>
    <m/>
    <m/>
    <m/>
    <m/>
    <m/>
    <m/>
    <m/>
    <m/>
    <m/>
    <m/>
    <m/>
    <m/>
  </r>
  <r>
    <d v="2021-02-17T00:00:00"/>
    <s v="DEPAM"/>
    <m/>
    <s v="01500.001554/2015-41"/>
    <s v="SE"/>
    <s v="RJ"/>
    <s v="Rio de Janeiro"/>
    <s v="Bem móvel ou integrado"/>
    <s v="Acervo da Casa da Força Expedicionária Brasileira"/>
    <n v="1"/>
    <m/>
    <n v="1"/>
    <n v="1742"/>
    <x v="78"/>
    <m/>
    <m/>
    <d v="2015-07-22T00:00:00"/>
    <n v="2010"/>
    <s v="INSTRUÇÃO"/>
    <s v="DEFERIMENTO"/>
    <m/>
    <m/>
    <s v=" "/>
    <s v="Bem Móvel e Integrado"/>
    <s v="Acervo"/>
    <m/>
    <m/>
    <m/>
    <m/>
    <m/>
    <m/>
    <m/>
    <x v="1"/>
    <m/>
    <m/>
    <m/>
    <m/>
    <m/>
    <m/>
    <m/>
    <m/>
    <m/>
    <m/>
    <m/>
    <m/>
    <m/>
    <m/>
  </r>
  <r>
    <m/>
    <s v="SUPERINT"/>
    <s v="GTIT"/>
    <s v="01450.006050/2015-50"/>
    <s v="NE"/>
    <s v="BA"/>
    <s v="Maragogipe"/>
    <s v="Terreiro"/>
    <s v="Terreiro Banda Lecongo"/>
    <n v="1"/>
    <m/>
    <n v="1"/>
    <n v="1743"/>
    <x v="78"/>
    <m/>
    <m/>
    <m/>
    <n v="2010"/>
    <s v="INSTRUÇÃO"/>
    <m/>
    <m/>
    <m/>
    <s v=" "/>
    <s v="Bem Imóvel"/>
    <s v="Conjunto Arquitetônico"/>
    <s v="Arquitetura Religiosa"/>
    <m/>
    <m/>
    <m/>
    <m/>
    <m/>
    <m/>
    <x v="1"/>
    <m/>
    <m/>
    <m/>
    <m/>
    <m/>
    <m/>
    <m/>
    <m/>
    <m/>
    <m/>
    <m/>
    <m/>
    <m/>
    <m/>
  </r>
  <r>
    <m/>
    <s v="SUPERINT"/>
    <s v="GTIT"/>
    <s v="01450.007221/2015-68"/>
    <s v="NE"/>
    <s v="BA"/>
    <s v="Santo Amaro da Purificação"/>
    <s v="Terreiro"/>
    <s v="Ilê Axé Yá Oman"/>
    <n v="1"/>
    <m/>
    <n v="1"/>
    <n v="1744"/>
    <x v="78"/>
    <m/>
    <m/>
    <m/>
    <n v="2010"/>
    <s v="INSTRUÇÃO"/>
    <m/>
    <m/>
    <m/>
    <s v=" "/>
    <s v="Bem Imóvel"/>
    <s v="Conjunto Arquitetônico"/>
    <s v="Arquitetura Religiosa"/>
    <m/>
    <m/>
    <m/>
    <m/>
    <m/>
    <m/>
    <x v="1"/>
    <m/>
    <m/>
    <m/>
    <m/>
    <m/>
    <m/>
    <m/>
    <m/>
    <m/>
    <m/>
    <m/>
    <m/>
    <m/>
    <m/>
  </r>
  <r>
    <m/>
    <s v="ARQUIVO"/>
    <s v="INDEFERIDO em 06/06/2016"/>
    <s v="01450.007876/2015-36"/>
    <s v="CO"/>
    <s v="DF"/>
    <s v="Brasília"/>
    <s v="Conjunto Arquitetônico"/>
    <s v="Edifícios da Aliança Francesa de Brasília e do Liceu Francês François Miterrand"/>
    <n v="1"/>
    <m/>
    <n v="1"/>
    <n v="1745"/>
    <x v="78"/>
    <d v="2015-06-16T00:00:00"/>
    <s v="Cecilia Gomes de Sá e José Manoel Morales Sánchez"/>
    <d v="2013-07-23T00:00:00"/>
    <n v="2010"/>
    <s v="INDEFERIDO"/>
    <m/>
    <m/>
    <m/>
    <s v=" "/>
    <s v="Bem Imóvel"/>
    <s v="Conjunto Arquitetônico"/>
    <s v="Arquitetura Institucional"/>
    <m/>
    <m/>
    <m/>
    <m/>
    <m/>
    <m/>
    <x v="1"/>
    <m/>
    <m/>
    <d v="1905-07-08T00:00:00"/>
    <n v="2010"/>
    <s v="Após análise, Andrey sugere não tombar."/>
    <m/>
    <m/>
    <m/>
    <m/>
    <m/>
    <m/>
    <m/>
    <m/>
    <m/>
  </r>
  <r>
    <m/>
    <s v="ARQUIVO"/>
    <s v="INDEFERIDO em 09/03/2016"/>
    <s v="01450.007433/2015-45"/>
    <s v="SE"/>
    <s v="SP"/>
    <s v="Presidente Prudente"/>
    <s v="Coleção ou acervo"/>
    <s v="Obras do artista José Bottosso"/>
    <n v="1"/>
    <m/>
    <n v="1"/>
    <n v="1746"/>
    <x v="78"/>
    <m/>
    <m/>
    <m/>
    <n v="2010"/>
    <s v="INDEFERIDO"/>
    <m/>
    <m/>
    <m/>
    <s v=" "/>
    <m/>
    <m/>
    <m/>
    <m/>
    <m/>
    <m/>
    <m/>
    <m/>
    <m/>
    <x v="1"/>
    <m/>
    <m/>
    <d v="1905-07-08T00:00:00"/>
    <n v="2010"/>
    <m/>
    <m/>
    <m/>
    <m/>
    <m/>
    <m/>
    <m/>
    <m/>
    <m/>
    <m/>
  </r>
  <r>
    <m/>
    <s v="ARQUIVO"/>
    <s v="INDEFERIDO em 24/07/2015"/>
    <s v="01506.006072/2015-27"/>
    <s v="SE"/>
    <s v="SP"/>
    <s v="Araraquara"/>
    <s v="Edificação"/>
    <s v="Casarão da Fazenda Bela Vista e suas cercanias, localizado no Projeto de Assentamento Bela Vista do Chibarro"/>
    <n v="1"/>
    <m/>
    <n v="1"/>
    <n v="1747"/>
    <x v="78"/>
    <m/>
    <m/>
    <m/>
    <n v="2010"/>
    <s v="INDEFERIDO"/>
    <m/>
    <m/>
    <m/>
    <s v=" "/>
    <m/>
    <m/>
    <m/>
    <m/>
    <m/>
    <m/>
    <m/>
    <m/>
    <m/>
    <x v="1"/>
    <m/>
    <m/>
    <d v="1905-07-07T00:00:00"/>
    <n v="2010"/>
    <m/>
    <m/>
    <m/>
    <m/>
    <m/>
    <m/>
    <m/>
    <m/>
    <m/>
    <m/>
  </r>
  <r>
    <m/>
    <s v="ARQUIVO"/>
    <s v="Encaminhado à presidência para arquivametno em 13/11/17"/>
    <s v="01458.000116/2015-28"/>
    <s v="SE"/>
    <s v="RJ"/>
    <s v="Armação dos Búzios"/>
    <s v="Edificação"/>
    <s v="Escola Estadual João de Oliveira Botas"/>
    <n v="1"/>
    <m/>
    <n v="1"/>
    <n v="1748"/>
    <x v="78"/>
    <m/>
    <m/>
    <m/>
    <n v="2010"/>
    <s v="INDEFERIDO"/>
    <m/>
    <m/>
    <m/>
    <s v=" "/>
    <m/>
    <m/>
    <m/>
    <m/>
    <m/>
    <m/>
    <m/>
    <m/>
    <m/>
    <x v="1"/>
    <m/>
    <m/>
    <m/>
    <m/>
    <m/>
    <m/>
    <m/>
    <m/>
    <m/>
    <m/>
    <m/>
    <m/>
    <m/>
    <m/>
  </r>
  <r>
    <m/>
    <s v="SUPERINT"/>
    <s v="Origem: DEPAM. Destino: SE-PI, em 27/08/2015"/>
    <s v="01450.007471/2015-06"/>
    <s v="NE"/>
    <s v="PI"/>
    <s v="Esperantina"/>
    <s v="Edificação e Acervo"/>
    <s v="Painéis e Prédio da Igreja Matriz Nossa Senhora da Boa Esperança"/>
    <n v="1"/>
    <m/>
    <n v="1"/>
    <n v="1749"/>
    <x v="78"/>
    <m/>
    <m/>
    <m/>
    <n v="2010"/>
    <s v="INSTRUÇÃO"/>
    <m/>
    <m/>
    <m/>
    <s v=" "/>
    <m/>
    <m/>
    <m/>
    <m/>
    <m/>
    <m/>
    <m/>
    <m/>
    <m/>
    <x v="1"/>
    <m/>
    <m/>
    <m/>
    <m/>
    <m/>
    <m/>
    <m/>
    <m/>
    <m/>
    <m/>
    <m/>
    <m/>
    <m/>
    <m/>
  </r>
  <r>
    <d v="2017-06-01T00:00:00"/>
    <s v="DEPAM"/>
    <s v="CGID, em 27/08/2015"/>
    <s v="01496.000945/2015-54"/>
    <s v="NE"/>
    <s v="CE"/>
    <s v="Fortaleza"/>
    <s v="Coleção ou acervo"/>
    <s v="Acervo do Museu de Arte da Universidade Federal do Ceará"/>
    <n v="1"/>
    <m/>
    <n v="1"/>
    <n v="1750"/>
    <x v="78"/>
    <m/>
    <m/>
    <m/>
    <n v="2010"/>
    <s v="INSTRUÇÃO"/>
    <s v="DEFERIMENTO"/>
    <m/>
    <m/>
    <s v=" "/>
    <m/>
    <m/>
    <m/>
    <m/>
    <m/>
    <m/>
    <m/>
    <m/>
    <m/>
    <x v="1"/>
    <m/>
    <m/>
    <m/>
    <m/>
    <m/>
    <m/>
    <m/>
    <m/>
    <m/>
    <m/>
    <m/>
    <m/>
    <m/>
    <m/>
  </r>
  <r>
    <m/>
    <s v="ARQUIVO"/>
    <s v="Encaminhado para INDEFERIMENTO em 31/08/2015"/>
    <s v="01450.000805/2013-41"/>
    <s v="NE"/>
    <s v="BA"/>
    <s v="Itaparica"/>
    <s v="Edificação"/>
    <s v="Ruínas e entorno da Igreja de Bom Jesus de Vera Cruz "/>
    <n v="1"/>
    <m/>
    <n v="1"/>
    <n v="1751"/>
    <x v="78"/>
    <m/>
    <m/>
    <m/>
    <n v="2010"/>
    <s v="INDEFERIDO"/>
    <m/>
    <m/>
    <m/>
    <s v=" "/>
    <m/>
    <m/>
    <m/>
    <m/>
    <m/>
    <m/>
    <m/>
    <m/>
    <m/>
    <x v="1"/>
    <m/>
    <m/>
    <d v="1905-07-07T00:00:00"/>
    <n v="2010"/>
    <m/>
    <m/>
    <m/>
    <m/>
    <m/>
    <m/>
    <m/>
    <m/>
    <m/>
    <m/>
  </r>
  <r>
    <m/>
    <s v="ARQUIVO"/>
    <s v="INDEFERIDO em 18/09/2015"/>
    <s v="01506.000356/2009-81"/>
    <s v="SE"/>
    <s v="SP"/>
    <s v="Maracaí"/>
    <s v="Edificação"/>
    <s v="Túmulo de Antônio Marcelino - Menino da Tábua"/>
    <n v="1"/>
    <m/>
    <n v="1"/>
    <n v="1752"/>
    <x v="78"/>
    <m/>
    <m/>
    <m/>
    <n v="2010"/>
    <s v="INDEFERIDO"/>
    <m/>
    <m/>
    <m/>
    <s v=" "/>
    <m/>
    <m/>
    <m/>
    <m/>
    <m/>
    <m/>
    <m/>
    <m/>
    <m/>
    <x v="1"/>
    <m/>
    <m/>
    <d v="1905-07-07T00:00:00"/>
    <n v="2010"/>
    <m/>
    <m/>
    <m/>
    <m/>
    <m/>
    <m/>
    <m/>
    <m/>
    <m/>
    <m/>
  </r>
  <r>
    <m/>
    <s v="SUPERINT"/>
    <s v="Origem: DEPAM. Destino: SE-SC, em 04/09/2015. Ver observações."/>
    <s v="01510.000854/2014-11"/>
    <s v="S"/>
    <s v="SC"/>
    <s v="Três Barras"/>
    <s v="Conjunto Arquitetônico"/>
    <s v="Complexo Lumber"/>
    <n v="1"/>
    <m/>
    <n v="1"/>
    <n v="1753"/>
    <x v="78"/>
    <m/>
    <m/>
    <m/>
    <n v="2010"/>
    <s v="INSTRUÇÃO"/>
    <m/>
    <m/>
    <m/>
    <s v=" "/>
    <m/>
    <m/>
    <m/>
    <m/>
    <m/>
    <m/>
    <m/>
    <m/>
    <m/>
    <x v="1"/>
    <m/>
    <m/>
    <m/>
    <m/>
    <s v="Info SE-SC, 14/03/2016:O processo carece de complementação de informações, levantamentos cadastrais e históricos, para formatação do dossiê. A proposta é extrememente pertinente, mas a instrução encontra-se paralisada por falta de recursos."/>
    <m/>
    <m/>
    <m/>
    <m/>
    <m/>
    <m/>
    <m/>
    <m/>
    <m/>
  </r>
  <r>
    <m/>
    <s v="SUPERINT"/>
    <s v="Origem: DEPAM. Destino: SE-SC, em 14/09/2015. Ver observações."/>
    <s v="01510.000774/2009-90"/>
    <s v="S"/>
    <s v="SC"/>
    <s v="Vários"/>
    <s v="Conjunto Arquitetônico"/>
    <s v="Conjunto da Obra do Arquiteto Hans Broos em Santa Catarina"/>
    <n v="1"/>
    <m/>
    <n v="1"/>
    <n v="1754"/>
    <x v="78"/>
    <m/>
    <m/>
    <m/>
    <n v="2010"/>
    <s v="INSTRUÇÃO"/>
    <m/>
    <m/>
    <m/>
    <s v=" "/>
    <m/>
    <m/>
    <m/>
    <m/>
    <m/>
    <m/>
    <m/>
    <m/>
    <m/>
    <x v="1"/>
    <m/>
    <m/>
    <m/>
    <m/>
    <s v="Info SE-SC (14/03/2016): O arquiteto é um dos expoentes do modernismo no Brasil, com obras expressivas em Santa Catarina e São Paulo. As duas superintendências estão em contato para dar continuidade à instrução. O próximo passo seria a seleção de quais da"/>
    <m/>
    <m/>
    <m/>
    <m/>
    <m/>
    <m/>
    <m/>
    <m/>
    <m/>
  </r>
  <r>
    <m/>
    <s v="ARQUIVO"/>
    <s v="Anexado ao processo 748-T-64, do Aterro do Flamento,  a ser reaberto para rerratificação."/>
    <s v="01500.003328/2014-13"/>
    <s v="SE"/>
    <s v="RJ"/>
    <s v="Rio de Janeiro"/>
    <s v="Infraestrutura ou equipamento urbano"/>
    <s v="Viaduto Paulo Bittencourt, no Parque do Flamengo"/>
    <n v="1"/>
    <m/>
    <n v="1"/>
    <n v="1755"/>
    <x v="78"/>
    <m/>
    <m/>
    <m/>
    <n v="2010"/>
    <s v="ANEXADO"/>
    <m/>
    <m/>
    <m/>
    <s v=" "/>
    <m/>
    <m/>
    <m/>
    <m/>
    <m/>
    <m/>
    <m/>
    <m/>
    <m/>
    <x v="1"/>
    <m/>
    <m/>
    <m/>
    <m/>
    <m/>
    <m/>
    <m/>
    <m/>
    <m/>
    <m/>
    <m/>
    <m/>
    <m/>
    <m/>
  </r>
  <r>
    <m/>
    <s v="ARQUIVO"/>
    <s v="INDEFERIDO em 30/09/2015"/>
    <s v="01500.004953/2009-15"/>
    <s v="SE"/>
    <s v="RJ"/>
    <s v="Quissamã"/>
    <s v="Conjunto Arquitetônico"/>
    <s v="Remanescentes da Companhia Engenho Central de Quissamã"/>
    <n v="1"/>
    <m/>
    <n v="1"/>
    <n v="1756"/>
    <x v="78"/>
    <m/>
    <m/>
    <m/>
    <n v="2010"/>
    <s v="INDEFERIDO"/>
    <m/>
    <m/>
    <m/>
    <s v=" "/>
    <m/>
    <m/>
    <m/>
    <m/>
    <m/>
    <m/>
    <m/>
    <m/>
    <m/>
    <x v="1"/>
    <m/>
    <m/>
    <d v="1905-07-07T00:00:00"/>
    <n v="2010"/>
    <m/>
    <m/>
    <m/>
    <m/>
    <m/>
    <m/>
    <m/>
    <m/>
    <m/>
    <m/>
  </r>
  <r>
    <m/>
    <s v="ARQUIVO"/>
    <s v="Encaminhado para INDEFERIMENTO em 14/09/2015"/>
    <s v="01510.002238/2011-43"/>
    <s v="S"/>
    <s v="SC"/>
    <s v="Florianópolis"/>
    <s v="Patrimônio Natural"/>
    <s v="Ponta do Coral e Ponta do Lessa"/>
    <n v="1"/>
    <m/>
    <n v="1"/>
    <n v="1757"/>
    <x v="78"/>
    <m/>
    <m/>
    <m/>
    <n v="2010"/>
    <s v="INDEFERIDO"/>
    <m/>
    <m/>
    <m/>
    <s v=" "/>
    <m/>
    <m/>
    <m/>
    <m/>
    <m/>
    <m/>
    <m/>
    <m/>
    <m/>
    <x v="1"/>
    <m/>
    <m/>
    <d v="1905-07-07T00:00:00"/>
    <n v="2010"/>
    <m/>
    <m/>
    <m/>
    <m/>
    <m/>
    <m/>
    <m/>
    <m/>
    <m/>
    <m/>
  </r>
  <r>
    <m/>
    <s v="SUPERINT"/>
    <s v="Origem: DEPAM. Destino: SE-SP, em 14/09/2015"/>
    <s v="01506.001120/2009-42"/>
    <s v="SE"/>
    <s v="SP"/>
    <s v="São Paulo"/>
    <s v="Conjunto Arquitetônico"/>
    <s v="Conjunto da Obra do Arquiteto Hans Broos em São Paulo"/>
    <n v="1"/>
    <m/>
    <n v="1"/>
    <n v="1758"/>
    <x v="78"/>
    <m/>
    <m/>
    <m/>
    <n v="2010"/>
    <s v="INSTRUÇÃO"/>
    <m/>
    <m/>
    <m/>
    <s v=" "/>
    <m/>
    <m/>
    <m/>
    <m/>
    <m/>
    <m/>
    <m/>
    <m/>
    <m/>
    <x v="1"/>
    <m/>
    <m/>
    <m/>
    <m/>
    <m/>
    <m/>
    <m/>
    <m/>
    <m/>
    <m/>
    <m/>
    <m/>
    <m/>
    <m/>
  </r>
  <r>
    <m/>
    <s v="ARQUIVO"/>
    <s v="INDEFERIDO em 14/10/2015."/>
    <s v="01506.004189/2014-95"/>
    <s v="SE"/>
    <s v="SP"/>
    <s v="Araraquara"/>
    <s v="Conjunto Urbano"/>
    <s v="Distrito de Bueno de Andrada"/>
    <n v="1"/>
    <m/>
    <n v="1"/>
    <n v="1759"/>
    <x v="78"/>
    <m/>
    <m/>
    <m/>
    <n v="2010"/>
    <s v="INDEFERIDO"/>
    <m/>
    <m/>
    <m/>
    <s v=" "/>
    <m/>
    <m/>
    <m/>
    <m/>
    <m/>
    <m/>
    <m/>
    <m/>
    <m/>
    <x v="1"/>
    <m/>
    <m/>
    <d v="1905-07-07T00:00:00"/>
    <n v="2010"/>
    <m/>
    <m/>
    <m/>
    <m/>
    <m/>
    <m/>
    <m/>
    <m/>
    <m/>
    <m/>
  </r>
  <r>
    <m/>
    <s v="SUPERINT"/>
    <s v="Origem: DEPAM. Destino: SE-SC em 28/09/2015. Ver observações."/>
    <s v="01450.008739/2015-19"/>
    <s v="S"/>
    <s v="SC"/>
    <s v="Lages"/>
    <s v="Edificação e Acervo"/>
    <s v="Catedral de Lages"/>
    <n v="1"/>
    <m/>
    <n v="1"/>
    <n v="1760"/>
    <x v="78"/>
    <m/>
    <m/>
    <m/>
    <n v="2010"/>
    <s v="INSTRUÇÃO"/>
    <m/>
    <m/>
    <m/>
    <s v=" "/>
    <m/>
    <m/>
    <m/>
    <m/>
    <m/>
    <m/>
    <m/>
    <m/>
    <m/>
    <x v="1"/>
    <m/>
    <m/>
    <m/>
    <m/>
    <s v="Info SE-SC (14/03/2016): Sob responsabilidade da arquiteta Marina Cañas para fundamentação do parecer. Ainda há posicionamento final da Superintendência sobre o pedido. De toda forma, não é um tombamento emergencial, o bem não está em risco e já é tombado"/>
    <m/>
    <m/>
    <m/>
    <m/>
    <m/>
    <m/>
    <m/>
    <m/>
    <m/>
  </r>
  <r>
    <m/>
    <s v="SUPERINT"/>
    <s v="Origem: DEPAM. Destino: SE-ES em 28/09/2016. Superintendência entende que tem valor histórico e simbólico e vai instruir (Anna, 12/01/2016)"/>
    <s v="01450.009161/2015-18"/>
    <s v="SE"/>
    <s v="ES"/>
    <s v="Serra "/>
    <s v="Sítio arqueológico"/>
    <s v="Sítio Histórico e Arqueológico do Queimado"/>
    <n v="1"/>
    <m/>
    <n v="1"/>
    <n v="1761"/>
    <x v="78"/>
    <m/>
    <m/>
    <m/>
    <n v="2010"/>
    <s v="INSTRUÇÃO"/>
    <m/>
    <m/>
    <m/>
    <s v=" "/>
    <m/>
    <m/>
    <m/>
    <m/>
    <m/>
    <m/>
    <m/>
    <m/>
    <m/>
    <x v="1"/>
    <m/>
    <m/>
    <m/>
    <m/>
    <m/>
    <m/>
    <m/>
    <m/>
    <m/>
    <m/>
    <m/>
    <m/>
    <m/>
    <m/>
  </r>
  <r>
    <d v="2015-10-07T00:00:00"/>
    <s v="DEPAM"/>
    <s v="CGID: 08/10/2015"/>
    <s v="00730.000185/2015-01"/>
    <s v="S"/>
    <s v="RS"/>
    <s v="Rio Pardo"/>
    <s v="Quilombo"/>
    <s v="Bens Materiais do Rincão dos Negros"/>
    <n v="1"/>
    <m/>
    <n v="1"/>
    <n v="1762"/>
    <x v="78"/>
    <m/>
    <m/>
    <m/>
    <n v="2010"/>
    <s v="INSTRUÇÃO"/>
    <m/>
    <m/>
    <m/>
    <s v=" "/>
    <m/>
    <m/>
    <m/>
    <m/>
    <m/>
    <m/>
    <m/>
    <m/>
    <m/>
    <x v="1"/>
    <m/>
    <m/>
    <m/>
    <m/>
    <m/>
    <m/>
    <m/>
    <m/>
    <m/>
    <m/>
    <m/>
    <m/>
    <m/>
    <m/>
  </r>
  <r>
    <m/>
    <s v="SUPERINT"/>
    <s v="Origem: DEPAM. Destino: SE-SC, em 06/10/2015"/>
    <s v="01500.003320/2015-38"/>
    <s v="SE"/>
    <s v="RJ"/>
    <s v="Volta Redonda"/>
    <s v="Edificação"/>
    <s v="Torre de aviação do Aeroclube de Volta Redonda"/>
    <n v="1"/>
    <m/>
    <n v="1"/>
    <n v="1763"/>
    <x v="78"/>
    <m/>
    <m/>
    <m/>
    <n v="2010"/>
    <s v="INSTRUÇÃO"/>
    <m/>
    <m/>
    <m/>
    <s v=" "/>
    <m/>
    <m/>
    <m/>
    <m/>
    <m/>
    <m/>
    <m/>
    <m/>
    <m/>
    <x v="1"/>
    <m/>
    <m/>
    <m/>
    <m/>
    <m/>
    <m/>
    <m/>
    <m/>
    <m/>
    <m/>
    <m/>
    <m/>
    <m/>
    <m/>
  </r>
  <r>
    <m/>
    <s v="SUPERINT"/>
    <s v="Origem: DEPAM. Destino: SE-RJ, em 06/10/2015. Ver observações."/>
    <s v="01510.002135/2015-15"/>
    <s v="S"/>
    <s v="SC"/>
    <s v="Florianópolis"/>
    <s v="Conjunto Arquitetônico"/>
    <s v="Conjunto de Edificações Representativas da Arquitetura Moderna em Florianópolis"/>
    <n v="1"/>
    <m/>
    <n v="1"/>
    <n v="1764"/>
    <x v="78"/>
    <m/>
    <m/>
    <m/>
    <n v="2010"/>
    <s v="INSTRUÇÃO"/>
    <m/>
    <m/>
    <m/>
    <s v=" "/>
    <m/>
    <m/>
    <m/>
    <m/>
    <m/>
    <m/>
    <m/>
    <m/>
    <m/>
    <x v="1"/>
    <m/>
    <m/>
    <m/>
    <m/>
    <s v="Info SE-SC (14/03/2016): Um primeiro estudo sobre a arquitetura moderna de Florianópolis foi realizado em parceria com a UFSC e ainda carece de uma reflexão mais aprofundada sobre a efetiva relevância de algumas edificações no contexto nacional. É fato qu"/>
    <m/>
    <m/>
    <m/>
    <m/>
    <m/>
    <m/>
    <m/>
    <m/>
    <m/>
  </r>
  <r>
    <m/>
    <s v="ARQUIVO"/>
    <s v="INDEFERIDO em 28/12/2011."/>
    <s v="01450.009055/2015-34"/>
    <s v="NE"/>
    <s v="AL"/>
    <s v="Pão de Açúcar"/>
    <s v="Edificação"/>
    <s v="Prédio situado à Avenida Ferreira de Novais, 1001"/>
    <n v="1"/>
    <m/>
    <n v="1"/>
    <n v="1765"/>
    <x v="78"/>
    <m/>
    <m/>
    <m/>
    <n v="2010"/>
    <s v="INDEFERIDO"/>
    <m/>
    <m/>
    <m/>
    <s v=" "/>
    <m/>
    <m/>
    <m/>
    <m/>
    <m/>
    <m/>
    <m/>
    <m/>
    <m/>
    <x v="1"/>
    <m/>
    <m/>
    <d v="1905-07-03T00:00:00"/>
    <n v="2010"/>
    <m/>
    <m/>
    <m/>
    <m/>
    <m/>
    <m/>
    <m/>
    <m/>
    <m/>
    <m/>
  </r>
  <r>
    <m/>
    <s v="SUPERINT"/>
    <s v="Superintendência diz que vai instruir. Restituído pra lá. Origem: DEPAM. Destino: SE-PR, em 12/01/2016"/>
    <s v="01450.003900/2015-68"/>
    <s v="S"/>
    <s v="PR"/>
    <s v="São Mateus do Sul"/>
    <s v="Edificação e Acervo"/>
    <s v="Igreja da Água Branca"/>
    <n v="1"/>
    <m/>
    <n v="1"/>
    <n v="1766"/>
    <x v="78"/>
    <m/>
    <m/>
    <m/>
    <n v="2010"/>
    <s v="INSTRUÇÃO"/>
    <m/>
    <m/>
    <m/>
    <s v=" "/>
    <m/>
    <m/>
    <m/>
    <m/>
    <m/>
    <m/>
    <m/>
    <m/>
    <m/>
    <x v="1"/>
    <m/>
    <m/>
    <m/>
    <m/>
    <m/>
    <m/>
    <m/>
    <m/>
    <m/>
    <m/>
    <m/>
    <m/>
    <m/>
    <m/>
  </r>
  <r>
    <m/>
    <s v="SUPERINT"/>
    <s v="Origem: DEPAM. Destino: SE-RJ, em 22/12/2015"/>
    <s v="01500.000554/2008-02"/>
    <s v="SE"/>
    <s v="RJ"/>
    <s v="Rio de Janeiro"/>
    <s v="Ruína"/>
    <s v="Muro localizado em terreno baldio, na Ilha de Paquetá"/>
    <n v="1"/>
    <m/>
    <n v="1"/>
    <n v="1767"/>
    <x v="78"/>
    <m/>
    <m/>
    <m/>
    <n v="2010"/>
    <s v="INSTRUÇÃO"/>
    <m/>
    <m/>
    <m/>
    <s v=" "/>
    <m/>
    <m/>
    <m/>
    <m/>
    <m/>
    <m/>
    <m/>
    <m/>
    <m/>
    <x v="1"/>
    <m/>
    <m/>
    <m/>
    <m/>
    <m/>
    <m/>
    <m/>
    <m/>
    <m/>
    <m/>
    <m/>
    <m/>
    <m/>
    <m/>
  </r>
  <r>
    <m/>
    <s v="SUPERINT"/>
    <s v="GTIT, em 22/12/2015"/>
    <s v="01450.010533/2015-59"/>
    <s v="NE"/>
    <s v="BA"/>
    <s v="Lauro de Freitas"/>
    <s v="Terreiro"/>
    <s v="Terreiro São Jorge Filho da Goméia"/>
    <n v="1"/>
    <m/>
    <n v="1"/>
    <n v="1768"/>
    <x v="78"/>
    <m/>
    <m/>
    <m/>
    <n v="2010"/>
    <s v="INSTRUÇÃO"/>
    <m/>
    <m/>
    <m/>
    <s v=" "/>
    <m/>
    <m/>
    <m/>
    <m/>
    <m/>
    <m/>
    <m/>
    <m/>
    <m/>
    <x v="1"/>
    <m/>
    <m/>
    <m/>
    <m/>
    <m/>
    <m/>
    <m/>
    <m/>
    <m/>
    <m/>
    <m/>
    <m/>
    <m/>
    <m/>
  </r>
  <r>
    <m/>
    <s v="ARQUIVO"/>
    <s v="Origem: DEPAM. Destino: SE-RJ, em 14/01/2016"/>
    <s v="01500.004817/2012-21"/>
    <s v="SE"/>
    <s v="RJ"/>
    <s v="Rio de Janeiro"/>
    <s v="Edificação"/>
    <s v="Escola Técnica Engenheiro Silva Freire"/>
    <n v="1"/>
    <m/>
    <n v="1"/>
    <n v="1769"/>
    <x v="78"/>
    <m/>
    <m/>
    <m/>
    <n v="2010"/>
    <s v="INDEFERIDO"/>
    <m/>
    <d v="2020-06-19T00:00:00"/>
    <m/>
    <s v=" "/>
    <m/>
    <m/>
    <m/>
    <m/>
    <m/>
    <m/>
    <m/>
    <m/>
    <m/>
    <x v="1"/>
    <m/>
    <m/>
    <m/>
    <m/>
    <m/>
    <m/>
    <m/>
    <m/>
    <m/>
    <m/>
    <m/>
    <m/>
    <m/>
    <m/>
  </r>
  <r>
    <m/>
    <s v="SUPERINT"/>
    <s v="Origem: DEPAM. Destino: SE-SE, em 13/01/2016"/>
    <s v="01504.001770/2009-16"/>
    <s v="NE"/>
    <s v="SE"/>
    <s v="Neópolis"/>
    <s v="Edificação e Acervo"/>
    <s v="Igreja de Nossa Senhora do Rosário"/>
    <n v="1"/>
    <m/>
    <n v="1"/>
    <n v="1770"/>
    <x v="78"/>
    <m/>
    <m/>
    <m/>
    <n v="2010"/>
    <s v="INSTRUÇÃO"/>
    <m/>
    <m/>
    <m/>
    <s v=" "/>
    <m/>
    <m/>
    <m/>
    <m/>
    <m/>
    <m/>
    <m/>
    <m/>
    <m/>
    <x v="1"/>
    <m/>
    <m/>
    <m/>
    <m/>
    <m/>
    <m/>
    <m/>
    <m/>
    <m/>
    <m/>
    <m/>
    <m/>
    <m/>
    <m/>
  </r>
  <r>
    <m/>
    <s v="SUPERINT"/>
    <s v="Origem: DEPAM. Destino: SE-DF, em 11/02/2016"/>
    <s v="01450.011786/2015-40"/>
    <s v="CO"/>
    <s v="DF"/>
    <s v="Brasília"/>
    <s v="Edificação"/>
    <s v="Edifício Sede I - Banco do Brasil"/>
    <n v="1"/>
    <m/>
    <n v="1"/>
    <n v="1771"/>
    <x v="78"/>
    <m/>
    <m/>
    <m/>
    <n v="2010"/>
    <s v="INSTRUÇÃO"/>
    <m/>
    <m/>
    <m/>
    <s v=" "/>
    <m/>
    <m/>
    <m/>
    <m/>
    <m/>
    <m/>
    <m/>
    <m/>
    <m/>
    <x v="1"/>
    <m/>
    <m/>
    <m/>
    <m/>
    <m/>
    <m/>
    <m/>
    <m/>
    <m/>
    <m/>
    <m/>
    <m/>
    <m/>
    <m/>
  </r>
  <r>
    <m/>
    <s v="SUPERINT"/>
    <s v="Origem: DEPAM. Destino: SE-AL, em 14/01/2017"/>
    <s v="01403.000323/2013-56"/>
    <s v="NE"/>
    <s v="AL"/>
    <s v="Belo Monte"/>
    <s v="Edificação e Acervo"/>
    <s v="Igreja de Nossa Senhora dos Prazeres"/>
    <n v="1"/>
    <m/>
    <n v="1"/>
    <n v="1772"/>
    <x v="78"/>
    <m/>
    <m/>
    <m/>
    <n v="2010"/>
    <s v="INSTRUÇÃO"/>
    <m/>
    <m/>
    <m/>
    <s v=" "/>
    <m/>
    <m/>
    <m/>
    <m/>
    <m/>
    <m/>
    <m/>
    <m/>
    <m/>
    <x v="1"/>
    <m/>
    <m/>
    <m/>
    <m/>
    <m/>
    <m/>
    <m/>
    <m/>
    <m/>
    <m/>
    <m/>
    <m/>
    <m/>
    <m/>
  </r>
  <r>
    <d v="2020-01-17T00:00:00"/>
    <s v="DEPAM"/>
    <m/>
    <s v="01450.007476/2015-21"/>
    <s v="NE"/>
    <s v="BA"/>
    <s v="Salvador"/>
    <s v="Edificação"/>
    <s v="Teatro Vila Velha"/>
    <n v="1"/>
    <m/>
    <n v="1"/>
    <n v="1773"/>
    <x v="78"/>
    <m/>
    <m/>
    <m/>
    <n v="2010"/>
    <s v="INSTRUÇÃO"/>
    <s v="INDEFERIMENTO"/>
    <m/>
    <m/>
    <s v=" "/>
    <m/>
    <m/>
    <m/>
    <m/>
    <m/>
    <m/>
    <m/>
    <m/>
    <m/>
    <x v="1"/>
    <m/>
    <m/>
    <m/>
    <m/>
    <m/>
    <m/>
    <m/>
    <m/>
    <m/>
    <m/>
    <m/>
    <m/>
    <m/>
    <m/>
  </r>
  <r>
    <m/>
    <s v="ARQUIVO"/>
    <s v="INDEFERIDO em 09/03/2016"/>
    <s v="01506.004220/2013-15"/>
    <s v="SE"/>
    <s v="SP"/>
    <s v="Guarulhos"/>
    <s v="Sítio arqueológico"/>
    <s v="Área com presença de estruturas arqueológicas de lavra de ouro do período colonial"/>
    <n v="1"/>
    <m/>
    <n v="1"/>
    <n v="1774"/>
    <x v="79"/>
    <m/>
    <m/>
    <m/>
    <n v="2010"/>
    <s v="INDEFERIDO"/>
    <m/>
    <m/>
    <m/>
    <s v=" "/>
    <m/>
    <m/>
    <m/>
    <m/>
    <m/>
    <m/>
    <m/>
    <m/>
    <m/>
    <x v="1"/>
    <m/>
    <m/>
    <d v="1905-07-08T00:00:00"/>
    <n v="2010"/>
    <m/>
    <m/>
    <m/>
    <m/>
    <m/>
    <m/>
    <m/>
    <m/>
    <m/>
    <m/>
  </r>
  <r>
    <m/>
    <s v="SUPERINT"/>
    <s v="Origem: DEPAM, destino: SE-SP, em 12/02/2016"/>
    <s v="01450.002469/2016-13"/>
    <s v="SE"/>
    <s v="SP"/>
    <s v="São José dos Campos"/>
    <s v="Edificação"/>
    <s v="Hospital Antoninho da Rocha Marmo (Sanatorinho)"/>
    <n v="1"/>
    <m/>
    <n v="1"/>
    <n v="1775"/>
    <x v="79"/>
    <m/>
    <m/>
    <m/>
    <n v="2010"/>
    <s v="INSTRUÇÃO"/>
    <m/>
    <m/>
    <m/>
    <s v=" "/>
    <m/>
    <m/>
    <m/>
    <m/>
    <m/>
    <m/>
    <m/>
    <m/>
    <m/>
    <x v="1"/>
    <m/>
    <m/>
    <m/>
    <m/>
    <m/>
    <m/>
    <m/>
    <m/>
    <m/>
    <m/>
    <m/>
    <m/>
    <m/>
    <m/>
  </r>
  <r>
    <m/>
    <s v="ARQUIVO"/>
    <s v="INDEFERIDO em 09.03.16"/>
    <s v="01506.003787/2015-28"/>
    <s v="SE"/>
    <s v="SP"/>
    <s v="Altinópolis"/>
    <s v="Edificação"/>
    <s v="Cine Emília"/>
    <n v="1"/>
    <m/>
    <n v="1"/>
    <n v="1776"/>
    <x v="79"/>
    <m/>
    <m/>
    <m/>
    <n v="2010"/>
    <s v="INDEFERIDO"/>
    <m/>
    <m/>
    <m/>
    <s v=" "/>
    <m/>
    <m/>
    <m/>
    <m/>
    <m/>
    <m/>
    <m/>
    <m/>
    <m/>
    <x v="1"/>
    <m/>
    <m/>
    <d v="1905-07-08T00:00:00"/>
    <n v="2010"/>
    <m/>
    <m/>
    <m/>
    <m/>
    <m/>
    <m/>
    <m/>
    <m/>
    <m/>
    <m/>
  </r>
  <r>
    <m/>
    <s v="ARQUIVO"/>
    <s v="Origem: DEPAM, destino: Presidência, para INDEFERIMENTO, em 20/07/2016"/>
    <s v="01506.004418/2015-52"/>
    <s v="SE"/>
    <s v="SP"/>
    <s v="São Paulo"/>
    <s v="Jardim Histórico"/>
    <s v="Parque Augusta"/>
    <n v="1"/>
    <m/>
    <n v="1"/>
    <n v="1777"/>
    <x v="79"/>
    <m/>
    <m/>
    <m/>
    <n v="2010"/>
    <s v="INDEFERIDO"/>
    <m/>
    <m/>
    <m/>
    <s v=" "/>
    <m/>
    <m/>
    <m/>
    <m/>
    <m/>
    <m/>
    <m/>
    <m/>
    <m/>
    <x v="1"/>
    <m/>
    <m/>
    <d v="1905-07-08T00:00:00"/>
    <n v="2010"/>
    <m/>
    <m/>
    <m/>
    <m/>
    <m/>
    <m/>
    <m/>
    <m/>
    <m/>
    <m/>
  </r>
  <r>
    <m/>
    <s v="SUPERINT"/>
    <s v="Origem: DEPAM, destino: SE-PI, em 26/02/2017"/>
    <s v="01402.000849/2015-16"/>
    <s v="NE"/>
    <s v="PI"/>
    <s v="Teresina"/>
    <s v="Edificação"/>
    <s v="Prédio Sede do Tribunal de Justiça do Estado do Piauí"/>
    <n v="1"/>
    <m/>
    <n v="1"/>
    <n v="1778"/>
    <x v="79"/>
    <m/>
    <m/>
    <m/>
    <n v="2010"/>
    <s v="INSTRUÇÃO"/>
    <m/>
    <m/>
    <m/>
    <s v=" "/>
    <m/>
    <m/>
    <m/>
    <m/>
    <m/>
    <m/>
    <m/>
    <m/>
    <m/>
    <x v="1"/>
    <m/>
    <m/>
    <m/>
    <m/>
    <m/>
    <m/>
    <m/>
    <m/>
    <m/>
    <m/>
    <m/>
    <m/>
    <m/>
    <m/>
  </r>
  <r>
    <m/>
    <s v="SUPERINT"/>
    <s v="Origem: DEPAM, destino: SE-MS, em 26/02/2017"/>
    <s v="01401.000039/2014-81"/>
    <s v="CO"/>
    <s v="MS"/>
    <s v="Ladário"/>
    <s v="Edificação"/>
    <s v="Templo Maçônico da Augusta e Respeitável Loja Simbólica Pharol do Norte"/>
    <n v="1"/>
    <m/>
    <n v="1"/>
    <n v="1779"/>
    <x v="79"/>
    <m/>
    <m/>
    <m/>
    <n v="2010"/>
    <s v="INSTRUÇÃO"/>
    <m/>
    <m/>
    <m/>
    <s v=" "/>
    <m/>
    <m/>
    <m/>
    <m/>
    <m/>
    <m/>
    <m/>
    <m/>
    <m/>
    <x v="1"/>
    <m/>
    <m/>
    <m/>
    <m/>
    <m/>
    <m/>
    <m/>
    <m/>
    <m/>
    <m/>
    <m/>
    <m/>
    <m/>
    <m/>
  </r>
  <r>
    <m/>
    <s v="ARQUIVO"/>
    <s v="INDEFERIDO em 08.03.16"/>
    <s v="01450.012984/2010-16"/>
    <s v="NE"/>
    <s v="BA"/>
    <s v="Salvador"/>
    <s v="Conjunto Arquitetônico"/>
    <s v="Edificações da área do Hospital Dom Rodrigo de Menezes"/>
    <n v="1"/>
    <m/>
    <n v="1"/>
    <n v="1780"/>
    <x v="79"/>
    <m/>
    <m/>
    <m/>
    <n v="2010"/>
    <s v="INDEFERIDO"/>
    <m/>
    <m/>
    <m/>
    <s v=" "/>
    <m/>
    <m/>
    <m/>
    <m/>
    <m/>
    <m/>
    <m/>
    <m/>
    <m/>
    <x v="1"/>
    <m/>
    <m/>
    <d v="1905-07-08T00:00:00"/>
    <n v="2010"/>
    <m/>
    <m/>
    <m/>
    <m/>
    <m/>
    <m/>
    <m/>
    <m/>
    <m/>
    <m/>
  </r>
  <r>
    <m/>
    <s v="ARQUIVO"/>
    <s v="Origem: DEPAM. Destino: SE-CE, em 24/03/2016"/>
    <s v="01496.000131/2001-14"/>
    <s v="NE"/>
    <s v="CE"/>
    <s v="Jaguaribe"/>
    <s v="Edificação"/>
    <s v="Casa de Câmara e Cadeia"/>
    <n v="1"/>
    <m/>
    <n v="1"/>
    <n v="1781"/>
    <x v="79"/>
    <d v="2001-08-31T00:00:00"/>
    <m/>
    <d v="2016-03-07T00:00:00"/>
    <n v="2010"/>
    <s v="INSTRUÇÃO"/>
    <s v="INDEFERIMENTO"/>
    <d v="2021-06-13T00:00:00"/>
    <m/>
    <s v=" "/>
    <m/>
    <m/>
    <m/>
    <m/>
    <m/>
    <m/>
    <m/>
    <m/>
    <m/>
    <x v="1"/>
    <m/>
    <m/>
    <m/>
    <m/>
    <m/>
    <m/>
    <m/>
    <m/>
    <m/>
    <m/>
    <m/>
    <m/>
    <m/>
    <m/>
  </r>
  <r>
    <m/>
    <s v="SUPERINT"/>
    <s v="Origem: DEPAM. Destino: SE-RJ, em 24/03/2016"/>
    <s v="01500.000998/2015-69"/>
    <s v="SE"/>
    <s v="RJ"/>
    <s v="Cachoeira de Macacu"/>
    <s v="Ruína"/>
    <s v="Ruínas da Igreja de São José da Boa Morte"/>
    <n v="1"/>
    <m/>
    <n v="1"/>
    <n v="1782"/>
    <x v="79"/>
    <m/>
    <m/>
    <m/>
    <n v="2010"/>
    <s v="INSTRUÇÃO"/>
    <m/>
    <m/>
    <m/>
    <s v=" "/>
    <m/>
    <m/>
    <m/>
    <m/>
    <m/>
    <m/>
    <m/>
    <m/>
    <m/>
    <x v="1"/>
    <m/>
    <m/>
    <m/>
    <m/>
    <m/>
    <m/>
    <m/>
    <m/>
    <m/>
    <m/>
    <m/>
    <m/>
    <m/>
    <m/>
  </r>
  <r>
    <m/>
    <s v="ARQUIVO"/>
    <s v="Origem: DEPAM. Destino: Arquivo, em 24/03/2016, para correção da UF, cadastrada como em MG. Solicitei envio direto para a SE-RJ"/>
    <s v="01500.002353/2015-61"/>
    <s v="SE"/>
    <s v="RJ"/>
    <s v="Miracema"/>
    <s v="Edificação"/>
    <s v="Sede da Fazenda São Martino"/>
    <n v="1"/>
    <m/>
    <n v="1"/>
    <n v="1783"/>
    <x v="79"/>
    <m/>
    <m/>
    <m/>
    <n v="2010"/>
    <s v="INSTRUÇÃO"/>
    <m/>
    <m/>
    <m/>
    <s v=" "/>
    <m/>
    <m/>
    <m/>
    <m/>
    <m/>
    <m/>
    <m/>
    <m/>
    <m/>
    <x v="1"/>
    <m/>
    <m/>
    <m/>
    <m/>
    <m/>
    <m/>
    <m/>
    <m/>
    <m/>
    <m/>
    <m/>
    <m/>
    <m/>
    <m/>
  </r>
  <r>
    <m/>
    <s v="ARQUIVO"/>
    <s v="Encaminhado para INDEFERIMENTO em 24/06/2016"/>
    <s v="01450.002450/2016-77"/>
    <s v="S"/>
    <s v="RS"/>
    <s v="Nova Roma do Sul"/>
    <s v="Edificação"/>
    <s v="Antigo Frigorífico"/>
    <n v="1"/>
    <m/>
    <n v="1"/>
    <n v="1784"/>
    <x v="79"/>
    <m/>
    <m/>
    <m/>
    <n v="2010"/>
    <s v="INDEFERIDO"/>
    <m/>
    <m/>
    <m/>
    <s v=" "/>
    <m/>
    <m/>
    <m/>
    <m/>
    <m/>
    <m/>
    <m/>
    <m/>
    <m/>
    <x v="1"/>
    <m/>
    <m/>
    <d v="1905-07-08T00:00:00"/>
    <n v="2010"/>
    <m/>
    <m/>
    <m/>
    <m/>
    <m/>
    <m/>
    <m/>
    <m/>
    <m/>
    <m/>
  </r>
  <r>
    <m/>
    <s v="SUPERINT"/>
    <s v="Origem: DEPAM. Destino: SE-PE, em 05/05/2016"/>
    <s v="01498.000019/2015-69"/>
    <s v="NE"/>
    <s v="PE"/>
    <s v="Cabrobó"/>
    <s v="Conjunto Urbano"/>
    <s v="Povoação original, 1ª e 2ª Igrejas Matrizes de Cabrobó"/>
    <n v="1"/>
    <m/>
    <n v="1"/>
    <n v="1785"/>
    <x v="79"/>
    <m/>
    <m/>
    <m/>
    <n v="2010"/>
    <s v="INSTRUÇÃO"/>
    <m/>
    <m/>
    <m/>
    <s v=" "/>
    <m/>
    <m/>
    <m/>
    <m/>
    <m/>
    <m/>
    <m/>
    <m/>
    <m/>
    <x v="1"/>
    <m/>
    <m/>
    <m/>
    <m/>
    <m/>
    <m/>
    <m/>
    <m/>
    <m/>
    <m/>
    <m/>
    <m/>
    <m/>
    <m/>
  </r>
  <r>
    <m/>
    <s v="SUPERINT"/>
    <s v="Origem: DEPAM. Destino: SE-PI, em 05/05/2016"/>
    <s v="01402.000316/2013-64"/>
    <s v="NE"/>
    <s v="PI"/>
    <s v="Teresina"/>
    <s v="Conjunto Rural"/>
    <s v="Fazenda São Joaquim"/>
    <n v="1"/>
    <m/>
    <n v="1"/>
    <n v="1786"/>
    <x v="79"/>
    <m/>
    <m/>
    <m/>
    <n v="2010"/>
    <s v="INSTRUÇÃO"/>
    <m/>
    <m/>
    <m/>
    <s v=" "/>
    <m/>
    <m/>
    <m/>
    <m/>
    <m/>
    <m/>
    <m/>
    <m/>
    <m/>
    <x v="1"/>
    <m/>
    <m/>
    <m/>
    <m/>
    <m/>
    <m/>
    <m/>
    <m/>
    <m/>
    <m/>
    <m/>
    <m/>
    <m/>
    <m/>
  </r>
  <r>
    <m/>
    <s v="ARQUIVO"/>
    <s v="INDEFERIDO em 18.05.16"/>
    <s v="01506.003832/2012-00"/>
    <s v="SE"/>
    <s v="SP"/>
    <s v="Vários"/>
    <s v="Patrimônio Natural"/>
    <s v="Áreas Naturais nos Municípios de Valinhos, Itatiba, Vinhedo e Louveira"/>
    <n v="1"/>
    <m/>
    <n v="1"/>
    <n v="1787"/>
    <x v="79"/>
    <m/>
    <m/>
    <m/>
    <n v="2010"/>
    <s v="INDEFERIDO"/>
    <m/>
    <m/>
    <m/>
    <s v=" "/>
    <m/>
    <m/>
    <m/>
    <m/>
    <m/>
    <m/>
    <m/>
    <m/>
    <m/>
    <x v="1"/>
    <m/>
    <m/>
    <d v="1905-07-08T00:00:00"/>
    <n v="2010"/>
    <m/>
    <m/>
    <m/>
    <m/>
    <m/>
    <m/>
    <m/>
    <m/>
    <m/>
    <m/>
  </r>
  <r>
    <m/>
    <s v="ARQUIVO"/>
    <s v="Origem: DEPAM. Destino: Presidência, em 22/08/2016, com sugestão de INDEFERIMENTO."/>
    <s v="01510.001686/2013-91"/>
    <s v="S"/>
    <s v="SC"/>
    <s v="Blumenau"/>
    <s v="Patrimônio Natural"/>
    <s v="Curva do Rio Itajaí-Açú, abrangendo a área do Antigo Porto"/>
    <m/>
    <m/>
    <n v="1"/>
    <n v="1788"/>
    <x v="79"/>
    <m/>
    <m/>
    <m/>
    <n v="2010"/>
    <s v="INDEFERIDO"/>
    <m/>
    <m/>
    <m/>
    <s v=" "/>
    <m/>
    <m/>
    <m/>
    <m/>
    <m/>
    <m/>
    <m/>
    <m/>
    <m/>
    <x v="1"/>
    <m/>
    <m/>
    <d v="1905-07-08T00:00:00"/>
    <n v="2010"/>
    <m/>
    <m/>
    <m/>
    <m/>
    <m/>
    <m/>
    <m/>
    <m/>
    <m/>
    <m/>
  </r>
  <r>
    <m/>
    <s v="ARQUIVO"/>
    <s v="INDEFERIDO, em 18/05/2016"/>
    <s v="01510.001676/2014-37"/>
    <s v="S"/>
    <s v="SC"/>
    <s v="Lages"/>
    <s v="Edificação"/>
    <s v="Colégio Aristiliano Ramos"/>
    <n v="1"/>
    <m/>
    <n v="1"/>
    <n v="1789"/>
    <x v="79"/>
    <m/>
    <m/>
    <m/>
    <n v="2010"/>
    <s v="INDEFERIDO"/>
    <m/>
    <m/>
    <m/>
    <s v=" "/>
    <m/>
    <m/>
    <m/>
    <m/>
    <m/>
    <m/>
    <m/>
    <m/>
    <m/>
    <x v="1"/>
    <m/>
    <m/>
    <d v="1905-07-08T00:00:00"/>
    <n v="2010"/>
    <m/>
    <m/>
    <m/>
    <m/>
    <m/>
    <m/>
    <m/>
    <m/>
    <m/>
    <m/>
  </r>
  <r>
    <m/>
    <s v="ARQUIVO"/>
    <s v="Origem: DEPAM. Destino: Presidência, para INDEFERIMENTO, em 13/06/2016"/>
    <s v="01506.003759/2015-19"/>
    <s v="SE"/>
    <s v="SP"/>
    <s v="Pariquera-Açu"/>
    <s v="Edificação"/>
    <s v="Imóvel à Rua dos Expedicionários, nº 198"/>
    <n v="1"/>
    <m/>
    <n v="1"/>
    <n v="1790"/>
    <x v="79"/>
    <m/>
    <m/>
    <m/>
    <n v="2010"/>
    <s v="INDEFERIDO"/>
    <m/>
    <m/>
    <m/>
    <s v=" "/>
    <m/>
    <m/>
    <m/>
    <m/>
    <m/>
    <m/>
    <m/>
    <m/>
    <m/>
    <x v="1"/>
    <m/>
    <m/>
    <d v="1905-07-08T00:00:00"/>
    <n v="2010"/>
    <m/>
    <m/>
    <m/>
    <m/>
    <m/>
    <m/>
    <m/>
    <m/>
    <m/>
    <m/>
  </r>
  <r>
    <d v="2016-06-07T00:00:00"/>
    <s v="DEPAM"/>
    <s v="GTIT"/>
    <s v="01506.003760/2015-35"/>
    <s v="SE"/>
    <s v="SP"/>
    <s v="São Paulo"/>
    <s v="Terreiro"/>
    <s v="Terreiro Ilê Axé Oxossi Caçador"/>
    <n v="1"/>
    <m/>
    <n v="1"/>
    <n v="1791"/>
    <x v="79"/>
    <m/>
    <m/>
    <m/>
    <n v="2010"/>
    <s v="INSTRUÇÃO"/>
    <s v="INDEFERIMENTO"/>
    <m/>
    <m/>
    <s v=" "/>
    <m/>
    <m/>
    <m/>
    <m/>
    <m/>
    <m/>
    <m/>
    <m/>
    <m/>
    <x v="1"/>
    <m/>
    <m/>
    <m/>
    <m/>
    <m/>
    <m/>
    <m/>
    <m/>
    <m/>
    <m/>
    <m/>
    <m/>
    <m/>
    <m/>
  </r>
  <r>
    <d v="2016-07-26T00:00:00"/>
    <s v="DEPAM"/>
    <s v="GTIT"/>
    <s v="01502.000817/2010-70"/>
    <s v="NE"/>
    <s v="BA"/>
    <s v="Cachoeira"/>
    <s v="Terreiro"/>
    <s v="Terreiro Egbé Éran Ope Olúwa - Terreiro Viva Deus"/>
    <n v="1"/>
    <m/>
    <n v="1"/>
    <n v="1792"/>
    <x v="79"/>
    <m/>
    <m/>
    <m/>
    <n v="2010"/>
    <s v="INSTRUÇÃO"/>
    <m/>
    <m/>
    <m/>
    <s v=" "/>
    <m/>
    <m/>
    <m/>
    <m/>
    <m/>
    <m/>
    <m/>
    <m/>
    <m/>
    <x v="1"/>
    <m/>
    <m/>
    <m/>
    <m/>
    <m/>
    <m/>
    <m/>
    <m/>
    <m/>
    <m/>
    <m/>
    <m/>
    <m/>
    <m/>
  </r>
  <r>
    <d v="2019-12-05T00:00:00"/>
    <s v="SUPERINT"/>
    <m/>
    <s v="01502.002434/2012-06"/>
    <s v="NE"/>
    <s v="BA"/>
    <s v="Cachoeira"/>
    <s v="Terreiro"/>
    <s v="Terreiro Aganjú Didê da Nação Nagô-Tedô (Terreiro Ilê Axé Icimimó Aganju Didè)"/>
    <n v="1"/>
    <s v="TP"/>
    <n v="1"/>
    <n v="1793"/>
    <x v="79"/>
    <m/>
    <m/>
    <m/>
    <n v="2010"/>
    <s v="TOMB. EMERG."/>
    <m/>
    <m/>
    <m/>
    <s v="BA2904902BICA00004"/>
    <m/>
    <m/>
    <m/>
    <m/>
    <m/>
    <m/>
    <m/>
    <m/>
    <m/>
    <x v="1"/>
    <m/>
    <m/>
    <m/>
    <m/>
    <m/>
    <m/>
    <m/>
    <m/>
    <m/>
    <m/>
    <m/>
    <m/>
    <m/>
    <m/>
  </r>
  <r>
    <m/>
    <s v="SUPERINT"/>
    <s v="Origem:CGID, destino: SE-RS em 22/12/2016. Teve o pedido de tombamento emergencial negado pela Câmara Setorial, segue para instrução"/>
    <s v="01450.008680/2016-40"/>
    <s v="S"/>
    <s v="RS"/>
    <s v="Canoas"/>
    <s v="Terreiro"/>
    <s v="Centro de Umbanda Ogum Lanceiro e Iemanjá"/>
    <n v="1"/>
    <m/>
    <n v="1"/>
    <n v="1794"/>
    <x v="79"/>
    <m/>
    <m/>
    <m/>
    <n v="2010"/>
    <s v="INSTRUÇÃO"/>
    <m/>
    <m/>
    <m/>
    <s v=" "/>
    <m/>
    <m/>
    <m/>
    <m/>
    <m/>
    <m/>
    <m/>
    <m/>
    <m/>
    <x v="1"/>
    <m/>
    <m/>
    <m/>
    <m/>
    <m/>
    <m/>
    <m/>
    <m/>
    <m/>
    <m/>
    <m/>
    <m/>
    <m/>
    <m/>
  </r>
  <r>
    <m/>
    <s v="ARQUIVO"/>
    <s v="Origem: DEPAM, destino: Presidência, para INDEFERIMENTO, em 20/07/2016"/>
    <s v="01458.002594/2010-68"/>
    <s v="S"/>
    <s v="SC"/>
    <s v="Blumenau"/>
    <s v="Coleção ou acervo"/>
    <s v="Arquivo Histórico José Ferreira da Silva"/>
    <n v="1"/>
    <m/>
    <n v="1"/>
    <n v="1795"/>
    <x v="79"/>
    <m/>
    <m/>
    <m/>
    <n v="2010"/>
    <s v="INDEFERIDO"/>
    <m/>
    <m/>
    <m/>
    <s v=" "/>
    <m/>
    <m/>
    <m/>
    <m/>
    <m/>
    <m/>
    <m/>
    <m/>
    <m/>
    <x v="1"/>
    <m/>
    <m/>
    <d v="1905-07-08T00:00:00"/>
    <n v="2010"/>
    <m/>
    <m/>
    <m/>
    <m/>
    <m/>
    <m/>
    <m/>
    <m/>
    <m/>
    <m/>
  </r>
  <r>
    <m/>
    <s v="SUPERINT"/>
    <s v="CGID (19/07/2016). Enviado em 20/07/2016 á SE/RJ para instrução."/>
    <s v="01500.003895/2014-70"/>
    <s v="SE"/>
    <s v="RJ"/>
    <s v="Petrópolis"/>
    <s v="Coleção ou acervo"/>
    <s v="Acervo Privado da Companhia Imobiliária de Petrópolis, situada à Av. Koeller, nº 42, Palácio da Princesa Isabel"/>
    <n v="1"/>
    <m/>
    <n v="1"/>
    <n v="1796"/>
    <x v="79"/>
    <m/>
    <m/>
    <m/>
    <n v="2010"/>
    <s v="INSTRUÇÃO"/>
    <m/>
    <m/>
    <m/>
    <s v="RJ3303906BIED00001"/>
    <m/>
    <m/>
    <m/>
    <m/>
    <m/>
    <m/>
    <m/>
    <m/>
    <m/>
    <x v="1"/>
    <m/>
    <m/>
    <m/>
    <m/>
    <m/>
    <m/>
    <m/>
    <m/>
    <m/>
    <m/>
    <m/>
    <m/>
    <m/>
    <m/>
  </r>
  <r>
    <m/>
    <s v="SUPERINT"/>
    <s v="Origem: DEPAM, destino: SE-DF, em 28/07/2016"/>
    <s v="01450.002767/2016-11"/>
    <s v="CO"/>
    <s v="DF"/>
    <s v="Brasília"/>
    <s v="Edificação"/>
    <s v="Torre de TV"/>
    <n v="1"/>
    <m/>
    <n v="1"/>
    <n v="1797"/>
    <x v="79"/>
    <m/>
    <m/>
    <m/>
    <n v="2010"/>
    <s v="INSTRUÇÃO"/>
    <m/>
    <m/>
    <m/>
    <s v=" "/>
    <m/>
    <m/>
    <m/>
    <m/>
    <m/>
    <m/>
    <m/>
    <m/>
    <m/>
    <x v="1"/>
    <m/>
    <m/>
    <m/>
    <m/>
    <m/>
    <m/>
    <m/>
    <m/>
    <m/>
    <m/>
    <m/>
    <m/>
    <m/>
    <m/>
  </r>
  <r>
    <m/>
    <s v="ARQUIVO"/>
    <s v="indeferido em 19/08/2019"/>
    <s v="01450.003431/2016-68"/>
    <s v="CO"/>
    <s v="DF"/>
    <s v="Brasília"/>
    <s v="Edificação"/>
    <s v="Plataforma Rodoviária"/>
    <n v="1"/>
    <m/>
    <n v="1"/>
    <n v="1798"/>
    <x v="79"/>
    <m/>
    <m/>
    <m/>
    <n v="2010"/>
    <s v="INDEFERIDO"/>
    <m/>
    <m/>
    <m/>
    <s v=" "/>
    <m/>
    <m/>
    <m/>
    <m/>
    <m/>
    <m/>
    <m/>
    <m/>
    <m/>
    <x v="1"/>
    <m/>
    <m/>
    <m/>
    <m/>
    <m/>
    <m/>
    <m/>
    <m/>
    <m/>
    <m/>
    <m/>
    <m/>
    <m/>
    <m/>
  </r>
  <r>
    <m/>
    <s v="DEPAM"/>
    <s v="Origem: DEPAM, destino: SE-AM, em 22/08/2016"/>
    <s v="01490.002273/2013-18"/>
    <s v="N"/>
    <s v="AM"/>
    <s v="Barreirinha"/>
    <s v="Conjunto Arquitetônico"/>
    <s v="Conjunto Arquitetônico projetado por Lucio Costa, em Barreirinha/AM"/>
    <n v="1"/>
    <m/>
    <n v="1"/>
    <n v="1799"/>
    <x v="79"/>
    <m/>
    <m/>
    <m/>
    <n v="2010"/>
    <s v="INSTRUÇÃO"/>
    <m/>
    <m/>
    <m/>
    <s v="AM-1300508-BI-CA-00001; AM-1300508-BI-CA-00002"/>
    <m/>
    <m/>
    <m/>
    <m/>
    <m/>
    <m/>
    <m/>
    <m/>
    <m/>
    <x v="1"/>
    <m/>
    <m/>
    <m/>
    <m/>
    <m/>
    <m/>
    <m/>
    <m/>
    <m/>
    <m/>
    <m/>
    <m/>
    <m/>
    <m/>
  </r>
  <r>
    <d v="2016-08-19T00:00:00"/>
    <s v="DEPAM"/>
    <s v="CGID"/>
    <s v="01512.002006/2016-80"/>
    <s v="S"/>
    <s v="RS"/>
    <s v="Novo Hamburgo"/>
    <s v="Coleção ou acervo"/>
    <s v="Acervo da Fundação Ernesto Frederico Scheffel"/>
    <n v="1"/>
    <s v="TP"/>
    <n v="1"/>
    <n v="1800"/>
    <x v="79"/>
    <m/>
    <m/>
    <m/>
    <n v="2010"/>
    <s v="TOMB. PROVIS."/>
    <s v="DEFERIMENTO"/>
    <m/>
    <d v="2015-05-22T00:00:00"/>
    <s v="RS-4313409-BM-AC-00001"/>
    <m/>
    <m/>
    <m/>
    <m/>
    <m/>
    <m/>
    <m/>
    <m/>
    <m/>
    <x v="1"/>
    <m/>
    <m/>
    <m/>
    <m/>
    <s v="Foi colocado sob tombamento provisório em caráter emergencial juntamente com o Centro Histórico de Novo Hamburgo. Orientamos ao desmembramento dos processos, após inventário do acervo, o que foi feito e deu origem ao presente processo."/>
    <m/>
    <m/>
    <m/>
    <m/>
    <m/>
    <m/>
    <m/>
    <m/>
    <m/>
  </r>
  <r>
    <d v="2016-08-29T00:00:00"/>
    <s v="DEPAM"/>
    <s v="CGID: 16/09/2016"/>
    <s v="01423.000081/2011-09"/>
    <s v="N"/>
    <s v="AC"/>
    <s v="Rio Branco "/>
    <s v="Conjunto Urbano"/>
    <s v="Centro Histórico de Rio Branco"/>
    <n v="1"/>
    <m/>
    <n v="1"/>
    <n v="1801"/>
    <x v="79"/>
    <m/>
    <m/>
    <m/>
    <n v="2010"/>
    <s v="INSTRUÇÃO"/>
    <m/>
    <m/>
    <m/>
    <s v=" "/>
    <s v="Bem Imóvel"/>
    <s v="Conjunto Urbano"/>
    <m/>
    <m/>
    <m/>
    <m/>
    <m/>
    <m/>
    <m/>
    <x v="1"/>
    <m/>
    <m/>
    <m/>
    <m/>
    <m/>
    <m/>
    <m/>
    <m/>
    <m/>
    <m/>
    <m/>
    <m/>
    <n v="2011"/>
    <s v="contratado SICG da área central de Rio Branco. Os técnicos já haviam trabalhado numa proposta de pré-setorização."/>
  </r>
  <r>
    <d v="2016-09-08T00:00:00"/>
    <s v="DEPAM"/>
    <s v="CGID: 16/09/2017"/>
    <s v="01500.001061/2013-49"/>
    <s v="SE"/>
    <s v="RJ"/>
    <s v="Rio de Janeiro"/>
    <s v="Edificação"/>
    <s v="Jazigo Perpétuo de Clarisse Lage Índio do Brasil, situado no Cemitério São João Batista"/>
    <n v="1"/>
    <m/>
    <n v="1"/>
    <n v="1802"/>
    <x v="79"/>
    <m/>
    <m/>
    <m/>
    <n v="2010"/>
    <s v="INSTRUÇÃO"/>
    <s v="DEFERIMENTO"/>
    <m/>
    <m/>
    <s v=" "/>
    <m/>
    <m/>
    <m/>
    <m/>
    <m/>
    <m/>
    <m/>
    <m/>
    <m/>
    <x v="1"/>
    <m/>
    <m/>
    <m/>
    <m/>
    <m/>
    <m/>
    <m/>
    <m/>
    <m/>
    <m/>
    <m/>
    <m/>
    <m/>
    <m/>
  </r>
  <r>
    <d v="2016-11-29T00:00:00"/>
    <s v="DEPAM"/>
    <m/>
    <s v="01500.004686/2014-43"/>
    <s v="SE"/>
    <s v="RJ"/>
    <s v="Rio de Janeiro"/>
    <s v="Conjunto Arquitetônico"/>
    <s v="Conjunto Histórico do Instituto Benjamin Constant - IBC (Instituto de Cegos)"/>
    <n v="1"/>
    <m/>
    <n v="1"/>
    <n v="1805"/>
    <x v="79"/>
    <d v="1999-04-19T00:00:00"/>
    <s v="IBC"/>
    <d v="2016-11-23T00:00:00"/>
    <n v="2010"/>
    <s v="INSTRUÇÃO"/>
    <s v="DEFERIMENTO"/>
    <m/>
    <m/>
    <s v=" "/>
    <s v="Bem Imóvel"/>
    <s v="Conjunto Arquitetônico"/>
    <s v="Arquitetura Institucional"/>
    <m/>
    <m/>
    <m/>
    <m/>
    <m/>
    <m/>
    <x v="1"/>
    <m/>
    <m/>
    <m/>
    <m/>
    <m/>
    <m/>
    <m/>
    <m/>
    <m/>
    <m/>
    <m/>
    <m/>
    <m/>
    <m/>
  </r>
  <r>
    <m/>
    <s v="ARQUIVO"/>
    <m/>
    <s v="01409.000570/2009-16"/>
    <s v="SE"/>
    <s v="ES"/>
    <s v="Cachoeiro de Itapemirim"/>
    <s v="Edificação"/>
    <s v="Casa onde nasceram os escritores Rubem e Newton Braga"/>
    <n v="1"/>
    <m/>
    <n v="1"/>
    <n v="1806"/>
    <x v="79"/>
    <d v="2009-10-09T00:00:00"/>
    <s v="Prefeitura Municipal"/>
    <d v="2016-11-23T00:00:00"/>
    <n v="2010"/>
    <s v="INDEFERIDO"/>
    <s v="INDEFERIMENTO"/>
    <d v="2020-08-13T00:00:00"/>
    <m/>
    <s v=" "/>
    <m/>
    <m/>
    <m/>
    <m/>
    <m/>
    <m/>
    <m/>
    <m/>
    <m/>
    <x v="1"/>
    <m/>
    <m/>
    <m/>
    <m/>
    <m/>
    <m/>
    <m/>
    <m/>
    <m/>
    <m/>
    <m/>
    <m/>
    <m/>
    <m/>
  </r>
  <r>
    <m/>
    <s v="ARQUIVO"/>
    <s v="Origem: CGID. Destino:Superintendência"/>
    <s v="01409.000205/2009-10"/>
    <s v="SE"/>
    <s v="ES"/>
    <s v="Cachoeiro de Itapemirim"/>
    <s v="Edificação"/>
    <s v="Casa onde nasceu o cantor Roberto Carlos Braga"/>
    <n v="1"/>
    <m/>
    <n v="1"/>
    <n v="1807"/>
    <x v="79"/>
    <d v="2009-02-03T00:00:00"/>
    <s v="Prefeitura Municipal"/>
    <d v="2016-11-23T00:00:00"/>
    <n v="2010"/>
    <s v="INDEFERIDO"/>
    <s v="INDEFERIMENTO"/>
    <d v="2020-12-03T00:00:00"/>
    <m/>
    <s v=" "/>
    <m/>
    <m/>
    <m/>
    <m/>
    <m/>
    <m/>
    <m/>
    <m/>
    <m/>
    <x v="1"/>
    <m/>
    <m/>
    <m/>
    <m/>
    <m/>
    <m/>
    <m/>
    <m/>
    <m/>
    <m/>
    <m/>
    <m/>
    <m/>
    <m/>
  </r>
  <r>
    <m/>
    <s v="ARQUIVO"/>
    <s v="Indicação de indeferimento para elaboração de parecer. Processo não se encontra no SEI."/>
    <s v="01510.000124/2012-40"/>
    <s v="S"/>
    <s v="SC"/>
    <s v="Florianópolis"/>
    <s v="Bem móvel ou integrado"/>
    <s v="Baleeira São José I"/>
    <n v="1"/>
    <m/>
    <n v="1"/>
    <n v="1808"/>
    <x v="79"/>
    <d v="2011-05-25T00:00:00"/>
    <s v="Iate Clube de Santa Catarina Veleiros da Ilha"/>
    <d v="2016-11-23T00:00:00"/>
    <n v="2010"/>
    <s v="INDEFERIDO"/>
    <m/>
    <m/>
    <m/>
    <s v=" "/>
    <s v="Bem Móvel e Integrado"/>
    <s v="Artefato"/>
    <m/>
    <m/>
    <m/>
    <m/>
    <m/>
    <m/>
    <m/>
    <x v="1"/>
    <m/>
    <m/>
    <m/>
    <m/>
    <m/>
    <m/>
    <m/>
    <m/>
    <m/>
    <m/>
    <m/>
    <m/>
    <m/>
    <m/>
  </r>
  <r>
    <d v="2017-07-04T00:00:00"/>
    <s v="DEPAM"/>
    <s v="Origem: CGID. Destino:Superintendência"/>
    <s v="01409.000362/2011-31"/>
    <s v="SE"/>
    <s v="ES"/>
    <s v="Vitória"/>
    <s v="Conjunto Arquitetônico"/>
    <s v="Conjunto Arquitetônico e Paisagístico do Porto de Vitória"/>
    <n v="1"/>
    <m/>
    <n v="1"/>
    <n v="1809"/>
    <x v="79"/>
    <d v="2011-06-26T00:00:00"/>
    <s v="Prefeitura Municipal"/>
    <d v="2016-11-23T00:00:00"/>
    <n v="2010"/>
    <s v="INSTRUÇÃO"/>
    <s v="INDEFERIMENTO"/>
    <m/>
    <m/>
    <s v=" "/>
    <s v="Bem Imóvel"/>
    <s v="Conjunto Arquitetônico"/>
    <s v="Arquitetura de Transportes"/>
    <m/>
    <m/>
    <m/>
    <m/>
    <m/>
    <m/>
    <x v="1"/>
    <m/>
    <m/>
    <m/>
    <m/>
    <m/>
    <m/>
    <m/>
    <m/>
    <m/>
    <m/>
    <m/>
    <m/>
    <m/>
    <m/>
  </r>
  <r>
    <d v="2018-03-09T00:00:00"/>
    <s v="DEPAM"/>
    <s v="Origem: CGID / Destino: SE-ES"/>
    <s v="01409.000108/2013-03"/>
    <s v="SE"/>
    <s v="ES"/>
    <s v="Vitória"/>
    <s v="Bem móvel ou integrado"/>
    <s v="Veleiro Karioka Mahallo II"/>
    <n v="1"/>
    <m/>
    <n v="1"/>
    <n v="1810"/>
    <x v="79"/>
    <m/>
    <m/>
    <m/>
    <n v="2010"/>
    <s v="INSTRUÇÃO"/>
    <s v="INDEFERIMENTO"/>
    <m/>
    <m/>
    <s v=" "/>
    <s v="Bem Móvel e Integrado"/>
    <s v="Artefato"/>
    <s v="Transportes"/>
    <m/>
    <m/>
    <m/>
    <m/>
    <m/>
    <m/>
    <x v="1"/>
    <m/>
    <m/>
    <m/>
    <m/>
    <m/>
    <m/>
    <m/>
    <m/>
    <m/>
    <m/>
    <m/>
    <m/>
    <m/>
    <m/>
  </r>
  <r>
    <m/>
    <s v="ARQUIVO"/>
    <s v="indeferido em 13/07/2020"/>
    <s v="01450.011402/2016-70"/>
    <s v="SE"/>
    <s v="MG"/>
    <s v="Baependi"/>
    <s v="Edificação"/>
    <s v="Imóvel à Rua Teófilo Otoni, nº5"/>
    <n v="1"/>
    <m/>
    <n v="1"/>
    <n v="1811"/>
    <x v="79"/>
    <m/>
    <m/>
    <m/>
    <n v="2010"/>
    <s v="INDEFERIDO"/>
    <m/>
    <d v="2020-07-13T00:00:00"/>
    <m/>
    <s v=" "/>
    <s v="Bem Imóvel"/>
    <s v="Edificação"/>
    <m/>
    <m/>
    <m/>
    <m/>
    <m/>
    <m/>
    <m/>
    <x v="1"/>
    <m/>
    <m/>
    <m/>
    <m/>
    <m/>
    <m/>
    <m/>
    <m/>
    <m/>
    <m/>
    <m/>
    <m/>
    <m/>
    <m/>
  </r>
  <r>
    <m/>
    <s v="ARQUIVO"/>
    <s v="Origem: CGID /Destino: ACI-RJ"/>
    <s v="01502.002048/2016-30"/>
    <s v="NE"/>
    <s v="BA"/>
    <s v="Feira de Santana"/>
    <s v="Infraestrutura ou equipamento urbano"/>
    <s v="Centro de Abastecimento de Feira de Santana (CAF)"/>
    <n v="1"/>
    <m/>
    <n v="1"/>
    <n v="1812"/>
    <x v="79"/>
    <d v="2016-12-07T00:00:00"/>
    <m/>
    <m/>
    <n v="2010"/>
    <s v="INDEFERIDO"/>
    <m/>
    <m/>
    <m/>
    <s v="PA-1501402-BI-ED-00030"/>
    <m/>
    <m/>
    <m/>
    <m/>
    <m/>
    <m/>
    <m/>
    <m/>
    <m/>
    <x v="1"/>
    <m/>
    <m/>
    <m/>
    <m/>
    <m/>
    <m/>
    <m/>
    <m/>
    <m/>
    <m/>
    <m/>
    <m/>
    <m/>
    <m/>
  </r>
  <r>
    <m/>
    <s v="SUPERINT"/>
    <s v="Encaminhado para SR para instrução em 24/02/2017"/>
    <s v="01450.003052/2016-78"/>
    <s v="CO"/>
    <s v="MT"/>
    <s v="Diamantino"/>
    <s v="Conjunto Urbano"/>
    <s v="Centro Histórico de Diamantino"/>
    <n v="1"/>
    <m/>
    <n v="1"/>
    <n v="1813"/>
    <x v="79"/>
    <m/>
    <m/>
    <m/>
    <n v="2010"/>
    <s v="INSTRUÇÃO"/>
    <m/>
    <m/>
    <m/>
    <s v=" "/>
    <s v="Bem Imóvel"/>
    <s v="Conjunto Urbano"/>
    <m/>
    <m/>
    <m/>
    <m/>
    <m/>
    <m/>
    <m/>
    <x v="1"/>
    <m/>
    <m/>
    <m/>
    <m/>
    <m/>
    <m/>
    <m/>
    <m/>
    <m/>
    <m/>
    <m/>
    <m/>
    <m/>
    <m/>
  </r>
  <r>
    <d v="2017-10-06T00:00:00"/>
    <s v="ARQUIVO"/>
    <s v="Encaminhado para arquivamento em 06/07/2020"/>
    <s v="01409.000904/2016-81"/>
    <s v="SE"/>
    <s v="ES"/>
    <s v="Anchieta"/>
    <s v="Patrimônio Natural"/>
    <s v="Manguezal do Rio Benevente"/>
    <n v="1"/>
    <m/>
    <n v="1"/>
    <n v="1814"/>
    <x v="80"/>
    <m/>
    <m/>
    <m/>
    <n v="2010"/>
    <s v="INDEFERIDO"/>
    <s v="INDEFERIMENTO"/>
    <m/>
    <m/>
    <s v="MT5103403BIED00001"/>
    <m/>
    <m/>
    <m/>
    <m/>
    <m/>
    <m/>
    <m/>
    <m/>
    <m/>
    <x v="1"/>
    <m/>
    <m/>
    <m/>
    <m/>
    <m/>
    <m/>
    <m/>
    <m/>
    <m/>
    <m/>
    <m/>
    <m/>
    <m/>
    <m/>
  </r>
  <r>
    <m/>
    <s v="SUPERINT"/>
    <s v="Enviado em 10/04/2019"/>
    <s v="01409.000151/2017-94"/>
    <s v="SE"/>
    <s v="ES"/>
    <s v="Vitória"/>
    <s v="Conjunto Urbano"/>
    <s v="Conjunto Urbano de Vitória"/>
    <n v="1"/>
    <m/>
    <n v="1"/>
    <n v="1815"/>
    <x v="80"/>
    <d v="2017-02-22T00:00:00"/>
    <s v="Governo do Estado do ES"/>
    <m/>
    <n v="2010"/>
    <s v="INSTRUÇÃO"/>
    <m/>
    <m/>
    <m/>
    <s v=" "/>
    <s v="Bem Imóvel"/>
    <s v="Conjunto Urbano"/>
    <m/>
    <m/>
    <m/>
    <m/>
    <m/>
    <m/>
    <m/>
    <x v="1"/>
    <m/>
    <m/>
    <m/>
    <m/>
    <m/>
    <m/>
    <m/>
    <m/>
    <m/>
    <m/>
    <m/>
    <m/>
    <m/>
    <m/>
  </r>
  <r>
    <m/>
    <s v="SUPERINT"/>
    <s v="Enviado à Superintendência SP em 27/12/2017"/>
    <s v="01506.007428/2016-21"/>
    <s v="SE"/>
    <s v="SP"/>
    <s v="Ribeirão Preto"/>
    <s v="Edificação e Acervo"/>
    <s v="Catedral de São Sebastião"/>
    <n v="1"/>
    <m/>
    <n v="1"/>
    <n v="1816"/>
    <x v="80"/>
    <m/>
    <m/>
    <m/>
    <n v="2010"/>
    <s v="INSTRUÇÃO"/>
    <m/>
    <m/>
    <m/>
    <s v=" "/>
    <m/>
    <m/>
    <m/>
    <m/>
    <m/>
    <m/>
    <m/>
    <m/>
    <m/>
    <x v="1"/>
    <m/>
    <m/>
    <m/>
    <m/>
    <m/>
    <m/>
    <m/>
    <m/>
    <m/>
    <m/>
    <m/>
    <m/>
    <m/>
    <m/>
  </r>
  <r>
    <d v="2017-07-02T00:00:00"/>
    <s v="DEPAM"/>
    <s v="Origem: ACI-RJ / Destino: CGID"/>
    <s v="01510.001722/2016-60"/>
    <s v="S"/>
    <s v="SC"/>
    <s v="Pomerode"/>
    <s v="Edificação"/>
    <s v="Casa Strelow, localizada à rua 15 de Novembro, nº 1165"/>
    <n v="1"/>
    <m/>
    <n v="1"/>
    <n v="1817"/>
    <x v="80"/>
    <m/>
    <m/>
    <m/>
    <n v="2010"/>
    <s v="INSTRUÇÃO"/>
    <s v="INDEFERIMENTO"/>
    <m/>
    <m/>
    <s v=" "/>
    <m/>
    <m/>
    <m/>
    <m/>
    <m/>
    <m/>
    <m/>
    <m/>
    <m/>
    <x v="1"/>
    <m/>
    <m/>
    <m/>
    <m/>
    <m/>
    <m/>
    <m/>
    <m/>
    <m/>
    <m/>
    <m/>
    <m/>
    <m/>
    <m/>
  </r>
  <r>
    <d v="2018-07-25T00:00:00"/>
    <s v="ARQUIVO"/>
    <s v="indeferido em 09/06/2020"/>
    <s v="01450.002522/2017-67"/>
    <s v="SE"/>
    <s v="MG "/>
    <s v="Mariana"/>
    <s v="Jardim Histórico"/>
    <s v="Parque Municipal do Gogo"/>
    <n v="1"/>
    <m/>
    <n v="1"/>
    <n v="1818"/>
    <x v="80"/>
    <m/>
    <m/>
    <m/>
    <n v="2010"/>
    <s v="INDEFERIDO"/>
    <s v="INDEFERIMENTO"/>
    <d v="2020-10-14T00:00:00"/>
    <m/>
    <s v="BA2913606BIED00001"/>
    <s v="Bem Paisagístico"/>
    <m/>
    <m/>
    <m/>
    <m/>
    <m/>
    <m/>
    <m/>
    <m/>
    <x v="1"/>
    <m/>
    <m/>
    <m/>
    <m/>
    <m/>
    <m/>
    <m/>
    <m/>
    <m/>
    <m/>
    <m/>
    <m/>
    <m/>
    <m/>
  </r>
  <r>
    <m/>
    <s v="SUPERINT"/>
    <s v="Encaminhado a SE RO pelo SEI em 02/10/2017"/>
    <s v="01450.006430/2017 "/>
    <s v="N"/>
    <s v="RO"/>
    <m/>
    <s v="Infraestrutura ou equipamento urbano"/>
    <s v="Estrada de Ferro Madeira Mamoré, no trecho correspondente ao Km 8, no município de Porto Velho, ao km 366 no município de Guarajá-Mirim"/>
    <n v="1"/>
    <m/>
    <n v="1"/>
    <n v="1819"/>
    <x v="80"/>
    <d v="2017-03-30T00:00:00"/>
    <s v="Associação dos Ferroviários da Estrada Madeira Mamoré"/>
    <d v="2017-07-22T00:00:00"/>
    <n v="2010"/>
    <s v="INSTRUÇÃO"/>
    <m/>
    <m/>
    <m/>
    <s v=" "/>
    <m/>
    <m/>
    <m/>
    <m/>
    <m/>
    <m/>
    <m/>
    <m/>
    <m/>
    <x v="1"/>
    <m/>
    <m/>
    <m/>
    <m/>
    <m/>
    <m/>
    <m/>
    <m/>
    <m/>
    <m/>
    <m/>
    <m/>
    <m/>
    <m/>
  </r>
  <r>
    <d v="2019-04-29T00:00:00"/>
    <s v="DEPAM"/>
    <s v="Superintendência não aprovou parecer técnico que recomendava reconhecimento"/>
    <s v="01512.002555/2012-21"/>
    <s v="S"/>
    <s v="RS"/>
    <s v="São Leopoldo"/>
    <s v="Jardim Histórico"/>
    <s v="Praça do Imigrante"/>
    <n v="1"/>
    <m/>
    <n v="1"/>
    <n v="1820"/>
    <x v="80"/>
    <m/>
    <s v="Secretário de cultura do Município de São Leopoldo"/>
    <d v="2017-08-10T00:00:00"/>
    <n v="2010"/>
    <s v="INSTRUÇÃO"/>
    <m/>
    <m/>
    <m/>
    <s v=" "/>
    <m/>
    <m/>
    <m/>
    <m/>
    <m/>
    <m/>
    <m/>
    <m/>
    <m/>
    <x v="1"/>
    <m/>
    <m/>
    <m/>
    <m/>
    <m/>
    <m/>
    <m/>
    <m/>
    <m/>
    <m/>
    <m/>
    <m/>
    <m/>
    <m/>
  </r>
  <r>
    <d v="2019-06-12T00:00:00"/>
    <s v="DEPAM"/>
    <s v="Recomenda desmebramento do acervo móvel e dos imóveis"/>
    <s v="01506.000249/2010-77 "/>
    <s v="SE"/>
    <s v="SP"/>
    <s v="São Paulo"/>
    <s v="Edificação e Acervo"/>
    <s v="Locomotivas elétricas e subestações de energia remanescentes do Sistema Ferroviário Eletrificado do Estado de São Paulo"/>
    <n v="1"/>
    <m/>
    <n v="1"/>
    <n v="1821"/>
    <x v="80"/>
    <d v="2017-02-24T00:00:00"/>
    <s v="Movimento de preservação ferroviária"/>
    <d v="2017-09-26T00:00:00"/>
    <n v="2010"/>
    <s v="INSTRUÇÃO"/>
    <s v="DEFERIMENTO"/>
    <m/>
    <m/>
    <s v=" "/>
    <m/>
    <m/>
    <m/>
    <m/>
    <m/>
    <m/>
    <m/>
    <m/>
    <m/>
    <x v="1"/>
    <m/>
    <m/>
    <m/>
    <m/>
    <m/>
    <m/>
    <m/>
    <m/>
    <m/>
    <m/>
    <m/>
    <m/>
    <m/>
    <m/>
  </r>
  <r>
    <m/>
    <s v="ARQUIVO"/>
    <s v="Indeferido em 12/09/2017"/>
    <s v="01506.009547/2017-07"/>
    <s v="SE"/>
    <s v="SP"/>
    <s v="Bauru"/>
    <s v="Edificação"/>
    <s v="Aeroclube de Bauru"/>
    <n v="1"/>
    <m/>
    <n v="1"/>
    <n v="1822"/>
    <x v="80"/>
    <m/>
    <m/>
    <m/>
    <n v="2010"/>
    <s v="INDEFERIDO"/>
    <m/>
    <m/>
    <m/>
    <s v=" "/>
    <m/>
    <m/>
    <m/>
    <m/>
    <m/>
    <m/>
    <m/>
    <m/>
    <m/>
    <x v="1"/>
    <m/>
    <m/>
    <m/>
    <m/>
    <m/>
    <m/>
    <m/>
    <m/>
    <m/>
    <m/>
    <m/>
    <m/>
    <m/>
    <m/>
  </r>
  <r>
    <m/>
    <s v="SUPERINT"/>
    <s v="Encaminhado à SE SP em 19/03/2018"/>
    <s v="01506.004713/2016-90"/>
    <s v="SE"/>
    <s v="SP"/>
    <s v="Araras"/>
    <s v="Conjunto Arquitetônico"/>
    <s v="Conjunto Arquitetônico, Centro Histórico de Araras / Igreja de Santa Cruz, Praça Theófila Maria da Conceição e casinhas moradias de ex-escravos, situadas na Rua Santa Cruz, 449, 451, 453"/>
    <n v="1"/>
    <m/>
    <n v="1"/>
    <n v="1823"/>
    <x v="80"/>
    <d v="2016-05-03T00:00:00"/>
    <s v="Acervo Cultural Afrobrasileiro - Acafro"/>
    <d v="2017-10-25T00:00:00"/>
    <n v="2010"/>
    <s v="INSTRUÇÃO"/>
    <m/>
    <m/>
    <m/>
    <s v=" "/>
    <s v="Bem Imóvel"/>
    <s v="Conjunto Arquitetônico"/>
    <m/>
    <m/>
    <m/>
    <m/>
    <m/>
    <m/>
    <m/>
    <x v="1"/>
    <m/>
    <m/>
    <m/>
    <m/>
    <m/>
    <m/>
    <m/>
    <m/>
    <m/>
    <m/>
    <m/>
    <m/>
    <m/>
    <m/>
  </r>
  <r>
    <m/>
    <s v="SUPERINT"/>
    <s v="Encaminhado à SE MG em 19/03/2019"/>
    <s v="01514.004028/2017-45"/>
    <s v="SE"/>
    <s v="MG"/>
    <s v="Augusto de Lima"/>
    <s v="Conjunto Rural"/>
    <s v="Fazenda Santa Barbara"/>
    <n v="1"/>
    <m/>
    <n v="1"/>
    <n v="1824"/>
    <x v="80"/>
    <d v="2017-05-05T00:00:00"/>
    <s v="Secretaria Municipal de Cultura"/>
    <d v="2017-10-25T00:00:00"/>
    <n v="2010"/>
    <s v="INSTRUÇÃO"/>
    <m/>
    <m/>
    <m/>
    <s v=" "/>
    <s v="Bem Imóvel"/>
    <s v="Conjunto Arquitetônico"/>
    <s v="Arquitetura de Produção"/>
    <m/>
    <m/>
    <m/>
    <m/>
    <m/>
    <m/>
    <x v="1"/>
    <m/>
    <m/>
    <m/>
    <m/>
    <m/>
    <m/>
    <m/>
    <m/>
    <m/>
    <m/>
    <m/>
    <m/>
    <m/>
    <m/>
  </r>
  <r>
    <m/>
    <s v="SUPERINT"/>
    <s v="Encaminhado à SE SP em 19/03/2018"/>
    <s v="01506.000855/2010-92"/>
    <s v="SE"/>
    <s v="SP"/>
    <s v="Santos"/>
    <s v="Edificação"/>
    <s v="Colégio São José, localizado na Avenida Dona Ana Costa, 373"/>
    <n v="1"/>
    <m/>
    <n v="1"/>
    <n v="1825"/>
    <x v="80"/>
    <d v="2010-05-19T00:00:00"/>
    <s v="Cidadã Patricia Almeida"/>
    <d v="2017-10-25T00:00:00"/>
    <n v="2010"/>
    <s v="INSTRUÇÃO"/>
    <m/>
    <m/>
    <m/>
    <s v=" "/>
    <s v="Bem Imóvel"/>
    <m/>
    <m/>
    <m/>
    <m/>
    <m/>
    <m/>
    <m/>
    <m/>
    <x v="1"/>
    <m/>
    <m/>
    <m/>
    <m/>
    <m/>
    <m/>
    <m/>
    <m/>
    <m/>
    <m/>
    <m/>
    <m/>
    <m/>
    <m/>
  </r>
  <r>
    <m/>
    <s v="SUPERINT"/>
    <m/>
    <s v="01506.005215/2016-64"/>
    <s v="SE"/>
    <s v="SP"/>
    <s v="Guarujá"/>
    <s v="Edificação"/>
    <s v="Prédios Batalhão da Infantaria da Aeronáutica (BINFA), situados na Avenida Castelo Branco s/n, Jardim Cunhambebe"/>
    <n v="1"/>
    <m/>
    <n v="1"/>
    <n v="1826"/>
    <x v="80"/>
    <d v="2016-07-01T00:00:00"/>
    <s v="Cidadão André Luiz de Oliveira Marques"/>
    <d v="2017-10-25T00:00:00"/>
    <n v="2010"/>
    <s v="INSTRUÇÃO"/>
    <m/>
    <m/>
    <m/>
    <s v=" "/>
    <m/>
    <m/>
    <m/>
    <m/>
    <m/>
    <m/>
    <m/>
    <m/>
    <m/>
    <x v="1"/>
    <m/>
    <m/>
    <m/>
    <m/>
    <m/>
    <m/>
    <m/>
    <m/>
    <m/>
    <m/>
    <m/>
    <m/>
    <m/>
    <m/>
  </r>
  <r>
    <d v="2020-08-13T00:00:00"/>
    <s v="DEPAM"/>
    <m/>
    <s v="01506.004035/2016-65"/>
    <s v="SE"/>
    <s v="SP"/>
    <s v="São Paulo"/>
    <s v="Edificação"/>
    <s v="Segundo Batalhão de Guardas"/>
    <n v="1"/>
    <m/>
    <n v="1"/>
    <n v="1827"/>
    <x v="80"/>
    <d v="2016-01-07T00:00:00"/>
    <s v="Instituto Sergio Escadinha"/>
    <d v="2017-10-26T00:00:00"/>
    <n v="2010"/>
    <s v="INSTRUÇÃO"/>
    <s v="INDEFERIMENTO"/>
    <m/>
    <m/>
    <s v=" "/>
    <m/>
    <m/>
    <m/>
    <m/>
    <m/>
    <m/>
    <m/>
    <m/>
    <m/>
    <x v="1"/>
    <m/>
    <m/>
    <m/>
    <m/>
    <m/>
    <m/>
    <m/>
    <m/>
    <m/>
    <m/>
    <m/>
    <m/>
    <m/>
    <m/>
  </r>
  <r>
    <m/>
    <s v="SUPERINT"/>
    <s v="Inclui acervo"/>
    <s v="01514.001779/2010-33"/>
    <s v="SE"/>
    <s v="MG"/>
    <s v="Goianá"/>
    <s v="Conjunto Rural"/>
    <s v="Fazenda Fortaleza de Santana"/>
    <n v="1"/>
    <m/>
    <n v="1"/>
    <n v="1828"/>
    <x v="80"/>
    <d v="2016-01-22T00:00:00"/>
    <s v="Ministério Público Federal e conselho de Cultura municipal"/>
    <m/>
    <n v="2010"/>
    <s v="INSTRUÇÃO"/>
    <m/>
    <m/>
    <m/>
    <s v=" "/>
    <s v="Bem Imóvel"/>
    <s v="Conjunto Arquitetônico"/>
    <s v="Arquitetura de Produção"/>
    <m/>
    <m/>
    <m/>
    <m/>
    <m/>
    <m/>
    <x v="1"/>
    <m/>
    <m/>
    <m/>
    <m/>
    <m/>
    <m/>
    <m/>
    <m/>
    <m/>
    <m/>
    <m/>
    <m/>
    <m/>
    <m/>
  </r>
  <r>
    <m/>
    <s v="SUPERINT"/>
    <s v="Encaminhado à SE SP em 19/03/2018"/>
    <s v="01450.004088/2006-05"/>
    <s v="SE"/>
    <s v="SP"/>
    <s v="Santos"/>
    <s v="Edificação"/>
    <s v="Santuário Nossa Senhora do Monte Serrat de Santos"/>
    <n v="1"/>
    <m/>
    <n v="1"/>
    <n v="1829"/>
    <x v="80"/>
    <d v="2006-03-29T00:00:00"/>
    <s v="Diocese de Santos"/>
    <d v="2017-10-25T00:00:00"/>
    <n v="2010"/>
    <s v="INSTRUÇÃO"/>
    <m/>
    <m/>
    <m/>
    <s v=" "/>
    <s v="Bem Imóvel"/>
    <s v="Edificação"/>
    <s v="Arquitetura Religiosa"/>
    <m/>
    <m/>
    <m/>
    <m/>
    <m/>
    <m/>
    <x v="1"/>
    <m/>
    <m/>
    <m/>
    <m/>
    <m/>
    <m/>
    <m/>
    <m/>
    <m/>
    <m/>
    <m/>
    <m/>
    <m/>
    <m/>
  </r>
  <r>
    <d v="2020-11-17T00:00:00"/>
    <s v="DEPAM"/>
    <s v="Faz parte de um levantamento amplo de lugares de tortura que a comissão está levantando"/>
    <s v="01450.900759/2017-13"/>
    <s v="S"/>
    <s v="RS"/>
    <s v="Porto Alegre"/>
    <s v="Edificação"/>
    <s v="Casarão n°600, da Rua Santo Antônio (Doppinha)​"/>
    <n v="1"/>
    <m/>
    <n v="1"/>
    <n v="1830"/>
    <x v="80"/>
    <d v="2017-09-13T00:00:00"/>
    <s v="Comissão Especial sobre Mortos e desaparecidos políticos"/>
    <d v="2017-10-26T00:00:00"/>
    <n v="2010"/>
    <s v="INSTRUÇÃO"/>
    <s v="DEFERIMENTO"/>
    <m/>
    <m/>
    <s v=" "/>
    <s v="Bem Imóvel"/>
    <s v="Edificação"/>
    <s v="Arquitetura Institucional"/>
    <m/>
    <m/>
    <m/>
    <m/>
    <m/>
    <m/>
    <x v="1"/>
    <m/>
    <m/>
    <m/>
    <m/>
    <m/>
    <m/>
    <m/>
    <m/>
    <m/>
    <m/>
    <m/>
    <m/>
    <m/>
    <m/>
  </r>
  <r>
    <m/>
    <s v="SUPERINT"/>
    <s v="Encaminhado à SE-DF em 27/02/2018"/>
    <s v="01450.901516/2017"/>
    <s v="CO"/>
    <s v="DF"/>
    <s v="Brasília"/>
    <s v="Coleção ou acervo"/>
    <s v="Acervo pessoal do compositor e maestro Cláudio Santoro"/>
    <n v="1"/>
    <m/>
    <n v="1"/>
    <n v="1831"/>
    <x v="80"/>
    <d v="2016-11-09T00:00:00"/>
    <s v="Dep. Federal Rogério Rosso"/>
    <d v="2017-11-14T00:00:00"/>
    <n v="2010"/>
    <s v="INSTRUÇÃO"/>
    <m/>
    <m/>
    <m/>
    <s v=" "/>
    <s v="Bem Imóvel"/>
    <s v="Coleção"/>
    <m/>
    <m/>
    <m/>
    <m/>
    <m/>
    <m/>
    <m/>
    <x v="1"/>
    <m/>
    <m/>
    <m/>
    <m/>
    <m/>
    <m/>
    <m/>
    <m/>
    <m/>
    <m/>
    <m/>
    <m/>
    <m/>
    <m/>
  </r>
  <r>
    <m/>
    <s v="ARQUIVO"/>
    <s v="Indeferido em 27/11/2017"/>
    <s v="01500.000508/2014-43"/>
    <s v="SE"/>
    <s v="RJ"/>
    <s v="Rio de Janeiro"/>
    <s v="Conjunto Arquitetônico"/>
    <s v="Conjunto Arquitetônico do Cenáculo das Laranjeiras - Rua Pereira da Silva, 135, Laranjeiras"/>
    <n v="1"/>
    <m/>
    <n v="1"/>
    <n v="1832"/>
    <x v="80"/>
    <m/>
    <m/>
    <m/>
    <n v="2010"/>
    <s v="INDEFERIDO"/>
    <m/>
    <m/>
    <m/>
    <s v=" "/>
    <s v="Bem Imóvel"/>
    <s v="Conjunto Arquitetônico"/>
    <m/>
    <m/>
    <m/>
    <m/>
    <m/>
    <m/>
    <m/>
    <x v="1"/>
    <m/>
    <m/>
    <m/>
    <m/>
    <m/>
    <m/>
    <m/>
    <m/>
    <m/>
    <m/>
    <m/>
    <m/>
    <m/>
    <m/>
  </r>
  <r>
    <m/>
    <s v="SUPERINT"/>
    <s v="Encaminhado em 10/02/2021"/>
    <s v="01498.001802/2012-05"/>
    <s v="NE"/>
    <s v="PE"/>
    <s v="Recife"/>
    <s v="Edificação"/>
    <s v="Hospital da Restauração"/>
    <n v="1"/>
    <m/>
    <n v="1"/>
    <n v="1833"/>
    <x v="80"/>
    <m/>
    <m/>
    <m/>
    <m/>
    <s v="INSTRUÇÃO"/>
    <m/>
    <m/>
    <m/>
    <s v=" "/>
    <s v="Bem Imóvel"/>
    <s v="Edificação"/>
    <s v="Arquitetura Institucional"/>
    <m/>
    <m/>
    <m/>
    <m/>
    <m/>
    <m/>
    <x v="1"/>
    <m/>
    <m/>
    <m/>
    <m/>
    <m/>
    <m/>
    <m/>
    <m/>
    <m/>
    <m/>
    <m/>
    <m/>
    <m/>
    <m/>
  </r>
  <r>
    <d v="2018-01-02T00:00:00"/>
    <s v="DEPAM"/>
    <m/>
    <s v="01496.001343/2016-03"/>
    <s v="NE"/>
    <s v="CE"/>
    <s v="Santa Quitéria"/>
    <s v="Edificação"/>
    <s v="Casa de Câmara e Cadeia de Santa Quitéria"/>
    <n v="1"/>
    <m/>
    <n v="1"/>
    <n v="1834"/>
    <x v="80"/>
    <m/>
    <m/>
    <m/>
    <m/>
    <s v="INSTRUÇÃO"/>
    <m/>
    <m/>
    <m/>
    <s v=" "/>
    <m/>
    <m/>
    <m/>
    <m/>
    <m/>
    <m/>
    <m/>
    <m/>
    <m/>
    <x v="1"/>
    <m/>
    <m/>
    <m/>
    <m/>
    <m/>
    <m/>
    <m/>
    <m/>
    <m/>
    <m/>
    <m/>
    <m/>
    <m/>
    <m/>
  </r>
  <r>
    <d v="2018-01-02T00:00:00"/>
    <s v="SUPERINT"/>
    <s v="Encaminhado em 06/07/2020 para instrução da SE"/>
    <s v="01498.001285/2010-02"/>
    <s v="NE"/>
    <s v="PE"/>
    <s v="Recife"/>
    <s v="Edificação"/>
    <s v="Capela Nossa Senhora de Fátima do Colégio Nóbrega"/>
    <n v="1"/>
    <m/>
    <n v="1"/>
    <n v="1835"/>
    <x v="80"/>
    <m/>
    <m/>
    <m/>
    <m/>
    <s v="INSTRUÇÃO"/>
    <s v="DEFERIMENTO"/>
    <m/>
    <m/>
    <s v=" "/>
    <m/>
    <m/>
    <m/>
    <m/>
    <m/>
    <m/>
    <m/>
    <m/>
    <m/>
    <x v="1"/>
    <m/>
    <m/>
    <m/>
    <m/>
    <m/>
    <m/>
    <m/>
    <m/>
    <m/>
    <m/>
    <m/>
    <m/>
    <m/>
    <m/>
  </r>
  <r>
    <m/>
    <s v="SUPERINT"/>
    <s v="Encaminhado à SE-MS em 19/03/2019"/>
    <s v="01450.900695/2017-42"/>
    <s v="CO"/>
    <s v="MS"/>
    <s v="Três Lagoas"/>
    <s v="Edificação"/>
    <s v="Igreja de Santo Antônio"/>
    <n v="1"/>
    <m/>
    <n v="1"/>
    <n v="1836"/>
    <x v="81"/>
    <d v="2017-09-18T00:00:00"/>
    <s v="Prefeito ângelo Chaves Guerreiro"/>
    <d v="2017-09-21T00:00:00"/>
    <n v="2010"/>
    <s v="INSTRUÇÃO"/>
    <m/>
    <m/>
    <m/>
    <s v=" "/>
    <s v="Bem Imóvel"/>
    <s v="Edificação"/>
    <s v="Arquitetura Religiosa"/>
    <m/>
    <m/>
    <m/>
    <m/>
    <m/>
    <m/>
    <x v="1"/>
    <m/>
    <m/>
    <m/>
    <m/>
    <m/>
    <m/>
    <m/>
    <m/>
    <m/>
    <m/>
    <m/>
    <m/>
    <m/>
    <m/>
  </r>
  <r>
    <m/>
    <s v="SUPERINT"/>
    <s v="Encaminhado à SE SP em 19/03/2018"/>
    <s v="1506.005003/2017-68"/>
    <s v="SE"/>
    <s v="SP"/>
    <s v="Ilhabela"/>
    <s v="Edificação"/>
    <s v="Casa da Princesa"/>
    <n v="1"/>
    <m/>
    <n v="1"/>
    <n v="1837"/>
    <x v="81"/>
    <d v="2017-01-02T00:00:00"/>
    <s v="Ministério Público"/>
    <d v="2018-03-15T00:00:00"/>
    <n v="2010"/>
    <s v="INSTRUÇÃO"/>
    <m/>
    <m/>
    <m/>
    <s v=" "/>
    <s v="Bem Imóvel"/>
    <s v="Edificação"/>
    <m/>
    <m/>
    <m/>
    <m/>
    <m/>
    <m/>
    <m/>
    <x v="1"/>
    <m/>
    <m/>
    <m/>
    <m/>
    <m/>
    <m/>
    <m/>
    <m/>
    <m/>
    <m/>
    <m/>
    <m/>
    <m/>
    <m/>
  </r>
  <r>
    <m/>
    <s v="SUPERINT"/>
    <s v="Encaminhado à SE SP em 19/03/2019"/>
    <s v="01450.000634/2018-64"/>
    <s v="SE"/>
    <s v="SP"/>
    <s v="Guararapes"/>
    <s v="Edificação"/>
    <s v="Antigo Cinema Guararapes"/>
    <n v="1"/>
    <m/>
    <n v="1"/>
    <n v="1838"/>
    <x v="81"/>
    <m/>
    <m/>
    <m/>
    <m/>
    <s v="INSTRUÇÃO"/>
    <m/>
    <m/>
    <m/>
    <s v=" "/>
    <s v="Bem Imóvel"/>
    <s v="Edificação"/>
    <s v="Arquitetura Civil"/>
    <m/>
    <m/>
    <m/>
    <m/>
    <m/>
    <m/>
    <x v="1"/>
    <m/>
    <m/>
    <m/>
    <m/>
    <m/>
    <m/>
    <m/>
    <m/>
    <m/>
    <m/>
    <m/>
    <m/>
    <m/>
    <m/>
  </r>
  <r>
    <d v="2018-12-14T00:00:00"/>
    <s v="DEPAM"/>
    <s v="Processo não está disponível no SEI."/>
    <s v="01496.000139/2018-29"/>
    <s v="NE"/>
    <s v="CE"/>
    <s v="Juazeiro do Norte"/>
    <s v="Edificação"/>
    <s v="Escola Normal Rural de Juazeiro do Norte"/>
    <n v="1"/>
    <m/>
    <n v="1"/>
    <n v="1839"/>
    <x v="81"/>
    <m/>
    <m/>
    <m/>
    <m/>
    <s v="INSTRUÇÃO"/>
    <s v="INDEFERIMENTO"/>
    <m/>
    <m/>
    <s v=" "/>
    <m/>
    <m/>
    <m/>
    <m/>
    <m/>
    <m/>
    <m/>
    <m/>
    <m/>
    <x v="1"/>
    <m/>
    <m/>
    <m/>
    <m/>
    <m/>
    <m/>
    <m/>
    <m/>
    <m/>
    <m/>
    <m/>
    <m/>
    <m/>
    <m/>
  </r>
  <r>
    <m/>
    <s v="ARQUIVO"/>
    <s v="Encaminhado ao ACI RJem 19/03/2020"/>
    <s v="01500.002837/2017-71"/>
    <s v="SE"/>
    <s v="RJ"/>
    <s v="Rio de Janeiro"/>
    <s v="Edificação"/>
    <s v="Imóvel situado à Rua Carlos Wenceslau, nº 343"/>
    <n v="1"/>
    <m/>
    <n v="1"/>
    <n v="1840"/>
    <x v="81"/>
    <m/>
    <m/>
    <d v="2018-03-22T00:00:00"/>
    <n v="2010"/>
    <s v="INDEFERIDO"/>
    <m/>
    <d v="2018-03-22T00:00:00"/>
    <m/>
    <s v=" "/>
    <m/>
    <m/>
    <m/>
    <m/>
    <m/>
    <m/>
    <m/>
    <m/>
    <m/>
    <x v="1"/>
    <m/>
    <m/>
    <m/>
    <m/>
    <m/>
    <m/>
    <m/>
    <m/>
    <m/>
    <m/>
    <m/>
    <m/>
    <m/>
    <m/>
  </r>
  <r>
    <m/>
    <s v="SUPERINT"/>
    <m/>
    <s v="01400.030358/2017-73"/>
    <s v="SE"/>
    <s v="MG"/>
    <s v="Mariana"/>
    <s v="Edificação"/>
    <s v="Primeira Igreja Protestante do Brasil"/>
    <n v="1"/>
    <m/>
    <n v="1"/>
    <n v="1841"/>
    <x v="81"/>
    <d v="2017-11-17T00:00:00"/>
    <s v="cidadão"/>
    <d v="2018-04-19T00:00:00"/>
    <n v="2010"/>
    <s v="INSTRUÇÃO"/>
    <m/>
    <m/>
    <m/>
    <s v=" "/>
    <m/>
    <m/>
    <m/>
    <m/>
    <m/>
    <m/>
    <m/>
    <m/>
    <m/>
    <x v="1"/>
    <m/>
    <m/>
    <m/>
    <m/>
    <m/>
    <m/>
    <m/>
    <m/>
    <m/>
    <m/>
    <m/>
    <m/>
    <m/>
    <m/>
  </r>
  <r>
    <m/>
    <s v="DEPAM"/>
    <s v="Homologado DOU 31/12/2018 PORTARIA Nº 120, DE 28 DE DEZEMBRO DE 2018"/>
    <s v="01450.001794/2018-21"/>
    <s v="SE"/>
    <s v="RJ"/>
    <s v="Rio de Janeiro"/>
    <s v="Coleção ou acervo"/>
    <s v="Acervo Arthur Bispo do Rosário"/>
    <n v="1"/>
    <s v="TA"/>
    <n v="1"/>
    <n v="1842"/>
    <x v="81"/>
    <d v="2018-03-28T00:00:00"/>
    <s v="Museu Bispo do Rosário Arte Contemporânea"/>
    <d v="2018-05-22T00:00:00"/>
    <n v="2010"/>
    <s v="HOMOLOGADO"/>
    <m/>
    <m/>
    <m/>
    <s v="RJ-3304557-BM-AC-00008_x0009_"/>
    <s v="Bem Móvel e Integrado"/>
    <s v="Acervo"/>
    <m/>
    <m/>
    <m/>
    <s v="x"/>
    <m/>
    <n v="2018"/>
    <s v="89ª"/>
    <x v="1"/>
    <m/>
    <m/>
    <m/>
    <m/>
    <m/>
    <m/>
    <m/>
    <m/>
    <m/>
    <m/>
    <m/>
    <m/>
    <m/>
    <m/>
  </r>
  <r>
    <d v="2018-05-22T00:00:00"/>
    <s v="ARQUIVO"/>
    <s v="aruivado em 06/01/2019"/>
    <s v="01490.002770/2017-31"/>
    <s v="N"/>
    <s v="AM"/>
    <s v="Parintins"/>
    <s v="Edificação"/>
    <s v="Casa de Cultura Alzira Saunier"/>
    <n v="1"/>
    <m/>
    <n v="1"/>
    <n v="1843"/>
    <x v="81"/>
    <m/>
    <m/>
    <m/>
    <n v="2010"/>
    <s v="INDEFERIDO"/>
    <m/>
    <m/>
    <m/>
    <s v=" "/>
    <m/>
    <m/>
    <m/>
    <m/>
    <m/>
    <m/>
    <m/>
    <m/>
    <m/>
    <x v="1"/>
    <m/>
    <m/>
    <m/>
    <m/>
    <m/>
    <m/>
    <m/>
    <m/>
    <m/>
    <m/>
    <m/>
    <m/>
    <m/>
    <m/>
  </r>
  <r>
    <m/>
    <s v="ARQUIVO"/>
    <s v="indeferido em 16/10/2019"/>
    <s v="01500.000579/2016-16"/>
    <s v="SE"/>
    <s v="RJ"/>
    <s v="Niterói"/>
    <s v="Jardim Histórico"/>
    <s v="Cemitério São Lázaro (Cemitério de Itaipu)"/>
    <n v="1"/>
    <m/>
    <n v="1"/>
    <n v="1844"/>
    <x v="81"/>
    <m/>
    <m/>
    <m/>
    <n v="2010"/>
    <s v="INDEFERIDO"/>
    <m/>
    <m/>
    <m/>
    <s v=" "/>
    <m/>
    <m/>
    <m/>
    <m/>
    <m/>
    <m/>
    <m/>
    <m/>
    <m/>
    <x v="1"/>
    <m/>
    <m/>
    <m/>
    <m/>
    <m/>
    <m/>
    <m/>
    <m/>
    <m/>
    <m/>
    <m/>
    <m/>
    <m/>
    <m/>
  </r>
  <r>
    <m/>
    <s v="SUPERINT"/>
    <s v="enviado à SE em 06/01/2020"/>
    <s v="01409.000192/2018-61"/>
    <s v="SE"/>
    <s v="ES"/>
    <s v="Mimoso do Sul"/>
    <s v="Conjunto Urbano"/>
    <s v="Sítio Histórico de São Pedro de Itabapoana"/>
    <n v="1"/>
    <m/>
    <n v="1"/>
    <n v="1845"/>
    <x v="81"/>
    <m/>
    <m/>
    <m/>
    <m/>
    <s v="INSTRUÇÃO"/>
    <m/>
    <m/>
    <m/>
    <s v=" "/>
    <m/>
    <m/>
    <m/>
    <m/>
    <m/>
    <m/>
    <m/>
    <m/>
    <m/>
    <x v="1"/>
    <m/>
    <m/>
    <m/>
    <m/>
    <m/>
    <m/>
    <m/>
    <m/>
    <m/>
    <m/>
    <m/>
    <m/>
    <m/>
    <m/>
  </r>
  <r>
    <m/>
    <s v="ARQUIVO"/>
    <s v="Encaminha ao Depam para elaboração de Parecer"/>
    <s v="01516.900398/2017-95"/>
    <s v="CO"/>
    <s v="GO"/>
    <s v="Goiânia"/>
    <s v="Edificação"/>
    <s v="Jóquei Clube de Goiás"/>
    <n v="1"/>
    <m/>
    <n v="1"/>
    <n v="1846"/>
    <x v="81"/>
    <d v="2017-12-15T00:00:00"/>
    <s v="CAU/GO"/>
    <d v="2018-07-03T00:00:00"/>
    <n v="2010"/>
    <s v="INDEFERIDO"/>
    <m/>
    <m/>
    <m/>
    <s v=" "/>
    <s v="Bem Imóvel"/>
    <s v="Edificação"/>
    <s v="Arquitetura Civil"/>
    <m/>
    <m/>
    <m/>
    <m/>
    <m/>
    <m/>
    <x v="1"/>
    <m/>
    <m/>
    <m/>
    <m/>
    <m/>
    <m/>
    <m/>
    <m/>
    <m/>
    <m/>
    <m/>
    <m/>
    <m/>
    <m/>
  </r>
  <r>
    <m/>
    <s v="SUPERINT"/>
    <s v="Encaminhado para instrução da SE-SP"/>
    <s v="01450.000243/2018-40"/>
    <s v="SE"/>
    <s v="SP"/>
    <s v="Ribeirão Preto"/>
    <s v="Edificação e Acervo"/>
    <s v="Estação Barracão e acervo"/>
    <n v="1"/>
    <m/>
    <n v="1"/>
    <n v="1847"/>
    <x v="81"/>
    <m/>
    <m/>
    <m/>
    <m/>
    <s v="INSTRUÇÃO"/>
    <m/>
    <m/>
    <m/>
    <s v=" "/>
    <m/>
    <m/>
    <m/>
    <m/>
    <m/>
    <m/>
    <m/>
    <m/>
    <m/>
    <x v="1"/>
    <m/>
    <m/>
    <m/>
    <m/>
    <m/>
    <m/>
    <m/>
    <m/>
    <m/>
    <m/>
    <m/>
    <m/>
    <m/>
    <m/>
  </r>
  <r>
    <d v="2018-07-06T00:00:00"/>
    <s v="DEPAM"/>
    <m/>
    <s v="01496.000059/2018-73"/>
    <s v="NE"/>
    <s v="CE"/>
    <s v="Fortaleza"/>
    <s v="Edificação"/>
    <s v="Náutico Atlético Cearense"/>
    <n v="1"/>
    <m/>
    <n v="1"/>
    <n v="1848"/>
    <x v="81"/>
    <m/>
    <m/>
    <m/>
    <m/>
    <s v="INSTRUÇÃO"/>
    <m/>
    <m/>
    <m/>
    <s v=" "/>
    <m/>
    <m/>
    <m/>
    <m/>
    <m/>
    <m/>
    <m/>
    <m/>
    <m/>
    <x v="1"/>
    <m/>
    <m/>
    <m/>
    <m/>
    <m/>
    <m/>
    <m/>
    <m/>
    <m/>
    <m/>
    <m/>
    <m/>
    <m/>
    <m/>
  </r>
  <r>
    <m/>
    <s v="SUPERINT"/>
    <s v="MPF está acompanhando e IPHAN vem sendo provocado a se manifestar em obra de restauração"/>
    <s v="01496.000283/2018-65"/>
    <s v="NE"/>
    <s v="CE"/>
    <s v="Itapiúna"/>
    <s v="Edificação e Acervo"/>
    <s v="Capela Nossa Senhora da Conceição de Itans"/>
    <n v="1"/>
    <m/>
    <n v="1"/>
    <n v="1849"/>
    <x v="81"/>
    <d v="2016-06-27T00:00:00"/>
    <s v="Assembleia Legislativa do Estado do Ceará"/>
    <d v="2018-07-06T00:00:00"/>
    <n v="2010"/>
    <s v="INSTRUÇÃO"/>
    <m/>
    <m/>
    <m/>
    <s v=" "/>
    <s v="Bem Imóvel"/>
    <s v="Edificação"/>
    <s v="Arquitetura Religiosa"/>
    <m/>
    <m/>
    <m/>
    <m/>
    <m/>
    <m/>
    <x v="1"/>
    <m/>
    <m/>
    <m/>
    <m/>
    <m/>
    <m/>
    <m/>
    <m/>
    <m/>
    <m/>
    <m/>
    <m/>
    <m/>
    <m/>
  </r>
  <r>
    <d v="2020-09-04T00:00:00"/>
    <s v="DEPAM"/>
    <s v="Reaberto a pedido do interessado"/>
    <s v="01500.000266/2017-31"/>
    <s v="SE"/>
    <s v="RJ"/>
    <s v="Rio de Janeiro"/>
    <s v="Edificação"/>
    <s v="Antigo Armazém Externo nº 5 da Companhia Siderúrgica Nacional"/>
    <n v="1"/>
    <m/>
    <n v="1"/>
    <n v="1850"/>
    <x v="81"/>
    <d v="2017-01-13T00:00:00"/>
    <s v="Galpão Aplausos"/>
    <d v="2018-07-06T00:00:00"/>
    <n v="2010"/>
    <s v="INSTRUÇÃO"/>
    <s v="DEFERIMENTO"/>
    <m/>
    <m/>
    <s v=" "/>
    <s v="Bem Imóvel"/>
    <s v="Edificação"/>
    <s v="Arquitetura de Produção"/>
    <m/>
    <m/>
    <m/>
    <m/>
    <m/>
    <m/>
    <x v="1"/>
    <m/>
    <m/>
    <m/>
    <m/>
    <m/>
    <m/>
    <m/>
    <m/>
    <m/>
    <m/>
    <m/>
    <m/>
    <m/>
    <m/>
  </r>
  <r>
    <m/>
    <s v="SUPERINT"/>
    <m/>
    <s v="01500.002525/2010-91"/>
    <s v="SE"/>
    <s v="RJ"/>
    <s v="Rio de Janeiro"/>
    <s v="Coleção ou acervo"/>
    <s v="Acervo de arte originariamente pertencente ao Banco do Estado do Rio de Janeiro - Banerj"/>
    <n v="1"/>
    <m/>
    <n v="1"/>
    <n v="1851"/>
    <x v="81"/>
    <d v="2010-08-28T00:00:00"/>
    <s v="AAFBanerj"/>
    <d v="2018-07-23T00:00:00"/>
    <n v="2010"/>
    <s v="INSTRUÇÃO"/>
    <m/>
    <m/>
    <m/>
    <s v=" "/>
    <s v="Bem Móvel e Integrado"/>
    <s v="Acervo"/>
    <m/>
    <m/>
    <m/>
    <m/>
    <m/>
    <m/>
    <m/>
    <x v="1"/>
    <m/>
    <m/>
    <m/>
    <m/>
    <m/>
    <m/>
    <m/>
    <m/>
    <m/>
    <m/>
    <m/>
    <m/>
    <m/>
    <m/>
  </r>
  <r>
    <s v=" 07/08/2018"/>
    <s v="DEPAM"/>
    <m/>
    <s v="01506.001457/2009-50"/>
    <s v="SE"/>
    <s v="SP"/>
    <s v="Indaiatuba"/>
    <s v="Conjunto Arquitetônico"/>
    <s v="Bens Culturais em Indaiatuba: Sede da Fazenda Engenho d’Água, Igreja Matriz de Nossa Senhora da Candelária, Casa Paroquial, Casarão do Pau Preto, Hospital Augusto de Oliveira Camargo, Estação Itaici, Estação Pimenta, Estação Helvétia e Estação Indaiatuba "/>
    <n v="10"/>
    <m/>
    <n v="1"/>
    <n v="1852"/>
    <x v="81"/>
    <d v="2009-08-26T00:00:00"/>
    <s v="Prefeitura Municipal"/>
    <d v="2018-08-07T00:00:00"/>
    <n v="2010"/>
    <s v="INSTRUÇÃO"/>
    <s v="INDEFERIMENTO"/>
    <m/>
    <m/>
    <m/>
    <s v="Bem Imóvel"/>
    <s v="Edificação"/>
    <m/>
    <m/>
    <m/>
    <m/>
    <m/>
    <m/>
    <m/>
    <x v="1"/>
    <m/>
    <m/>
    <m/>
    <m/>
    <m/>
    <m/>
    <m/>
    <m/>
    <m/>
    <m/>
    <m/>
    <m/>
    <m/>
    <m/>
  </r>
  <r>
    <d v="2018-08-07T00:00:00"/>
    <s v="DEPAM"/>
    <s v="com parecer de indeferimento"/>
    <s v="01506.007275/2016-11"/>
    <s v="SE"/>
    <s v="SP"/>
    <s v="São Paulo"/>
    <s v="Bem móvel ou integrado"/>
    <s v="Busto do Mártir - Joaquim da Silva Xavier (Tiradentes)"/>
    <n v="1"/>
    <m/>
    <n v="1"/>
    <n v="1853"/>
    <x v="81"/>
    <d v="2016-12-06T00:00:00"/>
    <s v="Sr. José Carlos Rocha Ferreira"/>
    <d v="2018-08-07T00:00:00"/>
    <n v="2010"/>
    <s v="INSTRUÇÃO"/>
    <s v="INDEFERIMENTO"/>
    <m/>
    <m/>
    <m/>
    <s v="Bem Móvel e Integrado"/>
    <s v="Artefato"/>
    <m/>
    <m/>
    <m/>
    <m/>
    <m/>
    <m/>
    <m/>
    <x v="1"/>
    <m/>
    <m/>
    <m/>
    <m/>
    <m/>
    <m/>
    <m/>
    <m/>
    <m/>
    <m/>
    <m/>
    <m/>
    <m/>
    <m/>
  </r>
  <r>
    <m/>
    <s v="ARQUIVO"/>
    <m/>
    <s v="01510.000394/2018-46"/>
    <s v="S"/>
    <s v="SC"/>
    <s v="Luiz Alves"/>
    <s v="Edificação"/>
    <s v="Casa Schmitz"/>
    <n v="1"/>
    <m/>
    <n v="1"/>
    <n v="1854"/>
    <x v="81"/>
    <d v="2018-04-25T00:00:00"/>
    <s v="Sr. Yasmin Muller"/>
    <d v="2018-08-27T00:00:00"/>
    <n v="2010"/>
    <s v="INDEFERIDO"/>
    <m/>
    <m/>
    <m/>
    <m/>
    <s v="Bem Imóvel"/>
    <s v="Edificação"/>
    <m/>
    <m/>
    <m/>
    <m/>
    <m/>
    <m/>
    <m/>
    <x v="1"/>
    <m/>
    <m/>
    <m/>
    <m/>
    <m/>
    <m/>
    <m/>
    <m/>
    <m/>
    <m/>
    <m/>
    <m/>
    <m/>
    <m/>
  </r>
  <r>
    <m/>
    <s v="SUPERINT"/>
    <s v="Enviado para elaboração de parecer da SE/SP"/>
    <s v="01506.002354/2018-06"/>
    <s v="SE"/>
    <s v="SP"/>
    <s v="São Paulo"/>
    <s v="Edificação"/>
    <s v="Esporte Clube Banespa"/>
    <n v="1"/>
    <m/>
    <n v="1"/>
    <n v="1855"/>
    <x v="81"/>
    <d v="2018-06-05T00:00:00"/>
    <s v="sr. Oswaldo Moreira Antunes - associado"/>
    <d v="2018-08-28T00:00:00"/>
    <n v="2010"/>
    <s v="INSTRUÇÃO"/>
    <m/>
    <m/>
    <m/>
    <m/>
    <s v="Bem Imóvel"/>
    <s v="Edificação"/>
    <s v="Arquitetura Institucional"/>
    <m/>
    <m/>
    <m/>
    <m/>
    <m/>
    <m/>
    <x v="1"/>
    <m/>
    <m/>
    <m/>
    <m/>
    <m/>
    <m/>
    <m/>
    <m/>
    <m/>
    <m/>
    <m/>
    <m/>
    <m/>
    <m/>
  </r>
  <r>
    <m/>
    <s v="SUPERINT"/>
    <s v="Para instrução"/>
    <s v="01508.000454/2018-70"/>
    <s v="S"/>
    <s v="PR"/>
    <s v="Araucária"/>
    <s v="Edificação"/>
    <s v="Coudelaria de Tindiquera"/>
    <n v="1"/>
    <m/>
    <n v="1"/>
    <n v="1856"/>
    <x v="81"/>
    <d v="2018-07-31T00:00:00"/>
    <s v="MP-PR"/>
    <d v="2018-08-08T00:00:00"/>
    <n v="2010"/>
    <s v="INSTRUÇÃO"/>
    <m/>
    <m/>
    <m/>
    <m/>
    <s v="Bem Imóvel"/>
    <s v="Edificação"/>
    <m/>
    <m/>
    <m/>
    <m/>
    <m/>
    <m/>
    <m/>
    <x v="1"/>
    <m/>
    <m/>
    <m/>
    <m/>
    <m/>
    <m/>
    <m/>
    <m/>
    <m/>
    <m/>
    <m/>
    <m/>
    <m/>
    <m/>
  </r>
  <r>
    <m/>
    <s v="SUPERINT"/>
    <s v="Enviado para elaboração de parecer da SE/SP"/>
    <s v="01506.900716/2017-37"/>
    <s v="SE"/>
    <s v="SP"/>
    <s v="São Paulo"/>
    <s v="Conjunto Arquitetônico"/>
    <s v="Casa da Ba-Tian e Jardins de Pêssegos na Colônia Japonesa de Itaquera"/>
    <n v="1"/>
    <m/>
    <n v="1"/>
    <n v="1857"/>
    <x v="81"/>
    <d v="2017-10-23T00:00:00"/>
    <s v="UNIFESP - Reitoria"/>
    <d v="2018-08-28T00:00:00"/>
    <n v="2010"/>
    <s v="INSTRUÇÃO"/>
    <m/>
    <m/>
    <m/>
    <m/>
    <s v="Bem Imóvel"/>
    <s v="Conjunto Arquitetônico"/>
    <s v="Arquitetura Civil"/>
    <m/>
    <m/>
    <m/>
    <m/>
    <m/>
    <m/>
    <x v="1"/>
    <m/>
    <m/>
    <m/>
    <m/>
    <m/>
    <m/>
    <m/>
    <m/>
    <m/>
    <m/>
    <m/>
    <m/>
    <m/>
    <m/>
  </r>
  <r>
    <m/>
    <s v="ARQUIVO"/>
    <m/>
    <s v="01510.000563/2017-67"/>
    <s v="S"/>
    <s v="SC"/>
    <s v="Pomerode"/>
    <s v="Edificação"/>
    <s v="Casa Klotz"/>
    <n v="1"/>
    <m/>
    <n v="1"/>
    <n v="1858"/>
    <x v="81"/>
    <d v="2017-02-16T00:00:00"/>
    <s v="sr. Verônica Kreuz"/>
    <d v="2018-08-28T00:00:00"/>
    <n v="2010"/>
    <s v="INDEFERIDO"/>
    <m/>
    <d v="2019-06-05T00:00:00"/>
    <m/>
    <m/>
    <s v="Bem Imóvel"/>
    <s v="Edificação"/>
    <m/>
    <m/>
    <m/>
    <m/>
    <m/>
    <m/>
    <m/>
    <x v="1"/>
    <m/>
    <m/>
    <m/>
    <m/>
    <m/>
    <m/>
    <m/>
    <m/>
    <m/>
    <m/>
    <m/>
    <m/>
    <m/>
    <m/>
  </r>
  <r>
    <m/>
    <s v="ARQUIVO"/>
    <m/>
    <s v="01506.000055/2018-29"/>
    <s v="SE"/>
    <s v="SP"/>
    <s v="São Paulo"/>
    <s v="Infraestrutura ou equipamento urbano"/>
    <s v="Feirinha da Madrugada"/>
    <n v="1"/>
    <m/>
    <n v="1"/>
    <n v="1859"/>
    <x v="81"/>
    <d v="2018-01-08T00:00:00"/>
    <s v="COOPSCER"/>
    <d v="2018-09-24T00:00:00"/>
    <n v="2010"/>
    <s v="INDEFERIDO"/>
    <m/>
    <d v="2018-09-24T00:00:00"/>
    <m/>
    <m/>
    <s v="Bem Imóvel"/>
    <s v="Equipamento Urbano"/>
    <m/>
    <m/>
    <m/>
    <m/>
    <m/>
    <m/>
    <m/>
    <x v="1"/>
    <m/>
    <m/>
    <m/>
    <m/>
    <m/>
    <m/>
    <m/>
    <m/>
    <m/>
    <m/>
    <m/>
    <m/>
    <m/>
    <m/>
  </r>
  <r>
    <d v="2019-07-18T00:00:00"/>
    <s v="DEPAM"/>
    <s v="Recomenda indeferimento"/>
    <s v="01496.900065/2017-41"/>
    <s v="NE"/>
    <s v="CE"/>
    <s v="Juazeiro do Norte"/>
    <s v="Edificação e Acervo"/>
    <s v="Casa-Museu do Padre Cícero, da Rua São José nº 120/126"/>
    <n v="1"/>
    <m/>
    <n v="1"/>
    <n v="1860"/>
    <x v="81"/>
    <d v="2017-09-08T00:00:00"/>
    <s v="Academia Brasileira de hagiologia"/>
    <d v="2018-09-24T00:00:00"/>
    <n v="2010"/>
    <s v="INSTRUÇÃO"/>
    <s v="INDEFERIMENTO"/>
    <m/>
    <m/>
    <m/>
    <s v="Bem Imóvel"/>
    <s v="Edificação"/>
    <m/>
    <m/>
    <m/>
    <m/>
    <m/>
    <m/>
    <m/>
    <x v="1"/>
    <m/>
    <m/>
    <m/>
    <m/>
    <m/>
    <m/>
    <m/>
    <m/>
    <m/>
    <m/>
    <m/>
    <m/>
    <m/>
    <m/>
  </r>
  <r>
    <m/>
    <s v="SUPERINT"/>
    <m/>
    <s v="01450.002831/2018-18"/>
    <s v="N"/>
    <s v="TO"/>
    <s v="Dianópolis"/>
    <s v="Edificação"/>
    <s v="Conjunto de 15 casas do IFTO"/>
    <n v="1"/>
    <m/>
    <n v="1"/>
    <n v="1861"/>
    <x v="81"/>
    <d v="2018-05-07T00:00:00"/>
    <s v="Comissão Pró-Tombamento das Casinhas do IFTO"/>
    <d v="2018-10-08T00:00:00"/>
    <n v="2010"/>
    <s v="INSTRUÇÃO"/>
    <m/>
    <m/>
    <m/>
    <m/>
    <s v="Bem Imóvel"/>
    <s v="Conjunto Arquitetônico"/>
    <m/>
    <m/>
    <m/>
    <m/>
    <m/>
    <m/>
    <m/>
    <x v="1"/>
    <m/>
    <m/>
    <m/>
    <m/>
    <m/>
    <m/>
    <m/>
    <m/>
    <m/>
    <m/>
    <m/>
    <m/>
    <m/>
    <m/>
  </r>
  <r>
    <d v="2020-04-28T00:00:00"/>
    <s v="DEPAM"/>
    <m/>
    <s v="01506.003016/2014-50"/>
    <s v="SE"/>
    <s v="SP"/>
    <s v="São Paulo"/>
    <s v="Jardim Histórico"/>
    <s v="Parque do Povo"/>
    <n v="1"/>
    <m/>
    <n v="1"/>
    <n v="1862"/>
    <x v="81"/>
    <d v="2013-11-14T00:00:00"/>
    <s v="Sr Mauro Pinheiro encaminhado à Ministra solicita a reabertura de processo de tombamento do &quot;Parque do Povo&quot;"/>
    <d v="2018-10-08T00:00:00"/>
    <n v="2010"/>
    <s v="INSTRUÇÃO"/>
    <s v="INDEFERIMENTO"/>
    <m/>
    <m/>
    <m/>
    <s v="Bem Paisagístico"/>
    <s v="Jardim Histórico"/>
    <m/>
    <m/>
    <m/>
    <m/>
    <m/>
    <m/>
    <m/>
    <x v="1"/>
    <m/>
    <m/>
    <m/>
    <m/>
    <m/>
    <m/>
    <m/>
    <m/>
    <m/>
    <m/>
    <m/>
    <m/>
    <m/>
    <m/>
  </r>
  <r>
    <d v="2020-02-10T00:00:00"/>
    <s v="DEPAM"/>
    <s v="Para instrução na Superintendência. 05/04/2019"/>
    <s v="01506.900994/2017-94"/>
    <s v="SE"/>
    <s v="SP"/>
    <s v="Paraguaçu Paulista"/>
    <s v="Jardim Histórico"/>
    <s v="Jardim Histórico de Paraguaçu Paulista"/>
    <n v="1"/>
    <m/>
    <n v="1"/>
    <n v="1863"/>
    <x v="81"/>
    <d v="2007-08-01T00:00:00"/>
    <s v="Associação Cultural e esportiva Paraguaçu"/>
    <d v="2018-10-23T00:00:00"/>
    <n v="2010"/>
    <s v="INSTRUÇÃO"/>
    <s v="INDEFERIMENTO"/>
    <m/>
    <m/>
    <m/>
    <s v="Bem Paisagístico"/>
    <s v="Jardim Histórico"/>
    <m/>
    <m/>
    <m/>
    <m/>
    <m/>
    <m/>
    <m/>
    <x v="1"/>
    <m/>
    <m/>
    <m/>
    <m/>
    <m/>
    <m/>
    <m/>
    <m/>
    <m/>
    <m/>
    <m/>
    <m/>
    <m/>
    <m/>
  </r>
  <r>
    <d v="2018-10-23T00:00:00"/>
    <s v="DEPAM"/>
    <s v="Para instrução"/>
    <s v="01409.000189/2018-48"/>
    <s v="SE"/>
    <s v="ES"/>
    <s v="Presidente Kennedy"/>
    <s v="Edificação e Acervo"/>
    <s v="Igreja Nossa Senhora das Neves "/>
    <n v="1"/>
    <m/>
    <n v="1"/>
    <n v="1864"/>
    <x v="81"/>
    <d v="2018-05-14T00:00:00"/>
    <s v="Prefeitura de Presidente Kennedy"/>
    <d v="2018-10-23T00:00:00"/>
    <n v="2010"/>
    <s v="INSTRUÇÃO"/>
    <m/>
    <m/>
    <m/>
    <m/>
    <s v="Bem Imóvel"/>
    <s v="Edificação"/>
    <s v="Arquitetura Religiosa"/>
    <m/>
    <m/>
    <m/>
    <m/>
    <m/>
    <m/>
    <x v="1"/>
    <m/>
    <m/>
    <m/>
    <m/>
    <m/>
    <m/>
    <m/>
    <m/>
    <m/>
    <m/>
    <m/>
    <m/>
    <m/>
    <m/>
  </r>
  <r>
    <m/>
    <s v="ARQUIVO"/>
    <s v="Indeferido em 09/11/2018"/>
    <s v="01450.005817/2010-19"/>
    <s v="N"/>
    <s v="??"/>
    <s v="Vários"/>
    <s v="Sítio arqueológico"/>
    <s v="Sítios Arqueológicos Ilha dos Martírios, Pedra Escrita, Ilha de Campo"/>
    <n v="3"/>
    <m/>
    <n v="1"/>
    <n v="1865"/>
    <x v="81"/>
    <d v="2010-05-20T00:00:00"/>
    <s v="SAB"/>
    <d v="2018-11-09T00:00:00"/>
    <n v="2010"/>
    <s v="INDEFERIDO"/>
    <m/>
    <m/>
    <m/>
    <m/>
    <s v="Bem Arqueológico"/>
    <s v="Sítio"/>
    <m/>
    <m/>
    <m/>
    <m/>
    <m/>
    <m/>
    <m/>
    <x v="1"/>
    <m/>
    <m/>
    <m/>
    <m/>
    <m/>
    <m/>
    <m/>
    <m/>
    <m/>
    <m/>
    <m/>
    <m/>
    <m/>
    <m/>
  </r>
  <r>
    <d v="2018-12-11T00:00:00"/>
    <s v="ARQUIVO"/>
    <s v="Indeferido em 16/01/2020"/>
    <s v="01490.000915/2013-36"/>
    <s v="N"/>
    <s v="AM"/>
    <s v="Manaus"/>
    <s v="Conjunto Arquitetônico"/>
    <s v="Pavilhão da Colônia Antônio Aleixo"/>
    <n v="1"/>
    <m/>
    <n v="1"/>
    <n v="1866"/>
    <x v="81"/>
    <d v="2012-10-05T00:00:00"/>
    <s v="MPF"/>
    <d v="2018-12-11T00:00:00"/>
    <n v="2010"/>
    <s v="INDEFERIDO"/>
    <s v="INDEFERIMENTO"/>
    <d v="2020-01-16T00:00:00"/>
    <m/>
    <m/>
    <s v="Bem Imóvel"/>
    <s v="Conjunto Arquitetônico"/>
    <m/>
    <m/>
    <m/>
    <m/>
    <m/>
    <m/>
    <m/>
    <x v="1"/>
    <m/>
    <m/>
    <m/>
    <m/>
    <m/>
    <m/>
    <m/>
    <m/>
    <m/>
    <m/>
    <m/>
    <m/>
    <m/>
    <m/>
  </r>
  <r>
    <m/>
    <s v="ARQUIVO"/>
    <s v="indeferido em 08/11/2019"/>
    <s v="01410.900048/2017-15"/>
    <s v="N"/>
    <s v="RO"/>
    <s v="Porto Velho"/>
    <s v="Edificação"/>
    <s v="Biblioteca Pública Dr. José Pontes Pinto "/>
    <n v="1"/>
    <m/>
    <n v="1"/>
    <n v="1867"/>
    <x v="82"/>
    <d v="2017-11-17T00:00:00"/>
    <s v="Sra. Anne Michelle Barbosa machado"/>
    <d v="2019-02-21T00:00:00"/>
    <n v="2010"/>
    <s v="INDEFERIDO"/>
    <m/>
    <m/>
    <m/>
    <m/>
    <s v="Bem Imóvel"/>
    <s v="Edificação"/>
    <m/>
    <m/>
    <m/>
    <m/>
    <m/>
    <m/>
    <m/>
    <x v="1"/>
    <m/>
    <m/>
    <m/>
    <m/>
    <m/>
    <m/>
    <m/>
    <m/>
    <m/>
    <m/>
    <m/>
    <m/>
    <m/>
    <m/>
  </r>
  <r>
    <d v="2019-10-11T00:00:00"/>
    <s v="DEPAM"/>
    <s v="indeferimento"/>
    <s v="01450.005038/2018-71"/>
    <s v="SE"/>
    <s v="SP"/>
    <s v="Jundiaí"/>
    <s v="Edificação"/>
    <s v="Estação Jundiaí"/>
    <n v="1"/>
    <m/>
    <n v="1"/>
    <n v="1868"/>
    <x v="82"/>
    <d v="2018-10-29T00:00:00"/>
    <s v=" Associação Preservação da Memória da Companhia Paulista"/>
    <d v="2019-04-26T00:00:00"/>
    <n v="2010"/>
    <s v="INSTRUÇÃO"/>
    <s v="INDEFERIMENTO"/>
    <m/>
    <m/>
    <m/>
    <s v="Bem Imóvel"/>
    <s v="Edificação"/>
    <s v="Arquitetura de Transportes"/>
    <m/>
    <m/>
    <m/>
    <m/>
    <m/>
    <m/>
    <x v="1"/>
    <m/>
    <m/>
    <m/>
    <m/>
    <m/>
    <m/>
    <m/>
    <m/>
    <m/>
    <m/>
    <m/>
    <m/>
    <m/>
    <m/>
  </r>
  <r>
    <m/>
    <s v="SUPERINT"/>
    <s v="Encaminhado à SE/PB para instrução técnica"/>
    <s v="01450.001096/2019-14"/>
    <s v="NE"/>
    <s v="PB"/>
    <s v="Itaporanga"/>
    <s v="Edificação"/>
    <s v="Igreja Nossa Senhora do Rosário de Itaporanga"/>
    <n v="1"/>
    <m/>
    <n v="1"/>
    <n v="1869"/>
    <x v="82"/>
    <d v="2019-03-25T00:00:00"/>
    <m/>
    <d v="2019-04-26T00:00:00"/>
    <n v="2010"/>
    <s v="INSTRUÇÃO"/>
    <m/>
    <m/>
    <m/>
    <m/>
    <s v="Bem Imóvel"/>
    <s v="Edificação"/>
    <s v="Arquitetura Religiosa"/>
    <m/>
    <m/>
    <m/>
    <m/>
    <m/>
    <m/>
    <x v="1"/>
    <m/>
    <m/>
    <m/>
    <m/>
    <m/>
    <m/>
    <m/>
    <m/>
    <m/>
    <m/>
    <m/>
    <m/>
    <m/>
    <m/>
  </r>
  <r>
    <m/>
    <s v="SUPERINT"/>
    <s v="Encaminhado à SE/MG para instrução técnica. Em comunidade quilombola que já teve INRC"/>
    <s v="01450.001315/2019-57"/>
    <s v="SE"/>
    <s v="MG"/>
    <s v="Patos de Minas"/>
    <s v="Edificação"/>
    <s v="Casa de Santana"/>
    <n v="1"/>
    <m/>
    <n v="1"/>
    <n v="1870"/>
    <x v="82"/>
    <d v="2018-02-02T00:00:00"/>
    <s v="ASSOCIAÇÃO DOS REMANESCENTES DOS QUILOMBOS DAS FAMILIAS TEODORO DE OLIVEIRA E VENTURA"/>
    <d v="2019-04-24T00:00:00"/>
    <n v="2010"/>
    <s v="INSTRUÇÃO"/>
    <m/>
    <m/>
    <m/>
    <m/>
    <s v="Bem Imóvel"/>
    <s v="Edificação"/>
    <s v="Arquitetura Religiosa"/>
    <m/>
    <m/>
    <m/>
    <m/>
    <m/>
    <m/>
    <x v="1"/>
    <m/>
    <m/>
    <m/>
    <m/>
    <m/>
    <m/>
    <m/>
    <m/>
    <m/>
    <m/>
    <m/>
    <m/>
    <m/>
    <m/>
  </r>
  <r>
    <d v="2019-04-26T00:00:00"/>
    <s v="DEPAM"/>
    <s v="Iquérito Civil - Mandato de segurança"/>
    <s v="01504.001061/2010-66"/>
    <s v="NE"/>
    <s v="SE"/>
    <s v="Aracaju"/>
    <s v="Conjunto Urbano"/>
    <s v="Conjunto de Praças e Edificações Históricas dos bairros centrais de Aracaju"/>
    <m/>
    <m/>
    <m/>
    <n v="1871"/>
    <x v="82"/>
    <s v="08/01/2007 / 23/10/2009"/>
    <s v="Defensores de Patrimônio Cultural Sergipano/ Ministério Público Federal - Procuradoria da República no Estado de Sergipe "/>
    <d v="2019-04-26T00:00:00"/>
    <n v="2010"/>
    <s v="INSTRUÇÃO"/>
    <s v="DEFERIMENTO"/>
    <m/>
    <m/>
    <m/>
    <s v="Bem Imóvel"/>
    <s v="Conjunto Urbano"/>
    <s v="Misto"/>
    <m/>
    <m/>
    <m/>
    <m/>
    <m/>
    <m/>
    <x v="1"/>
    <m/>
    <m/>
    <m/>
    <m/>
    <m/>
    <m/>
    <m/>
    <m/>
    <m/>
    <m/>
    <m/>
    <m/>
    <m/>
    <m/>
  </r>
  <r>
    <m/>
    <s v="SUPERINT"/>
    <s v="Encaminhado para instrução da SE-SP"/>
    <s v="01506.001016/2006-13"/>
    <s v="SE"/>
    <s v="SP"/>
    <s v="São Paulo"/>
    <s v="Edificação"/>
    <s v="Teatro Ventoforte"/>
    <n v="1"/>
    <m/>
    <n v="1"/>
    <n v="1872"/>
    <x v="82"/>
    <d v="2006-06-05T00:00:00"/>
    <s v="Teatro Ventoforte/Funart"/>
    <d v="2019-05-23T00:00:00"/>
    <n v="2010"/>
    <s v="INSTRUÇÃO"/>
    <m/>
    <m/>
    <m/>
    <m/>
    <s v="Bem Imóvel"/>
    <s v="Edificação"/>
    <s v="Arquitetura Institucional"/>
    <m/>
    <m/>
    <m/>
    <m/>
    <m/>
    <m/>
    <x v="1"/>
    <m/>
    <m/>
    <m/>
    <m/>
    <m/>
    <m/>
    <m/>
    <m/>
    <m/>
    <m/>
    <m/>
    <m/>
    <m/>
    <m/>
  </r>
  <r>
    <m/>
    <s v="DEPAM"/>
    <m/>
    <s v="01450.002051/2019-59"/>
    <s v="SE"/>
    <s v="PE "/>
    <s v="Guaranhuns"/>
    <s v="Quilombo"/>
    <s v="Igreja Nossa Senhora de Nazareth da Comunidade Quilombola do Timbó"/>
    <m/>
    <m/>
    <n v="1"/>
    <n v="1873"/>
    <x v="82"/>
    <m/>
    <m/>
    <m/>
    <n v="2010"/>
    <s v="INSTRUÇÃO"/>
    <m/>
    <m/>
    <m/>
    <m/>
    <m/>
    <m/>
    <m/>
    <m/>
    <m/>
    <m/>
    <m/>
    <m/>
    <m/>
    <x v="1"/>
    <m/>
    <m/>
    <m/>
    <m/>
    <m/>
    <m/>
    <m/>
    <m/>
    <m/>
    <m/>
    <m/>
    <m/>
    <m/>
    <m/>
  </r>
  <r>
    <m/>
    <s v="SUPERINT"/>
    <s v="Enviado para instrução em 02/07/2019"/>
    <s v="01450.002962/2018-03"/>
    <s v="SE"/>
    <s v="SP"/>
    <s v="Tatuí"/>
    <s v="Edificação"/>
    <s v="Fábrica São Martinho"/>
    <n v="1"/>
    <m/>
    <n v="1"/>
    <n v="1874"/>
    <x v="82"/>
    <d v="2018-05-30T00:00:00"/>
    <s v="Câmara Municipal de Tatuí"/>
    <d v="2019-06-18T00:00:00"/>
    <n v="2010"/>
    <s v="INSTRUÇÃO"/>
    <m/>
    <m/>
    <m/>
    <m/>
    <s v="Bem Imóvel"/>
    <s v="Edificação"/>
    <s v="Arquitetura de Produção"/>
    <m/>
    <m/>
    <m/>
    <m/>
    <m/>
    <m/>
    <x v="1"/>
    <m/>
    <m/>
    <m/>
    <m/>
    <m/>
    <m/>
    <m/>
    <m/>
    <m/>
    <m/>
    <m/>
    <m/>
    <m/>
    <m/>
  </r>
  <r>
    <d v="2019-06-25T00:00:00"/>
    <s v="SUPERINT"/>
    <m/>
    <s v="01450.002222/2019-40"/>
    <s v="SE"/>
    <s v="RJ"/>
    <s v="Rio de Janeiro "/>
    <s v="Edificação"/>
    <s v="Prédio da Câmara Municipal de Santo Antônio de Pádua"/>
    <n v="1"/>
    <m/>
    <n v="1"/>
    <n v="1875"/>
    <x v="82"/>
    <m/>
    <m/>
    <m/>
    <n v="2010"/>
    <s v="INSTRUÇÃO"/>
    <m/>
    <m/>
    <m/>
    <m/>
    <m/>
    <m/>
    <m/>
    <m/>
    <m/>
    <m/>
    <m/>
    <m/>
    <m/>
    <x v="1"/>
    <m/>
    <m/>
    <m/>
    <m/>
    <m/>
    <m/>
    <m/>
    <m/>
    <m/>
    <m/>
    <m/>
    <m/>
    <m/>
    <m/>
  </r>
  <r>
    <m/>
    <s v="ARQUIVO"/>
    <s v="Indeferido em 02/07/2019"/>
    <s v="01498.000278/2007-80"/>
    <s v="SE"/>
    <s v="PE"/>
    <s v="Escada"/>
    <s v="Conjunto Rural"/>
    <s v="Engenho Jundiaí - Casa Natal de Cícero Dias"/>
    <n v="1"/>
    <m/>
    <n v="1"/>
    <n v="1876"/>
    <x v="82"/>
    <d v="2007-03-16T00:00:00"/>
    <s v="Superintendência"/>
    <d v="2019-06-25T00:00:00"/>
    <n v="2010"/>
    <s v="INDEFERIDO"/>
    <m/>
    <m/>
    <m/>
    <m/>
    <s v="Bem Imóvel"/>
    <s v="Conjunto Arquitetônico"/>
    <s v="Arquitetura de Produção"/>
    <m/>
    <m/>
    <m/>
    <m/>
    <m/>
    <m/>
    <x v="1"/>
    <m/>
    <m/>
    <m/>
    <m/>
    <m/>
    <m/>
    <m/>
    <m/>
    <m/>
    <m/>
    <m/>
    <m/>
    <m/>
    <m/>
  </r>
  <r>
    <m/>
    <s v="SUPERINT"/>
    <m/>
    <s v="01450.002494/2019-40"/>
    <s v="SE"/>
    <s v="RJ"/>
    <s v="Seropédica"/>
    <s v="Conjunto Arquitetônico"/>
    <s v="Conjunto Arquitetônico da UFRRJ"/>
    <n v="1"/>
    <m/>
    <n v="1"/>
    <n v="1877"/>
    <x v="82"/>
    <m/>
    <m/>
    <m/>
    <n v="2010"/>
    <s v="INSTRUÇÃO"/>
    <m/>
    <m/>
    <m/>
    <m/>
    <m/>
    <m/>
    <m/>
    <m/>
    <m/>
    <m/>
    <m/>
    <m/>
    <m/>
    <x v="1"/>
    <m/>
    <m/>
    <m/>
    <m/>
    <m/>
    <m/>
    <m/>
    <m/>
    <m/>
    <m/>
    <m/>
    <m/>
    <m/>
    <m/>
  </r>
  <r>
    <m/>
    <s v="DEPAM"/>
    <m/>
    <s v="01510.000667/2019-33"/>
    <s v="S"/>
    <s v="SC"/>
    <m/>
    <s v="Infraestrutura ou equipamento urbano"/>
    <s v="Ramal Ferroviário São Francisco do Sul à Porto União"/>
    <n v="1"/>
    <m/>
    <n v="1"/>
    <n v="1878"/>
    <x v="82"/>
    <m/>
    <m/>
    <m/>
    <n v="2010"/>
    <s v="INSTRUÇÃO"/>
    <s v="DEFERIMENTO"/>
    <m/>
    <m/>
    <m/>
    <m/>
    <m/>
    <m/>
    <m/>
    <m/>
    <m/>
    <m/>
    <m/>
    <m/>
    <x v="1"/>
    <m/>
    <m/>
    <m/>
    <m/>
    <m/>
    <m/>
    <m/>
    <m/>
    <m/>
    <m/>
    <m/>
    <m/>
    <m/>
    <m/>
  </r>
  <r>
    <d v="2019-07-08T00:00:00"/>
    <s v="DEPAM"/>
    <s v="Em instrução com apoio do Projeto Onilê UFBA - GTMAF"/>
    <s v="01502.001198/2006-54"/>
    <s v="NE"/>
    <s v="BA"/>
    <s v="Salvador"/>
    <s v="Terreiro"/>
    <s v="Terreiro Zoogobô Bogum Malê Rundó"/>
    <n v="1"/>
    <m/>
    <n v="1"/>
    <n v="1879"/>
    <x v="82"/>
    <d v="2006-05-29T00:00:00"/>
    <s v="Fundação Palmares"/>
    <d v="2019-07-08T00:00:00"/>
    <n v="2010"/>
    <s v="INSTRUÇÃO"/>
    <m/>
    <m/>
    <m/>
    <m/>
    <s v="Bem Imóvel"/>
    <s v="Conjunto Arquitetônico"/>
    <s v="Arquitetura Religiosa"/>
    <m/>
    <m/>
    <m/>
    <m/>
    <m/>
    <m/>
    <x v="1"/>
    <m/>
    <m/>
    <m/>
    <m/>
    <m/>
    <m/>
    <m/>
    <m/>
    <m/>
    <m/>
    <m/>
    <m/>
    <m/>
    <m/>
  </r>
  <r>
    <m/>
    <s v="SUPERINT"/>
    <s v="Enviado para instrução em 21/08/2019"/>
    <s v="01510.000666/2019-99"/>
    <s v="S"/>
    <s v="SC"/>
    <s v="Vários"/>
    <s v="Infraestrutura ou equipamento urbano"/>
    <s v="Bioma da Mata Atlântica, Administradora de Bens Tenax Ltda e Patrimônio Industrial e Hidrelétrico da Usina do Bracinho e Piraí"/>
    <n v="1"/>
    <m/>
    <n v="1"/>
    <n v="1880"/>
    <x v="82"/>
    <d v="2019-07-03T00:00:00"/>
    <s v="Cidadão Ademir Pfiffer"/>
    <d v="2019-07-08T00:00:00"/>
    <n v="2010"/>
    <s v="INSTRUÇÃO"/>
    <m/>
    <m/>
    <m/>
    <m/>
    <s v="Bem Imóvel"/>
    <s v="Conjunto Arquitetônico"/>
    <s v="Misto"/>
    <m/>
    <m/>
    <m/>
    <m/>
    <m/>
    <m/>
    <x v="1"/>
    <m/>
    <m/>
    <m/>
    <m/>
    <m/>
    <m/>
    <m/>
    <m/>
    <m/>
    <m/>
    <m/>
    <m/>
    <m/>
    <m/>
  </r>
  <r>
    <m/>
    <s v="SUPERINT"/>
    <m/>
    <s v="01496.001004/2010-23"/>
    <s v="NE"/>
    <s v="CE"/>
    <s v="Saboeiro"/>
    <s v="Conjunto Urbano"/>
    <s v="Conjunto Urbano de Saboeiro"/>
    <n v="1"/>
    <m/>
    <n v="1"/>
    <n v="1881"/>
    <x v="82"/>
    <d v="2019-08-08T00:00:00"/>
    <s v="Promotor de Justiça Leyomar Nunes Pereira"/>
    <d v="2010-08-04T00:00:00"/>
    <n v="2010"/>
    <s v="INSTRUÇÃO"/>
    <m/>
    <m/>
    <m/>
    <m/>
    <s v="Bem Imóvel"/>
    <s v="Conjunto Urbano"/>
    <m/>
    <m/>
    <m/>
    <m/>
    <m/>
    <m/>
    <m/>
    <x v="1"/>
    <m/>
    <m/>
    <m/>
    <m/>
    <m/>
    <m/>
    <m/>
    <m/>
    <m/>
    <m/>
    <m/>
    <m/>
    <m/>
    <m/>
  </r>
  <r>
    <m/>
    <s v="SUPERINT"/>
    <m/>
    <s v="01450.001565/2019-97"/>
    <s v="NE"/>
    <s v="CE"/>
    <s v="VIçosa do Ceará"/>
    <s v="Edificação"/>
    <s v="Igreja do Céu"/>
    <n v="1"/>
    <m/>
    <n v="1"/>
    <n v="1882"/>
    <x v="82"/>
    <d v="2019-04-09T00:00:00"/>
    <s v="Deputado Leandro Leitão"/>
    <d v="2019-08-23T00:00:00"/>
    <n v="2010"/>
    <s v="INSTRUÇÃO"/>
    <m/>
    <m/>
    <m/>
    <m/>
    <s v="Bem Imóvel"/>
    <s v="Edificação"/>
    <s v="Arquitetura Religiosa"/>
    <m/>
    <m/>
    <m/>
    <m/>
    <m/>
    <m/>
    <x v="1"/>
    <m/>
    <m/>
    <m/>
    <m/>
    <m/>
    <m/>
    <m/>
    <m/>
    <m/>
    <m/>
    <m/>
    <m/>
    <m/>
    <m/>
  </r>
  <r>
    <m/>
    <s v="ARQUIVO"/>
    <m/>
    <s v="01502.000227/2003-18"/>
    <s v="NE"/>
    <s v="BA"/>
    <s v="Feira de Santana"/>
    <s v="Edificação"/>
    <s v="Casarão - Avenida Senhor dos Passos"/>
    <n v="1"/>
    <m/>
    <n v="1"/>
    <n v="1883"/>
    <x v="82"/>
    <d v="2003-06-04T00:00:00"/>
    <s v="Assembleia Legislativa do Estado da Bahia - Dep. Walmir Mota"/>
    <d v="2019-08-23T00:00:00"/>
    <n v="2010"/>
    <s v="INDEFERIDO"/>
    <m/>
    <m/>
    <m/>
    <m/>
    <s v="Bem Imóvel"/>
    <s v="Edificação"/>
    <s v="Arquitetura Civil"/>
    <m/>
    <m/>
    <m/>
    <m/>
    <m/>
    <m/>
    <x v="1"/>
    <m/>
    <m/>
    <m/>
    <m/>
    <m/>
    <m/>
    <m/>
    <m/>
    <m/>
    <m/>
    <m/>
    <m/>
    <m/>
    <m/>
  </r>
  <r>
    <m/>
    <s v="SUPERINT"/>
    <s v="Encaminhado à superintendência em 16/12/2019"/>
    <s v="01450.002694/2019-01 "/>
    <s v="S"/>
    <s v="RS"/>
    <s v="Ivoti"/>
    <s v="Jardim Histórico"/>
    <s v="Jardim projetado por Roberto Burle Marx"/>
    <n v="1"/>
    <m/>
    <n v="1"/>
    <n v="1884"/>
    <x v="82"/>
    <d v="2019-07-04T00:00:00"/>
    <s v="Instituto Ambiental e Cultural Andréa Scherer"/>
    <d v="2019-08-23T00:00:00"/>
    <n v="2010"/>
    <s v="INSTRUÇÃO"/>
    <m/>
    <m/>
    <m/>
    <m/>
    <s v="Bem Imóvel"/>
    <s v="Jardim Histórico"/>
    <s v="Arquitetura Civil"/>
    <m/>
    <m/>
    <m/>
    <m/>
    <m/>
    <m/>
    <x v="1"/>
    <m/>
    <m/>
    <m/>
    <m/>
    <m/>
    <m/>
    <m/>
    <m/>
    <m/>
    <m/>
    <m/>
    <m/>
    <m/>
    <m/>
  </r>
  <r>
    <d v="2019-10-01T00:00:00"/>
    <s v="ARQUIVO"/>
    <s v="indeferido em 09/01/2020"/>
    <s v="01490.000906/2013-45"/>
    <s v="N"/>
    <s v="AM"/>
    <s v="Barreirinha"/>
    <s v="Infraestrutura ou equipamento urbano"/>
    <s v="Cemitério de Imigrantes Japoneses"/>
    <n v="1"/>
    <m/>
    <n v="1"/>
    <n v="1885"/>
    <x v="82"/>
    <m/>
    <s v="Ministério Público"/>
    <d v="2019-09-30T00:00:00"/>
    <n v="2010"/>
    <s v="INDEFERIDO"/>
    <m/>
    <d v="2020-01-09T00:00:00"/>
    <m/>
    <m/>
    <s v="Bem Imóvel"/>
    <s v="Equipamento Urbano"/>
    <s v="Arquitetura Funerária"/>
    <m/>
    <m/>
    <m/>
    <m/>
    <m/>
    <m/>
    <x v="1"/>
    <m/>
    <m/>
    <m/>
    <m/>
    <m/>
    <m/>
    <m/>
    <m/>
    <m/>
    <m/>
    <m/>
    <m/>
    <m/>
    <m/>
  </r>
  <r>
    <d v="2019-10-09T00:00:00"/>
    <s v="DEPAM"/>
    <m/>
    <s v="01498.001749/2018-20"/>
    <s v="NE"/>
    <s v="PE"/>
    <s v="Camaragibe"/>
    <s v="Edificação"/>
    <s v="Fábrica de Tecidos da Companhia Industrial Pernambucana"/>
    <n v="1"/>
    <m/>
    <n v="1"/>
    <n v="1886"/>
    <x v="82"/>
    <d v="2018-09-30T00:00:00"/>
    <s v="Sra. Tereza Cristina Collier"/>
    <d v="2019-10-09T00:00:00"/>
    <n v="2010"/>
    <s v="INSTRUÇÃO"/>
    <s v="TOMBAMENTO EMERGENCIAL"/>
    <m/>
    <m/>
    <m/>
    <s v="Bem Imóvel"/>
    <s v="Edificação"/>
    <s v="Arquitetura de Produção"/>
    <m/>
    <m/>
    <m/>
    <m/>
    <m/>
    <m/>
    <x v="1"/>
    <m/>
    <m/>
    <m/>
    <m/>
    <m/>
    <m/>
    <m/>
    <m/>
    <m/>
    <m/>
    <m/>
    <m/>
    <m/>
    <m/>
  </r>
  <r>
    <d v="2019-10-14T00:00:00"/>
    <s v="DEPAM"/>
    <m/>
    <s v="01514.001294/2019-88"/>
    <s v="SE"/>
    <s v="MG"/>
    <s v="Pedro Leopoldo"/>
    <s v="Quilombo"/>
    <s v="Comunidade de Pimentel"/>
    <n v="1"/>
    <m/>
    <n v="1"/>
    <n v="1887"/>
    <x v="82"/>
    <d v="2019-06-24T00:00:00"/>
    <s v="Ministério Público Federal"/>
    <d v="2019-10-14T00:00:00"/>
    <n v="2010"/>
    <s v="INSTRUÇÃO"/>
    <m/>
    <m/>
    <m/>
    <m/>
    <s v="Bem Imóvel"/>
    <s v="Quilombo"/>
    <m/>
    <m/>
    <m/>
    <m/>
    <m/>
    <m/>
    <m/>
    <x v="1"/>
    <m/>
    <m/>
    <m/>
    <m/>
    <m/>
    <m/>
    <m/>
    <m/>
    <m/>
    <m/>
    <m/>
    <m/>
    <m/>
    <m/>
  </r>
  <r>
    <d v="2019-12-03T00:00:00"/>
    <s v="SUPERINT"/>
    <s v="Encaminhado para SE PR em 10/07/2020"/>
    <s v="01508.000432/2019-91"/>
    <s v="S"/>
    <s v="PR"/>
    <s v="São Mateus do Sul"/>
    <s v="Edificação"/>
    <s v="Edifício municipal, localizado na esquina das Ruas Dom Pedro II e Barão do Rio Branco"/>
    <n v="1"/>
    <m/>
    <n v="1"/>
    <n v="1888"/>
    <x v="82"/>
    <d v="2019-07-08T00:00:00"/>
    <s v="Ver. Fernanda Saldanha, Ver. Julio Balkowski e Ver. Marta Centa"/>
    <d v="2019-12-03T00:00:00"/>
    <n v="2010"/>
    <s v="INSTRUÇÃO"/>
    <m/>
    <m/>
    <m/>
    <m/>
    <s v="Bem Imóvel"/>
    <s v="Edificação"/>
    <s v="Arquitetura Civil"/>
    <m/>
    <m/>
    <m/>
    <m/>
    <m/>
    <m/>
    <x v="1"/>
    <m/>
    <m/>
    <m/>
    <m/>
    <m/>
    <m/>
    <m/>
    <m/>
    <m/>
    <m/>
    <m/>
    <m/>
    <m/>
    <m/>
  </r>
  <r>
    <d v="2019-12-12T00:00:00"/>
    <s v="SUPERINT"/>
    <m/>
    <s v="01450.004882/2019-65"/>
    <s v="NE"/>
    <s v="CE"/>
    <s v="Barbalha"/>
    <s v="Conjunto Urbano"/>
    <s v="Centro Histórico de Barbalha"/>
    <n v="1"/>
    <m/>
    <n v="1"/>
    <n v="1889"/>
    <x v="82"/>
    <d v="2019-07-24T00:00:00"/>
    <s v="Dep. José Guimarães"/>
    <d v="2019-12-12T00:00:00"/>
    <n v="2010"/>
    <s v="INSTRUÇÃO"/>
    <m/>
    <m/>
    <m/>
    <m/>
    <s v="Bem Imóvel"/>
    <s v="Conjunto Urbano"/>
    <s v="Misto"/>
    <m/>
    <m/>
    <m/>
    <m/>
    <m/>
    <m/>
    <x v="1"/>
    <m/>
    <m/>
    <m/>
    <m/>
    <m/>
    <m/>
    <m/>
    <m/>
    <m/>
    <m/>
    <m/>
    <m/>
    <m/>
    <m/>
  </r>
  <r>
    <d v="2019-12-18T00:00:00"/>
    <s v="DEPAM"/>
    <m/>
    <s v="01510.000844/2019-81"/>
    <s v="S"/>
    <s v="SC"/>
    <s v="Itajaí"/>
    <s v="Edificação e Acervo"/>
    <s v="Herbário Barbosa Rodrigues"/>
    <n v="1"/>
    <m/>
    <n v="1"/>
    <n v="1890"/>
    <x v="82"/>
    <d v="2019-08-26T00:00:00"/>
    <s v="Ellen Chalô Vanzuita dos Santos"/>
    <d v="2019-12-18T00:00:00"/>
    <n v="2010"/>
    <s v="INSTRUÇÃO"/>
    <m/>
    <m/>
    <m/>
    <m/>
    <s v="Bem Imóvel"/>
    <s v="Edificação"/>
    <s v="Arquitetura Civil"/>
    <m/>
    <m/>
    <m/>
    <m/>
    <m/>
    <m/>
    <x v="1"/>
    <m/>
    <m/>
    <m/>
    <m/>
    <m/>
    <m/>
    <m/>
    <m/>
    <m/>
    <m/>
    <m/>
    <m/>
    <m/>
    <m/>
  </r>
  <r>
    <m/>
    <s v="SUPERINT"/>
    <m/>
    <s v="01502.001098/2018-61"/>
    <s v="NE"/>
    <s v="BA"/>
    <s v="Santo Amaro"/>
    <s v="Terreiro"/>
    <s v="ILê AXé Omin J'Jarrum -Terreiro Viva Deus"/>
    <n v="1"/>
    <m/>
    <n v="1"/>
    <n v="1891"/>
    <x v="82"/>
    <d v="2018-09-03T00:00:00"/>
    <s v="Associação Beneficente Bembé do Mercado de Santo Amaro"/>
    <d v="2019-12-27T00:00:00"/>
    <n v="2010"/>
    <s v="INSTRUÇÃO"/>
    <m/>
    <m/>
    <m/>
    <m/>
    <s v="Bem Imóvel"/>
    <s v="Conjunto Arquitetônico"/>
    <s v="Arquitetura Religiosa"/>
    <m/>
    <m/>
    <m/>
    <m/>
    <m/>
    <m/>
    <x v="1"/>
    <m/>
    <m/>
    <m/>
    <m/>
    <m/>
    <m/>
    <m/>
    <m/>
    <m/>
    <m/>
    <m/>
    <m/>
    <m/>
    <m/>
  </r>
  <r>
    <m/>
    <s v="SUPERINT"/>
    <m/>
    <s v="01450.003152/2019-47"/>
    <s v="CO"/>
    <s v="DF"/>
    <s v="Brasília"/>
    <s v="Coleção ou acervo"/>
    <s v="Bens do Museu de Armas da Polícia Civil do Distro Federal"/>
    <n v="1"/>
    <m/>
    <n v="1"/>
    <n v="1892"/>
    <x v="82"/>
    <d v="2019-08-06T00:00:00"/>
    <s v="Wesley Anonio Ferreira Bonfim - Diretor da Divisão de Polícia Comunitária - PCDF"/>
    <d v="2019-12-27T00:00:00"/>
    <n v="2010"/>
    <s v="INSTRUÇÃO"/>
    <m/>
    <m/>
    <m/>
    <m/>
    <s v="Bem Móvel e Integrado"/>
    <s v="Acervo"/>
    <s v="Objetos Pessoais"/>
    <m/>
    <m/>
    <m/>
    <m/>
    <m/>
    <m/>
    <x v="1"/>
    <m/>
    <m/>
    <m/>
    <m/>
    <m/>
    <m/>
    <m/>
    <m/>
    <m/>
    <m/>
    <m/>
    <m/>
    <m/>
    <m/>
  </r>
  <r>
    <m/>
    <s v="SUPERINT"/>
    <m/>
    <s v="01502.001097/2018-17"/>
    <s v="NE"/>
    <s v="BA"/>
    <s v="Salvador"/>
    <s v="Terreiro"/>
    <s v="Terreiro Ilê Axé Ojú Onirê"/>
    <n v="1"/>
    <m/>
    <n v="1"/>
    <n v="1893"/>
    <x v="83"/>
    <d v="2018-09-04T00:00:00"/>
    <s v="Associação Beneficente e Cultural Ilê Axé Ojú Onirè"/>
    <d v="2020-01-14T00:00:00"/>
    <n v="2020"/>
    <s v="INSTRUÇÃO"/>
    <m/>
    <m/>
    <m/>
    <m/>
    <s v="Bem Imóvel"/>
    <s v="Conjunto Arquitetônico"/>
    <s v="Arquitetura Religiosa"/>
    <m/>
    <m/>
    <m/>
    <m/>
    <m/>
    <m/>
    <x v="1"/>
    <m/>
    <m/>
    <m/>
    <m/>
    <m/>
    <m/>
    <m/>
    <m/>
    <m/>
    <m/>
    <m/>
    <m/>
    <m/>
    <m/>
  </r>
  <r>
    <m/>
    <s v="SUPERINT"/>
    <s v="verificar"/>
    <s v="01450.004960/2019-21"/>
    <s v="S"/>
    <s v="RS"/>
    <s v="Mata"/>
    <s v="Coleção ou acervo"/>
    <s v="Museu Municipal Padre Daniel Cargnin"/>
    <n v="1"/>
    <m/>
    <n v="1"/>
    <n v="1894"/>
    <x v="83"/>
    <m/>
    <m/>
    <m/>
    <n v="2020"/>
    <s v="INSTRUÇÃO"/>
    <m/>
    <m/>
    <m/>
    <m/>
    <m/>
    <m/>
    <m/>
    <m/>
    <m/>
    <m/>
    <m/>
    <m/>
    <m/>
    <x v="1"/>
    <m/>
    <m/>
    <m/>
    <m/>
    <m/>
    <m/>
    <m/>
    <m/>
    <m/>
    <m/>
    <m/>
    <m/>
    <m/>
    <m/>
  </r>
  <r>
    <m/>
    <s v="SUPERINT"/>
    <m/>
    <s v="01510.000059/2020-62"/>
    <s v="S"/>
    <s v="SC"/>
    <s v="Brusque"/>
    <s v="Edificação"/>
    <s v="Villa Renaux"/>
    <n v="1"/>
    <m/>
    <n v="1"/>
    <n v="1895"/>
    <x v="83"/>
    <m/>
    <m/>
    <m/>
    <n v="2020"/>
    <s v="INSTRUÇÃO"/>
    <m/>
    <m/>
    <m/>
    <m/>
    <s v="Bem Imóvel"/>
    <s v="Edificação"/>
    <s v="Arquitetura Civil"/>
    <m/>
    <m/>
    <m/>
    <m/>
    <m/>
    <m/>
    <x v="1"/>
    <m/>
    <m/>
    <m/>
    <m/>
    <m/>
    <m/>
    <m/>
    <m/>
    <m/>
    <m/>
    <m/>
    <m/>
    <m/>
    <m/>
  </r>
  <r>
    <d v="2020-02-20T00:00:00"/>
    <s v="DEPAM"/>
    <s v="Superintendência solicitou apoio do GTMAF, A viagem para orientar a instrução do processo junto ao Instituto Histórico e Geográfico de Alagoas foi cancelada pois coincidiu com o início da pandemia"/>
    <s v="01403.000050/2012-69"/>
    <s v="NE"/>
    <s v="AL"/>
    <s v="Maceió"/>
    <s v="Coleção ou acervo"/>
    <s v="Coleção Perseverança e Auxílio"/>
    <n v="1"/>
    <m/>
    <n v="1"/>
    <n v="1896"/>
    <x v="83"/>
    <m/>
    <m/>
    <m/>
    <n v="2020"/>
    <s v="INSTRUÇÃO"/>
    <m/>
    <m/>
    <m/>
    <m/>
    <m/>
    <m/>
    <m/>
    <m/>
    <m/>
    <m/>
    <m/>
    <m/>
    <m/>
    <x v="1"/>
    <m/>
    <m/>
    <m/>
    <m/>
    <m/>
    <m/>
    <m/>
    <m/>
    <m/>
    <m/>
    <m/>
    <m/>
    <m/>
    <m/>
  </r>
  <r>
    <m/>
    <s v="SUPERINT"/>
    <m/>
    <s v="01492.000198/2000-16"/>
    <s v="N"/>
    <s v="PA"/>
    <s v="Colares"/>
    <s v="Ruína"/>
    <s v="Ruínas do engenho de Barão do Guajará nas localidades de Cacau e Ovos"/>
    <n v="1"/>
    <m/>
    <n v="1"/>
    <n v="1897"/>
    <x v="83"/>
    <m/>
    <m/>
    <m/>
    <n v="2020"/>
    <s v="INSTRUÇÃO"/>
    <m/>
    <m/>
    <m/>
    <m/>
    <m/>
    <m/>
    <m/>
    <m/>
    <m/>
    <m/>
    <m/>
    <m/>
    <m/>
    <x v="1"/>
    <m/>
    <m/>
    <m/>
    <m/>
    <m/>
    <m/>
    <m/>
    <m/>
    <m/>
    <m/>
    <m/>
    <m/>
    <m/>
    <m/>
  </r>
  <r>
    <m/>
    <s v="SUPERINT"/>
    <m/>
    <s v="01492.000120/2007-60"/>
    <s v="N"/>
    <s v="PA"/>
    <s v="Belém"/>
    <s v="Edificação"/>
    <s v="Estádio de Futebol do Paysandu Sport Club"/>
    <n v="1"/>
    <m/>
    <n v="1"/>
    <n v="1898"/>
    <x v="83"/>
    <m/>
    <m/>
    <m/>
    <n v="2020"/>
    <s v="INSTRUÇÃO"/>
    <m/>
    <m/>
    <m/>
    <m/>
    <s v="Bem Imóvel"/>
    <s v="Edificação"/>
    <s v="Arquitetura Institucional"/>
    <m/>
    <m/>
    <m/>
    <m/>
    <m/>
    <m/>
    <x v="1"/>
    <m/>
    <m/>
    <m/>
    <m/>
    <m/>
    <m/>
    <m/>
    <m/>
    <m/>
    <m/>
    <m/>
    <m/>
    <m/>
    <m/>
  </r>
  <r>
    <m/>
    <s v="SUPERINT"/>
    <m/>
    <s v="01492.000120/2005-06"/>
    <s v="N"/>
    <s v="PA"/>
    <s v="Barcarena"/>
    <s v="Edificação"/>
    <s v="Igrejas de São João Batista e São Francisco Xavier"/>
    <n v="2"/>
    <m/>
    <n v="1"/>
    <n v="1899"/>
    <x v="83"/>
    <m/>
    <m/>
    <m/>
    <n v="2020"/>
    <s v="INSTRUÇÃO"/>
    <m/>
    <m/>
    <m/>
    <m/>
    <s v="Bem Imóvel"/>
    <s v="Edificação"/>
    <s v="Arquitetura Religiosa"/>
    <m/>
    <m/>
    <m/>
    <m/>
    <m/>
    <m/>
    <x v="1"/>
    <m/>
    <m/>
    <m/>
    <m/>
    <m/>
    <m/>
    <m/>
    <m/>
    <m/>
    <m/>
    <m/>
    <m/>
    <m/>
    <m/>
  </r>
  <r>
    <m/>
    <s v="SUPERINT"/>
    <m/>
    <s v="01492.000087/2003-44"/>
    <s v="N"/>
    <s v="PA"/>
    <s v="Belém"/>
    <s v="Coleção ou acervo"/>
    <s v="Coleções etnográficas da UFPA"/>
    <n v="1"/>
    <m/>
    <n v="1"/>
    <n v="1900"/>
    <x v="83"/>
    <m/>
    <m/>
    <m/>
    <n v="2020"/>
    <s v="INSTRUÇÃO"/>
    <m/>
    <m/>
    <m/>
    <m/>
    <m/>
    <m/>
    <m/>
    <m/>
    <m/>
    <m/>
    <m/>
    <m/>
    <m/>
    <x v="1"/>
    <m/>
    <m/>
    <m/>
    <m/>
    <m/>
    <m/>
    <m/>
    <m/>
    <m/>
    <m/>
    <m/>
    <m/>
    <m/>
    <m/>
  </r>
  <r>
    <m/>
    <s v="SUPERINT"/>
    <m/>
    <s v="01492.000078/2000-19"/>
    <s v="N"/>
    <s v="PA"/>
    <s v="Limoeiro do Ajuru"/>
    <s v="Edificação"/>
    <s v=" Imóvel residencial na localidade São José do Custódio"/>
    <n v="1"/>
    <m/>
    <n v="1"/>
    <n v="1901"/>
    <x v="83"/>
    <m/>
    <m/>
    <m/>
    <n v="2020"/>
    <s v="INSTRUÇÃO"/>
    <m/>
    <m/>
    <m/>
    <m/>
    <s v="Bem Imóvel"/>
    <s v="Edificação"/>
    <s v="Arquitetura Civil"/>
    <m/>
    <m/>
    <m/>
    <m/>
    <m/>
    <m/>
    <x v="1"/>
    <m/>
    <m/>
    <m/>
    <m/>
    <m/>
    <m/>
    <m/>
    <m/>
    <m/>
    <m/>
    <m/>
    <m/>
    <m/>
    <m/>
  </r>
  <r>
    <m/>
    <s v="DEPAM"/>
    <m/>
    <s v="01492.000077/2005-71"/>
    <s v="N"/>
    <s v="PA"/>
    <s v="Belém"/>
    <s v="Conjunto Urbano"/>
    <s v="Bairro do Reduto"/>
    <n v="1"/>
    <m/>
    <n v="1"/>
    <n v="1902"/>
    <x v="83"/>
    <m/>
    <m/>
    <m/>
    <n v="2020"/>
    <s v="INSTRUÇÃO"/>
    <m/>
    <m/>
    <m/>
    <m/>
    <s v="Bem Imóvel"/>
    <s v="Conjunto Urbano"/>
    <m/>
    <m/>
    <m/>
    <m/>
    <m/>
    <m/>
    <m/>
    <x v="1"/>
    <m/>
    <m/>
    <m/>
    <m/>
    <m/>
    <m/>
    <m/>
    <m/>
    <m/>
    <m/>
    <m/>
    <m/>
    <m/>
    <m/>
  </r>
  <r>
    <m/>
    <s v="SUPERINT"/>
    <m/>
    <s v="01492.000252/2012-59"/>
    <s v="N"/>
    <s v="PA"/>
    <s v="Belém"/>
    <s v="Conjunto Arquitetônico"/>
    <s v=" Sede campestre da Tuna Luso Brasileira"/>
    <n v="1"/>
    <m/>
    <n v="1"/>
    <n v="1903"/>
    <x v="83"/>
    <m/>
    <m/>
    <m/>
    <n v="2020"/>
    <s v="INSTRUÇÃO"/>
    <m/>
    <m/>
    <m/>
    <m/>
    <m/>
    <m/>
    <m/>
    <m/>
    <m/>
    <m/>
    <m/>
    <m/>
    <m/>
    <x v="1"/>
    <m/>
    <m/>
    <m/>
    <m/>
    <m/>
    <m/>
    <m/>
    <m/>
    <m/>
    <m/>
    <m/>
    <m/>
    <m/>
    <m/>
  </r>
  <r>
    <d v="2020-02-19T00:00:00"/>
    <s v="DEPAM"/>
    <m/>
    <s v="01408.002036/2010-98"/>
    <s v="NE"/>
    <s v="PB"/>
    <s v="Pombal"/>
    <s v="Edificação"/>
    <s v="Igreja Rosário dos Homens Pretos"/>
    <n v="1"/>
    <m/>
    <n v="1"/>
    <n v="1904"/>
    <x v="83"/>
    <m/>
    <m/>
    <m/>
    <n v="2020"/>
    <s v="INSTRUÇÃO"/>
    <m/>
    <m/>
    <m/>
    <m/>
    <s v="Bem Imóvel"/>
    <s v="Edificação"/>
    <s v="Arquitetura Religiosa"/>
    <m/>
    <m/>
    <m/>
    <m/>
    <m/>
    <m/>
    <x v="1"/>
    <m/>
    <m/>
    <m/>
    <m/>
    <m/>
    <m/>
    <m/>
    <m/>
    <m/>
    <m/>
    <m/>
    <m/>
    <m/>
    <m/>
  </r>
  <r>
    <m/>
    <s v="SUPERINT"/>
    <m/>
    <s v="01492.000068/2001-56"/>
    <s v="N"/>
    <s v="PA"/>
    <s v="Belém"/>
    <s v="Conjunto Rural"/>
    <s v="Conjunto paisagístico natural de Alter do Chão"/>
    <n v="1"/>
    <m/>
    <n v="1"/>
    <n v="1905"/>
    <x v="83"/>
    <m/>
    <m/>
    <m/>
    <n v="2020"/>
    <s v="INSTRUÇÃO"/>
    <m/>
    <m/>
    <m/>
    <m/>
    <m/>
    <m/>
    <m/>
    <m/>
    <m/>
    <m/>
    <m/>
    <m/>
    <m/>
    <x v="1"/>
    <m/>
    <m/>
    <m/>
    <m/>
    <m/>
    <m/>
    <m/>
    <m/>
    <m/>
    <m/>
    <m/>
    <m/>
    <m/>
    <m/>
  </r>
  <r>
    <m/>
    <s v="SUPERINT"/>
    <m/>
    <s v="01492.000064/2006-82"/>
    <s v="N"/>
    <s v="PA"/>
    <s v="Belém"/>
    <s v="Edificação"/>
    <s v="Memorial da Cabanagem"/>
    <n v="1"/>
    <m/>
    <n v="1"/>
    <n v="1906"/>
    <x v="83"/>
    <m/>
    <m/>
    <m/>
    <n v="2020"/>
    <s v="INSTRUÇÃO"/>
    <m/>
    <m/>
    <m/>
    <m/>
    <m/>
    <m/>
    <m/>
    <m/>
    <m/>
    <m/>
    <m/>
    <m/>
    <m/>
    <x v="1"/>
    <m/>
    <m/>
    <m/>
    <m/>
    <m/>
    <m/>
    <m/>
    <m/>
    <m/>
    <m/>
    <m/>
    <m/>
    <m/>
    <m/>
  </r>
  <r>
    <m/>
    <s v="SUPERINT"/>
    <m/>
    <s v="01496.000339/2018-81"/>
    <s v="NE"/>
    <s v="CE"/>
    <s v="Granja"/>
    <s v="Edificação"/>
    <s v="Antiga Casa de Câmara e Cadeia,"/>
    <n v="1"/>
    <m/>
    <n v="1"/>
    <n v="1907"/>
    <x v="83"/>
    <m/>
    <m/>
    <m/>
    <n v="2020"/>
    <s v="INSTRUÇÃO"/>
    <m/>
    <m/>
    <m/>
    <m/>
    <m/>
    <m/>
    <m/>
    <m/>
    <m/>
    <m/>
    <m/>
    <m/>
    <m/>
    <x v="1"/>
    <m/>
    <m/>
    <m/>
    <m/>
    <m/>
    <m/>
    <m/>
    <m/>
    <m/>
    <m/>
    <m/>
    <m/>
    <m/>
    <m/>
  </r>
  <r>
    <m/>
    <s v="SUPERINT"/>
    <m/>
    <s v="01492.000139/2016-05"/>
    <s v="N"/>
    <s v="PA"/>
    <s v="Santa Izabel "/>
    <s v="Conjunto Arquitetônico"/>
    <s v="Antigas estações ferroviárias de Santa Izabel e Americano - integrantes da antiga Estrada de Ferro de Bragança&quot;"/>
    <n v="2"/>
    <m/>
    <n v="1"/>
    <n v="1908"/>
    <x v="83"/>
    <m/>
    <m/>
    <m/>
    <n v="2020"/>
    <s v="INSTRUÇÃO"/>
    <m/>
    <m/>
    <m/>
    <m/>
    <m/>
    <m/>
    <m/>
    <m/>
    <m/>
    <m/>
    <m/>
    <m/>
    <m/>
    <x v="1"/>
    <m/>
    <m/>
    <m/>
    <m/>
    <m/>
    <m/>
    <m/>
    <m/>
    <m/>
    <m/>
    <m/>
    <m/>
    <m/>
    <m/>
  </r>
  <r>
    <m/>
    <s v="SUPERINT"/>
    <m/>
    <s v="01510.000422/2019-14"/>
    <s v="S"/>
    <s v="SC"/>
    <s v="Siderópolis"/>
    <s v="Conjunto Arquitetônico"/>
    <s v="Conjunto Arquitetônico Industrial Vila Fiorita"/>
    <n v="1"/>
    <m/>
    <n v="1"/>
    <n v="1909"/>
    <x v="83"/>
    <m/>
    <m/>
    <m/>
    <n v="2020"/>
    <s v="INSTRUÇÃO"/>
    <m/>
    <m/>
    <m/>
    <m/>
    <s v="Bem Imóvel"/>
    <s v="Conjunto Arquitetônico"/>
    <s v="Arquitetura de Produção"/>
    <m/>
    <m/>
    <m/>
    <m/>
    <m/>
    <m/>
    <x v="1"/>
    <m/>
    <m/>
    <m/>
    <m/>
    <m/>
    <m/>
    <m/>
    <m/>
    <m/>
    <m/>
    <m/>
    <m/>
    <m/>
    <m/>
  </r>
  <r>
    <m/>
    <s v="SUPERINT"/>
    <m/>
    <s v="01496.000176/2020-51"/>
    <s v="NE"/>
    <s v="CE"/>
    <s v="Fortaleza"/>
    <s v="Edificação"/>
    <s v=" Sede do Grupo J. Macedo S/A"/>
    <n v="1"/>
    <m/>
    <n v="1"/>
    <n v="1910"/>
    <x v="83"/>
    <m/>
    <m/>
    <m/>
    <n v="2020"/>
    <s v="INSTRUÇÃO"/>
    <m/>
    <m/>
    <m/>
    <m/>
    <m/>
    <m/>
    <m/>
    <m/>
    <m/>
    <m/>
    <m/>
    <m/>
    <m/>
    <x v="1"/>
    <m/>
    <m/>
    <m/>
    <m/>
    <m/>
    <m/>
    <m/>
    <m/>
    <m/>
    <m/>
    <m/>
    <m/>
    <m/>
    <m/>
  </r>
  <r>
    <m/>
    <s v="SUPERINT"/>
    <m/>
    <s v="01492.000169/2020-90"/>
    <s v="N"/>
    <s v="PA"/>
    <s v="Belém"/>
    <s v="Edificação"/>
    <s v="Forno crematório"/>
    <n v="1"/>
    <m/>
    <n v="1"/>
    <n v="1911"/>
    <x v="83"/>
    <m/>
    <m/>
    <m/>
    <n v="2020"/>
    <s v="INSTRUÇÃO"/>
    <m/>
    <m/>
    <m/>
    <m/>
    <s v="Bem Imóvel"/>
    <s v="Equipamento Urbano"/>
    <s v="Arquitetura Funerária"/>
    <m/>
    <m/>
    <m/>
    <m/>
    <m/>
    <m/>
    <x v="1"/>
    <m/>
    <m/>
    <m/>
    <m/>
    <m/>
    <m/>
    <m/>
    <m/>
    <m/>
    <m/>
    <m/>
    <m/>
    <m/>
    <m/>
  </r>
  <r>
    <m/>
    <s v="SUPERINT"/>
    <m/>
    <s v="01510.000125/2020-02"/>
    <s v="S"/>
    <s v="SC"/>
    <s v="Brusque"/>
    <s v="Edificação"/>
    <s v="Residência de Lydia Josephina Pizza Polli Wandrey e Waldemar Wandrey, imóvel localizado na Rua Benjamin Constant nº 256, Bairro São Luiz"/>
    <n v="1"/>
    <m/>
    <n v="1"/>
    <n v="1912"/>
    <x v="81"/>
    <d v="2020-02-04T00:00:00"/>
    <s v="Proprietária VERIDIANA WANDREY MAFRA"/>
    <d v="2020-07-12T00:00:00"/>
    <n v="2020"/>
    <s v="INSTRUÇÃO"/>
    <m/>
    <m/>
    <m/>
    <m/>
    <m/>
    <m/>
    <m/>
    <m/>
    <m/>
    <m/>
    <m/>
    <m/>
    <m/>
    <x v="1"/>
    <m/>
    <m/>
    <m/>
    <m/>
    <m/>
    <m/>
    <m/>
    <m/>
    <m/>
    <m/>
    <m/>
    <m/>
    <m/>
    <m/>
  </r>
  <r>
    <m/>
    <s v="SUPERINT"/>
    <m/>
    <s v="01492.000003/2020-73"/>
    <s v="N"/>
    <s v="PA"/>
    <s v="Óbidos"/>
    <s v="Conjunto Urbano"/>
    <s v="Centro Histórico de Óbidos"/>
    <n v="1"/>
    <m/>
    <n v="1"/>
    <n v="1913"/>
    <x v="83"/>
    <m/>
    <m/>
    <m/>
    <n v="2020"/>
    <s v="INSTRUÇÃO"/>
    <m/>
    <m/>
    <m/>
    <m/>
    <m/>
    <m/>
    <m/>
    <m/>
    <m/>
    <m/>
    <m/>
    <m/>
    <m/>
    <x v="1"/>
    <m/>
    <m/>
    <m/>
    <m/>
    <m/>
    <m/>
    <m/>
    <m/>
    <m/>
    <m/>
    <m/>
    <m/>
    <m/>
    <m/>
  </r>
  <r>
    <m/>
    <s v="SUPERINT"/>
    <m/>
    <s v="71000.023296/2020-37"/>
    <s v="NE"/>
    <s v="PE "/>
    <s v="Recife"/>
    <s v="Edificação"/>
    <s v="Sobrado da escritora Clarice Lispector"/>
    <n v="1"/>
    <m/>
    <n v="1"/>
    <n v="1914"/>
    <x v="83"/>
    <d v="2020-04-29T00:00:00"/>
    <s v="AISOACB"/>
    <d v="2020-07-14T00:00:00"/>
    <n v="2020"/>
    <s v="INSTRUÇÃO"/>
    <m/>
    <m/>
    <m/>
    <m/>
    <s v="Bem Imóvel"/>
    <s v="Edificação"/>
    <s v="Arquitetura Civil"/>
    <m/>
    <m/>
    <m/>
    <m/>
    <m/>
    <m/>
    <x v="1"/>
    <m/>
    <m/>
    <m/>
    <m/>
    <m/>
    <m/>
    <m/>
    <m/>
    <m/>
    <m/>
    <m/>
    <m/>
    <m/>
    <m/>
  </r>
  <r>
    <m/>
    <s v="SUPERINT"/>
    <m/>
    <s v="01492.000110/2015-34"/>
    <s v="N"/>
    <s v="PA"/>
    <s v="Belém"/>
    <s v="Edificação"/>
    <s v="Casa Modernista à travessa Padre Eutíquio nº 1879"/>
    <n v="1"/>
    <m/>
    <n v="1"/>
    <n v="1915"/>
    <x v="83"/>
    <d v="2015-02-20T00:00:00"/>
    <s v="Carta externa de Cidadão - arq. Rony Cordeiro"/>
    <d v="2020-08-03T00:00:00"/>
    <n v="2020"/>
    <s v="INSTRUÇÃO"/>
    <m/>
    <m/>
    <m/>
    <m/>
    <m/>
    <m/>
    <m/>
    <m/>
    <m/>
    <m/>
    <m/>
    <m/>
    <m/>
    <x v="1"/>
    <m/>
    <m/>
    <m/>
    <m/>
    <m/>
    <m/>
    <m/>
    <m/>
    <m/>
    <m/>
    <m/>
    <m/>
    <m/>
    <m/>
  </r>
  <r>
    <m/>
    <s v="ARQUIVO"/>
    <m/>
    <s v="01492.000050/2008-21"/>
    <s v="N"/>
    <s v="PA"/>
    <s v="Belém"/>
    <s v="Edificação"/>
    <s v="Imóvel à Travessa João Balbi, nº 201"/>
    <n v="1"/>
    <m/>
    <n v="1"/>
    <n v="1916"/>
    <x v="83"/>
    <m/>
    <m/>
    <m/>
    <n v="2020"/>
    <s v="INDEFERIDO"/>
    <m/>
    <d v="2020-08-24T00:00:00"/>
    <m/>
    <m/>
    <m/>
    <m/>
    <m/>
    <m/>
    <m/>
    <m/>
    <m/>
    <m/>
    <m/>
    <x v="1"/>
    <m/>
    <m/>
    <m/>
    <m/>
    <m/>
    <m/>
    <m/>
    <m/>
    <m/>
    <m/>
    <m/>
    <m/>
    <m/>
    <m/>
  </r>
  <r>
    <d v="2021-02-17T00:00:00"/>
    <s v="DEPAM"/>
    <m/>
    <s v="01492.000033/2000-29"/>
    <s v="N"/>
    <s v="PA"/>
    <s v="Belém"/>
    <s v="Conjunto Arquitetônico"/>
    <s v="Conjunto neocolonial na Avenida Governador José Malcher e Travessa João Balbi"/>
    <n v="1"/>
    <m/>
    <n v="1"/>
    <n v="1917"/>
    <x v="83"/>
    <m/>
    <m/>
    <m/>
    <n v="2020"/>
    <s v="INSTRUÇÃO"/>
    <s v="INDEFERIMENTO"/>
    <m/>
    <m/>
    <m/>
    <m/>
    <m/>
    <m/>
    <m/>
    <m/>
    <m/>
    <m/>
    <m/>
    <m/>
    <x v="1"/>
    <m/>
    <m/>
    <m/>
    <m/>
    <m/>
    <m/>
    <m/>
    <m/>
    <m/>
    <m/>
    <m/>
    <m/>
    <m/>
    <m/>
  </r>
  <r>
    <m/>
    <s v="SUPERINT"/>
    <m/>
    <s v="01492.000019/2002-02"/>
    <s v="N"/>
    <s v="PA"/>
    <s v="Belém"/>
    <s v="Edificação"/>
    <s v="Prédio do Instituto Carlos Gomes"/>
    <n v="1"/>
    <m/>
    <n v="1"/>
    <n v="1918"/>
    <x v="83"/>
    <m/>
    <m/>
    <m/>
    <n v="2020"/>
    <s v="INSTRUÇÃO"/>
    <m/>
    <m/>
    <m/>
    <m/>
    <m/>
    <m/>
    <m/>
    <m/>
    <m/>
    <m/>
    <m/>
    <m/>
    <m/>
    <x v="1"/>
    <m/>
    <m/>
    <m/>
    <m/>
    <m/>
    <m/>
    <m/>
    <m/>
    <m/>
    <m/>
    <m/>
    <m/>
    <m/>
    <m/>
  </r>
  <r>
    <m/>
    <s v="SUPERINT"/>
    <m/>
    <s v="01514.900911/2017-68"/>
    <s v="N"/>
    <s v="PA"/>
    <s v="Belém"/>
    <s v="Bem móvel ou integrado"/>
    <s v="Chafariz de Pitangui"/>
    <n v="1"/>
    <m/>
    <n v="1"/>
    <n v="1919"/>
    <x v="83"/>
    <m/>
    <m/>
    <m/>
    <n v="2020"/>
    <s v="INSTRUÇÃO"/>
    <m/>
    <m/>
    <m/>
    <m/>
    <m/>
    <m/>
    <m/>
    <m/>
    <m/>
    <m/>
    <m/>
    <m/>
    <m/>
    <x v="1"/>
    <m/>
    <m/>
    <m/>
    <m/>
    <m/>
    <m/>
    <m/>
    <m/>
    <m/>
    <m/>
    <m/>
    <m/>
    <m/>
    <m/>
  </r>
  <r>
    <m/>
    <s v="SUPERINT"/>
    <m/>
    <s v="01498.000403/2020-29"/>
    <s v="NE"/>
    <s v="PE "/>
    <s v="Cabo de Santo Agostinho"/>
    <s v="Conjunto Arquitetônico"/>
    <s v="Engenho Massangana"/>
    <n v="1"/>
    <m/>
    <n v="1"/>
    <n v="1920"/>
    <x v="83"/>
    <m/>
    <m/>
    <m/>
    <n v="2020"/>
    <s v="INSTRUÇÃO"/>
    <m/>
    <m/>
    <m/>
    <m/>
    <s v="Bem Imóvel"/>
    <s v="Conjunto Arquitetônico"/>
    <s v="Arquitetura de Produção"/>
    <m/>
    <m/>
    <m/>
    <m/>
    <m/>
    <m/>
    <x v="1"/>
    <m/>
    <m/>
    <m/>
    <m/>
    <m/>
    <m/>
    <m/>
    <m/>
    <m/>
    <m/>
    <m/>
    <m/>
    <m/>
    <m/>
  </r>
  <r>
    <m/>
    <s v="SUPERINT"/>
    <m/>
    <s v="01502.001252/2019-86"/>
    <s v="NE"/>
    <s v="BA"/>
    <s v="Caetité"/>
    <s v="Terreiro"/>
    <s v="Terreiro de Candomblé Ilê Asé Danadana"/>
    <n v="1"/>
    <m/>
    <n v="1"/>
    <n v="1921"/>
    <x v="83"/>
    <m/>
    <m/>
    <m/>
    <n v="2020"/>
    <s v="INSTRUÇÃO"/>
    <m/>
    <m/>
    <m/>
    <m/>
    <s v="Bem Imóvel"/>
    <s v="Conjunto Arquitetônico"/>
    <s v="Arquitetura Militar"/>
    <m/>
    <m/>
    <m/>
    <m/>
    <m/>
    <m/>
    <x v="1"/>
    <m/>
    <m/>
    <m/>
    <m/>
    <m/>
    <m/>
    <m/>
    <m/>
    <m/>
    <m/>
    <m/>
    <m/>
    <m/>
    <m/>
  </r>
  <r>
    <m/>
    <s v="SUPERINT"/>
    <m/>
    <s v="01498.000549/2020-74"/>
    <s v="NE"/>
    <s v="PE "/>
    <s v="Recife"/>
    <s v="Conjunto Arquitetônico"/>
    <s v="Conjunto Arquitetônico do Campus Casa Forte da Fundação Joaquim Nabuco"/>
    <n v="1"/>
    <m/>
    <n v="1"/>
    <n v="1922"/>
    <x v="83"/>
    <m/>
    <m/>
    <m/>
    <n v="2020"/>
    <s v="INSTRUÇÃO"/>
    <m/>
    <m/>
    <m/>
    <m/>
    <s v="Bem Imóvel"/>
    <s v="Conjunto Arquitetônico"/>
    <s v="Arquitetura Institucional"/>
    <m/>
    <m/>
    <m/>
    <m/>
    <m/>
    <m/>
    <x v="1"/>
    <m/>
    <m/>
    <m/>
    <m/>
    <m/>
    <m/>
    <m/>
    <m/>
    <m/>
    <m/>
    <m/>
    <m/>
    <m/>
    <m/>
  </r>
  <r>
    <m/>
    <s v="SUPERINT"/>
    <m/>
    <s v="01506.004749/2019-16"/>
    <s v="SE"/>
    <s v="SP"/>
    <s v="São Paulo"/>
    <s v="Conjunto Arquitetônico"/>
    <s v="Faculdade de Direito da Universidade de São Paulo"/>
    <n v="1"/>
    <m/>
    <n v="1"/>
    <n v="1924"/>
    <x v="83"/>
    <d v="2019-12-09T00:00:00"/>
    <s v="cidadão: Hélcio Maciel Franca Madeira e Carlos Alexandre Böttcher"/>
    <d v="2020-10-13T00:00:00"/>
    <n v="2020"/>
    <s v="INSTRUÇÃO"/>
    <m/>
    <m/>
    <m/>
    <m/>
    <s v="Bem Imóvel"/>
    <s v="Conjunto Arquitetônico"/>
    <s v="Arquitetura Institucional"/>
    <m/>
    <m/>
    <m/>
    <m/>
    <m/>
    <m/>
    <x v="1"/>
    <m/>
    <m/>
    <m/>
    <m/>
    <m/>
    <m/>
    <m/>
    <m/>
    <m/>
    <m/>
    <m/>
    <m/>
    <m/>
    <m/>
  </r>
  <r>
    <m/>
    <s v="DEPAM"/>
    <m/>
    <s v="01450.003129/2019-52"/>
    <s v="SE"/>
    <s v="SP"/>
    <s v="São Paulo"/>
    <s v="Conjunto Arquitetônico"/>
    <s v="Hospital da Cruz Vermelha Brasileira (antigo hospital dos defeitos da face)"/>
    <n v="1"/>
    <m/>
    <n v="1"/>
    <n v="1927"/>
    <x v="83"/>
    <d v="2019-08-04T00:00:00"/>
    <s v="Cidadão José Carlo Ferreira"/>
    <d v="2020-12-03T00:00:00"/>
    <n v="2020"/>
    <s v="INSTRUÇÃO"/>
    <m/>
    <m/>
    <m/>
    <m/>
    <s v="Bem Imóvel"/>
    <s v="Conjunto Arquitetônico"/>
    <s v="Arquitetura Institucional"/>
    <m/>
    <m/>
    <m/>
    <m/>
    <m/>
    <m/>
    <x v="1"/>
    <m/>
    <m/>
    <m/>
    <m/>
    <m/>
    <m/>
    <m/>
    <m/>
    <m/>
    <m/>
    <m/>
    <m/>
    <m/>
    <m/>
  </r>
  <r>
    <m/>
    <s v="DEPAM"/>
    <m/>
    <s v="01492.000043/1997-05"/>
    <s v="N"/>
    <s v="PA"/>
    <s v="Belém"/>
    <s v="Edificação"/>
    <s v="Santa Casa de Misericórdia"/>
    <n v="1"/>
    <m/>
    <n v="1"/>
    <n v="1929"/>
    <x v="83"/>
    <m/>
    <s v="Cidadão - Hilda Veiga Bezerra"/>
    <d v="2020-12-03T00:00:00"/>
    <n v="2020"/>
    <s v="INSTRUÇÃO"/>
    <m/>
    <m/>
    <m/>
    <m/>
    <m/>
    <m/>
    <m/>
    <m/>
    <m/>
    <m/>
    <m/>
    <m/>
    <m/>
    <x v="1"/>
    <m/>
    <m/>
    <m/>
    <m/>
    <m/>
    <m/>
    <m/>
    <m/>
    <m/>
    <m/>
    <m/>
    <m/>
    <m/>
    <m/>
  </r>
  <r>
    <m/>
    <s v="DEPAM"/>
    <m/>
    <s v="01500.004233/2019-21"/>
    <s v="SE"/>
    <s v="RJ"/>
    <s v="Nova Friburgo"/>
    <s v="Conjunto Arquitetônico"/>
    <s v="Conjunto da Fábrica Filó"/>
    <n v="1"/>
    <m/>
    <n v="1"/>
    <n v="1930"/>
    <x v="83"/>
    <d v="2018-05-08T00:00:00"/>
    <s v="MPF"/>
    <d v="2020-12-30T00:00:00"/>
    <n v="2020"/>
    <s v="INSTRUÇÃO"/>
    <m/>
    <m/>
    <m/>
    <m/>
    <m/>
    <m/>
    <m/>
    <m/>
    <m/>
    <m/>
    <m/>
    <m/>
    <m/>
    <x v="1"/>
    <m/>
    <m/>
    <m/>
    <m/>
    <m/>
    <m/>
    <m/>
    <m/>
    <m/>
    <m/>
    <m/>
    <m/>
    <m/>
    <m/>
  </r>
  <r>
    <m/>
    <s v="DEPAM"/>
    <s v="Foi solicitada urgência."/>
    <s v="01506.001806/2020-49"/>
    <s v="SE"/>
    <s v="SP"/>
    <s v="São Paulo"/>
    <s v="Conjunto Arquitetônico"/>
    <s v="Conjunto Desportivo Constâncio Vaz Guimarães"/>
    <n v="1"/>
    <m/>
    <n v="1"/>
    <n v="1931"/>
    <x v="83"/>
    <d v="2020-12-09T00:00:00"/>
    <s v="Cidadão: Ricardo Sant'Anna"/>
    <d v="2020-12-30T00:00:00"/>
    <n v="2020"/>
    <s v="INSTRUÇÃO"/>
    <m/>
    <m/>
    <m/>
    <m/>
    <m/>
    <m/>
    <m/>
    <m/>
    <m/>
    <m/>
    <m/>
    <m/>
    <m/>
    <x v="1"/>
    <m/>
    <m/>
    <m/>
    <m/>
    <m/>
    <m/>
    <m/>
    <m/>
    <m/>
    <m/>
    <m/>
    <m/>
    <m/>
    <m/>
  </r>
  <r>
    <m/>
    <s v="ARQUIVO"/>
    <m/>
    <s v="01506.004315/2019-16"/>
    <s v="SE"/>
    <s v="SP"/>
    <s v="São Paulo"/>
    <s v="Edificação"/>
    <s v="Muro Histórico do Parque Augusta"/>
    <n v="1"/>
    <m/>
    <n v="1"/>
    <n v="1932"/>
    <x v="83"/>
    <d v="2019-10-16T00:00:00"/>
    <s v="Cidadão (Movimento Parque Augusta): Daniel da Silva Taranta "/>
    <d v="2020-12-30T00:00:00"/>
    <n v="2020"/>
    <s v="INDEFERIDO"/>
    <m/>
    <d v="2020-12-30T00:00:00"/>
    <m/>
    <m/>
    <m/>
    <m/>
    <m/>
    <m/>
    <m/>
    <m/>
    <m/>
    <m/>
    <m/>
    <x v="1"/>
    <m/>
    <m/>
    <m/>
    <m/>
    <m/>
    <m/>
    <m/>
    <m/>
    <m/>
    <m/>
    <m/>
    <m/>
    <m/>
    <m/>
  </r>
  <r>
    <m/>
    <s v="DEPAM"/>
    <m/>
    <s v="01450.004630/2019-36"/>
    <s v="S"/>
    <s v="RS"/>
    <s v="São Borja"/>
    <s v="Coleção ou acervo"/>
    <s v="Acervo jesuítico-missioneiro de São Borja"/>
    <n v="1"/>
    <m/>
    <n v="1"/>
    <n v="1933"/>
    <x v="83"/>
    <d v="2019-11-04T00:00:00"/>
    <s v="Cidadã (profa. IFF - São Borja): Eliane Martins Coelho"/>
    <d v="2020-12-30T00:00:00"/>
    <n v="2020"/>
    <s v="INSTRUÇÃO"/>
    <m/>
    <m/>
    <m/>
    <m/>
    <m/>
    <m/>
    <m/>
    <m/>
    <m/>
    <m/>
    <m/>
    <m/>
    <m/>
    <x v="1"/>
    <m/>
    <m/>
    <m/>
    <m/>
    <m/>
    <m/>
    <m/>
    <m/>
    <m/>
    <m/>
    <m/>
    <m/>
    <m/>
    <m/>
  </r>
  <r>
    <m/>
    <s v="SUPERINT"/>
    <s v="encaminhado para instrução em 29/01/2021"/>
    <s v="01492.000020/2020-19"/>
    <s v="N"/>
    <s v="PA"/>
    <s v="Belém"/>
    <s v="Coleção ou acervo"/>
    <s v="Acervo do Centro de Memória da Amazônia - CMA/UFPA"/>
    <n v="1"/>
    <m/>
    <n v="1"/>
    <n v="1934"/>
    <x v="83"/>
    <d v="2020-01-15T00:00:00"/>
    <s v="Cidadão: William Gaia Farias (Diretor do Centro de Memória da Amazônia - CMA/UFPA)"/>
    <d v="2020-12-30T00:00:00"/>
    <n v="2020"/>
    <s v="INSTRUÇÃO"/>
    <m/>
    <m/>
    <m/>
    <m/>
    <m/>
    <m/>
    <m/>
    <m/>
    <m/>
    <m/>
    <m/>
    <m/>
    <m/>
    <x v="1"/>
    <m/>
    <m/>
    <m/>
    <m/>
    <m/>
    <m/>
    <m/>
    <m/>
    <m/>
    <m/>
    <m/>
    <m/>
    <m/>
    <m/>
  </r>
  <r>
    <m/>
    <s v="SUPERINT"/>
    <s v="encaminhado para instrução em 29/01/2021"/>
    <s v="01492.000207/2006-56"/>
    <s v="N"/>
    <s v="PA"/>
    <s v="Belém"/>
    <s v="Edificação"/>
    <s v="Central Hotel"/>
    <n v="1"/>
    <m/>
    <n v="1"/>
    <n v="1935"/>
    <x v="83"/>
    <d v="2006-10-05T00:00:00"/>
    <s v="Movimento Central Hotel"/>
    <d v="2020-12-30T00:00:00"/>
    <n v="2020"/>
    <s v="INSTRUÇÃO"/>
    <m/>
    <m/>
    <m/>
    <m/>
    <m/>
    <m/>
    <m/>
    <m/>
    <m/>
    <m/>
    <m/>
    <m/>
    <m/>
    <x v="1"/>
    <m/>
    <m/>
    <m/>
    <m/>
    <m/>
    <m/>
    <m/>
    <m/>
    <m/>
    <m/>
    <m/>
    <m/>
    <m/>
    <m/>
  </r>
  <r>
    <m/>
    <s v="DEPAM"/>
    <m/>
    <s v="01514.000347/2020-87"/>
    <s v="SE"/>
    <s v="MG"/>
    <s v="Timóteo"/>
    <s v="Edificação"/>
    <s v="Forno Hoffmann"/>
    <n v="1"/>
    <m/>
    <n v="1"/>
    <n v="1936"/>
    <x v="83"/>
    <d v="2020-02-21T00:00:00"/>
    <s v="Prefeitura Municipal de Timóteo"/>
    <d v="2020-12-30T00:00:00"/>
    <n v="2020"/>
    <s v="INSTRUÇÃO"/>
    <m/>
    <m/>
    <m/>
    <m/>
    <m/>
    <m/>
    <m/>
    <m/>
    <m/>
    <m/>
    <m/>
    <m/>
    <m/>
    <x v="1"/>
    <m/>
    <m/>
    <m/>
    <m/>
    <m/>
    <m/>
    <m/>
    <m/>
    <m/>
    <m/>
    <m/>
    <m/>
    <m/>
    <m/>
  </r>
  <r>
    <m/>
    <s v="ARQUIVO"/>
    <m/>
    <s v="01450.003158/2019-14"/>
    <s v="SE"/>
    <s v="SP"/>
    <s v="São Paulo"/>
    <s v="Edificação"/>
    <s v="Túmulo do Servo de Deus Antoninho da Rocha Marmo"/>
    <n v="1"/>
    <m/>
    <n v="1"/>
    <n v="1937"/>
    <x v="83"/>
    <d v="2019-08-06T00:00:00"/>
    <s v="Cidadão: José Carlos Rocha Ferreira"/>
    <d v="2020-12-30T00:00:00"/>
    <n v="2020"/>
    <s v="INDEFERIDO"/>
    <m/>
    <d v="2020-12-30T00:00:00"/>
    <m/>
    <m/>
    <m/>
    <m/>
    <m/>
    <m/>
    <m/>
    <m/>
    <m/>
    <m/>
    <m/>
    <x v="1"/>
    <m/>
    <m/>
    <m/>
    <m/>
    <m/>
    <m/>
    <m/>
    <m/>
    <m/>
    <m/>
    <m/>
    <m/>
    <m/>
    <m/>
  </r>
  <r>
    <m/>
    <s v="SUPERINT"/>
    <m/>
    <s v="01506.000909/2020-91"/>
    <s v="SE"/>
    <s v="SP"/>
    <s v="Atibaia"/>
    <s v="Patrimônio Natural"/>
    <s v="Monumento Natural da Pedra Grande"/>
    <n v="1"/>
    <m/>
    <n v="1"/>
    <n v="1939"/>
    <x v="84"/>
    <d v="2020-06-06T00:00:00"/>
    <s v="Marco Antonio Sanches Cherfêm"/>
    <d v="2021-01-22T00:00:00"/>
    <n v="2020"/>
    <s v="INSTRUÇÃO"/>
    <m/>
    <m/>
    <m/>
    <m/>
    <s v="Bem Imóvel"/>
    <s v="Paisagem"/>
    <m/>
    <m/>
    <m/>
    <m/>
    <m/>
    <m/>
    <m/>
    <x v="1"/>
    <m/>
    <m/>
    <m/>
    <m/>
    <m/>
    <m/>
    <m/>
    <m/>
    <m/>
    <m/>
    <m/>
    <m/>
    <m/>
    <m/>
  </r>
  <r>
    <m/>
    <s v="SUPERINT"/>
    <s v="encaminhado para SE em 13/06/21"/>
    <s v="01508.000028/2021-31"/>
    <s v="S"/>
    <s v="PR"/>
    <s v="Curitiba"/>
    <s v="Edificação"/>
    <s v="Palácio Garibaldi"/>
    <n v="1"/>
    <m/>
    <n v="1"/>
    <n v="1940"/>
    <x v="84"/>
    <d v="2021-01-11T00:00:00"/>
    <s v="Presidente da Associação Giuseppe Garibaldi"/>
    <d v="2021-02-12T00:00:00"/>
    <n v="2021"/>
    <s v="INSTRUÇÃO"/>
    <m/>
    <m/>
    <m/>
    <m/>
    <s v="Bem Imóvel"/>
    <s v="Edificação"/>
    <s v="Arquitetura Civil"/>
    <m/>
    <m/>
    <m/>
    <m/>
    <m/>
    <m/>
    <x v="1"/>
    <m/>
    <m/>
    <m/>
    <m/>
    <m/>
    <m/>
    <m/>
    <m/>
    <m/>
    <m/>
    <m/>
    <m/>
    <m/>
    <m/>
  </r>
  <r>
    <d v="2021-02-17T00:00:00"/>
    <s v="DEPAM"/>
    <s v="Emergencial caracterizado"/>
    <s v="01551.000013/2021-48"/>
    <s v="CO"/>
    <s v="DF"/>
    <s v="Brasília"/>
    <s v="Edificação"/>
    <s v="Brasília Palace Hotel"/>
    <n v="1"/>
    <m/>
    <n v="1"/>
    <n v="1941"/>
    <x v="84"/>
    <d v="2021-01-21T00:00:00"/>
    <s v="Superintendência"/>
    <d v="2021-03-09T00:00:00"/>
    <n v="2020"/>
    <s v="INSTRUÇÃO"/>
    <s v="TOMBAMENTO EMERGENCIAL"/>
    <m/>
    <m/>
    <m/>
    <s v="Bem Imóvel"/>
    <s v="Edificação"/>
    <s v="Arquitetura Civil"/>
    <m/>
    <m/>
    <m/>
    <m/>
    <m/>
    <m/>
    <x v="1"/>
    <m/>
    <m/>
    <m/>
    <m/>
    <m/>
    <m/>
    <m/>
    <m/>
    <m/>
    <m/>
    <m/>
    <m/>
    <m/>
    <m/>
  </r>
  <r>
    <m/>
    <s v="SUPERINT"/>
    <s v="encaminhado para instrução da SE-BA em 23/03/221"/>
    <s v="01450.012786/2005-95"/>
    <s v="NE"/>
    <s v="BA"/>
    <s v="Salvador"/>
    <s v="Terreiro"/>
    <s v="Terreiro Axé Maroketu"/>
    <n v="1"/>
    <m/>
    <n v="1"/>
    <n v="1942"/>
    <x v="84"/>
    <d v="2005-09-18T00:00:00"/>
    <s v="Mãe Pastora de Iemanjá"/>
    <d v="2021-03-09T00:00:00"/>
    <n v="2020"/>
    <s v="INSTRUÇÃO"/>
    <m/>
    <m/>
    <m/>
    <m/>
    <s v="Bem Imóvel"/>
    <s v="Conjunto Arquitetônico"/>
    <s v="Arquitetura Religiosa"/>
    <m/>
    <m/>
    <m/>
    <m/>
    <m/>
    <m/>
    <x v="1"/>
    <m/>
    <m/>
    <m/>
    <m/>
    <m/>
    <m/>
    <m/>
    <m/>
    <m/>
    <m/>
    <m/>
    <m/>
    <m/>
    <m/>
  </r>
  <r>
    <m/>
    <s v="SUPERINT"/>
    <s v="Encaminhado para instrução em 13/06/2021"/>
    <s v="01492.000237/2015-53"/>
    <s v="N"/>
    <s v="PA"/>
    <s v="Belém"/>
    <s v="Jardim Histórico"/>
    <s v="Parque do Utinga"/>
    <n v="1"/>
    <m/>
    <n v="1"/>
    <n v="1946"/>
    <x v="84"/>
    <d v="2015-05-11T00:00:00"/>
    <s v="Conselho regional de museologia"/>
    <d v="2021-04-06T00:00:00"/>
    <n v="2020"/>
    <s v="INSTRUÇÃO"/>
    <m/>
    <m/>
    <m/>
    <m/>
    <s v="Bem Paisagístico"/>
    <s v="Jardim Histórico"/>
    <m/>
    <m/>
    <m/>
    <m/>
    <m/>
    <m/>
    <m/>
    <x v="1"/>
    <m/>
    <m/>
    <m/>
    <m/>
    <m/>
    <m/>
    <m/>
    <m/>
    <m/>
    <m/>
    <m/>
    <m/>
    <m/>
    <m/>
  </r>
  <r>
    <m/>
    <s v="SUPERINT"/>
    <s v="Encaminhado para instrução em 13/06/2022"/>
    <s v="01450.000804/2021-14"/>
    <s v="SE"/>
    <s v="SP"/>
    <s v="Taubaté"/>
    <s v="Coleção ou acervo"/>
    <s v="Obras Literárias de Monteiro Lobato"/>
    <n v="1"/>
    <m/>
    <n v="1"/>
    <n v="1949"/>
    <x v="84"/>
    <d v="2021-03-11T00:00:00"/>
    <s v="Dep. Federal Carla Zambelli"/>
    <d v="2021-04-06T00:00:00"/>
    <n v="2020"/>
    <s v="INSTRUÇÃO"/>
    <m/>
    <m/>
    <m/>
    <m/>
    <m/>
    <m/>
    <m/>
    <m/>
    <m/>
    <m/>
    <m/>
    <m/>
    <m/>
    <x v="1"/>
    <m/>
    <m/>
    <m/>
    <m/>
    <m/>
    <m/>
    <m/>
    <m/>
    <m/>
    <m/>
    <m/>
    <m/>
    <m/>
    <m/>
  </r>
  <r>
    <s v=" "/>
    <s v="ARQUIVO"/>
    <s v="O Processo 0439-T-50A foi ANEXADO ao Processo 1023-T-80 (Conjunto arquitetônico dos bairros da Cidade Velha e Campina)  em 21/10/2010, que por sua vez foi anexado ao 1071-T-82. Neste último, corresponde às folhas 115 a 123 do volume I."/>
    <s v="01458.002987/2010-71"/>
    <s v="N"/>
    <s v="PA"/>
    <s v="Belém"/>
    <s v="Edificação e Acervo"/>
    <s v="Convento e Igreja Santo Antônio, no município de Belém"/>
    <m/>
    <m/>
    <m/>
    <s v="439-A"/>
    <x v="14"/>
    <n v="1950"/>
    <s v="ANEXADO"/>
    <s v=" "/>
    <m/>
    <m/>
    <m/>
    <m/>
    <m/>
    <s v="PA-1501402-BI-ED-00030_x0009_"/>
    <s v="Bem Imóvel"/>
    <s v="Edificação"/>
    <s v="Arquitetura Religiosa"/>
    <s v=" "/>
    <s v=" "/>
    <s v=" "/>
    <s v=" "/>
    <s v=" "/>
    <s v=" "/>
    <x v="77"/>
    <s v=" "/>
    <s v=" "/>
    <s v=" "/>
    <s v=" "/>
    <s v=" "/>
    <s v=" "/>
    <s v=" "/>
    <s v=" "/>
    <s v=" "/>
    <s v=" "/>
    <m/>
    <m/>
    <m/>
    <m/>
  </r>
  <r>
    <m/>
    <s v="ARQUIVO"/>
    <m/>
    <m/>
    <s v="CO"/>
    <s v="MT"/>
    <s v="Cuiabá"/>
    <s v="Edificação e Acervo"/>
    <s v="Igreja de Nossa Senhora do Rosário, com todo o seu recheio"/>
    <n v="1"/>
    <s v="T"/>
    <n v="1"/>
    <s v="553-A"/>
    <x v="23"/>
    <m/>
    <m/>
    <m/>
    <n v="1950"/>
    <s v="TOMBADO"/>
    <m/>
    <m/>
    <m/>
    <s v="MT5103403BIED00001"/>
    <s v="Bem Imóvel"/>
    <s v="Edificação"/>
    <s v="Arquitetura Religiosa"/>
    <m/>
    <d v="1975-12-04T00:00:00"/>
    <d v="1975-12-04T00:00:00"/>
    <m/>
    <m/>
    <m/>
    <x v="46"/>
    <n v="1970"/>
    <m/>
    <m/>
    <m/>
    <m/>
    <s v="Não se aplica"/>
    <m/>
    <s v="Não se aplica"/>
    <m/>
    <s v="sim"/>
    <m/>
    <m/>
    <m/>
    <s v="Inserida no conjunto tombado. O tombamento abrange todo o recheio da Igreja de N.Sra. do rosário, inclusive retábulos, imaginária, alfaias e o que resta do mobiliário antigo.&quot;; "/>
  </r>
  <r>
    <m/>
    <s v="ARQUIVO"/>
    <s v="Processo INDEFERIDO em 27/02/2004."/>
    <m/>
    <s v="SE"/>
    <s v="MG"/>
    <s v="Piranga"/>
    <s v="Edificação e Acervo"/>
    <s v="Igreja Matriz de Nossa Senhora da Conceição do Piranga"/>
    <n v="1"/>
    <m/>
    <n v="1"/>
    <s v="601-A"/>
    <x v="27"/>
    <m/>
    <m/>
    <m/>
    <n v="1950"/>
    <s v="INDEFERIDO"/>
    <m/>
    <m/>
    <m/>
    <m/>
    <s v="Bem Imóvel"/>
    <s v="Edificação"/>
    <s v="Arquitetura Religiosa"/>
    <m/>
    <m/>
    <m/>
    <m/>
    <m/>
    <m/>
    <x v="1"/>
    <m/>
    <m/>
    <d v="2004-02-27T00:00:00"/>
    <n v="2000"/>
    <m/>
    <m/>
    <m/>
    <m/>
    <m/>
    <m/>
    <m/>
    <m/>
    <m/>
    <m/>
  </r>
  <r>
    <m/>
    <s v="ARQUIVO"/>
    <m/>
    <s v="01458.000656/2013-40"/>
    <s v="NE"/>
    <s v="BA"/>
    <s v="Ilhéus"/>
    <s v="Edificação e Acervo"/>
    <s v="Igreja: São Jorge dos Ilhéus (Catedral)"/>
    <n v="1"/>
    <m/>
    <n v="1"/>
    <s v="687-A"/>
    <x v="30"/>
    <m/>
    <m/>
    <m/>
    <n v="1960"/>
    <s v="INDEFERIDO"/>
    <m/>
    <d v="2020-05-08T00:00:00"/>
    <m/>
    <m/>
    <s v="Bem Imóvel"/>
    <s v="Edificação"/>
    <s v="Arquitetura Religiosa"/>
    <m/>
    <m/>
    <m/>
    <m/>
    <m/>
    <m/>
    <x v="1"/>
    <m/>
    <m/>
    <m/>
    <m/>
    <m/>
    <m/>
    <m/>
    <m/>
    <m/>
    <m/>
    <m/>
    <m/>
    <m/>
    <m/>
  </r>
  <r>
    <m/>
    <s v="ARQUIVO"/>
    <s v="indeferido em 09/01/2020"/>
    <s v="01458.000655/2013-03"/>
    <s v="NE"/>
    <s v="BA"/>
    <s v="Ilhéus"/>
    <s v="Edificação e Acervo"/>
    <s v="Igreja: Escada (Nossa Senhora da), Olivença "/>
    <n v="1"/>
    <m/>
    <n v="1"/>
    <s v="687-B"/>
    <x v="30"/>
    <m/>
    <m/>
    <m/>
    <n v="1960"/>
    <s v="INDEFERIDO"/>
    <m/>
    <d v="2020-01-09T00:00:00"/>
    <m/>
    <m/>
    <s v="Bem Imóvel"/>
    <s v="Edificação"/>
    <s v="Arquitetura Religiosa"/>
    <m/>
    <m/>
    <m/>
    <m/>
    <m/>
    <m/>
    <x v="1"/>
    <m/>
    <m/>
    <m/>
    <m/>
    <m/>
    <m/>
    <m/>
    <m/>
    <m/>
    <m/>
    <m/>
    <m/>
    <m/>
    <m/>
  </r>
  <r>
    <m/>
    <s v="ARQUIVO"/>
    <m/>
    <m/>
    <s v="NE"/>
    <s v="BA"/>
    <s v="Ilhéus"/>
    <s v="Edificação e Acervo"/>
    <s v="Capela de Nossa Senhora de Santana"/>
    <n v="1"/>
    <s v="T"/>
    <n v="1"/>
    <s v="687-C"/>
    <x v="30"/>
    <m/>
    <m/>
    <m/>
    <n v="1960"/>
    <s v="TOMBADO"/>
    <m/>
    <m/>
    <m/>
    <s v="BA2913606BIED00001"/>
    <s v="Bem Imóvel"/>
    <s v="Edificação"/>
    <s v="Arquitetura Religiosa"/>
    <m/>
    <d v="1984-02-20T00:00:00"/>
    <d v="1984-02-20T00:00:00"/>
    <m/>
    <n v="1983"/>
    <n v="103"/>
    <x v="58"/>
    <n v="1980"/>
    <m/>
    <m/>
    <m/>
    <m/>
    <s v="Não se aplica"/>
    <m/>
    <m/>
    <m/>
    <m/>
    <m/>
    <m/>
    <m/>
    <m/>
  </r>
  <r>
    <m/>
    <s v="ARQUIVO"/>
    <s v="encaminhado para abertura de processo T"/>
    <m/>
    <s v="SE"/>
    <s v="RJ"/>
    <s v="Rio de Janeiro"/>
    <s v="Coleção ou acervo"/>
    <s v="Acervo do  Museu do Negro"/>
    <m/>
    <m/>
    <m/>
    <m/>
    <x v="1"/>
    <d v="2015-05-11T00:00:00"/>
    <s v="Cidadão (membro da comissão da verdade sobre a escravidão Negra da OAB/RJ)"/>
    <m/>
    <m/>
    <s v="INSTRUÇÃO"/>
    <m/>
    <m/>
    <m/>
    <m/>
    <m/>
    <m/>
    <m/>
    <m/>
    <m/>
    <m/>
    <m/>
    <m/>
    <m/>
    <x v="1"/>
    <m/>
    <m/>
    <m/>
    <m/>
    <m/>
    <m/>
    <m/>
    <m/>
    <m/>
    <m/>
    <m/>
    <m/>
    <m/>
    <m/>
  </r>
  <r>
    <m/>
    <s v="SUPERINT"/>
    <s v="Informação fornecida pela Superintendência no Diagnóstico feito pela Presidência em 2015"/>
    <m/>
    <s v="NE"/>
    <s v="AL"/>
    <s v="Barra do Ipanema"/>
    <s v="Edificação e Acervo"/>
    <s v="Igreja de N. Sra. da Apresentação"/>
    <m/>
    <m/>
    <m/>
    <m/>
    <x v="1"/>
    <m/>
    <m/>
    <m/>
    <m/>
    <s v="INSTRUÇÃO"/>
    <m/>
    <m/>
    <m/>
    <m/>
    <m/>
    <m/>
    <m/>
    <m/>
    <m/>
    <m/>
    <m/>
    <m/>
    <m/>
    <x v="1"/>
    <m/>
    <m/>
    <m/>
    <m/>
    <m/>
    <m/>
    <m/>
    <m/>
    <m/>
    <m/>
    <m/>
    <m/>
    <m/>
    <m/>
  </r>
  <r>
    <m/>
    <s v="SUPERINT"/>
    <s v="Informação fornecida pela Superintendência no Diagnóstico feito pela Presidência em 2015"/>
    <m/>
    <s v="NE"/>
    <s v="AL"/>
    <s v="???"/>
    <s v="???"/>
    <s v="Angiquinhos"/>
    <m/>
    <m/>
    <m/>
    <m/>
    <x v="1"/>
    <m/>
    <m/>
    <m/>
    <m/>
    <s v="INSTRUÇÃO"/>
    <m/>
    <m/>
    <m/>
    <m/>
    <m/>
    <m/>
    <m/>
    <m/>
    <m/>
    <m/>
    <m/>
    <m/>
    <m/>
    <x v="1"/>
    <m/>
    <m/>
    <m/>
    <m/>
    <m/>
    <m/>
    <m/>
    <m/>
    <m/>
    <m/>
    <m/>
    <m/>
    <m/>
    <m/>
  </r>
  <r>
    <m/>
    <s v="SUPERINT"/>
    <s v="Informação fornecida pela Superintendência no Diagnóstico feito pela Presidência em 2015"/>
    <m/>
    <s v="NE"/>
    <s v="AL"/>
    <s v="Poxim"/>
    <s v="Edificação e Acervo"/>
    <s v="Igreja Matriz de Poxim"/>
    <m/>
    <m/>
    <m/>
    <m/>
    <x v="1"/>
    <m/>
    <m/>
    <m/>
    <m/>
    <s v="INSTRUÇÃO"/>
    <m/>
    <m/>
    <m/>
    <m/>
    <m/>
    <m/>
    <m/>
    <m/>
    <m/>
    <m/>
    <m/>
    <m/>
    <m/>
    <x v="1"/>
    <m/>
    <m/>
    <m/>
    <m/>
    <m/>
    <m/>
    <m/>
    <m/>
    <m/>
    <m/>
    <m/>
    <m/>
    <m/>
    <m/>
  </r>
  <r>
    <m/>
    <s v="SUPERINT"/>
    <s v="Informação fornecida pela Superintendência no Diagnóstico feito pela Presidência em 2015"/>
    <m/>
    <s v="NE"/>
    <s v="AL"/>
    <s v="Maceió"/>
    <s v="Bem móvel ou integrado"/>
    <s v="Conjunto de embrechados de igrejas da área central de Maceió"/>
    <m/>
    <m/>
    <m/>
    <m/>
    <x v="1"/>
    <m/>
    <m/>
    <m/>
    <m/>
    <s v="INSTRUÇÃO"/>
    <m/>
    <m/>
    <m/>
    <m/>
    <m/>
    <m/>
    <m/>
    <m/>
    <m/>
    <m/>
    <m/>
    <m/>
    <m/>
    <x v="1"/>
    <m/>
    <m/>
    <m/>
    <m/>
    <m/>
    <m/>
    <m/>
    <m/>
    <m/>
    <m/>
    <m/>
    <m/>
    <m/>
    <m/>
  </r>
  <r>
    <m/>
    <s v="SUPERINT"/>
    <s v="Informação fornecida pela Superintendência no Diagnóstico feito pela Presidência em 2015"/>
    <m/>
    <s v="NE"/>
    <s v="AL"/>
    <s v="???"/>
    <s v="Coleção ou acervo"/>
    <s v="Coleção Perseverança e Auxílio"/>
    <m/>
    <m/>
    <m/>
    <m/>
    <x v="1"/>
    <m/>
    <m/>
    <m/>
    <m/>
    <s v="INSTRUÇÃO"/>
    <m/>
    <m/>
    <m/>
    <m/>
    <m/>
    <m/>
    <m/>
    <m/>
    <m/>
    <m/>
    <m/>
    <m/>
    <m/>
    <x v="1"/>
    <m/>
    <m/>
    <m/>
    <m/>
    <m/>
    <m/>
    <m/>
    <m/>
    <m/>
    <m/>
    <m/>
    <m/>
    <m/>
    <m/>
  </r>
  <r>
    <m/>
    <s v="SUPERINT"/>
    <s v="Informação fornecida pela Superintendência no Diagnóstico feito pela Presidência em 2015"/>
    <m/>
    <s v="NE"/>
    <s v="AL"/>
    <s v="Maceió"/>
    <s v="Conjunto Urbano"/>
    <s v="Av. Sá e Albuquerque"/>
    <m/>
    <m/>
    <m/>
    <m/>
    <x v="1"/>
    <m/>
    <m/>
    <m/>
    <m/>
    <s v="INSTRUÇÃO"/>
    <m/>
    <m/>
    <m/>
    <m/>
    <m/>
    <m/>
    <m/>
    <m/>
    <m/>
    <m/>
    <m/>
    <m/>
    <m/>
    <x v="1"/>
    <m/>
    <m/>
    <m/>
    <m/>
    <m/>
    <m/>
    <m/>
    <m/>
    <m/>
    <m/>
    <m/>
    <m/>
    <m/>
    <m/>
  </r>
  <r>
    <m/>
    <s v="SUPERINT"/>
    <s v="Informação fornecida pela Superintendência no Diagnóstico feito pela Presidência em 2015"/>
    <m/>
    <s v="NE"/>
    <s v="AL"/>
    <s v="???"/>
    <s v="???"/>
    <s v="Conjunto de obras de Luigi Lucarini"/>
    <m/>
    <m/>
    <m/>
    <m/>
    <x v="1"/>
    <m/>
    <m/>
    <m/>
    <m/>
    <s v="INSTRUÇÃO"/>
    <m/>
    <m/>
    <m/>
    <m/>
    <m/>
    <m/>
    <m/>
    <m/>
    <m/>
    <m/>
    <m/>
    <m/>
    <m/>
    <x v="1"/>
    <m/>
    <m/>
    <m/>
    <m/>
    <m/>
    <m/>
    <m/>
    <m/>
    <m/>
    <m/>
    <m/>
    <m/>
    <m/>
    <m/>
  </r>
  <r>
    <m/>
    <s v="SUPERINT"/>
    <s v="Informação fornecida pela Superintendência no Diagnóstico feito pela Presidência em 2015"/>
    <m/>
    <s v="N"/>
    <s v="AM"/>
    <s v="Itacoatiara"/>
    <s v="Conjunto Urbano"/>
    <s v="Centro Histórico de Itacoatiara"/>
    <m/>
    <m/>
    <m/>
    <m/>
    <x v="1"/>
    <m/>
    <m/>
    <m/>
    <m/>
    <s v="INSTRUÇÃO"/>
    <m/>
    <m/>
    <m/>
    <m/>
    <m/>
    <m/>
    <m/>
    <m/>
    <m/>
    <m/>
    <m/>
    <m/>
    <m/>
    <x v="1"/>
    <m/>
    <m/>
    <m/>
    <m/>
    <m/>
    <m/>
    <m/>
    <m/>
    <m/>
    <m/>
    <m/>
    <m/>
    <m/>
    <m/>
  </r>
  <r>
    <m/>
    <s v="SUPERINT"/>
    <s v="DEPAM-RJ. Parecer contrário da Superintendência. Origem: DEPAM 11/07/2012 / Destino: Superintendência 31/01/2013"/>
    <s v="01450.005018/2003-13"/>
    <s v="NE"/>
    <s v="BA"/>
    <s v="Feira de Santana"/>
    <s v="Edificação"/>
    <s v="Casarão da Av. Senhor dos Passos (pedido de tombamento)"/>
    <m/>
    <m/>
    <m/>
    <m/>
    <x v="1"/>
    <m/>
    <m/>
    <m/>
    <m/>
    <s v="INSTRUÇÃO"/>
    <m/>
    <m/>
    <m/>
    <m/>
    <s v="Bem Imóvel"/>
    <s v="Edificação"/>
    <m/>
    <m/>
    <m/>
    <m/>
    <m/>
    <m/>
    <m/>
    <x v="1"/>
    <m/>
    <m/>
    <m/>
    <m/>
    <m/>
    <m/>
    <m/>
    <m/>
    <m/>
    <m/>
    <m/>
    <m/>
    <m/>
    <m/>
  </r>
  <r>
    <m/>
    <s v="SUPERINT"/>
    <s v="Informação fornecida pela Superintendência no Diagnóstico feito pela Presidência em 201"/>
    <m/>
    <s v="NE"/>
    <s v="PI"/>
    <s v="Amarante"/>
    <s v="Conjunto Urbano"/>
    <s v="Conjunto Histórico e Paisagístico de Amarante "/>
    <m/>
    <m/>
    <m/>
    <m/>
    <x v="1"/>
    <m/>
    <m/>
    <m/>
    <m/>
    <s v="INSTRUÇÃO"/>
    <m/>
    <m/>
    <m/>
    <m/>
    <m/>
    <m/>
    <m/>
    <m/>
    <m/>
    <m/>
    <m/>
    <m/>
    <m/>
    <x v="1"/>
    <m/>
    <m/>
    <m/>
    <m/>
    <m/>
    <m/>
    <m/>
    <m/>
    <m/>
    <m/>
    <m/>
    <m/>
    <m/>
    <m/>
  </r>
  <r>
    <m/>
    <s v="SUPERINT"/>
    <s v="Informação fornecida pela Superintendência no Diagnóstico feito pela Presidência em 2015"/>
    <m/>
    <s v="NE"/>
    <s v="PI"/>
    <s v="Campo Maior"/>
    <s v="Conjunto Urbano"/>
    <s v="Conjunto Histórico e Paisagístico de Campo Maior"/>
    <m/>
    <m/>
    <m/>
    <m/>
    <x v="1"/>
    <m/>
    <m/>
    <m/>
    <m/>
    <s v="INSTRUÇÃO"/>
    <m/>
    <m/>
    <m/>
    <m/>
    <m/>
    <m/>
    <m/>
    <m/>
    <m/>
    <m/>
    <m/>
    <m/>
    <m/>
    <x v="1"/>
    <m/>
    <m/>
    <m/>
    <m/>
    <m/>
    <m/>
    <m/>
    <m/>
    <m/>
    <m/>
    <m/>
    <m/>
    <m/>
    <m/>
  </r>
  <r>
    <m/>
    <s v="SUPERINT"/>
    <s v="Informação fornecida pela Superintendência no Diagnóstico feito pela Presidência em 2015"/>
    <m/>
    <s v="NE"/>
    <s v="PI"/>
    <s v="Pedro II"/>
    <s v="Conjunto Urbano"/>
    <s v="Conjunto Histórico e Paisagístico de Pedro II"/>
    <m/>
    <m/>
    <m/>
    <m/>
    <x v="1"/>
    <m/>
    <m/>
    <m/>
    <m/>
    <s v="INSTRUÇÃO"/>
    <m/>
    <m/>
    <m/>
    <m/>
    <m/>
    <m/>
    <m/>
    <m/>
    <m/>
    <m/>
    <m/>
    <m/>
    <m/>
    <x v="1"/>
    <m/>
    <m/>
    <m/>
    <m/>
    <m/>
    <m/>
    <m/>
    <m/>
    <m/>
    <m/>
    <m/>
    <m/>
    <m/>
    <m/>
  </r>
  <r>
    <m/>
    <s v="SUPERINT"/>
    <s v="Informação fornecida pela Superintendência no Diagnóstico feito pela Presidência em 2015"/>
    <m/>
    <s v="NE"/>
    <s v="PI"/>
    <s v="Esperantina"/>
    <s v="Conjunto Rural"/>
    <s v="Casa de Fazenda de Olho d’Água dos Negros"/>
    <m/>
    <m/>
    <m/>
    <m/>
    <x v="1"/>
    <m/>
    <m/>
    <m/>
    <m/>
    <s v="INSTRUÇÃO"/>
    <m/>
    <m/>
    <m/>
    <m/>
    <m/>
    <m/>
    <m/>
    <m/>
    <m/>
    <m/>
    <m/>
    <m/>
    <m/>
    <x v="1"/>
    <m/>
    <m/>
    <m/>
    <m/>
    <m/>
    <m/>
    <m/>
    <m/>
    <m/>
    <m/>
    <m/>
    <m/>
    <m/>
    <m/>
  </r>
  <r>
    <m/>
    <s v="SUPERINT"/>
    <s v="Informação fornecida pela Superintendência no Diagnóstico feito pela Presidência em 2015"/>
    <m/>
    <s v="CO"/>
    <s v="RN"/>
    <s v="Parnamirim"/>
    <s v="Sítio arqueológico"/>
    <s v="Casa de Pedra do Pium "/>
    <m/>
    <m/>
    <m/>
    <m/>
    <x v="1"/>
    <m/>
    <m/>
    <m/>
    <m/>
    <s v="INSTRUÇÃO"/>
    <m/>
    <m/>
    <m/>
    <m/>
    <m/>
    <m/>
    <m/>
    <m/>
    <m/>
    <m/>
    <m/>
    <m/>
    <m/>
    <x v="1"/>
    <m/>
    <m/>
    <m/>
    <m/>
    <m/>
    <m/>
    <m/>
    <m/>
    <m/>
    <m/>
    <m/>
    <m/>
    <m/>
    <m/>
  </r>
  <r>
    <m/>
    <s v="SUPERINT"/>
    <s v="Informação fornecida pela Superintendência no Diagnóstico feito pela Presidência em 2015"/>
    <m/>
    <s v="NE"/>
    <s v="RN"/>
    <s v="Caicó"/>
    <s v="Sítio arqueológico"/>
    <s v="Cuó"/>
    <m/>
    <m/>
    <m/>
    <m/>
    <x v="1"/>
    <m/>
    <m/>
    <m/>
    <m/>
    <s v="INSTRUÇÃO"/>
    <m/>
    <m/>
    <m/>
    <m/>
    <m/>
    <m/>
    <m/>
    <m/>
    <m/>
    <m/>
    <m/>
    <m/>
    <m/>
    <x v="1"/>
    <m/>
    <m/>
    <m/>
    <m/>
    <m/>
    <m/>
    <m/>
    <m/>
    <m/>
    <m/>
    <m/>
    <m/>
    <m/>
    <m/>
  </r>
  <r>
    <m/>
    <s v="SUPERINT"/>
    <s v="Solicitada manifestação à Superintendência, Memo. 089/200/JKEA/Gprot/DEPAM.  Origem: DEPAM 11/07/2012. Destino: Superintendência 22/02/2013."/>
    <s v="01450.005945/2005-03"/>
    <s v="NE"/>
    <s v="CE"/>
    <s v="Capistrano"/>
    <s v="Edificação"/>
    <s v="Estação Ferroviária de Capistrano"/>
    <m/>
    <m/>
    <m/>
    <m/>
    <x v="1"/>
    <m/>
    <m/>
    <m/>
    <m/>
    <s v="INSTRUÇÃO"/>
    <m/>
    <m/>
    <m/>
    <m/>
    <s v="Bem Imóvel"/>
    <s v="Edificação"/>
    <m/>
    <m/>
    <m/>
    <m/>
    <m/>
    <m/>
    <m/>
    <x v="1"/>
    <m/>
    <m/>
    <m/>
    <m/>
    <m/>
    <m/>
    <m/>
    <m/>
    <m/>
    <m/>
    <m/>
    <m/>
    <m/>
    <m/>
  </r>
  <r>
    <m/>
    <s v="SUPERINT"/>
    <s v="Informação fornecida pela Superintendência no Diagnóstico feito pela Presidência em 2015"/>
    <m/>
    <s v="CO"/>
    <s v="DF"/>
    <s v="Brasília"/>
    <s v="Conjunto Arquitetônico"/>
    <s v="Análise/estudos da obra de Arq. Lelé P/ instrução de processos de tombamento."/>
    <m/>
    <m/>
    <m/>
    <m/>
    <x v="1"/>
    <m/>
    <m/>
    <m/>
    <m/>
    <s v="INSTRUÇÃO"/>
    <m/>
    <m/>
    <m/>
    <m/>
    <m/>
    <m/>
    <m/>
    <m/>
    <m/>
    <m/>
    <m/>
    <m/>
    <m/>
    <x v="1"/>
    <m/>
    <m/>
    <m/>
    <m/>
    <m/>
    <m/>
    <m/>
    <m/>
    <m/>
    <m/>
    <m/>
    <m/>
    <m/>
    <m/>
  </r>
  <r>
    <m/>
    <s v="SUPERINT"/>
    <s v="Informação fornecida pela Superintendência no Diagnóstico feito pela Presidência em 2015"/>
    <m/>
    <s v="CO"/>
    <s v="DF"/>
    <s v="Brasília"/>
    <s v="Bem móvel ou integrado"/>
    <s v="Obra de Athos Bulcão"/>
    <m/>
    <m/>
    <m/>
    <m/>
    <x v="1"/>
    <m/>
    <m/>
    <m/>
    <m/>
    <s v="INSTRUÇÃO"/>
    <m/>
    <m/>
    <m/>
    <m/>
    <m/>
    <m/>
    <m/>
    <m/>
    <m/>
    <m/>
    <m/>
    <m/>
    <m/>
    <x v="1"/>
    <m/>
    <m/>
    <m/>
    <m/>
    <m/>
    <m/>
    <m/>
    <m/>
    <m/>
    <m/>
    <m/>
    <m/>
    <m/>
    <m/>
  </r>
  <r>
    <m/>
    <s v="SUPERINT"/>
    <s v="Enviado a Superintendência para apreciação. Origem: DEPAM / Destino: Superintendência"/>
    <s v="01450.004798/2012-75"/>
    <s v="CO"/>
    <s v="DF"/>
    <s v="Planaltina"/>
    <s v="Bem móvel ou integrado"/>
    <s v="Pedra Fundamental da capital Federal, Planaltina"/>
    <m/>
    <m/>
    <m/>
    <m/>
    <x v="1"/>
    <m/>
    <m/>
    <m/>
    <m/>
    <s v="INSTRUÇÃO"/>
    <m/>
    <m/>
    <m/>
    <m/>
    <s v="Bem Móvel e Integrado"/>
    <s v="Artefato"/>
    <m/>
    <m/>
    <m/>
    <m/>
    <m/>
    <m/>
    <m/>
    <x v="1"/>
    <m/>
    <m/>
    <m/>
    <m/>
    <m/>
    <m/>
    <m/>
    <m/>
    <m/>
    <m/>
    <m/>
    <m/>
    <m/>
    <m/>
  </r>
  <r>
    <m/>
    <s v="SUPERINT"/>
    <s v="Informação fornecida pela Superintendência no Diagnóstico feito pela Presidência em 2015"/>
    <s v="01409.000456/2010-20 "/>
    <s v="SE"/>
    <s v="ES"/>
    <s v="Linhares"/>
    <s v="Patrimônio Natural"/>
    <s v="Jardim das Guttatas"/>
    <m/>
    <m/>
    <m/>
    <m/>
    <x v="1"/>
    <m/>
    <m/>
    <m/>
    <m/>
    <s v="INSTRUÇÃO"/>
    <m/>
    <m/>
    <m/>
    <m/>
    <m/>
    <m/>
    <m/>
    <m/>
    <m/>
    <m/>
    <m/>
    <m/>
    <m/>
    <x v="1"/>
    <m/>
    <m/>
    <m/>
    <m/>
    <m/>
    <m/>
    <m/>
    <m/>
    <m/>
    <m/>
    <m/>
    <m/>
    <m/>
    <m/>
  </r>
  <r>
    <m/>
    <s v="SUPERINT"/>
    <s v="Informação fornecida pela Superintendência no Diagnóstico feito pela Presidência em 2015"/>
    <m/>
    <s v="SE"/>
    <s v="ES"/>
    <s v="Muqui"/>
    <s v="Conjunto Rural"/>
    <s v="Conjunto histórico e paisagístico de Muqui"/>
    <m/>
    <m/>
    <m/>
    <m/>
    <x v="1"/>
    <m/>
    <m/>
    <m/>
    <m/>
    <s v="INSTRUÇÃO"/>
    <m/>
    <m/>
    <m/>
    <m/>
    <m/>
    <m/>
    <m/>
    <m/>
    <m/>
    <m/>
    <m/>
    <m/>
    <m/>
    <x v="1"/>
    <m/>
    <m/>
    <m/>
    <m/>
    <m/>
    <m/>
    <m/>
    <m/>
    <m/>
    <m/>
    <m/>
    <m/>
    <m/>
    <m/>
  </r>
  <r>
    <m/>
    <s v="SUPERINT"/>
    <s v="Informação fornecida pela Superintendência no Diagnóstico feito pela Presidência em 2015. "/>
    <m/>
    <s v="SE"/>
    <s v="ES"/>
    <s v="São Pedro de Itabapoana"/>
    <s v="Conjunto Rural"/>
    <s v="Conjunto histórico e paisagístico de São Pedro de Itabapoana"/>
    <m/>
    <m/>
    <m/>
    <m/>
    <x v="1"/>
    <m/>
    <m/>
    <m/>
    <m/>
    <s v="INSTRUÇÃO"/>
    <m/>
    <m/>
    <m/>
    <m/>
    <m/>
    <m/>
    <m/>
    <m/>
    <m/>
    <m/>
    <m/>
    <m/>
    <m/>
    <x v="1"/>
    <m/>
    <m/>
    <m/>
    <m/>
    <m/>
    <m/>
    <m/>
    <m/>
    <m/>
    <m/>
    <m/>
    <m/>
    <m/>
    <m/>
  </r>
  <r>
    <m/>
    <s v="SUPERINT"/>
    <s v="Informação fornecida pela Superintendência no Diagnóstico feito pela Presidência em 2015"/>
    <m/>
    <s v="SE"/>
    <s v="ES"/>
    <s v="Vários"/>
    <s v="Conjunto Rural"/>
    <s v="Fazendas do sul do Espírito Santo"/>
    <m/>
    <m/>
    <m/>
    <m/>
    <x v="1"/>
    <m/>
    <m/>
    <m/>
    <m/>
    <s v="INSTRUÇÃO"/>
    <m/>
    <m/>
    <m/>
    <m/>
    <m/>
    <m/>
    <m/>
    <m/>
    <m/>
    <m/>
    <m/>
    <m/>
    <m/>
    <x v="1"/>
    <m/>
    <m/>
    <m/>
    <m/>
    <m/>
    <m/>
    <m/>
    <m/>
    <m/>
    <m/>
    <m/>
    <m/>
    <m/>
    <m/>
  </r>
  <r>
    <m/>
    <s v="SUPERINT"/>
    <s v="Informação fornecida pela Superintendência no Diagnóstico feito pela Presidência em 2015"/>
    <s v="01401.000039/2014-81"/>
    <s v="CO"/>
    <s v="MS"/>
    <s v="Ladário"/>
    <s v="Edificação"/>
    <s v="Templo Maçônico da Augusta e Respeitável Loja Simbólica Pharol do Norte "/>
    <m/>
    <m/>
    <m/>
    <m/>
    <x v="1"/>
    <m/>
    <m/>
    <m/>
    <m/>
    <s v="INSTRUÇÃO"/>
    <m/>
    <m/>
    <m/>
    <m/>
    <m/>
    <m/>
    <m/>
    <m/>
    <m/>
    <m/>
    <m/>
    <m/>
    <m/>
    <x v="1"/>
    <m/>
    <m/>
    <m/>
    <m/>
    <m/>
    <m/>
    <m/>
    <m/>
    <m/>
    <m/>
    <m/>
    <m/>
    <m/>
    <m/>
  </r>
  <r>
    <m/>
    <s v="SUPERINT"/>
    <s v="Informação fornecida pela Superintendência no Diagnóstico feito pela Presidência em 2015"/>
    <m/>
    <s v="N"/>
    <s v="PA"/>
    <s v="Belém"/>
    <s v="Edificação"/>
    <s v="Clube Monte Líbano"/>
    <m/>
    <m/>
    <m/>
    <m/>
    <x v="1"/>
    <m/>
    <m/>
    <m/>
    <m/>
    <s v="INSTRUÇÃO"/>
    <m/>
    <m/>
    <m/>
    <m/>
    <m/>
    <m/>
    <m/>
    <m/>
    <m/>
    <m/>
    <m/>
    <m/>
    <m/>
    <x v="1"/>
    <m/>
    <m/>
    <m/>
    <m/>
    <m/>
    <m/>
    <m/>
    <m/>
    <m/>
    <m/>
    <m/>
    <m/>
    <m/>
    <m/>
  </r>
  <r>
    <m/>
    <s v="SUPERINT"/>
    <s v="Informação fornecida pela Superintendência no Diagnóstico feito pela Presidência em 2015"/>
    <m/>
    <s v="N"/>
    <s v="PA"/>
    <s v="Belém"/>
    <s v="Edificação"/>
    <s v="Beneficente Portuguesa"/>
    <m/>
    <m/>
    <m/>
    <m/>
    <x v="1"/>
    <m/>
    <m/>
    <m/>
    <m/>
    <s v="INSTRUÇÃO"/>
    <m/>
    <m/>
    <m/>
    <m/>
    <m/>
    <m/>
    <m/>
    <m/>
    <m/>
    <m/>
    <m/>
    <m/>
    <m/>
    <x v="1"/>
    <m/>
    <m/>
    <m/>
    <m/>
    <m/>
    <m/>
    <m/>
    <m/>
    <m/>
    <m/>
    <m/>
    <m/>
    <m/>
    <m/>
  </r>
  <r>
    <m/>
    <s v="SUPERINT"/>
    <s v="Informação fornecida pela Superintendência no Diagnóstico feito pela Presidência em 2015"/>
    <m/>
    <s v="N"/>
    <s v="PA"/>
    <s v="Belém"/>
    <s v="Conjunto Urbano"/>
    <s v="Conjunto Ambiental e paisagístico de Belém"/>
    <m/>
    <m/>
    <m/>
    <m/>
    <x v="1"/>
    <m/>
    <m/>
    <m/>
    <m/>
    <s v="INSTRUÇÃO"/>
    <m/>
    <m/>
    <m/>
    <m/>
    <m/>
    <m/>
    <m/>
    <m/>
    <m/>
    <m/>
    <m/>
    <m/>
    <m/>
    <x v="1"/>
    <m/>
    <m/>
    <m/>
    <m/>
    <m/>
    <m/>
    <m/>
    <m/>
    <m/>
    <m/>
    <m/>
    <m/>
    <m/>
    <m/>
  </r>
  <r>
    <m/>
    <s v="SUPERINT"/>
    <s v="Informação fornecida pela Superintendência no Diagnóstico feito pela Presidência em 2015"/>
    <m/>
    <s v="N"/>
    <s v="PA"/>
    <s v="Vila do Conde"/>
    <s v="Edificação e Acervo"/>
    <s v="Igreja de são João Batista"/>
    <m/>
    <m/>
    <m/>
    <m/>
    <x v="1"/>
    <m/>
    <m/>
    <m/>
    <m/>
    <s v="INSTRUÇÃO"/>
    <m/>
    <m/>
    <m/>
    <m/>
    <m/>
    <m/>
    <m/>
    <m/>
    <m/>
    <m/>
    <m/>
    <m/>
    <m/>
    <x v="1"/>
    <m/>
    <m/>
    <m/>
    <m/>
    <m/>
    <m/>
    <m/>
    <m/>
    <m/>
    <m/>
    <m/>
    <m/>
    <m/>
    <m/>
  </r>
  <r>
    <m/>
    <s v="SUPERINT"/>
    <s v="indeferido - lei da arqueologia"/>
    <s v="01450.005817/2010-19"/>
    <s v="N"/>
    <s v="PA"/>
    <s v="Vários"/>
    <s v="Sítio arqueológico"/>
    <s v="Tombamento dos sítios arqueológicos Ilha dos Martírios, Pedra Escrita, e Ilha de Campo, localizados nos Estados do Pará e Tocantins."/>
    <m/>
    <m/>
    <m/>
    <m/>
    <x v="1"/>
    <m/>
    <m/>
    <m/>
    <m/>
    <s v="INDEFERIDO"/>
    <m/>
    <m/>
    <m/>
    <m/>
    <s v="Bem Arqueológico"/>
    <s v="Sítio"/>
    <m/>
    <m/>
    <m/>
    <m/>
    <m/>
    <m/>
    <m/>
    <x v="1"/>
    <m/>
    <m/>
    <m/>
    <m/>
    <m/>
    <m/>
    <m/>
    <m/>
    <m/>
    <m/>
    <m/>
    <m/>
    <m/>
    <m/>
  </r>
  <r>
    <m/>
    <s v="SUPERINT"/>
    <s v="Pedido de tombamento em estudo na Superintendência"/>
    <s v="01408002036/2010-9  (CPROD fornecido pela Superintendência no diagnóstico 2015. Está errado, verificar)"/>
    <s v="NE"/>
    <s v="PB"/>
    <s v="Pombal"/>
    <s v="Edificação e Acervo"/>
    <s v="IGREJA DE NOSSA SENHORA DO ROSÁRIO "/>
    <m/>
    <m/>
    <m/>
    <m/>
    <x v="1"/>
    <m/>
    <m/>
    <m/>
    <m/>
    <s v="INSTRUÇÃO"/>
    <m/>
    <m/>
    <m/>
    <m/>
    <m/>
    <m/>
    <m/>
    <m/>
    <m/>
    <m/>
    <m/>
    <m/>
    <m/>
    <x v="1"/>
    <m/>
    <m/>
    <m/>
    <m/>
    <m/>
    <m/>
    <m/>
    <m/>
    <m/>
    <m/>
    <m/>
    <m/>
    <m/>
    <m/>
  </r>
  <r>
    <m/>
    <s v="SUPERINT"/>
    <s v="Informado como prioritário pela Superintendência no diagnóstico 2015"/>
    <m/>
    <s v="CO"/>
    <s v="DF"/>
    <s v="Planaltina"/>
    <s v="Edificação e Acervo"/>
    <s v="Museu Histórico de Planaltina "/>
    <m/>
    <m/>
    <m/>
    <m/>
    <x v="1"/>
    <m/>
    <m/>
    <m/>
    <m/>
    <m/>
    <m/>
    <m/>
    <m/>
    <m/>
    <m/>
    <m/>
    <m/>
    <m/>
    <m/>
    <m/>
    <m/>
    <m/>
    <m/>
    <x v="1"/>
    <m/>
    <m/>
    <m/>
    <m/>
    <m/>
    <m/>
    <m/>
    <m/>
    <m/>
    <m/>
    <m/>
    <m/>
    <m/>
    <m/>
  </r>
  <r>
    <m/>
    <m/>
    <m/>
    <m/>
    <m/>
    <m/>
    <m/>
    <m/>
    <m/>
    <m/>
    <m/>
    <m/>
    <m/>
    <x v="1"/>
    <m/>
    <m/>
    <m/>
    <m/>
    <m/>
    <m/>
    <m/>
    <m/>
    <m/>
    <m/>
    <m/>
    <m/>
    <m/>
    <m/>
    <m/>
    <m/>
    <m/>
    <m/>
    <x v="1"/>
    <m/>
    <m/>
    <m/>
    <m/>
    <m/>
    <m/>
    <m/>
    <m/>
    <m/>
    <m/>
    <m/>
    <m/>
    <m/>
    <m/>
  </r>
  <r>
    <m/>
    <m/>
    <m/>
    <m/>
    <m/>
    <m/>
    <m/>
    <m/>
    <m/>
    <m/>
    <m/>
    <m/>
    <m/>
    <x v="1"/>
    <m/>
    <m/>
    <m/>
    <m/>
    <m/>
    <m/>
    <m/>
    <m/>
    <m/>
    <m/>
    <m/>
    <m/>
    <m/>
    <m/>
    <m/>
    <m/>
    <m/>
    <m/>
    <x v="1"/>
    <m/>
    <m/>
    <m/>
    <m/>
    <m/>
    <m/>
    <m/>
    <m/>
    <m/>
    <m/>
    <m/>
    <m/>
    <m/>
    <m/>
  </r>
  <r>
    <m/>
    <m/>
    <m/>
    <m/>
    <m/>
    <m/>
    <m/>
    <m/>
    <m/>
    <m/>
    <m/>
    <m/>
    <m/>
    <x v="1"/>
    <m/>
    <m/>
    <m/>
    <m/>
    <s v="TOMB. PROVIS."/>
    <s v="DEFERIMENTO"/>
    <m/>
    <m/>
    <m/>
    <m/>
    <m/>
    <m/>
    <m/>
    <m/>
    <m/>
    <m/>
    <m/>
    <m/>
    <x v="1"/>
    <m/>
    <m/>
    <m/>
    <m/>
    <m/>
    <m/>
    <m/>
    <m/>
    <m/>
    <m/>
    <m/>
    <m/>
    <m/>
    <m/>
  </r>
  <r>
    <m/>
    <m/>
    <m/>
    <m/>
    <m/>
    <m/>
    <m/>
    <m/>
    <m/>
    <m/>
    <m/>
    <m/>
    <m/>
    <x v="1"/>
    <m/>
    <m/>
    <m/>
    <m/>
    <m/>
    <m/>
    <m/>
    <m/>
    <m/>
    <m/>
    <m/>
    <m/>
    <m/>
    <m/>
    <m/>
    <m/>
    <m/>
    <m/>
    <x v="1"/>
    <m/>
    <m/>
    <m/>
    <m/>
    <m/>
    <m/>
    <m/>
    <m/>
    <m/>
    <m/>
    <m/>
    <m/>
    <m/>
    <m/>
  </r>
  <r>
    <m/>
    <m/>
    <m/>
    <m/>
    <m/>
    <m/>
    <m/>
    <m/>
    <m/>
    <m/>
    <m/>
    <m/>
    <m/>
    <x v="1"/>
    <m/>
    <m/>
    <m/>
    <m/>
    <m/>
    <m/>
    <m/>
    <m/>
    <m/>
    <m/>
    <m/>
    <m/>
    <m/>
    <m/>
    <m/>
    <m/>
    <m/>
    <m/>
    <x v="1"/>
    <m/>
    <m/>
    <m/>
    <m/>
    <m/>
    <m/>
    <m/>
    <m/>
    <m/>
    <m/>
    <m/>
    <m/>
    <m/>
    <m/>
  </r>
  <r>
    <m/>
    <m/>
    <m/>
    <m/>
    <m/>
    <m/>
    <m/>
    <m/>
    <m/>
    <m/>
    <m/>
    <m/>
    <m/>
    <x v="1"/>
    <m/>
    <m/>
    <m/>
    <m/>
    <m/>
    <m/>
    <m/>
    <m/>
    <m/>
    <m/>
    <m/>
    <m/>
    <m/>
    <m/>
    <m/>
    <m/>
    <m/>
    <m/>
    <x v="1"/>
    <m/>
    <m/>
    <m/>
    <m/>
    <m/>
    <m/>
    <m/>
    <m/>
    <m/>
    <m/>
    <m/>
    <m/>
    <m/>
    <m/>
  </r>
  <r>
    <m/>
    <m/>
    <m/>
    <m/>
    <m/>
    <m/>
    <m/>
    <m/>
    <m/>
    <m/>
    <m/>
    <m/>
    <m/>
    <x v="1"/>
    <m/>
    <m/>
    <m/>
    <m/>
    <m/>
    <m/>
    <m/>
    <m/>
    <m/>
    <m/>
    <m/>
    <m/>
    <m/>
    <m/>
    <m/>
    <m/>
    <m/>
    <m/>
    <x v="1"/>
    <m/>
    <m/>
    <m/>
    <m/>
    <m/>
    <m/>
    <m/>
    <m/>
    <m/>
    <m/>
    <m/>
    <m/>
    <m/>
    <m/>
  </r>
  <r>
    <m/>
    <m/>
    <m/>
    <m/>
    <m/>
    <m/>
    <m/>
    <m/>
    <m/>
    <m/>
    <m/>
    <m/>
    <m/>
    <x v="1"/>
    <m/>
    <m/>
    <m/>
    <m/>
    <m/>
    <m/>
    <m/>
    <m/>
    <m/>
    <m/>
    <m/>
    <m/>
    <m/>
    <m/>
    <m/>
    <m/>
    <m/>
    <m/>
    <x v="1"/>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00">
  <r>
    <x v="0"/>
    <m/>
    <m/>
    <x v="0"/>
    <x v="0"/>
    <s v="Rio Grande"/>
    <x v="0"/>
    <s v="Igreja Matriz de São Pedro e Capela da Ordem Terceira de São Francisco"/>
    <n v="1"/>
    <x v="0"/>
    <n v="1"/>
    <n v="1"/>
    <n v="1938"/>
    <m/>
    <m/>
    <m/>
    <x v="0"/>
    <x v="0"/>
    <m/>
    <m/>
    <m/>
    <s v="RS4315602BIED00002"/>
    <s v="Bem Imóvel"/>
    <s v="Edificação"/>
    <x v="0"/>
    <m/>
    <m/>
    <d v="1938-05-17T00:00:00"/>
    <m/>
    <n v="1938"/>
    <n v="1"/>
    <x v="0"/>
    <x v="0"/>
    <m/>
    <m/>
    <x v="0"/>
    <m/>
    <s v="Não se aplica"/>
    <m/>
    <m/>
    <m/>
    <m/>
    <m/>
    <m/>
    <m/>
    <m/>
  </r>
  <r>
    <x v="1"/>
    <m/>
    <m/>
    <x v="1"/>
    <x v="1"/>
    <m/>
    <x v="1"/>
    <s v="Número VAGO"/>
    <m/>
    <x v="1"/>
    <m/>
    <n v="2"/>
    <m/>
    <m/>
    <m/>
    <m/>
    <x v="1"/>
    <x v="1"/>
    <m/>
    <m/>
    <m/>
    <s v=" "/>
    <m/>
    <m/>
    <x v="1"/>
    <m/>
    <m/>
    <m/>
    <m/>
    <m/>
    <m/>
    <x v="1"/>
    <x v="1"/>
    <m/>
    <m/>
    <x v="0"/>
    <m/>
    <m/>
    <m/>
    <m/>
    <m/>
    <m/>
    <m/>
    <m/>
    <m/>
    <m/>
  </r>
  <r>
    <x v="0"/>
    <m/>
    <m/>
    <x v="2"/>
    <x v="2"/>
    <s v="Ipojuca"/>
    <x v="0"/>
    <s v="Convento e Igreja de Santo Antônio"/>
    <n v="1"/>
    <x v="0"/>
    <n v="1"/>
    <n v="3"/>
    <n v="1938"/>
    <m/>
    <m/>
    <m/>
    <x v="0"/>
    <x v="0"/>
    <m/>
    <m/>
    <m/>
    <s v="PE-2607208-BI-CA-00001 "/>
    <s v="Bem Imóvel"/>
    <s v="Conjunto Arquitetônico"/>
    <x v="0"/>
    <m/>
    <m/>
    <d v="1938-03-21T00:00:00"/>
    <m/>
    <m/>
    <m/>
    <x v="0"/>
    <x v="0"/>
    <m/>
    <m/>
    <x v="0"/>
    <m/>
    <s v="Não se aplica"/>
    <m/>
    <m/>
    <m/>
    <m/>
    <m/>
    <m/>
    <m/>
    <m/>
  </r>
  <r>
    <x v="0"/>
    <m/>
    <m/>
    <x v="2"/>
    <x v="2"/>
    <s v="Recife"/>
    <x v="0"/>
    <s v="Igreja de Nossa Senhora da Conceição dos Militares"/>
    <n v="1"/>
    <x v="0"/>
    <n v="1"/>
    <n v="4"/>
    <n v="1938"/>
    <m/>
    <m/>
    <m/>
    <x v="0"/>
    <x v="0"/>
    <m/>
    <m/>
    <m/>
    <s v="PE2611606BIED00028"/>
    <s v="Bem Imóvel"/>
    <s v="Edificação"/>
    <x v="0"/>
    <m/>
    <m/>
    <d v="1938-03-28T00:00:00"/>
    <m/>
    <m/>
    <n v="110"/>
    <x v="0"/>
    <x v="0"/>
    <n v="1984"/>
    <m/>
    <x v="0"/>
    <s v="Na 110º reunião do Conselho foi decidida a poligonal de tombamento."/>
    <s v="Não se aplica"/>
    <m/>
    <s v="sim"/>
    <m/>
    <m/>
    <m/>
    <m/>
    <m/>
    <s v="Delimitação de entorno incluindo vários bens, que teria sido apresentada ao Conselho Consultivo (verificar). Mapas com delimitações no Sambaqui."/>
  </r>
  <r>
    <x v="0"/>
    <m/>
    <m/>
    <x v="2"/>
    <x v="2"/>
    <s v="Jaboatão dos Guararapes"/>
    <x v="0"/>
    <s v="Igreja de Nossa Senhora dos Prazeres"/>
    <n v="1"/>
    <x v="0"/>
    <n v="1"/>
    <n v="5"/>
    <n v="1938"/>
    <m/>
    <m/>
    <m/>
    <x v="0"/>
    <x v="0"/>
    <m/>
    <m/>
    <m/>
    <s v="PE2607901BIED00002"/>
    <s v="Bem Imóvel"/>
    <s v="Edificação"/>
    <x v="0"/>
    <m/>
    <m/>
    <d v="1938-03-16T00:00:00"/>
    <m/>
    <m/>
    <m/>
    <x v="0"/>
    <x v="0"/>
    <m/>
    <m/>
    <x v="0"/>
    <s v="Convertido em Monumento Nacional pelo Decreto nº 25.175, de 03/07/1948. O tombamento inclui todo o seu acervo, de acordo com a Resolução do Conselho Consultivo da SPHAN, de 13/08/1985, referente ao Proc. Administ. nº 13/85/SPHAN"/>
    <s v="Não se aplica"/>
    <m/>
    <m/>
    <m/>
    <m/>
    <m/>
    <m/>
    <m/>
    <m/>
  </r>
  <r>
    <x v="0"/>
    <m/>
    <m/>
    <x v="2"/>
    <x v="2"/>
    <s v="Recife"/>
    <x v="2"/>
    <s v="Capela Dourada, claustro e Igreja da Ordem Terceira de São Francisco"/>
    <n v="1"/>
    <x v="0"/>
    <n v="1"/>
    <n v="6"/>
    <n v="1938"/>
    <m/>
    <m/>
    <m/>
    <x v="0"/>
    <x v="0"/>
    <m/>
    <m/>
    <m/>
    <s v="PE-2611606-BI-ED-00003"/>
    <s v="Bem Imóvel"/>
    <s v="Conjunto Arquitetônico"/>
    <x v="0"/>
    <m/>
    <m/>
    <d v="1938-03-14T00:00:00"/>
    <m/>
    <m/>
    <n v="110"/>
    <x v="0"/>
    <x v="0"/>
    <n v="1984"/>
    <m/>
    <x v="0"/>
    <s v="Livro Belas Artes: Nº insc.: 168; Vol. 1; f.: 029; data: 15/07/38. Na 110ª reunião do Conselho foi decidida a poligonal de tombamento."/>
    <s v="Não se aplica"/>
    <m/>
    <s v="sim"/>
    <m/>
    <m/>
    <m/>
    <m/>
    <m/>
    <s v="Delimitação de entorno incluindo vários bens, que teria sido apresentada ao Conselho Consultivo (verificar). Mapas com delimitações no Sambaqui."/>
  </r>
  <r>
    <x v="0"/>
    <m/>
    <m/>
    <x v="3"/>
    <x v="3"/>
    <s v="Rio de Janeiro"/>
    <x v="0"/>
    <s v="Convento e Igreja de Santo Antônio"/>
    <n v="1"/>
    <x v="0"/>
    <n v="1"/>
    <n v="7"/>
    <n v="1938"/>
    <m/>
    <m/>
    <m/>
    <x v="0"/>
    <x v="0"/>
    <m/>
    <m/>
    <m/>
    <s v="RJ3304557BIED00090"/>
    <s v="Bem Imóvel"/>
    <s v="Conjunto Arquitetônico"/>
    <x v="0"/>
    <m/>
    <d v="1938-05-16T00:00:00"/>
    <d v="1938-05-16T00:00:00"/>
    <m/>
    <m/>
    <m/>
    <x v="0"/>
    <x v="0"/>
    <m/>
    <m/>
    <x v="0"/>
    <m/>
    <s v="Não se aplica"/>
    <m/>
    <m/>
    <m/>
    <m/>
    <m/>
    <m/>
    <m/>
    <m/>
  </r>
  <r>
    <x v="0"/>
    <m/>
    <m/>
    <x v="0"/>
    <x v="0"/>
    <s v="Santa Maria"/>
    <x v="3"/>
    <s v="Museu da União dos Caixeiros Viajantes: acervo"/>
    <n v="1"/>
    <x v="0"/>
    <n v="1"/>
    <n v="8"/>
    <n v="1938"/>
    <m/>
    <m/>
    <m/>
    <x v="0"/>
    <x v="0"/>
    <m/>
    <m/>
    <m/>
    <s v="RS4316907BMCL00001"/>
    <s v="Bem Móvel e Integrado"/>
    <s v="Acervo"/>
    <x v="1"/>
    <m/>
    <m/>
    <d v="1938-03-25T00:00:00"/>
    <m/>
    <m/>
    <m/>
    <x v="0"/>
    <x v="0"/>
    <m/>
    <m/>
    <x v="0"/>
    <m/>
    <s v="Não se aplica"/>
    <m/>
    <s v="Não se aplica"/>
    <m/>
    <m/>
    <m/>
    <m/>
    <m/>
    <m/>
  </r>
  <r>
    <x v="0"/>
    <m/>
    <m/>
    <x v="3"/>
    <x v="3"/>
    <s v="Rio de Janeiro"/>
    <x v="0"/>
    <s v="Mosteiro e Igreja de São Bento"/>
    <n v="1"/>
    <x v="0"/>
    <n v="1"/>
    <n v="9"/>
    <n v="1938"/>
    <m/>
    <m/>
    <m/>
    <x v="0"/>
    <x v="0"/>
    <m/>
    <m/>
    <m/>
    <s v="RJ3304557BIED00021"/>
    <s v="Bem Imóvel"/>
    <s v="Conjunto Arquitetônico"/>
    <x v="0"/>
    <m/>
    <d v="1938-07-15T00:00:00"/>
    <d v="1938-07-15T00:00:00"/>
    <m/>
    <m/>
    <m/>
    <x v="0"/>
    <x v="0"/>
    <m/>
    <m/>
    <x v="0"/>
    <m/>
    <s v="Não se aplica"/>
    <m/>
    <m/>
    <m/>
    <m/>
    <m/>
    <m/>
    <m/>
    <s v="informação número 93"/>
  </r>
  <r>
    <x v="0"/>
    <m/>
    <m/>
    <x v="3"/>
    <x v="3"/>
    <s v="Rio de Janeiro"/>
    <x v="4"/>
    <s v="Casa na Ladeira do Morro do Valongo, 21"/>
    <n v="1"/>
    <x v="0"/>
    <n v="0"/>
    <n v="10"/>
    <n v="1938"/>
    <m/>
    <m/>
    <m/>
    <x v="0"/>
    <x v="0"/>
    <m/>
    <m/>
    <m/>
    <s v="RJ3304557BIED00075"/>
    <s v="Bem Imóvel"/>
    <s v="Edificação"/>
    <x v="1"/>
    <d v="1938-07-15T00:00:00"/>
    <m/>
    <d v="1938-07-15T00:00:00"/>
    <m/>
    <m/>
    <m/>
    <x v="0"/>
    <x v="0"/>
    <m/>
    <m/>
    <x v="0"/>
    <s v="vários bens no mesmo processo"/>
    <s v="Não se aplica"/>
    <m/>
    <s v="P"/>
    <s v="sim"/>
    <s v="sim"/>
    <s v="sim"/>
    <m/>
    <n v="2013"/>
    <s v="PORTARIA Nº  135, DE 13 DE FEVEREIRO DE 2013"/>
  </r>
  <r>
    <x v="0"/>
    <m/>
    <m/>
    <x v="3"/>
    <x v="3"/>
    <s v="Rio de Janeiro"/>
    <x v="4"/>
    <s v="Asilo São Cornélio: prédio (Casa à Rua do Catete, nº 6)"/>
    <n v="1"/>
    <x v="0"/>
    <n v="1"/>
    <n v="10"/>
    <n v="1938"/>
    <m/>
    <m/>
    <m/>
    <x v="0"/>
    <x v="0"/>
    <m/>
    <m/>
    <m/>
    <s v="RJ3304557BIED00078"/>
    <s v="Bem Imóvel"/>
    <s v="Edificação"/>
    <x v="1"/>
    <m/>
    <m/>
    <d v="1938-07-15T00:00:00"/>
    <m/>
    <m/>
    <m/>
    <x v="0"/>
    <x v="0"/>
    <m/>
    <m/>
    <x v="0"/>
    <s v="vários bens no mesmo processo"/>
    <s v="Não se aplica"/>
    <m/>
    <s v="P"/>
    <s v="não"/>
    <s v="não"/>
    <s v="sim"/>
    <m/>
    <n v="1980"/>
    <s v="Normatização: Portaria Iphan nº 8/80"/>
  </r>
  <r>
    <x v="0"/>
    <m/>
    <m/>
    <x v="3"/>
    <x v="3"/>
    <s v="Rio de Janeiro"/>
    <x v="4"/>
    <s v="Hospital da Santa Casa de Misericórdia: prédio"/>
    <n v="1"/>
    <x v="0"/>
    <n v="0"/>
    <n v="10"/>
    <n v="1938"/>
    <m/>
    <m/>
    <m/>
    <x v="0"/>
    <x v="0"/>
    <m/>
    <m/>
    <m/>
    <s v="RJ3304557BIED00049"/>
    <s v="Bem Imóvel"/>
    <s v="Edificação"/>
    <x v="1"/>
    <m/>
    <m/>
    <d v="1938-07-15T00:00:00"/>
    <m/>
    <m/>
    <m/>
    <x v="0"/>
    <x v="0"/>
    <m/>
    <m/>
    <x v="0"/>
    <s v="vários bens no mesmo processo"/>
    <s v="Não se aplica"/>
    <m/>
    <m/>
    <m/>
    <m/>
    <s v="sim"/>
    <m/>
    <n v="1980"/>
    <s v="Normatização: Portaria Iphan nº 8/80"/>
  </r>
  <r>
    <x v="0"/>
    <m/>
    <m/>
    <x v="3"/>
    <x v="3"/>
    <s v="Rio de Janeiro"/>
    <x v="0"/>
    <s v="Igreja de Nossa Senhora do Bom Sucesso"/>
    <n v="1"/>
    <x v="0"/>
    <n v="0"/>
    <n v="10"/>
    <n v="1938"/>
    <m/>
    <m/>
    <m/>
    <x v="0"/>
    <x v="0"/>
    <m/>
    <m/>
    <m/>
    <s v="RJ3304557BIED00037"/>
    <s v="Bem Imóvel"/>
    <s v="Edificação"/>
    <x v="0"/>
    <m/>
    <m/>
    <d v="1938-07-15T00:00:00"/>
    <m/>
    <m/>
    <m/>
    <x v="0"/>
    <x v="0"/>
    <m/>
    <m/>
    <x v="0"/>
    <s v="vários bens no mesmo processo"/>
    <s v="Não se aplica"/>
    <m/>
    <m/>
    <m/>
    <m/>
    <s v="sim"/>
    <m/>
    <n v="1980"/>
    <s v="Normatização: Portaria Iphan nº 8/80"/>
  </r>
  <r>
    <x v="0"/>
    <m/>
    <m/>
    <x v="3"/>
    <x v="3"/>
    <s v="Rio de Janeiro"/>
    <x v="4"/>
    <s v="Casa da Marquesa dos Santos"/>
    <n v="1"/>
    <x v="0"/>
    <n v="1"/>
    <n v="11"/>
    <n v="1938"/>
    <m/>
    <m/>
    <m/>
    <x v="0"/>
    <x v="0"/>
    <m/>
    <m/>
    <m/>
    <s v="RJ3304557BIED00063"/>
    <s v="Bem Imóvel"/>
    <s v="Edificação"/>
    <x v="1"/>
    <m/>
    <m/>
    <d v="1938-03-30T00:00:00"/>
    <m/>
    <m/>
    <m/>
    <x v="0"/>
    <x v="0"/>
    <m/>
    <m/>
    <x v="0"/>
    <m/>
    <s v="Não se aplica"/>
    <m/>
    <m/>
    <m/>
    <m/>
    <m/>
    <m/>
    <m/>
    <s v="Atual Museu do Primeiro Reinado"/>
  </r>
  <r>
    <x v="0"/>
    <m/>
    <m/>
    <x v="3"/>
    <x v="3"/>
    <s v="Rio de Janeiro"/>
    <x v="0"/>
    <s v="Igreja de Santa Luzia"/>
    <n v="1"/>
    <x v="0"/>
    <n v="1"/>
    <n v="12"/>
    <n v="1938"/>
    <m/>
    <m/>
    <m/>
    <x v="0"/>
    <x v="0"/>
    <m/>
    <m/>
    <m/>
    <s v="RJ3304557BIED00033"/>
    <s v="Bem Imóvel"/>
    <s v="Edificação"/>
    <x v="0"/>
    <m/>
    <m/>
    <d v="1938-07-16T00:00:00"/>
    <m/>
    <m/>
    <m/>
    <x v="0"/>
    <x v="0"/>
    <m/>
    <m/>
    <x v="0"/>
    <m/>
    <s v="Não se aplica"/>
    <m/>
    <m/>
    <m/>
    <m/>
    <m/>
    <m/>
    <m/>
    <m/>
  </r>
  <r>
    <x v="0"/>
    <m/>
    <m/>
    <x v="3"/>
    <x v="3"/>
    <s v="Rio de Janeiro"/>
    <x v="0"/>
    <s v="Igreja de São José"/>
    <n v="1"/>
    <x v="0"/>
    <n v="1"/>
    <n v="13"/>
    <n v="1938"/>
    <m/>
    <m/>
    <m/>
    <x v="0"/>
    <x v="0"/>
    <m/>
    <m/>
    <m/>
    <s v="RJ3304557BIED00026"/>
    <s v="Bem Imóvel"/>
    <s v="Edificação"/>
    <x v="0"/>
    <m/>
    <d v="1938-07-15T00:00:00"/>
    <d v="1938-07-15T00:00:00"/>
    <m/>
    <m/>
    <m/>
    <x v="0"/>
    <x v="0"/>
    <m/>
    <m/>
    <x v="0"/>
    <m/>
    <s v="Não se aplica"/>
    <m/>
    <m/>
    <m/>
    <m/>
    <m/>
    <m/>
    <m/>
    <m/>
  </r>
  <r>
    <x v="0"/>
    <m/>
    <m/>
    <x v="3"/>
    <x v="3"/>
    <s v="Rio de Janeiro"/>
    <x v="0"/>
    <s v="Igreja de Santa Cruz dos Militares"/>
    <n v="1"/>
    <x v="0"/>
    <n v="1"/>
    <n v="14"/>
    <n v="1938"/>
    <m/>
    <m/>
    <m/>
    <x v="0"/>
    <x v="0"/>
    <m/>
    <m/>
    <m/>
    <s v="RJ3304557BIED00034"/>
    <s v="Bem Imóvel"/>
    <s v="Edificação"/>
    <x v="0"/>
    <m/>
    <d v="1938-07-22T00:00:00"/>
    <d v="1938-07-22T00:00:00"/>
    <m/>
    <m/>
    <m/>
    <x v="0"/>
    <x v="0"/>
    <m/>
    <m/>
    <x v="0"/>
    <m/>
    <s v="Não se aplica"/>
    <m/>
    <m/>
    <m/>
    <m/>
    <m/>
    <m/>
    <m/>
    <m/>
  </r>
  <r>
    <x v="0"/>
    <m/>
    <m/>
    <x v="3"/>
    <x v="3"/>
    <s v="Rio de Janeiro"/>
    <x v="0"/>
    <s v="Igreja de Nossa Senhora da Lapa dos Mercadores"/>
    <n v="1"/>
    <x v="0"/>
    <n v="1"/>
    <n v="15"/>
    <n v="1938"/>
    <m/>
    <m/>
    <m/>
    <x v="0"/>
    <x v="0"/>
    <m/>
    <m/>
    <m/>
    <s v="RJ3304557BIED00040"/>
    <s v="Bem Imóvel"/>
    <s v="Edificação"/>
    <x v="0"/>
    <m/>
    <d v="1938-04-20T00:00:00"/>
    <d v="1938-04-20T00:00:00"/>
    <m/>
    <m/>
    <m/>
    <x v="0"/>
    <x v="0"/>
    <m/>
    <m/>
    <x v="0"/>
    <s v="Inserida na poligonal de tombamento da Praça XV"/>
    <s v="Não se aplica"/>
    <m/>
    <s v="Não se aplica"/>
    <m/>
    <m/>
    <m/>
    <m/>
    <m/>
    <m/>
  </r>
  <r>
    <x v="0"/>
    <m/>
    <m/>
    <x v="3"/>
    <x v="3"/>
    <s v="Rio de Janeiro"/>
    <x v="0"/>
    <s v="Igreja de Santa Rita"/>
    <n v="1"/>
    <x v="0"/>
    <n v="0"/>
    <n v="16"/>
    <n v="1938"/>
    <m/>
    <m/>
    <m/>
    <x v="0"/>
    <x v="0"/>
    <m/>
    <m/>
    <m/>
    <s v="RJ3304557BIED00031"/>
    <s v="Bem Imóvel"/>
    <s v="Edificação"/>
    <x v="0"/>
    <m/>
    <d v="1938-07-15T00:00:00"/>
    <d v="1938-07-15T00:00:00"/>
    <m/>
    <m/>
    <m/>
    <x v="0"/>
    <x v="0"/>
    <m/>
    <m/>
    <x v="0"/>
    <m/>
    <s v="Não se aplica"/>
    <m/>
    <s v="P"/>
    <s v="sim"/>
    <s v="sim"/>
    <s v="sim"/>
    <m/>
    <n v="2013"/>
    <s v="PORTARIA Nº  135, DE 13 DE FEVEREIRO DE 2013"/>
  </r>
  <r>
    <x v="0"/>
    <m/>
    <m/>
    <x v="3"/>
    <x v="3"/>
    <s v="Rio de Janeiro"/>
    <x v="0"/>
    <s v="Casa do Bispo - Seminário São José"/>
    <n v="1"/>
    <x v="0"/>
    <n v="1"/>
    <n v="16"/>
    <n v="1938"/>
    <m/>
    <m/>
    <m/>
    <x v="0"/>
    <x v="0"/>
    <m/>
    <m/>
    <m/>
    <s v="RJ3304557BIED00071"/>
    <s v="Bem Imóvel"/>
    <s v="Edificação"/>
    <x v="1"/>
    <m/>
    <d v="1938-07-15T00:00:00"/>
    <d v="1938-07-15T00:00:00"/>
    <m/>
    <m/>
    <m/>
    <x v="0"/>
    <x v="0"/>
    <m/>
    <m/>
    <x v="0"/>
    <m/>
    <s v="Não se aplica"/>
    <m/>
    <m/>
    <m/>
    <m/>
    <m/>
    <m/>
    <m/>
    <m/>
  </r>
  <r>
    <x v="0"/>
    <m/>
    <m/>
    <x v="3"/>
    <x v="3"/>
    <s v="Rio de Janeiro"/>
    <x v="0"/>
    <s v="Igreja de São Pedro dos Clérigos, Rua São Pedro, nº 91, esquina com a rua Ourives"/>
    <n v="1"/>
    <x v="2"/>
    <n v="1"/>
    <n v="17"/>
    <n v="1938"/>
    <m/>
    <m/>
    <m/>
    <x v="0"/>
    <x v="2"/>
    <m/>
    <m/>
    <m/>
    <s v=" "/>
    <s v="Bem Imóvel"/>
    <s v="Edificação"/>
    <x v="0"/>
    <m/>
    <s v="c"/>
    <s v="c"/>
    <m/>
    <m/>
    <m/>
    <x v="0"/>
    <x v="1"/>
    <m/>
    <m/>
    <x v="0"/>
    <s v="Cancelada a Inscrição nº 195 no Livro das Belas Artes e a inscrição nº 92 no Livro Histórico, na forma do disposto no artigo único do Decreto-lei nº 3866 de 29/11/1941, por despacho do Sr. Presidente da República datado de 08/01/1943, exarado no Processo "/>
    <m/>
    <m/>
    <m/>
    <m/>
    <m/>
    <m/>
    <m/>
    <m/>
    <m/>
  </r>
  <r>
    <x v="2"/>
    <s v="Origem: DEPAM, destino: SE-RJ, para manifestação quanto à pertinência da rerratificação, uma vez que o pedido solicita a inclusão de acervo de museu pertencente à igreja e que já estaria protegido nos termos da Resolução 13/85 do Conselho. 05/05/2016"/>
    <s v="01500.001883/2015-91"/>
    <x v="3"/>
    <x v="3"/>
    <s v="Rio de Janeiro"/>
    <x v="0"/>
    <s v="Igreja do Rosário e São Benedito"/>
    <n v="1"/>
    <x v="0"/>
    <n v="1"/>
    <n v="18"/>
    <n v="1938"/>
    <m/>
    <m/>
    <m/>
    <x v="0"/>
    <x v="3"/>
    <m/>
    <m/>
    <m/>
    <s v="RJ3304557BIED00024"/>
    <s v="Bem Imóvel"/>
    <s v="Edificação"/>
    <x v="0"/>
    <m/>
    <d v="1938-04-07T00:00:00"/>
    <d v="1938-04-07T00:00:00"/>
    <m/>
    <m/>
    <m/>
    <x v="0"/>
    <x v="0"/>
    <m/>
    <m/>
    <x v="0"/>
    <m/>
    <s v="Não se aplica"/>
    <m/>
    <m/>
    <m/>
    <m/>
    <m/>
    <m/>
    <m/>
    <m/>
  </r>
  <r>
    <x v="0"/>
    <m/>
    <m/>
    <x v="3"/>
    <x v="3"/>
    <s v="Rio de Janeiro"/>
    <x v="0"/>
    <s v="Igreja do Santíssimo Sacramento da Antiga Sé"/>
    <n v="1"/>
    <x v="0"/>
    <n v="1"/>
    <n v="19"/>
    <n v="1938"/>
    <m/>
    <m/>
    <m/>
    <x v="0"/>
    <x v="0"/>
    <m/>
    <m/>
    <m/>
    <s v="RJ3304557BIED00023"/>
    <s v="Bem Imóvel"/>
    <s v="Edificação"/>
    <x v="0"/>
    <m/>
    <d v="1938-07-22T00:00:00"/>
    <d v="1938-07-22T00:00:00"/>
    <m/>
    <m/>
    <m/>
    <x v="0"/>
    <x v="0"/>
    <m/>
    <m/>
    <x v="0"/>
    <m/>
    <s v="Não se aplica"/>
    <m/>
    <s v="S/D"/>
    <m/>
    <m/>
    <m/>
    <m/>
    <m/>
    <s v="Segundo Superintendência (Marcia Franqueira), não existe delimitação de poligonal de entorno"/>
  </r>
  <r>
    <x v="0"/>
    <m/>
    <m/>
    <x v="3"/>
    <x v="3"/>
    <s v="Rio de Janeiro"/>
    <x v="0"/>
    <s v="Igreja da Mãe dos Homens"/>
    <n v="1"/>
    <x v="0"/>
    <n v="1"/>
    <n v="20"/>
    <n v="1938"/>
    <m/>
    <m/>
    <m/>
    <x v="0"/>
    <x v="0"/>
    <m/>
    <m/>
    <m/>
    <s v="RJ3304557BIED00045"/>
    <s v="Bem Imóvel"/>
    <s v="Edificação"/>
    <x v="0"/>
    <m/>
    <d v="1938-07-15T00:00:00"/>
    <d v="1938-07-15T00:00:00"/>
    <m/>
    <m/>
    <m/>
    <x v="0"/>
    <x v="0"/>
    <m/>
    <m/>
    <x v="0"/>
    <s v="Inserida na poligonal de tombamento da Praça XV"/>
    <s v="Não se aplica"/>
    <m/>
    <s v="Não se aplica"/>
    <m/>
    <m/>
    <m/>
    <m/>
    <m/>
    <m/>
  </r>
  <r>
    <x v="0"/>
    <m/>
    <m/>
    <x v="0"/>
    <x v="4"/>
    <s v="Guaratuba"/>
    <x v="0"/>
    <s v="Igreja Matriz de Guaratuba"/>
    <n v="1"/>
    <x v="0"/>
    <n v="1"/>
    <n v="21"/>
    <n v="1938"/>
    <m/>
    <m/>
    <m/>
    <x v="0"/>
    <x v="0"/>
    <m/>
    <m/>
    <m/>
    <s v="PR4109609BIED00001"/>
    <s v="Bem Imóvel"/>
    <s v="Edificação"/>
    <x v="0"/>
    <m/>
    <m/>
    <d v="1938-04-01T00:00:00"/>
    <m/>
    <m/>
    <m/>
    <x v="0"/>
    <x v="0"/>
    <m/>
    <m/>
    <x v="0"/>
    <s v="junto com a Matriz da Lapa"/>
    <s v="Não se aplica"/>
    <m/>
    <m/>
    <m/>
    <m/>
    <m/>
    <m/>
    <m/>
    <s v="Em 1951, sob a jurisdição dos Padres Redentoristas de Paranaguá.&quot; "/>
  </r>
  <r>
    <x v="0"/>
    <m/>
    <m/>
    <x v="0"/>
    <x v="4"/>
    <s v="Lapa"/>
    <x v="0"/>
    <s v="Igreja Matriz da Lapa"/>
    <n v="1"/>
    <x v="0"/>
    <n v="0"/>
    <n v="21"/>
    <n v="1938"/>
    <m/>
    <m/>
    <m/>
    <x v="0"/>
    <x v="0"/>
    <m/>
    <m/>
    <m/>
    <s v="PR4113205BIED00004"/>
    <s v="Bem Imóvel"/>
    <s v="Edificação"/>
    <x v="0"/>
    <m/>
    <m/>
    <d v="1938-04-01T00:00:00"/>
    <m/>
    <m/>
    <m/>
    <x v="0"/>
    <x v="0"/>
    <m/>
    <m/>
    <x v="0"/>
    <s v="junto com a Matriz de Guaratuba"/>
    <s v="Não se aplica"/>
    <m/>
    <s v="Não se aplica"/>
    <m/>
    <m/>
    <m/>
    <m/>
    <m/>
    <m/>
  </r>
  <r>
    <x v="0"/>
    <m/>
    <m/>
    <x v="3"/>
    <x v="3"/>
    <s v="Rio de Janeiro"/>
    <x v="0"/>
    <s v="Igreja de São Francisco da Penitência, Cemitério e Museu de Arte Sacra: acervo "/>
    <n v="1"/>
    <x v="0"/>
    <n v="1"/>
    <n v="22"/>
    <n v="1938"/>
    <m/>
    <m/>
    <m/>
    <x v="0"/>
    <x v="0"/>
    <m/>
    <m/>
    <m/>
    <s v="RJ3304557BIED00030"/>
    <s v="Bem Imóvel"/>
    <s v="Edificação"/>
    <x v="0"/>
    <m/>
    <d v="1938-07-08T00:00:00"/>
    <d v="1938-07-08T00:00:00"/>
    <m/>
    <m/>
    <m/>
    <x v="0"/>
    <x v="0"/>
    <m/>
    <m/>
    <x v="0"/>
    <m/>
    <s v="Não se aplica"/>
    <m/>
    <m/>
    <m/>
    <m/>
    <m/>
    <m/>
    <m/>
    <m/>
  </r>
  <r>
    <x v="0"/>
    <m/>
    <m/>
    <x v="3"/>
    <x v="3"/>
    <s v="Rio de Janeiro"/>
    <x v="0"/>
    <s v="Igreja de São Francisco da Prainha"/>
    <n v="1"/>
    <x v="0"/>
    <n v="0"/>
    <n v="22"/>
    <n v="1938"/>
    <m/>
    <m/>
    <m/>
    <x v="0"/>
    <x v="0"/>
    <m/>
    <m/>
    <m/>
    <s v="RJ3304557BIED00029"/>
    <s v="Bem Imóvel"/>
    <s v="Edificação"/>
    <x v="0"/>
    <m/>
    <d v="1938-07-08T00:00:00"/>
    <d v="1938-07-08T00:00:00"/>
    <m/>
    <m/>
    <m/>
    <x v="0"/>
    <x v="0"/>
    <m/>
    <m/>
    <x v="0"/>
    <m/>
    <s v="Não se aplica"/>
    <m/>
    <s v="P"/>
    <s v="sim"/>
    <s v="sim"/>
    <s v="sim"/>
    <m/>
    <n v="1980"/>
    <s v="PORTARIA Nº  135, DE 13 DE FEVEREIRO DE 2013"/>
  </r>
  <r>
    <x v="0"/>
    <m/>
    <m/>
    <x v="3"/>
    <x v="3"/>
    <s v="Rio de Janeiro"/>
    <x v="0"/>
    <s v="Igreja de Nossa Senhora do Carmo da Lapa do Desterro"/>
    <n v="1"/>
    <x v="0"/>
    <n v="1"/>
    <n v="23"/>
    <n v="1938"/>
    <m/>
    <m/>
    <m/>
    <x v="0"/>
    <x v="0"/>
    <m/>
    <m/>
    <m/>
    <s v="RJ3304557BIED00036"/>
    <s v="Bem Imóvel"/>
    <s v="Edificação"/>
    <x v="0"/>
    <m/>
    <d v="1938-05-17T00:00:00"/>
    <d v="1938-05-17T00:00:00"/>
    <m/>
    <n v="1938"/>
    <n v="1"/>
    <x v="0"/>
    <x v="0"/>
    <m/>
    <m/>
    <x v="0"/>
    <m/>
    <s v="Não se aplica"/>
    <m/>
    <s v="P"/>
    <s v="não"/>
    <s v="não"/>
    <s v="sim"/>
    <m/>
    <n v="1980"/>
    <s v="Normatização: Portaria Iphan nº 8/80"/>
  </r>
  <r>
    <x v="0"/>
    <m/>
    <m/>
    <x v="3"/>
    <x v="3"/>
    <s v="Rio de Janeiro"/>
    <x v="2"/>
    <s v="Igreja da Ordem Terceira de Nossa Senhora do Carmo (rerratificação incluiu a Igreja da Ordem 3ª de N. Sª do Carmo e as edificações anexas à Igreja: Hospital da Ordem, atual sede do Museu de Arte Sacra e os imóveis de números 46,48,50,52 e 54 situados na R"/>
    <n v="1"/>
    <x v="0"/>
    <n v="1"/>
    <n v="24"/>
    <n v="1938"/>
    <m/>
    <m/>
    <m/>
    <x v="0"/>
    <x v="0"/>
    <m/>
    <m/>
    <m/>
    <s v="RJ-3304557-BI-ED-00044"/>
    <s v="Bem Imóvel"/>
    <s v="Edificação"/>
    <x v="0"/>
    <m/>
    <d v="1938-04-20T00:00:00"/>
    <d v="1938-04-20T00:00:00"/>
    <m/>
    <n v="1975"/>
    <n v="71"/>
    <x v="0"/>
    <x v="0"/>
    <n v="1975"/>
    <m/>
    <x v="0"/>
    <s v="Inserida na poligonal de tombamento da Praça XV. Conforme resolução do Conselho Consultivo deste Instituto, em reunião realizada em 7 de outubro de 1975, de acordo com o artigo 4º do Decreto-Lei nº 25, foi determinada a inscrição, como extensão do tombame"/>
    <s v="Não se aplica"/>
    <m/>
    <s v="Não se aplica"/>
    <m/>
    <m/>
    <m/>
    <m/>
    <m/>
    <s v="Inserida na poligonal de tombamento da Praça XV"/>
  </r>
  <r>
    <x v="0"/>
    <m/>
    <m/>
    <x v="3"/>
    <x v="3"/>
    <s v="Rio de Janeiro"/>
    <x v="0"/>
    <s v="Igreja de Nossa Senhora da Conceição e Boa Morte"/>
    <n v="1"/>
    <x v="0"/>
    <n v="1"/>
    <n v="25"/>
    <n v="1938"/>
    <m/>
    <m/>
    <m/>
    <x v="0"/>
    <x v="0"/>
    <m/>
    <m/>
    <m/>
    <s v="RJ3304557BIED00042"/>
    <s v="Bem Imóvel"/>
    <s v="Edificação"/>
    <x v="0"/>
    <m/>
    <d v="1938-05-05T00:00:00"/>
    <d v="1938-05-05T00:00:00"/>
    <m/>
    <m/>
    <m/>
    <x v="0"/>
    <x v="0"/>
    <m/>
    <m/>
    <x v="0"/>
    <m/>
    <s v="Não se aplica"/>
    <m/>
    <m/>
    <m/>
    <m/>
    <m/>
    <m/>
    <m/>
    <m/>
  </r>
  <r>
    <x v="0"/>
    <m/>
    <m/>
    <x v="3"/>
    <x v="3"/>
    <s v="Rio de Janeiro"/>
    <x v="4"/>
    <s v="Casa de Banhos de D. João VI - Praia do Cajú, 115, atual 385"/>
    <n v="1"/>
    <x v="0"/>
    <n v="1"/>
    <n v="26"/>
    <n v="1938"/>
    <m/>
    <m/>
    <m/>
    <x v="0"/>
    <x v="0"/>
    <m/>
    <m/>
    <m/>
    <s v="RJ3304557BIED00067"/>
    <s v="Bem Imóvel"/>
    <s v="Edificação"/>
    <x v="1"/>
    <m/>
    <d v="1938-04-20T00:00:00"/>
    <d v="1938-04-20T00:00:00"/>
    <m/>
    <m/>
    <m/>
    <x v="0"/>
    <x v="0"/>
    <m/>
    <m/>
    <x v="0"/>
    <m/>
    <s v="Não se aplica"/>
    <m/>
    <m/>
    <m/>
    <m/>
    <m/>
    <m/>
    <m/>
    <m/>
  </r>
  <r>
    <x v="3"/>
    <s v="Perda dos valores, destombamento 01500.003970/2014-01"/>
    <m/>
    <x v="3"/>
    <x v="3"/>
    <s v="Rio de Janeiro"/>
    <x v="4"/>
    <s v="Prédio à Rua dos Inválidos, 193-203"/>
    <n v="1"/>
    <x v="0"/>
    <n v="1"/>
    <n v="27"/>
    <n v="1938"/>
    <m/>
    <m/>
    <m/>
    <x v="0"/>
    <x v="0"/>
    <s v="INDEFERIMENTO"/>
    <m/>
    <m/>
    <s v="RJ3304557BIED00009"/>
    <s v="Bem Imóvel"/>
    <s v="Edificação"/>
    <x v="1"/>
    <m/>
    <d v="1938-04-20T00:00:00"/>
    <d v="1938-04-20T00:00:00"/>
    <m/>
    <m/>
    <m/>
    <x v="0"/>
    <x v="0"/>
    <m/>
    <m/>
    <x v="0"/>
    <m/>
    <s v="Não se aplica"/>
    <m/>
    <m/>
    <m/>
    <m/>
    <m/>
    <m/>
    <m/>
    <m/>
  </r>
  <r>
    <x v="0"/>
    <m/>
    <m/>
    <x v="3"/>
    <x v="3"/>
    <s v="Rio de Janeiro"/>
    <x v="4"/>
    <s v="Casa de José Bonifácio - Praia da Guarda, 119"/>
    <n v="1"/>
    <x v="0"/>
    <n v="1"/>
    <n v="28"/>
    <n v="1938"/>
    <m/>
    <m/>
    <m/>
    <x v="0"/>
    <x v="0"/>
    <m/>
    <m/>
    <m/>
    <s v="RJ3304557BIED00068"/>
    <s v="Bem Imóvel"/>
    <s v="Edificação"/>
    <x v="1"/>
    <m/>
    <d v="1938-04-13T00:00:00"/>
    <m/>
    <m/>
    <m/>
    <m/>
    <x v="0"/>
    <x v="0"/>
    <m/>
    <m/>
    <x v="0"/>
    <m/>
    <s v="Não se aplica"/>
    <m/>
    <m/>
    <m/>
    <m/>
    <m/>
    <m/>
    <m/>
    <s v="Atual Praia José Bonifácio"/>
  </r>
  <r>
    <x v="0"/>
    <m/>
    <m/>
    <x v="0"/>
    <x v="4"/>
    <s v="Lapa"/>
    <x v="4"/>
    <s v="Casa do Coronel Joaquim Lacerda"/>
    <n v="1"/>
    <x v="0"/>
    <n v="1"/>
    <n v="29"/>
    <n v="1938"/>
    <m/>
    <m/>
    <m/>
    <x v="0"/>
    <x v="0"/>
    <m/>
    <m/>
    <m/>
    <s v="PR4113205BIED00003"/>
    <s v="Bem Imóvel"/>
    <s v="Edificação"/>
    <x v="1"/>
    <m/>
    <m/>
    <d v="1938-04-01T00:00:00"/>
    <m/>
    <m/>
    <m/>
    <x v="0"/>
    <x v="0"/>
    <m/>
    <m/>
    <x v="0"/>
    <m/>
    <s v="Não se aplica"/>
    <m/>
    <s v="Não se aplica"/>
    <m/>
    <m/>
    <m/>
    <m/>
    <m/>
    <m/>
  </r>
  <r>
    <x v="0"/>
    <m/>
    <m/>
    <x v="2"/>
    <x v="5"/>
    <s v="Salvador"/>
    <x v="0"/>
    <s v="Convento e Igreja de Nossa Senhora da Lapa "/>
    <n v="1"/>
    <x v="0"/>
    <n v="1"/>
    <n v="30"/>
    <n v="1938"/>
    <m/>
    <m/>
    <m/>
    <x v="0"/>
    <x v="0"/>
    <m/>
    <m/>
    <m/>
    <s v="BA2927408BIED00034"/>
    <s v="Bem Imóvel"/>
    <s v="Edificação"/>
    <x v="0"/>
    <m/>
    <m/>
    <d v="1938-03-25T00:00:00"/>
    <m/>
    <m/>
    <m/>
    <x v="0"/>
    <x v="0"/>
    <m/>
    <m/>
    <x v="0"/>
    <s v="O tombamento inclui todo o seu acervo, de acordo com a Resolução do Conselho Consultivo da SPHAN, de 13/08/85, referente ao Proc. Administ. nº 13/85/SPHAN&quot;."/>
    <s v="Não se aplica"/>
    <m/>
    <m/>
    <m/>
    <m/>
    <m/>
    <m/>
    <m/>
    <m/>
  </r>
  <r>
    <x v="0"/>
    <m/>
    <m/>
    <x v="2"/>
    <x v="5"/>
    <s v="Salvador"/>
    <x v="0"/>
    <s v="Convento e Igreja do Desterro"/>
    <n v="1"/>
    <x v="0"/>
    <n v="0"/>
    <n v="30"/>
    <n v="1938"/>
    <m/>
    <m/>
    <m/>
    <x v="0"/>
    <x v="0"/>
    <m/>
    <m/>
    <m/>
    <s v="BA2927408BIED00033"/>
    <s v="Bem Imóvel"/>
    <s v="Edificação"/>
    <x v="0"/>
    <m/>
    <m/>
    <d v="1938-03-25T00:00:00"/>
    <m/>
    <m/>
    <m/>
    <x v="0"/>
    <x v="0"/>
    <m/>
    <m/>
    <x v="0"/>
    <s v="O tombamento inclui todo o seu acervo, de acordo com a Resolução do Conselho Consultivo da SPHAN, de 13/08/85, referente ao Proc. Administ. nº 13/85/SPHAN&quot;."/>
    <s v="Não se aplica"/>
    <m/>
    <m/>
    <m/>
    <m/>
    <m/>
    <m/>
    <m/>
    <m/>
  </r>
  <r>
    <x v="0"/>
    <m/>
    <m/>
    <x v="3"/>
    <x v="6"/>
    <s v="Ouro Preto"/>
    <x v="5"/>
    <s v="Fábrica de Ferro Patriótica: ruínas"/>
    <n v="1"/>
    <x v="0"/>
    <n v="1"/>
    <n v="31"/>
    <n v="1938"/>
    <m/>
    <m/>
    <m/>
    <x v="0"/>
    <x v="0"/>
    <m/>
    <m/>
    <m/>
    <s v="MG3146107BIED00029"/>
    <s v="Bem Imóvel"/>
    <s v="Ruína"/>
    <x v="1"/>
    <m/>
    <d v="1938-06-30T00:00:00"/>
    <m/>
    <m/>
    <m/>
    <m/>
    <x v="0"/>
    <x v="0"/>
    <m/>
    <m/>
    <x v="0"/>
    <m/>
    <s v="Não se aplica"/>
    <m/>
    <m/>
    <m/>
    <m/>
    <m/>
    <m/>
    <m/>
    <m/>
  </r>
  <r>
    <x v="0"/>
    <m/>
    <m/>
    <x v="2"/>
    <x v="5"/>
    <s v="Salvador"/>
    <x v="4"/>
    <s v="Casa à Avenida Joana Angélica, 149"/>
    <n v="1"/>
    <x v="0"/>
    <n v="1"/>
    <n v="32"/>
    <n v="1938"/>
    <m/>
    <m/>
    <m/>
    <x v="0"/>
    <x v="0"/>
    <m/>
    <m/>
    <m/>
    <s v="BA2927408BIED00011"/>
    <s v="Bem Imóvel"/>
    <s v="Edificação"/>
    <x v="1"/>
    <m/>
    <m/>
    <d v="1938-04-20T00:00:00"/>
    <m/>
    <m/>
    <m/>
    <x v="0"/>
    <x v="0"/>
    <m/>
    <m/>
    <x v="0"/>
    <m/>
    <s v="Não se aplica"/>
    <m/>
    <m/>
    <m/>
    <m/>
    <m/>
    <m/>
    <m/>
    <m/>
  </r>
  <r>
    <x v="0"/>
    <m/>
    <m/>
    <x v="3"/>
    <x v="3"/>
    <s v="Rio de Janeiro"/>
    <x v="0"/>
    <s v="Igreja de São Francisco de Paula"/>
    <n v="1"/>
    <x v="0"/>
    <n v="1"/>
    <n v="33"/>
    <n v="1938"/>
    <m/>
    <m/>
    <m/>
    <x v="0"/>
    <x v="0"/>
    <m/>
    <m/>
    <m/>
    <s v="RJ3304557BIED00028"/>
    <s v="Bem Imóvel"/>
    <s v="Edificação"/>
    <x v="0"/>
    <m/>
    <d v="1938-04-01T00:00:00"/>
    <d v="1938-04-01T00:00:00"/>
    <m/>
    <m/>
    <m/>
    <x v="0"/>
    <x v="0"/>
    <m/>
    <m/>
    <x v="0"/>
    <m/>
    <s v="Não se aplica"/>
    <m/>
    <m/>
    <m/>
    <m/>
    <m/>
    <m/>
    <m/>
    <m/>
  </r>
  <r>
    <x v="0"/>
    <m/>
    <m/>
    <x v="3"/>
    <x v="3"/>
    <s v="Rio de Janeiro"/>
    <x v="0"/>
    <s v="Convento e Igreja de Santa Teresa"/>
    <n v="1"/>
    <x v="0"/>
    <n v="1"/>
    <n v="34"/>
    <n v="1938"/>
    <m/>
    <m/>
    <m/>
    <x v="0"/>
    <x v="0"/>
    <m/>
    <m/>
    <m/>
    <s v="RJ3304557BIED00088"/>
    <s v="Bem Imóvel"/>
    <s v="Edificação"/>
    <x v="0"/>
    <m/>
    <d v="1938-06-18T00:00:00"/>
    <d v="1938-06-18T00:00:00"/>
    <m/>
    <m/>
    <m/>
    <x v="0"/>
    <x v="0"/>
    <m/>
    <m/>
    <x v="0"/>
    <m/>
    <s v="Não se aplica"/>
    <m/>
    <s v="P"/>
    <s v="não"/>
    <s v="não"/>
    <s v="sim"/>
    <m/>
    <n v="1980"/>
    <s v="Normatização: Portaria Iphan nº 8/80"/>
  </r>
  <r>
    <x v="3"/>
    <s v="Reaberto a pedido da ALERJ para Rerratificação"/>
    <s v="01500.900458/2017-49"/>
    <x v="3"/>
    <x v="3"/>
    <s v="Rio de Janeiro"/>
    <x v="3"/>
    <s v="Museu de Magia Negra: acervo"/>
    <n v="1"/>
    <x v="0"/>
    <n v="1"/>
    <n v="35"/>
    <n v="1938"/>
    <m/>
    <m/>
    <m/>
    <x v="0"/>
    <x v="3"/>
    <m/>
    <m/>
    <m/>
    <s v="RJ3304557BMAC00003"/>
    <s v="Bem Móvel e Integrado"/>
    <s v="Acervo"/>
    <x v="1"/>
    <d v="1938-05-05T00:00:00"/>
    <m/>
    <m/>
    <m/>
    <m/>
    <m/>
    <x v="0"/>
    <x v="0"/>
    <m/>
    <m/>
    <x v="0"/>
    <m/>
    <s v="Não se aplica"/>
    <m/>
    <s v="Não se aplica"/>
    <m/>
    <m/>
    <m/>
    <m/>
    <m/>
    <s v="Convertido em Museu do Departamento Federal de Segurança Pública&quot;."/>
  </r>
  <r>
    <x v="0"/>
    <m/>
    <m/>
    <x v="3"/>
    <x v="3"/>
    <s v="Rio de Janeiro"/>
    <x v="0"/>
    <s v="Igreja de Nossa Senhora da Saúde"/>
    <n v="1"/>
    <x v="0"/>
    <n v="1"/>
    <n v="36"/>
    <n v="1938"/>
    <m/>
    <m/>
    <m/>
    <x v="0"/>
    <x v="0"/>
    <m/>
    <m/>
    <m/>
    <s v="RJ3304557BIED00038"/>
    <s v="Bem Imóvel"/>
    <s v="Edificação"/>
    <x v="0"/>
    <m/>
    <d v="1938-08-02T00:00:00"/>
    <d v="1938-08-02T00:00:00"/>
    <m/>
    <m/>
    <m/>
    <x v="0"/>
    <x v="0"/>
    <m/>
    <m/>
    <x v="0"/>
    <m/>
    <s v="Não se aplica"/>
    <m/>
    <m/>
    <m/>
    <m/>
    <m/>
    <m/>
    <m/>
    <m/>
  </r>
  <r>
    <x v="0"/>
    <m/>
    <m/>
    <x v="3"/>
    <x v="3"/>
    <s v="Rio de Janeiro"/>
    <x v="0"/>
    <s v="Igreja Bom Jesus Calvário"/>
    <n v="1"/>
    <x v="2"/>
    <n v="1"/>
    <n v="37"/>
    <n v="1938"/>
    <m/>
    <m/>
    <m/>
    <x v="0"/>
    <x v="2"/>
    <m/>
    <m/>
    <m/>
    <s v=" "/>
    <s v="Bem Imóvel"/>
    <s v="Edificação"/>
    <x v="0"/>
    <m/>
    <s v="c"/>
    <s v="c"/>
    <m/>
    <m/>
    <m/>
    <x v="0"/>
    <x v="1"/>
    <m/>
    <m/>
    <x v="0"/>
    <s v="Cancelada a Inscrição nº 196 no Livro das Belas Artes e a inscrição nº 93 no Livro Histórico,  na forma do disposto no artigo único do Decreto-lei nº 3866 de 29/11/1941, por despacho do Sr. Presidente da República datado de 08/01/1943, exarado no Processo"/>
    <s v="Não se aplica"/>
    <m/>
    <m/>
    <m/>
    <m/>
    <m/>
    <m/>
    <m/>
    <m/>
  </r>
  <r>
    <x v="0"/>
    <m/>
    <m/>
    <x v="3"/>
    <x v="3"/>
    <s v="Rio de Janeiro"/>
    <x v="0"/>
    <s v="Igreja de Nossa Senhora da Pena, em Jacarepaguá"/>
    <n v="1"/>
    <x v="0"/>
    <n v="1"/>
    <n v="38"/>
    <n v="1938"/>
    <m/>
    <m/>
    <m/>
    <x v="0"/>
    <x v="0"/>
    <m/>
    <m/>
    <m/>
    <s v="RJ3304557BIED00039"/>
    <s v="Bem Imóvel"/>
    <s v="Edificação"/>
    <x v="0"/>
    <m/>
    <d v="1938-08-06T00:00:00"/>
    <d v="1938-08-06T00:00:00"/>
    <m/>
    <m/>
    <m/>
    <x v="0"/>
    <x v="0"/>
    <m/>
    <m/>
    <x v="0"/>
    <m/>
    <s v="Não se aplica"/>
    <m/>
    <s v="P"/>
    <s v="não"/>
    <s v="não"/>
    <s v="sim"/>
    <m/>
    <n v="1990"/>
    <s v="Entorno e Normatização: Portaria Iphan nº 3/90"/>
  </r>
  <r>
    <x v="0"/>
    <m/>
    <s v="01458.001168/2012-79"/>
    <x v="3"/>
    <x v="3"/>
    <s v="Rio de Janeiro"/>
    <x v="0"/>
    <s v="Igreja Matriz de São Salvador do Mundo, Guaratiba "/>
    <n v="1"/>
    <x v="0"/>
    <n v="1"/>
    <n v="39"/>
    <n v="1938"/>
    <m/>
    <m/>
    <m/>
    <x v="0"/>
    <x v="0"/>
    <m/>
    <m/>
    <m/>
    <s v="RJ3304557BIED00022"/>
    <s v="Bem Imóvel"/>
    <s v="Edificação"/>
    <x v="0"/>
    <m/>
    <d v="1938-11-12T00:00:00"/>
    <s v="x"/>
    <m/>
    <m/>
    <n v="79"/>
    <x v="0"/>
    <x v="0"/>
    <n v="2015"/>
    <m/>
    <x v="0"/>
    <s v=" Tombado em 1938 com inscrição no livro de tombo histórico e de belas artes. Em 11/06/2015 rerratificado, com a retirada da inscrição no livro de belas artes."/>
    <s v="Não se aplica"/>
    <m/>
    <m/>
    <m/>
    <m/>
    <m/>
    <m/>
    <m/>
    <m/>
  </r>
  <r>
    <x v="0"/>
    <m/>
    <m/>
    <x v="0"/>
    <x v="4"/>
    <s v="Curitiba"/>
    <x v="3"/>
    <s v="Museu Coronel David Carneiro: coleção etnográfica, arqueológica, histórica e artística"/>
    <n v="1"/>
    <x v="0"/>
    <n v="1"/>
    <n v="40"/>
    <n v="1938"/>
    <m/>
    <m/>
    <m/>
    <x v="0"/>
    <x v="0"/>
    <m/>
    <m/>
    <m/>
    <s v="PR4106902BIED00001"/>
    <s v="Bem Arqueológico"/>
    <s v="Coleção"/>
    <x v="1"/>
    <d v="1941-02-08T00:00:00"/>
    <d v="1941-02-08T00:00:00"/>
    <d v="1941-02-08T00:00:00"/>
    <m/>
    <m/>
    <m/>
    <x v="2"/>
    <x v="2"/>
    <m/>
    <m/>
    <x v="0"/>
    <m/>
    <s v="Não se aplica"/>
    <m/>
    <s v="Não se aplica"/>
    <m/>
    <m/>
    <m/>
    <m/>
    <m/>
    <m/>
  </r>
  <r>
    <x v="4"/>
    <s v="DEPAM/RJ - Reaberto para rerratificação"/>
    <m/>
    <x v="2"/>
    <x v="7"/>
    <s v="Cabedelo"/>
    <x v="5"/>
    <s v="Igreja de Nossa Senhora dos Navegantes: ruínas"/>
    <n v="1"/>
    <x v="0"/>
    <n v="1"/>
    <n v="41"/>
    <n v="1938"/>
    <m/>
    <m/>
    <m/>
    <x v="0"/>
    <x v="3"/>
    <m/>
    <m/>
    <m/>
    <s v="PB-2503209-BI-ED-00003"/>
    <s v="Bem Imóvel"/>
    <s v="Ruína"/>
    <x v="1"/>
    <m/>
    <d v="1938-08-12T00:00:00"/>
    <m/>
    <m/>
    <m/>
    <m/>
    <x v="0"/>
    <x v="0"/>
    <m/>
    <m/>
    <x v="0"/>
    <m/>
    <s v="Não se aplica"/>
    <m/>
    <s v="S/D"/>
    <s v="não"/>
    <s v="não"/>
    <m/>
    <m/>
    <m/>
    <m/>
  </r>
  <r>
    <x v="0"/>
    <m/>
    <m/>
    <x v="2"/>
    <x v="7"/>
    <s v="João Pessoa"/>
    <x v="0"/>
    <s v="Igreja da Ordem Terceira de São Francisco"/>
    <n v="1"/>
    <x v="0"/>
    <n v="1"/>
    <n v="42"/>
    <n v="1938"/>
    <m/>
    <m/>
    <m/>
    <x v="0"/>
    <x v="0"/>
    <m/>
    <m/>
    <m/>
    <s v="PB2507507BIED00012"/>
    <s v="Bem Imóvel"/>
    <s v="Edificação"/>
    <x v="0"/>
    <m/>
    <m/>
    <d v="1938-05-05T00:00:00"/>
    <m/>
    <m/>
    <m/>
    <x v="0"/>
    <x v="0"/>
    <m/>
    <m/>
    <x v="0"/>
    <s v="Situada na poligonal de tombamento do Centro Histórico de João Pessoa"/>
    <s v="Não se aplica"/>
    <m/>
    <s v="Não se aplica"/>
    <s v="não"/>
    <s v="não"/>
    <m/>
    <m/>
    <m/>
    <m/>
  </r>
  <r>
    <x v="0"/>
    <m/>
    <m/>
    <x v="2"/>
    <x v="7"/>
    <s v="João Pessoa"/>
    <x v="0"/>
    <s v="Igreja da Ordem Terceira do Carmo ou de Santa Teresa de Jesus"/>
    <n v="1"/>
    <x v="0"/>
    <n v="1"/>
    <n v="43"/>
    <n v="1938"/>
    <m/>
    <m/>
    <m/>
    <x v="0"/>
    <x v="0"/>
    <m/>
    <m/>
    <m/>
    <s v="PB2507507BIED00021"/>
    <s v="Bem Imóvel"/>
    <s v="Edificação"/>
    <x v="0"/>
    <m/>
    <m/>
    <d v="1938-07-22T00:00:00"/>
    <m/>
    <m/>
    <m/>
    <x v="0"/>
    <x v="0"/>
    <m/>
    <m/>
    <x v="0"/>
    <s v="O tombamento inclui todo o seu acervo, de acordo com a Resolução do Conselho Consultivo da SPHAN, de 13/08/85, referente ao Proc. Administ. nº 13/85/SPHAN&quot;."/>
    <s v="Não se aplica"/>
    <m/>
    <s v="Não se aplica"/>
    <s v="não"/>
    <s v="não"/>
    <m/>
    <m/>
    <m/>
    <s v="Situada na poligonal de tombamento do Centro Histórico de João Pessoa"/>
  </r>
  <r>
    <x v="0"/>
    <m/>
    <m/>
    <x v="3"/>
    <x v="3"/>
    <s v="Rio de Janeiro"/>
    <x v="0"/>
    <s v="Igreja de Nossa Senhora da Ajuda"/>
    <n v="1"/>
    <x v="0"/>
    <n v="1"/>
    <n v="44"/>
    <n v="1938"/>
    <m/>
    <m/>
    <m/>
    <x v="0"/>
    <x v="0"/>
    <m/>
    <m/>
    <m/>
    <s v="RJ3304557BIED00043"/>
    <s v="Bem Imóvel"/>
    <s v="Edificação"/>
    <x v="0"/>
    <m/>
    <d v="1938-07-26T00:00:00"/>
    <d v="1938-07-26T00:00:00"/>
    <m/>
    <m/>
    <m/>
    <x v="0"/>
    <x v="0"/>
    <m/>
    <m/>
    <x v="0"/>
    <m/>
    <s v="Não se aplica"/>
    <m/>
    <m/>
    <m/>
    <m/>
    <m/>
    <m/>
    <m/>
    <m/>
  </r>
  <r>
    <x v="0"/>
    <m/>
    <m/>
    <x v="2"/>
    <x v="7"/>
    <s v="João Pessoa"/>
    <x v="0"/>
    <s v="Capela do Engenho da Graça"/>
    <n v="1"/>
    <x v="0"/>
    <n v="1"/>
    <n v="45"/>
    <n v="1938"/>
    <m/>
    <m/>
    <m/>
    <x v="0"/>
    <x v="0"/>
    <m/>
    <m/>
    <m/>
    <s v="PB2507507BIED00006"/>
    <s v="Bem Imóvel"/>
    <s v="Edificação"/>
    <x v="0"/>
    <m/>
    <m/>
    <d v="1938-04-30T00:00:00"/>
    <m/>
    <m/>
    <m/>
    <x v="0"/>
    <x v="0"/>
    <m/>
    <m/>
    <x v="0"/>
    <m/>
    <s v="S/D"/>
    <m/>
    <s v="S/D"/>
    <s v="não"/>
    <s v="não"/>
    <m/>
    <m/>
    <m/>
    <m/>
  </r>
  <r>
    <x v="0"/>
    <m/>
    <m/>
    <x v="2"/>
    <x v="7"/>
    <s v="Cabedelo"/>
    <x v="5"/>
    <s v="Igreja de Tambaú - ruínas"/>
    <n v="1"/>
    <x v="2"/>
    <n v="1"/>
    <n v="46"/>
    <n v="1938"/>
    <m/>
    <m/>
    <m/>
    <x v="0"/>
    <x v="2"/>
    <m/>
    <m/>
    <m/>
    <s v=" "/>
    <s v="Bem Imóvel"/>
    <s v="Ruína"/>
    <x v="1"/>
    <m/>
    <s v="c"/>
    <m/>
    <m/>
    <n v="1989"/>
    <n v="137"/>
    <x v="0"/>
    <x v="0"/>
    <m/>
    <m/>
    <x v="0"/>
    <s v="Cancelada a inscrição nº 249 do Llivro Histórico por decisão do Conselho Consultivo em 13/10/1989. Em 1957, informado pelo 1º Distrito sobre a destruição das ruínas, já havia indicação do Chefe da Seção de História para encaminhar o processo para o Consel"/>
    <s v="Não se aplica"/>
    <m/>
    <m/>
    <m/>
    <m/>
    <m/>
    <m/>
    <m/>
    <m/>
  </r>
  <r>
    <x v="0"/>
    <s v="À vista da informação prestada pelo Dr. Airton Carvalho, o Processo foi INDEFERIDO em 07/10/1943."/>
    <m/>
    <x v="2"/>
    <x v="7"/>
    <s v="Pedras de Fogo"/>
    <x v="2"/>
    <s v="Engenho Aurora"/>
    <n v="1"/>
    <x v="1"/>
    <n v="1"/>
    <n v="47"/>
    <n v="1938"/>
    <m/>
    <m/>
    <m/>
    <x v="0"/>
    <x v="4"/>
    <m/>
    <d v="1943-10-07T00:00:00"/>
    <m/>
    <s v=" "/>
    <s v="Bem Imóvel"/>
    <s v="Conjunto Arquitetônico"/>
    <x v="2"/>
    <m/>
    <m/>
    <m/>
    <m/>
    <m/>
    <m/>
    <x v="1"/>
    <x v="1"/>
    <m/>
    <d v="1943-10-07T00:00:00"/>
    <x v="1"/>
    <m/>
    <m/>
    <m/>
    <m/>
    <m/>
    <m/>
    <m/>
    <m/>
    <m/>
    <m/>
  </r>
  <r>
    <x v="0"/>
    <m/>
    <m/>
    <x v="2"/>
    <x v="7"/>
    <s v="Cabedelo"/>
    <x v="5"/>
    <s v="Forte Velho: ruínas"/>
    <n v="1"/>
    <x v="0"/>
    <n v="1"/>
    <n v="48"/>
    <n v="1938"/>
    <m/>
    <m/>
    <m/>
    <x v="0"/>
    <x v="0"/>
    <m/>
    <m/>
    <m/>
    <s v="PB2503209BIED00001"/>
    <s v="Bem Imóvel"/>
    <s v="Ruína"/>
    <x v="1"/>
    <m/>
    <d v="1938-08-09T00:00:00"/>
    <m/>
    <m/>
    <m/>
    <m/>
    <x v="0"/>
    <x v="0"/>
    <m/>
    <m/>
    <x v="0"/>
    <m/>
    <s v="Não se aplica"/>
    <m/>
    <m/>
    <m/>
    <m/>
    <m/>
    <m/>
    <m/>
    <m/>
  </r>
  <r>
    <x v="0"/>
    <m/>
    <m/>
    <x v="3"/>
    <x v="3"/>
    <s v="Rio de Janeiro"/>
    <x v="0"/>
    <s v="Igreja de Nossa Senhora da Glória do Outeiro"/>
    <n v="1"/>
    <x v="0"/>
    <n v="1"/>
    <n v="49"/>
    <n v="1938"/>
    <m/>
    <m/>
    <m/>
    <x v="0"/>
    <x v="0"/>
    <m/>
    <m/>
    <m/>
    <s v="RJ3304557BIED00041"/>
    <s v="Bem Imóvel"/>
    <s v="Edificação"/>
    <x v="0"/>
    <m/>
    <d v="1938-05-04T00:00:00"/>
    <d v="1938-05-04T00:00:00"/>
    <m/>
    <m/>
    <m/>
    <x v="0"/>
    <x v="0"/>
    <m/>
    <m/>
    <x v="0"/>
    <m/>
    <s v="Não se aplica"/>
    <m/>
    <s v="P"/>
    <s v="não"/>
    <s v="não"/>
    <s v="sim"/>
    <m/>
    <n v="1980"/>
    <s v="Normatização: Portaria Iphan nº 8/80. Entorno: proposta."/>
  </r>
  <r>
    <x v="0"/>
    <m/>
    <m/>
    <x v="2"/>
    <x v="2"/>
    <s v="Olinda"/>
    <x v="0"/>
    <s v="Igreja e Mosteiro de São Bento"/>
    <n v="1"/>
    <x v="0"/>
    <n v="1"/>
    <n v="50"/>
    <n v="1938"/>
    <m/>
    <m/>
    <m/>
    <x v="0"/>
    <x v="0"/>
    <m/>
    <m/>
    <m/>
    <s v="PE2609600BIED00012"/>
    <s v="Bem Imóvel"/>
    <s v="Edificação"/>
    <x v="0"/>
    <m/>
    <d v="1938-07-16T00:00:00"/>
    <d v="1938-07-16T00:00:00"/>
    <m/>
    <m/>
    <m/>
    <x v="0"/>
    <x v="0"/>
    <m/>
    <m/>
    <x v="0"/>
    <m/>
    <s v="Não se aplica"/>
    <m/>
    <m/>
    <m/>
    <m/>
    <m/>
    <m/>
    <m/>
    <m/>
  </r>
  <r>
    <x v="0"/>
    <m/>
    <m/>
    <x v="3"/>
    <x v="3"/>
    <s v="Rio de Janeiro"/>
    <x v="0"/>
    <s v="Igreja da Candelária"/>
    <n v="1"/>
    <x v="0"/>
    <n v="1"/>
    <n v="51"/>
    <n v="1938"/>
    <m/>
    <m/>
    <m/>
    <x v="0"/>
    <x v="0"/>
    <m/>
    <m/>
    <m/>
    <s v="RJ3304557BIED00047"/>
    <s v="Bem Imóvel"/>
    <s v="Edificação"/>
    <x v="0"/>
    <m/>
    <d v="1938-04-14T00:00:00"/>
    <d v="1938-04-14T00:00:00"/>
    <m/>
    <m/>
    <m/>
    <x v="0"/>
    <x v="0"/>
    <m/>
    <m/>
    <x v="0"/>
    <m/>
    <s v="Não se aplica"/>
    <m/>
    <m/>
    <m/>
    <m/>
    <m/>
    <m/>
    <m/>
    <s v="A área de entorno e critérios de altura foram estabelecidos pelo município no Boletim nº 22/83, com base em informações do IPHAN. A SE usa como regra."/>
  </r>
  <r>
    <x v="0"/>
    <s v="Processo INDEFERIDO em 26/02/2004. "/>
    <m/>
    <x v="3"/>
    <x v="3"/>
    <s v="Rio de Janeiro"/>
    <x v="0"/>
    <s v="Igreja Nossa Senhora da Penha de França"/>
    <n v="1"/>
    <x v="1"/>
    <n v="1"/>
    <n v="52"/>
    <n v="1938"/>
    <m/>
    <m/>
    <m/>
    <x v="0"/>
    <x v="4"/>
    <m/>
    <d v="2004-02-26T00:00:00"/>
    <m/>
    <s v=" "/>
    <s v="Bem Imóvel"/>
    <s v="Edificação"/>
    <x v="0"/>
    <m/>
    <m/>
    <m/>
    <m/>
    <m/>
    <n v="5"/>
    <x v="1"/>
    <x v="1"/>
    <m/>
    <d v="2004-02-26T00:00:00"/>
    <x v="2"/>
    <s v="Impugnação aceita na 5º reunião do Conselho Consultivo."/>
    <m/>
    <m/>
    <m/>
    <m/>
    <m/>
    <m/>
    <m/>
    <m/>
    <m/>
  </r>
  <r>
    <x v="0"/>
    <s v="Processo INDEFERIDO em 26/02/2004. Em 1938 havia indicação de tombamento (ver observações), verificar porque não foi inscrito."/>
    <m/>
    <x v="3"/>
    <x v="3"/>
    <s v="Rio de Janeiro"/>
    <x v="4"/>
    <s v="Casa do Visconde da Estrela - Casa à Praça Condessa de Frontin, 52"/>
    <n v="1"/>
    <x v="1"/>
    <n v="1"/>
    <n v="53"/>
    <n v="1938"/>
    <m/>
    <m/>
    <m/>
    <x v="0"/>
    <x v="4"/>
    <m/>
    <m/>
    <m/>
    <s v=" "/>
    <s v="Bem Imóvel"/>
    <s v="Edificação"/>
    <x v="1"/>
    <m/>
    <m/>
    <m/>
    <m/>
    <n v="1938"/>
    <n v="1"/>
    <x v="1"/>
    <x v="1"/>
    <m/>
    <d v="2004-02-26T00:00:00"/>
    <x v="2"/>
    <s v="Na ata número 1 há o tombamento do bem e a negação de todas as impugnações apresentadas ao mesmo, “a menos que a proprietária do imóvel custeie o levantamento completo da edificação, compreendendo plantas, inclusive das coberturas, os cortes longitudinais"/>
    <m/>
    <m/>
    <m/>
    <m/>
    <m/>
    <m/>
    <m/>
    <m/>
    <m/>
  </r>
  <r>
    <x v="0"/>
    <s v="rerratificação indeferida"/>
    <s v="01458.001004/2012-41"/>
    <x v="3"/>
    <x v="3"/>
    <s v="Rio de Janeiro"/>
    <x v="6"/>
    <s v="Casa: Fazenda do Viegas - Volume II - Extensão de área tombada"/>
    <n v="1"/>
    <x v="0"/>
    <n v="1"/>
    <n v="54"/>
    <n v="1938"/>
    <m/>
    <m/>
    <m/>
    <x v="0"/>
    <x v="0"/>
    <m/>
    <m/>
    <m/>
    <s v="RJ3304557BIED00077"/>
    <s v="Bem Imóvel"/>
    <s v="Conjunto Arquitetônico"/>
    <x v="3"/>
    <m/>
    <m/>
    <d v="1938-06-14T00:00:00"/>
    <m/>
    <m/>
    <m/>
    <x v="0"/>
    <x v="0"/>
    <m/>
    <m/>
    <x v="0"/>
    <m/>
    <s v="Não se aplica"/>
    <m/>
    <m/>
    <m/>
    <m/>
    <m/>
    <m/>
    <m/>
    <m/>
  </r>
  <r>
    <x v="0"/>
    <m/>
    <m/>
    <x v="3"/>
    <x v="3"/>
    <s v="Rio de Janeiro"/>
    <x v="4"/>
    <s v="Casa à Praça Quinze de Novembro, 32, esquina da Travessa do Comércio"/>
    <n v="1"/>
    <x v="0"/>
    <n v="1"/>
    <n v="55"/>
    <n v="1938"/>
    <m/>
    <m/>
    <m/>
    <x v="0"/>
    <x v="0"/>
    <m/>
    <m/>
    <m/>
    <s v="RJ-3304557-BI-ED-00107"/>
    <s v="Bem Imóvel"/>
    <s v="Edificação"/>
    <x v="1"/>
    <m/>
    <d v="1938-07-15T00:00:00"/>
    <d v="1938-07-15T00:00:00"/>
    <m/>
    <m/>
    <m/>
    <x v="0"/>
    <x v="0"/>
    <m/>
    <m/>
    <x v="0"/>
    <s v="Inserido na poligonal de tombamento da Praça XV"/>
    <s v="Não se aplica"/>
    <m/>
    <s v="Não se aplica"/>
    <s v="sim"/>
    <s v="sim"/>
    <m/>
    <m/>
    <m/>
    <s v="Verificar inserção no conjunto da Praça XV"/>
  </r>
  <r>
    <x v="0"/>
    <m/>
    <m/>
    <x v="3"/>
    <x v="3"/>
    <s v="Rio de Janeiro"/>
    <x v="4"/>
    <s v="Casa à Praça Quinze de Novembro, 34"/>
    <n v="1"/>
    <x v="0"/>
    <n v="1"/>
    <n v="56"/>
    <n v="1938"/>
    <m/>
    <m/>
    <m/>
    <x v="0"/>
    <x v="0"/>
    <m/>
    <m/>
    <m/>
    <s v="RJ-3304557-BI-ED-00108"/>
    <s v="Bem Imóvel"/>
    <s v="Edificação"/>
    <x v="1"/>
    <m/>
    <d v="1938-08-10T00:00:00"/>
    <d v="1938-08-10T00:00:00"/>
    <m/>
    <n v="1938"/>
    <n v="4"/>
    <x v="0"/>
    <x v="0"/>
    <m/>
    <m/>
    <x v="0"/>
    <s v="Inserido na poligonal de tombamento da Praça XV"/>
    <s v="Não se aplica"/>
    <m/>
    <s v="Não se aplica"/>
    <s v="sim"/>
    <s v="sim"/>
    <m/>
    <m/>
    <m/>
    <s v="Verificar inserção no conjunto da Praça XV"/>
  </r>
  <r>
    <x v="0"/>
    <s v="Processo INDEFERIDO em 27/02/2004. Bem tombado em conjunto com outros através do Processo nº 99-T-38"/>
    <m/>
    <x v="3"/>
    <x v="3"/>
    <s v="Rio de Janeiro"/>
    <x v="4"/>
    <s v="Casa da Ladeira do Valongo; Prédio da Ladeira do Morro do Valongo nº 25"/>
    <n v="1"/>
    <x v="1"/>
    <n v="1"/>
    <n v="57"/>
    <n v="1938"/>
    <m/>
    <m/>
    <m/>
    <x v="0"/>
    <x v="4"/>
    <m/>
    <m/>
    <m/>
    <s v=" "/>
    <s v="Bem Imóvel"/>
    <s v="Edificação"/>
    <x v="1"/>
    <m/>
    <m/>
    <m/>
    <m/>
    <m/>
    <m/>
    <x v="1"/>
    <x v="1"/>
    <m/>
    <d v="2004-02-27T00:00:00"/>
    <x v="2"/>
    <m/>
    <m/>
    <m/>
    <m/>
    <m/>
    <m/>
    <m/>
    <m/>
    <m/>
    <m/>
  </r>
  <r>
    <x v="0"/>
    <s v="Processo INDEFERIDO em 27/02/2004. Bem tombado em conjunto com outros através do Processo nº 99-T-38"/>
    <m/>
    <x v="3"/>
    <x v="3"/>
    <s v="Rio de Janeiro"/>
    <x v="4"/>
    <s v="Prédio da Ladeira do Morro do Valongo, nº 29"/>
    <n v="1"/>
    <x v="1"/>
    <n v="1"/>
    <n v="58"/>
    <n v="1938"/>
    <m/>
    <m/>
    <m/>
    <x v="0"/>
    <x v="4"/>
    <m/>
    <m/>
    <m/>
    <s v=" "/>
    <s v="Bem Imóvel"/>
    <s v="Edificação"/>
    <x v="1"/>
    <m/>
    <m/>
    <m/>
    <m/>
    <m/>
    <m/>
    <x v="1"/>
    <x v="1"/>
    <m/>
    <d v="2004-02-27T00:00:00"/>
    <x v="2"/>
    <m/>
    <m/>
    <m/>
    <m/>
    <m/>
    <m/>
    <m/>
    <m/>
    <m/>
    <m/>
  </r>
  <r>
    <x v="0"/>
    <s v="Processo INDEFERIDO em 27/02/2004. Bem tombado em conjunto com outros através do Processo nº 99-T-38"/>
    <m/>
    <x v="3"/>
    <x v="3"/>
    <s v="Rio de Janeiro"/>
    <x v="4"/>
    <s v="Casa na Ladeira do Morro do Valongo; Prédio da Ladeira do Morro do Valongo nº 31"/>
    <n v="1"/>
    <x v="1"/>
    <n v="1"/>
    <n v="59"/>
    <n v="1938"/>
    <m/>
    <m/>
    <m/>
    <x v="0"/>
    <x v="4"/>
    <m/>
    <m/>
    <m/>
    <m/>
    <s v="Bem Imóvel"/>
    <s v="Edificação"/>
    <x v="1"/>
    <m/>
    <m/>
    <m/>
    <m/>
    <m/>
    <m/>
    <x v="1"/>
    <x v="1"/>
    <m/>
    <d v="2004-02-27T00:00:00"/>
    <x v="2"/>
    <m/>
    <m/>
    <m/>
    <m/>
    <m/>
    <m/>
    <m/>
    <m/>
    <m/>
    <m/>
  </r>
  <r>
    <x v="0"/>
    <s v="Processo INDEFERIDO em 27/02/2004. Bem tombado em conjunto com outros através do Processo nº 99-T-38"/>
    <m/>
    <x v="3"/>
    <x v="3"/>
    <s v="Rio de Janeiro"/>
    <x v="4"/>
    <s v="Prédio da Ladeira  do Morro do Valongo, nº 45"/>
    <n v="1"/>
    <x v="1"/>
    <n v="1"/>
    <n v="60"/>
    <n v="1938"/>
    <m/>
    <m/>
    <m/>
    <x v="0"/>
    <x v="4"/>
    <m/>
    <m/>
    <m/>
    <s v=" "/>
    <s v="Bem Imóvel"/>
    <s v="Edificação"/>
    <x v="1"/>
    <m/>
    <m/>
    <m/>
    <m/>
    <m/>
    <m/>
    <x v="1"/>
    <x v="1"/>
    <m/>
    <d v="2004-02-27T00:00:00"/>
    <x v="2"/>
    <m/>
    <m/>
    <m/>
    <m/>
    <m/>
    <m/>
    <m/>
    <m/>
    <m/>
    <m/>
  </r>
  <r>
    <x v="0"/>
    <m/>
    <m/>
    <x v="2"/>
    <x v="7"/>
    <s v="João Pessoa"/>
    <x v="4"/>
    <s v="Sobrado à Rua Peregrino de Carvalho, 117"/>
    <n v="1"/>
    <x v="0"/>
    <n v="1"/>
    <n v="61"/>
    <n v="1938"/>
    <m/>
    <m/>
    <m/>
    <x v="0"/>
    <x v="0"/>
    <m/>
    <m/>
    <m/>
    <s v="PB2507507BIED00015"/>
    <s v="Bem Imóvel"/>
    <s v="Edificação"/>
    <x v="1"/>
    <m/>
    <d v="1938-06-21T00:00:00"/>
    <m/>
    <m/>
    <m/>
    <m/>
    <x v="0"/>
    <x v="0"/>
    <m/>
    <m/>
    <x v="0"/>
    <s v="Situada na poligonal de tombamento do Centro Histórico de João Pessoa"/>
    <s v="Não se aplica"/>
    <m/>
    <s v="Não se aplica"/>
    <s v="não"/>
    <s v="não"/>
    <m/>
    <m/>
    <m/>
    <m/>
  </r>
  <r>
    <x v="0"/>
    <m/>
    <m/>
    <x v="3"/>
    <x v="3"/>
    <s v="Rio de Janeiro"/>
    <x v="6"/>
    <s v="Fazenda da Taquara: casa e Capela de Nossa Senhora dos Remédios (em Jacarepaguá)"/>
    <n v="1"/>
    <x v="0"/>
    <n v="1"/>
    <n v="62"/>
    <n v="1938"/>
    <m/>
    <m/>
    <m/>
    <x v="0"/>
    <x v="0"/>
    <m/>
    <m/>
    <m/>
    <s v="RJ3304557BICA00009"/>
    <s v="Bem Imóvel"/>
    <s v="Conjunto Arquitetônico"/>
    <x v="3"/>
    <m/>
    <d v="1938-07-30T00:00:00"/>
    <d v="1938-07-30T00:00:00"/>
    <m/>
    <m/>
    <m/>
    <x v="0"/>
    <x v="0"/>
    <m/>
    <m/>
    <x v="0"/>
    <m/>
    <s v="Não se aplica"/>
    <m/>
    <s v="P"/>
    <s v="não"/>
    <s v="não"/>
    <s v="sim"/>
    <m/>
    <n v="1990"/>
    <s v="Entorno e Normatização: Portaria Iphan nº 3/90"/>
  </r>
  <r>
    <x v="0"/>
    <m/>
    <m/>
    <x v="2"/>
    <x v="7"/>
    <s v="João Pessoa"/>
    <x v="2"/>
    <s v="Convento e Igreja de Santo Antônio e Casa de Oração e claustro da Ordem Terceira de São Francisco"/>
    <n v="1"/>
    <x v="0"/>
    <n v="1"/>
    <n v="63"/>
    <n v="1938"/>
    <m/>
    <m/>
    <m/>
    <x v="0"/>
    <x v="0"/>
    <m/>
    <m/>
    <m/>
    <s v="_x0009_PB-2507507-BI-ED-00009"/>
    <s v="Bem Imóvel"/>
    <s v="Conjunto Arquitetônico"/>
    <x v="0"/>
    <m/>
    <m/>
    <d v="1952-10-16T00:00:00"/>
    <m/>
    <m/>
    <m/>
    <x v="3"/>
    <x v="3"/>
    <m/>
    <m/>
    <x v="0"/>
    <s v="Situada na poligonal de tombamento do Centro Histórico de João Pessoa"/>
    <s v="Não se aplica"/>
    <m/>
    <s v="Não se aplica"/>
    <s v="não"/>
    <s v="não"/>
    <m/>
    <m/>
    <m/>
    <m/>
  </r>
  <r>
    <x v="0"/>
    <m/>
    <m/>
    <x v="2"/>
    <x v="7"/>
    <s v="João Pessoa"/>
    <x v="0"/>
    <s v="Igreja de São Bento"/>
    <n v="1"/>
    <x v="0"/>
    <n v="0"/>
    <n v="63"/>
    <n v="1938"/>
    <m/>
    <m/>
    <m/>
    <x v="0"/>
    <x v="0"/>
    <m/>
    <m/>
    <m/>
    <s v="PB2507507BIED00009"/>
    <s v="Bem Imóvel"/>
    <s v="Edificação"/>
    <x v="0"/>
    <m/>
    <m/>
    <d v="1957-01-10T00:00:00"/>
    <m/>
    <m/>
    <m/>
    <x v="4"/>
    <x v="3"/>
    <m/>
    <m/>
    <x v="0"/>
    <s v="Situada na poligonal de tombamento do Centro Histórico de João Pessoa"/>
    <s v="Não se aplica"/>
    <m/>
    <s v="Não se aplica"/>
    <s v="não"/>
    <s v="não"/>
    <m/>
    <m/>
    <m/>
    <m/>
  </r>
  <r>
    <x v="0"/>
    <m/>
    <m/>
    <x v="2"/>
    <x v="7"/>
    <s v="João Pessoa"/>
    <x v="0"/>
    <s v="CONVENTO E IGREJA DO CARMO"/>
    <m/>
    <x v="1"/>
    <n v="0"/>
    <n v="63"/>
    <n v="1938"/>
    <m/>
    <m/>
    <m/>
    <x v="0"/>
    <x v="5"/>
    <m/>
    <m/>
    <m/>
    <s v="PB2507507BIED00004"/>
    <m/>
    <m/>
    <x v="1"/>
    <m/>
    <m/>
    <m/>
    <m/>
    <m/>
    <m/>
    <x v="1"/>
    <x v="1"/>
    <m/>
    <m/>
    <x v="0"/>
    <m/>
    <m/>
    <m/>
    <m/>
    <m/>
    <m/>
    <m/>
    <m/>
    <m/>
    <m/>
  </r>
  <r>
    <x v="0"/>
    <s v="Origem: DEPAM, destino: Arquivo Central, em 13/06/2016, para guarda até a Superintendência concluir os estudos para rerratificação. A ele foi ANEXADO o processo nº 1367-T-98, referente à Serra dos Cristais."/>
    <s v="01458.002572/2009-64"/>
    <x v="3"/>
    <x v="6"/>
    <s v="Diamantina"/>
    <x v="7"/>
    <s v="Diamantina, MG: conjunto arquitetônico e urbanístico"/>
    <n v="1"/>
    <x v="0"/>
    <n v="1"/>
    <n v="64"/>
    <n v="1938"/>
    <m/>
    <m/>
    <m/>
    <x v="0"/>
    <x v="0"/>
    <m/>
    <m/>
    <m/>
    <s v="MG-3121605-BI-CU-00001"/>
    <s v="Bem Imóvel"/>
    <s v="Conjunto Urbano"/>
    <x v="1"/>
    <m/>
    <m/>
    <d v="1938-05-16T00:00:00"/>
    <m/>
    <m/>
    <m/>
    <x v="0"/>
    <x v="0"/>
    <m/>
    <m/>
    <x v="0"/>
    <m/>
    <s v="S"/>
    <s v="sim"/>
    <s v="S"/>
    <m/>
    <m/>
    <s v="sim"/>
    <s v="em andamento em 2015:  A SE/MG contratou em DEZ/14 os estudos, mapeamentos, aplicação do SICG (módulo conhecimento) e pré-setorização e diretrizes para 6 conjuntos urbanos, incluindo Tiradentes."/>
    <n v="2002"/>
    <s v="Poligonais de tombamento e entorno: Portaria Iphan 12/2002  de 17/10/2002 emitida pela Superintendência. "/>
  </r>
  <r>
    <x v="0"/>
    <m/>
    <m/>
    <x v="3"/>
    <x v="6"/>
    <s v="Serro "/>
    <x v="7"/>
    <s v="Serro, MG: conjunto arquitetônico e urbanístico"/>
    <n v="1"/>
    <x v="0"/>
    <n v="1"/>
    <n v="65"/>
    <n v="1938"/>
    <m/>
    <m/>
    <m/>
    <x v="0"/>
    <x v="0"/>
    <m/>
    <m/>
    <m/>
    <s v="MG-3167103-BI-CU-00001"/>
    <s v="Bem Imóvel"/>
    <s v="Conjunto Urbano"/>
    <x v="1"/>
    <m/>
    <m/>
    <d v="1938-04-08T00:00:00"/>
    <m/>
    <m/>
    <m/>
    <x v="0"/>
    <x v="0"/>
    <m/>
    <m/>
    <x v="0"/>
    <m/>
    <s v="S/D"/>
    <m/>
    <m/>
    <m/>
    <m/>
    <m/>
    <m/>
    <m/>
    <s v="Poligonal de tombamento: arquivo no servidor Sambaqui."/>
  </r>
  <r>
    <x v="0"/>
    <m/>
    <m/>
    <x v="3"/>
    <x v="6"/>
    <s v="Tiradentes"/>
    <x v="0"/>
    <s v="Capela do Bom Jesus"/>
    <n v="1"/>
    <x v="0"/>
    <n v="0"/>
    <n v="66"/>
    <n v="1938"/>
    <m/>
    <m/>
    <m/>
    <x v="0"/>
    <x v="0"/>
    <m/>
    <m/>
    <m/>
    <s v="MG3168804BIED00005"/>
    <s v="Bem Imóvel"/>
    <s v="Edificação"/>
    <x v="0"/>
    <m/>
    <m/>
    <d v="1964-01-27T00:00:00"/>
    <m/>
    <m/>
    <m/>
    <x v="5"/>
    <x v="4"/>
    <m/>
    <m/>
    <x v="0"/>
    <m/>
    <s v="Não se aplica"/>
    <m/>
    <m/>
    <m/>
    <m/>
    <m/>
    <m/>
    <m/>
    <m/>
  </r>
  <r>
    <x v="0"/>
    <m/>
    <m/>
    <x v="3"/>
    <x v="6"/>
    <s v="Tiradentes"/>
    <x v="7"/>
    <s v="Tiradentes, MG: conjunto arquitetônico e urbanístico"/>
    <n v="1"/>
    <x v="0"/>
    <n v="1"/>
    <n v="66"/>
    <n v="1938"/>
    <m/>
    <m/>
    <m/>
    <x v="0"/>
    <x v="0"/>
    <m/>
    <m/>
    <m/>
    <s v="MG-3168804-BI-CU-00001"/>
    <s v="Bem Imóvel"/>
    <s v="Conjunto Urbano"/>
    <x v="1"/>
    <m/>
    <m/>
    <d v="1938-04-20T00:00:00"/>
    <m/>
    <m/>
    <m/>
    <x v="0"/>
    <x v="0"/>
    <m/>
    <m/>
    <x v="0"/>
    <s v="O processo de tombamento encontra-se em fase de rerratificação, já tendo a proposta, de delimitação da área tombada e respectivos critérios de intervenção, sido aprovada pelo Conselho Consultivo do IPHAN."/>
    <s v="T"/>
    <s v="sim"/>
    <m/>
    <m/>
    <m/>
    <m/>
    <s v="sim"/>
    <s v="em andamento em 2015:  A SE/MG contratou em DEZ/14 os estudos, mapeamentos, aplicação do SICG (módulo conhecimento) e pré-setorização e diretrizes para 6 conjuntos urbanos, incluindo Tiradentes."/>
    <s v="Estudo concluído (INCEU) para normatização; falta avaliação ET e CGCH; revisar resultados. Informações sobre delimitação das poligonais: DEPAM-RJ 98-99"/>
  </r>
  <r>
    <x v="0"/>
    <m/>
    <m/>
    <x v="3"/>
    <x v="6"/>
    <s v="Tiradentes"/>
    <x v="0"/>
    <s v="Capela da Santíssima Trindade"/>
    <n v="1"/>
    <x v="0"/>
    <n v="0"/>
    <n v="66"/>
    <n v="1938"/>
    <m/>
    <m/>
    <m/>
    <x v="0"/>
    <x v="0"/>
    <m/>
    <m/>
    <m/>
    <s v="MG3168804BIED00009"/>
    <s v="Bem Imóvel"/>
    <s v="Edificação"/>
    <x v="0"/>
    <m/>
    <m/>
    <d v="1964-01-27T00:00:00"/>
    <m/>
    <m/>
    <m/>
    <x v="5"/>
    <x v="4"/>
    <m/>
    <m/>
    <x v="0"/>
    <m/>
    <s v="Não se aplica"/>
    <m/>
    <m/>
    <m/>
    <m/>
    <m/>
    <m/>
    <m/>
    <m/>
  </r>
  <r>
    <x v="0"/>
    <m/>
    <m/>
    <x v="3"/>
    <x v="6"/>
    <s v="Tiradentes"/>
    <x v="0"/>
    <s v="Capela de Nossa Senhora das Mercês"/>
    <n v="1"/>
    <x v="0"/>
    <n v="0"/>
    <n v="66"/>
    <n v="1938"/>
    <m/>
    <m/>
    <m/>
    <x v="0"/>
    <x v="0"/>
    <m/>
    <m/>
    <m/>
    <s v="MG3168804BIED00008"/>
    <s v="Bem Imóvel"/>
    <s v="Edificação"/>
    <x v="0"/>
    <m/>
    <m/>
    <d v="1964-01-27T00:00:00"/>
    <m/>
    <m/>
    <m/>
    <x v="5"/>
    <x v="4"/>
    <m/>
    <m/>
    <x v="0"/>
    <m/>
    <s v="Não se aplica"/>
    <m/>
    <m/>
    <m/>
    <m/>
    <m/>
    <m/>
    <m/>
    <m/>
  </r>
  <r>
    <x v="0"/>
    <m/>
    <m/>
    <x v="3"/>
    <x v="6"/>
    <s v="Tiradentes"/>
    <x v="0"/>
    <s v="Capela de São Francisco de Paula "/>
    <n v="1"/>
    <x v="0"/>
    <n v="0"/>
    <n v="66"/>
    <n v="1938"/>
    <m/>
    <m/>
    <m/>
    <x v="0"/>
    <x v="0"/>
    <m/>
    <m/>
    <m/>
    <s v="MG3168804BIED00007"/>
    <s v="Bem Imóvel"/>
    <s v="Edificação"/>
    <x v="0"/>
    <m/>
    <m/>
    <d v="1964-01-27T00:00:00"/>
    <m/>
    <m/>
    <m/>
    <x v="5"/>
    <x v="4"/>
    <m/>
    <m/>
    <x v="0"/>
    <m/>
    <s v="Não se aplica"/>
    <m/>
    <m/>
    <m/>
    <m/>
    <m/>
    <m/>
    <m/>
    <m/>
  </r>
  <r>
    <x v="0"/>
    <m/>
    <m/>
    <x v="3"/>
    <x v="6"/>
    <s v="Tiradentes"/>
    <x v="0"/>
    <s v="Capela de São João Evangelista"/>
    <n v="1"/>
    <x v="0"/>
    <n v="0"/>
    <n v="66"/>
    <n v="1938"/>
    <m/>
    <m/>
    <m/>
    <x v="0"/>
    <x v="0"/>
    <m/>
    <m/>
    <m/>
    <s v="MG3168804BIED00006"/>
    <s v="Bem Imóvel"/>
    <s v="Edificação"/>
    <x v="0"/>
    <m/>
    <m/>
    <d v="1964-01-27T00:00:00"/>
    <m/>
    <m/>
    <m/>
    <x v="5"/>
    <x v="4"/>
    <m/>
    <m/>
    <x v="0"/>
    <m/>
    <s v="Não se aplica"/>
    <m/>
    <m/>
    <m/>
    <m/>
    <m/>
    <m/>
    <m/>
    <m/>
  </r>
  <r>
    <x v="0"/>
    <m/>
    <m/>
    <x v="3"/>
    <x v="6"/>
    <s v="Caeté"/>
    <x v="0"/>
    <s v="Igreja Matriz de Nossa Senhora do Bonsucesso"/>
    <n v="1"/>
    <x v="0"/>
    <n v="1"/>
    <n v="67"/>
    <n v="1938"/>
    <m/>
    <m/>
    <m/>
    <x v="0"/>
    <x v="0"/>
    <m/>
    <m/>
    <m/>
    <s v="MG3110004BIED00003"/>
    <s v="Bem Imóvel"/>
    <s v="Edificação"/>
    <x v="0"/>
    <m/>
    <m/>
    <d v="1938-06-13T00:00:00"/>
    <m/>
    <m/>
    <m/>
    <x v="0"/>
    <x v="0"/>
    <m/>
    <m/>
    <x v="0"/>
    <m/>
    <s v="Não se aplica"/>
    <m/>
    <m/>
    <m/>
    <m/>
    <m/>
    <m/>
    <m/>
    <m/>
  </r>
  <r>
    <x v="0"/>
    <m/>
    <m/>
    <x v="3"/>
    <x v="6"/>
    <s v="Raposos"/>
    <x v="0"/>
    <s v="Igreja de Nossa Senhora da Conceição"/>
    <n v="1"/>
    <x v="0"/>
    <n v="0"/>
    <n v="67"/>
    <n v="1938"/>
    <m/>
    <m/>
    <m/>
    <x v="0"/>
    <x v="0"/>
    <m/>
    <m/>
    <m/>
    <s v="MG3153905BIED00001"/>
    <s v="Bem Imóvel"/>
    <s v="Edificação"/>
    <x v="0"/>
    <m/>
    <m/>
    <d v="1938-06-13T00:00:00"/>
    <m/>
    <m/>
    <m/>
    <x v="0"/>
    <x v="0"/>
    <m/>
    <m/>
    <x v="0"/>
    <m/>
    <s v="Não se aplica"/>
    <m/>
    <m/>
    <m/>
    <m/>
    <m/>
    <m/>
    <m/>
    <m/>
  </r>
  <r>
    <x v="0"/>
    <m/>
    <m/>
    <x v="3"/>
    <x v="6"/>
    <s v="Sabará "/>
    <x v="0"/>
    <s v="Igreja de Nossa Senhora do Ó"/>
    <n v="1"/>
    <x v="0"/>
    <n v="0"/>
    <n v="67"/>
    <n v="1938"/>
    <m/>
    <m/>
    <m/>
    <x v="0"/>
    <x v="0"/>
    <m/>
    <m/>
    <m/>
    <s v="MG-3156700-BI-ED-00016"/>
    <s v="Bem Imóvel"/>
    <s v="Edificação"/>
    <x v="0"/>
    <m/>
    <m/>
    <d v="1938-06-13T00:00:00"/>
    <m/>
    <m/>
    <m/>
    <x v="0"/>
    <x v="0"/>
    <m/>
    <m/>
    <x v="0"/>
    <m/>
    <s v="Não se aplica"/>
    <m/>
    <m/>
    <m/>
    <m/>
    <m/>
    <m/>
    <m/>
    <m/>
  </r>
  <r>
    <x v="0"/>
    <m/>
    <m/>
    <x v="3"/>
    <x v="6"/>
    <s v="Sabará "/>
    <x v="0"/>
    <s v="Igreja de Nossa Senhora das Mercês"/>
    <n v="1"/>
    <x v="0"/>
    <n v="0"/>
    <n v="67"/>
    <n v="1938"/>
    <m/>
    <m/>
    <m/>
    <x v="0"/>
    <x v="0"/>
    <m/>
    <m/>
    <m/>
    <s v="MG3156700BIED00004"/>
    <s v="Bem Imóvel"/>
    <s v="Edificação"/>
    <x v="0"/>
    <m/>
    <m/>
    <d v="1938-06-13T00:00:00"/>
    <m/>
    <m/>
    <m/>
    <x v="0"/>
    <x v="0"/>
    <m/>
    <m/>
    <x v="0"/>
    <m/>
    <s v="Não se aplica"/>
    <m/>
    <m/>
    <m/>
    <m/>
    <m/>
    <m/>
    <m/>
    <m/>
  </r>
  <r>
    <x v="0"/>
    <m/>
    <m/>
    <x v="3"/>
    <x v="6"/>
    <s v="Sabará "/>
    <x v="0"/>
    <s v="Igreja de Nossa Senhora do Carmo "/>
    <n v="1"/>
    <x v="0"/>
    <n v="0"/>
    <n v="67"/>
    <n v="1938"/>
    <m/>
    <m/>
    <m/>
    <x v="0"/>
    <x v="0"/>
    <m/>
    <m/>
    <m/>
    <s v="MG3156700BIED00005"/>
    <s v="Bem Imóvel"/>
    <s v="Edificação"/>
    <x v="0"/>
    <m/>
    <m/>
    <d v="1938-06-13T00:00:00"/>
    <m/>
    <m/>
    <m/>
    <x v="0"/>
    <x v="0"/>
    <m/>
    <m/>
    <x v="0"/>
    <m/>
    <s v="Não se aplica"/>
    <m/>
    <m/>
    <m/>
    <m/>
    <m/>
    <m/>
    <m/>
    <m/>
  </r>
  <r>
    <x v="0"/>
    <m/>
    <m/>
    <x v="3"/>
    <x v="6"/>
    <s v="Sabará "/>
    <x v="0"/>
    <s v="Igreja de Nossa Senhora do Rosário"/>
    <n v="1"/>
    <x v="0"/>
    <n v="0"/>
    <n v="67"/>
    <n v="1938"/>
    <m/>
    <m/>
    <m/>
    <x v="0"/>
    <x v="0"/>
    <m/>
    <m/>
    <m/>
    <s v="MG3156700BIED00006"/>
    <s v="Bem Imóvel"/>
    <s v="Edificação"/>
    <x v="0"/>
    <m/>
    <m/>
    <d v="1938-06-13T00:00:00"/>
    <m/>
    <m/>
    <m/>
    <x v="0"/>
    <x v="0"/>
    <m/>
    <m/>
    <x v="0"/>
    <m/>
    <s v="Não se aplica"/>
    <m/>
    <m/>
    <m/>
    <m/>
    <m/>
    <m/>
    <m/>
    <m/>
  </r>
  <r>
    <x v="0"/>
    <m/>
    <m/>
    <x v="3"/>
    <x v="6"/>
    <s v="Sabará "/>
    <x v="0"/>
    <s v="Igreja de São Francisco de Assis"/>
    <n v="1"/>
    <x v="0"/>
    <n v="0"/>
    <n v="67"/>
    <n v="1938"/>
    <m/>
    <m/>
    <m/>
    <x v="0"/>
    <x v="0"/>
    <m/>
    <m/>
    <m/>
    <s v="MG3156700BIED00008"/>
    <s v="Bem Imóvel"/>
    <s v="Edificação"/>
    <x v="0"/>
    <m/>
    <m/>
    <d v="1938-06-13T00:00:00"/>
    <m/>
    <m/>
    <m/>
    <x v="0"/>
    <x v="0"/>
    <m/>
    <m/>
    <x v="0"/>
    <m/>
    <s v="Não se aplica"/>
    <m/>
    <m/>
    <m/>
    <m/>
    <m/>
    <m/>
    <m/>
    <m/>
  </r>
  <r>
    <x v="0"/>
    <m/>
    <m/>
    <x v="3"/>
    <x v="6"/>
    <s v="Sabará "/>
    <x v="0"/>
    <s v="Igreja Matriz de Nossa Senhora da Conceição"/>
    <n v="1"/>
    <x v="0"/>
    <n v="0"/>
    <n v="67"/>
    <n v="1938"/>
    <m/>
    <m/>
    <m/>
    <x v="0"/>
    <x v="0"/>
    <m/>
    <m/>
    <m/>
    <s v="MG3156700BIED00009"/>
    <s v="Bem Imóvel"/>
    <s v="Edificação"/>
    <x v="0"/>
    <m/>
    <m/>
    <d v="1938-06-13T00:00:00"/>
    <m/>
    <m/>
    <m/>
    <x v="0"/>
    <x v="0"/>
    <m/>
    <m/>
    <x v="0"/>
    <m/>
    <s v="Não se aplica"/>
    <m/>
    <m/>
    <m/>
    <m/>
    <m/>
    <m/>
    <m/>
    <m/>
  </r>
  <r>
    <x v="2"/>
    <s v="Reaberto para rerratificação, aguardando instrução. Ver fls. 6 do Processo nº 68-T-38.Na Superintendência MG em 26/02/2014"/>
    <s v="01458.001484/2012-41"/>
    <x v="3"/>
    <x v="6"/>
    <s v="São João Del Rei"/>
    <x v="7"/>
    <s v="São João del Rei, MG: conjunto arquitetônico e urbanístico"/>
    <n v="1"/>
    <x v="0"/>
    <n v="1"/>
    <n v="68"/>
    <n v="1938"/>
    <m/>
    <m/>
    <m/>
    <x v="0"/>
    <x v="3"/>
    <m/>
    <m/>
    <m/>
    <s v="MG-3162500-BI-CU-00001"/>
    <s v="Bem Imóvel"/>
    <s v="Conjunto Urbano"/>
    <x v="1"/>
    <m/>
    <m/>
    <d v="1938-03-04T00:00:00"/>
    <m/>
    <m/>
    <n v="52"/>
    <x v="0"/>
    <x v="0"/>
    <n v="1969"/>
    <m/>
    <x v="0"/>
    <s v="Na 52ª reunião do Conselho Consultivo (1969), o tombamento foi rerratificado para diminuir a poligonal"/>
    <s v="S/D"/>
    <m/>
    <s v="S/D"/>
    <m/>
    <m/>
    <m/>
    <m/>
    <m/>
    <s v="Não existe no processo uma delimitação da área tombada, instruída formalmente._x000a_A definição da atual área de tombamento se deu em 1947, com a definição de uma lista das ruas tombadas._x000a_Ou seja, não há uma delimitação de área tombada, o que este documento de"/>
  </r>
  <r>
    <x v="0"/>
    <m/>
    <m/>
    <x v="3"/>
    <x v="6"/>
    <s v="Mariana"/>
    <x v="7"/>
    <s v="Mariana, MG: conjunto arquitetônico e urbanístico"/>
    <n v="1"/>
    <x v="0"/>
    <n v="1"/>
    <n v="69"/>
    <n v="1938"/>
    <m/>
    <m/>
    <m/>
    <x v="0"/>
    <x v="0"/>
    <m/>
    <m/>
    <m/>
    <s v="MG-3140001-BI-CU-00002"/>
    <s v="Bem Imóvel"/>
    <s v="Conjunto Urbano"/>
    <x v="1"/>
    <m/>
    <m/>
    <d v="1938-05-14T00:00:00"/>
    <m/>
    <m/>
    <m/>
    <x v="0"/>
    <x v="0"/>
    <m/>
    <m/>
    <x v="0"/>
    <m/>
    <s v="sim"/>
    <m/>
    <s v="S/D"/>
    <m/>
    <m/>
    <m/>
    <s v="sim"/>
    <s v="em andamento em 2015:  A SE/MG contratou em DEZ/14 os estudos, mapeamentos, aplicação do SICG (módulo conhecimento) e pré-setorização e diretrizes para 6 conjuntos urbanos, incluindo Tiradentes."/>
    <s v="Estudo concluído (Depam RJ; Monumenta) para normatização; falta avaliação ET e CGCH. Poligonal de tombamento: arquivo no servidor Sambaqui.Monumento Nacional de acordo com o Decreto-lei nº 7713, de 06/07/1945"/>
  </r>
  <r>
    <x v="0"/>
    <m/>
    <m/>
    <x v="3"/>
    <x v="6"/>
    <s v="Ouro Preto"/>
    <x v="7"/>
    <s v="Ouro Preto, MG: conjunto arquitetônico e urbanístico"/>
    <n v="1"/>
    <x v="0"/>
    <n v="1"/>
    <n v="70"/>
    <n v="1938"/>
    <m/>
    <m/>
    <m/>
    <x v="0"/>
    <x v="0"/>
    <m/>
    <m/>
    <m/>
    <s v="MG-3146107-BI-CU-00001"/>
    <s v="Bem Imóvel"/>
    <s v="Conjunto Urbano"/>
    <x v="1"/>
    <d v="1986-09-15T00:00:00"/>
    <d v="1986-09-15T00:00:00"/>
    <d v="1938-04-20T00:00:00"/>
    <m/>
    <m/>
    <n v="137"/>
    <x v="0"/>
    <x v="0"/>
    <s v="1986 / 1989"/>
    <m/>
    <x v="0"/>
    <s v="rerratificação em 1986 (outros livros do tombo) e 1989 (delimitação poligonal). Na reunião 137 (1989), teria sido EXCLUÍDO o Livro do Tombo das Belas Artes,  devendo ser feitos estudos para valorar exatamente o que seria inscrito neste livro."/>
    <s v="T"/>
    <m/>
    <s v="S/D"/>
    <m/>
    <m/>
    <s v="sim"/>
    <m/>
    <s v="2008-2010"/>
    <s v="Normatização: Portaria Iphan 312/2010. Monumento Nacional de acordo com o Decreto nº 22928, de 12/07/1933.” Em 22 de maio de 1989, foi feita a averbação do perímetro tombado do &quot; Conjunto Arquitetônico e Urbanístico da Cidade de Ouro Preto &quot; como se segue"/>
  </r>
  <r>
    <x v="0"/>
    <m/>
    <m/>
    <x v="3"/>
    <x v="6"/>
    <s v="Mariana"/>
    <x v="0"/>
    <s v="Igreja de Nossa Senhora das Mercês"/>
    <n v="1"/>
    <x v="0"/>
    <n v="1"/>
    <n v="71"/>
    <n v="1938"/>
    <m/>
    <m/>
    <m/>
    <x v="0"/>
    <x v="0"/>
    <m/>
    <m/>
    <m/>
    <s v="MG3140001BIED00008"/>
    <s v="Bem Imóvel"/>
    <s v="Edificação"/>
    <x v="0"/>
    <m/>
    <m/>
    <d v="1938-08-05T00:00:00"/>
    <m/>
    <m/>
    <m/>
    <x v="0"/>
    <x v="0"/>
    <m/>
    <m/>
    <x v="0"/>
    <m/>
    <s v="Não se aplica"/>
    <m/>
    <m/>
    <m/>
    <m/>
    <m/>
    <m/>
    <m/>
    <m/>
  </r>
  <r>
    <x v="0"/>
    <m/>
    <m/>
    <x v="3"/>
    <x v="6"/>
    <s v="Mariana"/>
    <x v="0"/>
    <s v="Igreja de São Francisco de Assis"/>
    <n v="1"/>
    <x v="0"/>
    <n v="1"/>
    <n v="72"/>
    <n v="1938"/>
    <m/>
    <m/>
    <m/>
    <x v="0"/>
    <x v="0"/>
    <m/>
    <m/>
    <m/>
    <s v="MG3140001BIED00012"/>
    <s v="Bem Imóvel"/>
    <s v="Edificação"/>
    <x v="0"/>
    <m/>
    <m/>
    <d v="1938-07-08T00:00:00"/>
    <m/>
    <m/>
    <m/>
    <x v="0"/>
    <x v="0"/>
    <m/>
    <m/>
    <x v="0"/>
    <m/>
    <s v="Não se aplica"/>
    <m/>
    <m/>
    <m/>
    <m/>
    <m/>
    <m/>
    <m/>
    <m/>
  </r>
  <r>
    <x v="0"/>
    <s v="Processo INDEFERIDO em 27/05/2008."/>
    <m/>
    <x v="3"/>
    <x v="6"/>
    <s v="Ouro Preto"/>
    <x v="0"/>
    <s v="Igreja São Francisco de Assis, no Distrito de Antônio Pereira"/>
    <n v="1"/>
    <x v="1"/>
    <n v="1"/>
    <n v="73"/>
    <n v="1938"/>
    <m/>
    <m/>
    <m/>
    <x v="0"/>
    <x v="4"/>
    <m/>
    <m/>
    <m/>
    <s v=" "/>
    <s v="Bem Imóvel"/>
    <s v="Edificação"/>
    <x v="0"/>
    <m/>
    <m/>
    <m/>
    <m/>
    <m/>
    <m/>
    <x v="1"/>
    <x v="1"/>
    <m/>
    <d v="2008-05-27T00:00:00"/>
    <x v="2"/>
    <m/>
    <m/>
    <m/>
    <m/>
    <m/>
    <m/>
    <m/>
    <m/>
    <m/>
    <m/>
  </r>
  <r>
    <x v="0"/>
    <s v="INDEFERIDO em 05/07/1999."/>
    <m/>
    <x v="2"/>
    <x v="8"/>
    <s v="Caxias"/>
    <x v="0"/>
    <s v="Igreja Matriz de N. S. da Conceição e São José"/>
    <n v="1"/>
    <x v="1"/>
    <n v="1"/>
    <n v="74"/>
    <n v="1938"/>
    <m/>
    <m/>
    <m/>
    <x v="0"/>
    <x v="4"/>
    <m/>
    <m/>
    <m/>
    <s v=" "/>
    <s v="Bem Imóvel"/>
    <s v="Edificação"/>
    <x v="0"/>
    <m/>
    <m/>
    <m/>
    <m/>
    <m/>
    <m/>
    <x v="1"/>
    <x v="1"/>
    <m/>
    <d v="1999-07-05T00:00:00"/>
    <x v="3"/>
    <s v="Rafael da SE-PI informou que este processo não está tombado. No site do Noronha Santos também não está constando. (04/04/2013 por telefone)."/>
    <m/>
    <m/>
    <m/>
    <m/>
    <m/>
    <m/>
    <m/>
    <m/>
    <m/>
  </r>
  <r>
    <x v="0"/>
    <m/>
    <m/>
    <x v="3"/>
    <x v="6"/>
    <s v="Barão de Cocais"/>
    <x v="0"/>
    <s v="Igreja Matriz de São João Batista"/>
    <n v="1"/>
    <x v="0"/>
    <n v="0"/>
    <n v="75"/>
    <n v="1938"/>
    <m/>
    <m/>
    <m/>
    <x v="0"/>
    <x v="0"/>
    <m/>
    <m/>
    <m/>
    <s v="MG-3105400-BI-ED-00003"/>
    <s v="Bem Imóvel"/>
    <s v="Edificação"/>
    <x v="0"/>
    <m/>
    <m/>
    <d v="1939-09-08T00:00:00"/>
    <m/>
    <m/>
    <m/>
    <x v="6"/>
    <x v="0"/>
    <m/>
    <m/>
    <x v="0"/>
    <m/>
    <s v="Não se aplica"/>
    <m/>
    <m/>
    <m/>
    <m/>
    <m/>
    <m/>
    <m/>
    <m/>
  </r>
  <r>
    <x v="0"/>
    <m/>
    <m/>
    <x v="3"/>
    <x v="6"/>
    <s v="Barão de Cocais"/>
    <x v="0"/>
    <s v="Capela de Nossa Senhora do Rosário"/>
    <n v="1"/>
    <x v="0"/>
    <n v="0"/>
    <n v="75"/>
    <n v="1938"/>
    <m/>
    <m/>
    <m/>
    <x v="0"/>
    <x v="0"/>
    <m/>
    <m/>
    <m/>
    <s v="MG3105400BIED00001"/>
    <s v="Bem Imóvel"/>
    <s v="Edificação"/>
    <x v="0"/>
    <m/>
    <m/>
    <d v="1939-09-08T00:00:00"/>
    <m/>
    <m/>
    <m/>
    <x v="6"/>
    <x v="0"/>
    <m/>
    <m/>
    <x v="0"/>
    <m/>
    <s v="Não se aplica"/>
    <m/>
    <m/>
    <m/>
    <m/>
    <m/>
    <m/>
    <m/>
    <m/>
  </r>
  <r>
    <x v="0"/>
    <m/>
    <m/>
    <x v="3"/>
    <x v="6"/>
    <s v="Barão de Cocais"/>
    <x v="0"/>
    <s v="Capela de Santana"/>
    <n v="1"/>
    <x v="0"/>
    <n v="0"/>
    <n v="75"/>
    <n v="1938"/>
    <m/>
    <m/>
    <m/>
    <x v="0"/>
    <x v="0"/>
    <m/>
    <m/>
    <m/>
    <s v="MG3105400BIED00002"/>
    <s v="Bem Imóvel"/>
    <s v="Edificação"/>
    <x v="0"/>
    <m/>
    <m/>
    <d v="1939-09-08T00:00:00"/>
    <m/>
    <m/>
    <m/>
    <x v="6"/>
    <x v="0"/>
    <m/>
    <m/>
    <x v="0"/>
    <m/>
    <s v="Não se aplica"/>
    <m/>
    <m/>
    <m/>
    <m/>
    <m/>
    <m/>
    <m/>
    <m/>
  </r>
  <r>
    <x v="0"/>
    <m/>
    <m/>
    <x v="3"/>
    <x v="6"/>
    <s v="Catas Altas"/>
    <x v="0"/>
    <s v="Igreja Matriz de Nossa Senhora da Conceição"/>
    <n v="1"/>
    <x v="0"/>
    <n v="0"/>
    <n v="75"/>
    <n v="1938"/>
    <m/>
    <m/>
    <m/>
    <x v="0"/>
    <x v="0"/>
    <m/>
    <m/>
    <m/>
    <s v="MG3115359BIED00001"/>
    <s v="Bem Imóvel"/>
    <s v="Edificação"/>
    <x v="0"/>
    <m/>
    <m/>
    <d v="1939-09-08T00:00:00"/>
    <m/>
    <m/>
    <m/>
    <x v="6"/>
    <x v="0"/>
    <m/>
    <m/>
    <x v="0"/>
    <m/>
    <s v="Não se aplica"/>
    <m/>
    <m/>
    <m/>
    <m/>
    <m/>
    <m/>
    <m/>
    <m/>
  </r>
  <r>
    <x v="0"/>
    <m/>
    <m/>
    <x v="3"/>
    <x v="6"/>
    <s v="Congonhas"/>
    <x v="2"/>
    <s v="Santuário de Bom Jesus de Matozinhos: conjunto arquitetônico, paisagístico e escultórico"/>
    <n v="1"/>
    <x v="0"/>
    <n v="1"/>
    <n v="75"/>
    <n v="1938"/>
    <m/>
    <m/>
    <m/>
    <x v="0"/>
    <x v="0"/>
    <m/>
    <m/>
    <m/>
    <s v="MG3118007BICA00002"/>
    <s v="Bem Imóvel"/>
    <s v="Conjunto Arquitetônico"/>
    <x v="0"/>
    <m/>
    <m/>
    <d v="1939-09-08T00:00:00"/>
    <m/>
    <m/>
    <m/>
    <x v="6"/>
    <x v="0"/>
    <m/>
    <m/>
    <x v="0"/>
    <m/>
    <s v="Não se aplica"/>
    <m/>
    <m/>
    <m/>
    <m/>
    <m/>
    <m/>
    <m/>
    <s v="“A inscrição abrange o conjunto arquitetônico, escultórico e paisagístico do Santuário. (Despacho de 17/03/1950, do Diretor do PHAN). "/>
  </r>
  <r>
    <x v="0"/>
    <m/>
    <m/>
    <x v="3"/>
    <x v="6"/>
    <s v="Mariana"/>
    <x v="0"/>
    <s v="Igreja de Nossa Senhora do Carmo "/>
    <n v="1"/>
    <x v="0"/>
    <n v="0"/>
    <n v="75"/>
    <n v="1938"/>
    <m/>
    <m/>
    <m/>
    <x v="0"/>
    <x v="0"/>
    <m/>
    <m/>
    <m/>
    <s v="MG3140001BIED00009"/>
    <s v="Bem Imóvel"/>
    <s v="Edificação"/>
    <x v="0"/>
    <m/>
    <m/>
    <d v="1939-09-08T00:00:00"/>
    <m/>
    <m/>
    <m/>
    <x v="6"/>
    <x v="0"/>
    <m/>
    <m/>
    <x v="0"/>
    <m/>
    <s v="Não se aplica"/>
    <m/>
    <m/>
    <m/>
    <m/>
    <m/>
    <m/>
    <m/>
    <m/>
  </r>
  <r>
    <x v="0"/>
    <m/>
    <m/>
    <x v="3"/>
    <x v="6"/>
    <s v="Mariana"/>
    <x v="0"/>
    <s v="Igreja de Nossa Senhora do Rosário dos Pretos"/>
    <n v="1"/>
    <x v="0"/>
    <n v="0"/>
    <n v="75"/>
    <n v="1938"/>
    <m/>
    <m/>
    <m/>
    <x v="0"/>
    <x v="0"/>
    <m/>
    <m/>
    <m/>
    <s v="MG3140001BIED00011"/>
    <s v="Bem Imóvel"/>
    <s v="Edificação"/>
    <x v="0"/>
    <m/>
    <m/>
    <d v="1939-09-08T00:00:00"/>
    <m/>
    <m/>
    <m/>
    <x v="6"/>
    <x v="0"/>
    <m/>
    <m/>
    <x v="0"/>
    <m/>
    <s v="Não se aplica"/>
    <m/>
    <m/>
    <m/>
    <m/>
    <m/>
    <m/>
    <m/>
    <m/>
  </r>
  <r>
    <x v="0"/>
    <m/>
    <m/>
    <x v="3"/>
    <x v="6"/>
    <s v="Mariana"/>
    <x v="0"/>
    <s v="Igreja da Sé"/>
    <n v="1"/>
    <x v="0"/>
    <n v="0"/>
    <n v="75"/>
    <n v="1938"/>
    <m/>
    <m/>
    <m/>
    <x v="0"/>
    <x v="0"/>
    <m/>
    <m/>
    <m/>
    <s v="MG3140001BICU00001"/>
    <s v="Bem Imóvel"/>
    <s v="Edificação"/>
    <x v="0"/>
    <m/>
    <m/>
    <d v="1939-09-08T00:00:00"/>
    <m/>
    <m/>
    <m/>
    <x v="6"/>
    <x v="0"/>
    <m/>
    <m/>
    <x v="0"/>
    <m/>
    <s v="Não se aplica"/>
    <m/>
    <m/>
    <m/>
    <m/>
    <m/>
    <m/>
    <m/>
    <m/>
  </r>
  <r>
    <x v="0"/>
    <m/>
    <m/>
    <x v="3"/>
    <x v="6"/>
    <s v="Mariana"/>
    <x v="0"/>
    <s v="Capela de Nossa Senhora dos Anjos da Arquiconfraria de São Francisco "/>
    <n v="1"/>
    <x v="0"/>
    <n v="0"/>
    <n v="75"/>
    <n v="1938"/>
    <m/>
    <m/>
    <m/>
    <x v="0"/>
    <x v="0"/>
    <m/>
    <m/>
    <m/>
    <s v="MG3140001BIED00001"/>
    <s v="Bem Imóvel"/>
    <s v="Edificação"/>
    <x v="0"/>
    <m/>
    <m/>
    <d v="1939-09-08T00:00:00"/>
    <m/>
    <m/>
    <m/>
    <x v="6"/>
    <x v="0"/>
    <m/>
    <m/>
    <x v="0"/>
    <m/>
    <s v="Não se aplica"/>
    <m/>
    <m/>
    <m/>
    <m/>
    <m/>
    <m/>
    <m/>
    <m/>
  </r>
  <r>
    <x v="0"/>
    <m/>
    <m/>
    <x v="3"/>
    <x v="6"/>
    <s v="Mariana"/>
    <x v="0"/>
    <s v="Capela de Santana"/>
    <n v="1"/>
    <x v="0"/>
    <n v="0"/>
    <n v="75"/>
    <n v="1938"/>
    <m/>
    <m/>
    <m/>
    <x v="0"/>
    <x v="0"/>
    <m/>
    <m/>
    <m/>
    <s v="MG3105400BIED00002"/>
    <s v="Bem Imóvel"/>
    <s v="Edificação"/>
    <x v="0"/>
    <m/>
    <m/>
    <d v="1939-09-08T00:00:00"/>
    <m/>
    <m/>
    <m/>
    <x v="6"/>
    <x v="0"/>
    <m/>
    <m/>
    <x v="0"/>
    <m/>
    <s v="Não se aplica"/>
    <m/>
    <m/>
    <m/>
    <m/>
    <m/>
    <m/>
    <m/>
    <m/>
  </r>
  <r>
    <x v="0"/>
    <m/>
    <m/>
    <x v="3"/>
    <x v="6"/>
    <s v="Ouro Preto"/>
    <x v="0"/>
    <s v="Igreja Matriz de Nossa Senhora do Pilar"/>
    <n v="1"/>
    <x v="0"/>
    <n v="0"/>
    <n v="75"/>
    <n v="1938"/>
    <m/>
    <m/>
    <m/>
    <x v="0"/>
    <x v="0"/>
    <m/>
    <m/>
    <m/>
    <s v="MG3146107BIED00015"/>
    <s v="Bem Imóvel"/>
    <s v="Edificação"/>
    <x v="0"/>
    <m/>
    <m/>
    <d v="1939-09-08T00:00:00"/>
    <m/>
    <m/>
    <m/>
    <x v="6"/>
    <x v="0"/>
    <m/>
    <m/>
    <x v="0"/>
    <m/>
    <s v="Não se aplica"/>
    <m/>
    <m/>
    <m/>
    <m/>
    <m/>
    <m/>
    <m/>
    <m/>
  </r>
  <r>
    <x v="0"/>
    <m/>
    <m/>
    <x v="3"/>
    <x v="6"/>
    <s v="Ouro Preto"/>
    <x v="0"/>
    <s v="Passo da Rua do Rosário"/>
    <n v="1"/>
    <x v="0"/>
    <n v="0"/>
    <n v="75"/>
    <n v="1938"/>
    <m/>
    <m/>
    <m/>
    <x v="0"/>
    <x v="0"/>
    <m/>
    <m/>
    <m/>
    <s v="MG3146107BIED00033"/>
    <s v="Bem Imóvel"/>
    <s v="Edificação"/>
    <x v="1"/>
    <m/>
    <m/>
    <d v="1939-09-08T00:00:00"/>
    <m/>
    <m/>
    <m/>
    <x v="6"/>
    <x v="0"/>
    <m/>
    <m/>
    <x v="0"/>
    <m/>
    <s v="Não se aplica"/>
    <m/>
    <m/>
    <m/>
    <m/>
    <m/>
    <m/>
    <m/>
    <m/>
  </r>
  <r>
    <x v="0"/>
    <m/>
    <m/>
    <x v="3"/>
    <x v="6"/>
    <s v="Ouro Preto"/>
    <x v="8"/>
    <s v="Oratório da Rua Barão de Ouro Branco"/>
    <n v="1"/>
    <x v="0"/>
    <n v="0"/>
    <n v="75"/>
    <n v="1938"/>
    <m/>
    <m/>
    <m/>
    <x v="0"/>
    <x v="0"/>
    <m/>
    <m/>
    <m/>
    <s v="MG3146107BMAR00001"/>
    <s v="Bem Móvel e Integrado"/>
    <s v="Artefato"/>
    <x v="1"/>
    <m/>
    <m/>
    <d v="1939-09-08T00:00:00"/>
    <m/>
    <m/>
    <m/>
    <x v="6"/>
    <x v="0"/>
    <m/>
    <m/>
    <x v="0"/>
    <m/>
    <s v="Não se aplica"/>
    <m/>
    <s v="Não se aplica"/>
    <m/>
    <m/>
    <m/>
    <m/>
    <m/>
    <m/>
  </r>
  <r>
    <x v="0"/>
    <m/>
    <m/>
    <x v="3"/>
    <x v="6"/>
    <s v="Ouro Preto"/>
    <x v="0"/>
    <s v="Igreja de Santa Efigênia"/>
    <n v="1"/>
    <x v="0"/>
    <n v="0"/>
    <n v="75"/>
    <n v="1938"/>
    <m/>
    <m/>
    <m/>
    <x v="0"/>
    <x v="0"/>
    <m/>
    <m/>
    <m/>
    <s v="MG-3146107-BI-ED-00008"/>
    <s v="Bem Imóvel"/>
    <s v="Edificação"/>
    <x v="0"/>
    <m/>
    <m/>
    <d v="1939-09-08T00:00:00"/>
    <m/>
    <m/>
    <m/>
    <x v="6"/>
    <x v="0"/>
    <m/>
    <m/>
    <x v="0"/>
    <m/>
    <s v="Não se aplica"/>
    <m/>
    <m/>
    <m/>
    <m/>
    <m/>
    <m/>
    <m/>
    <m/>
  </r>
  <r>
    <x v="0"/>
    <m/>
    <m/>
    <x v="3"/>
    <x v="6"/>
    <s v="Ouro Preto"/>
    <x v="0"/>
    <s v="Igreja do Bom Jesus do Matozinhos"/>
    <n v="1"/>
    <x v="0"/>
    <n v="0"/>
    <n v="75"/>
    <n v="1938"/>
    <m/>
    <m/>
    <m/>
    <x v="0"/>
    <x v="0"/>
    <m/>
    <m/>
    <m/>
    <s v="MG3146107BIED00012"/>
    <s v="Bem Imóvel"/>
    <s v="Edificação"/>
    <x v="0"/>
    <m/>
    <m/>
    <d v="1939-09-08T00:00:00"/>
    <m/>
    <m/>
    <m/>
    <x v="6"/>
    <x v="0"/>
    <m/>
    <m/>
    <x v="0"/>
    <m/>
    <s v="Não se aplica"/>
    <m/>
    <m/>
    <m/>
    <m/>
    <m/>
    <m/>
    <m/>
    <m/>
  </r>
  <r>
    <x v="0"/>
    <m/>
    <m/>
    <x v="3"/>
    <x v="6"/>
    <s v="Ouro Preto"/>
    <x v="0"/>
    <s v="Passo à Praça Tiradentes"/>
    <n v="1"/>
    <x v="0"/>
    <n v="0"/>
    <n v="75"/>
    <n v="1938"/>
    <m/>
    <m/>
    <m/>
    <x v="0"/>
    <x v="0"/>
    <m/>
    <m/>
    <m/>
    <s v="MG3146107BIED00032"/>
    <s v="Bem Imóvel"/>
    <s v="Edificação"/>
    <x v="1"/>
    <m/>
    <m/>
    <d v="1939-09-08T00:00:00"/>
    <m/>
    <m/>
    <m/>
    <x v="6"/>
    <x v="0"/>
    <m/>
    <m/>
    <x v="0"/>
    <m/>
    <s v="Não se aplica"/>
    <m/>
    <m/>
    <m/>
    <m/>
    <m/>
    <m/>
    <m/>
    <m/>
  </r>
  <r>
    <x v="0"/>
    <m/>
    <m/>
    <x v="3"/>
    <x v="6"/>
    <s v="Ouro Preto"/>
    <x v="0"/>
    <s v="Capela de Nossa Senhora do Rosário de Padre Faria "/>
    <n v="1"/>
    <x v="0"/>
    <n v="0"/>
    <n v="75"/>
    <n v="1938"/>
    <m/>
    <m/>
    <m/>
    <x v="0"/>
    <x v="0"/>
    <m/>
    <m/>
    <m/>
    <s v="MG3146107BIED00023"/>
    <s v="Bem Imóvel"/>
    <s v="Edificação"/>
    <x v="0"/>
    <m/>
    <m/>
    <d v="1939-09-08T00:00:00"/>
    <m/>
    <m/>
    <m/>
    <x v="6"/>
    <x v="0"/>
    <m/>
    <m/>
    <x v="0"/>
    <m/>
    <s v="Não se aplica"/>
    <m/>
    <m/>
    <m/>
    <m/>
    <m/>
    <m/>
    <m/>
    <m/>
  </r>
  <r>
    <x v="0"/>
    <m/>
    <m/>
    <x v="3"/>
    <x v="6"/>
    <s v="Ouro Preto"/>
    <x v="0"/>
    <s v="Capela de Nossa Senhora da Piedade"/>
    <n v="1"/>
    <x v="0"/>
    <n v="0"/>
    <n v="75"/>
    <n v="1938"/>
    <m/>
    <m/>
    <m/>
    <x v="0"/>
    <x v="0"/>
    <m/>
    <m/>
    <m/>
    <s v="MG3146107BIED00021"/>
    <s v="Bem Imóvel"/>
    <s v="Edificação"/>
    <x v="0"/>
    <m/>
    <m/>
    <d v="1939-09-08T00:00:00"/>
    <m/>
    <m/>
    <m/>
    <x v="6"/>
    <x v="0"/>
    <m/>
    <m/>
    <x v="0"/>
    <m/>
    <s v="Não se aplica"/>
    <m/>
    <m/>
    <m/>
    <m/>
    <m/>
    <m/>
    <m/>
    <m/>
  </r>
  <r>
    <x v="0"/>
    <m/>
    <m/>
    <x v="3"/>
    <x v="6"/>
    <s v="Ouro Preto"/>
    <x v="0"/>
    <s v="Capela de São Sebastião"/>
    <n v="1"/>
    <x v="0"/>
    <n v="0"/>
    <n v="75"/>
    <n v="1938"/>
    <m/>
    <m/>
    <m/>
    <x v="0"/>
    <x v="0"/>
    <m/>
    <m/>
    <m/>
    <s v="MG3146107BIED00002"/>
    <s v="Bem Imóvel"/>
    <s v="Edificação"/>
    <x v="0"/>
    <m/>
    <m/>
    <d v="1939-09-08T00:00:00"/>
    <m/>
    <m/>
    <m/>
    <x v="6"/>
    <x v="0"/>
    <m/>
    <m/>
    <x v="0"/>
    <m/>
    <s v="Não se aplica"/>
    <m/>
    <m/>
    <m/>
    <m/>
    <m/>
    <m/>
    <m/>
    <m/>
  </r>
  <r>
    <x v="0"/>
    <m/>
    <m/>
    <x v="3"/>
    <x v="6"/>
    <s v="Ouro Preto"/>
    <x v="0"/>
    <s v="Passo da Rua São José"/>
    <n v="1"/>
    <x v="0"/>
    <n v="0"/>
    <n v="75"/>
    <n v="1938"/>
    <m/>
    <m/>
    <m/>
    <x v="0"/>
    <x v="0"/>
    <m/>
    <m/>
    <m/>
    <s v="MG3146107BIED00018"/>
    <s v="Bem Imóvel"/>
    <s v="Edificação"/>
    <x v="1"/>
    <m/>
    <m/>
    <d v="1939-09-08T00:00:00"/>
    <m/>
    <m/>
    <m/>
    <x v="6"/>
    <x v="0"/>
    <m/>
    <m/>
    <x v="0"/>
    <m/>
    <s v="Não se aplica"/>
    <m/>
    <m/>
    <m/>
    <m/>
    <m/>
    <m/>
    <m/>
    <m/>
  </r>
  <r>
    <x v="0"/>
    <m/>
    <m/>
    <x v="3"/>
    <x v="6"/>
    <s v="Ouro Preto"/>
    <x v="0"/>
    <s v="Capela de São João"/>
    <n v="1"/>
    <x v="0"/>
    <n v="0"/>
    <n v="75"/>
    <n v="1938"/>
    <m/>
    <m/>
    <m/>
    <x v="0"/>
    <x v="0"/>
    <m/>
    <m/>
    <m/>
    <s v="MG3146107BIED00025"/>
    <s v="Bem Imóvel"/>
    <s v="Edificação"/>
    <x v="0"/>
    <m/>
    <m/>
    <d v="1939-09-08T00:00:00"/>
    <m/>
    <m/>
    <m/>
    <x v="6"/>
    <x v="0"/>
    <m/>
    <m/>
    <x v="0"/>
    <m/>
    <s v="Não se aplica"/>
    <m/>
    <m/>
    <m/>
    <m/>
    <m/>
    <m/>
    <m/>
    <m/>
  </r>
  <r>
    <x v="0"/>
    <m/>
    <m/>
    <x v="3"/>
    <x v="6"/>
    <s v="Ouro Preto"/>
    <x v="0"/>
    <s v="Igreja de São Francisco de Paula "/>
    <n v="1"/>
    <x v="0"/>
    <n v="0"/>
    <n v="75"/>
    <n v="1938"/>
    <m/>
    <m/>
    <m/>
    <x v="0"/>
    <x v="0"/>
    <m/>
    <m/>
    <m/>
    <s v="MG3146107BIED00011"/>
    <s v="Bem Imóvel"/>
    <s v="Edificação"/>
    <x v="0"/>
    <m/>
    <m/>
    <d v="1939-09-08T00:00:00"/>
    <m/>
    <m/>
    <m/>
    <x v="6"/>
    <x v="0"/>
    <m/>
    <m/>
    <x v="0"/>
    <m/>
    <s v="Não se aplica"/>
    <m/>
    <m/>
    <m/>
    <m/>
    <m/>
    <m/>
    <m/>
    <m/>
  </r>
  <r>
    <x v="0"/>
    <m/>
    <m/>
    <x v="3"/>
    <x v="6"/>
    <s v="Ouro Preto"/>
    <x v="0"/>
    <s v="Capela do Bom Jesus das Flores "/>
    <n v="1"/>
    <x v="0"/>
    <n v="0"/>
    <n v="75"/>
    <n v="1938"/>
    <m/>
    <m/>
    <m/>
    <x v="0"/>
    <x v="0"/>
    <m/>
    <m/>
    <m/>
    <s v="MG3146107BIED00026"/>
    <s v="Bem Imóvel"/>
    <s v="Edificação"/>
    <x v="0"/>
    <m/>
    <m/>
    <d v="1939-09-08T00:00:00"/>
    <m/>
    <m/>
    <m/>
    <x v="6"/>
    <x v="0"/>
    <m/>
    <m/>
    <x v="0"/>
    <m/>
    <s v="Não se aplica"/>
    <m/>
    <m/>
    <m/>
    <m/>
    <m/>
    <m/>
    <m/>
    <m/>
  </r>
  <r>
    <x v="0"/>
    <m/>
    <m/>
    <x v="3"/>
    <x v="6"/>
    <s v="Ouro Preto"/>
    <x v="0"/>
    <s v="Capela do Senhor do Bonfim"/>
    <n v="1"/>
    <x v="0"/>
    <n v="0"/>
    <n v="75"/>
    <n v="1938"/>
    <m/>
    <m/>
    <m/>
    <x v="0"/>
    <x v="0"/>
    <m/>
    <m/>
    <m/>
    <s v="MG3146107BIED00027"/>
    <s v="Bem Imóvel"/>
    <s v="Edificação"/>
    <x v="0"/>
    <m/>
    <m/>
    <d v="1939-09-08T00:00:00"/>
    <m/>
    <m/>
    <m/>
    <x v="6"/>
    <x v="0"/>
    <m/>
    <m/>
    <x v="0"/>
    <m/>
    <s v="Não se aplica"/>
    <m/>
    <m/>
    <m/>
    <m/>
    <m/>
    <m/>
    <m/>
    <m/>
  </r>
  <r>
    <x v="0"/>
    <m/>
    <m/>
    <x v="3"/>
    <x v="6"/>
    <s v="Ouro Preto"/>
    <x v="0"/>
    <s v="Igreja de Nossa Senhora das Mercês e Perdões"/>
    <n v="1"/>
    <x v="0"/>
    <n v="0"/>
    <n v="75"/>
    <n v="1938"/>
    <m/>
    <m/>
    <m/>
    <x v="0"/>
    <x v="0"/>
    <m/>
    <m/>
    <m/>
    <s v="MG3146107BIED00005"/>
    <s v="Bem Imóvel"/>
    <s v="Edificação"/>
    <x v="0"/>
    <m/>
    <m/>
    <d v="1939-09-08T00:00:00"/>
    <m/>
    <m/>
    <m/>
    <x v="6"/>
    <x v="0"/>
    <m/>
    <m/>
    <x v="0"/>
    <m/>
    <s v="Não se aplica"/>
    <m/>
    <m/>
    <m/>
    <m/>
    <m/>
    <m/>
    <m/>
    <m/>
  </r>
  <r>
    <x v="0"/>
    <m/>
    <m/>
    <x v="3"/>
    <x v="6"/>
    <s v="Ouro Preto"/>
    <x v="0"/>
    <s v="Passo da Ponte Seca"/>
    <n v="1"/>
    <x v="0"/>
    <n v="0"/>
    <n v="75"/>
    <n v="1938"/>
    <m/>
    <m/>
    <m/>
    <x v="0"/>
    <x v="0"/>
    <m/>
    <m/>
    <m/>
    <s v="MG3146107BIED00017"/>
    <s v="Bem Imóvel"/>
    <s v="Edificação"/>
    <x v="1"/>
    <m/>
    <m/>
    <d v="1939-09-08T00:00:00"/>
    <m/>
    <m/>
    <m/>
    <x v="6"/>
    <x v="0"/>
    <m/>
    <m/>
    <x v="0"/>
    <m/>
    <s v="Não se aplica"/>
    <m/>
    <m/>
    <m/>
    <m/>
    <m/>
    <m/>
    <m/>
    <m/>
  </r>
  <r>
    <x v="0"/>
    <m/>
    <m/>
    <x v="3"/>
    <x v="6"/>
    <s v="Ouro Preto"/>
    <x v="0"/>
    <s v="Passo de Antônio Dias"/>
    <n v="1"/>
    <x v="0"/>
    <n v="0"/>
    <n v="75"/>
    <n v="1938"/>
    <m/>
    <m/>
    <m/>
    <x v="0"/>
    <x v="0"/>
    <m/>
    <m/>
    <m/>
    <s v="MG3146107BIED00019"/>
    <s v="Bem Imóvel"/>
    <s v="Edificação"/>
    <x v="1"/>
    <m/>
    <m/>
    <d v="1939-09-08T00:00:00"/>
    <m/>
    <m/>
    <m/>
    <x v="6"/>
    <x v="0"/>
    <m/>
    <m/>
    <x v="0"/>
    <m/>
    <s v="Não se aplica"/>
    <m/>
    <m/>
    <m/>
    <m/>
    <m/>
    <m/>
    <m/>
    <m/>
  </r>
  <r>
    <x v="0"/>
    <m/>
    <m/>
    <x v="3"/>
    <x v="6"/>
    <s v="Ouro Preto"/>
    <x v="0"/>
    <s v="Igreja de Nossa Senhora do Rosário "/>
    <n v="1"/>
    <x v="0"/>
    <n v="0"/>
    <n v="75"/>
    <n v="1938"/>
    <m/>
    <m/>
    <m/>
    <x v="0"/>
    <x v="0"/>
    <m/>
    <m/>
    <m/>
    <s v="MG3146107BIED00007"/>
    <s v="Bem Imóvel"/>
    <s v="Edificação"/>
    <x v="0"/>
    <m/>
    <m/>
    <d v="1939-09-08T00:00:00"/>
    <m/>
    <m/>
    <m/>
    <x v="6"/>
    <x v="0"/>
    <m/>
    <m/>
    <x v="0"/>
    <m/>
    <s v="Não se aplica"/>
    <m/>
    <m/>
    <m/>
    <m/>
    <m/>
    <m/>
    <m/>
    <m/>
  </r>
  <r>
    <x v="0"/>
    <m/>
    <m/>
    <x v="3"/>
    <x v="6"/>
    <s v="Ouro Preto"/>
    <x v="0"/>
    <s v="Capela de São José"/>
    <n v="1"/>
    <x v="0"/>
    <n v="0"/>
    <n v="75"/>
    <n v="1938"/>
    <m/>
    <m/>
    <m/>
    <x v="0"/>
    <x v="0"/>
    <m/>
    <m/>
    <m/>
    <s v="MG3146107BIED00001"/>
    <s v="Bem Imóvel"/>
    <s v="Edificação"/>
    <x v="0"/>
    <m/>
    <m/>
    <d v="1939-09-08T00:00:00"/>
    <m/>
    <m/>
    <m/>
    <x v="6"/>
    <x v="0"/>
    <m/>
    <m/>
    <x v="0"/>
    <m/>
    <s v="Não se aplica"/>
    <m/>
    <m/>
    <m/>
    <m/>
    <m/>
    <m/>
    <m/>
    <m/>
  </r>
  <r>
    <x v="0"/>
    <m/>
    <m/>
    <x v="3"/>
    <x v="6"/>
    <s v="Ouro Preto"/>
    <x v="0"/>
    <s v="Capela de Nossa Senhora das Dores"/>
    <n v="1"/>
    <x v="0"/>
    <n v="0"/>
    <n v="75"/>
    <n v="1938"/>
    <m/>
    <m/>
    <m/>
    <x v="0"/>
    <x v="0"/>
    <m/>
    <m/>
    <m/>
    <s v="MG3146107BIED00022"/>
    <s v="Bem Imóvel"/>
    <s v="Edificação"/>
    <x v="0"/>
    <m/>
    <m/>
    <d v="1939-09-08T00:00:00"/>
    <m/>
    <m/>
    <m/>
    <x v="6"/>
    <x v="0"/>
    <m/>
    <m/>
    <x v="0"/>
    <m/>
    <s v="Não se aplica"/>
    <m/>
    <m/>
    <m/>
    <m/>
    <m/>
    <m/>
    <m/>
    <m/>
  </r>
  <r>
    <x v="0"/>
    <m/>
    <m/>
    <x v="3"/>
    <x v="6"/>
    <s v="Ouro Preto"/>
    <x v="0"/>
    <s v="Igreja Nossa Senhora das Mercês e Misericórdia"/>
    <n v="1"/>
    <x v="0"/>
    <n v="0"/>
    <n v="75"/>
    <n v="1938"/>
    <m/>
    <m/>
    <m/>
    <x v="0"/>
    <x v="0"/>
    <m/>
    <m/>
    <m/>
    <s v="MG3146107BIED00016"/>
    <s v="Bem Imóvel"/>
    <s v="Edificação"/>
    <x v="0"/>
    <m/>
    <m/>
    <d v="1939-09-08T00:00:00"/>
    <m/>
    <m/>
    <m/>
    <x v="6"/>
    <x v="0"/>
    <m/>
    <m/>
    <x v="0"/>
    <m/>
    <s v="Não se aplica"/>
    <m/>
    <m/>
    <m/>
    <m/>
    <m/>
    <m/>
    <m/>
    <m/>
  </r>
  <r>
    <x v="0"/>
    <m/>
    <m/>
    <x v="3"/>
    <x v="6"/>
    <s v="Ouro Preto"/>
    <x v="0"/>
    <s v="Igreja Matriz de Nossa Senhora da Conceição de Antônio Dias "/>
    <n v="1"/>
    <x v="0"/>
    <n v="0"/>
    <n v="75"/>
    <n v="1938"/>
    <m/>
    <m/>
    <m/>
    <x v="0"/>
    <x v="0"/>
    <m/>
    <m/>
    <m/>
    <s v="MG-3146107-BI-ED-00013"/>
    <s v="Bem Imóvel"/>
    <s v="Edificação"/>
    <x v="0"/>
    <m/>
    <m/>
    <d v="1939-09-08T00:00:00"/>
    <m/>
    <m/>
    <m/>
    <x v="6"/>
    <x v="0"/>
    <m/>
    <m/>
    <x v="0"/>
    <m/>
    <s v="Não se aplica"/>
    <m/>
    <m/>
    <m/>
    <m/>
    <m/>
    <m/>
    <m/>
    <m/>
  </r>
  <r>
    <x v="0"/>
    <m/>
    <m/>
    <x v="3"/>
    <x v="3"/>
    <s v="Rio de Janeiro"/>
    <x v="4"/>
    <s v="Solar del Rei"/>
    <n v="1"/>
    <x v="0"/>
    <n v="1"/>
    <n v="76"/>
    <n v="1938"/>
    <m/>
    <m/>
    <m/>
    <x v="0"/>
    <x v="0"/>
    <m/>
    <m/>
    <m/>
    <s v="RJ3304557BIED00007"/>
    <s v="Bem Imóvel"/>
    <s v="Edificação"/>
    <x v="1"/>
    <m/>
    <m/>
    <d v="1938-05-05T00:00:00"/>
    <m/>
    <m/>
    <m/>
    <x v="0"/>
    <x v="0"/>
    <m/>
    <m/>
    <x v="0"/>
    <m/>
    <s v="Não se aplica"/>
    <m/>
    <m/>
    <m/>
    <m/>
    <m/>
    <m/>
    <m/>
    <m/>
  </r>
  <r>
    <x v="0"/>
    <m/>
    <m/>
    <x v="3"/>
    <x v="3"/>
    <s v="Rio de Janeiro"/>
    <x v="3"/>
    <s v="Col. arqueol. Balbino de Freitas: conchais do litoral sul"/>
    <n v="1"/>
    <x v="0"/>
    <n v="1"/>
    <n v="77"/>
    <n v="1938"/>
    <m/>
    <m/>
    <m/>
    <x v="0"/>
    <x v="0"/>
    <m/>
    <m/>
    <m/>
    <s v="RJ3304557BMCL00002"/>
    <s v="Bem Arqueológico"/>
    <s v="Coleção"/>
    <x v="1"/>
    <d v="1948-04-14T00:00:00"/>
    <m/>
    <m/>
    <m/>
    <m/>
    <m/>
    <x v="7"/>
    <x v="2"/>
    <m/>
    <m/>
    <x v="0"/>
    <m/>
    <s v="Não se aplica"/>
    <m/>
    <s v="Não se aplica"/>
    <m/>
    <m/>
    <m/>
    <m/>
    <m/>
    <m/>
  </r>
  <r>
    <x v="0"/>
    <m/>
    <m/>
    <x v="2"/>
    <x v="9"/>
    <s v="Fortaleza"/>
    <x v="3"/>
    <s v="Col. arqueol. do Museu da Escola Normal Justiniano de Serpa"/>
    <n v="1"/>
    <x v="0"/>
    <n v="1"/>
    <n v="78"/>
    <n v="1938"/>
    <m/>
    <m/>
    <m/>
    <x v="0"/>
    <x v="0"/>
    <m/>
    <m/>
    <m/>
    <s v="CE2304400BMCL00001"/>
    <s v="Bem Arqueológico"/>
    <s v="Coleção"/>
    <x v="1"/>
    <d v="1941-01-27T00:00:00"/>
    <m/>
    <m/>
    <m/>
    <m/>
    <m/>
    <x v="2"/>
    <x v="2"/>
    <m/>
    <m/>
    <x v="0"/>
    <m/>
    <s v="Não se aplica"/>
    <m/>
    <s v="Não se aplica"/>
    <m/>
    <m/>
    <m/>
    <m/>
    <m/>
    <m/>
  </r>
  <r>
    <x v="0"/>
    <m/>
    <m/>
    <x v="2"/>
    <x v="5"/>
    <s v="Salvador"/>
    <x v="0"/>
    <s v="Igreja e Mosteiro de Monte Serrat"/>
    <n v="1"/>
    <x v="0"/>
    <n v="1"/>
    <n v="79"/>
    <n v="1938"/>
    <m/>
    <m/>
    <m/>
    <x v="0"/>
    <x v="0"/>
    <m/>
    <m/>
    <m/>
    <s v="BA2927408BIED00049"/>
    <s v="Bem Imóvel"/>
    <s v="Edificação"/>
    <x v="0"/>
    <m/>
    <m/>
    <d v="1938-06-27T00:00:00"/>
    <m/>
    <m/>
    <m/>
    <x v="0"/>
    <x v="0"/>
    <m/>
    <m/>
    <x v="0"/>
    <m/>
    <s v="Não se aplica"/>
    <m/>
    <m/>
    <m/>
    <m/>
    <m/>
    <m/>
    <m/>
    <m/>
  </r>
  <r>
    <x v="0"/>
    <m/>
    <m/>
    <x v="2"/>
    <x v="5"/>
    <s v="Salvador"/>
    <x v="0"/>
    <s v="Mosteiro e Igreja da Graça"/>
    <n v="1"/>
    <x v="0"/>
    <n v="0"/>
    <n v="79"/>
    <n v="1938"/>
    <m/>
    <m/>
    <m/>
    <x v="0"/>
    <x v="0"/>
    <m/>
    <m/>
    <m/>
    <s v="BA2927408BIED00050"/>
    <s v="Bem Imóvel"/>
    <s v="Edificação"/>
    <x v="0"/>
    <m/>
    <m/>
    <d v="1938-06-27T00:00:00"/>
    <m/>
    <m/>
    <m/>
    <x v="0"/>
    <x v="0"/>
    <m/>
    <m/>
    <x v="0"/>
    <m/>
    <s v="Não se aplica"/>
    <m/>
    <m/>
    <m/>
    <m/>
    <m/>
    <m/>
    <m/>
    <m/>
  </r>
  <r>
    <x v="0"/>
    <m/>
    <m/>
    <x v="2"/>
    <x v="5"/>
    <s v="Salvador"/>
    <x v="0"/>
    <s v="Mosteiro e Igreja de São Bento"/>
    <n v="1"/>
    <x v="0"/>
    <n v="0"/>
    <n v="79"/>
    <n v="1938"/>
    <m/>
    <m/>
    <m/>
    <x v="0"/>
    <x v="0"/>
    <m/>
    <m/>
    <m/>
    <s v="BA2927408BIED00048"/>
    <s v="Bem Imóvel"/>
    <s v="Edificação"/>
    <x v="0"/>
    <m/>
    <m/>
    <d v="1938-06-27T00:00:00"/>
    <m/>
    <m/>
    <m/>
    <x v="0"/>
    <x v="0"/>
    <m/>
    <m/>
    <x v="0"/>
    <m/>
    <s v="Não se aplica"/>
    <m/>
    <m/>
    <m/>
    <m/>
    <m/>
    <m/>
    <m/>
    <m/>
  </r>
  <r>
    <x v="0"/>
    <m/>
    <m/>
    <x v="2"/>
    <x v="5"/>
    <s v="Salvador"/>
    <x v="0"/>
    <s v="Santa Casa da Misericórdia da Bahia e Igreja"/>
    <n v="1"/>
    <x v="0"/>
    <n v="1"/>
    <n v="80"/>
    <n v="1938"/>
    <m/>
    <m/>
    <m/>
    <x v="0"/>
    <x v="0"/>
    <m/>
    <m/>
    <m/>
    <s v="BA2927408BIED00032"/>
    <s v="Bem Imóvel"/>
    <s v="Edificação"/>
    <x v="0"/>
    <m/>
    <m/>
    <d v="1938-06-14T00:00:00"/>
    <m/>
    <m/>
    <m/>
    <x v="0"/>
    <x v="0"/>
    <m/>
    <m/>
    <x v="0"/>
    <m/>
    <s v="Não se aplica"/>
    <m/>
    <m/>
    <m/>
    <m/>
    <m/>
    <m/>
    <m/>
    <m/>
  </r>
  <r>
    <x v="0"/>
    <m/>
    <m/>
    <x v="2"/>
    <x v="5"/>
    <s v="Salvador"/>
    <x v="4"/>
    <s v="Casa Pia e Colégio dos Órfãos de São Joaquim"/>
    <n v="1"/>
    <x v="0"/>
    <n v="1"/>
    <n v="81"/>
    <n v="1938"/>
    <m/>
    <m/>
    <m/>
    <x v="0"/>
    <x v="0"/>
    <m/>
    <m/>
    <m/>
    <s v="BA-2927408-BI-ED-00036"/>
    <s v="Bem Imóvel"/>
    <s v="Edificação"/>
    <x v="1"/>
    <m/>
    <d v="1941-03-28T00:00:00"/>
    <d v="1941-03-28T00:00:00"/>
    <m/>
    <m/>
    <m/>
    <x v="2"/>
    <x v="2"/>
    <m/>
    <m/>
    <x v="0"/>
    <m/>
    <s v="Não se aplica"/>
    <m/>
    <m/>
    <m/>
    <m/>
    <m/>
    <m/>
    <m/>
    <m/>
  </r>
  <r>
    <x v="0"/>
    <m/>
    <m/>
    <x v="2"/>
    <x v="5"/>
    <s v="Salvador"/>
    <x v="0"/>
    <s v="Igreja e Casa da Ordem Terceira do Carmo"/>
    <n v="1"/>
    <x v="0"/>
    <n v="1"/>
    <n v="82"/>
    <n v="1938"/>
    <m/>
    <m/>
    <m/>
    <x v="0"/>
    <x v="0"/>
    <m/>
    <m/>
    <m/>
    <s v="BA2927408BIED00051"/>
    <s v="Bem Imóvel"/>
    <s v="Edificação"/>
    <x v="0"/>
    <m/>
    <m/>
    <d v="1938-06-20T00:00:00"/>
    <m/>
    <m/>
    <m/>
    <x v="0"/>
    <x v="0"/>
    <m/>
    <m/>
    <x v="0"/>
    <m/>
    <s v="Não se aplica"/>
    <m/>
    <m/>
    <m/>
    <m/>
    <m/>
    <m/>
    <m/>
    <m/>
  </r>
  <r>
    <x v="0"/>
    <m/>
    <m/>
    <x v="2"/>
    <x v="5"/>
    <s v="Salvador"/>
    <x v="0"/>
    <s v="Igreja e Casa da Ordem Terceira de São Domingos"/>
    <n v="1"/>
    <x v="0"/>
    <n v="1"/>
    <n v="83"/>
    <n v="1938"/>
    <m/>
    <m/>
    <m/>
    <x v="0"/>
    <x v="0"/>
    <m/>
    <m/>
    <m/>
    <s v="BA2927408BIED00056"/>
    <s v="Bem Imóvel"/>
    <s v="Edificação"/>
    <x v="0"/>
    <m/>
    <m/>
    <d v="1938-06-20T00:00:00"/>
    <m/>
    <m/>
    <m/>
    <x v="0"/>
    <x v="0"/>
    <m/>
    <m/>
    <x v="0"/>
    <m/>
    <s v="Não se aplica"/>
    <m/>
    <m/>
    <m/>
    <m/>
    <m/>
    <m/>
    <m/>
    <m/>
  </r>
  <r>
    <x v="0"/>
    <m/>
    <m/>
    <x v="2"/>
    <x v="5"/>
    <s v="Salvador"/>
    <x v="4"/>
    <s v="Catedral Basílica de Salvador"/>
    <n v="1"/>
    <x v="0"/>
    <n v="1"/>
    <n v="84"/>
    <n v="1938"/>
    <m/>
    <m/>
    <m/>
    <x v="0"/>
    <x v="0"/>
    <m/>
    <m/>
    <m/>
    <s v="BA2927408BIED00001"/>
    <s v="Bem Imóvel"/>
    <s v="Edificação"/>
    <x v="0"/>
    <m/>
    <m/>
    <d v="1938-05-25T00:00:00"/>
    <m/>
    <m/>
    <m/>
    <x v="0"/>
    <x v="0"/>
    <m/>
    <m/>
    <x v="0"/>
    <m/>
    <s v="Não se aplica"/>
    <m/>
    <m/>
    <m/>
    <m/>
    <m/>
    <m/>
    <m/>
    <s v="“O tombamento inclui todo o seu acervo, de acordo com a Resolução do Conselho Consultivo da SPHAN, de 13/08/85, referente ao Proc. Administ. nº 13/85/SPHAN&quot;."/>
  </r>
  <r>
    <x v="0"/>
    <m/>
    <m/>
    <x v="3"/>
    <x v="3"/>
    <s v="Rio de Janeiro"/>
    <x v="4"/>
    <s v="Fazenda do Engenho d' Água: casa (em Jacarepaguá)"/>
    <n v="1"/>
    <x v="0"/>
    <n v="1"/>
    <n v="85"/>
    <n v="1938"/>
    <m/>
    <m/>
    <m/>
    <x v="0"/>
    <x v="0"/>
    <m/>
    <m/>
    <m/>
    <s v="RJ3304557BIED00059"/>
    <s v="Bem Imóvel"/>
    <s v="Edificação"/>
    <x v="1"/>
    <m/>
    <d v="1938-07-30T00:00:00"/>
    <d v="1938-07-30T00:00:00"/>
    <m/>
    <m/>
    <m/>
    <x v="0"/>
    <x v="0"/>
    <m/>
    <m/>
    <x v="0"/>
    <m/>
    <s v="Não se aplica"/>
    <m/>
    <s v="P"/>
    <s v="não"/>
    <s v="não"/>
    <s v="sim"/>
    <m/>
    <n v="1990"/>
    <s v="Entorno e Normatização: Portaria Iphan nº 3/90"/>
  </r>
  <r>
    <x v="0"/>
    <m/>
    <m/>
    <x v="2"/>
    <x v="5"/>
    <s v="Salvador"/>
    <x v="0"/>
    <s v="Convento e Igreja de São Francisco"/>
    <n v="1"/>
    <x v="0"/>
    <n v="1"/>
    <n v="86"/>
    <n v="1938"/>
    <m/>
    <m/>
    <m/>
    <x v="0"/>
    <x v="0"/>
    <m/>
    <m/>
    <m/>
    <s v="BA2927408BIED00058"/>
    <s v="Bem Imóvel"/>
    <s v="Edificação"/>
    <x v="0"/>
    <m/>
    <d v="1938-03-31T00:00:00"/>
    <d v="1938-03-31T00:00:00"/>
    <m/>
    <m/>
    <m/>
    <x v="0"/>
    <x v="0"/>
    <m/>
    <m/>
    <x v="0"/>
    <m/>
    <s v="Não se aplica"/>
    <m/>
    <m/>
    <m/>
    <m/>
    <m/>
    <m/>
    <m/>
    <m/>
  </r>
  <r>
    <x v="0"/>
    <m/>
    <m/>
    <x v="3"/>
    <x v="3"/>
    <s v="Rio de Janeiro"/>
    <x v="8"/>
    <s v="Marco da Fundação da Cidade do Rio de Janeiro"/>
    <n v="1"/>
    <x v="0"/>
    <n v="1"/>
    <n v="87"/>
    <n v="1938"/>
    <m/>
    <m/>
    <m/>
    <x v="0"/>
    <x v="0"/>
    <m/>
    <m/>
    <m/>
    <s v="RJ3304557BMAR00004"/>
    <s v="Bem Móvel e Integrado"/>
    <s v="Artefato"/>
    <x v="1"/>
    <m/>
    <d v="1938-07-15T00:00:00"/>
    <m/>
    <m/>
    <m/>
    <m/>
    <x v="0"/>
    <x v="0"/>
    <m/>
    <m/>
    <x v="0"/>
    <m/>
    <s v="Não se aplica"/>
    <m/>
    <s v="Não se aplica"/>
    <m/>
    <m/>
    <m/>
    <m/>
    <m/>
    <m/>
  </r>
  <r>
    <x v="0"/>
    <m/>
    <m/>
    <x v="3"/>
    <x v="3"/>
    <s v="Rio de Janeiro"/>
    <x v="8"/>
    <s v="Lápide tumular de Estácio de Sá"/>
    <n v="1"/>
    <x v="0"/>
    <n v="0"/>
    <n v="87"/>
    <n v="1938"/>
    <m/>
    <m/>
    <m/>
    <x v="0"/>
    <x v="0"/>
    <m/>
    <m/>
    <m/>
    <s v="RJ3304557BMAR00006"/>
    <s v="Bem Móvel e Integrado"/>
    <s v="Artefato"/>
    <x v="1"/>
    <m/>
    <d v="1951-09-20T00:00:00"/>
    <m/>
    <m/>
    <m/>
    <m/>
    <x v="8"/>
    <x v="3"/>
    <m/>
    <m/>
    <x v="0"/>
    <m/>
    <s v="Não se aplica"/>
    <m/>
    <s v="Não se aplica"/>
    <m/>
    <m/>
    <m/>
    <m/>
    <m/>
    <s v="Sob a guarda dos Missionários Capuchinhos do Rio de Janeiro, na Igreja Matriz de São Sebastião"/>
  </r>
  <r>
    <x v="1"/>
    <m/>
    <m/>
    <x v="1"/>
    <x v="1"/>
    <m/>
    <x v="1"/>
    <s v="Número VAGO"/>
    <m/>
    <x v="1"/>
    <n v="1"/>
    <n v="88"/>
    <m/>
    <m/>
    <m/>
    <m/>
    <x v="1"/>
    <x v="1"/>
    <m/>
    <m/>
    <m/>
    <s v=" "/>
    <m/>
    <m/>
    <x v="1"/>
    <m/>
    <m/>
    <m/>
    <m/>
    <m/>
    <m/>
    <x v="1"/>
    <x v="1"/>
    <m/>
    <m/>
    <x v="0"/>
    <m/>
    <m/>
    <m/>
    <m/>
    <m/>
    <m/>
    <m/>
    <m/>
    <m/>
    <m/>
  </r>
  <r>
    <x v="0"/>
    <m/>
    <m/>
    <x v="2"/>
    <x v="5"/>
    <s v="Salvador"/>
    <x v="0"/>
    <s v="Igreja da Ordem Terceira de São Francisco"/>
    <n v="1"/>
    <x v="0"/>
    <n v="1"/>
    <n v="89"/>
    <n v="1938"/>
    <m/>
    <m/>
    <m/>
    <x v="0"/>
    <x v="0"/>
    <m/>
    <m/>
    <m/>
    <s v="BA2927408BIED00017"/>
    <s v="Bem Imóvel"/>
    <s v="Edificação"/>
    <x v="0"/>
    <m/>
    <m/>
    <d v="1938-05-25T00:00:00"/>
    <m/>
    <m/>
    <m/>
    <x v="0"/>
    <x v="0"/>
    <m/>
    <m/>
    <x v="0"/>
    <s v="O tombamento inclui todo o seu acervo, de acordo com a Resolução do Conselho Consultivo da SPHAN, de 13/08/85, referente ao Proc. Administ. nº 13/85/SPHAN&quot;."/>
    <s v="Não se aplica"/>
    <m/>
    <m/>
    <m/>
    <m/>
    <m/>
    <m/>
    <m/>
    <m/>
  </r>
  <r>
    <x v="0"/>
    <m/>
    <m/>
    <x v="2"/>
    <x v="5"/>
    <s v="Salvador"/>
    <x v="0"/>
    <s v=" Igreja de São Miguel"/>
    <n v="1"/>
    <x v="0"/>
    <n v="0"/>
    <n v="89"/>
    <n v="1938"/>
    <m/>
    <m/>
    <m/>
    <x v="0"/>
    <x v="0"/>
    <m/>
    <m/>
    <m/>
    <s v="BA2927408BIED00060"/>
    <s v="Bem Imóvel"/>
    <s v="Edificação"/>
    <x v="0"/>
    <m/>
    <m/>
    <d v="1938-05-25T00:00:00"/>
    <m/>
    <m/>
    <m/>
    <x v="0"/>
    <x v="0"/>
    <m/>
    <m/>
    <x v="0"/>
    <s v="O tombamento inclui todo o seu acervo, de acordo com a Resolução do Conselho Consultivo da SPHAN, de 13/08/85, referente ao Proc. Administ. nº 13/85/SPHAN&quot;."/>
    <s v="Não se aplica"/>
    <m/>
    <m/>
    <m/>
    <m/>
    <m/>
    <m/>
    <m/>
    <m/>
  </r>
  <r>
    <x v="0"/>
    <m/>
    <m/>
    <x v="2"/>
    <x v="5"/>
    <s v="Salvador"/>
    <x v="0"/>
    <s v="Convento e Igreja de Nossa Senhora do Carmo"/>
    <n v="1"/>
    <x v="0"/>
    <n v="1"/>
    <n v="90"/>
    <n v="1938"/>
    <m/>
    <m/>
    <m/>
    <x v="0"/>
    <x v="0"/>
    <m/>
    <m/>
    <m/>
    <s v="BA2927408BIED00039"/>
    <s v="Bem Imóvel"/>
    <s v="Edificação"/>
    <x v="0"/>
    <m/>
    <d v="1938-05-11T00:00:00"/>
    <d v="1938-05-11T00:00:00"/>
    <m/>
    <m/>
    <m/>
    <x v="0"/>
    <x v="0"/>
    <m/>
    <m/>
    <x v="0"/>
    <m/>
    <s v="Não se aplica"/>
    <m/>
    <m/>
    <m/>
    <m/>
    <m/>
    <m/>
    <m/>
    <m/>
  </r>
  <r>
    <x v="0"/>
    <m/>
    <m/>
    <x v="3"/>
    <x v="3"/>
    <s v="Rio de Janeiro"/>
    <x v="4"/>
    <s v="Fortim de Caetano Madeira"/>
    <n v="1"/>
    <x v="0"/>
    <n v="1"/>
    <n v="91"/>
    <n v="1938"/>
    <m/>
    <m/>
    <m/>
    <x v="0"/>
    <x v="0"/>
    <m/>
    <m/>
    <m/>
    <s v="RJ3304557BICA00007"/>
    <s v="Bem Imóvel"/>
    <s v="Edificação"/>
    <x v="1"/>
    <m/>
    <d v="1938-04-20T00:00:00"/>
    <m/>
    <m/>
    <m/>
    <m/>
    <x v="0"/>
    <x v="0"/>
    <m/>
    <m/>
    <x v="0"/>
    <m/>
    <s v="Não se aplica"/>
    <m/>
    <m/>
    <m/>
    <m/>
    <m/>
    <m/>
    <m/>
    <m/>
  </r>
  <r>
    <x v="0"/>
    <m/>
    <m/>
    <x v="3"/>
    <x v="3"/>
    <s v="Rio de Janeiro"/>
    <x v="2"/>
    <s v="Solar Grandjean de Montigny e jardim"/>
    <n v="1"/>
    <x v="0"/>
    <n v="1"/>
    <n v="92"/>
    <n v="1938"/>
    <m/>
    <m/>
    <m/>
    <x v="0"/>
    <x v="0"/>
    <m/>
    <m/>
    <m/>
    <s v="RJ3304557BICA00001"/>
    <s v="Bem Imóvel"/>
    <s v="Conjunto Arquitetônico"/>
    <x v="3"/>
    <m/>
    <m/>
    <d v="1938-08-10T00:00:00"/>
    <m/>
    <n v="1938"/>
    <n v="4"/>
    <x v="0"/>
    <x v="0"/>
    <m/>
    <m/>
    <x v="0"/>
    <m/>
    <s v="Não se aplica"/>
    <m/>
    <m/>
    <m/>
    <m/>
    <m/>
    <m/>
    <m/>
    <s v="Passou para a propriedade da Pontifícia Universidade Católica do Rio de Janeiro, em 18/12/1951"/>
  </r>
  <r>
    <x v="0"/>
    <s v="Processo INDEFERIDO em 07/02/1948."/>
    <m/>
    <x v="0"/>
    <x v="0"/>
    <s v="Porto Alegre"/>
    <x v="3"/>
    <s v="Coleção Vicente Prestes de Almeida"/>
    <n v="1"/>
    <x v="1"/>
    <n v="1"/>
    <n v="93"/>
    <n v="1938"/>
    <m/>
    <m/>
    <m/>
    <x v="0"/>
    <x v="4"/>
    <m/>
    <m/>
    <m/>
    <s v=" "/>
    <s v="Bem Móvel e Integrado"/>
    <s v="Coleção"/>
    <x v="1"/>
    <m/>
    <m/>
    <m/>
    <m/>
    <m/>
    <m/>
    <x v="1"/>
    <x v="1"/>
    <m/>
    <d v="1948-02-07T00:00:00"/>
    <x v="1"/>
    <m/>
    <m/>
    <m/>
    <m/>
    <m/>
    <m/>
    <m/>
    <m/>
    <m/>
    <m/>
  </r>
  <r>
    <x v="0"/>
    <m/>
    <m/>
    <x v="0"/>
    <x v="0"/>
    <s v="Triunfo"/>
    <x v="4"/>
    <s v="Casa natal de Bento Gonçalves"/>
    <n v="1"/>
    <x v="0"/>
    <n v="1"/>
    <n v="94"/>
    <n v="1938"/>
    <m/>
    <m/>
    <m/>
    <x v="0"/>
    <x v="0"/>
    <m/>
    <m/>
    <m/>
    <s v="RS4322004BIED00001"/>
    <s v="Bem Imóvel"/>
    <s v="Edificação"/>
    <x v="1"/>
    <m/>
    <d v="1940-06-08T00:00:00"/>
    <m/>
    <m/>
    <m/>
    <m/>
    <x v="9"/>
    <x v="2"/>
    <m/>
    <m/>
    <x v="0"/>
    <m/>
    <s v="Não se aplica"/>
    <m/>
    <m/>
    <m/>
    <m/>
    <m/>
    <m/>
    <m/>
    <m/>
  </r>
  <r>
    <x v="0"/>
    <s v="O Processo teve parecer de indeferimento em 07/02/1948, sendo INDEFERIDO em 30/09/1999."/>
    <m/>
    <x v="0"/>
    <x v="0"/>
    <s v="São Leopoldo"/>
    <x v="4"/>
    <s v="Casa do Colono Alemão ou Casa da Feitoria Velha"/>
    <n v="1"/>
    <x v="1"/>
    <n v="1"/>
    <n v="95"/>
    <n v="1938"/>
    <m/>
    <m/>
    <m/>
    <x v="0"/>
    <x v="4"/>
    <m/>
    <m/>
    <m/>
    <s v=" "/>
    <s v="Bem Imóvel"/>
    <s v="Edificação"/>
    <x v="1"/>
    <m/>
    <m/>
    <m/>
    <m/>
    <m/>
    <m/>
    <x v="1"/>
    <x v="1"/>
    <m/>
    <d v="1999-09-30T00:00:00"/>
    <x v="3"/>
    <m/>
    <m/>
    <m/>
    <m/>
    <m/>
    <m/>
    <m/>
    <m/>
    <m/>
    <m/>
  </r>
  <r>
    <x v="0"/>
    <m/>
    <m/>
    <x v="0"/>
    <x v="0"/>
    <s v="Porto Alegre"/>
    <x v="0"/>
    <s v="Igreja de Nossa Senhora das Dores"/>
    <n v="1"/>
    <x v="0"/>
    <n v="1"/>
    <n v="96"/>
    <n v="1938"/>
    <m/>
    <m/>
    <m/>
    <x v="0"/>
    <x v="0"/>
    <m/>
    <m/>
    <m/>
    <s v="RS4314902BIED00002"/>
    <s v="Bem Imóvel"/>
    <s v="Edificação"/>
    <x v="0"/>
    <m/>
    <m/>
    <d v="1938-07-20T00:00:00"/>
    <m/>
    <m/>
    <m/>
    <x v="0"/>
    <x v="0"/>
    <m/>
    <m/>
    <x v="0"/>
    <m/>
    <s v="Não se aplica"/>
    <m/>
    <s v="P"/>
    <s v="sim"/>
    <s v="sim"/>
    <s v="sim"/>
    <m/>
    <s v="PORTARIA Nº 483,06/12/ 2016"/>
    <s v="Dispõe sobre a delimitação da área de entorno dos bens tombados pelo IPHAN no Centro Histórico da Cidade de Porto Alegre, Rio Grande do Sul, e estabelece diretrizes para intervenções nos bens inseridos na área delimitada._x000a_"/>
  </r>
  <r>
    <x v="0"/>
    <m/>
    <m/>
    <x v="0"/>
    <x v="0"/>
    <s v="Viamão"/>
    <x v="0"/>
    <s v="Igreja de Nossa Senhora da Conceição de Viamão"/>
    <n v="1"/>
    <x v="0"/>
    <n v="0"/>
    <n v="96"/>
    <n v="1938"/>
    <m/>
    <m/>
    <m/>
    <x v="0"/>
    <x v="0"/>
    <m/>
    <m/>
    <m/>
    <s v="RS4323002BIED00001"/>
    <s v="Bem Imóvel"/>
    <s v="Edificação"/>
    <x v="0"/>
    <m/>
    <m/>
    <d v="1938-07-20T00:00:00"/>
    <m/>
    <m/>
    <m/>
    <x v="0"/>
    <x v="0"/>
    <m/>
    <m/>
    <x v="0"/>
    <m/>
    <s v="Não se aplica"/>
    <m/>
    <m/>
    <m/>
    <m/>
    <m/>
    <m/>
    <m/>
    <m/>
  </r>
  <r>
    <x v="0"/>
    <m/>
    <m/>
    <x v="0"/>
    <x v="0"/>
    <s v="Piratini"/>
    <x v="4"/>
    <s v="Casa de Garibaldi"/>
    <n v="1"/>
    <x v="0"/>
    <n v="0"/>
    <n v="97"/>
    <n v="1938"/>
    <m/>
    <m/>
    <m/>
    <x v="0"/>
    <x v="0"/>
    <m/>
    <m/>
    <m/>
    <s v="RS4314605BIED00001"/>
    <s v="Bem Imóvel"/>
    <s v="Edificação"/>
    <x v="1"/>
    <m/>
    <d v="1941-10-03T00:00:00"/>
    <m/>
    <m/>
    <m/>
    <m/>
    <x v="2"/>
    <x v="2"/>
    <m/>
    <m/>
    <x v="0"/>
    <m/>
    <s v="Não se aplica"/>
    <m/>
    <s v="S/D"/>
    <m/>
    <m/>
    <s v="não"/>
    <s v="sim"/>
    <n v="2006"/>
    <s v="Estudo realizado pela SE e Governo do Estado indica delimitação da área de entorno dos bens tombados e normatização; falta análise CGCH."/>
  </r>
  <r>
    <x v="0"/>
    <m/>
    <m/>
    <x v="0"/>
    <x v="0"/>
    <s v="Piratini"/>
    <x v="4"/>
    <s v="Palácio Farroupilha"/>
    <n v="1"/>
    <x v="0"/>
    <n v="1"/>
    <n v="97"/>
    <n v="1938"/>
    <m/>
    <m/>
    <m/>
    <x v="0"/>
    <x v="0"/>
    <m/>
    <m/>
    <m/>
    <s v="RS4314605BIED00002"/>
    <s v="Bem Imóvel"/>
    <s v="Edificação"/>
    <x v="1"/>
    <m/>
    <d v="1941-02-05T00:00:00"/>
    <m/>
    <m/>
    <m/>
    <m/>
    <x v="2"/>
    <x v="2"/>
    <m/>
    <m/>
    <x v="0"/>
    <m/>
    <s v="Não se aplica"/>
    <m/>
    <s v="S/D"/>
    <m/>
    <m/>
    <s v="não"/>
    <s v="sim"/>
    <n v="2006"/>
    <s v="Estudo realizado pela SE e Governo do Estado indica delimitação da área de entorno dos bens tombados e normatização; falta análise CGCH."/>
  </r>
  <r>
    <x v="0"/>
    <s v="Despacho para INDEFERIR o Processo em 07/02/1948."/>
    <m/>
    <x v="0"/>
    <x v="0"/>
    <s v="Porto Alegre"/>
    <x v="4"/>
    <s v="Solar de D. Diogo de Souza"/>
    <n v="1"/>
    <x v="1"/>
    <n v="1"/>
    <n v="98"/>
    <n v="1938"/>
    <m/>
    <m/>
    <m/>
    <x v="0"/>
    <x v="4"/>
    <m/>
    <m/>
    <m/>
    <s v=" "/>
    <s v="Bem Imóvel"/>
    <s v="Edificação"/>
    <x v="1"/>
    <m/>
    <m/>
    <m/>
    <m/>
    <m/>
    <m/>
    <x v="1"/>
    <x v="1"/>
    <m/>
    <d v="1948-02-07T00:00:00"/>
    <x v="1"/>
    <m/>
    <m/>
    <m/>
    <m/>
    <m/>
    <m/>
    <m/>
    <m/>
    <m/>
    <m/>
  </r>
  <r>
    <x v="0"/>
    <m/>
    <m/>
    <x v="3"/>
    <x v="3"/>
    <s v="Rio de Janeiro"/>
    <x v="9"/>
    <s v="Chafariz das Saracuras"/>
    <n v="1"/>
    <x v="0"/>
    <n v="1"/>
    <n v="99"/>
    <n v="1938"/>
    <m/>
    <m/>
    <m/>
    <x v="0"/>
    <x v="0"/>
    <m/>
    <m/>
    <m/>
    <s v="RJ-3304557-BM-AR-00013"/>
    <s v="Bem Imóvel"/>
    <s v="Equipamento Urbano"/>
    <x v="1"/>
    <m/>
    <d v="1938-06-30T00:00:00"/>
    <d v="1938-06-30T00:00:00"/>
    <m/>
    <m/>
    <m/>
    <x v="0"/>
    <x v="0"/>
    <m/>
    <m/>
    <x v="0"/>
    <m/>
    <s v="Não se aplica"/>
    <m/>
    <m/>
    <m/>
    <m/>
    <m/>
    <m/>
    <m/>
    <s v="Transferida a propriedadepara o estado da Guanabara, atual Estado do Rio de Janeiro, de acordo com o Decreto nº 48145, de 28/04/60, que instituiu a Comissão de Transferência do Serviço Público Federal"/>
  </r>
  <r>
    <x v="0"/>
    <m/>
    <m/>
    <x v="3"/>
    <x v="3"/>
    <s v="Rio de Janeiro"/>
    <x v="2"/>
    <s v="Quinta da Boa Vista"/>
    <n v="1"/>
    <x v="0"/>
    <n v="0"/>
    <n v="99"/>
    <n v="1938"/>
    <m/>
    <m/>
    <m/>
    <x v="0"/>
    <x v="0"/>
    <m/>
    <m/>
    <m/>
    <s v="RJ-3304557-BI-CA-00002"/>
    <s v="Bem Imóvel"/>
    <s v="Conjunto Arquitetônico"/>
    <x v="3"/>
    <m/>
    <d v="1938-06-30T00:00:00"/>
    <d v="1938-06-30T00:00:00"/>
    <m/>
    <m/>
    <m/>
    <x v="0"/>
    <x v="0"/>
    <m/>
    <m/>
    <x v="0"/>
    <s v="Outro processo 101-T-38"/>
    <s v="T"/>
    <m/>
    <s v="P"/>
    <m/>
    <m/>
    <s v="sim"/>
    <m/>
    <n v="1986"/>
    <s v="Entorno e Normatização: Portaria Iphan nº 02/86 revogada pela Portaria nº 135 de 13 DE FEVEREIRO DE 2013"/>
  </r>
  <r>
    <x v="0"/>
    <m/>
    <m/>
    <x v="3"/>
    <x v="3"/>
    <s v="Rio de Janeiro"/>
    <x v="4"/>
    <s v="Casa natal do Barão do Rio Branco"/>
    <n v="1"/>
    <x v="0"/>
    <n v="0"/>
    <n v="99"/>
    <n v="1938"/>
    <m/>
    <m/>
    <m/>
    <x v="0"/>
    <x v="0"/>
    <m/>
    <m/>
    <m/>
    <m/>
    <s v="Bem Imóvel"/>
    <s v="Edificação"/>
    <x v="1"/>
    <m/>
    <d v="1938-06-30T00:00:00"/>
    <d v="1938-06-30T00:00:00"/>
    <m/>
    <m/>
    <m/>
    <x v="0"/>
    <x v="0"/>
    <m/>
    <m/>
    <x v="0"/>
    <m/>
    <s v="Não se aplica"/>
    <m/>
    <m/>
    <m/>
    <m/>
    <m/>
    <m/>
    <m/>
    <m/>
  </r>
  <r>
    <x v="0"/>
    <m/>
    <m/>
    <x v="3"/>
    <x v="3"/>
    <s v="Rio de Janeiro"/>
    <x v="10"/>
    <s v="Campo de Sant'Anna"/>
    <n v="1"/>
    <x v="2"/>
    <n v="0"/>
    <n v="99"/>
    <n v="1938"/>
    <m/>
    <m/>
    <m/>
    <x v="0"/>
    <x v="2"/>
    <m/>
    <m/>
    <m/>
    <s v="RJ3304557BIED00076"/>
    <s v="Bem Paisagístico"/>
    <s v="Jardim Histórico"/>
    <x v="1"/>
    <m/>
    <s v="c"/>
    <s v="c"/>
    <m/>
    <m/>
    <m/>
    <x v="0"/>
    <x v="0"/>
    <m/>
    <m/>
    <x v="0"/>
    <s v="Tombamento cancelado em 1943 por despacho do Sr. Presidente da República, datado de 08/01/1943, em função da abertura da Avenida Presidente Vargas"/>
    <m/>
    <m/>
    <m/>
    <m/>
    <m/>
    <m/>
    <m/>
    <m/>
    <m/>
  </r>
  <r>
    <x v="0"/>
    <m/>
    <m/>
    <x v="3"/>
    <x v="3"/>
    <s v="Rio de Janeiro"/>
    <x v="4"/>
    <s v="Arco do Teles "/>
    <n v="1"/>
    <x v="0"/>
    <n v="0"/>
    <n v="99"/>
    <n v="1938"/>
    <m/>
    <m/>
    <m/>
    <x v="0"/>
    <x v="0"/>
    <m/>
    <m/>
    <m/>
    <s v="RJ3304557BIOE00004"/>
    <s v="Bem Imóvel"/>
    <s v="Edificação"/>
    <x v="1"/>
    <m/>
    <d v="1938-06-30T00:00:00"/>
    <d v="1938-06-30T00:00:00"/>
    <m/>
    <m/>
    <m/>
    <x v="0"/>
    <x v="0"/>
    <m/>
    <m/>
    <x v="0"/>
    <s v="Inserido na poligonal de tombamento da Praça XV"/>
    <s v="Não se aplica"/>
    <m/>
    <s v="Não se aplica"/>
    <s v="sim"/>
    <s v="sim"/>
    <m/>
    <m/>
    <m/>
    <m/>
  </r>
  <r>
    <x v="0"/>
    <m/>
    <m/>
    <x v="3"/>
    <x v="3"/>
    <s v="Rio de Janeiro"/>
    <x v="11"/>
    <s v="Morros da Cidade do Rio de Janeiro"/>
    <n v="1"/>
    <x v="0"/>
    <n v="0"/>
    <n v="99"/>
    <n v="1938"/>
    <m/>
    <m/>
    <m/>
    <x v="0"/>
    <x v="0"/>
    <m/>
    <m/>
    <m/>
    <s v="RJ3304557PSPS00013"/>
    <s v="Bem Paisagístico"/>
    <s v="Paisagem"/>
    <x v="1"/>
    <m/>
    <d v="1938-06-30T00:00:00"/>
    <d v="1938-06-30T00:00:00"/>
    <m/>
    <m/>
    <m/>
    <x v="0"/>
    <x v="0"/>
    <m/>
    <m/>
    <x v="0"/>
    <m/>
    <m/>
    <m/>
    <m/>
    <m/>
    <m/>
    <m/>
    <m/>
    <m/>
    <m/>
  </r>
  <r>
    <x v="0"/>
    <m/>
    <m/>
    <x v="3"/>
    <x v="3"/>
    <s v="Rio de Janeiro"/>
    <x v="2"/>
    <s v="Jardim e Morro do Valongo: conjunto arquitetônico e paisagístico"/>
    <n v="1"/>
    <x v="0"/>
    <n v="0"/>
    <n v="99"/>
    <n v="1938"/>
    <m/>
    <m/>
    <m/>
    <x v="0"/>
    <x v="0"/>
    <m/>
    <m/>
    <m/>
    <s v="RJ-3304557-BI-CA-00013"/>
    <s v="Bem Imóvel"/>
    <s v="Conjunto Arquitetônico"/>
    <x v="3"/>
    <m/>
    <d v="1938-06-30T00:00:00"/>
    <d v="1938-06-30T00:00:00"/>
    <m/>
    <m/>
    <m/>
    <x v="0"/>
    <x v="0"/>
    <m/>
    <m/>
    <x v="0"/>
    <s v=" Outro processo 101-T-38"/>
    <s v="Não se aplica"/>
    <m/>
    <s v="P"/>
    <s v="sim"/>
    <s v="sim"/>
    <s v="sim"/>
    <m/>
    <n v="2013"/>
    <s v="PORTARIA Nº  135, DE 13 DE FEVEREIRO DE 2013"/>
  </r>
  <r>
    <x v="0"/>
    <m/>
    <m/>
    <x v="3"/>
    <x v="3"/>
    <s v="Rio de Janeiro"/>
    <x v="10"/>
    <s v="Passeio Público: chafariz dos Jacarés, obeliscos e portão do Mestre Valentim"/>
    <n v="1"/>
    <x v="0"/>
    <n v="0"/>
    <n v="99"/>
    <n v="1938"/>
    <m/>
    <m/>
    <m/>
    <x v="0"/>
    <x v="0"/>
    <m/>
    <m/>
    <m/>
    <s v="RJ-3304557-PS-JD-00006"/>
    <s v="Bem Paisagístico"/>
    <s v="Jardim Histórico"/>
    <x v="1"/>
    <m/>
    <d v="1938-06-30T00:00:00"/>
    <d v="1938-06-30T00:00:00"/>
    <m/>
    <m/>
    <m/>
    <x v="0"/>
    <x v="0"/>
    <m/>
    <m/>
    <x v="0"/>
    <m/>
    <s v="Não se aplica"/>
    <m/>
    <s v="P"/>
    <s v="não"/>
    <s v="não"/>
    <s v="sim"/>
    <m/>
    <n v="1980"/>
    <s v="Normatização: Portaria Iphan nº 8/80"/>
  </r>
  <r>
    <x v="0"/>
    <m/>
    <m/>
    <x v="3"/>
    <x v="3"/>
    <s v="Rio de Janeiro"/>
    <x v="11"/>
    <s v="Praias de Paquetá"/>
    <n v="1"/>
    <x v="0"/>
    <n v="0"/>
    <n v="99"/>
    <n v="1938"/>
    <m/>
    <m/>
    <m/>
    <x v="0"/>
    <x v="0"/>
    <m/>
    <m/>
    <m/>
    <s v="RJ3304557PSPS00012"/>
    <s v="Bem Paisagístico"/>
    <s v="Paisagem"/>
    <x v="1"/>
    <m/>
    <d v="1938-06-30T00:00:00"/>
    <d v="1938-06-30T00:00:00"/>
    <m/>
    <m/>
    <m/>
    <x v="0"/>
    <x v="0"/>
    <m/>
    <m/>
    <x v="0"/>
    <m/>
    <m/>
    <m/>
    <m/>
    <m/>
    <m/>
    <m/>
    <m/>
    <m/>
    <m/>
  </r>
  <r>
    <x v="0"/>
    <m/>
    <m/>
    <x v="3"/>
    <x v="3"/>
    <s v="Rio de Janeiro"/>
    <x v="8"/>
    <s v="Marco da Fazenda Real de Santa Cruz"/>
    <n v="1"/>
    <x v="0"/>
    <n v="0"/>
    <n v="100"/>
    <n v="1938"/>
    <m/>
    <m/>
    <m/>
    <x v="0"/>
    <x v="0"/>
    <m/>
    <m/>
    <m/>
    <s v="RJ3304557BMAR00005"/>
    <s v="Bem Móvel e Integrado"/>
    <s v="Artefato"/>
    <x v="1"/>
    <m/>
    <d v="1938-04-05T00:00:00"/>
    <d v="1938-04-05T00:00:00"/>
    <m/>
    <m/>
    <m/>
    <x v="0"/>
    <x v="0"/>
    <m/>
    <m/>
    <x v="0"/>
    <m/>
    <s v="Não se aplica"/>
    <m/>
    <m/>
    <m/>
    <m/>
    <m/>
    <m/>
    <m/>
    <m/>
  </r>
  <r>
    <x v="0"/>
    <m/>
    <m/>
    <x v="3"/>
    <x v="3"/>
    <s v="Rio de Janeiro"/>
    <x v="9"/>
    <s v="Arcos da Lapa  ou Aqueduto da Carioca"/>
    <n v="1"/>
    <x v="0"/>
    <n v="1"/>
    <n v="100"/>
    <n v="1938"/>
    <m/>
    <m/>
    <m/>
    <x v="0"/>
    <x v="0"/>
    <m/>
    <m/>
    <m/>
    <s v="RJ3304557BIOE00005"/>
    <s v="Bem Imóvel"/>
    <s v="Obra de Engenharia"/>
    <x v="1"/>
    <m/>
    <d v="1938-04-05T00:00:00"/>
    <d v="1938-04-05T00:00:00"/>
    <m/>
    <m/>
    <m/>
    <x v="0"/>
    <x v="0"/>
    <m/>
    <m/>
    <x v="0"/>
    <s v="Parcialmente destombado em 1949"/>
    <s v="Não se aplica"/>
    <m/>
    <s v="P"/>
    <s v="não"/>
    <s v="não"/>
    <s v="sim"/>
    <m/>
    <n v="1980"/>
    <s v="Arcos da Lapa (aqueduto da Carioca) Normatização: Portaria Iphan nº 8/80. Parcialmente cancelada a inscrição, para o efeito especial de ser retirado um dos pilares, a fim de facilitar o escoamento do tráfego pela Av. Mem de Sá para a zona sul do D.F. (Dec"/>
  </r>
  <r>
    <x v="0"/>
    <m/>
    <m/>
    <x v="3"/>
    <x v="3"/>
    <s v="Rio de Janeiro"/>
    <x v="9"/>
    <s v="Ponte dos Jesuítas sobre o Rio Gandu"/>
    <n v="1"/>
    <x v="0"/>
    <n v="0"/>
    <n v="100"/>
    <n v="1938"/>
    <m/>
    <m/>
    <m/>
    <x v="0"/>
    <x v="0"/>
    <m/>
    <m/>
    <m/>
    <s v="RJ3304557BIOE00001"/>
    <s v="Bem Imóvel"/>
    <s v="Obra de Engenharia"/>
    <x v="1"/>
    <m/>
    <d v="1938-04-05T00:00:00"/>
    <d v="1938-04-05T00:00:00"/>
    <m/>
    <m/>
    <m/>
    <x v="0"/>
    <x v="0"/>
    <m/>
    <m/>
    <x v="0"/>
    <m/>
    <s v="Não se aplica"/>
    <m/>
    <m/>
    <m/>
    <m/>
    <s v="sim"/>
    <m/>
    <n v="1980"/>
    <s v="Arcos da Lapa (aqueduto da Carioca) Normatização: Portaria Iphan nº 8/80. Parcialmente cancelada a inscrição, para o efeito especial de ser retirado um dos pilares, a fim de facilitar o escoamento do tráfego pela Av. Mem de Sá para a zona sul do D.F. (Dec"/>
  </r>
  <r>
    <x v="0"/>
    <m/>
    <m/>
    <x v="2"/>
    <x v="2"/>
    <s v="Ilha de Itamaracá"/>
    <x v="4"/>
    <s v="Forte Orange"/>
    <n v="1"/>
    <x v="0"/>
    <n v="1"/>
    <n v="101"/>
    <n v="1938"/>
    <m/>
    <m/>
    <m/>
    <x v="0"/>
    <x v="0"/>
    <m/>
    <m/>
    <m/>
    <s v="PE2607604BIED00001"/>
    <s v="Bem Imóvel"/>
    <s v="Edificação"/>
    <x v="1"/>
    <m/>
    <d v="1938-05-24T00:00:00"/>
    <d v="1938-05-24T00:00:00"/>
    <m/>
    <m/>
    <n v="110"/>
    <x v="0"/>
    <x v="0"/>
    <n v="1984"/>
    <m/>
    <x v="0"/>
    <s v="Outro processo 155-T-38"/>
    <s v="Não se aplica"/>
    <m/>
    <m/>
    <m/>
    <m/>
    <m/>
    <m/>
    <m/>
    <m/>
  </r>
  <r>
    <x v="0"/>
    <m/>
    <m/>
    <x v="0"/>
    <x v="4"/>
    <s v="Paranaguá"/>
    <x v="4"/>
    <s v="Colégio dos Jesuítas"/>
    <n v="1"/>
    <x v="0"/>
    <n v="0"/>
    <n v="101"/>
    <n v="1938"/>
    <m/>
    <m/>
    <m/>
    <x v="0"/>
    <x v="0"/>
    <m/>
    <m/>
    <m/>
    <s v="PE-2607604-BI-ED-00001 "/>
    <s v="Bem Imóvel"/>
    <s v="Edificação"/>
    <x v="1"/>
    <m/>
    <d v="1938-05-24T00:00:00"/>
    <d v="1938-05-24T00:00:00"/>
    <m/>
    <m/>
    <n v="110"/>
    <x v="0"/>
    <x v="0"/>
    <n v="1984"/>
    <m/>
    <x v="0"/>
    <m/>
    <s v="Não se aplica"/>
    <m/>
    <s v="Não se aplica"/>
    <m/>
    <m/>
    <m/>
    <m/>
    <m/>
    <s v="Entregue ao Ministério da Educação conforme consta do Processo MES 90.689-50, em 15/V/1951.&quot;"/>
  </r>
  <r>
    <x v="0"/>
    <m/>
    <m/>
    <x v="2"/>
    <x v="2"/>
    <s v="Recife"/>
    <x v="4"/>
    <s v="Forte do Buraco"/>
    <n v="1"/>
    <x v="2"/>
    <n v="0"/>
    <n v="101"/>
    <n v="1938"/>
    <m/>
    <m/>
    <m/>
    <x v="0"/>
    <x v="2"/>
    <m/>
    <m/>
    <m/>
    <m/>
    <s v="Bem Imóvel"/>
    <s v="Edificação"/>
    <x v="1"/>
    <m/>
    <s v="c"/>
    <s v="c"/>
    <m/>
    <m/>
    <m/>
    <x v="0"/>
    <x v="0"/>
    <m/>
    <m/>
    <x v="0"/>
    <s v="&quot;Cancelada a inscrição em 19.01.1955, em cumprimento ao despacho do senhor presidente da República, de 10.01.1955, exarado nos termos do Decreto-lei nº 3.866, de 29.11.1941, à vista da exposição de motivos do Ministério da Marinha e do parecer do Gabinete"/>
    <s v="Não se aplica"/>
    <m/>
    <s v="Não se aplica"/>
    <m/>
    <m/>
    <m/>
    <m/>
    <m/>
    <s v="Entregue ao Ministério da Educação conforme consta do Processo MES 90.689-50, em 15/V/1951.&quot;"/>
  </r>
  <r>
    <x v="0"/>
    <m/>
    <m/>
    <x v="2"/>
    <x v="2"/>
    <s v="Recife"/>
    <x v="4"/>
    <s v="Forte das Cinco Pontas "/>
    <n v="1"/>
    <x v="0"/>
    <n v="0"/>
    <n v="101"/>
    <n v="1938"/>
    <m/>
    <m/>
    <m/>
    <x v="0"/>
    <x v="0"/>
    <m/>
    <m/>
    <m/>
    <s v="_x0009_PE-2611606-BI-ED-00009"/>
    <s v="Bem Imóvel"/>
    <s v="Edificação"/>
    <x v="1"/>
    <m/>
    <d v="1938-05-24T00:00:00"/>
    <d v="1938-05-24T00:00:00"/>
    <m/>
    <m/>
    <n v="110"/>
    <x v="0"/>
    <x v="0"/>
    <n v="1984"/>
    <m/>
    <x v="0"/>
    <s v="Outro processo 155-T-38"/>
    <s v="Não se aplica"/>
    <m/>
    <s v="sim"/>
    <m/>
    <m/>
    <m/>
    <m/>
    <m/>
    <s v="Forte Cinco Pontas: Delimitação de entorno incluindo vários bens, que teria sido apresentada ao Conselho Consultivo (verificar). Mapas com delimitações no Sambaqui."/>
  </r>
  <r>
    <x v="0"/>
    <m/>
    <m/>
    <x v="2"/>
    <x v="2"/>
    <s v="Recife"/>
    <x v="4"/>
    <s v="Forte do Brum"/>
    <n v="1"/>
    <x v="0"/>
    <n v="0"/>
    <n v="101"/>
    <n v="1938"/>
    <m/>
    <m/>
    <m/>
    <x v="0"/>
    <x v="0"/>
    <m/>
    <m/>
    <m/>
    <s v=" PE-2611606-BI-ED-00035"/>
    <s v="Bem Imóvel"/>
    <s v="Edificação"/>
    <x v="1"/>
    <m/>
    <d v="1938-05-24T00:00:00"/>
    <d v="1938-05-24T00:00:00"/>
    <m/>
    <m/>
    <n v="110"/>
    <x v="0"/>
    <x v="0"/>
    <n v="1984"/>
    <m/>
    <x v="0"/>
    <s v="Outro processo 155-T-38"/>
    <s v="Não se aplica"/>
    <m/>
    <s v="sim"/>
    <m/>
    <m/>
    <m/>
    <m/>
    <m/>
    <s v="Forte Cinco Pontas: Delimitação de entorno incluindo vários bens, que teria sido apresentada ao Conselho Consultivo (verificar). Mapas com delimitações no Sambaqui."/>
  </r>
  <r>
    <x v="0"/>
    <m/>
    <m/>
    <x v="3"/>
    <x v="3"/>
    <s v="Rio de Janeiro"/>
    <x v="0"/>
    <s v="Museu Nacional, inclusive a Coleção Arqueológica Balbino de Freitas"/>
    <n v="1"/>
    <x v="0"/>
    <n v="0"/>
    <n v="101"/>
    <n v="1938"/>
    <m/>
    <m/>
    <m/>
    <x v="0"/>
    <x v="0"/>
    <m/>
    <m/>
    <m/>
    <s v="RJ3304557BMCL00002"/>
    <s v="Bem Imóvel"/>
    <s v="Edificação"/>
    <x v="1"/>
    <m/>
    <d v="1938-05-11T00:00:00"/>
    <d v="1938-05-11T00:00:00"/>
    <m/>
    <m/>
    <n v="110"/>
    <x v="0"/>
    <x v="0"/>
    <n v="1984"/>
    <m/>
    <x v="0"/>
    <s v="Museu Nacional: é o mesmo do processo nº 1392?."/>
    <s v="Não se aplica"/>
    <m/>
    <m/>
    <m/>
    <m/>
    <s v="sim "/>
    <m/>
    <n v="1978"/>
    <s v="Ver informação número 55/78 boletim número 17/78."/>
  </r>
  <r>
    <x v="0"/>
    <m/>
    <m/>
    <x v="3"/>
    <x v="3"/>
    <s v="Rio de Janeiro"/>
    <x v="4"/>
    <s v="Edifício da antiga Alfândega e antiga Praça do Comércio, atual sede da Fundação Casa França-Brasil"/>
    <n v="1"/>
    <x v="0"/>
    <n v="0"/>
    <n v="101"/>
    <n v="1938"/>
    <m/>
    <m/>
    <m/>
    <x v="0"/>
    <x v="0"/>
    <m/>
    <m/>
    <m/>
    <s v="RJ3304557BIED00097"/>
    <s v="Bem Imóvel"/>
    <s v="Edificação"/>
    <x v="1"/>
    <m/>
    <d v="1938-05-24T00:00:00"/>
    <d v="1938-05-24T00:00:00"/>
    <m/>
    <m/>
    <n v="110"/>
    <x v="0"/>
    <x v="0"/>
    <n v="1984"/>
    <m/>
    <x v="0"/>
    <m/>
    <s v="Não se aplica"/>
    <m/>
    <m/>
    <m/>
    <m/>
    <m/>
    <m/>
    <m/>
    <m/>
  </r>
  <r>
    <x v="0"/>
    <m/>
    <m/>
    <x v="3"/>
    <x v="3"/>
    <s v="Rio de Janeiro"/>
    <x v="4"/>
    <s v="Fortaleza de São João: portão"/>
    <n v="1"/>
    <x v="0"/>
    <n v="0"/>
    <n v="101"/>
    <n v="1938"/>
    <m/>
    <m/>
    <m/>
    <x v="0"/>
    <x v="0"/>
    <m/>
    <m/>
    <m/>
    <s v="RJ-3304557-BM-AR-00025"/>
    <s v="Bem Imóvel"/>
    <s v="Edificação"/>
    <x v="1"/>
    <m/>
    <d v="1938-05-24T00:00:00"/>
    <d v="1938-05-24T00:00:00"/>
    <m/>
    <m/>
    <n v="110"/>
    <x v="0"/>
    <x v="0"/>
    <n v="1984"/>
    <m/>
    <x v="0"/>
    <m/>
    <s v="Não se aplica"/>
    <m/>
    <m/>
    <m/>
    <m/>
    <s v="sim "/>
    <m/>
    <n v="1978"/>
    <s v="Ver informação número 55/78 boletim número 17/78."/>
  </r>
  <r>
    <x v="0"/>
    <m/>
    <m/>
    <x v="3"/>
    <x v="3"/>
    <s v="Rio de Janeiro"/>
    <x v="4"/>
    <s v="Casa de Rui Barbosa "/>
    <n v="1"/>
    <x v="0"/>
    <n v="0"/>
    <n v="101"/>
    <n v="1938"/>
    <m/>
    <m/>
    <m/>
    <x v="0"/>
    <x v="0"/>
    <m/>
    <m/>
    <m/>
    <s v="RJ3304557BIED00069"/>
    <s v="Bem Imóvel"/>
    <s v="Edificação"/>
    <x v="1"/>
    <m/>
    <d v="1938-05-11T00:00:00"/>
    <d v="1938-05-11T00:00:00"/>
    <m/>
    <m/>
    <n v="110"/>
    <x v="0"/>
    <x v="0"/>
    <n v="1984"/>
    <m/>
    <x v="0"/>
    <m/>
    <s v="Não se aplica"/>
    <m/>
    <m/>
    <m/>
    <m/>
    <s v="sim "/>
    <m/>
    <n v="1978"/>
    <s v="Ver informação número 55/78 boletim número 17/78."/>
  </r>
  <r>
    <x v="0"/>
    <m/>
    <m/>
    <x v="3"/>
    <x v="3"/>
    <s v="Rio de Janeiro"/>
    <x v="9"/>
    <s v="Aqueduto da Colônia de Psicopatas "/>
    <n v="1"/>
    <x v="0"/>
    <n v="0"/>
    <n v="101"/>
    <n v="1938"/>
    <m/>
    <m/>
    <m/>
    <x v="0"/>
    <x v="0"/>
    <m/>
    <m/>
    <m/>
    <s v="RJ3304557BIOE00003"/>
    <s v="Bem Imóvel"/>
    <s v="Obra de Engenharia"/>
    <x v="1"/>
    <m/>
    <d v="1938-05-11T00:00:00"/>
    <d v="1938-05-11T00:00:00"/>
    <m/>
    <m/>
    <n v="110"/>
    <x v="0"/>
    <x v="0"/>
    <n v="1984"/>
    <m/>
    <x v="0"/>
    <s v="Outro processo 0154-T-38"/>
    <s v="Não se aplica"/>
    <m/>
    <s v="P"/>
    <s v="não"/>
    <s v="não"/>
    <s v="sim"/>
    <m/>
    <n v="1990"/>
    <s v="Aqueduto: Entorno e Normatização: Portaria Iphan nº 3/90. Transferida a propriedade para o Estado da Guanabara, atual Estado do Rio de Janeiro, de acordo com o Decreto nº 48145, de 28/04/60, que instituiu a Comissão de Transferência do Serviço Público Fed"/>
  </r>
  <r>
    <x v="0"/>
    <m/>
    <m/>
    <x v="3"/>
    <x v="3"/>
    <s v="Rio de Janeiro"/>
    <x v="9"/>
    <s v="Bebedouro da Estrada Velha da Tijuca"/>
    <n v="1"/>
    <x v="0"/>
    <n v="0"/>
    <n v="101"/>
    <n v="1938"/>
    <m/>
    <m/>
    <m/>
    <x v="0"/>
    <x v="0"/>
    <m/>
    <m/>
    <m/>
    <s v="RJ3304557BMAR00018"/>
    <s v="Bem Imóvel"/>
    <s v="Equipamento Urbano"/>
    <x v="1"/>
    <m/>
    <d v="1938-05-11T00:00:00"/>
    <d v="1938-05-11T00:00:00"/>
    <m/>
    <m/>
    <n v="110"/>
    <x v="0"/>
    <x v="0"/>
    <n v="1984"/>
    <m/>
    <x v="0"/>
    <s v="Inserido na poligonal de tombamento da Floresta da Tijuca"/>
    <s v="Não se aplica"/>
    <m/>
    <s v="Não se aplica"/>
    <s v="sim"/>
    <s v="sim"/>
    <m/>
    <m/>
    <m/>
    <s v="Bebedouro : Transferida a propriedade para o Estado da Guanabara, atual Estado do Rio de Janeiro, de acordo com o Decreto nº 48145, de 28/04/60, que instituiu a Comissão de transferência do Serviço Público Federal. "/>
  </r>
  <r>
    <x v="0"/>
    <m/>
    <m/>
    <x v="3"/>
    <x v="3"/>
    <s v="Rio de Janeiro"/>
    <x v="4"/>
    <s v="Palácio Guanabara"/>
    <n v="1"/>
    <x v="0"/>
    <n v="0"/>
    <n v="101"/>
    <n v="1938"/>
    <m/>
    <m/>
    <m/>
    <x v="0"/>
    <x v="0"/>
    <m/>
    <m/>
    <m/>
    <s v="RJ3304557BIED00014"/>
    <s v="Bem Imóvel"/>
    <s v="Edificação"/>
    <x v="1"/>
    <m/>
    <d v="1938-04-06T00:00:00"/>
    <d v="1938-04-06T00:00:00"/>
    <m/>
    <m/>
    <n v="110"/>
    <x v="0"/>
    <x v="0"/>
    <n v="1984"/>
    <m/>
    <x v="0"/>
    <m/>
    <s v="Não se aplica"/>
    <m/>
    <m/>
    <m/>
    <m/>
    <m/>
    <m/>
    <m/>
    <m/>
  </r>
  <r>
    <x v="0"/>
    <s v="Origem: DEPAM. Destino: Presid~encia, em 13/05/2016. Estava como processo 155, mas verificando as inscrições, Andressa viu que fazia referência ao processo 101. Optamos por remanejar o volume para processo 101, para ficar de acordo com a inscrição. Precis"/>
    <s v="01458.000297/2011-69"/>
    <x v="0"/>
    <x v="10"/>
    <s v="Florianópolis"/>
    <x v="0"/>
    <s v="Rerratificação (2015): &quot;Fortaleza de Santo Antônio de Ratones e suas defesas anexas, incluindo a ilha de Ratones Grande, onde se situa, e seu material de artilharia, assim como a ilha de Ratones Pequeno&quot; (Livros do Tombo Histórico e Arqueológico, Etnográf"/>
    <s v="01450.001404/2019-01+D465"/>
    <x v="0"/>
    <n v="1"/>
    <n v="101"/>
    <n v="1938"/>
    <m/>
    <m/>
    <m/>
    <x v="0"/>
    <x v="0"/>
    <m/>
    <m/>
    <m/>
    <s v="SC-4205407-BI-ED-00006"/>
    <s v="Bem Imóvel"/>
    <s v="Edificação"/>
    <x v="1"/>
    <d v="2016-03-02T00:00:00"/>
    <d v="1938-05-24T00:00:00"/>
    <d v="1938-05-24T00:00:00"/>
    <m/>
    <m/>
    <n v="76"/>
    <x v="0"/>
    <x v="0"/>
    <n v="2016"/>
    <m/>
    <x v="0"/>
    <s v="Durante a rerratificação, foi aprovada a inscrição no Livro do Tombo Arqueológico, Etnográfico e Paisagístico, inclusão do acervo de artilharia (a ser conferida pela SE), delimitação de poligonais e alteração na inscrição no Livro do Tombo Histórico (apen"/>
    <s v="T"/>
    <m/>
    <s v="T"/>
    <m/>
    <m/>
    <m/>
    <m/>
    <m/>
    <s v="Poligonais de tombamento e entorno descritas no processo de rerratificação."/>
  </r>
  <r>
    <x v="0"/>
    <s v="Processo INDEFERIDO em 27/07/1962."/>
    <m/>
    <x v="0"/>
    <x v="0"/>
    <s v="Porto Alegre"/>
    <x v="3"/>
    <s v="Coleção de pratos portugueses, vasos, objetos diversos do sec. XVII, arquivo fotográfico do Rio Grande, dois quadros de autores espanhóis Antigos "/>
    <n v="1"/>
    <x v="1"/>
    <n v="1"/>
    <n v="102"/>
    <n v="1938"/>
    <m/>
    <m/>
    <m/>
    <x v="0"/>
    <x v="4"/>
    <m/>
    <m/>
    <m/>
    <s v=" "/>
    <s v="Bem Móvel e Integrado"/>
    <s v="Coleção"/>
    <x v="1"/>
    <m/>
    <m/>
    <m/>
    <m/>
    <m/>
    <m/>
    <x v="1"/>
    <x v="1"/>
    <m/>
    <d v="1962-07-27T00:00:00"/>
    <x v="4"/>
    <m/>
    <m/>
    <m/>
    <m/>
    <m/>
    <m/>
    <m/>
    <m/>
    <m/>
    <m/>
  </r>
  <r>
    <x v="0"/>
    <m/>
    <m/>
    <x v="2"/>
    <x v="7"/>
    <s v="João Pessoa"/>
    <x v="0"/>
    <s v="Igreja da Misericórdia"/>
    <n v="1"/>
    <x v="0"/>
    <n v="1"/>
    <n v="103"/>
    <n v="1938"/>
    <m/>
    <m/>
    <m/>
    <x v="0"/>
    <x v="0"/>
    <m/>
    <m/>
    <m/>
    <s v="PB2507507BIED00011"/>
    <s v="Bem Imóvel"/>
    <s v="Edificação"/>
    <x v="0"/>
    <m/>
    <m/>
    <d v="1938-04-25T00:00:00"/>
    <m/>
    <m/>
    <m/>
    <x v="0"/>
    <x v="0"/>
    <m/>
    <m/>
    <x v="0"/>
    <s v="Situada na poligonal de tombamento do Centro Histórico de João Pessoa"/>
    <s v="Não se aplica"/>
    <m/>
    <s v="Não se aplica"/>
    <s v="não"/>
    <s v="não"/>
    <m/>
    <m/>
    <m/>
    <m/>
  </r>
  <r>
    <x v="0"/>
    <s v="Casa demolida (desapareceu), precisa ter a inscrição cancelada!"/>
    <m/>
    <x v="0"/>
    <x v="0"/>
    <s v="Entre-Ijuís"/>
    <x v="4"/>
    <s v="Casa construída com material missioneiro"/>
    <n v="1"/>
    <x v="0"/>
    <n v="1"/>
    <n v="104"/>
    <n v="1938"/>
    <m/>
    <m/>
    <m/>
    <x v="0"/>
    <x v="0"/>
    <m/>
    <m/>
    <m/>
    <s v="RS4306932BIED00001"/>
    <s v="Bem Imóvel"/>
    <s v="Edificação"/>
    <x v="1"/>
    <m/>
    <m/>
    <d v="1938-04-20T00:00:00"/>
    <m/>
    <m/>
    <m/>
    <x v="0"/>
    <x v="0"/>
    <m/>
    <m/>
    <x v="0"/>
    <s v="Casa demolida (desapareceu), precisa ter a inscrição cancelada!"/>
    <s v="Não se aplica"/>
    <m/>
    <m/>
    <m/>
    <m/>
    <m/>
    <m/>
    <m/>
    <s v="Casa já ruiu"/>
  </r>
  <r>
    <x v="0"/>
    <m/>
    <m/>
    <x v="2"/>
    <x v="2"/>
    <s v="Recife"/>
    <x v="0"/>
    <s v="Igreja Matriz de Santo Antônio"/>
    <n v="1"/>
    <x v="0"/>
    <n v="1"/>
    <n v="105"/>
    <n v="1938"/>
    <m/>
    <m/>
    <m/>
    <x v="0"/>
    <x v="0"/>
    <m/>
    <m/>
    <m/>
    <s v="PE2611606BIED00024"/>
    <s v="Bem Imóvel"/>
    <s v="Edificação"/>
    <x v="0"/>
    <m/>
    <m/>
    <d v="1938-08-13T00:00:00"/>
    <m/>
    <m/>
    <n v="110"/>
    <x v="0"/>
    <x v="0"/>
    <n v="1984"/>
    <m/>
    <x v="0"/>
    <s v="Na 110ª reunião do Conselho teria sido decidida a poligonal de tombamento."/>
    <s v="Não se aplica"/>
    <m/>
    <s v="sim"/>
    <m/>
    <m/>
    <m/>
    <m/>
    <m/>
    <s v="Delimitação de entorno incluindo vários bens, que teria sido apresentada ao Conselho Consultivo (verificar). Mapas com delimitações no Sambaqui."/>
  </r>
  <r>
    <x v="0"/>
    <m/>
    <m/>
    <x v="0"/>
    <x v="4"/>
    <s v="Lapa"/>
    <x v="4"/>
    <s v="Casa de Câmara e Cadeia"/>
    <n v="1"/>
    <x v="0"/>
    <n v="1"/>
    <n v="106"/>
    <n v="1938"/>
    <m/>
    <m/>
    <m/>
    <x v="0"/>
    <x v="0"/>
    <m/>
    <m/>
    <m/>
    <s v="PR4113205BIED00002"/>
    <s v="Bem Imóvel"/>
    <s v="Edificação"/>
    <x v="1"/>
    <m/>
    <d v="1940-05-14T00:00:00"/>
    <m/>
    <m/>
    <m/>
    <n v="105"/>
    <x v="9"/>
    <x v="2"/>
    <n v="1984"/>
    <m/>
    <x v="0"/>
    <s v="Na 105º reunião o conselho aprovou por unanimidade a rerratificação do tombamento que, anteriormente só protegia o andar superior da construção, não seu térreo. Houve o entendimento de que o edifício é uma unidade indivisível e deveria ser tombado em sua "/>
    <s v="Não se aplica"/>
    <m/>
    <s v="Não se aplica"/>
    <m/>
    <m/>
    <m/>
    <m/>
    <m/>
    <m/>
  </r>
  <r>
    <x v="0"/>
    <s v="Processo INDEFERIDO em 27/07/1962."/>
    <m/>
    <x v="0"/>
    <x v="4"/>
    <s v="Tibagi"/>
    <x v="6"/>
    <s v="Fazenda Fortaleza"/>
    <n v="1"/>
    <x v="1"/>
    <n v="1"/>
    <n v="107"/>
    <n v="1938"/>
    <m/>
    <m/>
    <m/>
    <x v="0"/>
    <x v="4"/>
    <m/>
    <m/>
    <m/>
    <s v=" "/>
    <s v="Bem Imóvel"/>
    <s v="Conjunto Arquitetônico"/>
    <x v="3"/>
    <m/>
    <m/>
    <m/>
    <m/>
    <m/>
    <m/>
    <x v="1"/>
    <x v="1"/>
    <m/>
    <d v="1962-07-27T00:00:00"/>
    <x v="4"/>
    <m/>
    <m/>
    <m/>
    <m/>
    <m/>
    <m/>
    <m/>
    <m/>
    <m/>
    <m/>
  </r>
  <r>
    <x v="0"/>
    <m/>
    <m/>
    <x v="0"/>
    <x v="4"/>
    <s v="Lapa"/>
    <x v="4"/>
    <s v="Casa à Rua Francisco Cunha"/>
    <n v="1"/>
    <x v="0"/>
    <n v="1"/>
    <n v="108"/>
    <n v="1938"/>
    <m/>
    <m/>
    <m/>
    <x v="0"/>
    <x v="0"/>
    <m/>
    <m/>
    <m/>
    <s v="PR4113205BIED00001"/>
    <s v="Bem Imóvel"/>
    <s v="Edificação"/>
    <x v="1"/>
    <m/>
    <m/>
    <d v="1938-04-20T00:00:00"/>
    <m/>
    <m/>
    <m/>
    <x v="0"/>
    <x v="0"/>
    <m/>
    <m/>
    <x v="0"/>
    <m/>
    <s v="Não se aplica"/>
    <m/>
    <s v="Não se aplica"/>
    <m/>
    <m/>
    <m/>
    <m/>
    <m/>
    <m/>
  </r>
  <r>
    <x v="0"/>
    <m/>
    <m/>
    <x v="2"/>
    <x v="7"/>
    <s v="Santa Rita"/>
    <x v="0"/>
    <s v="Capela de Nossa Senhora das Batalhas "/>
    <n v="1"/>
    <x v="0"/>
    <n v="1"/>
    <n v="109"/>
    <n v="1938"/>
    <m/>
    <m/>
    <m/>
    <x v="0"/>
    <x v="0"/>
    <m/>
    <m/>
    <m/>
    <s v="PB2513703BIED00002"/>
    <s v="Bem Imóvel"/>
    <s v="Edificação"/>
    <x v="0"/>
    <m/>
    <m/>
    <d v="1938-07-15T00:00:00"/>
    <m/>
    <m/>
    <m/>
    <x v="0"/>
    <x v="0"/>
    <m/>
    <m/>
    <x v="0"/>
    <s v="O tombamento inclui todo o seu acervo, de acordo com a Resolução do Conselho Consultivo da SPHAN, de 13/08/85, referente ao Proc. Administ. nº 13/85/SPHAN&quot;."/>
    <s v="Não se aplica"/>
    <m/>
    <m/>
    <m/>
    <m/>
    <m/>
    <m/>
    <m/>
    <m/>
  </r>
  <r>
    <x v="0"/>
    <m/>
    <m/>
    <x v="2"/>
    <x v="7"/>
    <s v="Santa Rita"/>
    <x v="0"/>
    <s v="Capela de Nossa Senhora do Socorro"/>
    <n v="1"/>
    <x v="0"/>
    <n v="0"/>
    <n v="109"/>
    <n v="1938"/>
    <m/>
    <m/>
    <m/>
    <x v="0"/>
    <x v="0"/>
    <m/>
    <m/>
    <m/>
    <s v="PB2513703BIED00003"/>
    <s v="Bem Imóvel"/>
    <s v="Edificação"/>
    <x v="0"/>
    <m/>
    <m/>
    <d v="1938-07-15T00:00:00"/>
    <m/>
    <m/>
    <m/>
    <x v="0"/>
    <x v="0"/>
    <m/>
    <m/>
    <x v="0"/>
    <s v="O tombamento inclui todo o seu acervo, de acordo com a Resolução do Conselho Consultivo da SPHAN, de 13/08/85, referente ao Proc. Administ. nº 13/85/SPHAN&quot;."/>
    <s v="Não se aplica"/>
    <m/>
    <m/>
    <m/>
    <m/>
    <m/>
    <m/>
    <m/>
    <m/>
  </r>
  <r>
    <x v="0"/>
    <m/>
    <m/>
    <x v="3"/>
    <x v="6"/>
    <s v="Ouro Preto"/>
    <x v="0"/>
    <s v="Igreja de Nossa Senhora do Carmo"/>
    <n v="1"/>
    <x v="0"/>
    <n v="1"/>
    <n v="110"/>
    <n v="1938"/>
    <m/>
    <m/>
    <m/>
    <x v="0"/>
    <x v="0"/>
    <m/>
    <m/>
    <m/>
    <s v="MG3146107BIED00006"/>
    <s v="Bem Imóvel"/>
    <s v="Edificação"/>
    <x v="0"/>
    <m/>
    <m/>
    <d v="1938-04-20T00:00:00"/>
    <m/>
    <m/>
    <m/>
    <x v="0"/>
    <x v="0"/>
    <m/>
    <m/>
    <x v="0"/>
    <m/>
    <s v="Não se aplica"/>
    <m/>
    <m/>
    <m/>
    <m/>
    <m/>
    <m/>
    <m/>
    <m/>
  </r>
  <r>
    <x v="0"/>
    <m/>
    <m/>
    <x v="3"/>
    <x v="6"/>
    <s v="Ouro Preto"/>
    <x v="0"/>
    <s v="Igreja de São Francisco de Assis"/>
    <n v="1"/>
    <x v="0"/>
    <n v="1"/>
    <n v="111"/>
    <n v="1938"/>
    <m/>
    <m/>
    <m/>
    <x v="0"/>
    <x v="0"/>
    <m/>
    <m/>
    <m/>
    <s v="MG3146107BIED00009"/>
    <s v="Bem Imóvel"/>
    <s v="Edificação"/>
    <x v="0"/>
    <m/>
    <m/>
    <d v="1938-06-04T00:00:00"/>
    <m/>
    <m/>
    <m/>
    <x v="0"/>
    <x v="0"/>
    <m/>
    <m/>
    <x v="0"/>
    <m/>
    <s v="Não se aplica"/>
    <m/>
    <m/>
    <m/>
    <m/>
    <m/>
    <m/>
    <m/>
    <m/>
  </r>
  <r>
    <x v="0"/>
    <m/>
    <m/>
    <x v="2"/>
    <x v="5"/>
    <s v="Salvador"/>
    <x v="4"/>
    <s v="Palácio da Associação Comercial da Bahia"/>
    <n v="1"/>
    <x v="0"/>
    <n v="1"/>
    <n v="112"/>
    <n v="1938"/>
    <m/>
    <m/>
    <m/>
    <x v="0"/>
    <x v="0"/>
    <m/>
    <m/>
    <m/>
    <s v="BA2927408BIED00062"/>
    <s v="Bem Imóvel"/>
    <s v="Edificação"/>
    <x v="1"/>
    <m/>
    <m/>
    <d v="1938-06-13T00:00:00"/>
    <m/>
    <m/>
    <m/>
    <x v="0"/>
    <x v="0"/>
    <m/>
    <m/>
    <x v="0"/>
    <m/>
    <s v="Não se aplica"/>
    <m/>
    <m/>
    <m/>
    <m/>
    <m/>
    <m/>
    <m/>
    <m/>
  </r>
  <r>
    <x v="0"/>
    <m/>
    <m/>
    <x v="2"/>
    <x v="5"/>
    <s v="Salvador"/>
    <x v="4"/>
    <s v="Palácio do Saldanha"/>
    <n v="1"/>
    <x v="0"/>
    <n v="1"/>
    <n v="113"/>
    <n v="1938"/>
    <m/>
    <m/>
    <m/>
    <x v="0"/>
    <x v="0"/>
    <m/>
    <m/>
    <m/>
    <s v="BA2927408BIED00055"/>
    <s v="Bem Imóvel"/>
    <s v="Edificação"/>
    <x v="1"/>
    <m/>
    <m/>
    <d v="1938-06-27T00:00:00"/>
    <m/>
    <m/>
    <m/>
    <x v="0"/>
    <x v="0"/>
    <m/>
    <m/>
    <x v="0"/>
    <m/>
    <s v="Não se aplica"/>
    <m/>
    <m/>
    <m/>
    <m/>
    <m/>
    <m/>
    <m/>
    <m/>
  </r>
  <r>
    <x v="0"/>
    <m/>
    <m/>
    <x v="2"/>
    <x v="5"/>
    <s v="Salvador"/>
    <x v="4"/>
    <s v="Casa à rua Carlos Gomes, 57"/>
    <n v="1"/>
    <x v="0"/>
    <n v="1"/>
    <n v="114"/>
    <m/>
    <m/>
    <m/>
    <m/>
    <x v="0"/>
    <x v="0"/>
    <m/>
    <m/>
    <m/>
    <s v="BA2927408BIED00013"/>
    <s v="Bem Imóvel"/>
    <s v="Edificação"/>
    <x v="1"/>
    <m/>
    <m/>
    <d v="1938-07-18T00:00:00"/>
    <m/>
    <m/>
    <m/>
    <x v="0"/>
    <x v="0"/>
    <m/>
    <m/>
    <x v="0"/>
    <m/>
    <s v="Não se aplica"/>
    <m/>
    <m/>
    <m/>
    <m/>
    <m/>
    <m/>
    <m/>
    <s v="Doado a Santa Casa da Misericórdia de Salvador em 1941."/>
  </r>
  <r>
    <x v="0"/>
    <m/>
    <m/>
    <x v="2"/>
    <x v="5"/>
    <s v="Salvador"/>
    <x v="4"/>
    <s v="Casa a Rua Carlos Gomes, 26"/>
    <n v="1"/>
    <x v="2"/>
    <n v="1"/>
    <n v="115"/>
    <n v="1938"/>
    <m/>
    <m/>
    <m/>
    <x v="0"/>
    <x v="2"/>
    <m/>
    <m/>
    <m/>
    <s v=" "/>
    <s v="Bem Imóvel"/>
    <s v="Edificação"/>
    <x v="1"/>
    <m/>
    <m/>
    <s v="c"/>
    <m/>
    <m/>
    <m/>
    <x v="0"/>
    <x v="1"/>
    <m/>
    <m/>
    <x v="0"/>
    <s v="Cancelado o tombamento registrado na Inscrição nº 44 no Livro das Belas Artes, na forma do disposto no artigo único do Decreto-lei nº 3866 de 29/11/1941, por despacho do Sr. Presidente da República datado de 10/08/1943."/>
    <s v="Não se aplica"/>
    <m/>
    <m/>
    <m/>
    <m/>
    <m/>
    <m/>
    <m/>
    <m/>
  </r>
  <r>
    <x v="0"/>
    <m/>
    <m/>
    <x v="2"/>
    <x v="5"/>
    <s v="Salvador"/>
    <x v="4"/>
    <s v="Casa Marback"/>
    <n v="1"/>
    <x v="0"/>
    <n v="1"/>
    <n v="116"/>
    <n v="1938"/>
    <m/>
    <m/>
    <m/>
    <x v="0"/>
    <x v="0"/>
    <m/>
    <m/>
    <m/>
    <s v="BA2927408BIED00061"/>
    <s v="Bem Imóvel"/>
    <s v="Edificação"/>
    <x v="1"/>
    <m/>
    <m/>
    <d v="1938-06-18T00:00:00"/>
    <m/>
    <m/>
    <m/>
    <x v="0"/>
    <x v="0"/>
    <m/>
    <m/>
    <x v="0"/>
    <m/>
    <s v="Não se aplica"/>
    <m/>
    <m/>
    <m/>
    <m/>
    <m/>
    <m/>
    <m/>
    <m/>
  </r>
  <r>
    <x v="0"/>
    <m/>
    <m/>
    <x v="2"/>
    <x v="5"/>
    <s v="Salvador"/>
    <x v="4"/>
    <s v="Sobrado à Praça Anchieta, 18 (Casa Natal de Gregório de Matos)"/>
    <n v="1"/>
    <x v="0"/>
    <n v="1"/>
    <n v="117"/>
    <n v="1938"/>
    <m/>
    <m/>
    <m/>
    <x v="0"/>
    <x v="0"/>
    <m/>
    <m/>
    <m/>
    <s v="BA2927408BIED00059"/>
    <s v="Bem Imóvel"/>
    <s v="Edificação"/>
    <x v="1"/>
    <m/>
    <d v="1943-02-22T00:00:00"/>
    <d v="1938-04-02T00:00:00"/>
    <m/>
    <m/>
    <m/>
    <x v="0"/>
    <x v="0"/>
    <n v="1943"/>
    <m/>
    <x v="0"/>
    <m/>
    <s v="Não se aplica"/>
    <m/>
    <m/>
    <m/>
    <m/>
    <m/>
    <m/>
    <m/>
    <m/>
  </r>
  <r>
    <x v="0"/>
    <m/>
    <m/>
    <x v="2"/>
    <x v="5"/>
    <s v="Salvador"/>
    <x v="4"/>
    <s v="Solar do Barão do Rio Real"/>
    <n v="1"/>
    <x v="0"/>
    <n v="1"/>
    <n v="118"/>
    <n v="1938"/>
    <m/>
    <m/>
    <m/>
    <x v="0"/>
    <x v="0"/>
    <m/>
    <m/>
    <m/>
    <s v="BA2927408BIED00047"/>
    <s v="Bem Imóvel"/>
    <s v="Edificação"/>
    <x v="1"/>
    <m/>
    <m/>
    <d v="1938-04-20T00:00:00"/>
    <m/>
    <m/>
    <m/>
    <x v="0"/>
    <x v="0"/>
    <m/>
    <m/>
    <x v="0"/>
    <m/>
    <s v="Não se aplica"/>
    <m/>
    <m/>
    <m/>
    <m/>
    <m/>
    <m/>
    <m/>
    <m/>
  </r>
  <r>
    <x v="0"/>
    <m/>
    <m/>
    <x v="2"/>
    <x v="5"/>
    <s v="Salvador"/>
    <x v="4"/>
    <s v="Solar do Berquó"/>
    <n v="1"/>
    <x v="0"/>
    <n v="1"/>
    <n v="119"/>
    <n v="1938"/>
    <m/>
    <m/>
    <m/>
    <x v="0"/>
    <x v="0"/>
    <m/>
    <m/>
    <m/>
    <s v="BA2927408BIED00063"/>
    <s v="Bem Imóvel"/>
    <s v="Edificação"/>
    <x v="1"/>
    <m/>
    <m/>
    <d v="1938-06-11T00:00:00"/>
    <m/>
    <m/>
    <m/>
    <x v="0"/>
    <x v="0"/>
    <m/>
    <m/>
    <x v="0"/>
    <m/>
    <s v="Não se aplica"/>
    <m/>
    <m/>
    <m/>
    <m/>
    <m/>
    <m/>
    <m/>
    <m/>
  </r>
  <r>
    <x v="0"/>
    <m/>
    <m/>
    <x v="2"/>
    <x v="5"/>
    <s v="Salvador"/>
    <x v="4"/>
    <s v="Solar Ferrão"/>
    <n v="1"/>
    <x v="0"/>
    <n v="1"/>
    <n v="120"/>
    <n v="1938"/>
    <m/>
    <m/>
    <m/>
    <x v="0"/>
    <x v="0"/>
    <m/>
    <m/>
    <m/>
    <s v="BA2927408BIED00016"/>
    <s v="Bem Imóvel"/>
    <s v="Edificação"/>
    <x v="1"/>
    <m/>
    <m/>
    <d v="1938-06-27T00:00:00"/>
    <m/>
    <m/>
    <m/>
    <x v="0"/>
    <x v="0"/>
    <m/>
    <m/>
    <x v="0"/>
    <m/>
    <s v="Não se aplica"/>
    <m/>
    <m/>
    <m/>
    <m/>
    <m/>
    <m/>
    <m/>
    <m/>
  </r>
  <r>
    <x v="0"/>
    <m/>
    <m/>
    <x v="2"/>
    <x v="5"/>
    <s v="Salvador"/>
    <x v="4"/>
    <s v="Solar do Conde dos Arcos"/>
    <n v="1"/>
    <x v="0"/>
    <n v="1"/>
    <n v="121"/>
    <n v="1938"/>
    <m/>
    <m/>
    <m/>
    <x v="0"/>
    <x v="0"/>
    <m/>
    <m/>
    <m/>
    <s v="BA2927408BIED00072"/>
    <s v="Bem Imóvel"/>
    <s v="Edificação"/>
    <x v="1"/>
    <m/>
    <m/>
    <d v="1938-06-25T00:00:00"/>
    <m/>
    <m/>
    <m/>
    <x v="0"/>
    <x v="0"/>
    <m/>
    <m/>
    <x v="0"/>
    <m/>
    <s v="Não se aplica"/>
    <m/>
    <m/>
    <m/>
    <m/>
    <m/>
    <m/>
    <m/>
    <m/>
  </r>
  <r>
    <x v="0"/>
    <m/>
    <m/>
    <x v="2"/>
    <x v="5"/>
    <s v="Cachoeira"/>
    <x v="0"/>
    <s v="Igreja do Seminário de Belém"/>
    <n v="1"/>
    <x v="0"/>
    <n v="1"/>
    <n v="122"/>
    <n v="1938"/>
    <m/>
    <m/>
    <m/>
    <x v="0"/>
    <x v="0"/>
    <m/>
    <m/>
    <m/>
    <s v="BA2904902BIED00023"/>
    <s v="Bem Imóvel"/>
    <s v="Edificação"/>
    <x v="0"/>
    <m/>
    <m/>
    <d v="1938-06-17T00:00:00"/>
    <m/>
    <m/>
    <m/>
    <x v="0"/>
    <x v="0"/>
    <m/>
    <m/>
    <x v="0"/>
    <m/>
    <s v="Não se aplica"/>
    <m/>
    <m/>
    <m/>
    <m/>
    <m/>
    <m/>
    <m/>
    <s v="“O tombamento inclui todo o seu acervo, de acordo com a Resolução do Conselho Consultivo da SPHAN, de 13/08/85, referente ao Proc. Administ. nº 13/85/SPHAN&quot;."/>
  </r>
  <r>
    <x v="0"/>
    <m/>
    <m/>
    <x v="2"/>
    <x v="5"/>
    <s v="Salvador"/>
    <x v="0"/>
    <s v="Capela da Ajuda"/>
    <n v="1"/>
    <x v="0"/>
    <n v="0"/>
    <n v="122"/>
    <n v="1938"/>
    <m/>
    <m/>
    <m/>
    <x v="0"/>
    <x v="0"/>
    <m/>
    <m/>
    <m/>
    <s v="BA-2927408-BI-ED-00072"/>
    <s v="Bem Imóvel"/>
    <s v="Edificação"/>
    <x v="0"/>
    <m/>
    <m/>
    <d v="1938-06-17T00:00:00"/>
    <m/>
    <m/>
    <m/>
    <x v="0"/>
    <x v="0"/>
    <m/>
    <m/>
    <x v="0"/>
    <m/>
    <s v="Não se aplica"/>
    <m/>
    <m/>
    <m/>
    <m/>
    <m/>
    <m/>
    <m/>
    <m/>
  </r>
  <r>
    <x v="0"/>
    <m/>
    <m/>
    <x v="2"/>
    <x v="5"/>
    <s v="Salvador"/>
    <x v="0"/>
    <s v="Seminário de São Dâmaso"/>
    <n v="1"/>
    <x v="0"/>
    <n v="0"/>
    <n v="122"/>
    <n v="1938"/>
    <m/>
    <m/>
    <m/>
    <x v="0"/>
    <x v="0"/>
    <m/>
    <m/>
    <m/>
    <s v="BA2927408BIED00071"/>
    <s v="Bem Imóvel"/>
    <s v="Edificação"/>
    <x v="1"/>
    <m/>
    <m/>
    <d v="1938-06-17T00:00:00"/>
    <m/>
    <m/>
    <m/>
    <x v="0"/>
    <x v="0"/>
    <m/>
    <m/>
    <x v="0"/>
    <m/>
    <s v="Não se aplica"/>
    <m/>
    <m/>
    <m/>
    <m/>
    <m/>
    <m/>
    <m/>
    <m/>
  </r>
  <r>
    <x v="0"/>
    <m/>
    <m/>
    <x v="2"/>
    <x v="5"/>
    <s v="Salvador"/>
    <x v="0"/>
    <s v="Igreja do Rosário dos Pretos "/>
    <n v="1"/>
    <x v="0"/>
    <n v="0"/>
    <n v="122"/>
    <n v="1938"/>
    <m/>
    <m/>
    <m/>
    <x v="0"/>
    <x v="0"/>
    <m/>
    <m/>
    <m/>
    <s v="BA2927408BIED00064"/>
    <s v="Bem Imóvel"/>
    <s v="Edificação"/>
    <x v="0"/>
    <m/>
    <m/>
    <d v="1938-06-17T00:00:00"/>
    <m/>
    <m/>
    <m/>
    <x v="0"/>
    <x v="0"/>
    <m/>
    <m/>
    <x v="0"/>
    <m/>
    <s v="Não se aplica"/>
    <m/>
    <m/>
    <m/>
    <m/>
    <m/>
    <m/>
    <m/>
    <m/>
  </r>
  <r>
    <x v="0"/>
    <m/>
    <m/>
    <x v="2"/>
    <x v="5"/>
    <s v="Salvador"/>
    <x v="8"/>
    <s v="Oratório público da Cruz do Pascoal"/>
    <n v="1"/>
    <x v="0"/>
    <n v="0"/>
    <n v="122"/>
    <n v="1938"/>
    <m/>
    <m/>
    <m/>
    <x v="0"/>
    <x v="0"/>
    <m/>
    <m/>
    <m/>
    <s v="BA2927408BMAR00003"/>
    <s v="Bem Móvel e Integrado"/>
    <s v="Artefato"/>
    <x v="1"/>
    <m/>
    <m/>
    <d v="1938-06-17T00:00:00"/>
    <m/>
    <m/>
    <m/>
    <x v="0"/>
    <x v="0"/>
    <m/>
    <m/>
    <x v="0"/>
    <m/>
    <s v="Não se aplica"/>
    <m/>
    <s v="Não se aplica"/>
    <m/>
    <m/>
    <m/>
    <m/>
    <m/>
    <m/>
  </r>
  <r>
    <x v="0"/>
    <m/>
    <m/>
    <x v="2"/>
    <x v="5"/>
    <s v="Salvador"/>
    <x v="0"/>
    <s v="Igreja de Santo Antônio da Barra"/>
    <n v="1"/>
    <x v="0"/>
    <n v="0"/>
    <n v="122"/>
    <n v="1938"/>
    <m/>
    <m/>
    <m/>
    <x v="0"/>
    <x v="0"/>
    <m/>
    <m/>
    <m/>
    <s v="BA2927408BIED00066"/>
    <s v="Bem Imóvel"/>
    <s v="Edificação"/>
    <x v="0"/>
    <m/>
    <m/>
    <d v="1938-06-17T00:00:00"/>
    <m/>
    <m/>
    <m/>
    <x v="0"/>
    <x v="0"/>
    <m/>
    <m/>
    <x v="0"/>
    <m/>
    <s v="Não se aplica"/>
    <m/>
    <m/>
    <m/>
    <m/>
    <m/>
    <m/>
    <m/>
    <m/>
  </r>
  <r>
    <x v="0"/>
    <m/>
    <m/>
    <x v="2"/>
    <x v="5"/>
    <s v="Salvador"/>
    <x v="0"/>
    <s v="Convento e Igreja de Santa Teresa"/>
    <n v="1"/>
    <x v="0"/>
    <n v="0"/>
    <n v="122"/>
    <n v="1938"/>
    <m/>
    <m/>
    <m/>
    <x v="0"/>
    <x v="0"/>
    <m/>
    <m/>
    <m/>
    <s v="BA2927408BIED00019"/>
    <s v="Bem Imóvel"/>
    <s v="Edificação"/>
    <x v="0"/>
    <m/>
    <m/>
    <d v="1938-06-17T00:00:00"/>
    <m/>
    <m/>
    <m/>
    <x v="0"/>
    <x v="0"/>
    <m/>
    <m/>
    <x v="0"/>
    <m/>
    <s v="Não se aplica"/>
    <m/>
    <m/>
    <m/>
    <m/>
    <m/>
    <m/>
    <m/>
    <m/>
  </r>
  <r>
    <x v="0"/>
    <m/>
    <m/>
    <x v="2"/>
    <x v="5"/>
    <s v="Salvador"/>
    <x v="0"/>
    <s v="Igreja do Senhor do Bonfim"/>
    <n v="1"/>
    <x v="0"/>
    <n v="0"/>
    <n v="122"/>
    <n v="1938"/>
    <m/>
    <m/>
    <m/>
    <x v="0"/>
    <x v="0"/>
    <m/>
    <m/>
    <m/>
    <s v="BA2927408BIED00052"/>
    <s v="Bem Imóvel"/>
    <s v="Edificação"/>
    <x v="0"/>
    <m/>
    <m/>
    <d v="1938-06-17T00:00:00"/>
    <m/>
    <m/>
    <m/>
    <x v="0"/>
    <x v="0"/>
    <m/>
    <m/>
    <x v="0"/>
    <m/>
    <s v="Não se aplica"/>
    <m/>
    <m/>
    <m/>
    <m/>
    <m/>
    <m/>
    <m/>
    <m/>
  </r>
  <r>
    <x v="0"/>
    <m/>
    <m/>
    <x v="2"/>
    <x v="5"/>
    <s v="Salvador"/>
    <x v="0"/>
    <s v="Igreja e Hospício da Boa Viagem"/>
    <n v="1"/>
    <x v="0"/>
    <n v="0"/>
    <n v="122"/>
    <n v="1938"/>
    <m/>
    <m/>
    <m/>
    <x v="0"/>
    <x v="0"/>
    <m/>
    <m/>
    <m/>
    <s v="BA2927408BIED00057"/>
    <s v="Bem Imóvel"/>
    <s v="Edificação"/>
    <x v="0"/>
    <m/>
    <m/>
    <d v="1938-06-17T00:00:00"/>
    <m/>
    <m/>
    <m/>
    <x v="0"/>
    <x v="0"/>
    <m/>
    <m/>
    <x v="0"/>
    <m/>
    <s v="Não se aplica"/>
    <m/>
    <m/>
    <m/>
    <m/>
    <m/>
    <m/>
    <m/>
    <m/>
  </r>
  <r>
    <x v="0"/>
    <m/>
    <m/>
    <x v="2"/>
    <x v="5"/>
    <s v="Salvador"/>
    <x v="0"/>
    <s v="Igreja Matriz de Nossa Senhora da Conceição da Praia"/>
    <n v="1"/>
    <x v="0"/>
    <n v="0"/>
    <n v="122"/>
    <n v="1938"/>
    <m/>
    <m/>
    <m/>
    <x v="0"/>
    <x v="0"/>
    <m/>
    <m/>
    <m/>
    <s v="BA2927408BIED00041"/>
    <s v="Bem Imóvel"/>
    <s v="Edificação"/>
    <x v="0"/>
    <m/>
    <m/>
    <d v="1938-06-17T00:00:00"/>
    <m/>
    <m/>
    <m/>
    <x v="0"/>
    <x v="0"/>
    <m/>
    <m/>
    <x v="0"/>
    <m/>
    <s v="Não se aplica"/>
    <m/>
    <m/>
    <m/>
    <m/>
    <m/>
    <m/>
    <m/>
    <m/>
  </r>
  <r>
    <x v="0"/>
    <m/>
    <m/>
    <x v="2"/>
    <x v="5"/>
    <s v="Salvador"/>
    <x v="8"/>
    <s v="Inscrições tumulares da Igreja da Vitória"/>
    <n v="1"/>
    <x v="0"/>
    <n v="0"/>
    <n v="122"/>
    <n v="1938"/>
    <m/>
    <m/>
    <m/>
    <x v="0"/>
    <x v="0"/>
    <m/>
    <m/>
    <m/>
    <s v="BA2927408BMAR00004"/>
    <s v="Bem Móvel e Integrado"/>
    <s v="Artefato"/>
    <x v="1"/>
    <m/>
    <m/>
    <d v="1938-06-17T00:00:00"/>
    <m/>
    <m/>
    <m/>
    <x v="0"/>
    <x v="0"/>
    <m/>
    <m/>
    <x v="0"/>
    <m/>
    <s v="Não se aplica"/>
    <m/>
    <s v="Não se aplica"/>
    <m/>
    <m/>
    <m/>
    <m/>
    <m/>
    <m/>
  </r>
  <r>
    <x v="0"/>
    <m/>
    <m/>
    <x v="2"/>
    <x v="5"/>
    <s v="Salvador"/>
    <x v="0"/>
    <s v="Palácio Arquiepiscopal "/>
    <n v="1"/>
    <x v="0"/>
    <n v="0"/>
    <n v="122"/>
    <n v="1938"/>
    <m/>
    <m/>
    <m/>
    <x v="0"/>
    <x v="0"/>
    <m/>
    <m/>
    <m/>
    <s v="BA2927408BIED00026"/>
    <s v="Bem Imóvel"/>
    <s v="Edificação"/>
    <x v="1"/>
    <m/>
    <m/>
    <d v="1938-06-17T00:00:00"/>
    <m/>
    <m/>
    <m/>
    <x v="0"/>
    <x v="0"/>
    <m/>
    <m/>
    <x v="0"/>
    <m/>
    <s v="Não se aplica"/>
    <m/>
    <m/>
    <m/>
    <m/>
    <m/>
    <m/>
    <m/>
    <m/>
  </r>
  <r>
    <x v="0"/>
    <m/>
    <m/>
    <x v="2"/>
    <x v="5"/>
    <s v="Salvador"/>
    <x v="0"/>
    <s v="Capela do Corpo Santo"/>
    <n v="1"/>
    <x v="0"/>
    <n v="0"/>
    <n v="122"/>
    <n v="1938"/>
    <m/>
    <m/>
    <m/>
    <x v="0"/>
    <x v="0"/>
    <m/>
    <m/>
    <m/>
    <s v="BA2927408BIED00008"/>
    <s v="Bem Imóvel"/>
    <s v="Edificação"/>
    <x v="0"/>
    <m/>
    <m/>
    <d v="1938-06-17T00:00:00"/>
    <m/>
    <m/>
    <m/>
    <x v="0"/>
    <x v="0"/>
    <m/>
    <m/>
    <x v="0"/>
    <m/>
    <s v="Não se aplica"/>
    <m/>
    <m/>
    <m/>
    <m/>
    <m/>
    <m/>
    <m/>
    <m/>
  </r>
  <r>
    <x v="0"/>
    <m/>
    <m/>
    <x v="2"/>
    <x v="5"/>
    <s v="Salvador"/>
    <x v="0"/>
    <s v="Igreja da Palma "/>
    <n v="1"/>
    <x v="0"/>
    <n v="0"/>
    <n v="122"/>
    <n v="1938"/>
    <m/>
    <m/>
    <m/>
    <x v="0"/>
    <x v="0"/>
    <m/>
    <m/>
    <m/>
    <s v="BA2927408BIED00080"/>
    <s v="Bem Imóvel"/>
    <s v="Edificação"/>
    <x v="0"/>
    <m/>
    <m/>
    <d v="1938-06-17T00:00:00"/>
    <m/>
    <m/>
    <m/>
    <x v="0"/>
    <x v="0"/>
    <m/>
    <m/>
    <x v="0"/>
    <m/>
    <s v="Não se aplica"/>
    <m/>
    <m/>
    <m/>
    <m/>
    <m/>
    <m/>
    <m/>
    <m/>
  </r>
  <r>
    <x v="0"/>
    <m/>
    <m/>
    <x v="2"/>
    <x v="5"/>
    <s v="Salvador"/>
    <x v="0"/>
    <s v="Igreja da Rua do Passo - Santíssimo Sacramento"/>
    <n v="1"/>
    <x v="0"/>
    <n v="0"/>
    <n v="122"/>
    <n v="1938"/>
    <m/>
    <m/>
    <m/>
    <x v="0"/>
    <x v="0"/>
    <m/>
    <m/>
    <m/>
    <s v="BA2927408BIED00054"/>
    <s v="Bem Imóvel"/>
    <s v="Edificação"/>
    <x v="0"/>
    <m/>
    <m/>
    <d v="1938-06-17T00:00:00"/>
    <m/>
    <m/>
    <m/>
    <x v="0"/>
    <x v="0"/>
    <m/>
    <m/>
    <x v="0"/>
    <m/>
    <s v="Não se aplica"/>
    <m/>
    <m/>
    <m/>
    <m/>
    <m/>
    <m/>
    <m/>
    <m/>
  </r>
  <r>
    <x v="0"/>
    <m/>
    <m/>
    <x v="2"/>
    <x v="5"/>
    <s v="Salvador"/>
    <x v="0"/>
    <s v="Igreja de Santo Antônio da Mouraria"/>
    <n v="1"/>
    <x v="0"/>
    <n v="0"/>
    <n v="122"/>
    <n v="1938"/>
    <m/>
    <m/>
    <m/>
    <x v="0"/>
    <x v="0"/>
    <m/>
    <m/>
    <m/>
    <s v="BA2927408BIED00038"/>
    <s v="Bem Imóvel"/>
    <s v="Edificação"/>
    <x v="0"/>
    <m/>
    <m/>
    <d v="1938-06-17T00:00:00"/>
    <m/>
    <m/>
    <m/>
    <x v="0"/>
    <x v="0"/>
    <m/>
    <m/>
    <x v="0"/>
    <m/>
    <s v="Não se aplica"/>
    <m/>
    <m/>
    <m/>
    <m/>
    <m/>
    <m/>
    <m/>
    <m/>
  </r>
  <r>
    <x v="0"/>
    <m/>
    <m/>
    <x v="2"/>
    <x v="5"/>
    <s v="Salvador"/>
    <x v="0"/>
    <s v="Igreja do Pilar"/>
    <n v="1"/>
    <x v="0"/>
    <n v="0"/>
    <n v="122"/>
    <n v="1938"/>
    <m/>
    <m/>
    <m/>
    <x v="0"/>
    <x v="0"/>
    <m/>
    <m/>
    <m/>
    <s v="BA2927408BIED00035"/>
    <s v="Bem Imóvel"/>
    <s v="Edificação"/>
    <x v="0"/>
    <m/>
    <m/>
    <d v="1938-06-17T00:00:00"/>
    <m/>
    <m/>
    <m/>
    <x v="0"/>
    <x v="0"/>
    <m/>
    <m/>
    <x v="0"/>
    <m/>
    <s v="Não se aplica"/>
    <m/>
    <m/>
    <m/>
    <m/>
    <m/>
    <m/>
    <m/>
    <m/>
  </r>
  <r>
    <x v="0"/>
    <m/>
    <m/>
    <x v="2"/>
    <x v="2"/>
    <s v="Recife"/>
    <x v="2"/>
    <s v="Igreja de São Pedro dos Clérigos e Pátio de São Pedro: conjunto arquitetônico"/>
    <n v="1"/>
    <x v="0"/>
    <n v="1"/>
    <n v="123"/>
    <n v="1938"/>
    <m/>
    <m/>
    <m/>
    <x v="0"/>
    <x v="0"/>
    <m/>
    <m/>
    <m/>
    <s v="PE2611606BIED00013"/>
    <s v="Bem Imóvel"/>
    <s v="Conjunto Arquitetônico"/>
    <x v="1"/>
    <m/>
    <s v="x"/>
    <d v="1938-07-20T00:00:00"/>
    <m/>
    <m/>
    <s v="50, 110, 111"/>
    <x v="0"/>
    <x v="0"/>
    <s v="1968/  1984"/>
    <m/>
    <x v="0"/>
    <s v="Na 50 reunião do Conselho (1968) foi rerratificado e  recomendada a inscrição também no livro histórico: foi inscrito nas observações do livro de belas; em 1984 (reuniões110 e 111) outra rerratificação para delimitar poligonal de tombamento. Solicitamos c"/>
    <s v="sim"/>
    <m/>
    <s v="sim"/>
    <m/>
    <m/>
    <m/>
    <m/>
    <m/>
    <s v="Delimitação de entorno incluindo vários bens, que teria sido apresentada ao Conselho Consultivo (verificar). Mapas com delimitações no Sambaqui. Informações sobre delimitação das poligonais: DEPAM-RJ 98-99 O tombamento inclui o conjunto arquitetônico do P"/>
  </r>
  <r>
    <x v="0"/>
    <m/>
    <m/>
    <x v="2"/>
    <x v="2"/>
    <s v="Olinda"/>
    <x v="0"/>
    <s v="Igreja da Misericórdia"/>
    <n v="1"/>
    <x v="0"/>
    <n v="1"/>
    <n v="124"/>
    <n v="1938"/>
    <m/>
    <m/>
    <m/>
    <x v="0"/>
    <x v="0"/>
    <m/>
    <m/>
    <m/>
    <s v="BA2927408BIED00020"/>
    <s v="Bem Imóvel"/>
    <s v="Edificação"/>
    <x v="0"/>
    <m/>
    <m/>
    <d v="1938-08-05T00:00:00"/>
    <m/>
    <m/>
    <m/>
    <x v="0"/>
    <x v="0"/>
    <m/>
    <m/>
    <x v="0"/>
    <m/>
    <s v="Não se aplica"/>
    <m/>
    <m/>
    <m/>
    <m/>
    <m/>
    <m/>
    <m/>
    <m/>
  </r>
  <r>
    <x v="0"/>
    <m/>
    <m/>
    <x v="2"/>
    <x v="5"/>
    <s v="Salvador"/>
    <x v="4"/>
    <s v="Casa dos Sete Candeeiros"/>
    <n v="1"/>
    <x v="0"/>
    <n v="0"/>
    <n v="124"/>
    <n v="1938"/>
    <m/>
    <m/>
    <m/>
    <x v="0"/>
    <x v="0"/>
    <m/>
    <m/>
    <m/>
    <s v="PE2609600BIED00008"/>
    <s v="Bem Imóvel"/>
    <s v="Edificação"/>
    <x v="1"/>
    <m/>
    <m/>
    <d v="1938-06-14T00:00:00"/>
    <m/>
    <m/>
    <m/>
    <x v="0"/>
    <x v="0"/>
    <m/>
    <m/>
    <x v="0"/>
    <m/>
    <s v="Não se aplica"/>
    <m/>
    <m/>
    <m/>
    <m/>
    <m/>
    <m/>
    <m/>
    <s v="Escritura de 20 de junho de 1951.&quot;"/>
  </r>
  <r>
    <x v="0"/>
    <m/>
    <m/>
    <x v="2"/>
    <x v="2"/>
    <s v="Recife"/>
    <x v="0"/>
    <s v="Igreja da Ordem Terceira do Carmo"/>
    <n v="1"/>
    <x v="0"/>
    <n v="1"/>
    <n v="125"/>
    <n v="1938"/>
    <m/>
    <m/>
    <m/>
    <x v="0"/>
    <x v="0"/>
    <m/>
    <m/>
    <m/>
    <s v="PE2611606BIED00036"/>
    <s v="Bem Imóvel"/>
    <s v="Edificação"/>
    <x v="0"/>
    <m/>
    <m/>
    <d v="1938-05-30T00:00:00"/>
    <m/>
    <m/>
    <n v="110"/>
    <x v="0"/>
    <x v="0"/>
    <n v="1984"/>
    <m/>
    <x v="0"/>
    <s v="Na 110ª reunião do Conselho Consultivo teria sido definida a poligonal de proteção. Verificar!"/>
    <s v="Não se aplica"/>
    <m/>
    <s v="sim"/>
    <m/>
    <m/>
    <m/>
    <m/>
    <m/>
    <s v="Delimitação de entorno incluindo vários bens, que teria sido apresentada ao Conselho Consultivo (verificar). Mapas com delimitações no Sambaqui."/>
  </r>
  <r>
    <x v="0"/>
    <m/>
    <m/>
    <x v="2"/>
    <x v="5"/>
    <s v="Salvador"/>
    <x v="4"/>
    <s v="Casa de Castro Alves"/>
    <n v="1"/>
    <x v="0"/>
    <n v="1"/>
    <n v="126"/>
    <n v="1938"/>
    <m/>
    <m/>
    <m/>
    <x v="0"/>
    <x v="0"/>
    <m/>
    <m/>
    <m/>
    <s v="BA2927408BIED00021"/>
    <s v="Bem Imóvel"/>
    <s v="Edificação"/>
    <x v="1"/>
    <m/>
    <d v="1938-07-12T00:00:00"/>
    <m/>
    <m/>
    <m/>
    <m/>
    <x v="0"/>
    <x v="0"/>
    <m/>
    <m/>
    <x v="0"/>
    <m/>
    <s v="Não se aplica"/>
    <m/>
    <m/>
    <m/>
    <m/>
    <m/>
    <m/>
    <m/>
    <m/>
  </r>
  <r>
    <x v="0"/>
    <m/>
    <m/>
    <x v="2"/>
    <x v="7"/>
    <s v="João Pessoa"/>
    <x v="4"/>
    <s v="Fonte do Tambiá"/>
    <n v="1"/>
    <x v="0"/>
    <n v="1"/>
    <n v="127"/>
    <n v="1938"/>
    <m/>
    <m/>
    <m/>
    <x v="0"/>
    <x v="0"/>
    <m/>
    <m/>
    <m/>
    <s v="PB2507507BIED00010"/>
    <s v="Bem Imóvel"/>
    <s v="Edificação"/>
    <x v="1"/>
    <m/>
    <d v="1941-09-26T00:00:00"/>
    <m/>
    <m/>
    <m/>
    <m/>
    <x v="2"/>
    <x v="2"/>
    <m/>
    <m/>
    <x v="0"/>
    <m/>
    <s v="Não se aplica"/>
    <m/>
    <s v="S/D"/>
    <s v="não"/>
    <s v="não"/>
    <m/>
    <m/>
    <m/>
    <m/>
  </r>
  <r>
    <x v="0"/>
    <m/>
    <m/>
    <x v="2"/>
    <x v="5"/>
    <s v="Mata de São João"/>
    <x v="5"/>
    <s v="Casa da Torre de Garcia d'Ávila e Capela de Nossa Senhora da Conceição"/>
    <n v="1"/>
    <x v="0"/>
    <n v="1"/>
    <n v="128"/>
    <n v="1938"/>
    <m/>
    <m/>
    <m/>
    <x v="0"/>
    <x v="0"/>
    <m/>
    <m/>
    <m/>
    <s v="BA2921005BIED00001"/>
    <s v="Bem Imóvel"/>
    <s v="Ruína"/>
    <x v="1"/>
    <m/>
    <m/>
    <d v="1938-04-30T00:00:00"/>
    <m/>
    <m/>
    <n v="77"/>
    <x v="0"/>
    <x v="0"/>
    <n v="1977"/>
    <m/>
    <x v="0"/>
    <s v="Na 77ª reunião do Conselho (1977), devido ao entendimento de que os projetos de uso turístico da área e de construção de uma rodovia nas proximidades do bem tombado viriam a impactar a ambientação do local que deseja-se preservar, foi definida a poligonal"/>
    <s v="Não se aplica"/>
    <m/>
    <m/>
    <m/>
    <m/>
    <m/>
    <m/>
    <m/>
    <s v="“ O tombamento inclui a capela de Nossa Senhora da Conceição e toda a área desde a elevação onde se encontra o monumento até a orla marítima, na Enseada de Tatuapara.&quot; Aditamento, em 21/10/1981: &quot; O tombamento abrange a seguinte área demarcada no Processo"/>
  </r>
  <r>
    <x v="0"/>
    <m/>
    <m/>
    <x v="2"/>
    <x v="2"/>
    <s v="Recife"/>
    <x v="8"/>
    <s v="Marco divisório da Capitania de Itamaracá"/>
    <n v="1"/>
    <x v="0"/>
    <n v="1"/>
    <n v="129"/>
    <n v="1938"/>
    <m/>
    <m/>
    <m/>
    <x v="0"/>
    <x v="0"/>
    <m/>
    <m/>
    <m/>
    <s v="PE2611606BMAR00001"/>
    <s v="Bem Móvel e Integrado"/>
    <s v="Artefato"/>
    <x v="1"/>
    <m/>
    <m/>
    <d v="1938-04-20T00:00:00"/>
    <m/>
    <m/>
    <m/>
    <x v="0"/>
    <x v="0"/>
    <m/>
    <m/>
    <x v="0"/>
    <m/>
    <s v="Não se aplica"/>
    <m/>
    <s v="Não se aplica"/>
    <m/>
    <m/>
    <m/>
    <m/>
    <m/>
    <s v="Está recolhido à sede do Instituto Arqueológico, Histórico e Geográfico de Pernambucano.&quot;"/>
  </r>
  <r>
    <x v="0"/>
    <m/>
    <m/>
    <x v="2"/>
    <x v="2"/>
    <s v="Recife"/>
    <x v="4"/>
    <s v="Palácio da Soledade"/>
    <n v="1"/>
    <x v="0"/>
    <n v="1"/>
    <n v="130"/>
    <n v="1938"/>
    <m/>
    <m/>
    <m/>
    <x v="0"/>
    <x v="0"/>
    <m/>
    <m/>
    <m/>
    <s v="PE2611606BIED00017"/>
    <s v="Bem Imóvel"/>
    <s v="Edificação"/>
    <x v="1"/>
    <m/>
    <m/>
    <d v="1938-07-18T00:00:00"/>
    <m/>
    <m/>
    <n v="110"/>
    <x v="0"/>
    <x v="0"/>
    <n v="1984"/>
    <m/>
    <x v="0"/>
    <s v="Na 110ª reunião do Conselho Consultivo teria sido definida a poligonal de proteção. Verificar!"/>
    <s v="Não se aplica"/>
    <m/>
    <m/>
    <m/>
    <m/>
    <m/>
    <m/>
    <m/>
    <m/>
  </r>
  <r>
    <x v="0"/>
    <m/>
    <m/>
    <x v="2"/>
    <x v="2"/>
    <s v="Igarassu"/>
    <x v="0"/>
    <s v="Convento e Igreja de Santo Antônio"/>
    <n v="1"/>
    <x v="0"/>
    <n v="1"/>
    <n v="131"/>
    <n v="1938"/>
    <m/>
    <m/>
    <m/>
    <x v="0"/>
    <x v="0"/>
    <m/>
    <m/>
    <m/>
    <s v="PE2606804BICA00001"/>
    <s v="Bem Imóvel"/>
    <s v="Edificação"/>
    <x v="0"/>
    <m/>
    <m/>
    <d v="1938-05-17T00:00:00"/>
    <m/>
    <m/>
    <m/>
    <x v="0"/>
    <x v="0"/>
    <m/>
    <m/>
    <x v="0"/>
    <m/>
    <s v="Não se aplica"/>
    <m/>
    <m/>
    <m/>
    <m/>
    <m/>
    <m/>
    <m/>
    <m/>
  </r>
  <r>
    <x v="0"/>
    <m/>
    <m/>
    <x v="2"/>
    <x v="2"/>
    <s v="Olinda"/>
    <x v="0"/>
    <s v="Igreja de Nossa Senhora da Graça e Seminário de Olinda "/>
    <n v="1"/>
    <x v="0"/>
    <n v="0"/>
    <n v="131"/>
    <n v="1938"/>
    <m/>
    <m/>
    <m/>
    <x v="0"/>
    <x v="0"/>
    <m/>
    <m/>
    <m/>
    <s v="PE-2609600-BI-ED-00009"/>
    <s v="Bem Imóvel"/>
    <s v="Edificação"/>
    <x v="0"/>
    <m/>
    <m/>
    <d v="1938-05-17T00:00:00"/>
    <m/>
    <m/>
    <m/>
    <x v="0"/>
    <x v="0"/>
    <m/>
    <m/>
    <x v="0"/>
    <s v="O tombamento inclui todo o seu acervo, de acordo com a Resolução do Conselho Consultivo da SPHAN, de 13/08/85, referente ao Proc. Administ. nº 13/85/SPHAN&quot;."/>
    <s v="Não se aplica"/>
    <m/>
    <m/>
    <m/>
    <m/>
    <m/>
    <m/>
    <m/>
    <m/>
  </r>
  <r>
    <x v="0"/>
    <m/>
    <m/>
    <x v="2"/>
    <x v="2"/>
    <s v="Olinda"/>
    <x v="4"/>
    <s v="Palácio Episcopal"/>
    <n v="1"/>
    <x v="0"/>
    <n v="0"/>
    <n v="131"/>
    <n v="1938"/>
    <m/>
    <m/>
    <m/>
    <x v="0"/>
    <x v="0"/>
    <m/>
    <m/>
    <m/>
    <s v="PE2609600BIED00014"/>
    <s v="Bem Imóvel"/>
    <s v="Edificação"/>
    <x v="1"/>
    <m/>
    <m/>
    <d v="1938-05-17T00:00:00"/>
    <m/>
    <n v="1938"/>
    <n v="1"/>
    <x v="0"/>
    <x v="0"/>
    <m/>
    <m/>
    <x v="0"/>
    <m/>
    <s v="Não se aplica"/>
    <m/>
    <m/>
    <m/>
    <m/>
    <m/>
    <m/>
    <m/>
    <m/>
  </r>
  <r>
    <x v="0"/>
    <m/>
    <m/>
    <x v="2"/>
    <x v="5"/>
    <s v="Salvador"/>
    <x v="4"/>
    <s v="Solar à Rua Visconde do Rio Branco Nº 18"/>
    <n v="1"/>
    <x v="2"/>
    <n v="1"/>
    <n v="132"/>
    <n v="1938"/>
    <m/>
    <m/>
    <m/>
    <x v="0"/>
    <x v="2"/>
    <m/>
    <m/>
    <m/>
    <s v=" "/>
    <s v="Bem Imóvel"/>
    <s v="Edificação"/>
    <x v="1"/>
    <m/>
    <m/>
    <m/>
    <m/>
    <m/>
    <m/>
    <x v="0"/>
    <x v="0"/>
    <m/>
    <m/>
    <x v="0"/>
    <s v="Cancelada a Inscrição nº 05 no Livro das Belas Artes, por despacho do Sr. Diretor do PHAN em 05/02/1957, constante do Processo 132-T. Assina C.D.A. [Carlos Drummond de Andrade]. Em 1957, informado pelo 2º Distrito sobre a descaracterização do bem, o Chefe"/>
    <m/>
    <m/>
    <m/>
    <m/>
    <m/>
    <m/>
    <m/>
    <m/>
    <m/>
  </r>
  <r>
    <x v="0"/>
    <m/>
    <m/>
    <x v="2"/>
    <x v="2"/>
    <s v="Recife"/>
    <x v="0"/>
    <s v="Capela de Nossa Senhora da Conceição da Jaqueira"/>
    <n v="1"/>
    <x v="0"/>
    <n v="1"/>
    <n v="133"/>
    <n v="1938"/>
    <m/>
    <m/>
    <m/>
    <x v="0"/>
    <x v="0"/>
    <m/>
    <m/>
    <m/>
    <s v="PE2611606BIED00033"/>
    <s v="Bem Imóvel"/>
    <s v="Edificação"/>
    <x v="0"/>
    <m/>
    <m/>
    <d v="1938-07-07T00:00:00"/>
    <m/>
    <n v="1938"/>
    <s v="3, 110, 111"/>
    <x v="0"/>
    <x v="0"/>
    <n v="1984"/>
    <m/>
    <x v="0"/>
    <s v="Na 110ª e 111ª reuniões do Conselho Consultivo teria sido definida a poligonal de proteção. "/>
    <s v="Não se aplica"/>
    <m/>
    <m/>
    <m/>
    <m/>
    <m/>
    <m/>
    <m/>
    <s v="&quot;Ver demarcação da poligonal e planta de rerratificação do tombamento a fls. 2 a 4, do 2º volume do Processo nº 133-T-38, homologada em 08/03/1985.&quot;"/>
  </r>
  <r>
    <x v="0"/>
    <m/>
    <m/>
    <x v="2"/>
    <x v="2"/>
    <s v="Recife"/>
    <x v="0"/>
    <s v="Igreja da Madre de Deus"/>
    <n v="1"/>
    <x v="0"/>
    <n v="1"/>
    <n v="134"/>
    <n v="1938"/>
    <m/>
    <m/>
    <m/>
    <x v="0"/>
    <x v="0"/>
    <m/>
    <m/>
    <m/>
    <s v="PE2611606BIED00032"/>
    <s v="Bem Imóvel"/>
    <s v="Edificação"/>
    <x v="0"/>
    <m/>
    <m/>
    <d v="1938-07-20T00:00:00"/>
    <m/>
    <m/>
    <n v="110"/>
    <x v="0"/>
    <x v="0"/>
    <n v="1984"/>
    <m/>
    <x v="0"/>
    <s v="Na 110ª reunião do Conselho Consultivo teria sido definida a poligonal de proteção. Verificar!"/>
    <s v="Não se aplica"/>
    <m/>
    <m/>
    <m/>
    <m/>
    <m/>
    <m/>
    <m/>
    <m/>
  </r>
  <r>
    <x v="0"/>
    <m/>
    <m/>
    <x v="4"/>
    <x v="11"/>
    <s v="Belém"/>
    <x v="3"/>
    <s v="Col. arqueol. e etnográfica do Museu Paraense Emílio Goeldi"/>
    <n v="1"/>
    <x v="0"/>
    <n v="1"/>
    <n v="135"/>
    <n v="1938"/>
    <m/>
    <m/>
    <m/>
    <x v="0"/>
    <x v="0"/>
    <m/>
    <m/>
    <m/>
    <s v="PA1501402BMCL00001"/>
    <s v="Bem Arqueológico"/>
    <s v="Coleção"/>
    <x v="1"/>
    <d v="1940-05-30T00:00:00"/>
    <m/>
    <m/>
    <m/>
    <m/>
    <m/>
    <x v="9"/>
    <x v="2"/>
    <m/>
    <m/>
    <x v="0"/>
    <m/>
    <s v="Não se aplica"/>
    <m/>
    <s v="Não se aplica"/>
    <m/>
    <m/>
    <m/>
    <m/>
    <m/>
    <m/>
  </r>
  <r>
    <x v="1"/>
    <m/>
    <m/>
    <x v="1"/>
    <x v="1"/>
    <m/>
    <x v="1"/>
    <s v="Número VAGO"/>
    <m/>
    <x v="1"/>
    <n v="1"/>
    <n v="136"/>
    <m/>
    <m/>
    <m/>
    <m/>
    <x v="1"/>
    <x v="1"/>
    <m/>
    <m/>
    <m/>
    <s v=" "/>
    <m/>
    <m/>
    <x v="1"/>
    <m/>
    <m/>
    <m/>
    <m/>
    <m/>
    <m/>
    <x v="1"/>
    <x v="1"/>
    <m/>
    <m/>
    <x v="0"/>
    <m/>
    <m/>
    <m/>
    <m/>
    <m/>
    <m/>
    <m/>
    <m/>
    <m/>
    <m/>
  </r>
  <r>
    <x v="0"/>
    <m/>
    <m/>
    <x v="2"/>
    <x v="2"/>
    <s v="Recife"/>
    <x v="3"/>
    <s v="Museu do Estado de Pernambuco: acervo"/>
    <n v="1"/>
    <x v="0"/>
    <n v="1"/>
    <n v="137"/>
    <n v="1938"/>
    <m/>
    <m/>
    <m/>
    <x v="0"/>
    <x v="0"/>
    <m/>
    <m/>
    <m/>
    <s v="PE2611606BIED00016"/>
    <s v="Bem Móvel e Integrado"/>
    <s v="Acervo"/>
    <x v="1"/>
    <m/>
    <m/>
    <d v="1938-04-20T00:00:00"/>
    <m/>
    <m/>
    <m/>
    <x v="0"/>
    <x v="0"/>
    <m/>
    <m/>
    <x v="0"/>
    <m/>
    <s v="Não se aplica"/>
    <m/>
    <s v="Não se aplica"/>
    <m/>
    <m/>
    <m/>
    <m/>
    <m/>
    <s v="“O material inscrito é o que corresponde ao acervo artístico do Museu do Estado.&quot;"/>
  </r>
  <r>
    <x v="0"/>
    <m/>
    <m/>
    <x v="2"/>
    <x v="2"/>
    <s v="Recife"/>
    <x v="0"/>
    <s v="Igreja de São Gonçalo"/>
    <n v="1"/>
    <x v="0"/>
    <n v="1"/>
    <n v="138"/>
    <n v="1938"/>
    <m/>
    <m/>
    <m/>
    <x v="0"/>
    <x v="0"/>
    <m/>
    <m/>
    <m/>
    <s v="PE2611606BIED00011"/>
    <s v="Bem Imóvel"/>
    <s v="Edificação"/>
    <x v="0"/>
    <m/>
    <m/>
    <d v="1938-07-15T00:00:00"/>
    <m/>
    <m/>
    <n v="110"/>
    <x v="0"/>
    <x v="0"/>
    <n v="1984"/>
    <m/>
    <x v="0"/>
    <s v="Na 110ª reunião do Conselho Consultivo teria sido definida a poligonal de proteção. Verificar!"/>
    <s v="Não se aplica"/>
    <m/>
    <m/>
    <m/>
    <m/>
    <m/>
    <m/>
    <m/>
    <m/>
  </r>
  <r>
    <x v="0"/>
    <m/>
    <m/>
    <x v="3"/>
    <x v="12"/>
    <s v="São Paulo"/>
    <x v="3"/>
    <s v="Coleções arqueológicas, etnográficas, artísticas e históricas do Museu Paulista da Universidade de São Paulo"/>
    <n v="1"/>
    <x v="0"/>
    <n v="1"/>
    <n v="139"/>
    <n v="1938"/>
    <m/>
    <m/>
    <m/>
    <x v="0"/>
    <x v="0"/>
    <m/>
    <m/>
    <m/>
    <s v="SP-3550308-BA-CL-00001"/>
    <s v="Bem Móvel e Integrado"/>
    <s v="Coleção"/>
    <x v="1"/>
    <m/>
    <m/>
    <d v="1938-04-15T00:00:00"/>
    <m/>
    <m/>
    <m/>
    <x v="0"/>
    <x v="0"/>
    <m/>
    <m/>
    <x v="0"/>
    <m/>
    <s v="Não se aplica"/>
    <m/>
    <s v="Não se aplica"/>
    <m/>
    <m/>
    <m/>
    <m/>
    <m/>
    <m/>
  </r>
  <r>
    <x v="0"/>
    <m/>
    <m/>
    <x v="0"/>
    <x v="4"/>
    <s v="Curitiba"/>
    <x v="3"/>
    <s v="Museu Paranaense: coleção etnográfica, arqueológica, histórica e artística"/>
    <n v="1"/>
    <x v="0"/>
    <n v="1"/>
    <n v="140"/>
    <n v="1938"/>
    <m/>
    <m/>
    <m/>
    <x v="0"/>
    <x v="0"/>
    <m/>
    <m/>
    <m/>
    <s v="PR4106902BIED00002"/>
    <s v="Bem Arqueológico"/>
    <s v="Coleção"/>
    <x v="1"/>
    <d v="1941-04-15T00:00:00"/>
    <d v="1941-04-15T00:00:00"/>
    <d v="1941-04-15T00:00:00"/>
    <m/>
    <m/>
    <m/>
    <x v="2"/>
    <x v="2"/>
    <m/>
    <m/>
    <x v="0"/>
    <m/>
    <s v="Não se aplica"/>
    <m/>
    <s v="Não se aplica"/>
    <m/>
    <m/>
    <m/>
    <m/>
    <m/>
    <m/>
  </r>
  <r>
    <x v="0"/>
    <m/>
    <m/>
    <x v="0"/>
    <x v="0"/>
    <s v="Caçapava do Sul"/>
    <x v="4"/>
    <s v="Forte de Caçapava"/>
    <n v="1"/>
    <x v="0"/>
    <n v="1"/>
    <n v="141"/>
    <n v="1938"/>
    <m/>
    <m/>
    <m/>
    <x v="0"/>
    <x v="0"/>
    <m/>
    <m/>
    <m/>
    <s v="RS4302808BIED00001 "/>
    <s v="Bem Imóvel"/>
    <s v="Edificação"/>
    <x v="1"/>
    <m/>
    <m/>
    <d v="1938-05-16T00:00:00"/>
    <m/>
    <m/>
    <m/>
    <x v="0"/>
    <x v="0"/>
    <m/>
    <m/>
    <x v="0"/>
    <m/>
    <s v="Não se aplica"/>
    <m/>
    <m/>
    <m/>
    <m/>
    <m/>
    <m/>
    <m/>
    <m/>
  </r>
  <r>
    <x v="0"/>
    <m/>
    <m/>
    <x v="0"/>
    <x v="0"/>
    <s v="Porto Alegre"/>
    <x v="3"/>
    <s v="Col. arqueol., etnográfica, histórica e artística do Museu Júlio de Castilhos"/>
    <n v="1"/>
    <x v="0"/>
    <n v="0"/>
    <n v="141"/>
    <n v="1938"/>
    <m/>
    <m/>
    <m/>
    <x v="0"/>
    <x v="0"/>
    <m/>
    <m/>
    <m/>
    <s v="RS4314902BACL00001"/>
    <s v="Bem Arqueológico"/>
    <s v="Coleção"/>
    <x v="1"/>
    <m/>
    <m/>
    <d v="1938-05-16T00:00:00"/>
    <m/>
    <m/>
    <m/>
    <x v="0"/>
    <x v="0"/>
    <m/>
    <m/>
    <x v="0"/>
    <m/>
    <s v="Não se aplica"/>
    <m/>
    <s v="Não se aplica"/>
    <m/>
    <m/>
    <m/>
    <m/>
    <m/>
    <m/>
  </r>
  <r>
    <x v="0"/>
    <m/>
    <m/>
    <x v="0"/>
    <x v="0"/>
    <s v="São Miguel das Missões"/>
    <x v="5"/>
    <s v="Povo de São Miguel: remanescentes e ruínas da Igreja de São Miguel"/>
    <n v="1"/>
    <x v="0"/>
    <n v="0"/>
    <n v="141"/>
    <n v="1938"/>
    <m/>
    <m/>
    <m/>
    <x v="0"/>
    <x v="0"/>
    <m/>
    <m/>
    <m/>
    <s v="RS4319158BICA00001"/>
    <s v="Bem Imóvel"/>
    <s v="Ruína"/>
    <x v="1"/>
    <m/>
    <m/>
    <d v="1938-05-16T00:00:00"/>
    <m/>
    <m/>
    <m/>
    <x v="0"/>
    <x v="0"/>
    <m/>
    <m/>
    <x v="0"/>
    <m/>
    <s v="sim"/>
    <m/>
    <s v="sim"/>
    <m/>
    <m/>
    <m/>
    <m/>
    <m/>
    <s v="Informações sobre delimitação das poligonais: DEPAM-RJ 98-99"/>
  </r>
  <r>
    <x v="0"/>
    <m/>
    <m/>
    <x v="2"/>
    <x v="2"/>
    <s v="Olinda"/>
    <x v="0"/>
    <s v="Igreja da Misericórdia"/>
    <n v="1"/>
    <x v="0"/>
    <n v="1"/>
    <n v="142"/>
    <n v="1938"/>
    <m/>
    <m/>
    <m/>
    <x v="0"/>
    <x v="0"/>
    <m/>
    <m/>
    <m/>
    <s v="PE2609600BIED00008"/>
    <s v="Bem Imóvel"/>
    <s v="Edificação"/>
    <x v="0"/>
    <m/>
    <m/>
    <d v="1938-08-05T00:00:00"/>
    <m/>
    <m/>
    <m/>
    <x v="0"/>
    <x v="0"/>
    <m/>
    <m/>
    <x v="0"/>
    <s v="O tombamento inclui todo o seu acervo, de acordo com a Resolução do Conselho Consultivo da SPHAN, de 13/08/85, referente ao Proc. Administ. nº 13/85/SPHAN&quot;."/>
    <s v="Não se aplica"/>
    <m/>
    <m/>
    <m/>
    <m/>
    <m/>
    <m/>
    <m/>
    <m/>
  </r>
  <r>
    <x v="0"/>
    <m/>
    <m/>
    <x v="2"/>
    <x v="2"/>
    <s v="Olinda"/>
    <x v="0"/>
    <s v=" Igreja de Santa Teresa"/>
    <n v="1"/>
    <x v="0"/>
    <n v="0"/>
    <n v="142"/>
    <n v="1938"/>
    <m/>
    <m/>
    <m/>
    <x v="0"/>
    <x v="0"/>
    <m/>
    <m/>
    <m/>
    <s v="PE2609600BIED00011"/>
    <s v="Bem Imóvel"/>
    <s v="Edificação"/>
    <x v="0"/>
    <m/>
    <m/>
    <d v="1938-08-05T00:00:00"/>
    <m/>
    <m/>
    <m/>
    <x v="0"/>
    <x v="0"/>
    <m/>
    <m/>
    <x v="0"/>
    <s v="O tombamento inclui todo o seu acervo, de acordo com a Resolução do Conselho Consultivo da SPHAN, de 13/08/85, referente ao Proc. Administ. nº 13/85/SPHAN&quot;."/>
    <s v="Não se aplica"/>
    <m/>
    <m/>
    <m/>
    <m/>
    <m/>
    <m/>
    <m/>
    <m/>
  </r>
  <r>
    <x v="0"/>
    <m/>
    <m/>
    <x v="2"/>
    <x v="2"/>
    <s v="Olinda"/>
    <x v="2"/>
    <s v="Convento e Igreja de São Francisco: capela, casa de oração e claustro dos Terceiros Franciscanos"/>
    <n v="1"/>
    <x v="0"/>
    <n v="1"/>
    <n v="143"/>
    <n v="1938"/>
    <m/>
    <m/>
    <m/>
    <x v="0"/>
    <x v="0"/>
    <m/>
    <m/>
    <m/>
    <s v="PE2609600BIED00006"/>
    <s v="Bem Imóvel"/>
    <s v="Conjunto Arquitetônico"/>
    <x v="0"/>
    <m/>
    <m/>
    <d v="1938-07-22T00:00:00"/>
    <m/>
    <m/>
    <m/>
    <x v="0"/>
    <x v="0"/>
    <m/>
    <m/>
    <x v="0"/>
    <m/>
    <s v="Não se aplica"/>
    <m/>
    <m/>
    <m/>
    <m/>
    <m/>
    <m/>
    <m/>
    <m/>
  </r>
  <r>
    <x v="0"/>
    <m/>
    <m/>
    <x v="2"/>
    <x v="2"/>
    <s v="Recife"/>
    <x v="0"/>
    <s v="Convento e Igreja de Santo Antônio"/>
    <n v="1"/>
    <x v="0"/>
    <n v="1"/>
    <n v="144"/>
    <n v="1938"/>
    <m/>
    <m/>
    <m/>
    <x v="0"/>
    <x v="0"/>
    <m/>
    <m/>
    <m/>
    <s v="PE2611606BIED00007"/>
    <s v="Bem Imóvel"/>
    <s v="Edificação"/>
    <x v="0"/>
    <m/>
    <m/>
    <d v="1938-07-20T00:00:00"/>
    <m/>
    <m/>
    <n v="110"/>
    <x v="0"/>
    <x v="0"/>
    <n v="1984"/>
    <m/>
    <x v="0"/>
    <s v="Na 110ª reunião do Conselho Consultivo teria sido definida a poligonal de proteção. Verificar!"/>
    <s v="Não se aplica"/>
    <m/>
    <s v="sim"/>
    <m/>
    <m/>
    <m/>
    <m/>
    <m/>
    <s v="Delimitação de entorno incluindo vários bens, que teria sido apresentada ao Conselho Consultivo (verificar). Mapas com delimitações no Sambaqui."/>
  </r>
  <r>
    <x v="0"/>
    <m/>
    <m/>
    <x v="2"/>
    <x v="2"/>
    <s v="Sirinhaém"/>
    <x v="0"/>
    <s v="Convento de Santo Antônio"/>
    <n v="1"/>
    <x v="0"/>
    <n v="1"/>
    <n v="145"/>
    <n v="1938"/>
    <m/>
    <m/>
    <m/>
    <x v="0"/>
    <x v="0"/>
    <m/>
    <m/>
    <m/>
    <s v="PE2614204BIED00001"/>
    <s v="Bem Imóvel"/>
    <s v="Edificação"/>
    <x v="0"/>
    <m/>
    <d v="1940-07-08T00:00:00"/>
    <d v="1940-07-08T00:00:00"/>
    <m/>
    <m/>
    <m/>
    <x v="9"/>
    <x v="2"/>
    <m/>
    <m/>
    <x v="0"/>
    <m/>
    <s v="Não se aplica"/>
    <m/>
    <m/>
    <m/>
    <m/>
    <m/>
    <m/>
    <m/>
    <m/>
  </r>
  <r>
    <x v="1"/>
    <m/>
    <m/>
    <x v="1"/>
    <x v="1"/>
    <m/>
    <x v="1"/>
    <s v="Número VAGO"/>
    <m/>
    <x v="1"/>
    <n v="1"/>
    <n v="146"/>
    <m/>
    <m/>
    <m/>
    <m/>
    <x v="1"/>
    <x v="1"/>
    <m/>
    <m/>
    <m/>
    <s v=" "/>
    <m/>
    <m/>
    <x v="1"/>
    <m/>
    <m/>
    <m/>
    <m/>
    <m/>
    <m/>
    <x v="1"/>
    <x v="1"/>
    <m/>
    <m/>
    <x v="0"/>
    <m/>
    <m/>
    <m/>
    <m/>
    <m/>
    <m/>
    <m/>
    <m/>
    <m/>
    <m/>
  </r>
  <r>
    <x v="0"/>
    <m/>
    <m/>
    <x v="2"/>
    <x v="2"/>
    <s v="Goiana"/>
    <x v="0"/>
    <s v="Capela de Santo Antônio - Engenho Novo "/>
    <n v="1"/>
    <x v="0"/>
    <n v="1"/>
    <n v="147"/>
    <n v="1938"/>
    <m/>
    <m/>
    <m/>
    <x v="0"/>
    <x v="0"/>
    <m/>
    <m/>
    <m/>
    <s v="PE2606200BIED00001"/>
    <s v="Bem Imóvel"/>
    <s v="Edificação"/>
    <x v="0"/>
    <m/>
    <m/>
    <d v="1938-10-25T00:00:00"/>
    <m/>
    <m/>
    <m/>
    <x v="0"/>
    <x v="0"/>
    <m/>
    <m/>
    <x v="0"/>
    <m/>
    <s v="Não se aplica"/>
    <m/>
    <m/>
    <m/>
    <m/>
    <m/>
    <m/>
    <m/>
    <m/>
  </r>
  <r>
    <x v="0"/>
    <m/>
    <m/>
    <x v="2"/>
    <x v="2"/>
    <s v="Goiana"/>
    <x v="0"/>
    <s v="Igreja da Ordem Terceira do Carmo"/>
    <n v="1"/>
    <x v="0"/>
    <n v="0"/>
    <n v="147"/>
    <n v="1938"/>
    <m/>
    <m/>
    <m/>
    <x v="0"/>
    <x v="0"/>
    <m/>
    <m/>
    <m/>
    <s v="PE2606200BIED00003"/>
    <s v="Bem Imóvel"/>
    <s v="Edificação"/>
    <x v="0"/>
    <m/>
    <m/>
    <d v="1938-10-25T00:00:00"/>
    <m/>
    <m/>
    <m/>
    <x v="0"/>
    <x v="0"/>
    <m/>
    <m/>
    <x v="0"/>
    <m/>
    <s v="Não se aplica"/>
    <m/>
    <m/>
    <m/>
    <m/>
    <m/>
    <m/>
    <m/>
    <m/>
  </r>
  <r>
    <x v="0"/>
    <m/>
    <m/>
    <x v="2"/>
    <x v="2"/>
    <s v="Goiana"/>
    <x v="0"/>
    <s v="Igreja de Nossa Senhora da Conceição"/>
    <n v="1"/>
    <x v="0"/>
    <n v="0"/>
    <n v="147"/>
    <n v="1938"/>
    <m/>
    <m/>
    <m/>
    <x v="0"/>
    <x v="0"/>
    <m/>
    <m/>
    <m/>
    <s v="PE2606200BIED00004"/>
    <s v="Bem Imóvel"/>
    <s v="Edificação"/>
    <x v="0"/>
    <m/>
    <m/>
    <d v="1938-10-25T00:00:00"/>
    <m/>
    <m/>
    <m/>
    <x v="0"/>
    <x v="0"/>
    <m/>
    <m/>
    <x v="0"/>
    <m/>
    <s v="Não se aplica"/>
    <m/>
    <m/>
    <m/>
    <m/>
    <m/>
    <m/>
    <m/>
    <m/>
  </r>
  <r>
    <x v="0"/>
    <m/>
    <m/>
    <x v="2"/>
    <x v="2"/>
    <s v="Goiana"/>
    <x v="0"/>
    <s v="Igreja de Nossa Senhora da Misericórdia"/>
    <n v="1"/>
    <x v="0"/>
    <n v="0"/>
    <n v="147"/>
    <n v="1938"/>
    <m/>
    <m/>
    <m/>
    <x v="0"/>
    <x v="0"/>
    <m/>
    <m/>
    <m/>
    <s v="PE2606200BIED00005"/>
    <s v="Bem Imóvel"/>
    <s v="Edificação"/>
    <x v="0"/>
    <m/>
    <m/>
    <d v="1938-10-25T00:00:00"/>
    <m/>
    <m/>
    <m/>
    <x v="0"/>
    <x v="0"/>
    <m/>
    <m/>
    <x v="0"/>
    <m/>
    <s v="Não se aplica"/>
    <m/>
    <m/>
    <m/>
    <m/>
    <m/>
    <m/>
    <m/>
    <m/>
  </r>
  <r>
    <x v="0"/>
    <m/>
    <m/>
    <x v="2"/>
    <x v="2"/>
    <s v="Goiana"/>
    <x v="0"/>
    <s v="Igreja de Nossa Senhora do Amparo"/>
    <n v="1"/>
    <x v="0"/>
    <n v="0"/>
    <n v="147"/>
    <n v="1938"/>
    <m/>
    <m/>
    <m/>
    <x v="0"/>
    <x v="0"/>
    <m/>
    <m/>
    <m/>
    <s v="PE2606200BIED00006"/>
    <s v="Bem Imóvel"/>
    <s v="Edificação"/>
    <x v="0"/>
    <m/>
    <m/>
    <d v="1938-10-25T00:00:00"/>
    <m/>
    <m/>
    <m/>
    <x v="0"/>
    <x v="0"/>
    <m/>
    <m/>
    <x v="0"/>
    <m/>
    <s v="Não se aplica"/>
    <m/>
    <m/>
    <m/>
    <m/>
    <m/>
    <m/>
    <m/>
    <m/>
  </r>
  <r>
    <x v="0"/>
    <m/>
    <m/>
    <x v="2"/>
    <x v="2"/>
    <s v="Goiana"/>
    <x v="0"/>
    <s v="Igreja de Nossa Senhora do Rosário dos Pretos"/>
    <n v="1"/>
    <x v="0"/>
    <n v="0"/>
    <n v="147"/>
    <n v="1938"/>
    <m/>
    <m/>
    <m/>
    <x v="0"/>
    <x v="0"/>
    <m/>
    <m/>
    <m/>
    <s v="PE2606200BIED00007"/>
    <s v="Bem Imóvel"/>
    <s v="Edificação"/>
    <x v="0"/>
    <m/>
    <m/>
    <d v="1938-10-25T00:00:00"/>
    <m/>
    <m/>
    <m/>
    <x v="0"/>
    <x v="0"/>
    <m/>
    <m/>
    <x v="0"/>
    <m/>
    <s v="Não se aplica"/>
    <m/>
    <m/>
    <m/>
    <m/>
    <m/>
    <m/>
    <m/>
    <m/>
  </r>
  <r>
    <x v="0"/>
    <m/>
    <m/>
    <x v="2"/>
    <x v="2"/>
    <s v="Goiana"/>
    <x v="0"/>
    <s v="Igreja Matriz de Nossa Senhora do Rosário"/>
    <n v="1"/>
    <x v="0"/>
    <n v="0"/>
    <n v="147"/>
    <n v="1938"/>
    <m/>
    <m/>
    <m/>
    <x v="0"/>
    <x v="0"/>
    <m/>
    <m/>
    <m/>
    <s v="PE2606200BIED00008"/>
    <s v="Bem Imóvel"/>
    <s v="Edificação"/>
    <x v="0"/>
    <m/>
    <m/>
    <d v="1938-10-25T00:00:00"/>
    <m/>
    <m/>
    <m/>
    <x v="0"/>
    <x v="0"/>
    <m/>
    <m/>
    <x v="0"/>
    <m/>
    <s v="Não se aplica"/>
    <m/>
    <m/>
    <m/>
    <m/>
    <m/>
    <m/>
    <m/>
    <m/>
  </r>
  <r>
    <x v="0"/>
    <m/>
    <m/>
    <x v="2"/>
    <x v="2"/>
    <s v="Goiana"/>
    <x v="0"/>
    <s v="Convento e Igreja de Nossa Senhora da Soledade"/>
    <n v="1"/>
    <x v="0"/>
    <n v="0"/>
    <n v="147"/>
    <n v="1938"/>
    <m/>
    <m/>
    <m/>
    <x v="0"/>
    <x v="0"/>
    <m/>
    <m/>
    <m/>
    <s v="PE2606200BIED00002"/>
    <s v="Bem Imóvel"/>
    <s v="Edificação"/>
    <x v="0"/>
    <m/>
    <m/>
    <d v="1938-10-25T00:00:00"/>
    <m/>
    <m/>
    <m/>
    <x v="0"/>
    <x v="0"/>
    <m/>
    <m/>
    <x v="0"/>
    <m/>
    <s v="Não se aplica"/>
    <m/>
    <m/>
    <m/>
    <m/>
    <m/>
    <m/>
    <m/>
    <m/>
  </r>
  <r>
    <x v="0"/>
    <m/>
    <m/>
    <x v="2"/>
    <x v="2"/>
    <s v="Olinda"/>
    <x v="0"/>
    <s v="Convento do Carmo"/>
    <n v="1"/>
    <x v="0"/>
    <n v="1"/>
    <n v="148"/>
    <n v="1938"/>
    <m/>
    <m/>
    <m/>
    <x v="0"/>
    <x v="0"/>
    <m/>
    <m/>
    <m/>
    <s v="PE2609600BIED00005"/>
    <s v="Bem Imóvel"/>
    <s v="Edificação"/>
    <x v="0"/>
    <m/>
    <d v="1938-10-05T00:00:00"/>
    <d v="1938-10-05T00:00:00"/>
    <m/>
    <m/>
    <m/>
    <x v="0"/>
    <x v="0"/>
    <m/>
    <m/>
    <x v="0"/>
    <m/>
    <s v="Não se aplica"/>
    <m/>
    <m/>
    <m/>
    <m/>
    <m/>
    <m/>
    <m/>
    <m/>
  </r>
  <r>
    <x v="0"/>
    <m/>
    <m/>
    <x v="2"/>
    <x v="2"/>
    <s v="Recife"/>
    <x v="0"/>
    <s v="Convento do Carmo"/>
    <n v="1"/>
    <x v="0"/>
    <n v="0"/>
    <n v="148"/>
    <n v="1938"/>
    <m/>
    <m/>
    <m/>
    <x v="0"/>
    <x v="0"/>
    <m/>
    <m/>
    <m/>
    <s v="PE2611606BIED00008"/>
    <s v="Bem Imóvel"/>
    <s v="Edificação"/>
    <x v="0"/>
    <m/>
    <d v="1938-10-05T00:00:00"/>
    <d v="1938-10-05T00:00:00"/>
    <m/>
    <m/>
    <m/>
    <x v="0"/>
    <x v="0"/>
    <m/>
    <m/>
    <x v="0"/>
    <s v="O tombamento inclui todo o seu acervo, de acordo com a Resolução do Conselho Consultivo da SPHAN, de 13/08/85, referente ao Proc. Administ. nº 13/85/SPHAN&quot;."/>
    <s v="Não se aplica"/>
    <m/>
    <s v="sim"/>
    <m/>
    <m/>
    <m/>
    <m/>
    <m/>
    <s v="Delimitação de entorno incluindo vários bens, que teria sido apresentada ao Conselho Consultivo (verificar). Mapas com delimitações no Sambaqui."/>
  </r>
  <r>
    <x v="0"/>
    <m/>
    <m/>
    <x v="2"/>
    <x v="2"/>
    <s v="Recife"/>
    <x v="0"/>
    <s v="Igreja de Nossa Senhora da Boa Vista"/>
    <n v="1"/>
    <x v="0"/>
    <n v="1"/>
    <n v="149"/>
    <n v="1938"/>
    <m/>
    <m/>
    <m/>
    <x v="0"/>
    <x v="0"/>
    <m/>
    <m/>
    <m/>
    <s v="PE2611606BIED00037"/>
    <s v="Bem Imóvel"/>
    <s v="Edificação"/>
    <x v="0"/>
    <m/>
    <m/>
    <d v="1938-08-01T00:00:00"/>
    <m/>
    <m/>
    <n v="110"/>
    <x v="0"/>
    <x v="0"/>
    <n v="1984"/>
    <m/>
    <x v="0"/>
    <s v="Na 110ª reunião do Conselho Consultivo teria sido definida a poligonal de proteção. Verificar!"/>
    <s v="Não se aplica"/>
    <m/>
    <m/>
    <m/>
    <m/>
    <m/>
    <m/>
    <m/>
    <m/>
  </r>
  <r>
    <x v="0"/>
    <m/>
    <m/>
    <x v="3"/>
    <x v="3"/>
    <s v="Rio de Janeiro"/>
    <x v="4"/>
    <s v="Casa do General Osório - Rua Riachuelo, 303"/>
    <n v="1"/>
    <x v="0"/>
    <n v="1"/>
    <n v="150"/>
    <n v="1938"/>
    <m/>
    <m/>
    <m/>
    <x v="0"/>
    <x v="0"/>
    <m/>
    <m/>
    <m/>
    <s v="RJ3304557BIED00073"/>
    <s v="Bem Imóvel"/>
    <s v="Edificação"/>
    <x v="1"/>
    <m/>
    <d v="1949-02-14T00:00:00"/>
    <m/>
    <m/>
    <m/>
    <m/>
    <x v="10"/>
    <x v="2"/>
    <m/>
    <m/>
    <x v="0"/>
    <m/>
    <s v="Não se aplica"/>
    <m/>
    <m/>
    <m/>
    <m/>
    <m/>
    <m/>
    <m/>
    <m/>
  </r>
  <r>
    <x v="0"/>
    <m/>
    <m/>
    <x v="3"/>
    <x v="3"/>
    <s v="Rio de Janeiro"/>
    <x v="0"/>
    <s v="Igreja de Nossa Senhora do Desterro - Igreja da Pedra de Guaratiba "/>
    <n v="1"/>
    <x v="0"/>
    <n v="1"/>
    <n v="151"/>
    <n v="1938"/>
    <m/>
    <m/>
    <m/>
    <x v="0"/>
    <x v="0"/>
    <m/>
    <m/>
    <m/>
    <s v="RJ3304557BIED00035"/>
    <s v="Bem Imóvel"/>
    <s v="Edificação"/>
    <x v="0"/>
    <m/>
    <d v="1938-07-21T00:00:00"/>
    <d v="1938-07-21T00:00:00"/>
    <m/>
    <m/>
    <m/>
    <x v="0"/>
    <x v="0"/>
    <m/>
    <m/>
    <x v="0"/>
    <m/>
    <s v="Não se aplica"/>
    <m/>
    <s v="P"/>
    <s v="não"/>
    <s v="não"/>
    <s v="sim"/>
    <m/>
    <n v="1986"/>
    <s v="Entorno e Normatização: Portaria Iphan nº 15/1986"/>
  </r>
  <r>
    <x v="0"/>
    <m/>
    <m/>
    <x v="3"/>
    <x v="3"/>
    <s v="Rio de Janeiro"/>
    <x v="4"/>
    <s v="Palacete Durchisch"/>
    <n v="1"/>
    <x v="2"/>
    <n v="1"/>
    <n v="152"/>
    <n v="1938"/>
    <m/>
    <m/>
    <m/>
    <x v="0"/>
    <x v="2"/>
    <m/>
    <m/>
    <m/>
    <s v=" "/>
    <s v="Bem Imóvel"/>
    <s v="Edificação"/>
    <x v="1"/>
    <m/>
    <s v="c"/>
    <s v="c"/>
    <m/>
    <m/>
    <m/>
    <x v="0"/>
    <x v="1"/>
    <m/>
    <m/>
    <x v="0"/>
    <s v="24ª reunião do Conselho Consultivo (1957) decidiu: A inscrição nº 21 do Livro Histórico foi cancelada &quot;por terem perecido irreparávelmente as pinturas que haviam motivado a inscrição do edifício em causa nos Livros do Tombo&quot;, conforme decisão do Conselho "/>
    <s v="Não se aplica"/>
    <m/>
    <m/>
    <m/>
    <m/>
    <m/>
    <m/>
    <m/>
    <m/>
  </r>
  <r>
    <x v="0"/>
    <m/>
    <s v="01500.000691/2011-34 (extensão do tombamento)"/>
    <x v="3"/>
    <x v="3"/>
    <s v="Rio de Janeiro"/>
    <x v="2"/>
    <s v="Palácio do Catete, parque e Rua do Catete: conjunto arquitetônico"/>
    <n v="1"/>
    <x v="0"/>
    <n v="1"/>
    <n v="153"/>
    <n v="1938"/>
    <m/>
    <m/>
    <m/>
    <x v="0"/>
    <x v="0"/>
    <m/>
    <m/>
    <m/>
    <s v="RJ3304557BICA00003"/>
    <s v="Bem Imóvel"/>
    <s v="Conjunto Arquitetônico"/>
    <x v="1"/>
    <m/>
    <d v="1938-04-06T00:00:00"/>
    <d v="1938-04-06T00:00:00"/>
    <m/>
    <m/>
    <n v="38"/>
    <x v="0"/>
    <x v="0"/>
    <n v="1963"/>
    <m/>
    <x v="0"/>
    <s v="Tombado em 1938 e rerratificado em 1963 (38ª reunião do Conselho) para aumentar a área. Pareceres devem estar no volume I que não foi localizado; volume II tem documentos a partir de 1975 (certidões, etc). Outro processo 101-T-38. Pedido de extensão do to"/>
    <s v="T"/>
    <m/>
    <m/>
    <m/>
    <m/>
    <s v="sim"/>
    <m/>
    <n v="1977"/>
    <s v="&quot;O Conselho Consultivo da DPHAN, em 15/05/1962, resolve tornar extensivo o tombamento ao segmento da rua do Catete compreendido entre os números 126 e 196, de um lado, e 179 e 187, do outro&quot;.Informações sobre delimitação das poligonais: DEPAM-RJ 98-99. No"/>
  </r>
  <r>
    <x v="0"/>
    <m/>
    <m/>
    <x v="3"/>
    <x v="3"/>
    <s v="Rio de Janeiro"/>
    <x v="9"/>
    <s v="Bica da Rainha"/>
    <n v="1"/>
    <x v="0"/>
    <n v="1"/>
    <n v="154"/>
    <n v="1938"/>
    <m/>
    <m/>
    <m/>
    <x v="0"/>
    <x v="0"/>
    <m/>
    <m/>
    <m/>
    <s v="RJ3304557BMAR00019"/>
    <s v="Bem Imóvel"/>
    <s v="Equipamento Urbano"/>
    <x v="1"/>
    <m/>
    <d v="1938-05-11T00:00:00"/>
    <d v="1938-05-11T00:00:00"/>
    <m/>
    <m/>
    <m/>
    <x v="0"/>
    <x v="0"/>
    <m/>
    <m/>
    <x v="0"/>
    <s v="Transferida a propriedade para o Estado da Guanabara, atual Estado do Rio de Janeiro, de acordo com o Decreto nº 48145, de 28/04/60, que instituiu a Comissão de Transferência do Serviço Público Federal. "/>
    <s v="Não se aplica"/>
    <m/>
    <m/>
    <m/>
    <m/>
    <m/>
    <m/>
    <m/>
    <m/>
  </r>
  <r>
    <x v="0"/>
    <m/>
    <m/>
    <x v="3"/>
    <x v="3"/>
    <s v="Rio de Janeiro"/>
    <x v="9"/>
    <s v="Chafariz à Rua do Riachuelo"/>
    <n v="1"/>
    <x v="0"/>
    <n v="0"/>
    <n v="154"/>
    <n v="1938"/>
    <m/>
    <m/>
    <m/>
    <x v="0"/>
    <x v="0"/>
    <m/>
    <m/>
    <m/>
    <s v="RJ3304557BMAR00011"/>
    <s v="Bem Imóvel"/>
    <s v="Equipamento Urbano"/>
    <x v="1"/>
    <m/>
    <d v="1938-05-11T00:00:00"/>
    <d v="1938-05-11T00:00:00"/>
    <m/>
    <m/>
    <m/>
    <x v="0"/>
    <x v="0"/>
    <m/>
    <m/>
    <x v="0"/>
    <m/>
    <s v="Não se aplica"/>
    <m/>
    <m/>
    <m/>
    <m/>
    <m/>
    <m/>
    <m/>
    <m/>
  </r>
  <r>
    <x v="0"/>
    <m/>
    <m/>
    <x v="3"/>
    <x v="3"/>
    <s v="Rio de Janeiro"/>
    <x v="9"/>
    <s v="Chafariz da Glória "/>
    <n v="1"/>
    <x v="0"/>
    <n v="0"/>
    <n v="154"/>
    <n v="1938"/>
    <m/>
    <m/>
    <m/>
    <x v="0"/>
    <x v="0"/>
    <m/>
    <m/>
    <m/>
    <s v="RJ3304557BMAR00012"/>
    <s v="Bem Imóvel"/>
    <s v="Equipamento Urbano"/>
    <x v="1"/>
    <m/>
    <d v="1938-05-11T00:00:00"/>
    <d v="1938-05-11T00:00:00"/>
    <m/>
    <m/>
    <m/>
    <x v="0"/>
    <x v="0"/>
    <m/>
    <m/>
    <x v="0"/>
    <m/>
    <s v="Não se aplica"/>
    <m/>
    <m/>
    <m/>
    <m/>
    <m/>
    <m/>
    <m/>
    <m/>
  </r>
  <r>
    <x v="0"/>
    <m/>
    <m/>
    <x v="3"/>
    <x v="3"/>
    <s v="Rio de Janeiro"/>
    <x v="9"/>
    <s v="Chafariz de Grandjean de Montigny"/>
    <n v="1"/>
    <x v="0"/>
    <n v="0"/>
    <n v="154"/>
    <n v="1938"/>
    <m/>
    <m/>
    <m/>
    <x v="0"/>
    <x v="0"/>
    <m/>
    <m/>
    <m/>
    <s v="RJ3304557BMAR00016"/>
    <s v="Bem Imóvel"/>
    <s v="Equipamento Urbano"/>
    <x v="1"/>
    <m/>
    <d v="1938-05-11T00:00:00"/>
    <d v="1938-05-11T00:00:00"/>
    <m/>
    <m/>
    <m/>
    <x v="0"/>
    <x v="0"/>
    <m/>
    <m/>
    <x v="0"/>
    <s v="Removido para o Alto da Boa Vista.&quot; Transferida a propriedade para o Estado da Guanabara, atual Estado do Rio de Janeiro, de acordo com o Decreto nº 48145, de 28/04/60, que instituiu a Comissão de Transferência do Serviço Público Federal (serve para chafa"/>
    <s v="Não se aplica"/>
    <m/>
    <m/>
    <m/>
    <m/>
    <m/>
    <m/>
    <m/>
    <m/>
  </r>
  <r>
    <x v="0"/>
    <m/>
    <m/>
    <x v="3"/>
    <x v="3"/>
    <s v="Rio de Janeiro"/>
    <x v="9"/>
    <s v="Chafariz de Paulo Fernandes"/>
    <n v="1"/>
    <x v="0"/>
    <n v="0"/>
    <n v="154"/>
    <n v="1938"/>
    <m/>
    <m/>
    <m/>
    <x v="0"/>
    <x v="0"/>
    <m/>
    <m/>
    <m/>
    <s v="RJ3304557BMAR00017"/>
    <s v="Bem Imóvel"/>
    <s v="Equipamento Urbano"/>
    <x v="1"/>
    <m/>
    <d v="1938-05-11T00:00:00"/>
    <d v="1938-05-11T00:00:00"/>
    <m/>
    <m/>
    <m/>
    <x v="0"/>
    <x v="0"/>
    <m/>
    <m/>
    <x v="0"/>
    <m/>
    <s v="Não se aplica"/>
    <m/>
    <m/>
    <m/>
    <m/>
    <m/>
    <m/>
    <m/>
    <m/>
  </r>
  <r>
    <x v="0"/>
    <m/>
    <m/>
    <x v="3"/>
    <x v="3"/>
    <s v="Rio de Janeiro"/>
    <x v="9"/>
    <s v="Chafariz do Mestre Valentim"/>
    <n v="1"/>
    <x v="0"/>
    <n v="0"/>
    <n v="154"/>
    <n v="1938"/>
    <m/>
    <m/>
    <m/>
    <x v="0"/>
    <x v="0"/>
    <m/>
    <m/>
    <m/>
    <s v="RJ3304557BMAR00015"/>
    <s v="Bem Imóvel"/>
    <s v="Equipamento Urbano"/>
    <x v="1"/>
    <m/>
    <d v="1938-05-11T00:00:00"/>
    <d v="1938-05-11T00:00:00"/>
    <m/>
    <m/>
    <m/>
    <x v="0"/>
    <x v="0"/>
    <m/>
    <m/>
    <x v="0"/>
    <m/>
    <s v="Não se aplica"/>
    <m/>
    <m/>
    <m/>
    <m/>
    <m/>
    <m/>
    <m/>
    <m/>
  </r>
  <r>
    <x v="0"/>
    <m/>
    <m/>
    <x v="3"/>
    <x v="3"/>
    <s v="Rio de Janeiro"/>
    <x v="9"/>
    <s v="Chafariz do Lagarto"/>
    <n v="1"/>
    <x v="0"/>
    <n v="0"/>
    <n v="154"/>
    <n v="1938"/>
    <m/>
    <m/>
    <m/>
    <x v="0"/>
    <x v="0"/>
    <m/>
    <m/>
    <m/>
    <s v="RJ3304557BIED00074"/>
    <s v="Bem Imóvel"/>
    <s v="Equipamento Urbano"/>
    <x v="1"/>
    <m/>
    <d v="1938-05-11T00:00:00"/>
    <d v="1938-05-11T00:00:00"/>
    <m/>
    <m/>
    <m/>
    <x v="0"/>
    <x v="0"/>
    <m/>
    <m/>
    <x v="0"/>
    <m/>
    <s v="Não se aplica"/>
    <m/>
    <m/>
    <m/>
    <m/>
    <m/>
    <m/>
    <m/>
    <m/>
  </r>
  <r>
    <x v="0"/>
    <m/>
    <m/>
    <x v="2"/>
    <x v="7"/>
    <s v="Cabedelo"/>
    <x v="4"/>
    <s v="Fortaleza de Santa Catarina"/>
    <n v="1"/>
    <x v="0"/>
    <n v="0"/>
    <n v="155"/>
    <n v="1938"/>
    <m/>
    <m/>
    <m/>
    <x v="0"/>
    <x v="0"/>
    <m/>
    <m/>
    <m/>
    <s v="PB2503209BIED00002"/>
    <s v="Bem Imóvel"/>
    <s v="Edificação"/>
    <x v="1"/>
    <m/>
    <d v="1938-05-24T00:00:00"/>
    <d v="1938-05-24T00:00:00"/>
    <m/>
    <m/>
    <m/>
    <x v="0"/>
    <x v="0"/>
    <m/>
    <m/>
    <x v="0"/>
    <s v="mesmo bem tombado através do processo nº 46-T-38"/>
    <s v="Não se aplica"/>
    <m/>
    <m/>
    <m/>
    <m/>
    <m/>
    <m/>
    <m/>
    <m/>
  </r>
  <r>
    <x v="0"/>
    <m/>
    <m/>
    <x v="2"/>
    <x v="5"/>
    <s v="Cairu"/>
    <x v="4"/>
    <s v="Fortaleza do Morro de São Paulo"/>
    <n v="1"/>
    <x v="0"/>
    <n v="0"/>
    <n v="155"/>
    <n v="1938"/>
    <m/>
    <m/>
    <m/>
    <x v="0"/>
    <x v="0"/>
    <m/>
    <m/>
    <m/>
    <s v="BA2905404BIED00002"/>
    <s v="Bem Imóvel"/>
    <s v="Edificação"/>
    <x v="1"/>
    <m/>
    <d v="1938-05-24T00:00:00"/>
    <d v="1938-05-24T00:00:00"/>
    <m/>
    <m/>
    <m/>
    <x v="0"/>
    <x v="0"/>
    <m/>
    <m/>
    <x v="0"/>
    <s v="Outro processo 101-T-38. Vários bens no mesmo processo. Reaberto para rerratificação do Forte de Santo Antônio, em Ratones, sendo concluído pelo Depam-RJ. "/>
    <s v="Não se aplica"/>
    <m/>
    <m/>
    <m/>
    <m/>
    <m/>
    <m/>
    <m/>
    <m/>
  </r>
  <r>
    <x v="0"/>
    <m/>
    <m/>
    <x v="0"/>
    <x v="10"/>
    <s v="Florianópolis"/>
    <x v="4"/>
    <s v="Fortaleza de Santana "/>
    <n v="1"/>
    <x v="0"/>
    <n v="0"/>
    <n v="155"/>
    <n v="1938"/>
    <m/>
    <m/>
    <m/>
    <x v="0"/>
    <x v="0"/>
    <m/>
    <m/>
    <m/>
    <s v="SC4205407BIED00005"/>
    <s v="Bem Imóvel"/>
    <s v="Edificação"/>
    <x v="1"/>
    <m/>
    <d v="1938-05-24T00:00:00"/>
    <d v="1938-05-24T00:00:00"/>
    <m/>
    <m/>
    <m/>
    <x v="0"/>
    <x v="0"/>
    <m/>
    <m/>
    <x v="0"/>
    <m/>
    <s v="Não se aplica"/>
    <s v="sim"/>
    <s v="P"/>
    <s v="sim"/>
    <m/>
    <m/>
    <m/>
    <m/>
    <s v="Entorno: PORTARIA Nº 500, DE 20 DE OUTUBRO DE 2014"/>
  </r>
  <r>
    <x v="0"/>
    <m/>
    <m/>
    <x v="0"/>
    <x v="10"/>
    <s v="Florianópolis"/>
    <x v="4"/>
    <s v="Fortaleza de São José da Ponta Grossa"/>
    <n v="1"/>
    <x v="0"/>
    <n v="0"/>
    <n v="155"/>
    <n v="1938"/>
    <m/>
    <m/>
    <m/>
    <x v="0"/>
    <x v="0"/>
    <m/>
    <m/>
    <m/>
    <s v="SC4205407BIED00007"/>
    <s v="Bem Imóvel"/>
    <s v="Edificação"/>
    <x v="1"/>
    <m/>
    <d v="1938-05-24T00:00:00"/>
    <d v="1938-05-24T00:00:00"/>
    <m/>
    <m/>
    <m/>
    <x v="0"/>
    <x v="0"/>
    <m/>
    <m/>
    <x v="0"/>
    <m/>
    <s v="Não se aplica"/>
    <s v="sim"/>
    <s v="P"/>
    <s v="sim"/>
    <s v="sim"/>
    <s v="sim"/>
    <m/>
    <n v="2016"/>
    <s v="PORTARIA Nº 438, DE 21 DE OUTUBRO DE 2016 (revogada a PORTARIA Nº 532, DE 11 DE NOVEMBRO DE 2014)"/>
  </r>
  <r>
    <x v="0"/>
    <m/>
    <m/>
    <x v="0"/>
    <x v="10"/>
    <s v="Governador Celso Ramos"/>
    <x v="4"/>
    <s v="Fortaleza de Santa Cruz de Anhatomirim"/>
    <n v="1"/>
    <x v="0"/>
    <n v="0"/>
    <n v="155"/>
    <n v="1938"/>
    <m/>
    <m/>
    <m/>
    <x v="0"/>
    <x v="0"/>
    <m/>
    <m/>
    <m/>
    <s v="SC4206009BIED00001"/>
    <s v="Bem Imóvel"/>
    <s v="Edificação"/>
    <x v="1"/>
    <m/>
    <d v="1938-05-24T00:00:00"/>
    <d v="1938-05-24T00:00:00"/>
    <m/>
    <m/>
    <m/>
    <x v="0"/>
    <x v="0"/>
    <m/>
    <m/>
    <x v="0"/>
    <m/>
    <s v="Não se aplica"/>
    <m/>
    <m/>
    <m/>
    <m/>
    <m/>
    <m/>
    <m/>
    <m/>
  </r>
  <r>
    <x v="0"/>
    <m/>
    <m/>
    <x v="2"/>
    <x v="5"/>
    <s v="Itaparica"/>
    <x v="4"/>
    <s v="Forte de São Lourenço"/>
    <n v="1"/>
    <x v="0"/>
    <n v="0"/>
    <n v="155"/>
    <n v="1938"/>
    <m/>
    <m/>
    <m/>
    <x v="0"/>
    <x v="0"/>
    <m/>
    <m/>
    <m/>
    <s v="BA2916104BIED00002"/>
    <s v="Bem Imóvel"/>
    <s v="Edificação"/>
    <x v="1"/>
    <m/>
    <d v="1938-05-24T00:00:00"/>
    <d v="1938-05-24T00:00:00"/>
    <m/>
    <m/>
    <m/>
    <x v="0"/>
    <x v="0"/>
    <m/>
    <m/>
    <x v="0"/>
    <s v="Outro processo 101-T-38"/>
    <s v="Não se aplica"/>
    <m/>
    <m/>
    <m/>
    <m/>
    <m/>
    <m/>
    <m/>
    <m/>
  </r>
  <r>
    <x v="0"/>
    <m/>
    <m/>
    <x v="2"/>
    <x v="5"/>
    <s v="Maragogipe"/>
    <x v="5"/>
    <s v="Forte do Paraguassú"/>
    <n v="1"/>
    <x v="0"/>
    <n v="0"/>
    <n v="155"/>
    <n v="1938"/>
    <m/>
    <m/>
    <m/>
    <x v="0"/>
    <x v="0"/>
    <m/>
    <m/>
    <m/>
    <s v="BA2920601BIED00003"/>
    <s v="Bem Imóvel"/>
    <s v="Edificação"/>
    <x v="1"/>
    <m/>
    <d v="1938-05-24T00:00:00"/>
    <d v="1938-05-24T00:00:00"/>
    <m/>
    <m/>
    <m/>
    <x v="0"/>
    <x v="0"/>
    <m/>
    <m/>
    <x v="0"/>
    <s v="Outro processo 101-T-38"/>
    <s v="Não se aplica"/>
    <m/>
    <m/>
    <m/>
    <m/>
    <m/>
    <m/>
    <m/>
    <m/>
  </r>
  <r>
    <x v="0"/>
    <m/>
    <m/>
    <x v="3"/>
    <x v="3"/>
    <s v="Niterói"/>
    <x v="4"/>
    <s v="Forte de Gragoatá"/>
    <n v="1"/>
    <x v="0"/>
    <n v="0"/>
    <n v="155"/>
    <n v="1938"/>
    <m/>
    <m/>
    <m/>
    <x v="0"/>
    <x v="0"/>
    <m/>
    <m/>
    <m/>
    <s v="RJ3303302BIED00003"/>
    <s v="Bem Imóvel"/>
    <s v="Edificação"/>
    <x v="1"/>
    <m/>
    <d v="1938-05-24T00:00:00"/>
    <d v="1938-05-24T00:00:00"/>
    <m/>
    <m/>
    <m/>
    <x v="0"/>
    <x v="0"/>
    <m/>
    <m/>
    <x v="0"/>
    <s v="Outro processo 101-T-38"/>
    <s v="Não se aplica"/>
    <m/>
    <m/>
    <m/>
    <m/>
    <m/>
    <m/>
    <m/>
    <m/>
  </r>
  <r>
    <x v="0"/>
    <m/>
    <m/>
    <x v="0"/>
    <x v="4"/>
    <s v="Paranaguá"/>
    <x v="4"/>
    <s v="Fortaleza de Nossa Senhora dos Prazeres"/>
    <n v="1"/>
    <x v="0"/>
    <n v="0"/>
    <n v="155"/>
    <n v="1938"/>
    <m/>
    <m/>
    <m/>
    <x v="0"/>
    <x v="0"/>
    <m/>
    <m/>
    <m/>
    <s v="PR4118204BIED00002"/>
    <s v="Bem Imóvel"/>
    <s v="Edificação"/>
    <x v="1"/>
    <m/>
    <d v="1938-05-24T00:00:00"/>
    <d v="1938-05-24T00:00:00"/>
    <m/>
    <m/>
    <m/>
    <x v="0"/>
    <x v="0"/>
    <m/>
    <m/>
    <x v="0"/>
    <s v="Outro processo 101-T-38"/>
    <s v="Não se aplica"/>
    <m/>
    <s v="Não se aplica"/>
    <m/>
    <m/>
    <m/>
    <m/>
    <m/>
    <m/>
  </r>
  <r>
    <x v="0"/>
    <m/>
    <m/>
    <x v="2"/>
    <x v="2"/>
    <s v="Paulista"/>
    <x v="4"/>
    <s v="Forte do Pau Amarelo"/>
    <n v="1"/>
    <x v="0"/>
    <n v="0"/>
    <n v="155"/>
    <n v="1938"/>
    <m/>
    <m/>
    <m/>
    <x v="0"/>
    <x v="0"/>
    <m/>
    <m/>
    <m/>
    <s v="PE2610707BIED00001"/>
    <s v="Bem Imóvel"/>
    <s v="Edificação"/>
    <x v="1"/>
    <m/>
    <d v="1938-05-24T00:00:00"/>
    <d v="1938-05-24T00:00:00"/>
    <m/>
    <m/>
    <m/>
    <x v="0"/>
    <x v="0"/>
    <m/>
    <m/>
    <x v="0"/>
    <s v="Outro processo 101-T-38"/>
    <s v="Não se aplica"/>
    <m/>
    <m/>
    <m/>
    <m/>
    <m/>
    <m/>
    <m/>
    <m/>
  </r>
  <r>
    <x v="0"/>
    <m/>
    <m/>
    <x v="3"/>
    <x v="3"/>
    <s v="Rio de Janeiro"/>
    <x v="4"/>
    <s v="Fortaleza da Conceição"/>
    <n v="1"/>
    <x v="0"/>
    <n v="0"/>
    <n v="155"/>
    <n v="1938"/>
    <m/>
    <m/>
    <m/>
    <x v="0"/>
    <x v="0"/>
    <m/>
    <m/>
    <m/>
    <s v="RJ3304557BICA00008"/>
    <s v="Bem Imóvel"/>
    <s v="Edificação"/>
    <x v="1"/>
    <m/>
    <d v="1938-05-24T00:00:00"/>
    <d v="1938-05-24T00:00:00"/>
    <m/>
    <m/>
    <m/>
    <x v="0"/>
    <x v="0"/>
    <m/>
    <m/>
    <x v="0"/>
    <s v="Outro processo 101-T-38"/>
    <s v="Não se aplica"/>
    <m/>
    <s v="P"/>
    <s v="sim"/>
    <s v="não"/>
    <s v="sim"/>
    <m/>
    <n v="2013"/>
    <s v="PORTARIA Nº  135, DE 13 DE FEVEREIRO DE 2013"/>
  </r>
  <r>
    <x v="0"/>
    <m/>
    <m/>
    <x v="3"/>
    <x v="3"/>
    <s v="Rio de Janeiro"/>
    <x v="4"/>
    <s v="Palácio Episcopal"/>
    <n v="1"/>
    <x v="0"/>
    <n v="0"/>
    <n v="155"/>
    <n v="1938"/>
    <m/>
    <m/>
    <m/>
    <x v="0"/>
    <x v="0"/>
    <m/>
    <m/>
    <m/>
    <s v="RJ3304557BIED00015"/>
    <s v="Bem Imóvel"/>
    <s v="Edificação"/>
    <x v="1"/>
    <m/>
    <d v="1938-05-24T00:00:00"/>
    <d v="1938-05-24T00:00:00"/>
    <m/>
    <m/>
    <m/>
    <x v="0"/>
    <x v="0"/>
    <m/>
    <m/>
    <x v="0"/>
    <m/>
    <s v="Não se aplica"/>
    <m/>
    <s v="P"/>
    <s v="sim"/>
    <s v="sim"/>
    <s v="sim"/>
    <m/>
    <n v="2013"/>
    <s v="PORTARIA Nº  135, DE 13 DE FEVEREIRO DE 2013"/>
  </r>
  <r>
    <x v="0"/>
    <m/>
    <m/>
    <x v="2"/>
    <x v="5"/>
    <s v="Salvador"/>
    <x v="4"/>
    <s v="Forte da Gambôa"/>
    <n v="1"/>
    <x v="0"/>
    <n v="0"/>
    <n v="155"/>
    <n v="1938"/>
    <m/>
    <m/>
    <m/>
    <x v="0"/>
    <x v="0"/>
    <m/>
    <m/>
    <m/>
    <s v="BA2927408BIED00074"/>
    <s v="Bem Imóvel"/>
    <s v="Edificação"/>
    <x v="1"/>
    <m/>
    <d v="1938-05-24T00:00:00"/>
    <d v="1938-05-24T00:00:00"/>
    <m/>
    <m/>
    <m/>
    <x v="0"/>
    <x v="0"/>
    <m/>
    <m/>
    <x v="0"/>
    <m/>
    <s v="Não se aplica"/>
    <m/>
    <m/>
    <m/>
    <m/>
    <m/>
    <m/>
    <m/>
    <s v="Outro processo 0101-T-38"/>
  </r>
  <r>
    <x v="0"/>
    <m/>
    <m/>
    <x v="2"/>
    <x v="5"/>
    <s v="Salvador"/>
    <x v="4"/>
    <s v="Forte de Santa Maria"/>
    <n v="1"/>
    <x v="0"/>
    <n v="0"/>
    <n v="155"/>
    <n v="1938"/>
    <m/>
    <m/>
    <m/>
    <x v="0"/>
    <x v="0"/>
    <m/>
    <m/>
    <m/>
    <s v="BA2927408BIED00075"/>
    <s v="Bem Imóvel"/>
    <s v="Edificação"/>
    <x v="1"/>
    <m/>
    <d v="1938-05-24T00:00:00"/>
    <d v="1938-05-24T00:00:00"/>
    <m/>
    <m/>
    <m/>
    <x v="0"/>
    <x v="0"/>
    <m/>
    <m/>
    <x v="0"/>
    <m/>
    <s v="Não se aplica"/>
    <m/>
    <m/>
    <m/>
    <m/>
    <m/>
    <m/>
    <m/>
    <s v="Outro processo 0101-T-38"/>
  </r>
  <r>
    <x v="0"/>
    <m/>
    <m/>
    <x v="2"/>
    <x v="5"/>
    <s v="Salvador"/>
    <x v="4"/>
    <s v="Forte de Santo Antônio da Barra"/>
    <n v="1"/>
    <x v="0"/>
    <n v="0"/>
    <n v="155"/>
    <n v="1938"/>
    <m/>
    <m/>
    <m/>
    <x v="0"/>
    <x v="0"/>
    <m/>
    <m/>
    <m/>
    <s v="BA2927408BIED00084"/>
    <s v="Bem Imóvel"/>
    <s v="Edificação"/>
    <x v="1"/>
    <m/>
    <d v="1938-05-24T00:00:00"/>
    <d v="1938-05-24T00:00:00"/>
    <m/>
    <m/>
    <m/>
    <x v="0"/>
    <x v="0"/>
    <m/>
    <m/>
    <x v="0"/>
    <m/>
    <s v="Não se aplica"/>
    <m/>
    <m/>
    <m/>
    <m/>
    <m/>
    <m/>
    <m/>
    <s v="Outro processo 0101-T-38"/>
  </r>
  <r>
    <x v="0"/>
    <m/>
    <m/>
    <x v="2"/>
    <x v="5"/>
    <s v="Salvador"/>
    <x v="4"/>
    <s v="Forte de São Marcelo"/>
    <n v="1"/>
    <x v="0"/>
    <n v="0"/>
    <n v="155"/>
    <n v="1938"/>
    <m/>
    <m/>
    <m/>
    <x v="0"/>
    <x v="0"/>
    <m/>
    <m/>
    <m/>
    <s v="BA2927408BIED00077"/>
    <s v="Bem Imóvel"/>
    <s v="Edificação"/>
    <x v="1"/>
    <m/>
    <d v="1938-05-24T00:00:00"/>
    <d v="1938-05-24T00:00:00"/>
    <m/>
    <m/>
    <m/>
    <x v="0"/>
    <x v="0"/>
    <m/>
    <m/>
    <x v="0"/>
    <m/>
    <s v="Não se aplica"/>
    <m/>
    <m/>
    <m/>
    <m/>
    <m/>
    <m/>
    <m/>
    <s v="Outro processo 0101-T-38"/>
  </r>
  <r>
    <x v="0"/>
    <m/>
    <m/>
    <x v="3"/>
    <x v="3"/>
    <s v="Rio de Janeiro"/>
    <x v="4"/>
    <s v="Casa da Moeda: prédio"/>
    <n v="1"/>
    <x v="0"/>
    <n v="1"/>
    <n v="156"/>
    <n v="1938"/>
    <m/>
    <m/>
    <m/>
    <x v="0"/>
    <x v="0"/>
    <m/>
    <m/>
    <m/>
    <s v="RJ3304557BIED00064"/>
    <s v="Bem Imóvel"/>
    <s v="Edificação"/>
    <x v="1"/>
    <m/>
    <d v="1938-05-24T00:00:00"/>
    <d v="1938-05-24T00:00:00"/>
    <m/>
    <m/>
    <m/>
    <x v="0"/>
    <x v="0"/>
    <m/>
    <m/>
    <x v="0"/>
    <m/>
    <s v="Não se aplica"/>
    <m/>
    <m/>
    <m/>
    <m/>
    <m/>
    <m/>
    <m/>
    <m/>
  </r>
  <r>
    <x v="2"/>
    <s v="Rerratificação. Origem: DEPAM. Destino: Arquivo  Central, em 19/11/2013"/>
    <s v="01450.013394/2007-13"/>
    <x v="3"/>
    <x v="3"/>
    <s v="Rio de Janeiro"/>
    <x v="10"/>
    <s v="Jardim Botânico (Especificadamente o Portão da Antiga Fábrica de Pólvora e o Pórtico Da Antiga Academia Imperial de Belas Artes;"/>
    <n v="1"/>
    <x v="0"/>
    <n v="1"/>
    <n v="157"/>
    <n v="1938"/>
    <m/>
    <m/>
    <m/>
    <x v="0"/>
    <x v="3"/>
    <m/>
    <m/>
    <m/>
    <s v="RJ-3304557-PS-JD-00005"/>
    <s v="Bem Paisagístico"/>
    <s v="Jardim Histórico"/>
    <x v="1"/>
    <d v="1938-05-30T00:00:00"/>
    <m/>
    <m/>
    <m/>
    <m/>
    <m/>
    <x v="0"/>
    <x v="0"/>
    <m/>
    <m/>
    <x v="0"/>
    <s v="Era só o Jardim Botânico, mas verificar se agora terá caráter urbano. "/>
    <s v="T"/>
    <m/>
    <s v="P"/>
    <s v="não"/>
    <s v="não"/>
    <s v="sim"/>
    <m/>
    <n v="2000"/>
    <s v="Inclusive o Aqueduto do Horto Florestal.Informações sobre delimitação das poligonais: DEPAM-RJ 98-99"/>
  </r>
  <r>
    <x v="0"/>
    <m/>
    <m/>
    <x v="3"/>
    <x v="3"/>
    <s v="Rio de Janeiro"/>
    <x v="4"/>
    <s v="Palácio Itamaraty"/>
    <n v="1"/>
    <x v="0"/>
    <n v="1"/>
    <n v="158"/>
    <n v="1938"/>
    <m/>
    <m/>
    <m/>
    <x v="0"/>
    <x v="0"/>
    <m/>
    <m/>
    <m/>
    <s v="RJ3304557BIED00013"/>
    <s v="Bem Imóvel"/>
    <s v="Edificação"/>
    <x v="1"/>
    <m/>
    <d v="1938-07-20T00:00:00"/>
    <d v="1938-07-20T00:00:00"/>
    <m/>
    <m/>
    <m/>
    <x v="0"/>
    <x v="0"/>
    <m/>
    <m/>
    <x v="0"/>
    <m/>
    <s v="Não se aplica"/>
    <m/>
    <s v="P"/>
    <s v="sim"/>
    <s v="sim"/>
    <s v="sim"/>
    <m/>
    <n v="1986"/>
    <s v="Entorno e Normatização: Portaria Iphan nº 02/86"/>
  </r>
  <r>
    <x v="0"/>
    <m/>
    <m/>
    <x v="3"/>
    <x v="3"/>
    <s v="Rio de Janeiro"/>
    <x v="4"/>
    <s v="Paço Imperial"/>
    <n v="1"/>
    <x v="0"/>
    <n v="1"/>
    <n v="159"/>
    <n v="1938"/>
    <m/>
    <m/>
    <m/>
    <x v="0"/>
    <x v="0"/>
    <m/>
    <m/>
    <m/>
    <s v="RJ3304557BIED00018"/>
    <s v="Bem Imóvel"/>
    <s v="Edificação"/>
    <x v="1"/>
    <m/>
    <d v="1938-04-06T00:00:00"/>
    <m/>
    <m/>
    <m/>
    <m/>
    <x v="0"/>
    <x v="0"/>
    <m/>
    <m/>
    <x v="0"/>
    <s v="Inserido na poligonal de entorno da Praça XV"/>
    <s v="Não se aplica"/>
    <m/>
    <s v="Não se aplica"/>
    <s v="sim"/>
    <s v="sim"/>
    <m/>
    <m/>
    <m/>
    <s v="Inserido na poligonal de entorno da Praça XV"/>
  </r>
  <r>
    <x v="0"/>
    <m/>
    <m/>
    <x v="3"/>
    <x v="3"/>
    <s v="Duque de Caxias"/>
    <x v="0"/>
    <s v="Igreja Matriz de Nossa Senhora do Pilar"/>
    <n v="1"/>
    <x v="0"/>
    <n v="1"/>
    <n v="160"/>
    <n v="1938"/>
    <m/>
    <m/>
    <m/>
    <x v="0"/>
    <x v="0"/>
    <m/>
    <m/>
    <m/>
    <s v="RJ3301702BIED00001"/>
    <s v="Bem Imóvel"/>
    <s v="Edificação"/>
    <x v="0"/>
    <m/>
    <m/>
    <d v="1938-05-25T00:00:00"/>
    <m/>
    <m/>
    <m/>
    <x v="0"/>
    <x v="0"/>
    <m/>
    <m/>
    <x v="0"/>
    <m/>
    <s v="Não se aplica"/>
    <m/>
    <m/>
    <m/>
    <m/>
    <m/>
    <m/>
    <m/>
    <m/>
  </r>
  <r>
    <x v="0"/>
    <m/>
    <m/>
    <x v="0"/>
    <x v="10"/>
    <s v="Joinville"/>
    <x v="4"/>
    <s v="Palácio dos Príncipes de Joinville ou Palácio do Domínio Dona Francisca"/>
    <n v="1"/>
    <x v="0"/>
    <n v="1"/>
    <n v="161"/>
    <n v="1938"/>
    <m/>
    <m/>
    <m/>
    <x v="0"/>
    <x v="0"/>
    <m/>
    <m/>
    <m/>
    <s v="SC4209102BIED00002"/>
    <s v="Bem Imóvel"/>
    <s v="Edificação"/>
    <x v="1"/>
    <m/>
    <d v="1939-12-04T00:00:00"/>
    <d v="1939-12-04T00:00:00"/>
    <m/>
    <m/>
    <m/>
    <x v="6"/>
    <x v="0"/>
    <m/>
    <m/>
    <x v="0"/>
    <m/>
    <s v="Não se aplica"/>
    <m/>
    <m/>
    <s v="não"/>
    <s v="não"/>
    <m/>
    <m/>
    <m/>
    <m/>
  </r>
  <r>
    <x v="0"/>
    <m/>
    <m/>
    <x v="3"/>
    <x v="3"/>
    <s v="Niterói"/>
    <x v="2"/>
    <s v="Igreja Matriz de S. Francisco Xavier, inclusive o outeiro onde está situado e o antigo marco jesuítico localizado no sopé"/>
    <n v="1"/>
    <x v="0"/>
    <n v="1"/>
    <n v="162"/>
    <n v="1938"/>
    <m/>
    <m/>
    <m/>
    <x v="0"/>
    <x v="0"/>
    <m/>
    <m/>
    <m/>
    <s v="RJ3303302BIED00006"/>
    <s v="Bem Imóvel"/>
    <s v="Conjunto Arquitetônico"/>
    <x v="0"/>
    <m/>
    <m/>
    <d v="1938-05-20T00:00:00"/>
    <m/>
    <m/>
    <m/>
    <x v="0"/>
    <x v="0"/>
    <m/>
    <m/>
    <x v="0"/>
    <m/>
    <s v="Não se aplica"/>
    <m/>
    <m/>
    <m/>
    <m/>
    <m/>
    <m/>
    <m/>
    <m/>
  </r>
  <r>
    <x v="0"/>
    <m/>
    <m/>
    <x v="3"/>
    <x v="3"/>
    <s v="Niterói"/>
    <x v="0"/>
    <s v="Capela e Cemitério de Maruí"/>
    <n v="1"/>
    <x v="0"/>
    <n v="1"/>
    <n v="163"/>
    <n v="1938"/>
    <m/>
    <m/>
    <m/>
    <x v="0"/>
    <x v="0"/>
    <m/>
    <m/>
    <m/>
    <s v="RJ3303302BICA00001"/>
    <s v="Bem Imóvel"/>
    <s v="Edificação"/>
    <x v="0"/>
    <m/>
    <d v="1948-01-12T00:00:00"/>
    <d v="1938-08-23T00:00:00"/>
    <m/>
    <m/>
    <m/>
    <x v="0"/>
    <x v="0"/>
    <m/>
    <m/>
    <x v="0"/>
    <m/>
    <s v="Não se aplica"/>
    <m/>
    <m/>
    <m/>
    <m/>
    <m/>
    <m/>
    <m/>
    <m/>
  </r>
  <r>
    <x v="0"/>
    <m/>
    <m/>
    <x v="3"/>
    <x v="3"/>
    <s v="Niterói"/>
    <x v="0"/>
    <s v="Igreja de São Lourenço dos Índios"/>
    <n v="1"/>
    <x v="0"/>
    <n v="0"/>
    <n v="163"/>
    <n v="1938"/>
    <m/>
    <m/>
    <m/>
    <x v="0"/>
    <x v="0"/>
    <m/>
    <m/>
    <m/>
    <s v="RJ3303302BIED00001"/>
    <s v="Bem Imóvel"/>
    <s v="Edificação"/>
    <x v="0"/>
    <m/>
    <d v="1948-10-12T00:00:00"/>
    <d v="1938-08-23T00:00:00"/>
    <m/>
    <m/>
    <m/>
    <x v="7"/>
    <x v="2"/>
    <m/>
    <m/>
    <x v="0"/>
    <m/>
    <s v="Não se aplica"/>
    <m/>
    <m/>
    <m/>
    <m/>
    <m/>
    <m/>
    <m/>
    <m/>
  </r>
  <r>
    <x v="0"/>
    <m/>
    <m/>
    <x v="3"/>
    <x v="3"/>
    <s v="Niterói"/>
    <x v="2"/>
    <s v="Ilha da Boa Viagem: conjunto arquitetônico e paisagístico"/>
    <n v="1"/>
    <x v="0"/>
    <n v="1"/>
    <n v="164"/>
    <n v="1938"/>
    <m/>
    <m/>
    <m/>
    <x v="0"/>
    <x v="0"/>
    <m/>
    <m/>
    <m/>
    <s v="RJ-3303302-BI-CA-00002"/>
    <s v="Bem Paisagístico"/>
    <s v="Paisagem"/>
    <x v="1"/>
    <d v="1938-05-30T00:00:00"/>
    <d v="1940-12-02T00:00:00"/>
    <d v="1938-05-30T00:00:00"/>
    <m/>
    <m/>
    <m/>
    <x v="0"/>
    <x v="0"/>
    <m/>
    <m/>
    <x v="0"/>
    <m/>
    <s v="Não se aplica"/>
    <m/>
    <m/>
    <m/>
    <m/>
    <m/>
    <m/>
    <m/>
    <m/>
  </r>
  <r>
    <x v="0"/>
    <m/>
    <m/>
    <x v="2"/>
    <x v="5"/>
    <s v="Salvador"/>
    <x v="4"/>
    <s v="Casa à Avenida Frederico Pontes"/>
    <n v="1"/>
    <x v="0"/>
    <n v="1"/>
    <n v="165"/>
    <n v="1938"/>
    <m/>
    <m/>
    <m/>
    <x v="0"/>
    <x v="0"/>
    <m/>
    <m/>
    <m/>
    <s v="BA2927408BIED00010"/>
    <s v="Bem Imóvel"/>
    <s v="Edificação"/>
    <x v="1"/>
    <m/>
    <d v="1938-06-14T00:00:00"/>
    <d v="1938-06-14T00:00:00"/>
    <m/>
    <m/>
    <m/>
    <x v="0"/>
    <x v="0"/>
    <m/>
    <m/>
    <x v="0"/>
    <m/>
    <s v="Não se aplica"/>
    <m/>
    <m/>
    <m/>
    <m/>
    <m/>
    <m/>
    <m/>
    <m/>
  </r>
  <r>
    <x v="0"/>
    <m/>
    <m/>
    <x v="3"/>
    <x v="3"/>
    <s v="Petrópolis"/>
    <x v="2"/>
    <s v="Palácio Imperial de Petrópolis, parque e Quartel dos Semanários"/>
    <n v="1"/>
    <x v="0"/>
    <n v="1"/>
    <n v="166"/>
    <n v="1938"/>
    <m/>
    <m/>
    <m/>
    <x v="0"/>
    <x v="0"/>
    <m/>
    <m/>
    <m/>
    <s v="RJ-3303906-BI-CA-00001"/>
    <s v="Bem Imóvel"/>
    <s v="Conjunto Arquitetônico"/>
    <x v="1"/>
    <m/>
    <d v="1954-09-23T00:00:00"/>
    <d v="1938-06-15T00:00:00"/>
    <m/>
    <m/>
    <m/>
    <x v="0"/>
    <x v="0"/>
    <m/>
    <m/>
    <x v="0"/>
    <s v="Conforme despacho de 23/09/1954, no Processo 504-T, o tombamento do Palácio foi rerratificado como : &quot;Palácio Imperial de Petrópolis, compreendendo o respectivo parque e a antiga Casa ou Quartel dos Semanários, à Rua Dr. Joaquim Moreira, nº 130&quot;. &quot;O Palác"/>
    <s v="T"/>
    <s v="sim"/>
    <s v="Não se aplica"/>
    <m/>
    <s v="não"/>
    <m/>
    <m/>
    <m/>
    <s v="Bem isolado incluído no conjunto tombado. "/>
  </r>
  <r>
    <x v="0"/>
    <m/>
    <m/>
    <x v="3"/>
    <x v="6"/>
    <s v="Sabará "/>
    <x v="4"/>
    <s v="Casa na Rua Borba Gato, 7"/>
    <n v="1"/>
    <x v="0"/>
    <n v="1"/>
    <n v="167"/>
    <n v="1938"/>
    <m/>
    <m/>
    <m/>
    <x v="0"/>
    <x v="0"/>
    <m/>
    <m/>
    <m/>
    <s v="MG3156700BIED00003"/>
    <s v="Bem Imóvel"/>
    <s v="Edificação"/>
    <x v="1"/>
    <m/>
    <m/>
    <d v="1938-06-17T00:00:00"/>
    <m/>
    <m/>
    <m/>
    <x v="0"/>
    <x v="0"/>
    <m/>
    <m/>
    <x v="0"/>
    <m/>
    <s v="Não se aplica"/>
    <m/>
    <m/>
    <m/>
    <m/>
    <m/>
    <m/>
    <m/>
    <m/>
  </r>
  <r>
    <x v="0"/>
    <m/>
    <m/>
    <x v="3"/>
    <x v="6"/>
    <s v="Santa Bárbara"/>
    <x v="0"/>
    <s v="Igreja Matriz de Santo Antônio"/>
    <n v="1"/>
    <x v="0"/>
    <n v="1"/>
    <n v="168"/>
    <n v="1938"/>
    <m/>
    <m/>
    <m/>
    <x v="0"/>
    <x v="0"/>
    <m/>
    <m/>
    <m/>
    <s v="MG3157203BIED00001"/>
    <s v="Bem Imóvel"/>
    <s v="Edificação"/>
    <x v="0"/>
    <m/>
    <m/>
    <d v="1938-06-13T00:00:00"/>
    <m/>
    <m/>
    <m/>
    <x v="0"/>
    <x v="0"/>
    <m/>
    <m/>
    <x v="0"/>
    <m/>
    <s v="Não se aplica"/>
    <m/>
    <m/>
    <m/>
    <m/>
    <m/>
    <m/>
    <m/>
    <m/>
  </r>
  <r>
    <x v="0"/>
    <s v="Processo INDEFERIDO em 03/09/2007."/>
    <m/>
    <x v="2"/>
    <x v="2"/>
    <s v="Olinda"/>
    <x v="0"/>
    <s v="Igreja da Matriz do Salvador do Mundo; Sé de Olinda"/>
    <n v="1"/>
    <x v="1"/>
    <n v="1"/>
    <n v="169"/>
    <m/>
    <m/>
    <m/>
    <m/>
    <x v="0"/>
    <x v="4"/>
    <m/>
    <m/>
    <m/>
    <s v=" "/>
    <s v="Bem Imóvel"/>
    <s v="Edificação"/>
    <x v="0"/>
    <m/>
    <m/>
    <m/>
    <m/>
    <m/>
    <m/>
    <x v="1"/>
    <x v="1"/>
    <m/>
    <d v="2007-09-03T00:00:00"/>
    <x v="2"/>
    <m/>
    <m/>
    <m/>
    <m/>
    <m/>
    <m/>
    <m/>
    <m/>
    <m/>
    <m/>
  </r>
  <r>
    <x v="0"/>
    <m/>
    <m/>
    <x v="2"/>
    <x v="2"/>
    <s v="Olinda"/>
    <x v="0"/>
    <s v="Igreja de Nossa Senhora do Monte"/>
    <n v="1"/>
    <x v="0"/>
    <n v="1"/>
    <n v="170"/>
    <n v="1938"/>
    <m/>
    <m/>
    <m/>
    <x v="0"/>
    <x v="0"/>
    <m/>
    <m/>
    <m/>
    <s v="PE2609600BIED00010"/>
    <s v="Bem Imóvel"/>
    <s v="Edificação"/>
    <x v="0"/>
    <m/>
    <d v="1938-07-16T00:00:00"/>
    <d v="1938-07-16T00:00:00"/>
    <m/>
    <m/>
    <m/>
    <x v="0"/>
    <x v="0"/>
    <m/>
    <m/>
    <x v="0"/>
    <m/>
    <s v="Não se aplica"/>
    <m/>
    <m/>
    <m/>
    <m/>
    <m/>
    <m/>
    <m/>
    <m/>
  </r>
  <r>
    <x v="0"/>
    <m/>
    <m/>
    <x v="3"/>
    <x v="6"/>
    <s v="São João Del Rei"/>
    <x v="0"/>
    <s v="Igreja de São Francisco de Assis"/>
    <n v="1"/>
    <x v="0"/>
    <n v="1"/>
    <n v="171"/>
    <n v="1938"/>
    <m/>
    <m/>
    <m/>
    <x v="0"/>
    <x v="0"/>
    <m/>
    <m/>
    <m/>
    <s v="MG3162500BIED00006"/>
    <s v="Bem Imóvel"/>
    <s v="Edificação"/>
    <x v="0"/>
    <m/>
    <d v="1938-07-15T00:00:00"/>
    <d v="1938-07-15T00:00:00"/>
    <m/>
    <m/>
    <m/>
    <x v="0"/>
    <x v="0"/>
    <m/>
    <m/>
    <x v="0"/>
    <m/>
    <s v="Não se aplica"/>
    <m/>
    <m/>
    <m/>
    <m/>
    <m/>
    <m/>
    <m/>
    <m/>
  </r>
  <r>
    <x v="0"/>
    <m/>
    <m/>
    <x v="3"/>
    <x v="6"/>
    <s v="São João Del Rei"/>
    <x v="0"/>
    <s v="Igreja Nossa Senhora do Carmo"/>
    <n v="1"/>
    <x v="0"/>
    <n v="1"/>
    <n v="172"/>
    <n v="1938"/>
    <m/>
    <m/>
    <m/>
    <x v="0"/>
    <x v="0"/>
    <m/>
    <m/>
    <m/>
    <s v="MG3162500BIED00004"/>
    <s v="Bem Imóvel"/>
    <s v="Edificação"/>
    <x v="0"/>
    <m/>
    <d v="1938-07-26T00:00:00"/>
    <d v="1938-07-26T00:00:00"/>
    <m/>
    <m/>
    <m/>
    <x v="0"/>
    <x v="0"/>
    <m/>
    <m/>
    <x v="0"/>
    <m/>
    <s v="Não se aplica"/>
    <m/>
    <m/>
    <m/>
    <m/>
    <m/>
    <m/>
    <m/>
    <m/>
  </r>
  <r>
    <x v="0"/>
    <m/>
    <m/>
    <x v="2"/>
    <x v="2"/>
    <s v="Goiana"/>
    <x v="0"/>
    <s v="Convento e Igreja de Santo Alberto de Sicília e cruzeiro"/>
    <n v="1"/>
    <x v="0"/>
    <n v="1"/>
    <n v="173"/>
    <n v="1938"/>
    <m/>
    <m/>
    <m/>
    <x v="0"/>
    <x v="0"/>
    <m/>
    <m/>
    <m/>
    <s v="PE2606200BICA00001"/>
    <s v="Bem Imóvel"/>
    <s v="Edificação"/>
    <x v="0"/>
    <m/>
    <d v="1938-10-05T00:00:00"/>
    <d v="1938-10-05T00:00:00"/>
    <m/>
    <m/>
    <m/>
    <x v="0"/>
    <x v="0"/>
    <m/>
    <m/>
    <x v="0"/>
    <m/>
    <s v="Não se aplica"/>
    <m/>
    <m/>
    <m/>
    <m/>
    <m/>
    <m/>
    <m/>
    <m/>
  </r>
  <r>
    <x v="0"/>
    <m/>
    <m/>
    <x v="3"/>
    <x v="3"/>
    <s v="Campos dos Goytacazes"/>
    <x v="0"/>
    <s v="Capela de Nossa Senhora do Rosário do Engenho do Visconde"/>
    <n v="1"/>
    <x v="0"/>
    <n v="1"/>
    <n v="174"/>
    <n v="1938"/>
    <m/>
    <m/>
    <m/>
    <x v="0"/>
    <x v="0"/>
    <m/>
    <m/>
    <m/>
    <s v="RJ3301009BIED00002"/>
    <s v="Bem Imóvel"/>
    <s v="Edificação"/>
    <x v="0"/>
    <m/>
    <m/>
    <d v="1942-04-16T00:00:00"/>
    <m/>
    <m/>
    <m/>
    <x v="11"/>
    <x v="2"/>
    <m/>
    <m/>
    <x v="0"/>
    <m/>
    <s v="Não se aplica"/>
    <m/>
    <m/>
    <m/>
    <m/>
    <m/>
    <m/>
    <m/>
    <m/>
  </r>
  <r>
    <x v="0"/>
    <m/>
    <m/>
    <x v="3"/>
    <x v="3"/>
    <s v="Campos dos Goytacazes"/>
    <x v="4"/>
    <s v="Solar do Visconde"/>
    <n v="1"/>
    <x v="0"/>
    <n v="0"/>
    <n v="174"/>
    <n v="1938"/>
    <m/>
    <m/>
    <m/>
    <x v="0"/>
    <x v="0"/>
    <m/>
    <m/>
    <m/>
    <s v="RJ3301009BIED00003"/>
    <s v="Bem Imóvel"/>
    <s v="Edificação"/>
    <x v="1"/>
    <m/>
    <m/>
    <d v="1943-09-21T00:00:00"/>
    <m/>
    <m/>
    <m/>
    <x v="12"/>
    <x v="2"/>
    <m/>
    <m/>
    <x v="0"/>
    <m/>
    <s v="Não se aplica"/>
    <m/>
    <m/>
    <m/>
    <m/>
    <m/>
    <m/>
    <m/>
    <m/>
  </r>
  <r>
    <x v="0"/>
    <m/>
    <m/>
    <x v="3"/>
    <x v="3"/>
    <s v="Campos dos Goytacazes"/>
    <x v="2"/>
    <s v="Solar e Capela do Engenho do Colégio e capela"/>
    <n v="1"/>
    <x v="0"/>
    <n v="1"/>
    <n v="175"/>
    <n v="1938"/>
    <m/>
    <m/>
    <m/>
    <x v="0"/>
    <x v="0"/>
    <m/>
    <m/>
    <m/>
    <s v="RJ3301009BICA00001"/>
    <s v="Bem Imóvel"/>
    <s v="Conjunto Arquitetônico"/>
    <x v="3"/>
    <m/>
    <d v="1946-07-24T00:00:00"/>
    <d v="1946-07-24T00:00:00"/>
    <m/>
    <m/>
    <m/>
    <x v="13"/>
    <x v="2"/>
    <m/>
    <m/>
    <x v="0"/>
    <m/>
    <s v="Não se aplica"/>
    <m/>
    <m/>
    <m/>
    <m/>
    <m/>
    <m/>
    <m/>
    <m/>
  </r>
  <r>
    <x v="0"/>
    <m/>
    <m/>
    <x v="3"/>
    <x v="3"/>
    <s v="Campos dos Goytacazes"/>
    <x v="4"/>
    <s v="Solar de Santo Antônio"/>
    <n v="1"/>
    <x v="0"/>
    <n v="1"/>
    <n v="176"/>
    <n v="1938"/>
    <m/>
    <m/>
    <m/>
    <x v="0"/>
    <x v="0"/>
    <m/>
    <m/>
    <m/>
    <s v="RJ3301009BIED00001"/>
    <s v="Bem Imóvel"/>
    <s v="Edificação"/>
    <x v="1"/>
    <m/>
    <d v="1946-07-24T00:00:00"/>
    <d v="1946-07-24T00:00:00"/>
    <m/>
    <m/>
    <m/>
    <x v="13"/>
    <x v="2"/>
    <m/>
    <m/>
    <x v="0"/>
    <m/>
    <s v="Não se aplica"/>
    <m/>
    <m/>
    <m/>
    <m/>
    <m/>
    <m/>
    <m/>
    <m/>
  </r>
  <r>
    <x v="0"/>
    <m/>
    <m/>
    <x v="3"/>
    <x v="3"/>
    <s v="Campos dos Goytacazes"/>
    <x v="4"/>
    <s v="Solar dos Airizes"/>
    <n v="1"/>
    <x v="0"/>
    <n v="1"/>
    <n v="177"/>
    <n v="1938"/>
    <m/>
    <m/>
    <m/>
    <x v="0"/>
    <x v="0"/>
    <m/>
    <m/>
    <m/>
    <s v="RJ3301009BIED00004"/>
    <s v="Bem Imóvel"/>
    <s v="Edificação"/>
    <x v="1"/>
    <m/>
    <m/>
    <d v="1940-02-19T00:00:00"/>
    <m/>
    <m/>
    <m/>
    <x v="9"/>
    <x v="2"/>
    <m/>
    <m/>
    <x v="0"/>
    <m/>
    <s v="Não se aplica"/>
    <m/>
    <m/>
    <m/>
    <m/>
    <m/>
    <m/>
    <m/>
    <m/>
  </r>
  <r>
    <x v="0"/>
    <s v="Tombamento Cancelado"/>
    <m/>
    <x v="0"/>
    <x v="0"/>
    <s v="Porto Alegre"/>
    <x v="0"/>
    <s v="Igreja de Nossa Senhora do Rosário"/>
    <n v="1"/>
    <x v="2"/>
    <n v="1"/>
    <n v="178"/>
    <m/>
    <m/>
    <m/>
    <m/>
    <x v="0"/>
    <x v="2"/>
    <m/>
    <m/>
    <m/>
    <s v=" "/>
    <s v="Bem Imóvel"/>
    <s v="Edificação"/>
    <x v="0"/>
    <m/>
    <m/>
    <s v="c"/>
    <m/>
    <n v="1938"/>
    <n v="5"/>
    <x v="0"/>
    <x v="1"/>
    <m/>
    <m/>
    <x v="0"/>
    <s v="Inscrição Cancelada na folha 37 do Livro do Tombo das Belas Artes, conforme despacho do Presidente da República em 08/12/1941."/>
    <s v="Não se aplica"/>
    <m/>
    <m/>
    <m/>
    <m/>
    <m/>
    <m/>
    <m/>
    <m/>
  </r>
  <r>
    <x v="0"/>
    <m/>
    <m/>
    <x v="3"/>
    <x v="3"/>
    <s v="São Pedro da Aldeia"/>
    <x v="0"/>
    <s v="Igreja jesuítica e residência anexa de São Pedro d'Aldeia"/>
    <n v="1"/>
    <x v="0"/>
    <n v="1"/>
    <n v="179"/>
    <n v="1938"/>
    <m/>
    <m/>
    <m/>
    <x v="0"/>
    <x v="0"/>
    <m/>
    <m/>
    <m/>
    <s v="RJ3305208BIED00001"/>
    <s v="Bem Imóvel"/>
    <s v="Edificação"/>
    <x v="0"/>
    <m/>
    <d v="1938-08-12T00:00:00"/>
    <d v="1938-08-12T00:00:00"/>
    <m/>
    <m/>
    <m/>
    <x v="0"/>
    <x v="0"/>
    <m/>
    <m/>
    <x v="0"/>
    <m/>
    <s v="Não se aplica"/>
    <m/>
    <m/>
    <m/>
    <m/>
    <m/>
    <m/>
    <m/>
    <m/>
  </r>
  <r>
    <x v="0"/>
    <m/>
    <m/>
    <x v="3"/>
    <x v="12"/>
    <s v="Embu"/>
    <x v="0"/>
    <s v="Igreja de Nossa Senhora do Rosário e residência anexa"/>
    <n v="1"/>
    <x v="0"/>
    <n v="1"/>
    <n v="180"/>
    <n v="1938"/>
    <m/>
    <m/>
    <m/>
    <x v="0"/>
    <x v="0"/>
    <m/>
    <m/>
    <m/>
    <s v="SP-3515004-BI-CA-00001"/>
    <s v="Bem Imóvel"/>
    <s v="Edificação"/>
    <x v="0"/>
    <m/>
    <d v="1938-10-21T00:00:00"/>
    <d v="1938-10-21T00:00:00"/>
    <m/>
    <m/>
    <m/>
    <x v="0"/>
    <x v="0"/>
    <m/>
    <m/>
    <x v="0"/>
    <m/>
    <s v="Não se aplica"/>
    <m/>
    <m/>
    <m/>
    <m/>
    <m/>
    <m/>
    <m/>
    <m/>
  </r>
  <r>
    <x v="0"/>
    <m/>
    <m/>
    <x v="3"/>
    <x v="12"/>
    <s v="São Paulo"/>
    <x v="0"/>
    <s v="Igreja de São Miguel Paulista"/>
    <n v="1"/>
    <x v="0"/>
    <n v="0"/>
    <n v="180"/>
    <n v="1938"/>
    <m/>
    <m/>
    <m/>
    <x v="0"/>
    <x v="0"/>
    <m/>
    <m/>
    <m/>
    <s v="SP3515004BICA00001"/>
    <s v="Bem Imóvel"/>
    <s v="Edificação"/>
    <x v="0"/>
    <m/>
    <d v="1938-10-21T00:00:00"/>
    <d v="1938-10-21T00:00:00"/>
    <m/>
    <m/>
    <m/>
    <x v="0"/>
    <x v="0"/>
    <m/>
    <m/>
    <x v="0"/>
    <m/>
    <s v="Não se aplica"/>
    <m/>
    <m/>
    <m/>
    <m/>
    <m/>
    <m/>
    <m/>
    <m/>
  </r>
  <r>
    <x v="0"/>
    <m/>
    <m/>
    <x v="3"/>
    <x v="12"/>
    <s v="São Paulo"/>
    <x v="0"/>
    <s v="Igreja de São Gonçalo"/>
    <n v="1"/>
    <x v="2"/>
    <n v="0"/>
    <n v="180"/>
    <n v="1938"/>
    <m/>
    <m/>
    <m/>
    <x v="0"/>
    <x v="2"/>
    <m/>
    <m/>
    <m/>
    <s v="SP3550308BIED00002"/>
    <s v="Bem Imóvel"/>
    <s v="Edificação"/>
    <x v="0"/>
    <m/>
    <s v="c"/>
    <s v="c"/>
    <m/>
    <n v="1953"/>
    <n v="17"/>
    <x v="0"/>
    <x v="0"/>
    <m/>
    <m/>
    <x v="0"/>
    <s v="Na 17ª Reunião do Conselho Consultivo, em 1953, foi decidido pelo envio do pedido de destombamento ao Presidente da República. Anotação no processo: &quot;A inscrição nº 110 do Livro Histórico e a de nº 220 do Livro das Belas Artes foram  canceladas visto o to"/>
    <m/>
    <m/>
    <m/>
    <m/>
    <m/>
    <m/>
    <m/>
    <m/>
    <m/>
  </r>
  <r>
    <x v="0"/>
    <m/>
    <m/>
    <x v="2"/>
    <x v="5"/>
    <s v="Cachoeira"/>
    <x v="2"/>
    <s v="Igreja da Ordem terceira do Carmo"/>
    <n v="1"/>
    <x v="0"/>
    <n v="1"/>
    <n v="181"/>
    <n v="1938"/>
    <m/>
    <m/>
    <m/>
    <x v="0"/>
    <x v="0"/>
    <m/>
    <m/>
    <m/>
    <s v="BA2904902BICA00005 (bens filhos BA-2904902-BI-ED-00018 e BA-2904902-BI-ED-00021)"/>
    <s v="Bem Imóvel"/>
    <s v="Conjunto Arquitetônico"/>
    <x v="0"/>
    <m/>
    <d v="1938-08-22T00:00:00"/>
    <d v="1938-08-22T00:00:00"/>
    <m/>
    <m/>
    <m/>
    <x v="0"/>
    <x v="0"/>
    <m/>
    <m/>
    <x v="0"/>
    <s v="“O tombamento inclui todo o seu acervo, de acordo com a Resolução do Conselho Consultivo da SPHAN, de 13/08/85, referente ao Proc. Administ. nº 13/85/SPHAN&quot;."/>
    <s v="Não se aplica"/>
    <m/>
    <m/>
    <m/>
    <m/>
    <m/>
    <m/>
    <m/>
    <m/>
  </r>
  <r>
    <x v="0"/>
    <m/>
    <m/>
    <x v="2"/>
    <x v="5"/>
    <s v="Cachoeira"/>
    <x v="2"/>
    <s v="Convento e Igreja de Nossa Senhora do Carmo"/>
    <n v="1"/>
    <x v="0"/>
    <n v="1"/>
    <n v="182"/>
    <n v="1938"/>
    <m/>
    <m/>
    <m/>
    <x v="0"/>
    <x v="0"/>
    <m/>
    <m/>
    <m/>
    <s v="BA-2904902-BI-CA-00006 ( bens filhos BA-2904902-BI-ED-00004 e BA-2904902-BI-ED-00022)"/>
    <s v="Bem Imóvel"/>
    <s v="Conjunto Arquitetônico"/>
    <x v="0"/>
    <m/>
    <d v="1938-08-22T00:00:00"/>
    <d v="1938-08-22T00:00:00"/>
    <m/>
    <m/>
    <m/>
    <x v="0"/>
    <x v="0"/>
    <m/>
    <m/>
    <x v="0"/>
    <s v="“O tombamento inclui todo o seu acervo, de acordo com a Resolução do Conselho Consultivo da SPHAN, de 13/08/85, referente ao Proc. Administ. nº 13/85/SPHAN&quot;."/>
    <s v="Não se aplica"/>
    <m/>
    <m/>
    <m/>
    <m/>
    <m/>
    <m/>
    <m/>
    <m/>
  </r>
  <r>
    <x v="0"/>
    <m/>
    <m/>
    <x v="3"/>
    <x v="3"/>
    <s v="Rio Claro"/>
    <x v="7"/>
    <s v="Conjunto Arquitetônico e Urbanístico de São João Marcos - Itaverá - Cidade de São João Marcos"/>
    <n v="1"/>
    <x v="2"/>
    <n v="1"/>
    <n v="183"/>
    <n v="1938"/>
    <m/>
    <m/>
    <m/>
    <x v="0"/>
    <x v="2"/>
    <m/>
    <m/>
    <m/>
    <s v=" "/>
    <s v="Bem Imóvel"/>
    <s v="Conjunto Urbano"/>
    <x v="1"/>
    <m/>
    <s v="c"/>
    <m/>
    <m/>
    <n v="1939"/>
    <n v="7"/>
    <x v="6"/>
    <x v="1"/>
    <m/>
    <m/>
    <x v="0"/>
    <s v="Tombado a pedido de um cidadão, pois um projeto de hidrelétrica ameaçava o bem. Passou pelo Conselho e foi aprovado. Tombamento cancelado em 1940, com anotação no Livro do Tombo, em função da Lei nº 2.269, de 3 de junho de 1940 (para permitir a construção"/>
    <m/>
    <m/>
    <m/>
    <m/>
    <m/>
    <m/>
    <m/>
    <m/>
    <m/>
  </r>
  <r>
    <x v="0"/>
    <m/>
    <m/>
    <x v="2"/>
    <x v="13"/>
    <s v="Teresina"/>
    <x v="8"/>
    <s v="Igreja de São Benedito especificamente as respectivas portas"/>
    <n v="1"/>
    <x v="0"/>
    <n v="1"/>
    <n v="184"/>
    <n v="1938"/>
    <m/>
    <m/>
    <m/>
    <x v="0"/>
    <x v="0"/>
    <m/>
    <m/>
    <m/>
    <s v="PI2211001BIED00001"/>
    <s v="Bem Móvel e Integrado"/>
    <s v="Artefato"/>
    <x v="1"/>
    <m/>
    <d v="1938-12-27T00:00:00"/>
    <d v="1938-12-27T00:00:00"/>
    <m/>
    <m/>
    <m/>
    <x v="0"/>
    <x v="0"/>
    <m/>
    <m/>
    <x v="0"/>
    <m/>
    <s v="Não se aplica"/>
    <m/>
    <s v="Não se aplica"/>
    <m/>
    <m/>
    <m/>
    <m/>
    <m/>
    <m/>
  </r>
  <r>
    <x v="0"/>
    <m/>
    <m/>
    <x v="2"/>
    <x v="13"/>
    <s v="Campo Maior"/>
    <x v="4"/>
    <s v="Cemitério do Batalhão"/>
    <n v="1"/>
    <x v="0"/>
    <n v="1"/>
    <n v="185"/>
    <n v="1938"/>
    <m/>
    <m/>
    <m/>
    <x v="0"/>
    <x v="0"/>
    <m/>
    <m/>
    <m/>
    <s v="PI2202208PSJD00001"/>
    <s v="Bem Imóvel"/>
    <s v="Edificação"/>
    <x v="4"/>
    <m/>
    <d v="1938-11-30T00:00:00"/>
    <d v="1938-11-30T00:00:00"/>
    <m/>
    <m/>
    <m/>
    <x v="0"/>
    <x v="0"/>
    <m/>
    <m/>
    <x v="0"/>
    <m/>
    <s v="Não se aplica"/>
    <m/>
    <m/>
    <m/>
    <m/>
    <m/>
    <m/>
    <m/>
    <s v="Declarado Monumento Nacional pelo Decreto nº 99.058, de 07/03/90&quot;."/>
  </r>
  <r>
    <x v="0"/>
    <m/>
    <m/>
    <x v="2"/>
    <x v="13"/>
    <s v="Oeiras"/>
    <x v="4"/>
    <s v="Sobrado Nepomuceno"/>
    <n v="1"/>
    <x v="0"/>
    <n v="0"/>
    <n v="186"/>
    <n v="1938"/>
    <m/>
    <m/>
    <m/>
    <x v="0"/>
    <x v="0"/>
    <m/>
    <m/>
    <m/>
    <s v="PI2207009BIED00002"/>
    <s v="Bem Imóvel"/>
    <s v="Edificação"/>
    <x v="1"/>
    <m/>
    <d v="1939-01-14T00:00:00"/>
    <d v="1939-01-14T00:00:00"/>
    <m/>
    <m/>
    <m/>
    <x v="6"/>
    <x v="0"/>
    <m/>
    <m/>
    <x v="0"/>
    <m/>
    <s v="Não se aplica"/>
    <m/>
    <s v="T"/>
    <s v="sim"/>
    <m/>
    <m/>
    <m/>
    <m/>
    <s v="Em virtude do Decreto-lei nº 3711 de 14/10/1941, foi autorizada a doação do imóvel à Diocese de Oeiras.&quot;"/>
  </r>
  <r>
    <x v="0"/>
    <m/>
    <m/>
    <x v="2"/>
    <x v="13"/>
    <s v="Oeiras"/>
    <x v="9"/>
    <s v="Ponte Grande"/>
    <n v="1"/>
    <x v="0"/>
    <n v="1"/>
    <n v="186"/>
    <n v="1938"/>
    <m/>
    <m/>
    <m/>
    <x v="0"/>
    <x v="0"/>
    <m/>
    <m/>
    <m/>
    <s v="PI2207009BIOE00001"/>
    <s v="Bem Imóvel"/>
    <s v="Obra de Engenharia"/>
    <x v="1"/>
    <m/>
    <d v="1939-01-14T00:00:00"/>
    <d v="1939-01-14T00:00:00"/>
    <m/>
    <m/>
    <m/>
    <x v="6"/>
    <x v="0"/>
    <m/>
    <m/>
    <x v="0"/>
    <m/>
    <s v="Não se aplica"/>
    <m/>
    <s v="T"/>
    <s v="sim"/>
    <m/>
    <m/>
    <m/>
    <m/>
    <m/>
  </r>
  <r>
    <x v="0"/>
    <m/>
    <m/>
    <x v="3"/>
    <x v="6"/>
    <s v="Uberaba"/>
    <x v="0"/>
    <s v="Igreja de Santa Rita"/>
    <n v="1"/>
    <x v="0"/>
    <n v="1"/>
    <n v="187"/>
    <n v="1938"/>
    <m/>
    <m/>
    <m/>
    <x v="0"/>
    <x v="0"/>
    <m/>
    <m/>
    <m/>
    <s v="MG3170107BIED00002"/>
    <s v="Bem Imóvel"/>
    <s v="Edificação"/>
    <x v="0"/>
    <m/>
    <m/>
    <d v="1939-12-22T00:00:00"/>
    <m/>
    <n v="1939"/>
    <n v="8"/>
    <x v="6"/>
    <x v="0"/>
    <m/>
    <m/>
    <x v="0"/>
    <m/>
    <s v="Não se aplica"/>
    <m/>
    <m/>
    <m/>
    <m/>
    <m/>
    <m/>
    <m/>
    <m/>
  </r>
  <r>
    <x v="0"/>
    <m/>
    <m/>
    <x v="3"/>
    <x v="12"/>
    <s v="Itu"/>
    <x v="0"/>
    <s v="Igreja Matriz de Nossa Senhora da Candelária"/>
    <n v="1"/>
    <x v="0"/>
    <n v="1"/>
    <n v="188"/>
    <n v="1938"/>
    <m/>
    <m/>
    <m/>
    <x v="0"/>
    <x v="0"/>
    <m/>
    <m/>
    <m/>
    <s v="SP-3523909-BI-ED-00002"/>
    <s v="Bem Imóvel"/>
    <s v="Edificação"/>
    <x v="0"/>
    <m/>
    <d v="1938-12-26T00:00:00"/>
    <d v="1938-12-26T00:00:00"/>
    <m/>
    <m/>
    <m/>
    <x v="0"/>
    <x v="0"/>
    <m/>
    <m/>
    <x v="0"/>
    <m/>
    <s v="Não se aplica"/>
    <m/>
    <s v="S/D"/>
    <m/>
    <s v="não"/>
    <m/>
    <m/>
    <m/>
    <m/>
  </r>
  <r>
    <x v="0"/>
    <m/>
    <m/>
    <x v="3"/>
    <x v="12"/>
    <s v="São José do Rio Pardo"/>
    <x v="4"/>
    <s v="Barraca de Euclides da Cunha"/>
    <n v="1"/>
    <x v="0"/>
    <n v="1"/>
    <n v="189"/>
    <n v="1938"/>
    <m/>
    <m/>
    <m/>
    <x v="0"/>
    <x v="0"/>
    <m/>
    <m/>
    <m/>
    <s v="SP3549706BIED00001"/>
    <s v="Bem Imóvel"/>
    <s v="Edificação"/>
    <x v="1"/>
    <m/>
    <d v="1939-08-30T00:00:00"/>
    <m/>
    <m/>
    <m/>
    <m/>
    <x v="6"/>
    <x v="0"/>
    <m/>
    <m/>
    <x v="0"/>
    <m/>
    <s v="Não se aplica"/>
    <m/>
    <m/>
    <m/>
    <m/>
    <m/>
    <m/>
    <m/>
    <m/>
  </r>
  <r>
    <x v="0"/>
    <m/>
    <m/>
    <x v="3"/>
    <x v="6"/>
    <s v="Juiz de Fora"/>
    <x v="3"/>
    <s v="Coleções do Museu Mariano Procópio"/>
    <n v="1"/>
    <x v="0"/>
    <n v="1"/>
    <n v="190"/>
    <n v="1938"/>
    <m/>
    <m/>
    <m/>
    <x v="0"/>
    <x v="0"/>
    <m/>
    <m/>
    <m/>
    <s v="MG3136702BMCL00001"/>
    <s v="Bem Móvel e Integrado"/>
    <s v="Coleção"/>
    <x v="1"/>
    <m/>
    <d v="1939-02-16T00:00:00"/>
    <d v="1939-02-16T00:00:00"/>
    <m/>
    <m/>
    <m/>
    <x v="6"/>
    <x v="0"/>
    <m/>
    <m/>
    <x v="0"/>
    <m/>
    <s v="Não se aplica"/>
    <m/>
    <s v="Não se aplica"/>
    <m/>
    <m/>
    <m/>
    <m/>
    <m/>
    <m/>
  </r>
  <r>
    <x v="0"/>
    <m/>
    <m/>
    <x v="2"/>
    <x v="2"/>
    <s v="Olinda"/>
    <x v="4"/>
    <s v="Casa com muxarabi à Praça João Alfredo (antigo Pátio de São Pedro), 7 "/>
    <n v="1"/>
    <x v="0"/>
    <n v="1"/>
    <n v="191"/>
    <n v="1938"/>
    <m/>
    <m/>
    <m/>
    <x v="0"/>
    <x v="0"/>
    <m/>
    <m/>
    <m/>
    <s v="PE-2609600-BI-ED-00002"/>
    <s v="Bem Imóvel"/>
    <s v="Edificação"/>
    <x v="1"/>
    <m/>
    <m/>
    <d v="1939-04-27T00:00:00"/>
    <m/>
    <m/>
    <m/>
    <x v="6"/>
    <x v="0"/>
    <m/>
    <m/>
    <x v="0"/>
    <m/>
    <s v="Não se aplica"/>
    <m/>
    <m/>
    <m/>
    <m/>
    <m/>
    <m/>
    <m/>
    <m/>
  </r>
  <r>
    <x v="0"/>
    <m/>
    <m/>
    <x v="2"/>
    <x v="2"/>
    <s v="Olinda"/>
    <x v="4"/>
    <s v="Casa com muxarabi à Rua do Amparo, 28"/>
    <n v="1"/>
    <x v="0"/>
    <n v="1"/>
    <n v="192"/>
    <n v="1938"/>
    <m/>
    <m/>
    <m/>
    <x v="0"/>
    <x v="0"/>
    <m/>
    <m/>
    <m/>
    <s v="PE2609600BIED00003"/>
    <s v="Bem Imóvel"/>
    <s v="Edificação"/>
    <x v="1"/>
    <m/>
    <m/>
    <d v="1939-04-27T00:00:00"/>
    <m/>
    <m/>
    <m/>
    <x v="6"/>
    <x v="0"/>
    <m/>
    <m/>
    <x v="0"/>
    <m/>
    <s v="Não se aplica"/>
    <m/>
    <m/>
    <m/>
    <m/>
    <m/>
    <m/>
    <m/>
    <m/>
  </r>
  <r>
    <x v="1"/>
    <m/>
    <m/>
    <x v="1"/>
    <x v="1"/>
    <m/>
    <x v="1"/>
    <s v="Número VAGO"/>
    <m/>
    <x v="1"/>
    <n v="1"/>
    <n v="193"/>
    <m/>
    <m/>
    <m/>
    <m/>
    <x v="1"/>
    <x v="1"/>
    <m/>
    <m/>
    <m/>
    <s v=" "/>
    <m/>
    <m/>
    <x v="1"/>
    <m/>
    <m/>
    <m/>
    <m/>
    <m/>
    <m/>
    <x v="1"/>
    <x v="1"/>
    <m/>
    <m/>
    <x v="0"/>
    <m/>
    <m/>
    <m/>
    <m/>
    <m/>
    <m/>
    <m/>
    <m/>
    <m/>
    <m/>
  </r>
  <r>
    <x v="0"/>
    <m/>
    <m/>
    <x v="3"/>
    <x v="3"/>
    <s v="Petrópolis"/>
    <x v="4"/>
    <s v="Palácio da Princesa Isabel - Avenida Koeller, nº 42"/>
    <n v="1"/>
    <x v="0"/>
    <n v="1"/>
    <n v="194"/>
    <n v="1939"/>
    <m/>
    <m/>
    <m/>
    <x v="0"/>
    <x v="0"/>
    <m/>
    <m/>
    <m/>
    <s v="RJ3303906BIED00001"/>
    <s v="Bem Imóvel"/>
    <s v="Edificação"/>
    <x v="1"/>
    <m/>
    <d v="1939-09-13T00:00:00"/>
    <d v="1939-09-13T00:00:00"/>
    <m/>
    <n v="1939"/>
    <n v="8"/>
    <x v="6"/>
    <x v="0"/>
    <m/>
    <m/>
    <x v="0"/>
    <m/>
    <s v="Não se aplica"/>
    <m/>
    <s v="Não se aplica"/>
    <m/>
    <s v="sim"/>
    <m/>
    <m/>
    <m/>
    <s v="Bem tombado isoladamente incluido no conjunto tombado"/>
  </r>
  <r>
    <x v="0"/>
    <m/>
    <m/>
    <x v="3"/>
    <x v="14"/>
    <s v="Vitória"/>
    <x v="0"/>
    <s v="Igreja de Santa Luzia"/>
    <n v="1"/>
    <x v="0"/>
    <n v="1"/>
    <n v="195"/>
    <n v="1939"/>
    <m/>
    <m/>
    <m/>
    <x v="0"/>
    <x v="0"/>
    <m/>
    <m/>
    <m/>
    <s v="ES3205309BIED00002"/>
    <s v="Bem Imóvel"/>
    <s v="Edificação"/>
    <x v="0"/>
    <m/>
    <d v="1946-08-01T00:00:00"/>
    <m/>
    <m/>
    <m/>
    <m/>
    <x v="13"/>
    <x v="2"/>
    <m/>
    <m/>
    <x v="0"/>
    <m/>
    <s v="Não se aplica"/>
    <m/>
    <s v="S/D"/>
    <m/>
    <m/>
    <m/>
    <m/>
    <m/>
    <m/>
  </r>
  <r>
    <x v="0"/>
    <m/>
    <m/>
    <x v="3"/>
    <x v="3"/>
    <s v="Petrópolis"/>
    <x v="4"/>
    <s v="Casa do Padre Correia"/>
    <n v="1"/>
    <x v="0"/>
    <n v="1"/>
    <n v="196"/>
    <n v="1939"/>
    <m/>
    <m/>
    <m/>
    <x v="0"/>
    <x v="0"/>
    <m/>
    <m/>
    <m/>
    <s v="RJ-3303906-BI-ED-00003"/>
    <s v="Bem Imóvel"/>
    <s v="Edificação"/>
    <x v="1"/>
    <m/>
    <d v="1940-04-30T00:00:00"/>
    <m/>
    <m/>
    <m/>
    <m/>
    <x v="9"/>
    <x v="2"/>
    <m/>
    <m/>
    <x v="0"/>
    <m/>
    <s v="Não se aplica"/>
    <m/>
    <s v="Não se aplica"/>
    <m/>
    <s v="sim"/>
    <m/>
    <m/>
    <m/>
    <s v="Bem tombado isoladamente incluido no conjunto tombado"/>
  </r>
  <r>
    <x v="0"/>
    <s v="Processo 0197-T está ANEXADO ao Processo 0606-T-60, referente à Gruta da Mangabeira. Ver o campo &quot;observações&quot;, sobre o tombamento provisório."/>
    <m/>
    <x v="2"/>
    <x v="5"/>
    <s v="Ituaçu"/>
    <x v="11"/>
    <s v="Santuário do Sagrado Coração de Jesus da Gruta da Mangabeira"/>
    <n v="1"/>
    <x v="1"/>
    <n v="1"/>
    <n v="197"/>
    <n v="1939"/>
    <m/>
    <m/>
    <m/>
    <x v="0"/>
    <x v="6"/>
    <m/>
    <m/>
    <m/>
    <s v="BA2917201PSPS00001"/>
    <s v="Bem Paisagístico"/>
    <s v="Paisagem"/>
    <x v="1"/>
    <m/>
    <m/>
    <m/>
    <m/>
    <m/>
    <m/>
    <x v="1"/>
    <x v="1"/>
    <m/>
    <m/>
    <x v="0"/>
    <s v="Na 10ª reunião do Conselho Consultivo (1939) teria sido mantido o tombamento provisório pelo fato de não haver certeza quanto a que sem seria o proprietário do imóvel. Não foi inscrito à época, mas foi anexado ao processo 606, que foi tombado. Está proteg"/>
    <m/>
    <m/>
    <m/>
    <m/>
    <m/>
    <m/>
    <m/>
    <m/>
    <m/>
  </r>
  <r>
    <x v="0"/>
    <m/>
    <m/>
    <x v="2"/>
    <x v="5"/>
    <s v="Cachoeira"/>
    <x v="0"/>
    <s v="Capela da Ajuda "/>
    <n v="1"/>
    <x v="0"/>
    <n v="1"/>
    <n v="198"/>
    <n v="1939"/>
    <m/>
    <m/>
    <m/>
    <x v="0"/>
    <x v="0"/>
    <m/>
    <m/>
    <m/>
    <s v="BA-2904902-BI-ED-00028"/>
    <s v="Bem Imóvel"/>
    <s v="Edificação"/>
    <x v="0"/>
    <m/>
    <d v="1939-09-15T00:00:00"/>
    <d v="1939-09-15T00:00:00"/>
    <m/>
    <m/>
    <m/>
    <x v="6"/>
    <x v="0"/>
    <m/>
    <m/>
    <x v="0"/>
    <s v="O tombamento inclui todo o seu acervo, de acordo com a Resolução do Conselho Consultivo da SPHAN, de 13/08/85, referente ao Proc. Administ. nº 13/85/SPHAN&quot;."/>
    <s v="Não se aplica"/>
    <m/>
    <m/>
    <m/>
    <m/>
    <m/>
    <m/>
    <m/>
    <s v="O tombamento inclui todo o seu acervo, de acordo com a Resolução do Conselho Consultivo da SPHAN, de 13/08/85, referente ao Proc. Administ. nº 13/85/SPHAN&quot;."/>
  </r>
  <r>
    <x v="0"/>
    <m/>
    <m/>
    <x v="2"/>
    <x v="5"/>
    <s v="Cachoeira"/>
    <x v="0"/>
    <s v=" Igreja Matriz de Nossa Senhora do Rosário"/>
    <n v="1"/>
    <x v="0"/>
    <n v="0"/>
    <n v="198"/>
    <n v="1939"/>
    <m/>
    <m/>
    <m/>
    <x v="0"/>
    <x v="0"/>
    <m/>
    <m/>
    <m/>
    <s v="BA2904902BIED00024"/>
    <s v="Bem Imóvel"/>
    <s v="Edificação"/>
    <x v="0"/>
    <m/>
    <d v="1939-09-15T00:00:00"/>
    <d v="1939-09-15T00:00:00"/>
    <m/>
    <m/>
    <m/>
    <x v="6"/>
    <x v="0"/>
    <m/>
    <m/>
    <x v="0"/>
    <s v="O tombamento inclui todo o seu acervo, de acordo com a Resolução do Conselho Consultivo da SPHAN, de 13/08/85, referente ao Proc. Administ. nº 13/85/SPHAN&quot;."/>
    <s v="Não se aplica"/>
    <m/>
    <m/>
    <m/>
    <m/>
    <m/>
    <m/>
    <m/>
    <s v="O tombamento inclui todo o seu acervo, de acordo com a Resolução do Conselho Consultivo da SPHAN, de 13/08/85, referente ao Proc. Administ. nº 13/85/SPHAN&quot;."/>
  </r>
  <r>
    <x v="0"/>
    <m/>
    <m/>
    <x v="2"/>
    <x v="5"/>
    <s v="Cachoeira"/>
    <x v="4"/>
    <s v="Paço Municipal"/>
    <n v="1"/>
    <x v="0"/>
    <n v="0"/>
    <n v="199"/>
    <n v="1939"/>
    <m/>
    <m/>
    <m/>
    <x v="0"/>
    <x v="0"/>
    <m/>
    <m/>
    <m/>
    <s v="BA2904902BIED00003"/>
    <s v="Bem Imóvel"/>
    <s v="Edificação"/>
    <x v="1"/>
    <m/>
    <d v="1939-08-09T00:00:00"/>
    <m/>
    <m/>
    <m/>
    <m/>
    <x v="6"/>
    <x v="0"/>
    <m/>
    <m/>
    <x v="0"/>
    <m/>
    <s v="Não se aplica"/>
    <m/>
    <m/>
    <m/>
    <m/>
    <m/>
    <m/>
    <m/>
    <m/>
  </r>
  <r>
    <x v="0"/>
    <m/>
    <m/>
    <x v="2"/>
    <x v="5"/>
    <s v="Cachoeira"/>
    <x v="9"/>
    <s v="Chafariz da Praça Dr. Mílton"/>
    <n v="1"/>
    <x v="0"/>
    <n v="0"/>
    <n v="199"/>
    <n v="1939"/>
    <m/>
    <m/>
    <m/>
    <x v="0"/>
    <x v="0"/>
    <m/>
    <m/>
    <m/>
    <s v="BA2904902BIOE00001"/>
    <s v="Bem Imóvel"/>
    <s v="Equipamento Urbano"/>
    <x v="1"/>
    <m/>
    <m/>
    <d v="1939-08-09T00:00:00"/>
    <m/>
    <m/>
    <m/>
    <x v="6"/>
    <x v="0"/>
    <m/>
    <m/>
    <x v="0"/>
    <m/>
    <s v="Não se aplica"/>
    <m/>
    <m/>
    <m/>
    <m/>
    <m/>
    <m/>
    <m/>
    <m/>
  </r>
  <r>
    <x v="0"/>
    <m/>
    <m/>
    <x v="2"/>
    <x v="5"/>
    <s v="Cachoeira"/>
    <x v="8"/>
    <s v="Jarras de louça, 02 / Fábrica de Santo Antônio do Porto; /Jarras de louça, 03 / Fábrica de Santo Antônio do Porto;"/>
    <n v="1"/>
    <x v="0"/>
    <n v="1"/>
    <n v="199"/>
    <n v="1939"/>
    <m/>
    <m/>
    <m/>
    <x v="0"/>
    <x v="0"/>
    <m/>
    <m/>
    <m/>
    <s v="BA2904902BMAC00001"/>
    <s v="Bem Móvel e Integrado"/>
    <s v="Artefato"/>
    <x v="1"/>
    <m/>
    <m/>
    <m/>
    <d v="1939-08-09T00:00:00"/>
    <m/>
    <m/>
    <x v="6"/>
    <x v="0"/>
    <m/>
    <m/>
    <x v="0"/>
    <m/>
    <s v="Não se aplica"/>
    <m/>
    <s v="Não se aplica"/>
    <m/>
    <m/>
    <m/>
    <m/>
    <m/>
    <m/>
  </r>
  <r>
    <x v="0"/>
    <m/>
    <m/>
    <x v="2"/>
    <x v="5"/>
    <s v="Cachoeira"/>
    <x v="4"/>
    <s v="Casa à Praça Dr. Aristides Milton,  23-A"/>
    <n v="1"/>
    <x v="0"/>
    <n v="1"/>
    <n v="200"/>
    <n v="1939"/>
    <m/>
    <m/>
    <m/>
    <x v="0"/>
    <x v="0"/>
    <m/>
    <m/>
    <m/>
    <s v="BA2904902BIED00012"/>
    <s v="Bem Imóvel"/>
    <s v="Edificação"/>
    <x v="1"/>
    <m/>
    <d v="1941-03-01T00:00:00"/>
    <m/>
    <m/>
    <m/>
    <m/>
    <x v="2"/>
    <x v="2"/>
    <m/>
    <m/>
    <x v="0"/>
    <m/>
    <s v="Não se aplica"/>
    <m/>
    <m/>
    <m/>
    <m/>
    <m/>
    <m/>
    <m/>
    <m/>
  </r>
  <r>
    <x v="0"/>
    <m/>
    <m/>
    <x v="2"/>
    <x v="5"/>
    <s v="Cachoeira"/>
    <x v="4"/>
    <s v="Casa natal de Teixeira de Freitas"/>
    <n v="1"/>
    <x v="0"/>
    <n v="1"/>
    <n v="201"/>
    <n v="1939"/>
    <m/>
    <m/>
    <m/>
    <x v="0"/>
    <x v="0"/>
    <m/>
    <m/>
    <m/>
    <s v="BA-2904902-BI-ED-00029"/>
    <s v="Bem Imóvel"/>
    <s v="Edificação"/>
    <x v="1"/>
    <m/>
    <d v="1941-03-18T00:00:00"/>
    <m/>
    <m/>
    <m/>
    <m/>
    <x v="2"/>
    <x v="2"/>
    <m/>
    <m/>
    <x v="0"/>
    <m/>
    <s v="Não se aplica"/>
    <m/>
    <m/>
    <m/>
    <m/>
    <m/>
    <m/>
    <m/>
    <m/>
  </r>
  <r>
    <x v="0"/>
    <m/>
    <m/>
    <x v="2"/>
    <x v="5"/>
    <s v="Cachoeira"/>
    <x v="10"/>
    <s v="Hospital São João de Deus: jardim"/>
    <n v="1"/>
    <x v="0"/>
    <n v="1"/>
    <n v="202"/>
    <n v="1939"/>
    <m/>
    <m/>
    <m/>
    <x v="0"/>
    <x v="0"/>
    <m/>
    <m/>
    <m/>
    <s v="BA2904902PSJD00001"/>
    <s v="Bem Paisagístico"/>
    <s v="Jardim Histórico"/>
    <x v="1"/>
    <d v="1940-07-09T00:00:00"/>
    <m/>
    <m/>
    <m/>
    <m/>
    <m/>
    <x v="9"/>
    <x v="2"/>
    <m/>
    <m/>
    <x v="0"/>
    <m/>
    <s v="Não se aplica"/>
    <m/>
    <m/>
    <m/>
    <m/>
    <m/>
    <m/>
    <m/>
    <m/>
  </r>
  <r>
    <x v="0"/>
    <m/>
    <m/>
    <x v="2"/>
    <x v="5"/>
    <s v="Cachoeira"/>
    <x v="4"/>
    <s v="Sobrado à Rua Ana Nery, 1"/>
    <n v="1"/>
    <x v="0"/>
    <n v="1"/>
    <n v="203"/>
    <n v="1939"/>
    <m/>
    <m/>
    <m/>
    <x v="0"/>
    <x v="0"/>
    <m/>
    <m/>
    <m/>
    <s v="BA2904902BIED00008"/>
    <s v="Bem Imóvel"/>
    <s v="Edificação"/>
    <x v="1"/>
    <m/>
    <m/>
    <d v="1941-06-27T00:00:00"/>
    <m/>
    <m/>
    <m/>
    <x v="2"/>
    <x v="2"/>
    <m/>
    <m/>
    <x v="0"/>
    <m/>
    <s v="Não se aplica"/>
    <m/>
    <m/>
    <m/>
    <m/>
    <m/>
    <m/>
    <m/>
    <m/>
  </r>
  <r>
    <x v="0"/>
    <m/>
    <m/>
    <x v="2"/>
    <x v="5"/>
    <s v="Cachoeira"/>
    <x v="4"/>
    <s v="Sobrado à Praça da Aclamação, 4"/>
    <n v="1"/>
    <x v="0"/>
    <n v="1"/>
    <n v="204"/>
    <n v="1939"/>
    <m/>
    <m/>
    <m/>
    <x v="0"/>
    <x v="0"/>
    <m/>
    <m/>
    <m/>
    <s v="BA2904902BIED00015"/>
    <s v="Bem Imóvel"/>
    <s v="Edificação"/>
    <x v="1"/>
    <m/>
    <d v="1941-03-18T00:00:00"/>
    <m/>
    <m/>
    <m/>
    <m/>
    <x v="2"/>
    <x v="2"/>
    <m/>
    <m/>
    <x v="0"/>
    <m/>
    <s v="Não se aplica"/>
    <m/>
    <m/>
    <m/>
    <m/>
    <m/>
    <m/>
    <m/>
    <m/>
  </r>
  <r>
    <x v="0"/>
    <m/>
    <m/>
    <x v="2"/>
    <x v="5"/>
    <s v="Cachoeira"/>
    <x v="4"/>
    <s v="Casa natal de Ana Nery, Rua Ana Nery, 7"/>
    <n v="1"/>
    <x v="0"/>
    <n v="1"/>
    <n v="205"/>
    <n v="1939"/>
    <m/>
    <m/>
    <m/>
    <x v="0"/>
    <x v="0"/>
    <m/>
    <m/>
    <m/>
    <s v="BA2904902BIED00017"/>
    <s v="Bem Imóvel"/>
    <s v="Edificação"/>
    <x v="1"/>
    <m/>
    <d v="1941-03-01T00:00:00"/>
    <m/>
    <m/>
    <m/>
    <m/>
    <x v="2"/>
    <x v="2"/>
    <m/>
    <m/>
    <x v="0"/>
    <m/>
    <s v="Não se aplica"/>
    <m/>
    <m/>
    <m/>
    <m/>
    <m/>
    <m/>
    <m/>
    <m/>
  </r>
  <r>
    <x v="0"/>
    <m/>
    <s v="01458.000836/2012-41"/>
    <x v="3"/>
    <x v="6"/>
    <s v="Ouro Preto"/>
    <x v="11"/>
    <s v="Casa de Pedra (Monumento Natural); Gruta Irabussú"/>
    <n v="1"/>
    <x v="1"/>
    <n v="1"/>
    <n v="206"/>
    <n v="1939"/>
    <m/>
    <m/>
    <m/>
    <x v="0"/>
    <x v="4"/>
    <m/>
    <m/>
    <m/>
    <s v=" "/>
    <s v="Bem Paisagístico"/>
    <s v="Paisagem"/>
    <x v="1"/>
    <m/>
    <m/>
    <m/>
    <m/>
    <m/>
    <m/>
    <x v="1"/>
    <x v="1"/>
    <m/>
    <s v="27/02/2004"/>
    <x v="0"/>
    <s v="Teria sido analisado na 6ª Reunião do Conselho Consultivo (1939) e teria sido negado o tombamento por caducidade do processo. Teria sido ARQUIVADO em 2002 (ver reunião 34 do Conselho)."/>
    <m/>
    <m/>
    <m/>
    <m/>
    <m/>
    <m/>
    <m/>
    <m/>
    <m/>
  </r>
  <r>
    <x v="3"/>
    <s v="Reaberto para rerratificação. Aguarda instrução. Na Superintendência RJ em 26/02/2014"/>
    <s v="01458.001162/2012-00"/>
    <x v="3"/>
    <x v="3"/>
    <s v="Niterói"/>
    <x v="4"/>
    <s v="Fortaleza de Santa Cruz"/>
    <n v="1"/>
    <x v="0"/>
    <n v="1"/>
    <n v="207"/>
    <n v="1939"/>
    <m/>
    <m/>
    <m/>
    <x v="0"/>
    <x v="3"/>
    <m/>
    <m/>
    <m/>
    <s v="RJ3303302BIED00008"/>
    <s v="Bem Imóvel"/>
    <s v="Edificação"/>
    <x v="1"/>
    <m/>
    <d v="1939-10-04T00:00:00"/>
    <d v="1939-10-04T00:00:00"/>
    <m/>
    <m/>
    <m/>
    <x v="6"/>
    <x v="0"/>
    <m/>
    <m/>
    <x v="0"/>
    <m/>
    <s v="Não se aplica"/>
    <m/>
    <m/>
    <m/>
    <m/>
    <m/>
    <m/>
    <m/>
    <m/>
  </r>
  <r>
    <x v="1"/>
    <m/>
    <m/>
    <x v="1"/>
    <x v="1"/>
    <m/>
    <x v="1"/>
    <s v="Número VAGO"/>
    <m/>
    <x v="1"/>
    <n v="1"/>
    <n v="208"/>
    <m/>
    <m/>
    <m/>
    <m/>
    <x v="1"/>
    <x v="1"/>
    <m/>
    <m/>
    <m/>
    <s v=" "/>
    <m/>
    <m/>
    <x v="1"/>
    <m/>
    <m/>
    <m/>
    <m/>
    <m/>
    <m/>
    <x v="1"/>
    <x v="1"/>
    <m/>
    <m/>
    <x v="0"/>
    <m/>
    <m/>
    <m/>
    <m/>
    <m/>
    <m/>
    <m/>
    <m/>
    <m/>
    <m/>
  </r>
  <r>
    <x v="0"/>
    <m/>
    <m/>
    <x v="2"/>
    <x v="8"/>
    <s v="São Luís"/>
    <x v="0"/>
    <s v="Capela de São José da Quinta das Laranjeiras"/>
    <n v="1"/>
    <x v="0"/>
    <n v="1"/>
    <n v="209"/>
    <n v="1939"/>
    <m/>
    <m/>
    <m/>
    <x v="0"/>
    <x v="0"/>
    <m/>
    <m/>
    <m/>
    <s v="MA2111300BIED00008"/>
    <s v="Bem Imóvel"/>
    <s v="Edificação"/>
    <x v="0"/>
    <m/>
    <m/>
    <d v="1940-04-16T00:00:00"/>
    <m/>
    <n v="1939"/>
    <n v="9"/>
    <x v="9"/>
    <x v="2"/>
    <m/>
    <m/>
    <x v="0"/>
    <m/>
    <s v="Não se aplica"/>
    <s v="sim"/>
    <s v="Não se aplica"/>
    <s v="sim"/>
    <s v="sim"/>
    <m/>
    <m/>
    <m/>
    <m/>
  </r>
  <r>
    <x v="0"/>
    <m/>
    <m/>
    <x v="2"/>
    <x v="8"/>
    <s v="São Luís"/>
    <x v="9"/>
    <s v="Portão da Quinta das Laranjeiras"/>
    <n v="1"/>
    <x v="0"/>
    <n v="1"/>
    <n v="210"/>
    <n v="1939"/>
    <m/>
    <m/>
    <m/>
    <x v="0"/>
    <x v="0"/>
    <m/>
    <m/>
    <m/>
    <s v="MA2111300BMAR00002"/>
    <s v="Bem Imóvel"/>
    <s v="Equipamento Urbano"/>
    <x v="1"/>
    <m/>
    <m/>
    <d v="1940-04-16T00:00:00"/>
    <m/>
    <n v="1939"/>
    <n v="9"/>
    <x v="9"/>
    <x v="2"/>
    <m/>
    <m/>
    <x v="0"/>
    <m/>
    <s v="Não se aplica"/>
    <s v="sim"/>
    <s v="Não se aplica"/>
    <s v="sim"/>
    <s v="sim"/>
    <m/>
    <m/>
    <m/>
    <m/>
  </r>
  <r>
    <x v="0"/>
    <s v="Não tem poligonal. "/>
    <m/>
    <x v="2"/>
    <x v="8"/>
    <s v="São Luís"/>
    <x v="12"/>
    <s v="Sambaqui do Pindai"/>
    <n v="1"/>
    <x v="0"/>
    <n v="1"/>
    <n v="211"/>
    <n v="1939"/>
    <m/>
    <m/>
    <m/>
    <x v="0"/>
    <x v="0"/>
    <m/>
    <m/>
    <m/>
    <s v="MA2111300BAST00002"/>
    <s v="Bem Arqueológico"/>
    <s v="Sítio"/>
    <x v="1"/>
    <d v="1940-01-19T00:00:00"/>
    <m/>
    <m/>
    <m/>
    <m/>
    <m/>
    <x v="9"/>
    <x v="2"/>
    <m/>
    <m/>
    <x v="0"/>
    <m/>
    <m/>
    <m/>
    <m/>
    <m/>
    <m/>
    <m/>
    <m/>
    <m/>
    <m/>
  </r>
  <r>
    <x v="0"/>
    <m/>
    <m/>
    <x v="3"/>
    <x v="3"/>
    <s v="São Gonçalo"/>
    <x v="6"/>
    <s v="Fazenda do Colubandê: casa e Capela de Santana"/>
    <n v="1"/>
    <x v="0"/>
    <n v="1"/>
    <n v="212"/>
    <n v="1939"/>
    <m/>
    <m/>
    <m/>
    <x v="0"/>
    <x v="0"/>
    <m/>
    <m/>
    <m/>
    <s v="RJ3304904BICA00001"/>
    <s v="Bem Imóvel"/>
    <s v="Conjunto Arquitetônico"/>
    <x v="3"/>
    <m/>
    <m/>
    <d v="1940-03-23T00:00:00"/>
    <m/>
    <m/>
    <m/>
    <x v="9"/>
    <x v="2"/>
    <m/>
    <m/>
    <x v="0"/>
    <s v="A capela é provida de retábulo do 3º período, com a imagem da padroeira no trono e as de S. José e S. Joaquim nas ilhargas"/>
    <s v="Não se aplica"/>
    <m/>
    <m/>
    <m/>
    <m/>
    <m/>
    <m/>
    <m/>
    <m/>
  </r>
  <r>
    <x v="1"/>
    <m/>
    <m/>
    <x v="1"/>
    <x v="1"/>
    <m/>
    <x v="1"/>
    <s v="Número VAGO"/>
    <m/>
    <x v="1"/>
    <n v="1"/>
    <n v="213"/>
    <m/>
    <m/>
    <m/>
    <m/>
    <x v="1"/>
    <x v="1"/>
    <m/>
    <m/>
    <m/>
    <s v=" "/>
    <m/>
    <m/>
    <x v="1"/>
    <m/>
    <m/>
    <m/>
    <m/>
    <m/>
    <m/>
    <x v="1"/>
    <x v="1"/>
    <m/>
    <m/>
    <x v="0"/>
    <m/>
    <m/>
    <m/>
    <m/>
    <m/>
    <m/>
    <m/>
    <m/>
    <m/>
    <m/>
  </r>
  <r>
    <x v="0"/>
    <m/>
    <m/>
    <x v="3"/>
    <x v="12"/>
    <s v="São Roque"/>
    <x v="6"/>
    <s v="Sítio de Santo Antônio: casa e capela"/>
    <n v="1"/>
    <x v="0"/>
    <n v="1"/>
    <n v="214"/>
    <n v="1939"/>
    <m/>
    <m/>
    <m/>
    <x v="0"/>
    <x v="0"/>
    <m/>
    <m/>
    <m/>
    <s v="SP3550605BICA00001"/>
    <s v="Bem Imóvel"/>
    <s v="Conjunto Arquitetônico"/>
    <x v="3"/>
    <m/>
    <m/>
    <d v="1941-01-22T00:00:00"/>
    <m/>
    <m/>
    <m/>
    <x v="2"/>
    <x v="2"/>
    <m/>
    <m/>
    <x v="0"/>
    <m/>
    <s v="Não se aplica"/>
    <m/>
    <m/>
    <m/>
    <m/>
    <m/>
    <m/>
    <m/>
    <s v="O tombamento foi estendido às áreas de 2.84 ha e de 8.80 ha, delimitadas na planta anexa ao processo, em 20/11/1969.&quot;"/>
  </r>
  <r>
    <x v="0"/>
    <m/>
    <m/>
    <x v="3"/>
    <x v="12"/>
    <s v="Itanhaém"/>
    <x v="0"/>
    <s v="Igreja Matriz de Santana"/>
    <n v="1"/>
    <x v="0"/>
    <n v="0"/>
    <n v="215"/>
    <n v="1939"/>
    <m/>
    <m/>
    <m/>
    <x v="0"/>
    <x v="0"/>
    <m/>
    <m/>
    <m/>
    <s v="SP-3522109-BI-ED-00002"/>
    <s v="Bem Imóvel"/>
    <s v="Edificação"/>
    <x v="0"/>
    <m/>
    <d v="1941-03-07T00:00:00"/>
    <d v="1941-03-07T00:00:00"/>
    <m/>
    <m/>
    <m/>
    <x v="2"/>
    <x v="2"/>
    <m/>
    <m/>
    <x v="0"/>
    <s v="O tombamento inclui todo o seu acervo, de acordo com a Resolução do Conselho Consultivo da SPHAN, de 13/08/85, referente ao Proc. Administ. nº 13/85/SPHAN&quot;."/>
    <s v="Não se aplica"/>
    <m/>
    <m/>
    <m/>
    <m/>
    <m/>
    <m/>
    <m/>
    <m/>
  </r>
  <r>
    <x v="0"/>
    <m/>
    <m/>
    <x v="3"/>
    <x v="12"/>
    <s v="Itanhaém"/>
    <x v="0"/>
    <s v="Convento e Igreja Franciscanos de Nossa Senhora da Conceição "/>
    <n v="1"/>
    <x v="0"/>
    <n v="1"/>
    <n v="215"/>
    <n v="1939"/>
    <m/>
    <m/>
    <m/>
    <x v="0"/>
    <x v="0"/>
    <m/>
    <m/>
    <m/>
    <s v="SP-3522109-BI-ED-00001"/>
    <s v="Bem Imóvel"/>
    <s v="Edificação"/>
    <x v="0"/>
    <m/>
    <d v="1941-03-07T00:00:00"/>
    <d v="1941-03-07T00:00:00"/>
    <m/>
    <m/>
    <m/>
    <x v="2"/>
    <x v="2"/>
    <m/>
    <m/>
    <x v="0"/>
    <s v="O tombamento inclui todo o seu acervo, de acordo com a Resolução do Conselho Consultivo da SPHAN, de 13/08/85, referente ao Proc. Administ. nº 13/85/SPHAN&quot;."/>
    <s v="Não se aplica"/>
    <m/>
    <m/>
    <m/>
    <m/>
    <m/>
    <m/>
    <m/>
    <m/>
  </r>
  <r>
    <x v="3"/>
    <s v="CGID - analisar para  rerratificação. Tem em anexo os processos 217-T-39, 661-T-62, e 1251-T..."/>
    <s v="01458.000493/2015-67"/>
    <x v="3"/>
    <x v="12"/>
    <s v="Santos"/>
    <x v="0"/>
    <s v="Igreja da Ordem Terceira de Nossa Senhora do Monte do Carmo"/>
    <n v="1"/>
    <x v="0"/>
    <n v="1"/>
    <n v="216"/>
    <n v="1939"/>
    <m/>
    <m/>
    <m/>
    <x v="0"/>
    <x v="3"/>
    <s v="DEFERIMENTO"/>
    <m/>
    <m/>
    <s v="SP-3548500-BI-ED-00005 e SP-3548500-BM-AC-00002"/>
    <s v="Bem Imóvel"/>
    <s v="Edificação"/>
    <x v="0"/>
    <m/>
    <d v="1941-03-24T00:00:00"/>
    <d v="1941-03-24T00:00:00"/>
    <m/>
    <m/>
    <m/>
    <x v="2"/>
    <x v="2"/>
    <m/>
    <m/>
    <x v="0"/>
    <s v="Segundo o Arquivo, a esse processo teria sido anexado o de n. 661-T-62."/>
    <s v="Não se aplica"/>
    <m/>
    <m/>
    <m/>
    <m/>
    <m/>
    <m/>
    <m/>
    <m/>
  </r>
  <r>
    <x v="3"/>
    <s v="O Processo 0217-T-39 foi ANEXADO ao Processo216-T-39"/>
    <m/>
    <x v="3"/>
    <x v="12"/>
    <s v="Santos"/>
    <x v="0"/>
    <s v="Igreja e Convento de N.S.do Carmo"/>
    <n v="1"/>
    <x v="1"/>
    <n v="1"/>
    <n v="217"/>
    <n v="1939"/>
    <m/>
    <m/>
    <m/>
    <x v="0"/>
    <x v="6"/>
    <m/>
    <m/>
    <m/>
    <s v=" "/>
    <s v="Bem Imóvel"/>
    <s v="Edificação"/>
    <x v="0"/>
    <m/>
    <m/>
    <m/>
    <m/>
    <m/>
    <m/>
    <x v="1"/>
    <x v="1"/>
    <m/>
    <m/>
    <x v="0"/>
    <m/>
    <m/>
    <m/>
    <m/>
    <m/>
    <m/>
    <m/>
    <m/>
    <m/>
    <m/>
  </r>
  <r>
    <x v="0"/>
    <m/>
    <m/>
    <x v="3"/>
    <x v="12"/>
    <s v="Carapicuíba"/>
    <x v="7"/>
    <s v="Aldeia de Carapicuíba, SP: conjunto arquitetônico e urbanístico"/>
    <n v="1"/>
    <x v="0"/>
    <n v="1"/>
    <n v="218"/>
    <n v="1939"/>
    <m/>
    <m/>
    <m/>
    <x v="0"/>
    <x v="0"/>
    <m/>
    <m/>
    <m/>
    <s v="SP3510609BICU00001"/>
    <s v="Bem Imóvel"/>
    <s v="Conjunto Urbano"/>
    <x v="1"/>
    <d v="1940-05-13T00:00:00"/>
    <m/>
    <m/>
    <m/>
    <m/>
    <m/>
    <x v="9"/>
    <x v="2"/>
    <m/>
    <m/>
    <x v="0"/>
    <m/>
    <m/>
    <m/>
    <m/>
    <m/>
    <m/>
    <m/>
    <m/>
    <m/>
    <s v="Informações sobre delimitação das poligonais: DEPAM-RJ 98-99"/>
  </r>
  <r>
    <x v="0"/>
    <m/>
    <m/>
    <x v="3"/>
    <x v="12"/>
    <s v="Bertioga"/>
    <x v="4"/>
    <s v="Fortaleza de São Tiago"/>
    <n v="1"/>
    <x v="0"/>
    <n v="1"/>
    <n v="219"/>
    <n v="1939"/>
    <m/>
    <m/>
    <m/>
    <x v="0"/>
    <x v="0"/>
    <m/>
    <m/>
    <m/>
    <s v="SP3506359BIED00001"/>
    <s v="Bem Imóvel"/>
    <s v="Edificação"/>
    <x v="1"/>
    <m/>
    <d v="1940-02-19T00:00:00"/>
    <d v="1940-02-19T00:00:00"/>
    <m/>
    <m/>
    <m/>
    <x v="9"/>
    <x v="2"/>
    <m/>
    <m/>
    <x v="0"/>
    <m/>
    <s v="Não se aplica"/>
    <m/>
    <m/>
    <m/>
    <m/>
    <m/>
    <m/>
    <m/>
    <m/>
  </r>
  <r>
    <x v="0"/>
    <m/>
    <m/>
    <x v="3"/>
    <x v="12"/>
    <s v="Santos"/>
    <x v="4"/>
    <s v="Casa do Trem"/>
    <n v="1"/>
    <x v="0"/>
    <n v="0"/>
    <n v="219"/>
    <n v="1939"/>
    <m/>
    <m/>
    <m/>
    <x v="0"/>
    <x v="0"/>
    <m/>
    <m/>
    <m/>
    <s v="SP3548500BIED00003"/>
    <s v="Bem Imóvel"/>
    <s v="Edificação"/>
    <x v="1"/>
    <m/>
    <d v="1940-02-19T00:00:00"/>
    <d v="1940-02-19T00:00:00"/>
    <m/>
    <m/>
    <m/>
    <x v="9"/>
    <x v="2"/>
    <m/>
    <m/>
    <x v="0"/>
    <m/>
    <s v="Não se aplica"/>
    <m/>
    <m/>
    <m/>
    <m/>
    <m/>
    <m/>
    <m/>
    <m/>
  </r>
  <r>
    <x v="0"/>
    <m/>
    <m/>
    <x v="3"/>
    <x v="6"/>
    <s v="Diamantina"/>
    <x v="0"/>
    <s v="Igreja da Ordem Terceira de Nossa Senhora do Monte do Carmo"/>
    <n v="1"/>
    <x v="0"/>
    <n v="1"/>
    <n v="220"/>
    <n v="1939"/>
    <m/>
    <m/>
    <m/>
    <x v="0"/>
    <x v="0"/>
    <m/>
    <m/>
    <m/>
    <s v="MG3121605BIED00010"/>
    <s v="Bem Imóvel"/>
    <s v="Edificação"/>
    <x v="0"/>
    <m/>
    <m/>
    <d v="1940-04-19T00:00:00"/>
    <m/>
    <m/>
    <m/>
    <x v="9"/>
    <x v="2"/>
    <m/>
    <m/>
    <x v="0"/>
    <m/>
    <s v="Não se aplica"/>
    <m/>
    <m/>
    <m/>
    <m/>
    <m/>
    <m/>
    <m/>
    <m/>
  </r>
  <r>
    <x v="0"/>
    <m/>
    <m/>
    <x v="3"/>
    <x v="12"/>
    <s v="Carapicuíba"/>
    <x v="0"/>
    <s v="Capela de São João Batista"/>
    <n v="1"/>
    <x v="0"/>
    <n v="1"/>
    <n v="221"/>
    <n v="1939"/>
    <m/>
    <m/>
    <m/>
    <x v="0"/>
    <x v="0"/>
    <m/>
    <m/>
    <m/>
    <s v="SP3510609BIED00001"/>
    <s v="Bem Imóvel"/>
    <s v="Edificação"/>
    <x v="0"/>
    <m/>
    <d v="1941-01-25T00:00:00"/>
    <d v="1941-01-25T00:00:00"/>
    <m/>
    <m/>
    <m/>
    <x v="2"/>
    <x v="2"/>
    <m/>
    <m/>
    <x v="0"/>
    <m/>
    <s v="Não se aplica"/>
    <m/>
    <m/>
    <m/>
    <m/>
    <m/>
    <m/>
    <m/>
    <m/>
  </r>
  <r>
    <x v="0"/>
    <m/>
    <m/>
    <x v="3"/>
    <x v="12"/>
    <s v="Guararema"/>
    <x v="0"/>
    <s v="Igreja de Nossa Senhora da Escada e residência"/>
    <n v="1"/>
    <x v="0"/>
    <n v="0"/>
    <n v="221"/>
    <n v="1939"/>
    <m/>
    <m/>
    <m/>
    <x v="0"/>
    <x v="0"/>
    <m/>
    <m/>
    <m/>
    <s v="SP3518305BICA00001"/>
    <s v="Bem Imóvel"/>
    <s v="Edificação"/>
    <x v="0"/>
    <m/>
    <d v="1941-01-25T00:00:00"/>
    <d v="1941-01-25T00:00:00"/>
    <m/>
    <m/>
    <m/>
    <x v="2"/>
    <x v="2"/>
    <m/>
    <m/>
    <x v="0"/>
    <m/>
    <s v="Não se aplica"/>
    <m/>
    <m/>
    <m/>
    <m/>
    <m/>
    <m/>
    <m/>
    <m/>
  </r>
  <r>
    <x v="0"/>
    <m/>
    <m/>
    <x v="3"/>
    <x v="12"/>
    <s v="Santana de Parnaiba"/>
    <x v="0"/>
    <s v="Capela de Nossa Senhora da Conceição, em Voturuna"/>
    <n v="1"/>
    <x v="0"/>
    <n v="1"/>
    <n v="222"/>
    <m/>
    <m/>
    <m/>
    <m/>
    <x v="0"/>
    <x v="0"/>
    <m/>
    <m/>
    <m/>
    <s v="SP3547304BIED00002"/>
    <s v="Bem Imóvel"/>
    <s v="Edificação"/>
    <x v="0"/>
    <m/>
    <d v="1941-02-19T00:00:00"/>
    <d v="1941-02-19T00:00:00"/>
    <m/>
    <m/>
    <m/>
    <x v="2"/>
    <x v="2"/>
    <m/>
    <m/>
    <x v="0"/>
    <m/>
    <s v="Não se aplica"/>
    <m/>
    <m/>
    <m/>
    <m/>
    <m/>
    <m/>
    <m/>
    <m/>
  </r>
  <r>
    <x v="0"/>
    <s v="Processo INDEFERIDO em 01/08/1962."/>
    <m/>
    <x v="3"/>
    <x v="3"/>
    <s v="Niterói"/>
    <x v="8"/>
    <s v="Três afrescos, de autoria de Henrique Bernardelli e Eugênio Latour"/>
    <n v="1"/>
    <x v="1"/>
    <n v="1"/>
    <n v="223"/>
    <n v="1940"/>
    <m/>
    <m/>
    <m/>
    <x v="2"/>
    <x v="4"/>
    <m/>
    <m/>
    <m/>
    <s v=" "/>
    <s v="Bem Móvel e Integrado"/>
    <s v="Coleção"/>
    <x v="1"/>
    <m/>
    <m/>
    <m/>
    <m/>
    <m/>
    <m/>
    <x v="1"/>
    <x v="1"/>
    <m/>
    <d v="1962-08-01T00:00:00"/>
    <x v="4"/>
    <s v="Indeferido na 10ª reunião do Conselho Consultivo (1939)"/>
    <m/>
    <m/>
    <m/>
    <m/>
    <m/>
    <m/>
    <m/>
    <m/>
    <m/>
  </r>
  <r>
    <x v="0"/>
    <m/>
    <m/>
    <x v="2"/>
    <x v="13"/>
    <s v="Oeiras"/>
    <x v="0"/>
    <s v="Igreja Matriz de Nossa Senhora das Vitórias"/>
    <n v="1"/>
    <x v="0"/>
    <n v="1"/>
    <n v="224"/>
    <n v="1940"/>
    <m/>
    <m/>
    <m/>
    <x v="2"/>
    <x v="0"/>
    <m/>
    <m/>
    <m/>
    <s v="PI2207009BIED00001"/>
    <s v="Bem Imóvel"/>
    <s v="Edificação"/>
    <x v="0"/>
    <m/>
    <d v="1940-08-15T00:00:00"/>
    <d v="1940-08-15T00:00:00"/>
    <m/>
    <m/>
    <m/>
    <x v="9"/>
    <x v="2"/>
    <m/>
    <m/>
    <x v="0"/>
    <m/>
    <s v="Não se aplica"/>
    <m/>
    <s v="T"/>
    <s v="sim"/>
    <m/>
    <m/>
    <m/>
    <m/>
    <m/>
  </r>
  <r>
    <x v="0"/>
    <m/>
    <m/>
    <x v="2"/>
    <x v="13"/>
    <s v="Piracuruca"/>
    <x v="0"/>
    <s v="Igreja Matriz de Nossa Senhora do Carmo"/>
    <n v="1"/>
    <x v="0"/>
    <n v="0"/>
    <n v="224"/>
    <n v="1940"/>
    <m/>
    <m/>
    <m/>
    <x v="2"/>
    <x v="0"/>
    <m/>
    <m/>
    <m/>
    <s v="PI2208304BIED00001"/>
    <s v="Bem Imóvel"/>
    <s v="Edificação"/>
    <x v="0"/>
    <m/>
    <d v="1940-08-15T00:00:00"/>
    <d v="1940-08-15T00:00:00"/>
    <m/>
    <m/>
    <m/>
    <x v="9"/>
    <x v="2"/>
    <m/>
    <m/>
    <x v="0"/>
    <m/>
    <s v="Não se aplica"/>
    <m/>
    <s v="Não se aplica"/>
    <m/>
    <m/>
    <m/>
    <m/>
    <m/>
    <m/>
  </r>
  <r>
    <x v="0"/>
    <s v="Processo 0225-T-40 foi ANEXADO ao Processo 0455-T-51."/>
    <m/>
    <x v="0"/>
    <x v="4"/>
    <s v="Paranaguá"/>
    <x v="4"/>
    <s v="Residência dos Capitães Móres de Paranaguá"/>
    <n v="1"/>
    <x v="1"/>
    <n v="1"/>
    <n v="225"/>
    <n v="1940"/>
    <m/>
    <m/>
    <m/>
    <x v="2"/>
    <x v="4"/>
    <m/>
    <m/>
    <m/>
    <s v=" "/>
    <s v="Bem Imóvel"/>
    <s v="Edificação"/>
    <x v="1"/>
    <m/>
    <m/>
    <m/>
    <m/>
    <m/>
    <m/>
    <x v="1"/>
    <x v="1"/>
    <m/>
    <m/>
    <x v="0"/>
    <m/>
    <m/>
    <m/>
    <m/>
    <m/>
    <m/>
    <m/>
    <m/>
    <m/>
    <m/>
  </r>
  <r>
    <x v="0"/>
    <m/>
    <m/>
    <x v="2"/>
    <x v="5"/>
    <s v="Salvador"/>
    <x v="8"/>
    <s v="Casa à Avenida Sete de Setembro, 59: elementos decorativos"/>
    <n v="1"/>
    <x v="0"/>
    <n v="1"/>
    <n v="226"/>
    <n v="1940"/>
    <m/>
    <m/>
    <m/>
    <x v="2"/>
    <x v="0"/>
    <m/>
    <m/>
    <m/>
    <s v="BA2927408BIED00012"/>
    <s v="Bem Móvel e Integrado"/>
    <s v="Acervo"/>
    <x v="1"/>
    <m/>
    <d v="1949-08-12T00:00:00"/>
    <d v="1949-08-12T00:00:00"/>
    <m/>
    <m/>
    <m/>
    <x v="10"/>
    <x v="2"/>
    <m/>
    <m/>
    <x v="0"/>
    <m/>
    <s v="Não se aplica"/>
    <m/>
    <s v="Não se aplica"/>
    <m/>
    <m/>
    <m/>
    <m/>
    <m/>
    <s v="“A inscrição compreende: Pavimento térreo- 1) Portada nobre, de pedra lavrada, com sua respectiva folha, pregaria e demais peças componentes;2) Duas portas de madeira, no interior do saguão, ambas com bandeiras de ferro, e uma delas com verga e ombreiras "/>
  </r>
  <r>
    <x v="0"/>
    <m/>
    <m/>
    <x v="2"/>
    <x v="5"/>
    <s v="Maragogipe"/>
    <x v="0"/>
    <s v="Igreja Matriz de São Bartolomeu"/>
    <n v="1"/>
    <x v="0"/>
    <n v="1"/>
    <n v="227"/>
    <n v="1940"/>
    <m/>
    <m/>
    <m/>
    <x v="2"/>
    <x v="0"/>
    <m/>
    <m/>
    <m/>
    <s v="BA2927408BIED00012"/>
    <s v="Bem Imóvel"/>
    <s v="Edificação"/>
    <x v="0"/>
    <m/>
    <d v="1941-02-21T00:00:00"/>
    <d v="1941-02-21T00:00:00"/>
    <m/>
    <m/>
    <m/>
    <x v="2"/>
    <x v="2"/>
    <m/>
    <m/>
    <x v="0"/>
    <m/>
    <s v="Não se aplica"/>
    <m/>
    <m/>
    <m/>
    <m/>
    <m/>
    <m/>
    <m/>
    <s v="“O tombamento inclui todo o seu acervo, de acordo com a Resolução do Conselho Consultivo da SPHAN, de 13/08/85, referente ao Proc. Administ. nº 13/85/SPHAN&quot;."/>
  </r>
  <r>
    <x v="0"/>
    <m/>
    <m/>
    <x v="3"/>
    <x v="14"/>
    <s v="Vitória"/>
    <x v="6"/>
    <s v="Casa e Chácara do Barão de Monjardim"/>
    <n v="1"/>
    <x v="0"/>
    <n v="1"/>
    <n v="228"/>
    <n v="1940"/>
    <m/>
    <m/>
    <m/>
    <x v="2"/>
    <x v="0"/>
    <m/>
    <m/>
    <m/>
    <s v="ES3205309BICA00001"/>
    <s v="Bem Imóvel"/>
    <s v="Conjunto Arquitetônico"/>
    <x v="3"/>
    <m/>
    <m/>
    <d v="1940-10-25T00:00:00"/>
    <m/>
    <m/>
    <m/>
    <x v="9"/>
    <x v="2"/>
    <m/>
    <m/>
    <x v="0"/>
    <m/>
    <s v="Não se aplica"/>
    <m/>
    <s v="S/D"/>
    <m/>
    <m/>
    <m/>
    <m/>
    <m/>
    <m/>
  </r>
  <r>
    <x v="0"/>
    <m/>
    <m/>
    <x v="3"/>
    <x v="14"/>
    <s v="Anchieta"/>
    <x v="0"/>
    <s v="Igreja Nossa Senhora da Assunção e residência"/>
    <n v="1"/>
    <x v="0"/>
    <n v="1"/>
    <n v="229"/>
    <n v="1940"/>
    <m/>
    <m/>
    <m/>
    <x v="2"/>
    <x v="0"/>
    <m/>
    <m/>
    <m/>
    <s v="ES3200409BIED00001"/>
    <s v="Bem Imóvel"/>
    <s v="Edificação"/>
    <x v="0"/>
    <m/>
    <d v="1943-09-21T00:00:00"/>
    <m/>
    <m/>
    <m/>
    <m/>
    <x v="12"/>
    <x v="2"/>
    <m/>
    <m/>
    <x v="0"/>
    <m/>
    <s v="Não se aplica"/>
    <m/>
    <s v="S/D"/>
    <m/>
    <m/>
    <m/>
    <m/>
    <m/>
    <m/>
  </r>
  <r>
    <x v="0"/>
    <m/>
    <m/>
    <x v="3"/>
    <x v="14"/>
    <s v="Serra"/>
    <x v="0"/>
    <s v="Igreja dos Reis Magos e residência"/>
    <n v="1"/>
    <x v="0"/>
    <n v="1"/>
    <n v="230"/>
    <n v="1940"/>
    <m/>
    <m/>
    <m/>
    <x v="2"/>
    <x v="0"/>
    <m/>
    <m/>
    <m/>
    <s v="ES3205002BIED00001"/>
    <s v="Bem Imóvel"/>
    <s v="Edificação"/>
    <x v="0"/>
    <m/>
    <d v="1943-09-21T00:00:00"/>
    <d v="1943-09-21T00:00:00"/>
    <m/>
    <m/>
    <m/>
    <x v="12"/>
    <x v="2"/>
    <m/>
    <m/>
    <x v="0"/>
    <m/>
    <s v="Não se aplica"/>
    <m/>
    <s v="S/D"/>
    <m/>
    <m/>
    <m/>
    <m/>
    <m/>
    <m/>
  </r>
  <r>
    <x v="0"/>
    <m/>
    <m/>
    <x v="2"/>
    <x v="5"/>
    <s v="Cachoeira"/>
    <x v="0"/>
    <s v="Capela de Nossa Senhora da Pena e ruínas do sobrado anexo"/>
    <n v="1"/>
    <x v="0"/>
    <n v="1"/>
    <n v="231"/>
    <n v="1941"/>
    <m/>
    <m/>
    <m/>
    <x v="2"/>
    <x v="0"/>
    <m/>
    <m/>
    <m/>
    <s v="BA2904902BIED00002"/>
    <s v="Bem Imóvel"/>
    <s v="Edificação"/>
    <x v="0"/>
    <m/>
    <d v="1943-07-08T00:00:00"/>
    <d v="1943-07-08T00:00:00"/>
    <m/>
    <m/>
    <m/>
    <x v="12"/>
    <x v="2"/>
    <m/>
    <m/>
    <x v="0"/>
    <m/>
    <s v="Não se aplica"/>
    <m/>
    <m/>
    <m/>
    <m/>
    <m/>
    <m/>
    <m/>
    <m/>
  </r>
  <r>
    <x v="0"/>
    <m/>
    <m/>
    <x v="3"/>
    <x v="14"/>
    <s v="Vila Velha"/>
    <x v="0"/>
    <s v="Convento e Igreja de Nossa Senhora da Penha"/>
    <n v="1"/>
    <x v="0"/>
    <n v="1"/>
    <n v="232"/>
    <n v="1940"/>
    <m/>
    <m/>
    <m/>
    <x v="2"/>
    <x v="0"/>
    <m/>
    <m/>
    <m/>
    <s v="ES3205200BIED00002"/>
    <s v="Bem Imóvel"/>
    <s v="Edificação"/>
    <x v="0"/>
    <m/>
    <d v="1943-09-21T00:00:00"/>
    <d v="1943-09-21T00:00:00"/>
    <m/>
    <m/>
    <m/>
    <x v="12"/>
    <x v="2"/>
    <m/>
    <m/>
    <x v="0"/>
    <m/>
    <s v="Não se aplica"/>
    <m/>
    <s v="P"/>
    <s v="sim"/>
    <s v="sim"/>
    <s v="sim"/>
    <s v="sim"/>
    <s v="Portaria nº 45, de 03 de fevereiro de 2015"/>
    <s v="Portaria Iphan nº 176/2014 revogada pela Portaria nº45/2015"/>
  </r>
  <r>
    <x v="0"/>
    <s v="indeferido em 07/10/2019"/>
    <s v="01458.001006/2012-31"/>
    <x v="3"/>
    <x v="3"/>
    <s v="São Fidélis"/>
    <x v="0"/>
    <s v="Igreja Matriz de São Fidelis"/>
    <n v="1"/>
    <x v="1"/>
    <n v="1"/>
    <n v="233"/>
    <n v="1940"/>
    <m/>
    <m/>
    <m/>
    <x v="2"/>
    <x v="4"/>
    <m/>
    <m/>
    <m/>
    <s v=" "/>
    <s v="Bem Imóvel"/>
    <s v="Edificação"/>
    <x v="0"/>
    <m/>
    <m/>
    <m/>
    <m/>
    <m/>
    <m/>
    <x v="1"/>
    <x v="1"/>
    <m/>
    <m/>
    <x v="0"/>
    <m/>
    <m/>
    <m/>
    <m/>
    <m/>
    <m/>
    <m/>
    <m/>
    <m/>
    <m/>
  </r>
  <r>
    <x v="0"/>
    <m/>
    <m/>
    <x v="4"/>
    <x v="11"/>
    <s v="Belém"/>
    <x v="0"/>
    <s v="Igreja da Sé"/>
    <n v="1"/>
    <x v="0"/>
    <n v="1"/>
    <n v="234"/>
    <n v="1940"/>
    <m/>
    <m/>
    <m/>
    <x v="2"/>
    <x v="0"/>
    <m/>
    <m/>
    <m/>
    <s v="PA-1501402-BI-ED-00005"/>
    <s v="Bem Imóvel"/>
    <s v="Edificação"/>
    <x v="0"/>
    <m/>
    <d v="1941-01-03T00:00:00"/>
    <m/>
    <m/>
    <m/>
    <m/>
    <x v="2"/>
    <x v="2"/>
    <m/>
    <m/>
    <x v="0"/>
    <m/>
    <s v="Não se aplica"/>
    <m/>
    <s v="Não se aplica"/>
    <m/>
    <s v="sim"/>
    <m/>
    <m/>
    <m/>
    <m/>
  </r>
  <r>
    <x v="0"/>
    <m/>
    <m/>
    <x v="4"/>
    <x v="11"/>
    <s v="Belém"/>
    <x v="2"/>
    <s v="Igreja de Santo Alexandre e antigo Colégio dos Jesuítas"/>
    <n v="1"/>
    <x v="0"/>
    <n v="1"/>
    <n v="235"/>
    <n v="1940"/>
    <m/>
    <m/>
    <m/>
    <x v="2"/>
    <x v="0"/>
    <m/>
    <m/>
    <m/>
    <s v="PA-1501402-BI-CA-00006"/>
    <s v="Bem Imóvel"/>
    <s v="Conjunto Arquitetônico"/>
    <x v="0"/>
    <m/>
    <d v="1941-01-03T00:00:00"/>
    <m/>
    <m/>
    <m/>
    <m/>
    <x v="2"/>
    <x v="2"/>
    <m/>
    <m/>
    <x v="0"/>
    <m/>
    <s v="Não se aplica"/>
    <m/>
    <s v="Não se aplica"/>
    <m/>
    <s v="sim"/>
    <m/>
    <m/>
    <m/>
    <m/>
  </r>
  <r>
    <x v="0"/>
    <m/>
    <m/>
    <x v="4"/>
    <x v="11"/>
    <s v="Belém"/>
    <x v="0"/>
    <s v="Igreja de Nossa Senhora do Carmo, inclusive o Convento e a Capela da Ordem Terceira"/>
    <n v="1"/>
    <x v="0"/>
    <n v="1"/>
    <n v="236"/>
    <n v="1940"/>
    <m/>
    <m/>
    <m/>
    <x v="2"/>
    <x v="0"/>
    <m/>
    <m/>
    <m/>
    <s v="PA1501402BIED00002"/>
    <s v="Bem Imóvel"/>
    <s v="Conjunto Arquitetônico"/>
    <x v="0"/>
    <m/>
    <d v="1941-01-03T00:00:00"/>
    <m/>
    <m/>
    <m/>
    <m/>
    <x v="2"/>
    <x v="2"/>
    <m/>
    <m/>
    <x v="0"/>
    <s v="Livro Histórico, vol.1, Inscrição: 147, Folha 024"/>
    <m/>
    <m/>
    <m/>
    <m/>
    <m/>
    <m/>
    <m/>
    <m/>
    <m/>
  </r>
  <r>
    <x v="0"/>
    <m/>
    <m/>
    <x v="4"/>
    <x v="11"/>
    <s v="Belém"/>
    <x v="0"/>
    <s v="Igreja de São João Batista"/>
    <n v="1"/>
    <x v="0"/>
    <n v="1"/>
    <n v="237"/>
    <n v="1940"/>
    <m/>
    <m/>
    <m/>
    <x v="2"/>
    <x v="0"/>
    <m/>
    <m/>
    <m/>
    <s v="PA1501402BIED00009"/>
    <s v="Bem Imóvel"/>
    <s v="Edificação"/>
    <x v="0"/>
    <m/>
    <d v="1941-01-03T00:00:00"/>
    <m/>
    <m/>
    <m/>
    <m/>
    <x v="2"/>
    <x v="2"/>
    <m/>
    <m/>
    <x v="0"/>
    <m/>
    <s v="Não se aplica"/>
    <m/>
    <s v="Não se aplica"/>
    <m/>
    <s v="sim"/>
    <m/>
    <m/>
    <m/>
    <m/>
  </r>
  <r>
    <x v="0"/>
    <m/>
    <m/>
    <x v="3"/>
    <x v="6"/>
    <s v="Congonhas"/>
    <x v="7"/>
    <s v="Cidade de Congonhas do Campo"/>
    <n v="1"/>
    <x v="0"/>
    <n v="1"/>
    <n v="238"/>
    <n v="1941"/>
    <m/>
    <m/>
    <m/>
    <x v="2"/>
    <x v="0"/>
    <m/>
    <m/>
    <m/>
    <s v="MG-3118007-BI-CU-00002"/>
    <s v="Bem Imóvel"/>
    <s v="Conjunto Urbano"/>
    <x v="1"/>
    <d v="1941-03-17T00:00:00"/>
    <m/>
    <m/>
    <m/>
    <m/>
    <m/>
    <x v="2"/>
    <x v="2"/>
    <m/>
    <m/>
    <x v="0"/>
    <m/>
    <s v="sim"/>
    <m/>
    <m/>
    <m/>
    <m/>
    <m/>
    <s v="sim"/>
    <n v="1989"/>
    <s v="Informações sobre delimitação das poligonais: Publicação Monumenta 2005"/>
  </r>
  <r>
    <x v="0"/>
    <s v="Primeiro despacho de indeferimento em 01/08/1962; foi retomada sua análise em 1999, sendo INDEFERIDO em 07/07/2004."/>
    <s v="01450.004988/2003-00"/>
    <x v="3"/>
    <x v="3"/>
    <s v="Angra dos Reis"/>
    <x v="7"/>
    <s v="Tombamento parcial de Angra dos Reis, bem como de todas Igrejas, Capela e Conventos, quer no continente, quer nas ilhas "/>
    <n v="1"/>
    <x v="1"/>
    <n v="1"/>
    <n v="239"/>
    <n v="1941"/>
    <m/>
    <m/>
    <m/>
    <x v="2"/>
    <x v="4"/>
    <m/>
    <m/>
    <m/>
    <s v=" "/>
    <s v="Bem Imóvel"/>
    <s v="Conjunto Urbano"/>
    <x v="1"/>
    <m/>
    <m/>
    <m/>
    <m/>
    <m/>
    <m/>
    <x v="1"/>
    <x v="1"/>
    <m/>
    <d v="2004-07-07T00:00:00"/>
    <x v="2"/>
    <m/>
    <m/>
    <m/>
    <m/>
    <m/>
    <m/>
    <m/>
    <m/>
    <m/>
    <m/>
  </r>
  <r>
    <x v="0"/>
    <m/>
    <m/>
    <x v="0"/>
    <x v="0"/>
    <s v="Tramandaí"/>
    <x v="3"/>
    <s v="Coleção de armas e apetrechos militares do Museu de Armas General Osório"/>
    <n v="1"/>
    <x v="0"/>
    <n v="1"/>
    <n v="240"/>
    <n v="1941"/>
    <m/>
    <m/>
    <m/>
    <x v="2"/>
    <x v="0"/>
    <m/>
    <m/>
    <m/>
    <s v="RS4321600BMCL00001"/>
    <s v="Bem Móvel e Integrado"/>
    <s v="Coleção"/>
    <x v="1"/>
    <m/>
    <d v="1942-06-15T00:00:00"/>
    <d v="1942-06-15T00:00:00"/>
    <m/>
    <m/>
    <m/>
    <x v="11"/>
    <x v="2"/>
    <m/>
    <m/>
    <x v="0"/>
    <m/>
    <s v="Não se aplica"/>
    <m/>
    <s v="Não se aplica"/>
    <m/>
    <m/>
    <m/>
    <m/>
    <m/>
    <s v="A coleção foi incorporada ao Museu Júlio de Castilho"/>
  </r>
  <r>
    <x v="0"/>
    <m/>
    <m/>
    <x v="5"/>
    <x v="15"/>
    <s v="Pirenópolis"/>
    <x v="0"/>
    <s v="Igreja Matriz de Nossa Senhora do Rosário"/>
    <n v="1"/>
    <x v="0"/>
    <n v="1"/>
    <n v="241"/>
    <n v="1941"/>
    <m/>
    <m/>
    <m/>
    <x v="2"/>
    <x v="0"/>
    <m/>
    <m/>
    <m/>
    <s v="GO5217302BIED00001"/>
    <s v="Bem Imóvel"/>
    <s v="Edificação"/>
    <x v="0"/>
    <m/>
    <d v="1941-07-03T00:00:00"/>
    <m/>
    <m/>
    <m/>
    <m/>
    <x v="2"/>
    <x v="2"/>
    <m/>
    <m/>
    <x v="0"/>
    <m/>
    <s v="Não se aplica"/>
    <m/>
    <m/>
    <m/>
    <m/>
    <m/>
    <m/>
    <m/>
    <m/>
  </r>
  <r>
    <x v="0"/>
    <m/>
    <m/>
    <x v="3"/>
    <x v="6"/>
    <s v="Santa Bárbara"/>
    <x v="0"/>
    <s v="Igreja de Santo Amaro"/>
    <n v="1"/>
    <x v="0"/>
    <n v="1"/>
    <n v="242"/>
    <n v="1941"/>
    <m/>
    <m/>
    <m/>
    <x v="2"/>
    <x v="0"/>
    <m/>
    <m/>
    <m/>
    <s v="MG3157203BIED00002"/>
    <s v="Bem Imóvel"/>
    <s v="Edificação"/>
    <x v="0"/>
    <m/>
    <m/>
    <d v="1941-08-30T00:00:00"/>
    <m/>
    <m/>
    <m/>
    <x v="2"/>
    <x v="2"/>
    <m/>
    <m/>
    <x v="0"/>
    <m/>
    <s v="Não se aplica"/>
    <m/>
    <m/>
    <m/>
    <m/>
    <m/>
    <m/>
    <m/>
    <m/>
  </r>
  <r>
    <x v="0"/>
    <m/>
    <m/>
    <x v="2"/>
    <x v="5"/>
    <s v="Cachoeira"/>
    <x v="4"/>
    <s v="Casa à Rua Benjamin Constant, 1"/>
    <n v="1"/>
    <x v="0"/>
    <n v="1"/>
    <n v="243"/>
    <n v="1941"/>
    <m/>
    <m/>
    <m/>
    <x v="2"/>
    <x v="0"/>
    <m/>
    <m/>
    <m/>
    <s v="BA2904902BIED00010"/>
    <s v="Bem Imóvel"/>
    <s v="Edificação"/>
    <x v="1"/>
    <m/>
    <m/>
    <d v="1943-08-16T00:00:00"/>
    <m/>
    <m/>
    <m/>
    <x v="12"/>
    <x v="2"/>
    <m/>
    <m/>
    <x v="0"/>
    <m/>
    <s v="Não se aplica"/>
    <m/>
    <m/>
    <m/>
    <m/>
    <m/>
    <m/>
    <m/>
    <m/>
  </r>
  <r>
    <x v="0"/>
    <m/>
    <m/>
    <x v="2"/>
    <x v="5"/>
    <s v="Cachoeira"/>
    <x v="4"/>
    <s v="Casa à Rua Benjamin Constant, 17"/>
    <n v="1"/>
    <x v="0"/>
    <n v="1"/>
    <n v="244"/>
    <n v="1941"/>
    <m/>
    <m/>
    <m/>
    <x v="2"/>
    <x v="0"/>
    <m/>
    <m/>
    <m/>
    <s v="BA2904902BIED00013"/>
    <s v="Bem Imóvel"/>
    <s v="Edificação"/>
    <x v="1"/>
    <m/>
    <m/>
    <d v="1943-09-16T00:00:00"/>
    <m/>
    <m/>
    <m/>
    <x v="12"/>
    <x v="2"/>
    <m/>
    <m/>
    <x v="0"/>
    <m/>
    <s v="Não se aplica"/>
    <m/>
    <m/>
    <m/>
    <m/>
    <m/>
    <m/>
    <m/>
    <m/>
  </r>
  <r>
    <x v="0"/>
    <m/>
    <m/>
    <x v="2"/>
    <x v="5"/>
    <s v="Cachoeira"/>
    <x v="4"/>
    <s v="Sobrado à Rua Ana Nery, 2"/>
    <n v="1"/>
    <x v="0"/>
    <n v="1"/>
    <n v="245"/>
    <n v="1941"/>
    <m/>
    <m/>
    <m/>
    <x v="2"/>
    <x v="0"/>
    <m/>
    <m/>
    <m/>
    <s v="BA2904902BIED00016"/>
    <s v="Bem Imóvel"/>
    <s v="Edificação"/>
    <x v="1"/>
    <m/>
    <d v="1943-03-23T00:00:00"/>
    <d v="1943-03-23T00:00:00"/>
    <m/>
    <m/>
    <m/>
    <x v="12"/>
    <x v="2"/>
    <m/>
    <m/>
    <x v="0"/>
    <m/>
    <s v="Não se aplica"/>
    <m/>
    <m/>
    <m/>
    <m/>
    <m/>
    <m/>
    <m/>
    <m/>
  </r>
  <r>
    <x v="0"/>
    <m/>
    <m/>
    <x v="2"/>
    <x v="5"/>
    <s v="Cachoeira"/>
    <x v="4"/>
    <s v="Casa à Rua Ana Nery, 4"/>
    <n v="1"/>
    <x v="0"/>
    <n v="1"/>
    <n v="246"/>
    <n v="1941"/>
    <m/>
    <m/>
    <m/>
    <x v="2"/>
    <x v="0"/>
    <m/>
    <m/>
    <m/>
    <s v="BA2904902BIED00007"/>
    <s v="Bem Imóvel"/>
    <s v="Edificação"/>
    <x v="1"/>
    <m/>
    <d v="1943-03-23T00:00:00"/>
    <d v="1943-03-23T00:00:00"/>
    <m/>
    <m/>
    <m/>
    <x v="12"/>
    <x v="2"/>
    <m/>
    <m/>
    <x v="0"/>
    <m/>
    <s v="Não se aplica"/>
    <m/>
    <m/>
    <m/>
    <m/>
    <m/>
    <m/>
    <m/>
    <m/>
  </r>
  <r>
    <x v="0"/>
    <m/>
    <m/>
    <x v="2"/>
    <x v="5"/>
    <s v="Cachoeira"/>
    <x v="4"/>
    <s v="Sobrado à Rua Ana Nery, 25"/>
    <n v="1"/>
    <x v="0"/>
    <n v="1"/>
    <n v="247"/>
    <n v="1941"/>
    <m/>
    <m/>
    <m/>
    <x v="2"/>
    <x v="0"/>
    <m/>
    <m/>
    <m/>
    <s v="BA2904902BIED00014"/>
    <s v="Bem Imóvel"/>
    <s v="Edificação"/>
    <x v="1"/>
    <m/>
    <m/>
    <d v="1943-09-16T00:00:00"/>
    <m/>
    <m/>
    <m/>
    <x v="12"/>
    <x v="2"/>
    <m/>
    <m/>
    <x v="0"/>
    <m/>
    <s v="Não se aplica"/>
    <m/>
    <m/>
    <m/>
    <m/>
    <m/>
    <m/>
    <m/>
    <m/>
  </r>
  <r>
    <x v="0"/>
    <m/>
    <m/>
    <x v="2"/>
    <x v="5"/>
    <s v="Cachoeira"/>
    <x v="0"/>
    <s v="Hospital São João de Deus: capela"/>
    <n v="1"/>
    <x v="0"/>
    <n v="1"/>
    <n v="248"/>
    <n v="1941"/>
    <m/>
    <m/>
    <m/>
    <x v="2"/>
    <x v="0"/>
    <m/>
    <m/>
    <m/>
    <s v="BA2904902BIED00020"/>
    <s v="Bem Imóvel"/>
    <s v="Edificação"/>
    <x v="0"/>
    <m/>
    <m/>
    <d v="1943-09-16T00:00:00"/>
    <m/>
    <m/>
    <m/>
    <x v="12"/>
    <x v="2"/>
    <m/>
    <m/>
    <x v="0"/>
    <m/>
    <s v="Não se aplica"/>
    <m/>
    <m/>
    <m/>
    <m/>
    <m/>
    <m/>
    <m/>
    <s v="O tombamento inclui todo o seu acervo, de acordo com a Resolução do Conselho Consultivo da SPHAN, de 13/08/85, referente ao Proc. Administ. nº 13/85/SPHAN&quot;."/>
  </r>
  <r>
    <x v="0"/>
    <m/>
    <m/>
    <x v="2"/>
    <x v="5"/>
    <s v="Cachoeira"/>
    <x v="4"/>
    <s v="Casa à Rua Benjamin Constant, 2"/>
    <n v="1"/>
    <x v="0"/>
    <n v="1"/>
    <n v="249"/>
    <n v="1941"/>
    <m/>
    <m/>
    <m/>
    <x v="2"/>
    <x v="0"/>
    <m/>
    <m/>
    <m/>
    <s v="BA2904902BIED00009"/>
    <s v="Bem Imóvel"/>
    <s v="Edificação"/>
    <x v="1"/>
    <m/>
    <m/>
    <d v="1943-04-06T00:00:00"/>
    <m/>
    <m/>
    <m/>
    <x v="12"/>
    <x v="2"/>
    <m/>
    <m/>
    <x v="0"/>
    <m/>
    <s v="Não se aplica"/>
    <m/>
    <m/>
    <m/>
    <m/>
    <m/>
    <m/>
    <m/>
    <m/>
  </r>
  <r>
    <x v="0"/>
    <m/>
    <m/>
    <x v="2"/>
    <x v="5"/>
    <s v="Salvador"/>
    <x v="4"/>
    <s v="Sobrado à Praça Anchieta, 18"/>
    <n v="1"/>
    <x v="0"/>
    <n v="1"/>
    <n v="250"/>
    <m/>
    <m/>
    <m/>
    <m/>
    <x v="2"/>
    <x v="0"/>
    <m/>
    <m/>
    <m/>
    <s v="bem não está cadastrado SICG"/>
    <s v="Bem Imóvel"/>
    <s v="Edificação"/>
    <x v="1"/>
    <m/>
    <d v="1943-02-22T00:00:00"/>
    <m/>
    <m/>
    <m/>
    <m/>
    <x v="12"/>
    <x v="2"/>
    <m/>
    <m/>
    <x v="0"/>
    <s v="mesmo bem tombado através do processo nº 117-T-38"/>
    <s v="Não se aplica"/>
    <m/>
    <m/>
    <m/>
    <m/>
    <m/>
    <m/>
    <m/>
    <m/>
  </r>
  <r>
    <x v="0"/>
    <m/>
    <m/>
    <x v="2"/>
    <x v="5"/>
    <s v="Salvador"/>
    <x v="4"/>
    <s v="Prédio à Rua  J. Castro Rabelo, 5 (Açouguinho)"/>
    <n v="1"/>
    <x v="0"/>
    <n v="1"/>
    <n v="251"/>
    <n v="1941"/>
    <m/>
    <m/>
    <m/>
    <x v="2"/>
    <x v="0"/>
    <m/>
    <m/>
    <m/>
    <s v="BA2927408BIED00043"/>
    <s v="Bem Imóvel"/>
    <s v="Edificação"/>
    <x v="1"/>
    <m/>
    <d v="1943-09-16T00:00:00"/>
    <m/>
    <m/>
    <m/>
    <m/>
    <x v="12"/>
    <x v="2"/>
    <m/>
    <m/>
    <x v="0"/>
    <m/>
    <s v="Não se aplica"/>
    <m/>
    <m/>
    <m/>
    <m/>
    <m/>
    <m/>
    <m/>
    <s v="No Livro do Tombo, a grafia da rua está errada: Rebelo e não Rabelo."/>
  </r>
  <r>
    <x v="0"/>
    <m/>
    <m/>
    <x v="2"/>
    <x v="5"/>
    <s v="Salvador"/>
    <x v="4"/>
    <s v="Casa à rua Inácio Acioly, 4"/>
    <n v="1"/>
    <x v="0"/>
    <n v="1"/>
    <n v="252"/>
    <n v="1941"/>
    <m/>
    <m/>
    <m/>
    <x v="2"/>
    <x v="0"/>
    <m/>
    <m/>
    <m/>
    <s v="BA2927408BIED00014"/>
    <s v="Bem Imóvel"/>
    <s v="Edificação"/>
    <x v="1"/>
    <m/>
    <m/>
    <d v="1943-03-02T00:00:00"/>
    <m/>
    <m/>
    <m/>
    <x v="12"/>
    <x v="2"/>
    <m/>
    <m/>
    <x v="0"/>
    <m/>
    <s v="Não se aplica"/>
    <m/>
    <m/>
    <m/>
    <m/>
    <m/>
    <m/>
    <m/>
    <m/>
  </r>
  <r>
    <x v="0"/>
    <m/>
    <m/>
    <x v="2"/>
    <x v="5"/>
    <s v="Salvador"/>
    <x v="4"/>
    <s v="Sobrado à Praça Anchieta, 20 e Inácio Acioly, 2"/>
    <n v="1"/>
    <x v="0"/>
    <n v="1"/>
    <n v="253"/>
    <n v="1941"/>
    <m/>
    <m/>
    <m/>
    <x v="2"/>
    <x v="0"/>
    <m/>
    <m/>
    <m/>
    <s v="BA2927408BIED00068"/>
    <s v="Bem Imóvel"/>
    <s v="Edificação"/>
    <x v="1"/>
    <m/>
    <d v="1943-03-02T00:00:00"/>
    <m/>
    <m/>
    <m/>
    <m/>
    <x v="12"/>
    <x v="2"/>
    <m/>
    <m/>
    <x v="0"/>
    <m/>
    <s v="Não se aplica"/>
    <m/>
    <m/>
    <m/>
    <m/>
    <m/>
    <m/>
    <m/>
    <m/>
  </r>
  <r>
    <x v="0"/>
    <m/>
    <m/>
    <x v="2"/>
    <x v="5"/>
    <s v="Salvador"/>
    <x v="4"/>
    <s v="Prédio à Rua Militão Lisboa, 80"/>
    <n v="1"/>
    <x v="0"/>
    <n v="1"/>
    <n v="254"/>
    <n v="1941"/>
    <m/>
    <m/>
    <m/>
    <x v="2"/>
    <x v="0"/>
    <m/>
    <m/>
    <m/>
    <s v="BA2927408BIED00082"/>
    <s v="Bem Imóvel"/>
    <s v="Edificação"/>
    <x v="1"/>
    <m/>
    <d v="1943-03-23T00:00:00"/>
    <m/>
    <m/>
    <m/>
    <m/>
    <x v="12"/>
    <x v="2"/>
    <m/>
    <m/>
    <x v="0"/>
    <m/>
    <s v="Não se aplica"/>
    <m/>
    <m/>
    <m/>
    <m/>
    <m/>
    <m/>
    <m/>
    <m/>
  </r>
  <r>
    <x v="0"/>
    <m/>
    <m/>
    <x v="2"/>
    <x v="5"/>
    <s v="Salvador"/>
    <x v="4"/>
    <s v="Sobrado à Rua Inácio Acioly, 6"/>
    <n v="1"/>
    <x v="0"/>
    <n v="1"/>
    <n v="255"/>
    <n v="1941"/>
    <m/>
    <m/>
    <m/>
    <x v="2"/>
    <x v="0"/>
    <m/>
    <m/>
    <m/>
    <s v="BA2927408BIED00067"/>
    <s v="Bem Imóvel"/>
    <s v="Edificação"/>
    <x v="1"/>
    <m/>
    <d v="1943-03-23T00:00:00"/>
    <m/>
    <m/>
    <m/>
    <m/>
    <x v="12"/>
    <x v="2"/>
    <m/>
    <m/>
    <x v="0"/>
    <m/>
    <s v="Não se aplica"/>
    <m/>
    <m/>
    <m/>
    <m/>
    <m/>
    <m/>
    <m/>
    <m/>
  </r>
  <r>
    <x v="0"/>
    <m/>
    <m/>
    <x v="2"/>
    <x v="5"/>
    <s v="Salvador"/>
    <x v="4"/>
    <s v="Sobrado à Praça Quinze de Novembro, 17 e à Praça Anchieta, 2"/>
    <n v="1"/>
    <x v="0"/>
    <n v="1"/>
    <n v="256"/>
    <n v="1941"/>
    <m/>
    <m/>
    <m/>
    <x v="2"/>
    <x v="0"/>
    <m/>
    <m/>
    <m/>
    <s v="BA2927408BIED00069"/>
    <s v="Bem Imóvel"/>
    <s v="Edificação"/>
    <x v="1"/>
    <m/>
    <d v="1943-09-16T00:00:00"/>
    <m/>
    <m/>
    <m/>
    <m/>
    <x v="12"/>
    <x v="2"/>
    <m/>
    <m/>
    <x v="0"/>
    <m/>
    <s v="Não se aplica"/>
    <m/>
    <m/>
    <m/>
    <m/>
    <m/>
    <m/>
    <m/>
    <m/>
  </r>
  <r>
    <x v="0"/>
    <m/>
    <m/>
    <x v="2"/>
    <x v="5"/>
    <s v="São Francisco do Conde"/>
    <x v="2"/>
    <s v="Convento e Igreja de Santo Antônio e Capela da Ordem Terceira"/>
    <n v="1"/>
    <x v="0"/>
    <n v="1"/>
    <n v="257"/>
    <n v="1941"/>
    <m/>
    <m/>
    <m/>
    <x v="2"/>
    <x v="0"/>
    <m/>
    <m/>
    <m/>
    <s v="BA2929206BICA00001"/>
    <s v="Bem Imóvel"/>
    <s v="Conjunto Arquitetônico"/>
    <x v="0"/>
    <m/>
    <m/>
    <d v="1941-10-17T00:00:00"/>
    <m/>
    <m/>
    <m/>
    <x v="2"/>
    <x v="2"/>
    <m/>
    <m/>
    <x v="0"/>
    <m/>
    <s v="Não se aplica"/>
    <m/>
    <m/>
    <m/>
    <m/>
    <m/>
    <m/>
    <m/>
    <m/>
  </r>
  <r>
    <x v="0"/>
    <m/>
    <m/>
    <x v="2"/>
    <x v="5"/>
    <s v="Cairu"/>
    <x v="0"/>
    <s v="Convento e Igreja de Santo Antônio"/>
    <n v="1"/>
    <x v="0"/>
    <n v="1"/>
    <n v="258"/>
    <n v="1941"/>
    <m/>
    <m/>
    <m/>
    <x v="2"/>
    <x v="0"/>
    <m/>
    <m/>
    <m/>
    <s v="BA2905404BIED00001"/>
    <s v="Bem Imóvel"/>
    <s v="Edificação"/>
    <x v="0"/>
    <m/>
    <m/>
    <d v="1941-10-17T00:00:00"/>
    <m/>
    <m/>
    <m/>
    <x v="2"/>
    <x v="2"/>
    <m/>
    <m/>
    <x v="0"/>
    <m/>
    <s v="Não se aplica"/>
    <m/>
    <m/>
    <m/>
    <m/>
    <m/>
    <m/>
    <m/>
    <s v="“O tombamento inclui todo o seu acervo, de acordo com a Resolução do Conselho Consultivo da SPHAN, de 13/08/85, referente ao Proc. Administ. nº 13/85/SPHAN&quot;."/>
  </r>
  <r>
    <x v="0"/>
    <s v="Despacho para INDEFERIR o Processo em 11/02/2004."/>
    <m/>
    <x v="2"/>
    <x v="5"/>
    <s v="Salvador"/>
    <x v="2"/>
    <s v="Conjunto arquitetônico da Soledade (Perímetro do subdistrito de Santo Antônio Além do Carmo, compreendendo os seguintes logradouros: Praça da Liberdade ou Largo da Soledade; trechos das ruas: Augusto Guimarães, Barão Vila da Barra, J.E. Silva Lisboa (Estr"/>
    <n v="1"/>
    <x v="1"/>
    <n v="1"/>
    <n v="259"/>
    <n v="1941"/>
    <m/>
    <m/>
    <m/>
    <x v="2"/>
    <x v="4"/>
    <m/>
    <m/>
    <m/>
    <s v=" "/>
    <s v="Bem Imóvel"/>
    <s v="Conjunto Arquitetônico"/>
    <x v="1"/>
    <m/>
    <m/>
    <m/>
    <m/>
    <m/>
    <m/>
    <x v="1"/>
    <x v="1"/>
    <m/>
    <d v="2004-02-11T00:00:00"/>
    <x v="2"/>
    <m/>
    <m/>
    <m/>
    <m/>
    <m/>
    <m/>
    <m/>
    <m/>
    <m/>
    <m/>
  </r>
  <r>
    <x v="0"/>
    <m/>
    <m/>
    <x v="2"/>
    <x v="5"/>
    <s v="Salvador"/>
    <x v="4"/>
    <s v="Casa do Coronel; Prédio dito &quot;Casa do Coronel&quot;, na Roça do Argolo"/>
    <n v="1"/>
    <x v="2"/>
    <n v="1"/>
    <n v="260"/>
    <n v="1941"/>
    <m/>
    <m/>
    <m/>
    <x v="2"/>
    <x v="2"/>
    <m/>
    <m/>
    <m/>
    <s v=" "/>
    <s v="Bem Imóvel"/>
    <s v="Edificação"/>
    <x v="1"/>
    <m/>
    <m/>
    <s v="c"/>
    <m/>
    <m/>
    <m/>
    <x v="1"/>
    <x v="1"/>
    <m/>
    <m/>
    <x v="0"/>
    <s v="O bem havia sido inscrito no Livro das Belas Artes, sob o número 284-A, em 28/08/1943, mas esta inscrição foi cancelada cf. segue: &quot;Cancelada a inscrição, em 5.II.1957, por despacho do Diretor do DPHAN, no processo T-260 [sic]&quot;."/>
    <s v="Não se aplica"/>
    <m/>
    <m/>
    <m/>
    <m/>
    <m/>
    <m/>
    <m/>
    <m/>
  </r>
  <r>
    <x v="1"/>
    <m/>
    <m/>
    <x v="1"/>
    <x v="1"/>
    <m/>
    <x v="1"/>
    <s v="Número VAGO"/>
    <m/>
    <x v="1"/>
    <n v="1"/>
    <n v="261"/>
    <m/>
    <m/>
    <m/>
    <m/>
    <x v="1"/>
    <x v="1"/>
    <m/>
    <m/>
    <m/>
    <s v=" "/>
    <m/>
    <m/>
    <x v="1"/>
    <m/>
    <m/>
    <m/>
    <m/>
    <m/>
    <m/>
    <x v="1"/>
    <x v="1"/>
    <m/>
    <m/>
    <x v="0"/>
    <m/>
    <m/>
    <m/>
    <m/>
    <m/>
    <m/>
    <m/>
    <m/>
    <m/>
    <m/>
  </r>
  <r>
    <x v="0"/>
    <m/>
    <m/>
    <x v="2"/>
    <x v="5"/>
    <s v="Salvador"/>
    <x v="4"/>
    <s v="Sobrado à Rua Saldanha da Gama, n 25 (Casa Régia)"/>
    <n v="1"/>
    <x v="0"/>
    <n v="1"/>
    <n v="262"/>
    <m/>
    <m/>
    <m/>
    <m/>
    <x v="2"/>
    <x v="0"/>
    <m/>
    <m/>
    <m/>
    <s v="BA2927408BIED00030"/>
    <s v="Bem Imóvel"/>
    <s v="Edificação"/>
    <x v="1"/>
    <m/>
    <m/>
    <d v="1941-08-05T00:00:00"/>
    <m/>
    <m/>
    <m/>
    <x v="2"/>
    <x v="2"/>
    <m/>
    <m/>
    <x v="0"/>
    <m/>
    <s v="Não se aplica"/>
    <m/>
    <m/>
    <m/>
    <m/>
    <m/>
    <m/>
    <m/>
    <m/>
  </r>
  <r>
    <x v="0"/>
    <m/>
    <m/>
    <x v="3"/>
    <x v="6"/>
    <s v="Serro "/>
    <x v="0"/>
    <s v="Igreja Matriz de Nossa Senhora da Conceição"/>
    <n v="1"/>
    <x v="0"/>
    <n v="1"/>
    <n v="263"/>
    <n v="1941"/>
    <m/>
    <m/>
    <m/>
    <x v="2"/>
    <x v="0"/>
    <m/>
    <m/>
    <m/>
    <s v="MG3167103BIED00001"/>
    <s v="Bem Imóvel"/>
    <s v="Edificação"/>
    <x v="0"/>
    <m/>
    <m/>
    <d v="1941-07-22T00:00:00"/>
    <m/>
    <m/>
    <m/>
    <x v="2"/>
    <x v="2"/>
    <m/>
    <m/>
    <x v="0"/>
    <m/>
    <s v="Não se aplica"/>
    <m/>
    <m/>
    <m/>
    <m/>
    <m/>
    <m/>
    <m/>
    <m/>
  </r>
  <r>
    <x v="0"/>
    <m/>
    <m/>
    <x v="2"/>
    <x v="5"/>
    <s v="Salvador"/>
    <x v="0"/>
    <s v="Capela Nossa Senhora da Piedade e Recolhimento do Bom Jesus dos Perdões"/>
    <n v="1"/>
    <x v="0"/>
    <n v="1"/>
    <n v="264"/>
    <n v="1941"/>
    <m/>
    <m/>
    <m/>
    <x v="2"/>
    <x v="0"/>
    <m/>
    <m/>
    <m/>
    <s v="BA2927408BIED00009"/>
    <s v="Bem Imóvel"/>
    <s v="Edificação"/>
    <x v="0"/>
    <m/>
    <m/>
    <d v="1943-04-06T00:00:00"/>
    <m/>
    <m/>
    <m/>
    <x v="12"/>
    <x v="2"/>
    <m/>
    <m/>
    <x v="0"/>
    <m/>
    <s v="Não se aplica"/>
    <m/>
    <m/>
    <m/>
    <m/>
    <m/>
    <m/>
    <m/>
    <m/>
  </r>
  <r>
    <x v="0"/>
    <m/>
    <m/>
    <x v="2"/>
    <x v="5"/>
    <s v="Jaguaripe"/>
    <x v="4"/>
    <s v="Paço Municipal"/>
    <n v="1"/>
    <x v="0"/>
    <n v="1"/>
    <n v="265"/>
    <n v="1941"/>
    <m/>
    <m/>
    <m/>
    <x v="2"/>
    <x v="0"/>
    <m/>
    <m/>
    <m/>
    <s v="BA2917805BIED00002"/>
    <s v="Bem Imóvel"/>
    <s v="Edificação"/>
    <x v="1"/>
    <m/>
    <d v="1941-09-02T00:00:00"/>
    <d v="1941-09-02T00:00:00"/>
    <m/>
    <m/>
    <m/>
    <x v="2"/>
    <x v="2"/>
    <m/>
    <m/>
    <x v="0"/>
    <m/>
    <s v="Não se aplica"/>
    <m/>
    <m/>
    <m/>
    <m/>
    <m/>
    <m/>
    <m/>
    <m/>
  </r>
  <r>
    <x v="0"/>
    <m/>
    <m/>
    <x v="2"/>
    <x v="5"/>
    <s v="Maragogipe"/>
    <x v="4"/>
    <s v="Paço Municipal"/>
    <n v="1"/>
    <x v="0"/>
    <n v="1"/>
    <n v="266"/>
    <n v="1941"/>
    <m/>
    <m/>
    <m/>
    <x v="2"/>
    <x v="0"/>
    <m/>
    <m/>
    <m/>
    <s v="BA2920601BIED00002"/>
    <s v="Bem Imóvel"/>
    <s v="Edificação"/>
    <x v="1"/>
    <m/>
    <d v="1941-09-26T00:00:00"/>
    <d v="1941-09-26T00:00:00"/>
    <m/>
    <m/>
    <m/>
    <x v="2"/>
    <x v="2"/>
    <m/>
    <m/>
    <x v="0"/>
    <m/>
    <s v="Não se aplica"/>
    <m/>
    <m/>
    <m/>
    <m/>
    <m/>
    <m/>
    <m/>
    <m/>
  </r>
  <r>
    <x v="0"/>
    <m/>
    <m/>
    <x v="2"/>
    <x v="5"/>
    <s v="Castro Alves"/>
    <x v="0"/>
    <s v="Capela de São José de Jenipapo"/>
    <n v="1"/>
    <x v="0"/>
    <n v="1"/>
    <n v="267"/>
    <n v="1941"/>
    <m/>
    <m/>
    <m/>
    <x v="2"/>
    <x v="0"/>
    <m/>
    <m/>
    <m/>
    <s v="BA2907301BIED00001"/>
    <s v="Bem Imóvel"/>
    <s v="Edificação"/>
    <x v="0"/>
    <m/>
    <d v="1971-08-31T00:00:00"/>
    <m/>
    <m/>
    <m/>
    <m/>
    <x v="14"/>
    <x v="5"/>
    <m/>
    <m/>
    <x v="0"/>
    <m/>
    <s v="Não se aplica"/>
    <m/>
    <m/>
    <m/>
    <m/>
    <m/>
    <m/>
    <m/>
    <m/>
  </r>
  <r>
    <x v="0"/>
    <m/>
    <m/>
    <x v="2"/>
    <x v="5"/>
    <s v="Cachoeira"/>
    <x v="4"/>
    <s v="Sobrado à rua Treze de Maio, 13"/>
    <n v="1"/>
    <x v="0"/>
    <n v="1"/>
    <n v="268"/>
    <n v="1941"/>
    <m/>
    <m/>
    <m/>
    <x v="2"/>
    <x v="0"/>
    <m/>
    <m/>
    <m/>
    <s v="BA2904902BIED00011"/>
    <s v="Bem Imóvel"/>
    <s v="Edificação"/>
    <x v="1"/>
    <m/>
    <m/>
    <d v="1943-03-25T00:00:00"/>
    <m/>
    <m/>
    <m/>
    <x v="12"/>
    <x v="2"/>
    <m/>
    <m/>
    <x v="0"/>
    <m/>
    <s v="Não se aplica"/>
    <m/>
    <m/>
    <m/>
    <m/>
    <m/>
    <m/>
    <m/>
    <m/>
  </r>
  <r>
    <x v="0"/>
    <m/>
    <m/>
    <x v="2"/>
    <x v="5"/>
    <s v="Cachoeira"/>
    <x v="4"/>
    <s v="Engenho Embiara: sobrado"/>
    <n v="1"/>
    <x v="0"/>
    <n v="1"/>
    <n v="269"/>
    <n v="1941"/>
    <m/>
    <m/>
    <m/>
    <x v="2"/>
    <x v="0"/>
    <m/>
    <m/>
    <m/>
    <s v="BA2904902BIED00006"/>
    <s v="Bem Imóvel"/>
    <s v="Edificação"/>
    <x v="1"/>
    <m/>
    <m/>
    <d v="1943-03-23T00:00:00"/>
    <m/>
    <m/>
    <m/>
    <x v="12"/>
    <x v="2"/>
    <m/>
    <m/>
    <x v="0"/>
    <m/>
    <s v="Não se aplica"/>
    <m/>
    <m/>
    <m/>
    <m/>
    <m/>
    <m/>
    <m/>
    <m/>
  </r>
  <r>
    <x v="5"/>
    <s v="Observação do Arquivo: &quot;O processo constava como estando em estudo, mas não foi localizado, em março de 1998.&quot;"/>
    <m/>
    <x v="3"/>
    <x v="3"/>
    <s v="Rio de Janeiro"/>
    <x v="3"/>
    <s v="Coleção de Obras de Arte pertencentes ao Dr. Djalma da Fonseca Hermes; Hermes, Djalma da Fonseca – acervo"/>
    <n v="1"/>
    <x v="1"/>
    <n v="1"/>
    <n v="270"/>
    <n v="1941"/>
    <m/>
    <m/>
    <m/>
    <x v="2"/>
    <x v="7"/>
    <m/>
    <m/>
    <m/>
    <s v=" "/>
    <s v="Bem Móvel e Integrado"/>
    <s v="Coleção"/>
    <x v="1"/>
    <m/>
    <m/>
    <m/>
    <m/>
    <m/>
    <m/>
    <x v="1"/>
    <x v="1"/>
    <m/>
    <s v="27/02/2004"/>
    <x v="0"/>
    <m/>
    <m/>
    <m/>
    <m/>
    <m/>
    <m/>
    <m/>
    <m/>
    <m/>
    <m/>
  </r>
  <r>
    <x v="0"/>
    <m/>
    <m/>
    <x v="2"/>
    <x v="7"/>
    <s v="Pilar"/>
    <x v="4"/>
    <s v="Casa de Câmara e Cadeia"/>
    <n v="1"/>
    <x v="0"/>
    <n v="1"/>
    <n v="271"/>
    <n v="1941"/>
    <m/>
    <m/>
    <m/>
    <x v="2"/>
    <x v="0"/>
    <m/>
    <m/>
    <m/>
    <s v="PB2511509BIED00001"/>
    <s v="Bem Imóvel"/>
    <s v="Edificação"/>
    <x v="1"/>
    <m/>
    <d v="1941-07-31T00:00:00"/>
    <d v="1941-07-31T00:00:00"/>
    <m/>
    <m/>
    <m/>
    <x v="2"/>
    <x v="2"/>
    <m/>
    <m/>
    <x v="0"/>
    <m/>
    <s v="Não se aplica"/>
    <m/>
    <m/>
    <m/>
    <m/>
    <m/>
    <m/>
    <m/>
    <m/>
  </r>
  <r>
    <x v="0"/>
    <m/>
    <m/>
    <x v="2"/>
    <x v="7"/>
    <s v="João Pessoa"/>
    <x v="5"/>
    <s v="Casa da Pólvora: ruínas"/>
    <n v="1"/>
    <x v="0"/>
    <n v="1"/>
    <n v="272"/>
    <n v="1941"/>
    <m/>
    <m/>
    <m/>
    <x v="2"/>
    <x v="0"/>
    <m/>
    <m/>
    <m/>
    <s v="PB2507507BIED00020"/>
    <s v="Bem Imóvel"/>
    <s v="Ruína"/>
    <x v="1"/>
    <m/>
    <d v="1938-05-24T00:00:00"/>
    <d v="1938-05-24T00:00:00"/>
    <m/>
    <m/>
    <m/>
    <x v="0"/>
    <x v="0"/>
    <m/>
    <m/>
    <x v="0"/>
    <s v="Situada na poligonal de tombamento do Centro Histórico de João Pessoa"/>
    <s v="Não se aplica"/>
    <m/>
    <s v="Não se aplica"/>
    <s v="não"/>
    <s v="não"/>
    <m/>
    <m/>
    <m/>
    <s v="A propriedade passou ao Sr. Syndrônio Mororó, segundo Processo do SPU nº 101.787/41-V; fl. 25, do Processo nº 272-T-41.&quot;"/>
  </r>
  <r>
    <x v="0"/>
    <m/>
    <m/>
    <x v="2"/>
    <x v="5"/>
    <s v="Salvador"/>
    <x v="0"/>
    <s v="Igreja de São Pedro dos Clérigos"/>
    <n v="1"/>
    <x v="0"/>
    <n v="1"/>
    <n v="273"/>
    <n v="1941"/>
    <m/>
    <m/>
    <m/>
    <x v="2"/>
    <x v="0"/>
    <m/>
    <m/>
    <m/>
    <s v="BA2927408BIED00042"/>
    <s v="Bem Imóvel"/>
    <s v="Edificação"/>
    <x v="0"/>
    <m/>
    <d v="1941-09-25T00:00:00"/>
    <d v="1941-09-25T00:00:00"/>
    <m/>
    <m/>
    <m/>
    <x v="2"/>
    <x v="2"/>
    <m/>
    <m/>
    <x v="0"/>
    <m/>
    <s v="Não se aplica"/>
    <m/>
    <m/>
    <m/>
    <m/>
    <m/>
    <m/>
    <m/>
    <m/>
  </r>
  <r>
    <x v="0"/>
    <m/>
    <m/>
    <x v="2"/>
    <x v="5"/>
    <s v="Salvador"/>
    <x v="0"/>
    <s v="Igreja de Nossa Senhora da Saúde"/>
    <n v="1"/>
    <x v="0"/>
    <n v="1"/>
    <n v="274"/>
    <n v="1941"/>
    <m/>
    <m/>
    <m/>
    <x v="2"/>
    <x v="0"/>
    <m/>
    <m/>
    <m/>
    <s v="BA2927408BIED00045"/>
    <s v="Bem Imóvel"/>
    <s v="Edificação"/>
    <x v="0"/>
    <m/>
    <d v="1941-09-25T00:00:00"/>
    <d v="1941-09-25T00:00:00"/>
    <m/>
    <m/>
    <m/>
    <x v="2"/>
    <x v="2"/>
    <m/>
    <m/>
    <x v="0"/>
    <m/>
    <s v="Não se aplica"/>
    <m/>
    <m/>
    <m/>
    <m/>
    <m/>
    <m/>
    <m/>
    <m/>
  </r>
  <r>
    <x v="0"/>
    <m/>
    <m/>
    <x v="2"/>
    <x v="5"/>
    <s v="Salvador"/>
    <x v="0"/>
    <s v="Igreja Matriz de Santana"/>
    <n v="1"/>
    <x v="0"/>
    <n v="1"/>
    <n v="275"/>
    <n v="1941"/>
    <m/>
    <m/>
    <m/>
    <x v="2"/>
    <x v="0"/>
    <m/>
    <m/>
    <m/>
    <s v="BA2927408BIED00022"/>
    <s v="Bem Imóvel"/>
    <s v="Edificação"/>
    <x v="0"/>
    <m/>
    <d v="1941-09-25T00:00:00"/>
    <d v="1941-09-25T00:00:00"/>
    <m/>
    <m/>
    <m/>
    <x v="2"/>
    <x v="2"/>
    <m/>
    <m/>
    <x v="0"/>
    <m/>
    <s v="Não se aplica"/>
    <m/>
    <m/>
    <m/>
    <m/>
    <m/>
    <m/>
    <m/>
    <m/>
  </r>
  <r>
    <x v="0"/>
    <m/>
    <m/>
    <x v="2"/>
    <x v="5"/>
    <s v="Salvador"/>
    <x v="2"/>
    <s v="Igreja de Nossa Senhora da Penha e antigo Palácio de Verão dos Arcebispos incluindo o_x000a_passadiço que liga os mencionados edifícios"/>
    <n v="1"/>
    <x v="0"/>
    <n v="1"/>
    <n v="276"/>
    <n v="1941"/>
    <m/>
    <m/>
    <m/>
    <x v="2"/>
    <x v="0"/>
    <m/>
    <m/>
    <m/>
    <s v=" BA-2927408-BI-CA-00017 (bens filhos BA2927408BIED00029 e BA-2927408-BI-ED-01816) "/>
    <s v="Bem Imóvel"/>
    <s v="Edificação"/>
    <x v="0"/>
    <m/>
    <d v="1941-09-25T00:00:00"/>
    <d v="1941-09-25T00:00:00"/>
    <m/>
    <m/>
    <m/>
    <x v="2"/>
    <x v="2"/>
    <m/>
    <m/>
    <x v="0"/>
    <m/>
    <s v="Não se aplica"/>
    <m/>
    <m/>
    <m/>
    <m/>
    <m/>
    <m/>
    <m/>
    <m/>
  </r>
  <r>
    <x v="0"/>
    <m/>
    <m/>
    <x v="2"/>
    <x v="5"/>
    <s v="Salvador"/>
    <x v="0"/>
    <s v="Igreja de Nossa Senhora da Barroquinha"/>
    <n v="1"/>
    <x v="0"/>
    <n v="1"/>
    <n v="277"/>
    <n v="1941"/>
    <m/>
    <m/>
    <m/>
    <x v="2"/>
    <x v="0"/>
    <m/>
    <m/>
    <m/>
    <s v="BA2927408BIED00037"/>
    <s v="Bem Imóvel"/>
    <s v="Edificação"/>
    <x v="0"/>
    <m/>
    <d v="1941-09-25T00:00:00"/>
    <d v="1941-09-25T00:00:00"/>
    <m/>
    <m/>
    <m/>
    <x v="2"/>
    <x v="2"/>
    <m/>
    <m/>
    <x v="0"/>
    <m/>
    <s v="Não se aplica"/>
    <m/>
    <m/>
    <m/>
    <m/>
    <m/>
    <m/>
    <m/>
    <m/>
  </r>
  <r>
    <x v="0"/>
    <m/>
    <m/>
    <x v="2"/>
    <x v="5"/>
    <s v="Salvador"/>
    <x v="4"/>
    <s v="Hospício de Nossa Senhora da Boa Viagem: prédio e cruzeiro"/>
    <n v="1"/>
    <x v="0"/>
    <n v="1"/>
    <n v="278"/>
    <n v="1941"/>
    <m/>
    <m/>
    <m/>
    <x v="2"/>
    <x v="0"/>
    <m/>
    <m/>
    <m/>
    <s v="BA2927408BIED00079"/>
    <s v="Bem Imóvel"/>
    <s v="Edificação"/>
    <x v="1"/>
    <m/>
    <d v="1941-09-25T00:00:00"/>
    <d v="1941-09-25T00:00:00"/>
    <m/>
    <m/>
    <m/>
    <x v="2"/>
    <x v="2"/>
    <m/>
    <m/>
    <x v="0"/>
    <m/>
    <s v="Não se aplica"/>
    <m/>
    <m/>
    <m/>
    <m/>
    <m/>
    <m/>
    <m/>
    <s v="&quot;Contígua à Igreja Matriz de N.S. da Boa Viagem, também tombada, e formando uma só edificação.&quot;"/>
  </r>
  <r>
    <x v="0"/>
    <m/>
    <m/>
    <x v="2"/>
    <x v="5"/>
    <s v="Salvador"/>
    <x v="2"/>
    <s v="Solar do Unhão e Capela Nossa Senhora da Conceição"/>
    <n v="1"/>
    <x v="0"/>
    <n v="1"/>
    <n v="279"/>
    <n v="1941"/>
    <m/>
    <m/>
    <m/>
    <x v="2"/>
    <x v="0"/>
    <m/>
    <m/>
    <m/>
    <s v="BA2927408BICA00001"/>
    <s v="Bem Imóvel"/>
    <s v="Conjunto Arquitetônico"/>
    <x v="3"/>
    <m/>
    <d v="1943-09-16T00:00:00"/>
    <d v="1943-09-16T00:00:00"/>
    <m/>
    <m/>
    <m/>
    <x v="12"/>
    <x v="2"/>
    <m/>
    <m/>
    <x v="0"/>
    <m/>
    <s v="Não se aplica"/>
    <m/>
    <m/>
    <m/>
    <m/>
    <m/>
    <m/>
    <m/>
    <s v="Inclusive o velho portão de entrada, a rampa empedrada de acesso à casa, o parque, o aqueduto, a fonte de pedra do jardim, a fonte de Santa Luzia e o edifício da antiga Capela.&quot;"/>
  </r>
  <r>
    <x v="0"/>
    <m/>
    <m/>
    <x v="2"/>
    <x v="5"/>
    <s v="Cachoeira"/>
    <x v="5"/>
    <s v="Convento de Santo Antônio de Paraguassú: igreja e ruínas"/>
    <n v="1"/>
    <x v="0"/>
    <n v="1"/>
    <n v="280"/>
    <n v="1941"/>
    <m/>
    <m/>
    <m/>
    <x v="2"/>
    <x v="0"/>
    <m/>
    <m/>
    <m/>
    <s v="BA2904902BICA00001"/>
    <s v="Bem Imóvel"/>
    <s v="Ruína"/>
    <x v="1"/>
    <m/>
    <d v="1941-09-25T00:00:00"/>
    <d v="1941-09-25T00:00:00"/>
    <m/>
    <m/>
    <m/>
    <x v="2"/>
    <x v="2"/>
    <m/>
    <m/>
    <x v="0"/>
    <m/>
    <s v="Não se aplica"/>
    <m/>
    <m/>
    <m/>
    <m/>
    <m/>
    <m/>
    <m/>
    <s v="“O tombamento inclui todo o seu acervo, de acordo com a Resolução do Conselho Consultivo da SPHAN, de 13/08/85, referente ao Proc. Administ. nº 13/85/SPHAN&quot;."/>
  </r>
  <r>
    <x v="0"/>
    <m/>
    <m/>
    <x v="2"/>
    <x v="5"/>
    <s v="Jaguaripe"/>
    <x v="0"/>
    <s v="Igreja Matriz de Nossa Senhora da Ajuda"/>
    <n v="1"/>
    <x v="0"/>
    <n v="1"/>
    <n v="281"/>
    <n v="1941"/>
    <m/>
    <m/>
    <m/>
    <x v="2"/>
    <x v="0"/>
    <m/>
    <m/>
    <m/>
    <s v="BA2917805BIED00001"/>
    <s v="Bem Imóvel"/>
    <s v="Edificação"/>
    <x v="0"/>
    <m/>
    <d v="1941-09-25T00:00:00"/>
    <d v="1941-09-25T00:00:00"/>
    <m/>
    <m/>
    <m/>
    <x v="2"/>
    <x v="2"/>
    <m/>
    <m/>
    <x v="0"/>
    <m/>
    <s v="Não se aplica"/>
    <m/>
    <m/>
    <m/>
    <m/>
    <m/>
    <m/>
    <m/>
    <s v="“O tombamento inclui todo o seu acervo, de acordo com a Resolução do Conselho Consultivo da SPHAN, de 13/08/85, referente ao Proc. Administ. nº 13/85/SPHAN&quot;."/>
  </r>
  <r>
    <x v="0"/>
    <m/>
    <m/>
    <x v="2"/>
    <x v="5"/>
    <s v="Santo Amaro"/>
    <x v="4"/>
    <s v="Matriz de Nossa Senhora da Purificação"/>
    <n v="1"/>
    <x v="0"/>
    <n v="1"/>
    <n v="282"/>
    <n v="1941"/>
    <m/>
    <m/>
    <m/>
    <x v="2"/>
    <x v="0"/>
    <m/>
    <m/>
    <m/>
    <s v="BA2928604BIED00006"/>
    <s v="Bem Imóvel"/>
    <s v="Edificação"/>
    <x v="1"/>
    <m/>
    <d v="1941-09-25T00:00:00"/>
    <d v="1941-09-25T00:00:00"/>
    <m/>
    <m/>
    <m/>
    <x v="2"/>
    <x v="2"/>
    <m/>
    <m/>
    <x v="0"/>
    <m/>
    <s v="Não se aplica"/>
    <m/>
    <m/>
    <m/>
    <m/>
    <m/>
    <m/>
    <m/>
    <m/>
  </r>
  <r>
    <x v="0"/>
    <m/>
    <m/>
    <x v="2"/>
    <x v="5"/>
    <s v="Salvador"/>
    <x v="4"/>
    <s v="Casa das Sete Mortes"/>
    <n v="1"/>
    <x v="0"/>
    <n v="1"/>
    <n v="283"/>
    <n v="1941"/>
    <m/>
    <m/>
    <m/>
    <x v="2"/>
    <x v="0"/>
    <m/>
    <m/>
    <m/>
    <s v="BA2927408BIED00023"/>
    <s v="Bem Imóvel"/>
    <s v="Edificação"/>
    <x v="1"/>
    <m/>
    <d v="1943-03-23T00:00:00"/>
    <m/>
    <m/>
    <m/>
    <m/>
    <x v="12"/>
    <x v="2"/>
    <m/>
    <m/>
    <x v="0"/>
    <m/>
    <s v="Não se aplica"/>
    <m/>
    <m/>
    <m/>
    <m/>
    <m/>
    <m/>
    <m/>
    <m/>
  </r>
  <r>
    <x v="0"/>
    <m/>
    <m/>
    <x v="2"/>
    <x v="5"/>
    <s v="Cachoeira"/>
    <x v="6"/>
    <s v="Prédio (parte antiga do sobrado de residência) do antigo Engenho Vitória, inclusive a Capela, o crucifixo do altar e, mais, uma senzala e o banheiro primitivo, ambos nas imediações do sobrado"/>
    <n v="1"/>
    <x v="0"/>
    <n v="1"/>
    <n v="284"/>
    <n v="1941"/>
    <m/>
    <m/>
    <m/>
    <x v="2"/>
    <x v="0"/>
    <m/>
    <m/>
    <m/>
    <s v="BA2904902BIED00005"/>
    <s v="Bem Imóvel"/>
    <s v="Conjunto Arquitetônico"/>
    <x v="3"/>
    <m/>
    <d v="1943-03-23T00:00:00"/>
    <d v="1943-03-23T00:00:00"/>
    <m/>
    <m/>
    <m/>
    <x v="12"/>
    <x v="2"/>
    <m/>
    <m/>
    <x v="0"/>
    <m/>
    <s v="Não se aplica"/>
    <m/>
    <m/>
    <m/>
    <m/>
    <m/>
    <m/>
    <m/>
    <m/>
  </r>
  <r>
    <x v="0"/>
    <m/>
    <m/>
    <x v="2"/>
    <x v="5"/>
    <s v="Santo Amaro"/>
    <x v="4"/>
    <s v="Paço Municipal"/>
    <n v="1"/>
    <x v="0"/>
    <n v="1"/>
    <n v="285"/>
    <n v="1941"/>
    <m/>
    <m/>
    <m/>
    <x v="2"/>
    <x v="0"/>
    <m/>
    <m/>
    <m/>
    <s v="BA2928604BIED00001"/>
    <s v="Bem Imóvel"/>
    <s v="Edificação"/>
    <x v="1"/>
    <m/>
    <d v="1941-10-16T00:00:00"/>
    <m/>
    <m/>
    <m/>
    <m/>
    <x v="2"/>
    <x v="2"/>
    <m/>
    <m/>
    <x v="0"/>
    <m/>
    <s v="Não se aplica"/>
    <m/>
    <m/>
    <m/>
    <m/>
    <m/>
    <m/>
    <m/>
    <m/>
  </r>
  <r>
    <x v="0"/>
    <m/>
    <m/>
    <x v="2"/>
    <x v="5"/>
    <s v="Santo Amaro"/>
    <x v="4"/>
    <s v="Prédio à Rua da Matriz, 9"/>
    <n v="1"/>
    <x v="0"/>
    <n v="1"/>
    <n v="286"/>
    <n v="1941"/>
    <m/>
    <m/>
    <m/>
    <x v="2"/>
    <x v="0"/>
    <m/>
    <m/>
    <m/>
    <s v="BA2928604BIED00003"/>
    <s v="Bem Imóvel"/>
    <s v="Edificação"/>
    <x v="1"/>
    <m/>
    <d v="1943-09-16T00:00:00"/>
    <m/>
    <m/>
    <m/>
    <m/>
    <x v="12"/>
    <x v="2"/>
    <m/>
    <m/>
    <x v="0"/>
    <m/>
    <s v="Não se aplica"/>
    <m/>
    <m/>
    <m/>
    <m/>
    <m/>
    <m/>
    <m/>
    <m/>
  </r>
  <r>
    <x v="0"/>
    <m/>
    <m/>
    <x v="2"/>
    <x v="5"/>
    <s v="Santo Amaro"/>
    <x v="4"/>
    <s v="Santa Casa de Misericórdia: prédio central"/>
    <n v="1"/>
    <x v="0"/>
    <n v="1"/>
    <n v="287"/>
    <n v="1941"/>
    <m/>
    <m/>
    <m/>
    <x v="2"/>
    <x v="0"/>
    <m/>
    <m/>
    <m/>
    <s v="BA2928604BIED00005"/>
    <s v="Bem Imóvel"/>
    <s v="Edificação"/>
    <x v="1"/>
    <m/>
    <d v="1962-08-10T00:00:00"/>
    <m/>
    <m/>
    <m/>
    <m/>
    <x v="15"/>
    <x v="4"/>
    <m/>
    <m/>
    <x v="0"/>
    <m/>
    <s v="Não se aplica"/>
    <m/>
    <m/>
    <m/>
    <m/>
    <m/>
    <m/>
    <m/>
    <m/>
  </r>
  <r>
    <x v="0"/>
    <m/>
    <m/>
    <x v="2"/>
    <x v="5"/>
    <s v="Salvador"/>
    <x v="4"/>
    <s v="Hospício São João de Deus: prédio"/>
    <n v="1"/>
    <x v="0"/>
    <n v="1"/>
    <n v="288"/>
    <n v="1941"/>
    <m/>
    <m/>
    <m/>
    <x v="2"/>
    <x v="0"/>
    <m/>
    <m/>
    <m/>
    <s v="BA2927408BIED00078"/>
    <s v="Bem Imóvel"/>
    <s v="Edificação"/>
    <x v="1"/>
    <m/>
    <d v="1941-10-16T00:00:00"/>
    <m/>
    <m/>
    <m/>
    <m/>
    <x v="2"/>
    <x v="2"/>
    <m/>
    <m/>
    <x v="0"/>
    <m/>
    <s v="Não se aplica"/>
    <m/>
    <m/>
    <m/>
    <m/>
    <m/>
    <m/>
    <m/>
    <m/>
  </r>
  <r>
    <x v="0"/>
    <m/>
    <m/>
    <x v="2"/>
    <x v="5"/>
    <s v="Salvador"/>
    <x v="8"/>
    <s v="Porta de Solar do séc. XVII adaptada ao atual prédio da Secretaria de Educação e Saúde"/>
    <n v="1"/>
    <x v="0"/>
    <n v="0"/>
    <n v="288"/>
    <n v="1941"/>
    <m/>
    <m/>
    <m/>
    <x v="2"/>
    <x v="0"/>
    <m/>
    <m/>
    <m/>
    <s v="BA2927408BMAR00006"/>
    <s v="Bem Móvel e Integrado"/>
    <s v="Artefato"/>
    <x v="1"/>
    <m/>
    <d v="1941-10-16T00:00:00"/>
    <m/>
    <m/>
    <m/>
    <m/>
    <x v="2"/>
    <x v="2"/>
    <m/>
    <m/>
    <x v="0"/>
    <m/>
    <s v="Não se aplica"/>
    <m/>
    <s v="Não se aplica"/>
    <m/>
    <m/>
    <m/>
    <m/>
    <m/>
    <m/>
  </r>
  <r>
    <x v="0"/>
    <m/>
    <m/>
    <x v="2"/>
    <x v="16"/>
    <s v="Itaporanga d'Ajuda"/>
    <x v="2"/>
    <s v="Casa de Tejupeba e Capela do Colégio"/>
    <n v="1"/>
    <x v="0"/>
    <n v="1"/>
    <n v="289"/>
    <n v="1941"/>
    <m/>
    <m/>
    <m/>
    <x v="2"/>
    <x v="0"/>
    <m/>
    <m/>
    <m/>
    <s v="SE-2803203-BI-ED-00002"/>
    <s v="Bem Imóvel"/>
    <s v="Conjunto Arquitetônico"/>
    <x v="1"/>
    <m/>
    <d v="1943-05-21T00:00:00"/>
    <m/>
    <m/>
    <m/>
    <m/>
    <x v="12"/>
    <x v="2"/>
    <m/>
    <m/>
    <x v="0"/>
    <m/>
    <s v="Não se aplica"/>
    <m/>
    <m/>
    <m/>
    <m/>
    <m/>
    <m/>
    <m/>
    <m/>
  </r>
  <r>
    <x v="0"/>
    <m/>
    <m/>
    <x v="2"/>
    <x v="16"/>
    <s v="Divina Pastora"/>
    <x v="0"/>
    <s v="Igreja Matriz de Nossa Senhora Divina Pastora"/>
    <n v="1"/>
    <x v="0"/>
    <n v="1"/>
    <n v="290"/>
    <n v="1941"/>
    <m/>
    <m/>
    <m/>
    <x v="2"/>
    <x v="0"/>
    <m/>
    <m/>
    <m/>
    <s v="SE2802007BIED00001"/>
    <s v="Bem Imóvel"/>
    <s v="Edificação"/>
    <x v="0"/>
    <m/>
    <d v="1943-03-20T00:00:00"/>
    <d v="1943-03-20T00:00:00"/>
    <m/>
    <m/>
    <m/>
    <x v="12"/>
    <x v="2"/>
    <m/>
    <m/>
    <x v="0"/>
    <m/>
    <s v="Não se aplica"/>
    <m/>
    <m/>
    <m/>
    <m/>
    <m/>
    <m/>
    <m/>
    <m/>
  </r>
  <r>
    <x v="0"/>
    <m/>
    <m/>
    <x v="2"/>
    <x v="16"/>
    <s v="Tomar do Geru"/>
    <x v="0"/>
    <s v="Igreja de Nossa Senhora do Socorro"/>
    <n v="1"/>
    <x v="0"/>
    <n v="1"/>
    <n v="291"/>
    <n v="1941"/>
    <m/>
    <m/>
    <m/>
    <x v="2"/>
    <x v="0"/>
    <m/>
    <m/>
    <m/>
    <s v="SE2807501BIED00001"/>
    <s v="Bem Imóvel"/>
    <s v="Edificação"/>
    <x v="0"/>
    <m/>
    <d v="1943-03-20T00:00:00"/>
    <d v="1943-03-20T00:00:00"/>
    <m/>
    <m/>
    <m/>
    <x v="12"/>
    <x v="2"/>
    <m/>
    <m/>
    <x v="0"/>
    <m/>
    <s v="Não se aplica"/>
    <m/>
    <m/>
    <m/>
    <m/>
    <m/>
    <m/>
    <m/>
    <m/>
  </r>
  <r>
    <x v="0"/>
    <m/>
    <m/>
    <x v="2"/>
    <x v="16"/>
    <s v="São Cristovão"/>
    <x v="0"/>
    <s v="Igreja Matriz de Nossa Senhora das Vitórias"/>
    <n v="1"/>
    <x v="0"/>
    <n v="1"/>
    <n v="292"/>
    <n v="1941"/>
    <m/>
    <m/>
    <m/>
    <x v="2"/>
    <x v="0"/>
    <m/>
    <m/>
    <m/>
    <s v="SE2806701BIED00004"/>
    <s v="Bem Imóvel"/>
    <s v="Edificação"/>
    <x v="0"/>
    <m/>
    <d v="1943-03-20T00:00:00"/>
    <d v="1943-03-20T00:00:00"/>
    <m/>
    <m/>
    <m/>
    <x v="12"/>
    <x v="2"/>
    <m/>
    <m/>
    <x v="0"/>
    <m/>
    <s v="Não se aplica"/>
    <m/>
    <s v="Não se aplica"/>
    <m/>
    <s v="sim"/>
    <m/>
    <m/>
    <m/>
    <s v="Inserido na poligonal de tombamento do CH"/>
  </r>
  <r>
    <x v="0"/>
    <m/>
    <m/>
    <x v="2"/>
    <x v="16"/>
    <s v="São Cristovão"/>
    <x v="0"/>
    <s v="Igreja de Nossa Senhora do Rosário dos Homens Pretos"/>
    <n v="1"/>
    <x v="0"/>
    <n v="1"/>
    <n v="293"/>
    <n v="1941"/>
    <m/>
    <m/>
    <m/>
    <x v="2"/>
    <x v="0"/>
    <m/>
    <m/>
    <m/>
    <s v="SE2806701BIED00005"/>
    <s v="Bem Imóvel"/>
    <s v="Edificação"/>
    <x v="0"/>
    <m/>
    <d v="1943-03-20T00:00:00"/>
    <d v="1943-03-20T00:00:00"/>
    <m/>
    <m/>
    <m/>
    <x v="12"/>
    <x v="2"/>
    <m/>
    <m/>
    <x v="0"/>
    <m/>
    <s v="Não se aplica"/>
    <m/>
    <s v="Não se aplica"/>
    <m/>
    <s v="sim"/>
    <m/>
    <m/>
    <m/>
    <s v="Inserido na poligonal de tombamento do CH"/>
  </r>
  <r>
    <x v="0"/>
    <m/>
    <m/>
    <x v="2"/>
    <x v="16"/>
    <s v="Laranjeiras"/>
    <x v="0"/>
    <s v="Igreja Matriz do Coração de Jesus"/>
    <n v="1"/>
    <x v="0"/>
    <n v="1"/>
    <n v="294"/>
    <n v="1941"/>
    <m/>
    <m/>
    <m/>
    <x v="2"/>
    <x v="0"/>
    <m/>
    <m/>
    <m/>
    <s v="SE2803609BIED00001"/>
    <s v="Bem Imóvel"/>
    <s v="Edificação"/>
    <x v="0"/>
    <m/>
    <d v="1943-03-20T00:00:00"/>
    <d v="1943-03-20T00:00:00"/>
    <m/>
    <m/>
    <m/>
    <x v="12"/>
    <x v="2"/>
    <m/>
    <m/>
    <x v="0"/>
    <m/>
    <s v="Não se aplica"/>
    <s v="não"/>
    <s v="Não se aplica"/>
    <s v="não"/>
    <s v="não"/>
    <m/>
    <m/>
    <m/>
    <s v="Inserida na poligonal de tombamento do CH"/>
  </r>
  <r>
    <x v="0"/>
    <m/>
    <m/>
    <x v="2"/>
    <x v="16"/>
    <s v="Santo Amaro das Brotas"/>
    <x v="0"/>
    <s v="Igreja Matriz de Santo Amaro"/>
    <n v="1"/>
    <x v="0"/>
    <n v="1"/>
    <n v="295"/>
    <n v="1941"/>
    <m/>
    <m/>
    <m/>
    <x v="2"/>
    <x v="0"/>
    <m/>
    <m/>
    <m/>
    <s v="SE2806602BIED00001"/>
    <s v="Bem Imóvel"/>
    <s v="Edificação"/>
    <x v="0"/>
    <m/>
    <d v="1943-03-20T00:00:00"/>
    <d v="1943-03-20T00:00:00"/>
    <m/>
    <m/>
    <m/>
    <x v="12"/>
    <x v="2"/>
    <m/>
    <m/>
    <x v="0"/>
    <m/>
    <s v="Não se aplica"/>
    <m/>
    <m/>
    <m/>
    <m/>
    <m/>
    <m/>
    <m/>
    <m/>
  </r>
  <r>
    <x v="0"/>
    <m/>
    <m/>
    <x v="2"/>
    <x v="16"/>
    <s v="Nossa Senhora do Socorro"/>
    <x v="0"/>
    <s v="Igreja Matriz de Nossa Senhora do Perpétuo Socorro"/>
    <n v="1"/>
    <x v="0"/>
    <n v="1"/>
    <n v="296"/>
    <n v="1941"/>
    <m/>
    <m/>
    <m/>
    <x v="2"/>
    <x v="0"/>
    <m/>
    <m/>
    <m/>
    <s v="SE2804805BIED00001"/>
    <s v="Bem Imóvel"/>
    <s v="Edificação"/>
    <x v="0"/>
    <m/>
    <d v="1943-03-20T00:00:00"/>
    <d v="1943-03-20T00:00:00"/>
    <m/>
    <m/>
    <m/>
    <x v="12"/>
    <x v="2"/>
    <m/>
    <m/>
    <x v="0"/>
    <m/>
    <s v="Não se aplica"/>
    <m/>
    <m/>
    <m/>
    <m/>
    <m/>
    <m/>
    <m/>
    <m/>
  </r>
  <r>
    <x v="0"/>
    <m/>
    <m/>
    <x v="2"/>
    <x v="16"/>
    <s v="Laranjeiras"/>
    <x v="6"/>
    <s v="Engenho Retiro: casa e Capela de Santo Antônio"/>
    <n v="1"/>
    <x v="0"/>
    <n v="1"/>
    <n v="297"/>
    <n v="1941"/>
    <m/>
    <m/>
    <m/>
    <x v="2"/>
    <x v="0"/>
    <m/>
    <m/>
    <m/>
    <s v="SE-2803609-BI-ED-00012"/>
    <s v="Bem Imóvel"/>
    <s v="Conjunto Arquitetônico"/>
    <x v="3"/>
    <m/>
    <d v="1944-01-14T00:00:00"/>
    <d v="1944-01-14T00:00:00"/>
    <m/>
    <m/>
    <m/>
    <x v="16"/>
    <x v="2"/>
    <m/>
    <m/>
    <x v="0"/>
    <m/>
    <s v="Não se aplica"/>
    <s v="não"/>
    <s v="S/D"/>
    <s v="não"/>
    <s v="não"/>
    <m/>
    <m/>
    <m/>
    <m/>
  </r>
  <r>
    <x v="0"/>
    <m/>
    <m/>
    <x v="2"/>
    <x v="16"/>
    <s v="São Cristovão"/>
    <x v="6"/>
    <s v="Engenho Poxim: capela de Nossa Senhora da Conceição"/>
    <n v="1"/>
    <x v="0"/>
    <n v="1"/>
    <n v="298"/>
    <n v="1941"/>
    <m/>
    <m/>
    <m/>
    <x v="2"/>
    <x v="0"/>
    <m/>
    <m/>
    <m/>
    <s v="SE2806701BIED00008"/>
    <s v="Bem Imóvel"/>
    <s v="Conjunto Arquitetônico"/>
    <x v="3"/>
    <m/>
    <d v="1943-09-21T00:00:00"/>
    <d v="1943-09-21T00:00:00"/>
    <m/>
    <m/>
    <m/>
    <x v="12"/>
    <x v="2"/>
    <m/>
    <m/>
    <x v="0"/>
    <m/>
    <s v="Não se aplica"/>
    <m/>
    <s v="S/D"/>
    <s v="não"/>
    <s v="não"/>
    <m/>
    <m/>
    <m/>
    <m/>
  </r>
  <r>
    <x v="0"/>
    <m/>
    <m/>
    <x v="2"/>
    <x v="16"/>
    <s v="Laranjeiras"/>
    <x v="0"/>
    <s v="Igreja de Comandaroba"/>
    <n v="1"/>
    <x v="0"/>
    <n v="1"/>
    <n v="299"/>
    <n v="1941"/>
    <m/>
    <m/>
    <m/>
    <x v="2"/>
    <x v="0"/>
    <m/>
    <m/>
    <m/>
    <s v="SE2803609BIED00002"/>
    <s v="Bem Imóvel"/>
    <s v="Edificação"/>
    <x v="0"/>
    <m/>
    <d v="1943-03-23T00:00:00"/>
    <d v="1943-03-23T00:00:00"/>
    <m/>
    <m/>
    <m/>
    <x v="12"/>
    <x v="2"/>
    <m/>
    <m/>
    <x v="0"/>
    <m/>
    <s v="Não se aplica"/>
    <s v="não"/>
    <s v="S/D"/>
    <s v="não"/>
    <s v="não"/>
    <m/>
    <m/>
    <m/>
    <m/>
  </r>
  <r>
    <x v="0"/>
    <m/>
    <m/>
    <x v="2"/>
    <x v="16"/>
    <s v="Santo Amaro das Brotas"/>
    <x v="6"/>
    <s v="Engenho Caieira: capela de Nossa Senhora da Conceição"/>
    <n v="1"/>
    <x v="0"/>
    <n v="1"/>
    <n v="300"/>
    <n v="1941"/>
    <m/>
    <m/>
    <m/>
    <x v="2"/>
    <x v="0"/>
    <m/>
    <m/>
    <m/>
    <s v="SE2806602BIED00002"/>
    <s v="Bem Imóvel"/>
    <s v="Conjunto Arquitetônico"/>
    <x v="3"/>
    <m/>
    <d v="1944-01-14T00:00:00"/>
    <d v="1944-01-14T00:00:00"/>
    <m/>
    <m/>
    <m/>
    <x v="16"/>
    <x v="2"/>
    <m/>
    <m/>
    <x v="0"/>
    <m/>
    <s v="Não se aplica"/>
    <m/>
    <m/>
    <m/>
    <m/>
    <m/>
    <m/>
    <m/>
    <m/>
  </r>
  <r>
    <x v="0"/>
    <m/>
    <m/>
    <x v="2"/>
    <x v="16"/>
    <s v="São Cristovão"/>
    <x v="0"/>
    <s v="Convento e Igreja do Carmo"/>
    <n v="1"/>
    <x v="0"/>
    <n v="1"/>
    <n v="301"/>
    <n v="1941"/>
    <m/>
    <m/>
    <m/>
    <x v="2"/>
    <x v="0"/>
    <m/>
    <m/>
    <m/>
    <s v="SE-2806701-BI-ED-00042"/>
    <s v="Bem Imóvel"/>
    <s v="Edificação"/>
    <x v="0"/>
    <m/>
    <d v="1943-04-02T00:00:00"/>
    <d v="1943-04-02T00:00:00"/>
    <m/>
    <m/>
    <m/>
    <x v="12"/>
    <x v="2"/>
    <m/>
    <m/>
    <x v="0"/>
    <m/>
    <s v="Não se aplica"/>
    <m/>
    <s v="Não se aplica"/>
    <m/>
    <s v="sim"/>
    <m/>
    <m/>
    <m/>
    <s v="Inserido na poligonal de tombamento do CH"/>
  </r>
  <r>
    <x v="0"/>
    <m/>
    <m/>
    <x v="2"/>
    <x v="16"/>
    <s v="São Cristovão"/>
    <x v="0"/>
    <s v="Igreja e Casa da Misericórdia"/>
    <n v="1"/>
    <x v="0"/>
    <n v="1"/>
    <n v="302"/>
    <n v="1941"/>
    <m/>
    <m/>
    <m/>
    <x v="2"/>
    <x v="0"/>
    <m/>
    <m/>
    <m/>
    <s v="SE-2806701-BI-ED-00040"/>
    <s v="Bem Imóvel"/>
    <s v="Edificação"/>
    <x v="0"/>
    <m/>
    <d v="1944-01-14T00:00:00"/>
    <d v="1944-01-14T00:00:00"/>
    <m/>
    <m/>
    <m/>
    <x v="16"/>
    <x v="2"/>
    <m/>
    <m/>
    <x v="0"/>
    <m/>
    <s v="Não se aplica"/>
    <m/>
    <s v="Não se aplica"/>
    <m/>
    <s v="sim"/>
    <m/>
    <m/>
    <m/>
    <s v="Inserido na poligonal de tombamento do CH"/>
  </r>
  <r>
    <x v="0"/>
    <m/>
    <m/>
    <x v="2"/>
    <x v="16"/>
    <s v="São Cristovão"/>
    <x v="0"/>
    <s v="Convento e Igreja de Santa Cruz"/>
    <n v="1"/>
    <x v="0"/>
    <n v="1"/>
    <n v="303"/>
    <n v="1941"/>
    <m/>
    <m/>
    <m/>
    <x v="2"/>
    <x v="0"/>
    <m/>
    <m/>
    <m/>
    <s v="SE-2806701-BI-ED-00041"/>
    <s v="Bem Imóvel"/>
    <s v="Edificação"/>
    <x v="0"/>
    <m/>
    <d v="1941-12-29T00:00:00"/>
    <d v="1941-12-29T00:00:00"/>
    <m/>
    <m/>
    <m/>
    <x v="2"/>
    <x v="2"/>
    <m/>
    <m/>
    <x v="0"/>
    <m/>
    <s v="Não se aplica"/>
    <m/>
    <s v="Não se aplica"/>
    <m/>
    <s v="sim"/>
    <m/>
    <m/>
    <m/>
    <s v="Inserido na poligonal de tombamento do CH"/>
  </r>
  <r>
    <x v="0"/>
    <m/>
    <m/>
    <x v="2"/>
    <x v="16"/>
    <s v="São Cristovão"/>
    <x v="0"/>
    <s v="Igreja da Ordem Terceira do Carmo"/>
    <n v="1"/>
    <x v="0"/>
    <n v="1"/>
    <n v="304"/>
    <n v="1941"/>
    <m/>
    <m/>
    <m/>
    <x v="2"/>
    <x v="0"/>
    <m/>
    <m/>
    <m/>
    <s v="SE2806701BIED00007"/>
    <s v="Bem Imóvel"/>
    <s v="Edificação"/>
    <x v="0"/>
    <m/>
    <d v="1943-04-14T00:00:00"/>
    <d v="1943-04-14T00:00:00"/>
    <m/>
    <m/>
    <m/>
    <x v="12"/>
    <x v="2"/>
    <m/>
    <m/>
    <x v="0"/>
    <m/>
    <s v="Não se aplica"/>
    <m/>
    <s v="Não se aplica"/>
    <m/>
    <s v="sim"/>
    <m/>
    <m/>
    <m/>
    <s v="Inserido na poligonal de tombamento do CH"/>
  </r>
  <r>
    <x v="2"/>
    <s v="Processo desaparecido. Informação Arquivo Central, 16/07/2014. reaberto em 04/09/2019"/>
    <s v="01450.001397/2019-30"/>
    <x v="3"/>
    <x v="3"/>
    <s v="Angra dos Reis"/>
    <x v="8"/>
    <s v="Livro Primeiro do Tombo da Freguesia de Nossa Senhora Da Conceição"/>
    <n v="1"/>
    <x v="1"/>
    <n v="1"/>
    <n v="305"/>
    <m/>
    <m/>
    <m/>
    <m/>
    <x v="2"/>
    <x v="8"/>
    <m/>
    <m/>
    <m/>
    <s v=" "/>
    <s v="Bem Móvel e Integrado"/>
    <s v="Artefato"/>
    <x v="1"/>
    <m/>
    <m/>
    <m/>
    <m/>
    <m/>
    <m/>
    <x v="1"/>
    <x v="1"/>
    <m/>
    <m/>
    <x v="0"/>
    <m/>
    <m/>
    <m/>
    <m/>
    <m/>
    <m/>
    <m/>
    <m/>
    <m/>
    <m/>
  </r>
  <r>
    <x v="0"/>
    <m/>
    <m/>
    <x v="2"/>
    <x v="16"/>
    <s v="São Cristovão"/>
    <x v="4"/>
    <s v="Sobrado à Rua Castro Alves,  2"/>
    <n v="1"/>
    <x v="0"/>
    <n v="1"/>
    <n v="306"/>
    <n v="1942"/>
    <m/>
    <m/>
    <m/>
    <x v="2"/>
    <x v="0"/>
    <m/>
    <m/>
    <m/>
    <s v="SE2806701BIED00003"/>
    <s v="Bem Imóvel"/>
    <s v="Edificação"/>
    <x v="1"/>
    <m/>
    <d v="1943-09-21T00:00:00"/>
    <d v="1943-09-21T00:00:00"/>
    <m/>
    <m/>
    <m/>
    <x v="12"/>
    <x v="2"/>
    <m/>
    <m/>
    <x v="0"/>
    <m/>
    <s v="Não se aplica"/>
    <m/>
    <s v="Não se aplica"/>
    <m/>
    <s v="sim"/>
    <m/>
    <m/>
    <m/>
    <s v="Inserido na poligonal de tombamento do CH"/>
  </r>
  <r>
    <x v="0"/>
    <m/>
    <m/>
    <x v="2"/>
    <x v="16"/>
    <s v="São Cristovão"/>
    <x v="4"/>
    <s v="Sobrado à Rua da Matriz, com balcão corrido"/>
    <n v="1"/>
    <x v="0"/>
    <n v="1"/>
    <n v="307"/>
    <n v="1942"/>
    <m/>
    <m/>
    <m/>
    <x v="2"/>
    <x v="0"/>
    <m/>
    <m/>
    <m/>
    <s v="SE2806701BIED00002"/>
    <s v="Bem Imóvel"/>
    <s v="Edificação"/>
    <x v="1"/>
    <m/>
    <d v="1943-09-21T00:00:00"/>
    <d v="1943-09-21T00:00:00"/>
    <m/>
    <m/>
    <m/>
    <x v="12"/>
    <x v="2"/>
    <m/>
    <m/>
    <x v="0"/>
    <m/>
    <s v="Não se aplica"/>
    <m/>
    <s v="Não se aplica"/>
    <m/>
    <s v="sim"/>
    <m/>
    <m/>
    <m/>
    <s v="Inserido na poligonal de tombamento do CH"/>
  </r>
  <r>
    <x v="0"/>
    <m/>
    <m/>
    <x v="2"/>
    <x v="16"/>
    <s v="Laranjeiras"/>
    <x v="0"/>
    <s v="Engenho Jesus, Maria, José: capela"/>
    <n v="1"/>
    <x v="0"/>
    <n v="1"/>
    <n v="308"/>
    <n v="1942"/>
    <m/>
    <m/>
    <m/>
    <x v="2"/>
    <x v="0"/>
    <m/>
    <m/>
    <m/>
    <s v="SE2803609BIED00003"/>
    <s v="Bem Imóvel"/>
    <s v="Edificação"/>
    <x v="0"/>
    <m/>
    <d v="1943-03-23T00:00:00"/>
    <d v="1943-03-23T00:00:00"/>
    <m/>
    <m/>
    <m/>
    <x v="12"/>
    <x v="2"/>
    <m/>
    <m/>
    <x v="0"/>
    <s v="Verificar processo, pois na reunião 36 (2002) teriam sido arquivados outros bens inclusos nesse processo."/>
    <s v="Não se aplica"/>
    <s v="não"/>
    <s v="S/D"/>
    <s v="não"/>
    <s v="não"/>
    <m/>
    <m/>
    <m/>
    <m/>
  </r>
  <r>
    <x v="0"/>
    <m/>
    <m/>
    <x v="2"/>
    <x v="16"/>
    <s v="Riachuelo"/>
    <x v="0"/>
    <s v="Engenho Nossa Senhora da Penha: capela"/>
    <n v="1"/>
    <x v="0"/>
    <n v="0"/>
    <n v="308"/>
    <n v="1942"/>
    <m/>
    <m/>
    <m/>
    <x v="2"/>
    <x v="0"/>
    <m/>
    <m/>
    <m/>
    <s v="SE2805901BIED00001"/>
    <s v="Bem Imóvel"/>
    <s v="Edificação"/>
    <x v="0"/>
    <m/>
    <d v="1943-03-23T00:00:00"/>
    <d v="1943-03-23T00:00:00"/>
    <m/>
    <m/>
    <m/>
    <x v="12"/>
    <x v="2"/>
    <m/>
    <m/>
    <x v="0"/>
    <s v="Verificar processo, pois na reunião 36 (2002) teriam sido arquivados outros bens inclusos nesse processo."/>
    <s v="Não se aplica"/>
    <m/>
    <m/>
    <m/>
    <m/>
    <m/>
    <m/>
    <m/>
    <m/>
  </r>
  <r>
    <x v="0"/>
    <m/>
    <m/>
    <x v="2"/>
    <x v="16"/>
    <s v="São Cristovão"/>
    <x v="4"/>
    <s v="Sobrado à Rua das Flores"/>
    <n v="1"/>
    <x v="0"/>
    <n v="1"/>
    <n v="309"/>
    <n v="1942"/>
    <m/>
    <m/>
    <m/>
    <x v="2"/>
    <x v="0"/>
    <m/>
    <m/>
    <m/>
    <s v="SE2806701BIED00001"/>
    <s v="Bem Imóvel"/>
    <s v="Edificação"/>
    <x v="1"/>
    <m/>
    <d v="1943-09-21T00:00:00"/>
    <d v="1943-09-21T00:00:00"/>
    <m/>
    <m/>
    <m/>
    <x v="12"/>
    <x v="2"/>
    <m/>
    <m/>
    <x v="0"/>
    <m/>
    <s v="Não se aplica"/>
    <m/>
    <s v="Não se aplica"/>
    <m/>
    <s v="sim"/>
    <m/>
    <m/>
    <m/>
    <s v="Inserido na poligonal de tombamento do CH"/>
  </r>
  <r>
    <x v="0"/>
    <m/>
    <m/>
    <x v="2"/>
    <x v="17"/>
    <s v="Penedo"/>
    <x v="0"/>
    <s v="Convento e Igreja Santa Maria dos Anjos"/>
    <n v="1"/>
    <x v="0"/>
    <n v="1"/>
    <n v="310"/>
    <n v="1942"/>
    <m/>
    <m/>
    <m/>
    <x v="2"/>
    <x v="0"/>
    <m/>
    <m/>
    <m/>
    <s v="AL2706703BIED00001"/>
    <s v="Bem Imóvel"/>
    <s v="Edificação"/>
    <x v="0"/>
    <m/>
    <d v="1941-12-29T00:00:00"/>
    <d v="1941-12-29T00:00:00"/>
    <m/>
    <m/>
    <m/>
    <x v="2"/>
    <x v="2"/>
    <m/>
    <m/>
    <x v="0"/>
    <m/>
    <s v="Não se aplica"/>
    <m/>
    <m/>
    <m/>
    <m/>
    <m/>
    <m/>
    <m/>
    <s v="“O tombamento inclui todo o seu acervo, de acordo com a Resolução do Conselho Consultivo da SPHAN, de 13/08/85, referente ao Proc. Administ. nº 13/85/SPHAN&quot;."/>
  </r>
  <r>
    <x v="0"/>
    <m/>
    <m/>
    <x v="3"/>
    <x v="3"/>
    <s v="Rio de Janeiro"/>
    <x v="0"/>
    <s v="Igreja de Nossa Senhora do Carmo"/>
    <n v="1"/>
    <x v="0"/>
    <n v="1"/>
    <n v="311"/>
    <n v="1942"/>
    <m/>
    <m/>
    <m/>
    <x v="2"/>
    <x v="0"/>
    <m/>
    <m/>
    <m/>
    <s v="RJ3304557BIED00036"/>
    <s v="Bem Imóvel"/>
    <s v="Edificação"/>
    <x v="0"/>
    <m/>
    <d v="1942-01-16T00:00:00"/>
    <d v="1942-01-16T00:00:00"/>
    <m/>
    <m/>
    <m/>
    <x v="11"/>
    <x v="2"/>
    <m/>
    <m/>
    <x v="0"/>
    <s v="Inserida na poligonal de entorno da Praça XV"/>
    <s v="Não se aplica"/>
    <m/>
    <s v="Não se aplica"/>
    <s v="sim"/>
    <s v="sim"/>
    <m/>
    <m/>
    <m/>
    <s v="Inserida na poligonal de entorno da Praça XV"/>
  </r>
  <r>
    <x v="2"/>
    <s v="Observação do arquivo: &quot;O processo não foi localizado, em 00/02/1998&quot;. Reaberto para instrução em 17/09/2019"/>
    <s v="01450.001404/2019-01"/>
    <x v="3"/>
    <x v="3"/>
    <s v="Rio de Janeiro"/>
    <x v="8"/>
    <s v="Livro Terceiro de Receita e Despesa da Irmandade de São Pedro"/>
    <n v="1"/>
    <x v="1"/>
    <n v="1"/>
    <n v="312"/>
    <m/>
    <m/>
    <m/>
    <m/>
    <x v="2"/>
    <x v="8"/>
    <m/>
    <m/>
    <m/>
    <s v=" "/>
    <s v="Bem Móvel e Integrado"/>
    <s v="Artefato"/>
    <x v="1"/>
    <m/>
    <m/>
    <m/>
    <m/>
    <m/>
    <m/>
    <x v="1"/>
    <x v="1"/>
    <m/>
    <m/>
    <x v="0"/>
    <m/>
    <m/>
    <m/>
    <m/>
    <m/>
    <m/>
    <m/>
    <m/>
    <m/>
    <m/>
  </r>
  <r>
    <x v="0"/>
    <m/>
    <m/>
    <x v="2"/>
    <x v="5"/>
    <s v="São Sebastião do Passé"/>
    <x v="6"/>
    <s v="Engenho Lagoa: sobrado e capela"/>
    <n v="1"/>
    <x v="0"/>
    <n v="1"/>
    <n v="313"/>
    <n v="1942"/>
    <m/>
    <m/>
    <m/>
    <x v="2"/>
    <x v="0"/>
    <m/>
    <m/>
    <m/>
    <s v="BA2929503BICA00001"/>
    <s v="Bem Imóvel"/>
    <s v="Conjunto Arquitetônico"/>
    <x v="3"/>
    <m/>
    <d v="1942-07-06T00:00:00"/>
    <d v="1942-07-06T00:00:00"/>
    <m/>
    <m/>
    <m/>
    <x v="11"/>
    <x v="2"/>
    <m/>
    <m/>
    <x v="0"/>
    <m/>
    <s v="Não se aplica"/>
    <m/>
    <m/>
    <m/>
    <m/>
    <m/>
    <m/>
    <m/>
    <m/>
  </r>
  <r>
    <x v="0"/>
    <m/>
    <m/>
    <x v="2"/>
    <x v="5"/>
    <s v="Santo Amaro"/>
    <x v="0"/>
    <s v="Igreja Matriz de Nossa Senhora de Oliveira dos Campinhos"/>
    <n v="1"/>
    <x v="0"/>
    <n v="1"/>
    <n v="314"/>
    <n v="1942"/>
    <m/>
    <m/>
    <m/>
    <x v="2"/>
    <x v="0"/>
    <m/>
    <m/>
    <m/>
    <s v="BA2928604BIED00004"/>
    <s v="Bem Imóvel"/>
    <s v="Edificação"/>
    <x v="0"/>
    <m/>
    <d v="1942-06-24T00:00:00"/>
    <d v="1942-06-24T00:00:00"/>
    <m/>
    <m/>
    <m/>
    <x v="11"/>
    <x v="2"/>
    <m/>
    <m/>
    <x v="0"/>
    <m/>
    <s v="Não se aplica"/>
    <m/>
    <m/>
    <m/>
    <m/>
    <m/>
    <m/>
    <m/>
    <m/>
  </r>
  <r>
    <x v="0"/>
    <m/>
    <m/>
    <x v="4"/>
    <x v="11"/>
    <s v="Belém"/>
    <x v="4"/>
    <s v="Palacete Azul"/>
    <n v="1"/>
    <x v="0"/>
    <n v="1"/>
    <n v="315"/>
    <n v="1942"/>
    <m/>
    <m/>
    <m/>
    <x v="2"/>
    <x v="0"/>
    <m/>
    <m/>
    <m/>
    <s v="PA1501402BIED00010"/>
    <s v="Bem Imóvel"/>
    <s v="Edificação"/>
    <x v="1"/>
    <m/>
    <d v="1942-07-07T00:00:00"/>
    <d v="1942-07-07T00:00:00"/>
    <m/>
    <m/>
    <m/>
    <x v="11"/>
    <x v="2"/>
    <m/>
    <m/>
    <x v="0"/>
    <m/>
    <s v="Não se aplica"/>
    <m/>
    <s v="Não se aplica"/>
    <m/>
    <s v="sim"/>
    <m/>
    <m/>
    <m/>
    <m/>
  </r>
  <r>
    <x v="0"/>
    <m/>
    <m/>
    <x v="2"/>
    <x v="5"/>
    <s v="Maragogipe"/>
    <x v="6"/>
    <s v="Fazenda de São Roque: casa grande e capela"/>
    <n v="1"/>
    <x v="0"/>
    <n v="1"/>
    <n v="316"/>
    <n v="1942"/>
    <m/>
    <m/>
    <m/>
    <x v="2"/>
    <x v="0"/>
    <m/>
    <m/>
    <m/>
    <s v="BA2920601BICA00001"/>
    <s v="Bem Imóvel"/>
    <s v="Conjunto Arquitetônico"/>
    <x v="3"/>
    <m/>
    <d v="1943-02-16T00:00:00"/>
    <d v="1943-02-16T00:00:00"/>
    <m/>
    <m/>
    <m/>
    <x v="12"/>
    <x v="2"/>
    <m/>
    <m/>
    <x v="0"/>
    <m/>
    <s v="Não se aplica"/>
    <m/>
    <m/>
    <m/>
    <m/>
    <m/>
    <m/>
    <m/>
    <s v="“O tombamento inclui todo o seu acervo, de acordo com a Resolução do Conselho Consultivo da SPHAN, de 13/08/85, referente ao Proc. Administ. nº 13/85/SPHAN&quot;."/>
  </r>
  <r>
    <x v="0"/>
    <m/>
    <m/>
    <x v="3"/>
    <x v="3"/>
    <s v="Angra dos Reis"/>
    <x v="6"/>
    <s v="Fazenda, Ilhota Morcego e casa"/>
    <n v="1"/>
    <x v="0"/>
    <n v="1"/>
    <n v="317"/>
    <n v="1942"/>
    <m/>
    <m/>
    <m/>
    <x v="2"/>
    <x v="0"/>
    <m/>
    <m/>
    <m/>
    <s v="RJ3300100BIED00003"/>
    <s v="Bem Imóvel"/>
    <s v="Conjunto Arquitetônico"/>
    <x v="3"/>
    <m/>
    <d v="1942-07-23T00:00:00"/>
    <m/>
    <m/>
    <m/>
    <m/>
    <x v="11"/>
    <x v="2"/>
    <m/>
    <m/>
    <x v="0"/>
    <m/>
    <s v="Não se aplica"/>
    <m/>
    <s v="S/D"/>
    <m/>
    <s v="não"/>
    <m/>
    <m/>
    <m/>
    <m/>
  </r>
  <r>
    <x v="0"/>
    <m/>
    <m/>
    <x v="3"/>
    <x v="6"/>
    <s v="Serro "/>
    <x v="0"/>
    <s v="Igreja de Nossa Senhora do Carmo"/>
    <n v="1"/>
    <x v="0"/>
    <n v="1"/>
    <n v="318"/>
    <n v="1942"/>
    <m/>
    <m/>
    <m/>
    <x v="2"/>
    <x v="0"/>
    <m/>
    <m/>
    <m/>
    <s v="MG3167103BIED00003"/>
    <s v="Bem Imóvel"/>
    <s v="Edificação"/>
    <x v="0"/>
    <m/>
    <d v="1949-11-24T00:00:00"/>
    <m/>
    <m/>
    <m/>
    <m/>
    <x v="10"/>
    <x v="2"/>
    <m/>
    <m/>
    <x v="0"/>
    <m/>
    <s v="Não se aplica"/>
    <m/>
    <m/>
    <m/>
    <m/>
    <m/>
    <m/>
    <m/>
    <m/>
  </r>
  <r>
    <x v="0"/>
    <m/>
    <m/>
    <x v="3"/>
    <x v="6"/>
    <s v="Serro "/>
    <x v="0"/>
    <s v="Igreja do Bom Jesus de Matozinhos"/>
    <n v="1"/>
    <x v="0"/>
    <n v="1"/>
    <n v="319"/>
    <n v="1942"/>
    <m/>
    <m/>
    <m/>
    <x v="2"/>
    <x v="0"/>
    <m/>
    <m/>
    <m/>
    <s v="MG3167103BIED00004"/>
    <s v="Bem Imóvel"/>
    <s v="Edificação"/>
    <x v="0"/>
    <m/>
    <d v="1944-01-14T00:00:00"/>
    <d v="1944-01-14T00:00:00"/>
    <m/>
    <m/>
    <m/>
    <x v="16"/>
    <x v="2"/>
    <m/>
    <m/>
    <x v="0"/>
    <m/>
    <s v="Não se aplica"/>
    <m/>
    <m/>
    <m/>
    <m/>
    <m/>
    <m/>
    <m/>
    <m/>
  </r>
  <r>
    <x v="0"/>
    <s v="CGID em 02/12/2015 (verificar)"/>
    <s v="01498.001912/2017-73 (01498.002720/2015-12 -número do memo de encaminhamento da documentação pela SE-PE)"/>
    <x v="2"/>
    <x v="2"/>
    <s v="Recife"/>
    <x v="4"/>
    <s v="Casa à Avenida Rosa e Silva, 36"/>
    <n v="1"/>
    <x v="2"/>
    <n v="1"/>
    <n v="320"/>
    <n v="1942"/>
    <m/>
    <m/>
    <m/>
    <x v="2"/>
    <x v="2"/>
    <m/>
    <m/>
    <m/>
    <s v=" "/>
    <s v="Bem Imóvel"/>
    <s v="Edificação"/>
    <x v="1"/>
    <m/>
    <m/>
    <m/>
    <m/>
    <n v="1968"/>
    <n v="50"/>
    <x v="1"/>
    <x v="1"/>
    <m/>
    <m/>
    <x v="0"/>
    <s v="Tombamento cancelado por meio do Decreto nº 62.711, de 16 de Maio de 1968, autorizando a Embratel a construir no lote. Pedi verificação da(s) inscrição(ôes) que haviam (Anna, 11/11/2015)"/>
    <m/>
    <m/>
    <m/>
    <m/>
    <m/>
    <m/>
    <m/>
    <m/>
    <m/>
  </r>
  <r>
    <x v="0"/>
    <m/>
    <m/>
    <x v="2"/>
    <x v="5"/>
    <s v="Cairu"/>
    <x v="4"/>
    <s v="Fonte Grande do Morro de São Paulo"/>
    <n v="1"/>
    <x v="0"/>
    <n v="1"/>
    <n v="321"/>
    <n v="1942"/>
    <m/>
    <m/>
    <m/>
    <x v="2"/>
    <x v="0"/>
    <m/>
    <m/>
    <m/>
    <s v="BA2905404BIED00003"/>
    <s v="Bem Imóvel"/>
    <s v="Edificação"/>
    <x v="1"/>
    <m/>
    <d v="1943-08-08T00:00:00"/>
    <d v="1943-08-28T00:00:00"/>
    <m/>
    <m/>
    <m/>
    <x v="12"/>
    <x v="2"/>
    <m/>
    <m/>
    <x v="0"/>
    <m/>
    <s v="Não se aplica"/>
    <m/>
    <m/>
    <m/>
    <m/>
    <m/>
    <m/>
    <m/>
    <m/>
  </r>
  <r>
    <x v="0"/>
    <m/>
    <m/>
    <x v="2"/>
    <x v="5"/>
    <s v="Candeias"/>
    <x v="6"/>
    <s v="Engenho Freguesia: sobrado, fábrica de açúcar e Capela de Nossa Senhora da Piedade"/>
    <n v="1"/>
    <x v="0"/>
    <n v="1"/>
    <n v="322"/>
    <n v="1943"/>
    <m/>
    <m/>
    <m/>
    <x v="2"/>
    <x v="0"/>
    <m/>
    <m/>
    <m/>
    <s v="BA2906501BIED00001"/>
    <s v="Bem Imóvel"/>
    <s v="Conjunto Arquitetônico"/>
    <x v="3"/>
    <m/>
    <d v="1944-09-14T00:00:00"/>
    <d v="1944-09-14T00:00:00"/>
    <m/>
    <m/>
    <m/>
    <x v="16"/>
    <x v="2"/>
    <m/>
    <m/>
    <x v="0"/>
    <m/>
    <s v="Não se aplica"/>
    <m/>
    <m/>
    <m/>
    <m/>
    <m/>
    <m/>
    <m/>
    <m/>
  </r>
  <r>
    <x v="0"/>
    <m/>
    <m/>
    <x v="2"/>
    <x v="5"/>
    <s v="Candeias"/>
    <x v="6"/>
    <s v="Engenho Matoim: sobrado e fábrica de açúcar"/>
    <n v="1"/>
    <x v="0"/>
    <n v="1"/>
    <n v="323"/>
    <n v="1943"/>
    <m/>
    <m/>
    <m/>
    <x v="2"/>
    <x v="0"/>
    <m/>
    <m/>
    <m/>
    <s v="BA2906501BIED00002"/>
    <s v="Bem Imóvel"/>
    <s v="Conjunto Arquitetônico"/>
    <x v="3"/>
    <m/>
    <d v="1943-09-06T00:00:00"/>
    <m/>
    <m/>
    <m/>
    <m/>
    <x v="12"/>
    <x v="2"/>
    <m/>
    <m/>
    <x v="0"/>
    <m/>
    <s v="Não se aplica"/>
    <m/>
    <m/>
    <m/>
    <m/>
    <m/>
    <m/>
    <m/>
    <m/>
  </r>
  <r>
    <x v="0"/>
    <s v="Processo INDEFERIDO em 27/02/2004."/>
    <m/>
    <x v="2"/>
    <x v="5"/>
    <s v="Salvador"/>
    <x v="2"/>
    <s v="Casa à Rua da Misericordia, 16 e 18"/>
    <n v="1"/>
    <x v="1"/>
    <n v="1"/>
    <n v="324"/>
    <n v="1943"/>
    <m/>
    <m/>
    <m/>
    <x v="2"/>
    <x v="4"/>
    <m/>
    <m/>
    <m/>
    <s v=" "/>
    <s v="Bem Imóvel"/>
    <s v="Conjunto Arquitetônico"/>
    <x v="1"/>
    <m/>
    <m/>
    <m/>
    <m/>
    <m/>
    <m/>
    <x v="1"/>
    <x v="1"/>
    <m/>
    <d v="2004-02-27T00:00:00"/>
    <x v="2"/>
    <m/>
    <m/>
    <m/>
    <m/>
    <m/>
    <m/>
    <m/>
    <m/>
    <m/>
    <m/>
  </r>
  <r>
    <x v="0"/>
    <m/>
    <m/>
    <x v="3"/>
    <x v="12"/>
    <s v="São Paulo"/>
    <x v="0"/>
    <s v="Mosteiro e Igreja da Imaculada Conceição da Luz e respectivo quintal"/>
    <n v="1"/>
    <x v="0"/>
    <n v="1"/>
    <n v="325"/>
    <n v="1943"/>
    <m/>
    <m/>
    <m/>
    <x v="2"/>
    <x v="0"/>
    <m/>
    <m/>
    <m/>
    <s v="SP3550308BICA00004"/>
    <s v="Bem Imóvel"/>
    <s v="Conjunto Arquitetônico"/>
    <x v="0"/>
    <m/>
    <d v="1943-08-16T00:00:00"/>
    <d v="1943-08-16T00:00:00"/>
    <m/>
    <m/>
    <m/>
    <x v="12"/>
    <x v="2"/>
    <m/>
    <m/>
    <x v="0"/>
    <m/>
    <s v="Não se aplica"/>
    <m/>
    <m/>
    <m/>
    <m/>
    <m/>
    <m/>
    <m/>
    <s v="O tombamento inclui o Parque do Mosteiro"/>
  </r>
  <r>
    <x v="0"/>
    <m/>
    <m/>
    <x v="2"/>
    <x v="5"/>
    <s v="Lauro de Freitas"/>
    <x v="0"/>
    <s v="Igreja Matriz de Santo Amaro do Ipitanga"/>
    <n v="1"/>
    <x v="0"/>
    <n v="1"/>
    <n v="326"/>
    <n v="1943"/>
    <m/>
    <m/>
    <m/>
    <x v="2"/>
    <x v="0"/>
    <m/>
    <m/>
    <m/>
    <s v="BA2919207BIED00001"/>
    <s v="Bem Imóvel"/>
    <s v="Edificação"/>
    <x v="0"/>
    <m/>
    <d v="1944-01-31T00:00:00"/>
    <d v="1944-01-31T00:00:00"/>
    <m/>
    <m/>
    <m/>
    <x v="16"/>
    <x v="2"/>
    <m/>
    <m/>
    <x v="0"/>
    <m/>
    <s v="Não se aplica"/>
    <m/>
    <m/>
    <m/>
    <m/>
    <m/>
    <m/>
    <m/>
    <s v="“O tombamento inclui todo o seu acervo, de acordo com a Resolução do Conselho Consultivo da SPHAN, de 13/08/85, referente ao Proc. Administ. nº 13/85/SPHAN&quot;."/>
  </r>
  <r>
    <x v="0"/>
    <m/>
    <m/>
    <x v="4"/>
    <x v="11"/>
    <s v="Belém"/>
    <x v="4"/>
    <s v="Solar do Barão de Guajará"/>
    <n v="1"/>
    <x v="0"/>
    <n v="1"/>
    <n v="327"/>
    <n v="1943"/>
    <m/>
    <m/>
    <m/>
    <x v="2"/>
    <x v="0"/>
    <m/>
    <m/>
    <m/>
    <s v="PA1501402BIED00014"/>
    <s v="Bem Imóvel"/>
    <s v="Edificação"/>
    <x v="1"/>
    <m/>
    <d v="1950-05-23T00:00:00"/>
    <d v="1950-05-23T00:00:00"/>
    <m/>
    <m/>
    <m/>
    <x v="17"/>
    <x v="3"/>
    <m/>
    <m/>
    <x v="0"/>
    <m/>
    <s v="Não se aplica"/>
    <m/>
    <s v="Não se aplica"/>
    <m/>
    <s v="sim"/>
    <m/>
    <m/>
    <m/>
    <m/>
  </r>
  <r>
    <x v="0"/>
    <s v="Despacho para INDEFERIR o Processo em 11/02/2004."/>
    <m/>
    <x v="2"/>
    <x v="5"/>
    <s v="Cachoeira"/>
    <x v="4"/>
    <s v="Casa à rua Estrada de Ferro/ Casa mais antiga de Cachoeira"/>
    <n v="1"/>
    <x v="1"/>
    <n v="1"/>
    <n v="328"/>
    <n v="1943"/>
    <m/>
    <m/>
    <m/>
    <x v="2"/>
    <x v="4"/>
    <m/>
    <m/>
    <m/>
    <s v=" "/>
    <s v="Bem Imóvel"/>
    <s v="Edificação"/>
    <x v="1"/>
    <m/>
    <m/>
    <m/>
    <m/>
    <m/>
    <m/>
    <x v="1"/>
    <x v="1"/>
    <m/>
    <d v="2004-02-11T00:00:00"/>
    <x v="2"/>
    <m/>
    <m/>
    <m/>
    <m/>
    <m/>
    <m/>
    <m/>
    <m/>
    <m/>
    <m/>
  </r>
  <r>
    <x v="0"/>
    <s v="Processo INDEFERIDO em 27/02/2004."/>
    <m/>
    <x v="2"/>
    <x v="5"/>
    <s v="Santo Amaro"/>
    <x v="0"/>
    <s v="Capela São Braz, situada na Fazenda S.Br"/>
    <n v="1"/>
    <x v="1"/>
    <n v="1"/>
    <n v="329"/>
    <m/>
    <m/>
    <m/>
    <m/>
    <x v="2"/>
    <x v="4"/>
    <m/>
    <m/>
    <m/>
    <s v=" "/>
    <s v="Bem Imóvel"/>
    <s v="Edificação"/>
    <x v="0"/>
    <m/>
    <m/>
    <m/>
    <m/>
    <m/>
    <m/>
    <x v="1"/>
    <x v="1"/>
    <m/>
    <d v="2004-02-27T00:00:00"/>
    <x v="2"/>
    <m/>
    <m/>
    <m/>
    <m/>
    <m/>
    <m/>
    <m/>
    <m/>
    <m/>
    <m/>
  </r>
  <r>
    <x v="3"/>
    <s v="Não tem poligonal. Aberto Volume II para rerratificação, que estava uma zona. Encaminhado ao Arquivo para organizar e devolver, junto com o Volume I."/>
    <s v="01458.003741/2010-17"/>
    <x v="2"/>
    <x v="7"/>
    <s v="Ingá"/>
    <x v="12"/>
    <s v="Inscrições pré-históricas do Rio Ingá"/>
    <n v="1"/>
    <x v="0"/>
    <n v="1"/>
    <n v="330"/>
    <n v="1943"/>
    <m/>
    <m/>
    <m/>
    <x v="2"/>
    <x v="3"/>
    <s v="DEFERIMENTO"/>
    <m/>
    <m/>
    <s v="PB2506806BAST00001"/>
    <s v="Bem Arqueológico"/>
    <s v="Sítio"/>
    <x v="1"/>
    <m/>
    <d v="1944-05-29T00:00:00"/>
    <d v="1944-05-29T00:00:00"/>
    <m/>
    <m/>
    <m/>
    <x v="16"/>
    <x v="2"/>
    <m/>
    <m/>
    <x v="0"/>
    <m/>
    <m/>
    <m/>
    <m/>
    <m/>
    <m/>
    <m/>
    <m/>
    <m/>
    <m/>
  </r>
  <r>
    <x v="0"/>
    <m/>
    <m/>
    <x v="2"/>
    <x v="5"/>
    <s v="Salvador"/>
    <x v="4"/>
    <s v="Edifício à Praça Cairú, onde funciona a Alfândega, atual Mercado"/>
    <n v="1"/>
    <x v="0"/>
    <n v="1"/>
    <n v="331"/>
    <m/>
    <m/>
    <m/>
    <m/>
    <x v="2"/>
    <x v="0"/>
    <m/>
    <m/>
    <m/>
    <s v="BA2927408BIED00025"/>
    <s v="Bem Imóvel"/>
    <s v="Edificação"/>
    <x v="1"/>
    <m/>
    <d v="1966-10-25T00:00:00"/>
    <m/>
    <m/>
    <m/>
    <m/>
    <x v="18"/>
    <x v="4"/>
    <m/>
    <m/>
    <x v="0"/>
    <m/>
    <s v="Não se aplica"/>
    <m/>
    <m/>
    <m/>
    <m/>
    <m/>
    <m/>
    <m/>
    <m/>
  </r>
  <r>
    <x v="0"/>
    <m/>
    <m/>
    <x v="2"/>
    <x v="5"/>
    <s v="Vera Cruz"/>
    <x v="0"/>
    <s v="Capela de Santo Antônio dos Velasques"/>
    <n v="1"/>
    <x v="0"/>
    <n v="1"/>
    <n v="332"/>
    <n v="1941"/>
    <m/>
    <m/>
    <m/>
    <x v="2"/>
    <x v="0"/>
    <m/>
    <m/>
    <m/>
    <s v="BA2933208BIED00001"/>
    <s v="Bem Imóvel"/>
    <s v="Edificação"/>
    <x v="0"/>
    <m/>
    <d v="1962-01-30T00:00:00"/>
    <m/>
    <m/>
    <m/>
    <m/>
    <x v="15"/>
    <x v="4"/>
    <m/>
    <m/>
    <x v="0"/>
    <m/>
    <s v="Não se aplica"/>
    <m/>
    <m/>
    <m/>
    <m/>
    <m/>
    <m/>
    <m/>
    <m/>
  </r>
  <r>
    <x v="0"/>
    <s v="Processo INDEFERIDO em 07/05/1999. "/>
    <m/>
    <x v="2"/>
    <x v="5"/>
    <s v="São Francisco do Conde"/>
    <x v="6"/>
    <s v="Casa e Capela do Engenho São José da Vila; "/>
    <n v="1"/>
    <x v="1"/>
    <n v="1"/>
    <n v="333"/>
    <n v="1944"/>
    <m/>
    <m/>
    <m/>
    <x v="2"/>
    <x v="4"/>
    <m/>
    <m/>
    <m/>
    <s v=" "/>
    <s v="Bem Imóvel"/>
    <s v="Conjunto Arquitetônico"/>
    <x v="3"/>
    <m/>
    <m/>
    <m/>
    <m/>
    <m/>
    <m/>
    <x v="1"/>
    <x v="1"/>
    <m/>
    <d v="1999-05-07T00:00:00"/>
    <x v="3"/>
    <m/>
    <s v="Não se aplica"/>
    <m/>
    <m/>
    <m/>
    <m/>
    <m/>
    <m/>
    <m/>
    <m/>
  </r>
  <r>
    <x v="0"/>
    <m/>
    <m/>
    <x v="2"/>
    <x v="5"/>
    <s v="São Francisco do Conde"/>
    <x v="5"/>
    <s v="Engenho São Miguel e Almas: casa e capela"/>
    <n v="1"/>
    <x v="0"/>
    <n v="1"/>
    <n v="334"/>
    <n v="1944"/>
    <m/>
    <m/>
    <m/>
    <x v="2"/>
    <x v="0"/>
    <m/>
    <m/>
    <m/>
    <s v="BA2929206BIED00001"/>
    <s v="Bem Imóvel"/>
    <s v="Conjunto Arquitetônico"/>
    <x v="3"/>
    <m/>
    <d v="1944-06-28T00:00:00"/>
    <d v="1944-06-28T00:00:00"/>
    <m/>
    <m/>
    <m/>
    <x v="16"/>
    <x v="2"/>
    <m/>
    <m/>
    <x v="0"/>
    <m/>
    <s v="Não se aplica"/>
    <m/>
    <m/>
    <m/>
    <m/>
    <m/>
    <m/>
    <m/>
    <m/>
  </r>
  <r>
    <x v="0"/>
    <m/>
    <m/>
    <x v="2"/>
    <x v="5"/>
    <s v="Salvador"/>
    <x v="4"/>
    <s v="Prédio localizado na Praça dos Veteranos, nº 5 conhecido como Solar do Gravatá ou Solar Oliveira Mendes"/>
    <n v="1"/>
    <x v="0"/>
    <n v="1"/>
    <n v="335"/>
    <n v="1944"/>
    <m/>
    <m/>
    <m/>
    <x v="2"/>
    <x v="0"/>
    <m/>
    <m/>
    <m/>
    <s v="BA-2927408-BI-ED-00094"/>
    <s v="Bem Imóvel"/>
    <s v="Edificação"/>
    <x v="1"/>
    <m/>
    <m/>
    <d v="1974-05-24T00:00:00"/>
    <m/>
    <m/>
    <m/>
    <x v="19"/>
    <x v="5"/>
    <m/>
    <m/>
    <x v="0"/>
    <m/>
    <s v="Não se aplica"/>
    <m/>
    <m/>
    <m/>
    <m/>
    <m/>
    <m/>
    <m/>
    <m/>
  </r>
  <r>
    <x v="0"/>
    <m/>
    <m/>
    <x v="4"/>
    <x v="11"/>
    <s v="Belém"/>
    <x v="0"/>
    <s v="Igreja de Nossa Senhora do Rosário"/>
    <n v="1"/>
    <x v="0"/>
    <n v="1"/>
    <n v="336"/>
    <n v="1944"/>
    <m/>
    <m/>
    <m/>
    <x v="2"/>
    <x v="0"/>
    <m/>
    <m/>
    <m/>
    <s v="PA1501402BIED00006"/>
    <s v="Bem Imóvel"/>
    <s v="Edificação"/>
    <x v="0"/>
    <m/>
    <d v="1950-05-23T00:00:00"/>
    <d v="1950-05-23T00:00:00"/>
    <m/>
    <m/>
    <m/>
    <x v="17"/>
    <x v="3"/>
    <m/>
    <m/>
    <x v="0"/>
    <m/>
    <s v="Não se aplica"/>
    <m/>
    <s v="Não se aplica"/>
    <m/>
    <s v="sim"/>
    <m/>
    <m/>
    <m/>
    <m/>
  </r>
  <r>
    <x v="0"/>
    <m/>
    <m/>
    <x v="0"/>
    <x v="0"/>
    <s v="Bagé"/>
    <x v="0"/>
    <s v="Igreja Matriz de São Sebastião"/>
    <n v="1"/>
    <x v="0"/>
    <n v="1"/>
    <n v="337"/>
    <n v="1944"/>
    <m/>
    <m/>
    <m/>
    <x v="2"/>
    <x v="0"/>
    <m/>
    <m/>
    <m/>
    <s v="RS4301602BIED00001"/>
    <s v="Bem Imóvel"/>
    <s v="Edificação"/>
    <x v="0"/>
    <m/>
    <d v="1955-01-17T00:00:00"/>
    <m/>
    <m/>
    <n v="1953"/>
    <n v="17"/>
    <x v="20"/>
    <x v="3"/>
    <m/>
    <m/>
    <x v="0"/>
    <m/>
    <s v="Não se aplica"/>
    <m/>
    <m/>
    <m/>
    <m/>
    <m/>
    <m/>
    <m/>
    <m/>
  </r>
  <r>
    <x v="0"/>
    <m/>
    <m/>
    <x v="3"/>
    <x v="6"/>
    <s v="Itabira"/>
    <x v="4"/>
    <s v="Ermida de Nossa Senhora do Rosário"/>
    <n v="1"/>
    <x v="0"/>
    <n v="1"/>
    <n v="338"/>
    <n v="1944"/>
    <m/>
    <m/>
    <m/>
    <x v="2"/>
    <x v="0"/>
    <m/>
    <m/>
    <m/>
    <s v="MG3131703BIED00001"/>
    <s v="Bem Imóvel"/>
    <s v="Edificação"/>
    <x v="1"/>
    <m/>
    <m/>
    <d v="1949-12-23T00:00:00"/>
    <m/>
    <m/>
    <m/>
    <x v="10"/>
    <x v="2"/>
    <m/>
    <m/>
    <x v="0"/>
    <m/>
    <s v="Não se aplica"/>
    <m/>
    <m/>
    <m/>
    <m/>
    <m/>
    <m/>
    <m/>
    <m/>
  </r>
  <r>
    <x v="0"/>
    <s v="Processo INDEFERIDO em 03/05/1999. "/>
    <m/>
    <x v="3"/>
    <x v="12"/>
    <s v="São Paulo"/>
    <x v="4"/>
    <s v="Prédio à rua da Consolação, onde está instalado o Seminário N.S da Glória; Seminário da Consolação"/>
    <n v="1"/>
    <x v="1"/>
    <n v="1"/>
    <n v="339"/>
    <m/>
    <m/>
    <m/>
    <m/>
    <x v="2"/>
    <x v="4"/>
    <m/>
    <m/>
    <m/>
    <s v=" "/>
    <s v="Bem Imóvel"/>
    <s v="Edificação"/>
    <x v="1"/>
    <m/>
    <m/>
    <m/>
    <m/>
    <m/>
    <m/>
    <x v="1"/>
    <x v="1"/>
    <m/>
    <d v="1999-05-03T00:00:00"/>
    <x v="3"/>
    <m/>
    <m/>
    <m/>
    <m/>
    <m/>
    <m/>
    <m/>
    <m/>
    <m/>
    <m/>
  </r>
  <r>
    <x v="0"/>
    <m/>
    <m/>
    <x v="3"/>
    <x v="6"/>
    <s v="Mariana"/>
    <x v="0"/>
    <s v="Igreja Matriz de São Caetano"/>
    <n v="1"/>
    <x v="0"/>
    <n v="1"/>
    <n v="340"/>
    <m/>
    <m/>
    <m/>
    <m/>
    <x v="2"/>
    <x v="0"/>
    <m/>
    <m/>
    <m/>
    <s v="MG3140001BIED00016"/>
    <s v="Bem Imóvel"/>
    <s v="Edificação"/>
    <x v="0"/>
    <m/>
    <m/>
    <d v="1953-05-25T00:00:00"/>
    <m/>
    <m/>
    <m/>
    <x v="21"/>
    <x v="3"/>
    <m/>
    <m/>
    <x v="0"/>
    <m/>
    <s v="Não se aplica"/>
    <m/>
    <m/>
    <m/>
    <m/>
    <m/>
    <m/>
    <m/>
    <m/>
  </r>
  <r>
    <x v="0"/>
    <m/>
    <m/>
    <x v="4"/>
    <x v="11"/>
    <s v="Belém"/>
    <x v="4"/>
    <s v="Palácio Velho"/>
    <n v="1"/>
    <x v="0"/>
    <n v="1"/>
    <n v="341"/>
    <n v="1943"/>
    <m/>
    <m/>
    <m/>
    <x v="2"/>
    <x v="0"/>
    <m/>
    <m/>
    <m/>
    <s v="PA1501402BIED00013"/>
    <s v="Bem Imóvel"/>
    <s v="Edificação"/>
    <x v="1"/>
    <m/>
    <d v="1944-08-21T00:00:00"/>
    <d v="1944-08-21T00:00:00"/>
    <m/>
    <m/>
    <m/>
    <x v="16"/>
    <x v="2"/>
    <m/>
    <m/>
    <x v="0"/>
    <m/>
    <s v="Não se aplica"/>
    <m/>
    <s v="Não se aplica"/>
    <m/>
    <s v="sim"/>
    <m/>
    <m/>
    <m/>
    <m/>
  </r>
  <r>
    <x v="0"/>
    <m/>
    <m/>
    <x v="0"/>
    <x v="10"/>
    <s v="Florianópolis"/>
    <x v="4"/>
    <s v="Casa à rua Saldanha Marinho, nº 3, onde nasceu Victor Meirelles"/>
    <n v="1"/>
    <x v="0"/>
    <n v="1"/>
    <n v="342"/>
    <n v="1944"/>
    <m/>
    <m/>
    <m/>
    <x v="2"/>
    <x v="0"/>
    <m/>
    <m/>
    <m/>
    <s v="SC4205407BIED00009"/>
    <s v="Bem Imóvel"/>
    <s v="Edificação"/>
    <x v="1"/>
    <m/>
    <d v="1950-01-30T00:00:00"/>
    <m/>
    <m/>
    <m/>
    <m/>
    <x v="17"/>
    <x v="3"/>
    <m/>
    <m/>
    <x v="0"/>
    <m/>
    <s v="Não se aplica"/>
    <s v="sim"/>
    <s v="P"/>
    <s v="sim"/>
    <m/>
    <m/>
    <m/>
    <m/>
    <s v="Entorno: PORTARIA Nº 500, DE 20 DE OUTUBRO DE 2014"/>
  </r>
  <r>
    <x v="0"/>
    <m/>
    <m/>
    <x v="3"/>
    <x v="12"/>
    <s v="Taubaté"/>
    <x v="0"/>
    <s v="Capela de Nossa Senhora do Pilar"/>
    <n v="1"/>
    <x v="0"/>
    <n v="1"/>
    <n v="343"/>
    <n v="1944"/>
    <m/>
    <m/>
    <m/>
    <x v="2"/>
    <x v="0"/>
    <m/>
    <m/>
    <m/>
    <s v="SP3554102BIED00002"/>
    <s v="Bem Imóvel"/>
    <s v="Edificação"/>
    <x v="0"/>
    <m/>
    <d v="1944-10-26T00:00:00"/>
    <d v="1944-10-26T00:00:00"/>
    <m/>
    <m/>
    <m/>
    <x v="16"/>
    <x v="2"/>
    <m/>
    <m/>
    <x v="0"/>
    <m/>
    <s v="Não se aplica"/>
    <m/>
    <m/>
    <m/>
    <m/>
    <m/>
    <m/>
    <m/>
    <m/>
  </r>
  <r>
    <x v="0"/>
    <m/>
    <m/>
    <x v="3"/>
    <x v="3"/>
    <s v="Angra dos Reis"/>
    <x v="0"/>
    <s v="Convento e Igreja de Nossa Senhora do Carmo"/>
    <n v="1"/>
    <x v="0"/>
    <n v="1"/>
    <n v="344"/>
    <m/>
    <m/>
    <m/>
    <m/>
    <x v="2"/>
    <x v="0"/>
    <m/>
    <m/>
    <m/>
    <s v="RJ3300100BIED00002"/>
    <s v="Bem Imóvel"/>
    <s v="Edificação"/>
    <x v="0"/>
    <m/>
    <d v="1944-11-28T00:00:00"/>
    <m/>
    <m/>
    <m/>
    <m/>
    <x v="16"/>
    <x v="2"/>
    <m/>
    <m/>
    <x v="0"/>
    <m/>
    <s v="Não se aplica"/>
    <m/>
    <s v="S/D"/>
    <m/>
    <s v="não"/>
    <m/>
    <m/>
    <m/>
    <m/>
  </r>
  <r>
    <x v="0"/>
    <m/>
    <m/>
    <x v="5"/>
    <x v="15"/>
    <s v="Goiás"/>
    <x v="0"/>
    <s v="Igreja de Nossa Senhora da Abadia "/>
    <n v="1"/>
    <x v="0"/>
    <n v="1"/>
    <n v="345"/>
    <n v="1942"/>
    <m/>
    <m/>
    <m/>
    <x v="2"/>
    <x v="0"/>
    <m/>
    <m/>
    <m/>
    <s v="GO5208905BIED00003"/>
    <s v="Bem Imóvel"/>
    <s v="Edificação"/>
    <x v="0"/>
    <m/>
    <m/>
    <d v="1950-04-13T00:00:00"/>
    <m/>
    <m/>
    <m/>
    <x v="17"/>
    <x v="3"/>
    <m/>
    <m/>
    <x v="0"/>
    <m/>
    <s v="Não se aplica"/>
    <m/>
    <m/>
    <m/>
    <m/>
    <m/>
    <m/>
    <m/>
    <s v="O tombamento abrange as imagens, alfaias e móveis antigos"/>
  </r>
  <r>
    <x v="0"/>
    <m/>
    <m/>
    <x v="5"/>
    <x v="15"/>
    <s v="Goiás"/>
    <x v="0"/>
    <s v="Igreja de Nossa Senhora da Boa Morte "/>
    <n v="1"/>
    <x v="0"/>
    <n v="0"/>
    <n v="345"/>
    <n v="1942"/>
    <m/>
    <m/>
    <m/>
    <x v="2"/>
    <x v="0"/>
    <m/>
    <m/>
    <m/>
    <s v="GO5208905BIED00004"/>
    <s v="Bem Imóvel"/>
    <s v="Edificação"/>
    <x v="0"/>
    <m/>
    <m/>
    <d v="1950-04-13T00:00:00"/>
    <m/>
    <m/>
    <m/>
    <x v="17"/>
    <x v="3"/>
    <m/>
    <m/>
    <x v="0"/>
    <m/>
    <s v="Não se aplica"/>
    <m/>
    <m/>
    <m/>
    <m/>
    <m/>
    <m/>
    <m/>
    <s v="O tombamento abrange as imagens, alfaias e móveis antigos"/>
  </r>
  <r>
    <x v="0"/>
    <m/>
    <m/>
    <x v="5"/>
    <x v="15"/>
    <s v="Goiás"/>
    <x v="0"/>
    <s v="Igreja de Nossa Senhora do Carmo "/>
    <n v="1"/>
    <x v="0"/>
    <n v="0"/>
    <n v="345"/>
    <n v="1942"/>
    <m/>
    <m/>
    <m/>
    <x v="2"/>
    <x v="0"/>
    <m/>
    <m/>
    <m/>
    <s v="GO5208905BIED00005"/>
    <s v="Bem Imóvel"/>
    <s v="Edificação"/>
    <x v="0"/>
    <m/>
    <m/>
    <d v="1950-04-13T00:00:00"/>
    <m/>
    <m/>
    <m/>
    <x v="17"/>
    <x v="3"/>
    <m/>
    <m/>
    <x v="0"/>
    <m/>
    <s v="Não se aplica"/>
    <m/>
    <m/>
    <m/>
    <m/>
    <m/>
    <m/>
    <m/>
    <s v="O tombamento abrange as imagens, alfaias e móveis antigos"/>
  </r>
  <r>
    <x v="0"/>
    <m/>
    <m/>
    <x v="5"/>
    <x v="15"/>
    <s v="Goiás"/>
    <x v="0"/>
    <s v="Igreja de Santa Bárbara "/>
    <n v="1"/>
    <x v="0"/>
    <n v="0"/>
    <n v="345"/>
    <n v="1942"/>
    <m/>
    <m/>
    <m/>
    <x v="2"/>
    <x v="0"/>
    <m/>
    <m/>
    <m/>
    <s v="GO5208905BIED00006"/>
    <s v="Bem Imóvel"/>
    <s v="Edificação"/>
    <x v="0"/>
    <m/>
    <m/>
    <d v="1950-04-13T00:00:00"/>
    <m/>
    <m/>
    <m/>
    <x v="17"/>
    <x v="3"/>
    <m/>
    <m/>
    <x v="0"/>
    <m/>
    <s v="Não se aplica"/>
    <m/>
    <m/>
    <m/>
    <m/>
    <m/>
    <m/>
    <m/>
    <s v="O tombamento abrange as imagens, alfaias e móveis antigos"/>
  </r>
  <r>
    <x v="0"/>
    <m/>
    <m/>
    <x v="5"/>
    <x v="15"/>
    <s v="Goiás"/>
    <x v="0"/>
    <s v="Igreja de São Francisco de Paula"/>
    <n v="1"/>
    <x v="0"/>
    <n v="0"/>
    <n v="345"/>
    <n v="1942"/>
    <m/>
    <m/>
    <m/>
    <x v="2"/>
    <x v="0"/>
    <m/>
    <m/>
    <m/>
    <s v="GO5208905BIED00007"/>
    <s v="Bem Imóvel"/>
    <s v="Edificação"/>
    <x v="0"/>
    <m/>
    <m/>
    <d v="1950-04-13T00:00:00"/>
    <m/>
    <m/>
    <m/>
    <x v="17"/>
    <x v="3"/>
    <m/>
    <m/>
    <x v="0"/>
    <m/>
    <s v="Não se aplica"/>
    <m/>
    <m/>
    <m/>
    <m/>
    <m/>
    <m/>
    <m/>
    <s v="O tombamento abrange as imagens, alfaias e móveis antigos"/>
  </r>
  <r>
    <x v="0"/>
    <m/>
    <m/>
    <x v="5"/>
    <x v="15"/>
    <s v="Goiás"/>
    <x v="4"/>
    <s v="Quartel do Batalhão de Infantaria, 20 - Casa do Antigo Quartel da II Companhia"/>
    <n v="1"/>
    <x v="0"/>
    <n v="0"/>
    <n v="345"/>
    <n v="1942"/>
    <m/>
    <m/>
    <m/>
    <x v="2"/>
    <x v="0"/>
    <m/>
    <m/>
    <m/>
    <s v="GO5208905BIED00009"/>
    <s v="Bem Imóvel"/>
    <s v="Edificação"/>
    <x v="1"/>
    <m/>
    <d v="1950-07-31T00:00:00"/>
    <m/>
    <m/>
    <m/>
    <m/>
    <x v="17"/>
    <x v="3"/>
    <m/>
    <m/>
    <x v="0"/>
    <m/>
    <s v="Não se aplica"/>
    <m/>
    <m/>
    <m/>
    <m/>
    <m/>
    <m/>
    <m/>
    <m/>
  </r>
  <r>
    <x v="0"/>
    <m/>
    <m/>
    <x v="5"/>
    <x v="15"/>
    <s v="Goiás"/>
    <x v="4"/>
    <s v="Casa de Câmara e Cadeia"/>
    <n v="1"/>
    <x v="0"/>
    <n v="0"/>
    <n v="345"/>
    <n v="1942"/>
    <m/>
    <m/>
    <m/>
    <x v="2"/>
    <x v="0"/>
    <m/>
    <m/>
    <m/>
    <s v="GO5208905BIED00002"/>
    <s v="Bem Imóvel"/>
    <s v="Edificação"/>
    <x v="1"/>
    <m/>
    <m/>
    <d v="1951-05-03T00:00:00"/>
    <m/>
    <m/>
    <m/>
    <x v="8"/>
    <x v="3"/>
    <m/>
    <m/>
    <x v="0"/>
    <m/>
    <s v="Não se aplica"/>
    <m/>
    <m/>
    <m/>
    <m/>
    <m/>
    <m/>
    <m/>
    <m/>
  </r>
  <r>
    <x v="0"/>
    <m/>
    <m/>
    <x v="5"/>
    <x v="15"/>
    <s v="Goiás"/>
    <x v="2"/>
    <s v="Largo do Chafariz: conjunto arquitetônico e urbanístico"/>
    <n v="1"/>
    <x v="0"/>
    <n v="0"/>
    <n v="345"/>
    <n v="1942"/>
    <m/>
    <m/>
    <m/>
    <x v="2"/>
    <x v="0"/>
    <m/>
    <m/>
    <m/>
    <s v="GO5208905BICA00001"/>
    <s v="Bem Imóvel"/>
    <s v="Conjunto Arquitetônico"/>
    <x v="1"/>
    <d v="1978-09-18T00:00:00"/>
    <m/>
    <d v="1951-05-03T00:00:00"/>
    <m/>
    <m/>
    <m/>
    <x v="8"/>
    <x v="3"/>
    <m/>
    <m/>
    <x v="0"/>
    <m/>
    <s v="Não se aplica"/>
    <m/>
    <m/>
    <m/>
    <m/>
    <m/>
    <m/>
    <m/>
    <m/>
  </r>
  <r>
    <x v="0"/>
    <m/>
    <m/>
    <x v="5"/>
    <x v="15"/>
    <s v="Goiás"/>
    <x v="2"/>
    <s v="Conjunto arquitetônico e urbanístico da Rua João Pessoa, antiga da Fundição"/>
    <n v="1"/>
    <x v="0"/>
    <n v="0"/>
    <n v="345"/>
    <n v="1942"/>
    <m/>
    <m/>
    <m/>
    <x v="2"/>
    <x v="0"/>
    <m/>
    <m/>
    <m/>
    <s v="GO5208905BICU00001"/>
    <s v="Bem Imóvel"/>
    <s v="Conjunto Arquitetônico"/>
    <x v="1"/>
    <d v="1978-09-18T00:00:00"/>
    <m/>
    <d v="1951-05-03T00:00:00"/>
    <m/>
    <m/>
    <m/>
    <x v="8"/>
    <x v="3"/>
    <m/>
    <m/>
    <x v="0"/>
    <m/>
    <s v="Não se aplica"/>
    <m/>
    <m/>
    <m/>
    <m/>
    <m/>
    <m/>
    <m/>
    <m/>
  </r>
  <r>
    <x v="0"/>
    <m/>
    <m/>
    <x v="5"/>
    <x v="15"/>
    <s v="Goiás"/>
    <x v="8"/>
    <s v="Imagem de Nossa Senhora do Rosário"/>
    <n v="1"/>
    <x v="0"/>
    <n v="0"/>
    <n v="345"/>
    <n v="1942"/>
    <m/>
    <m/>
    <m/>
    <x v="2"/>
    <x v="0"/>
    <m/>
    <m/>
    <m/>
    <s v="GO5208905BMAR00002"/>
    <s v="Bem Móvel e Integrado"/>
    <s v="Artefato"/>
    <x v="1"/>
    <m/>
    <m/>
    <d v="1950-04-13T00:00:00"/>
    <m/>
    <m/>
    <m/>
    <x v="17"/>
    <x v="3"/>
    <m/>
    <m/>
    <x v="0"/>
    <m/>
    <s v="Não se aplica"/>
    <m/>
    <s v="Não se aplica"/>
    <m/>
    <m/>
    <m/>
    <m/>
    <m/>
    <s v="Atualmente (?) recolhida ao Convento dos Dominicanos"/>
  </r>
  <r>
    <x v="0"/>
    <m/>
    <m/>
    <x v="5"/>
    <x v="15"/>
    <s v="Goiás"/>
    <x v="4"/>
    <s v="Palácio Conde dos Arcos - Palácio dos Governadores, inclusive as armas de Portugal e dois bustos de pedra"/>
    <n v="1"/>
    <x v="0"/>
    <n v="0"/>
    <n v="345"/>
    <n v="1942"/>
    <m/>
    <m/>
    <m/>
    <x v="2"/>
    <x v="0"/>
    <m/>
    <m/>
    <m/>
    <s v="GO5208905BIED00008"/>
    <s v="Bem Imóvel"/>
    <s v="Edificação"/>
    <x v="1"/>
    <m/>
    <d v="1951-05-03T00:00:00"/>
    <d v="1951-05-03T00:00:00"/>
    <m/>
    <m/>
    <m/>
    <x v="8"/>
    <x v="3"/>
    <m/>
    <m/>
    <x v="0"/>
    <m/>
    <s v="Não se aplica"/>
    <m/>
    <m/>
    <m/>
    <m/>
    <m/>
    <m/>
    <m/>
    <m/>
  </r>
  <r>
    <x v="0"/>
    <m/>
    <m/>
    <x v="5"/>
    <x v="15"/>
    <s v="Goiás"/>
    <x v="7"/>
    <s v="Goiás, GO: conjunto arquitetônico e urbanístico"/>
    <n v="1"/>
    <x v="0"/>
    <n v="0"/>
    <n v="345"/>
    <n v="1942"/>
    <m/>
    <m/>
    <m/>
    <x v="2"/>
    <x v="0"/>
    <m/>
    <m/>
    <m/>
    <s v="GO5208905BICU00002"/>
    <s v="Bem Imóvel"/>
    <s v="Conjunto Urbano"/>
    <x v="1"/>
    <d v="1978-09-18T00:00:00"/>
    <d v="1978-09-18T00:00:00"/>
    <d v="1978-09-18T00:00:00"/>
    <m/>
    <m/>
    <s v="41B"/>
    <x v="22"/>
    <x v="5"/>
    <n v="2003"/>
    <m/>
    <x v="0"/>
    <m/>
    <s v="T"/>
    <s v="sim"/>
    <s v="T"/>
    <s v="sim"/>
    <s v="sim"/>
    <s v="sim"/>
    <s v="sim"/>
    <s v="2003 - 2012"/>
    <s v="Informações sobre as poligonais no Sambaqui. Estudos para revisão das normas contratados em 2012. .: 1- “Planta demarcada no Processo nº 345-T (3º volume). Onde se lê rua Sebastião Fleury Caiado, leia-se Sebastião Fleury Curado, conforme carta do senhor A"/>
  </r>
  <r>
    <x v="0"/>
    <m/>
    <m/>
    <x v="3"/>
    <x v="12"/>
    <s v="São Roque"/>
    <x v="8"/>
    <s v="Sitio Querubim: forro da capela"/>
    <n v="1"/>
    <x v="0"/>
    <n v="1"/>
    <n v="346"/>
    <n v="1941"/>
    <m/>
    <m/>
    <m/>
    <x v="2"/>
    <x v="0"/>
    <m/>
    <m/>
    <m/>
    <s v="SP3550605BIED00001"/>
    <s v="Bem Móvel e Integrado"/>
    <s v="Artefato"/>
    <x v="1"/>
    <m/>
    <d v="1950-02-15T00:00:00"/>
    <m/>
    <m/>
    <m/>
    <m/>
    <x v="17"/>
    <x v="3"/>
    <m/>
    <m/>
    <x v="0"/>
    <m/>
    <s v="Não se aplica"/>
    <m/>
    <s v="Não se aplica"/>
    <m/>
    <m/>
    <m/>
    <m/>
    <m/>
    <m/>
  </r>
  <r>
    <x v="0"/>
    <m/>
    <m/>
    <x v="3"/>
    <x v="12"/>
    <s v="Ilhabela"/>
    <x v="4"/>
    <s v="Fazenda do Engenho d' Água: casa"/>
    <n v="1"/>
    <x v="0"/>
    <n v="1"/>
    <n v="347"/>
    <n v="1945"/>
    <m/>
    <m/>
    <m/>
    <x v="2"/>
    <x v="0"/>
    <m/>
    <m/>
    <m/>
    <s v="SP3520400BIED00001"/>
    <s v="Bem Imóvel"/>
    <s v="Edificação"/>
    <x v="1"/>
    <m/>
    <d v="1951-10-22T00:00:00"/>
    <d v="1951-10-22T00:00:00"/>
    <m/>
    <m/>
    <m/>
    <x v="8"/>
    <x v="3"/>
    <m/>
    <m/>
    <x v="0"/>
    <m/>
    <s v="Não se aplica"/>
    <m/>
    <m/>
    <m/>
    <m/>
    <m/>
    <m/>
    <m/>
    <m/>
  </r>
  <r>
    <x v="0"/>
    <m/>
    <m/>
    <x v="3"/>
    <x v="12"/>
    <s v="Santos"/>
    <x v="0"/>
    <s v="Mosteiro e Igreja de São Bento"/>
    <n v="1"/>
    <x v="0"/>
    <n v="1"/>
    <n v="348"/>
    <n v="1945"/>
    <m/>
    <m/>
    <m/>
    <x v="2"/>
    <x v="0"/>
    <m/>
    <m/>
    <m/>
    <s v="SP3548500BICA00002"/>
    <s v="Bem Imóvel"/>
    <s v="Edificação"/>
    <x v="0"/>
    <m/>
    <m/>
    <d v="1948-03-18T00:00:00"/>
    <m/>
    <m/>
    <m/>
    <x v="7"/>
    <x v="2"/>
    <m/>
    <m/>
    <x v="0"/>
    <m/>
    <s v="Não se aplica"/>
    <m/>
    <m/>
    <m/>
    <m/>
    <m/>
    <m/>
    <m/>
    <m/>
  </r>
  <r>
    <x v="0"/>
    <s v="Despacho para INDEFERIR o Processo em 11/02/2004."/>
    <m/>
    <x v="3"/>
    <x v="6"/>
    <s v="Belo Horizonte"/>
    <x v="3"/>
    <s v="Peças de Mobiliário do espólio do Coronel Modestino Gonçalves"/>
    <n v="1"/>
    <x v="1"/>
    <n v="1"/>
    <n v="349"/>
    <n v="2000"/>
    <m/>
    <m/>
    <m/>
    <x v="2"/>
    <x v="4"/>
    <m/>
    <m/>
    <m/>
    <s v=" "/>
    <s v="Bem Móvel e Integrado"/>
    <s v="Coleção"/>
    <x v="1"/>
    <m/>
    <m/>
    <m/>
    <m/>
    <m/>
    <m/>
    <x v="1"/>
    <x v="1"/>
    <m/>
    <d v="2004-02-11T00:00:00"/>
    <x v="2"/>
    <m/>
    <m/>
    <m/>
    <m/>
    <m/>
    <m/>
    <m/>
    <m/>
    <m/>
    <m/>
  </r>
  <r>
    <x v="0"/>
    <s v="Processo INDEFERIDO em 27/08/2014."/>
    <s v="01458.002326/2010-46"/>
    <x v="0"/>
    <x v="0"/>
    <s v="Torres"/>
    <x v="11"/>
    <s v="Monumentos Naturais"/>
    <n v="1"/>
    <x v="1"/>
    <n v="1"/>
    <n v="350"/>
    <n v="1945"/>
    <m/>
    <m/>
    <m/>
    <x v="2"/>
    <x v="4"/>
    <m/>
    <m/>
    <m/>
    <s v=" "/>
    <s v="Bem Paisagístico"/>
    <s v="Paisagem"/>
    <x v="1"/>
    <m/>
    <m/>
    <m/>
    <m/>
    <m/>
    <m/>
    <x v="1"/>
    <x v="1"/>
    <m/>
    <d v="2014-08-27T00:00:00"/>
    <x v="5"/>
    <m/>
    <m/>
    <m/>
    <m/>
    <m/>
    <m/>
    <m/>
    <m/>
    <m/>
    <m/>
  </r>
  <r>
    <x v="0"/>
    <s v="Processo INDEFERIDO em 10/08/1962."/>
    <m/>
    <x v="0"/>
    <x v="0"/>
    <s v="Rio Pardo"/>
    <x v="7"/>
    <s v="Conjunto Arquitetônico da Cidade de Rio Pardo"/>
    <n v="1"/>
    <x v="1"/>
    <n v="1"/>
    <n v="351"/>
    <m/>
    <m/>
    <m/>
    <m/>
    <x v="2"/>
    <x v="4"/>
    <m/>
    <m/>
    <m/>
    <s v=" "/>
    <s v="Bem Imóvel"/>
    <s v="Conjunto Urbano"/>
    <x v="1"/>
    <m/>
    <m/>
    <m/>
    <m/>
    <m/>
    <m/>
    <x v="1"/>
    <x v="1"/>
    <m/>
    <d v="1962-08-10T00:00:00"/>
    <x v="4"/>
    <m/>
    <m/>
    <m/>
    <m/>
    <m/>
    <m/>
    <m/>
    <m/>
    <m/>
    <m/>
  </r>
  <r>
    <x v="0"/>
    <s v="Encaminhado para INDEFERIMENTO em 16/10/2015"/>
    <s v="01458.000273/2013-71"/>
    <x v="3"/>
    <x v="12"/>
    <s v="Ilhabela"/>
    <x v="4"/>
    <s v="Casa da Fazenda Velha ou São Matias"/>
    <n v="1"/>
    <x v="1"/>
    <n v="1"/>
    <n v="352"/>
    <n v="1945"/>
    <m/>
    <m/>
    <m/>
    <x v="2"/>
    <x v="4"/>
    <m/>
    <m/>
    <m/>
    <s v=" "/>
    <s v="Bem Imóvel"/>
    <s v="Edificação"/>
    <x v="1"/>
    <m/>
    <m/>
    <m/>
    <m/>
    <m/>
    <m/>
    <x v="1"/>
    <x v="1"/>
    <m/>
    <d v="1905-07-07T00:00:00"/>
    <x v="5"/>
    <m/>
    <m/>
    <m/>
    <m/>
    <m/>
    <m/>
    <m/>
    <m/>
    <m/>
    <m/>
  </r>
  <r>
    <x v="0"/>
    <m/>
    <m/>
    <x v="3"/>
    <x v="12"/>
    <s v="São Paulo"/>
    <x v="4"/>
    <s v="Casa do Tatuapé"/>
    <n v="1"/>
    <x v="0"/>
    <n v="1"/>
    <n v="353"/>
    <m/>
    <m/>
    <m/>
    <m/>
    <x v="2"/>
    <x v="0"/>
    <m/>
    <m/>
    <m/>
    <s v="SP3550308BIED00009"/>
    <s v="Bem Imóvel"/>
    <s v="Edificação"/>
    <x v="1"/>
    <m/>
    <d v="1951-10-22T00:00:00"/>
    <d v="1951-10-22T00:00:00"/>
    <m/>
    <m/>
    <m/>
    <x v="8"/>
    <x v="3"/>
    <m/>
    <m/>
    <x v="0"/>
    <m/>
    <s v="Não se aplica"/>
    <m/>
    <m/>
    <m/>
    <m/>
    <m/>
    <m/>
    <m/>
    <m/>
  </r>
  <r>
    <x v="0"/>
    <s v="O processo 0354-T foi anexado ao processo 1217-T-87."/>
    <m/>
    <x v="3"/>
    <x v="12"/>
    <s v="São Paulo"/>
    <x v="13"/>
    <s v="Apenso ao 1217-T-87"/>
    <n v="1"/>
    <x v="1"/>
    <n v="1"/>
    <n v="354"/>
    <m/>
    <m/>
    <m/>
    <m/>
    <x v="2"/>
    <x v="4"/>
    <m/>
    <m/>
    <m/>
    <s v=" "/>
    <m/>
    <m/>
    <x v="1"/>
    <m/>
    <m/>
    <m/>
    <m/>
    <m/>
    <m/>
    <x v="1"/>
    <x v="1"/>
    <m/>
    <m/>
    <x v="0"/>
    <m/>
    <m/>
    <m/>
    <m/>
    <m/>
    <m/>
    <m/>
    <m/>
    <m/>
    <m/>
  </r>
  <r>
    <x v="0"/>
    <m/>
    <m/>
    <x v="3"/>
    <x v="12"/>
    <s v="Cotia"/>
    <x v="4"/>
    <s v="Sítio do Padre Inácio: casa"/>
    <n v="1"/>
    <x v="0"/>
    <n v="1"/>
    <n v="355"/>
    <m/>
    <m/>
    <m/>
    <m/>
    <x v="2"/>
    <x v="0"/>
    <m/>
    <m/>
    <m/>
    <s v="SP3513009BIED00001"/>
    <s v="Bem Imóvel"/>
    <s v="Edificação"/>
    <x v="1"/>
    <m/>
    <d v="1951-10-08T00:00:00"/>
    <d v="1951-10-08T00:00:00"/>
    <m/>
    <m/>
    <m/>
    <x v="8"/>
    <x v="3"/>
    <m/>
    <m/>
    <x v="0"/>
    <m/>
    <s v="Não se aplica"/>
    <m/>
    <m/>
    <m/>
    <m/>
    <m/>
    <m/>
    <m/>
    <m/>
  </r>
  <r>
    <x v="0"/>
    <m/>
    <m/>
    <x v="3"/>
    <x v="6"/>
    <s v="Mariana"/>
    <x v="0"/>
    <s v="Igreja Matriz de Nossa Senhora de Nazaré"/>
    <n v="1"/>
    <x v="0"/>
    <n v="1"/>
    <n v="356"/>
    <m/>
    <m/>
    <m/>
    <m/>
    <x v="2"/>
    <x v="0"/>
    <m/>
    <m/>
    <m/>
    <s v="MG3140001BIED00015"/>
    <s v="Bem Imóvel"/>
    <s v="Edificação"/>
    <x v="0"/>
    <m/>
    <d v="1945-11-05T00:00:00"/>
    <d v="1945-11-05T00:00:00"/>
    <m/>
    <m/>
    <m/>
    <x v="23"/>
    <x v="2"/>
    <m/>
    <m/>
    <x v="0"/>
    <m/>
    <s v="Não se aplica"/>
    <m/>
    <m/>
    <m/>
    <m/>
    <m/>
    <m/>
    <m/>
    <s v="A Igreja localiza-se no Distrito de Santa Rita Durão"/>
  </r>
  <r>
    <x v="0"/>
    <m/>
    <m/>
    <x v="3"/>
    <x v="6"/>
    <s v="Mariana"/>
    <x v="0"/>
    <s v="Igreja de Nossa Senhora do Rosário"/>
    <n v="1"/>
    <x v="0"/>
    <n v="1"/>
    <n v="357"/>
    <m/>
    <m/>
    <m/>
    <m/>
    <x v="2"/>
    <x v="0"/>
    <m/>
    <m/>
    <m/>
    <s v="MG3140001BIED00010"/>
    <s v="Bem Imóvel"/>
    <s v="Edificação"/>
    <x v="0"/>
    <m/>
    <d v="1945-11-05T00:00:00"/>
    <d v="1945-11-05T00:00:00"/>
    <m/>
    <m/>
    <m/>
    <x v="23"/>
    <x v="2"/>
    <m/>
    <m/>
    <x v="0"/>
    <m/>
    <s v="Não se aplica"/>
    <m/>
    <m/>
    <m/>
    <m/>
    <m/>
    <m/>
    <m/>
    <m/>
  </r>
  <r>
    <x v="0"/>
    <m/>
    <m/>
    <x v="2"/>
    <x v="2"/>
    <s v="Vicência"/>
    <x v="6"/>
    <s v="Engenho Poço Comprido: casa grande e capela"/>
    <n v="1"/>
    <x v="0"/>
    <n v="1"/>
    <n v="358"/>
    <n v="1946"/>
    <m/>
    <m/>
    <m/>
    <x v="2"/>
    <x v="0"/>
    <m/>
    <m/>
    <m/>
    <s v="PE2616308BICA00001"/>
    <s v="Bem Imóvel"/>
    <s v="Conjunto Arquitetônico"/>
    <x v="3"/>
    <m/>
    <m/>
    <d v="1962-05-21T00:00:00"/>
    <m/>
    <m/>
    <m/>
    <x v="15"/>
    <x v="4"/>
    <m/>
    <m/>
    <x v="0"/>
    <m/>
    <s v="Não se aplica"/>
    <m/>
    <m/>
    <m/>
    <m/>
    <m/>
    <m/>
    <m/>
    <m/>
  </r>
  <r>
    <x v="0"/>
    <m/>
    <m/>
    <x v="2"/>
    <x v="2"/>
    <s v="Igarassu"/>
    <x v="7"/>
    <s v="Igarassu, PE: conjunto arquitetônico e paisagístico"/>
    <n v="1"/>
    <x v="0"/>
    <n v="1"/>
    <n v="359"/>
    <n v="1945"/>
    <m/>
    <m/>
    <m/>
    <x v="2"/>
    <x v="0"/>
    <m/>
    <m/>
    <m/>
    <s v="PE-2606804-BI-CU-00001"/>
    <s v="Bem Imóvel"/>
    <s v="Conjunto Urbano"/>
    <x v="1"/>
    <d v="1972-10-10T00:00:00"/>
    <m/>
    <m/>
    <m/>
    <n v="1972"/>
    <n v="58"/>
    <x v="24"/>
    <x v="5"/>
    <m/>
    <m/>
    <x v="0"/>
    <s v="Na 58ª reunião do Conselho Consultivo, foi aprovado o tombamento sem a área, a ser definida por uma comissão técnica que deve visitar o local posteriormente"/>
    <s v="sim"/>
    <m/>
    <s v="sim"/>
    <m/>
    <m/>
    <m/>
    <m/>
    <m/>
    <s v="Informações sobre delimitação das poligonais: DEPAM-RJ 98-99"/>
  </r>
  <r>
    <x v="0"/>
    <m/>
    <m/>
    <x v="2"/>
    <x v="2"/>
    <s v="Igarassu"/>
    <x v="0"/>
    <s v="Capela de Nossa Senhora do Livramento "/>
    <n v="1"/>
    <x v="0"/>
    <n v="0"/>
    <n v="359"/>
    <n v="1945"/>
    <m/>
    <m/>
    <m/>
    <x v="2"/>
    <x v="0"/>
    <m/>
    <m/>
    <m/>
    <s v="PE2606804BIED00001"/>
    <s v="Bem Imóvel"/>
    <s v="Edificação"/>
    <x v="0"/>
    <m/>
    <d v="1951-05-25T00:00:00"/>
    <d v="1951-05-25T00:00:00"/>
    <m/>
    <m/>
    <m/>
    <x v="8"/>
    <x v="3"/>
    <m/>
    <m/>
    <x v="0"/>
    <m/>
    <s v="Não se aplica"/>
    <m/>
    <m/>
    <m/>
    <m/>
    <m/>
    <m/>
    <m/>
    <m/>
  </r>
  <r>
    <x v="0"/>
    <m/>
    <m/>
    <x v="2"/>
    <x v="2"/>
    <s v="Igarassu"/>
    <x v="0"/>
    <s v="Igreja do Sagrado Coração de Jesus"/>
    <n v="1"/>
    <x v="0"/>
    <n v="0"/>
    <n v="359"/>
    <n v="1945"/>
    <m/>
    <m/>
    <m/>
    <x v="2"/>
    <x v="0"/>
    <m/>
    <m/>
    <m/>
    <s v="PE2606804BIED00002"/>
    <s v="Bem Imóvel"/>
    <s v="Edificação"/>
    <x v="0"/>
    <m/>
    <d v="1951-05-25T00:00:00"/>
    <d v="1951-05-25T00:00:00"/>
    <m/>
    <m/>
    <m/>
    <x v="8"/>
    <x v="3"/>
    <m/>
    <m/>
    <x v="0"/>
    <m/>
    <s v="Não se aplica"/>
    <m/>
    <m/>
    <m/>
    <m/>
    <m/>
    <m/>
    <m/>
    <m/>
  </r>
  <r>
    <x v="0"/>
    <m/>
    <m/>
    <x v="2"/>
    <x v="2"/>
    <s v="Igarassu"/>
    <x v="0"/>
    <s v="Igreja Matriz de São Cosme e São Damião"/>
    <n v="1"/>
    <x v="0"/>
    <n v="0"/>
    <n v="359"/>
    <n v="1945"/>
    <m/>
    <m/>
    <m/>
    <x v="2"/>
    <x v="0"/>
    <m/>
    <m/>
    <m/>
    <s v="PE2606804BIED00003"/>
    <s v="Bem Imóvel"/>
    <s v="Edificação"/>
    <x v="0"/>
    <m/>
    <d v="1951-05-25T00:00:00"/>
    <d v="1951-05-25T00:00:00"/>
    <m/>
    <m/>
    <m/>
    <x v="8"/>
    <x v="3"/>
    <m/>
    <m/>
    <x v="0"/>
    <m/>
    <s v="Não se aplica"/>
    <m/>
    <m/>
    <m/>
    <m/>
    <m/>
    <m/>
    <m/>
    <m/>
  </r>
  <r>
    <x v="0"/>
    <m/>
    <m/>
    <x v="2"/>
    <x v="2"/>
    <s v="Igarassu"/>
    <x v="0"/>
    <s v="Capela de São Sebastião "/>
    <n v="1"/>
    <x v="0"/>
    <n v="0"/>
    <n v="359"/>
    <n v="1945"/>
    <m/>
    <m/>
    <m/>
    <x v="2"/>
    <x v="0"/>
    <m/>
    <m/>
    <m/>
    <s v="PE2606804BIED00004"/>
    <s v="Bem Imóvel"/>
    <s v="Edificação"/>
    <x v="0"/>
    <m/>
    <d v="1951-05-25T00:00:00"/>
    <d v="1951-05-25T00:00:00"/>
    <m/>
    <m/>
    <m/>
    <x v="8"/>
    <x v="3"/>
    <m/>
    <m/>
    <x v="0"/>
    <m/>
    <s v="Não se aplica"/>
    <m/>
    <m/>
    <m/>
    <m/>
    <m/>
    <m/>
    <m/>
    <m/>
  </r>
  <r>
    <x v="0"/>
    <m/>
    <m/>
    <x v="3"/>
    <x v="14"/>
    <s v="Vitória"/>
    <x v="0"/>
    <s v="Igreja de Nossa Senhora do Rosário"/>
    <n v="1"/>
    <x v="0"/>
    <n v="1"/>
    <n v="360"/>
    <n v="1946"/>
    <m/>
    <m/>
    <m/>
    <x v="2"/>
    <x v="0"/>
    <m/>
    <m/>
    <m/>
    <s v="ES3205309BIED00003"/>
    <s v="Bem Imóvel"/>
    <s v="Edificação"/>
    <x v="0"/>
    <m/>
    <d v="1946-07-24T00:00:00"/>
    <m/>
    <m/>
    <m/>
    <m/>
    <x v="13"/>
    <x v="2"/>
    <m/>
    <m/>
    <x v="0"/>
    <m/>
    <s v="Não se aplica"/>
    <m/>
    <s v="S/D"/>
    <m/>
    <m/>
    <m/>
    <m/>
    <m/>
    <m/>
  </r>
  <r>
    <x v="0"/>
    <m/>
    <m/>
    <x v="3"/>
    <x v="6"/>
    <s v="São João Del Rei"/>
    <x v="4"/>
    <s v="Sobrado à Rua Marechal Deodoro, 12"/>
    <n v="1"/>
    <x v="0"/>
    <n v="1"/>
    <n v="361"/>
    <n v="1946"/>
    <m/>
    <m/>
    <m/>
    <x v="2"/>
    <x v="0"/>
    <m/>
    <m/>
    <m/>
    <s v="MG3162500BIED00001"/>
    <s v="Bem Imóvel"/>
    <s v="Edificação"/>
    <x v="1"/>
    <m/>
    <d v="1946-08-01T00:00:00"/>
    <d v="1946-08-01T00:00:00"/>
    <m/>
    <n v="1946"/>
    <n v="12"/>
    <x v="13"/>
    <x v="2"/>
    <m/>
    <m/>
    <x v="0"/>
    <m/>
    <s v="Não se aplica"/>
    <m/>
    <m/>
    <m/>
    <m/>
    <m/>
    <m/>
    <m/>
    <s v="De acordo com o Decreto nº 21.002, de 07/10/1946, a propriedade passou para a União&quot;."/>
  </r>
  <r>
    <x v="0"/>
    <s v="Processo INDEFERIDO em 03/05/1999. "/>
    <m/>
    <x v="3"/>
    <x v="12"/>
    <s v="Taubaté"/>
    <x v="8"/>
    <s v="Altar-Mor da Catedral de Taubaté"/>
    <n v="1"/>
    <x v="1"/>
    <n v="1"/>
    <n v="362"/>
    <n v="1946"/>
    <m/>
    <m/>
    <m/>
    <x v="2"/>
    <x v="4"/>
    <m/>
    <m/>
    <m/>
    <s v=" "/>
    <s v="Bem Móvel e Integrado"/>
    <s v="Artefato"/>
    <x v="1"/>
    <m/>
    <m/>
    <m/>
    <m/>
    <m/>
    <m/>
    <x v="1"/>
    <x v="1"/>
    <m/>
    <d v="1999-05-03T00:00:00"/>
    <x v="3"/>
    <m/>
    <s v="Não se aplica"/>
    <m/>
    <m/>
    <m/>
    <m/>
    <m/>
    <m/>
    <m/>
    <m/>
  </r>
  <r>
    <x v="0"/>
    <s v="Processo INDEFERIDO em 12/06/1950."/>
    <m/>
    <x v="0"/>
    <x v="10"/>
    <s v="Florianópolis"/>
    <x v="4"/>
    <s v="Monumento em Honra aos Heróis da Guerra do Paraguai"/>
    <n v="1"/>
    <x v="1"/>
    <n v="1"/>
    <n v="363"/>
    <m/>
    <m/>
    <m/>
    <m/>
    <x v="2"/>
    <x v="4"/>
    <m/>
    <m/>
    <m/>
    <s v=" "/>
    <s v="Bem Imóvel"/>
    <s v="Edificação"/>
    <x v="1"/>
    <m/>
    <m/>
    <m/>
    <m/>
    <m/>
    <m/>
    <x v="1"/>
    <x v="1"/>
    <m/>
    <d v="1950-06-12T00:00:00"/>
    <x v="6"/>
    <m/>
    <m/>
    <m/>
    <m/>
    <m/>
    <m/>
    <m/>
    <m/>
    <m/>
    <m/>
  </r>
  <r>
    <x v="2"/>
    <s v="Origem: DEPAM,21/03/2013 / Destino: Superintendência, 03/05/2013"/>
    <s v="01458.001007/2012-85"/>
    <x v="3"/>
    <x v="3"/>
    <s v="Rio de Janeiro"/>
    <x v="3"/>
    <s v="Coleção científica do espólio de Curt Nimuendajú"/>
    <n v="1"/>
    <x v="1"/>
    <n v="1"/>
    <n v="364"/>
    <n v="1946"/>
    <m/>
    <m/>
    <m/>
    <x v="2"/>
    <x v="8"/>
    <m/>
    <m/>
    <m/>
    <s v=" "/>
    <s v="Bem Móvel e Integrado"/>
    <s v="Coleção"/>
    <x v="1"/>
    <m/>
    <m/>
    <m/>
    <m/>
    <m/>
    <m/>
    <x v="1"/>
    <x v="1"/>
    <m/>
    <m/>
    <x v="0"/>
    <m/>
    <m/>
    <m/>
    <m/>
    <m/>
    <m/>
    <m/>
    <m/>
    <m/>
    <m/>
  </r>
  <r>
    <x v="0"/>
    <m/>
    <m/>
    <x v="3"/>
    <x v="3"/>
    <s v="Niterói"/>
    <x v="5"/>
    <s v="Recolhimento de Santa Teresa: remanescentes"/>
    <n v="1"/>
    <x v="0"/>
    <n v="1"/>
    <n v="365"/>
    <n v="1946"/>
    <m/>
    <m/>
    <m/>
    <x v="2"/>
    <x v="0"/>
    <m/>
    <m/>
    <m/>
    <s v="RJ3303302BIED00005"/>
    <s v="Bem Imóvel"/>
    <s v="Ruína"/>
    <x v="1"/>
    <m/>
    <m/>
    <d v="1955-01-08T00:00:00"/>
    <m/>
    <m/>
    <m/>
    <x v="20"/>
    <x v="3"/>
    <m/>
    <m/>
    <x v="0"/>
    <m/>
    <s v="Não se aplica"/>
    <m/>
    <m/>
    <m/>
    <m/>
    <m/>
    <m/>
    <m/>
    <s v="Construção localizada em terreno de marinha"/>
  </r>
  <r>
    <x v="0"/>
    <s v="Processo INDEFERIDO em 03/05/1999."/>
    <m/>
    <x v="3"/>
    <x v="12"/>
    <s v="Itu"/>
    <x v="0"/>
    <s v="Capela do Senhor do Bonfim"/>
    <n v="1"/>
    <x v="1"/>
    <n v="1"/>
    <n v="366"/>
    <n v="1946"/>
    <m/>
    <m/>
    <m/>
    <x v="2"/>
    <x v="4"/>
    <m/>
    <m/>
    <m/>
    <s v=" "/>
    <s v="Bem Imóvel"/>
    <s v="Edificação"/>
    <x v="0"/>
    <m/>
    <m/>
    <m/>
    <m/>
    <m/>
    <m/>
    <x v="1"/>
    <x v="1"/>
    <m/>
    <d v="1999-05-03T00:00:00"/>
    <x v="3"/>
    <m/>
    <m/>
    <m/>
    <m/>
    <m/>
    <m/>
    <m/>
    <m/>
    <m/>
    <m/>
  </r>
  <r>
    <x v="0"/>
    <m/>
    <m/>
    <x v="3"/>
    <x v="3"/>
    <s v="Rio de Janeiro"/>
    <x v="4"/>
    <s v="Fazenda do Capão do Bispo: casa"/>
    <n v="1"/>
    <x v="0"/>
    <n v="1"/>
    <n v="367"/>
    <n v="1947"/>
    <m/>
    <m/>
    <m/>
    <x v="2"/>
    <x v="0"/>
    <m/>
    <m/>
    <m/>
    <s v="RJ3304557BIED00066"/>
    <s v="Bem Imóvel"/>
    <s v="Edificação"/>
    <x v="1"/>
    <m/>
    <m/>
    <d v="1947-08-30T00:00:00"/>
    <m/>
    <n v="1947"/>
    <n v="14"/>
    <x v="25"/>
    <x v="2"/>
    <m/>
    <m/>
    <x v="0"/>
    <m/>
    <s v="Não se aplica"/>
    <m/>
    <m/>
    <m/>
    <m/>
    <m/>
    <m/>
    <m/>
    <m/>
  </r>
  <r>
    <x v="0"/>
    <m/>
    <m/>
    <x v="3"/>
    <x v="6"/>
    <s v="Lavras"/>
    <x v="0"/>
    <s v="Igreja Matriz de Nossa Senhora do Rosário"/>
    <n v="1"/>
    <x v="0"/>
    <n v="1"/>
    <n v="368"/>
    <n v="1948"/>
    <m/>
    <m/>
    <m/>
    <x v="2"/>
    <x v="0"/>
    <m/>
    <m/>
    <m/>
    <s v="MG3138203BIED00001"/>
    <s v="Bem Imóvel"/>
    <s v="Edificação"/>
    <x v="0"/>
    <m/>
    <m/>
    <d v="1948-09-02T00:00:00"/>
    <m/>
    <m/>
    <m/>
    <x v="7"/>
    <x v="2"/>
    <m/>
    <m/>
    <x v="0"/>
    <m/>
    <s v="Não se aplica"/>
    <m/>
    <m/>
    <m/>
    <m/>
    <m/>
    <m/>
    <m/>
    <m/>
  </r>
  <r>
    <x v="0"/>
    <s v="Processo INDEFERIDO em 23/06/1950."/>
    <m/>
    <x v="2"/>
    <x v="5"/>
    <s v="Salvador"/>
    <x v="4"/>
    <s v="Casa à Rua Barão de Cotegipe nº 208"/>
    <n v="1"/>
    <x v="1"/>
    <n v="1"/>
    <n v="369"/>
    <m/>
    <m/>
    <m/>
    <m/>
    <x v="2"/>
    <x v="4"/>
    <m/>
    <m/>
    <m/>
    <s v=" "/>
    <s v="Bem Imóvel"/>
    <s v="Edificação"/>
    <x v="1"/>
    <m/>
    <m/>
    <m/>
    <m/>
    <m/>
    <m/>
    <x v="1"/>
    <x v="1"/>
    <m/>
    <d v="1950-06-23T00:00:00"/>
    <x v="6"/>
    <m/>
    <m/>
    <m/>
    <m/>
    <m/>
    <m/>
    <m/>
    <m/>
    <m/>
    <m/>
  </r>
  <r>
    <x v="0"/>
    <m/>
    <m/>
    <x v="3"/>
    <x v="12"/>
    <s v="São Paulo"/>
    <x v="4"/>
    <s v="Edifício da Casa Grande do Sítio dos Morrinhos ou Chácara de São Bento, compreendendo uma área de 5.110 metros"/>
    <n v="1"/>
    <x v="0"/>
    <n v="1"/>
    <n v="370"/>
    <m/>
    <m/>
    <m/>
    <m/>
    <x v="2"/>
    <x v="0"/>
    <m/>
    <m/>
    <m/>
    <s v="SP3550308BIED00004"/>
    <s v="Bem Imóvel"/>
    <s v="Edificação"/>
    <x v="1"/>
    <m/>
    <d v="1948-02-07T00:00:00"/>
    <m/>
    <m/>
    <m/>
    <m/>
    <x v="7"/>
    <x v="2"/>
    <m/>
    <m/>
    <x v="0"/>
    <m/>
    <s v="Não se aplica"/>
    <m/>
    <m/>
    <m/>
    <m/>
    <m/>
    <m/>
    <m/>
    <m/>
  </r>
  <r>
    <x v="0"/>
    <m/>
    <m/>
    <x v="3"/>
    <x v="3"/>
    <s v="Angra dos Reis"/>
    <x v="0"/>
    <s v="Convento de São Bernardino de Sena: ruínas e Capela dos Terceiros"/>
    <n v="1"/>
    <x v="0"/>
    <n v="1"/>
    <n v="371"/>
    <m/>
    <m/>
    <m/>
    <m/>
    <x v="2"/>
    <x v="0"/>
    <m/>
    <m/>
    <m/>
    <s v="RJ3300100BICU00001"/>
    <s v="Bem Imóvel"/>
    <s v="Edificação"/>
    <x v="0"/>
    <m/>
    <d v="1947-07-23T00:00:00"/>
    <m/>
    <m/>
    <n v="1947"/>
    <n v="13"/>
    <x v="25"/>
    <x v="2"/>
    <m/>
    <m/>
    <x v="0"/>
    <m/>
    <s v="Não se aplica"/>
    <m/>
    <s v="S/D"/>
    <m/>
    <s v="não"/>
    <m/>
    <m/>
    <m/>
    <m/>
  </r>
  <r>
    <x v="0"/>
    <m/>
    <m/>
    <x v="3"/>
    <x v="3"/>
    <s v="Petrópolis"/>
    <x v="3"/>
    <s v="Coleção de armas Sérgio Ferreira da Cunha"/>
    <n v="1"/>
    <x v="0"/>
    <n v="1"/>
    <n v="372"/>
    <n v="1947"/>
    <m/>
    <m/>
    <m/>
    <x v="2"/>
    <x v="0"/>
    <m/>
    <m/>
    <m/>
    <s v="RJ3303906BMCL00001"/>
    <s v="Bem Móvel e Integrado"/>
    <s v="Coleção"/>
    <x v="1"/>
    <m/>
    <m/>
    <d v="1954-06-10T00:00:00"/>
    <m/>
    <n v="1953"/>
    <n v="17"/>
    <x v="26"/>
    <x v="3"/>
    <m/>
    <m/>
    <x v="0"/>
    <m/>
    <s v="Não se aplica"/>
    <m/>
    <s v="Não se aplica"/>
    <m/>
    <m/>
    <m/>
    <m/>
    <m/>
    <s v="A relação de peças consta do processo de tombamento. A coleção de armas, em causa, passou a fazer parte do acervo do Museu de Armas Ferreira da Cunha, a partir do ano de 1956, localizado no município de Petrópolis/RJ.&quot;"/>
  </r>
  <r>
    <x v="0"/>
    <m/>
    <m/>
    <x v="3"/>
    <x v="6"/>
    <s v="Belo Horizonte"/>
    <x v="0"/>
    <s v="Igreja de São Francisco de Assis"/>
    <n v="1"/>
    <x v="0"/>
    <n v="1"/>
    <n v="373"/>
    <n v="1947"/>
    <m/>
    <m/>
    <m/>
    <x v="2"/>
    <x v="0"/>
    <m/>
    <m/>
    <m/>
    <s v="MG3106200BIED00001"/>
    <s v="Bem Imóvel"/>
    <s v="Edificação"/>
    <x v="0"/>
    <m/>
    <m/>
    <d v="1947-12-01T00:00:00"/>
    <m/>
    <m/>
    <m/>
    <x v="25"/>
    <x v="2"/>
    <m/>
    <m/>
    <x v="0"/>
    <m/>
    <s v="Não se aplica"/>
    <m/>
    <m/>
    <m/>
    <m/>
    <m/>
    <m/>
    <m/>
    <m/>
  </r>
  <r>
    <x v="0"/>
    <s v="Processo 0374-T-48 foi ANEXADO ao Processo 0379-T-48."/>
    <m/>
    <x v="3"/>
    <x v="6"/>
    <s v="Conceição do Mato Dentro"/>
    <x v="4"/>
    <s v="Casa: Praça Dom Joaquim (Escola Normal)"/>
    <n v="1"/>
    <x v="1"/>
    <n v="1"/>
    <n v="374"/>
    <n v="1948"/>
    <m/>
    <m/>
    <m/>
    <x v="2"/>
    <x v="6"/>
    <m/>
    <m/>
    <m/>
    <s v="MG3117504BIED00001"/>
    <s v="Bem Imóvel"/>
    <s v="Edificação"/>
    <x v="1"/>
    <m/>
    <m/>
    <m/>
    <m/>
    <m/>
    <m/>
    <x v="1"/>
    <x v="1"/>
    <m/>
    <m/>
    <x v="0"/>
    <m/>
    <m/>
    <m/>
    <m/>
    <m/>
    <m/>
    <m/>
    <m/>
    <m/>
    <m/>
  </r>
  <r>
    <x v="0"/>
    <m/>
    <m/>
    <x v="3"/>
    <x v="3"/>
    <s v="Rio de Janeiro"/>
    <x v="0"/>
    <s v="Prédio do MEC/ Palácio Capanema - Edifício na rua da Imprensa, 16, com toda a área de terreno situada entre as ruas da Imprensa e de Santa Luzia, a avenida Graça Aranha  e a rua Araujo Porto Alegre, necessária a preservação de sua perspect"/>
    <n v="1"/>
    <x v="0"/>
    <n v="1"/>
    <n v="375"/>
    <n v="1948"/>
    <m/>
    <m/>
    <m/>
    <x v="2"/>
    <x v="0"/>
    <m/>
    <m/>
    <m/>
    <s v="RJ-3304557-BI-CA-00018; RJ3304557BIED00008"/>
    <s v="Bem Imóvel"/>
    <s v="Edificação"/>
    <x v="1"/>
    <m/>
    <m/>
    <d v="1948-03-18T00:00:00"/>
    <m/>
    <m/>
    <m/>
    <x v="7"/>
    <x v="2"/>
    <m/>
    <m/>
    <x v="0"/>
    <m/>
    <s v="Não se aplica"/>
    <m/>
    <m/>
    <m/>
    <m/>
    <m/>
    <m/>
    <m/>
    <s v="De acordo com o Decreto nº 48.400, de 23/06/1990, passou a ser denominado Palácio da Cultura. Pelo Decreto nº 91.188, de 08/04/1985 passou a ser chamado Palácio Gustavo Capanema."/>
  </r>
  <r>
    <x v="0"/>
    <s v="Havia um pedido para abertura de volume para Rerratificação, mas a partir de discussão com Superintendência, vamos abrir novo processo para as praças e alamedas de Belém, e não rerratificar esse incluindo aquelas áreas. (Anna, 12/05/2014)"/>
    <s v="01450.012789/2010-96"/>
    <x v="4"/>
    <x v="11"/>
    <s v="Belém"/>
    <x v="2"/>
    <s v="Cemitério de Nossa Senhora da Soledade: conjunto paisagístico"/>
    <n v="1"/>
    <x v="0"/>
    <n v="1"/>
    <n v="376"/>
    <n v="1948"/>
    <m/>
    <m/>
    <m/>
    <x v="2"/>
    <x v="0"/>
    <m/>
    <m/>
    <m/>
    <s v="PA-1501402-BI-CA-00007"/>
    <s v="Bem Imóvel"/>
    <s v="Conjunto Arquitetônico"/>
    <x v="4"/>
    <d v="1964-01-23T00:00:00"/>
    <m/>
    <m/>
    <m/>
    <m/>
    <m/>
    <x v="5"/>
    <x v="4"/>
    <m/>
    <m/>
    <x v="0"/>
    <m/>
    <s v="Não se aplica"/>
    <m/>
    <s v="Não se aplica"/>
    <m/>
    <s v="sim"/>
    <m/>
    <m/>
    <m/>
    <m/>
  </r>
  <r>
    <x v="0"/>
    <s v="Despacho para INDEFERIR o Processo em 26/05/1967."/>
    <m/>
    <x v="2"/>
    <x v="5"/>
    <s v="Brumado"/>
    <x v="4"/>
    <s v="Casa-Grande do Brejo; Solar dos tradicionais Canguçús; Fazenda do Brejo do Campo Sêco "/>
    <n v="1"/>
    <x v="1"/>
    <n v="1"/>
    <n v="377"/>
    <n v="1948"/>
    <m/>
    <m/>
    <m/>
    <x v="2"/>
    <x v="4"/>
    <m/>
    <m/>
    <m/>
    <s v=" "/>
    <s v="Bem Imóvel"/>
    <s v="Edificação"/>
    <x v="1"/>
    <m/>
    <m/>
    <m/>
    <m/>
    <m/>
    <m/>
    <x v="1"/>
    <x v="1"/>
    <m/>
    <d v="1967-05-26T00:00:00"/>
    <x v="4"/>
    <m/>
    <m/>
    <m/>
    <m/>
    <m/>
    <m/>
    <m/>
    <m/>
    <m/>
    <m/>
  </r>
  <r>
    <x v="1"/>
    <s v="Info arquivo: &quot;Não foi localizada nenhuma documentação que confirmasse a existência de um bem no processo 0378-T.&quot; (01/10/2014)"/>
    <m/>
    <x v="1"/>
    <x v="1"/>
    <m/>
    <x v="1"/>
    <s v="Número Vago"/>
    <m/>
    <x v="1"/>
    <n v="1"/>
    <n v="378"/>
    <m/>
    <m/>
    <m/>
    <m/>
    <x v="1"/>
    <x v="1"/>
    <m/>
    <m/>
    <m/>
    <s v=" "/>
    <m/>
    <m/>
    <x v="1"/>
    <m/>
    <m/>
    <m/>
    <m/>
    <m/>
    <m/>
    <x v="1"/>
    <x v="1"/>
    <m/>
    <m/>
    <x v="0"/>
    <m/>
    <m/>
    <m/>
    <m/>
    <m/>
    <m/>
    <m/>
    <m/>
    <m/>
    <m/>
  </r>
  <r>
    <x v="0"/>
    <m/>
    <m/>
    <x v="3"/>
    <x v="6"/>
    <s v="Conceição do Mato Dentro"/>
    <x v="0"/>
    <s v="Igreja de Nossa Senhora do Rosário "/>
    <n v="1"/>
    <x v="0"/>
    <n v="0"/>
    <n v="379"/>
    <n v="1948"/>
    <m/>
    <m/>
    <m/>
    <x v="2"/>
    <x v="0"/>
    <m/>
    <m/>
    <m/>
    <s v="MG3117504BIED00002"/>
    <s v="Bem Imóvel"/>
    <s v="Edificação"/>
    <x v="0"/>
    <m/>
    <d v="1948-11-16T00:00:00"/>
    <d v="1948-11-19T00:00:00"/>
    <m/>
    <m/>
    <m/>
    <x v="7"/>
    <x v="2"/>
    <m/>
    <m/>
    <x v="0"/>
    <s v="O tombamento inclui todo o seu acervo, de acordo com a Resolução do Conselho Consultivo da SPHAN, de 13/08/85, referente ao Proc. Administ. nº 13/85/SPHAN&quot;."/>
    <s v="Não se aplica"/>
    <m/>
    <m/>
    <m/>
    <m/>
    <m/>
    <m/>
    <m/>
    <s v="O tombamento inclue: imagens e credências. (N.Sra. Conceição :O tombamento inclue: alfaias, peças de escultura e pintura, credências e arcaz.)"/>
  </r>
  <r>
    <x v="0"/>
    <m/>
    <m/>
    <x v="3"/>
    <x v="6"/>
    <s v="Conceição do Mato Dentro"/>
    <x v="0"/>
    <s v="Igreja Matriz de Nossa Senhora da Conceição"/>
    <n v="1"/>
    <x v="0"/>
    <n v="0"/>
    <n v="379"/>
    <n v="1948"/>
    <m/>
    <m/>
    <m/>
    <x v="2"/>
    <x v="0"/>
    <m/>
    <m/>
    <m/>
    <s v="MG3117504BIED00003"/>
    <s v="Bem Imóvel"/>
    <s v="Edificação"/>
    <x v="0"/>
    <m/>
    <d v="1948-11-16T00:00:00"/>
    <d v="1948-11-19T00:00:00"/>
    <m/>
    <m/>
    <m/>
    <x v="7"/>
    <x v="2"/>
    <m/>
    <m/>
    <x v="0"/>
    <s v="O tombamento inclui todo o seu acervo, de acordo com a Resolução do Conselho Consultivo da SPHAN, de 13/08/85, referente ao Proc. Administ. nº 13/85/SPHAN&quot;."/>
    <s v="Não se aplica"/>
    <m/>
    <m/>
    <m/>
    <m/>
    <m/>
    <m/>
    <m/>
    <s v="O tombamento inclue: imagens e credências. (N.Sra. Conceição :O tombamento inclue: alfaias, peças de escultura e pintura, credências e arcaz.)"/>
  </r>
  <r>
    <x v="0"/>
    <m/>
    <m/>
    <x v="3"/>
    <x v="6"/>
    <s v="Conceição do Mato Dentro"/>
    <x v="4"/>
    <s v="Casa à Praça Dom Joaquim com teto pintado"/>
    <n v="1"/>
    <x v="0"/>
    <n v="0"/>
    <n v="379"/>
    <n v="1948"/>
    <m/>
    <m/>
    <m/>
    <x v="2"/>
    <x v="0"/>
    <m/>
    <m/>
    <m/>
    <s v="MG3117504BIED00001"/>
    <s v="Bem Imóvel"/>
    <s v="Edificação"/>
    <x v="1"/>
    <m/>
    <m/>
    <d v="1948-11-19T00:00:00"/>
    <m/>
    <m/>
    <m/>
    <x v="7"/>
    <x v="2"/>
    <m/>
    <m/>
    <x v="0"/>
    <m/>
    <s v="Não se aplica"/>
    <m/>
    <m/>
    <m/>
    <m/>
    <m/>
    <m/>
    <m/>
    <m/>
  </r>
  <r>
    <x v="0"/>
    <m/>
    <m/>
    <x v="3"/>
    <x v="6"/>
    <s v="Conceição do Mato Dentro"/>
    <x v="9"/>
    <s v="Chafariz da Praça Dom Joaquim"/>
    <n v="1"/>
    <x v="0"/>
    <n v="0"/>
    <n v="379"/>
    <n v="1948"/>
    <m/>
    <m/>
    <m/>
    <x v="2"/>
    <x v="0"/>
    <m/>
    <m/>
    <m/>
    <s v="MG3117504BMAR00002"/>
    <s v="Bem Imóvel"/>
    <s v="Equipamento Urbano"/>
    <x v="1"/>
    <m/>
    <m/>
    <d v="1960-03-09T00:00:00"/>
    <m/>
    <m/>
    <m/>
    <x v="27"/>
    <x v="4"/>
    <m/>
    <m/>
    <x v="0"/>
    <m/>
    <s v="Não se aplica"/>
    <m/>
    <m/>
    <m/>
    <m/>
    <m/>
    <m/>
    <m/>
    <m/>
  </r>
  <r>
    <x v="0"/>
    <m/>
    <m/>
    <x v="3"/>
    <x v="6"/>
    <s v="Conceição do Mato Dentro"/>
    <x v="8"/>
    <s v="Três Retábulos, duas credências, imagens do Senhor Crucificado do Santuário do Bom Jesus de Matozinhos"/>
    <n v="1"/>
    <x v="0"/>
    <n v="0"/>
    <n v="379"/>
    <n v="1948"/>
    <m/>
    <m/>
    <m/>
    <x v="2"/>
    <x v="0"/>
    <m/>
    <m/>
    <m/>
    <s v="MG-3117504-BM-AR-00001"/>
    <s v="Bem Móvel e Integrado"/>
    <s v="Acervo"/>
    <x v="1"/>
    <m/>
    <m/>
    <d v="1962-10-03T00:00:00"/>
    <m/>
    <m/>
    <m/>
    <x v="15"/>
    <x v="4"/>
    <m/>
    <m/>
    <x v="0"/>
    <m/>
    <s v="Não se aplica"/>
    <m/>
    <s v="Não se aplica"/>
    <m/>
    <m/>
    <m/>
    <m/>
    <m/>
    <s v="Os retábulos são constituídos pelo altar-mor e dos dois colaterais"/>
  </r>
  <r>
    <x v="3"/>
    <s v="Vários bens no mesmo processo. Enviado a Superintendência para Iinstrução. Origem: DEPAM / Destino: Superintendência 28/06/2012"/>
    <s v="01458.000837/2012-95"/>
    <x v="3"/>
    <x v="6"/>
    <s v="Conceição do Mato Dentro"/>
    <x v="0"/>
    <s v="Casa à Rua Daniel de Carvalho e Igreja Aparecida  dos Córregos"/>
    <n v="1"/>
    <x v="1"/>
    <n v="1"/>
    <n v="379"/>
    <n v="1948"/>
    <m/>
    <m/>
    <m/>
    <x v="2"/>
    <x v="8"/>
    <s v="INDEFERIMENTO"/>
    <m/>
    <m/>
    <s v=" "/>
    <s v="Bem Imóvel"/>
    <s v="Edificação"/>
    <x v="0"/>
    <m/>
    <m/>
    <m/>
    <m/>
    <m/>
    <m/>
    <x v="1"/>
    <x v="1"/>
    <m/>
    <m/>
    <x v="0"/>
    <m/>
    <m/>
    <m/>
    <m/>
    <m/>
    <m/>
    <m/>
    <m/>
    <m/>
    <m/>
  </r>
  <r>
    <x v="0"/>
    <s v="Processo INDEFERIDO em 11/01/2005."/>
    <m/>
    <x v="2"/>
    <x v="5"/>
    <s v="Salvador"/>
    <x v="7"/>
    <s v="Conjunto Arquitetônico e Paisagístico do Bairro de Monte Serrat"/>
    <n v="1"/>
    <x v="1"/>
    <n v="1"/>
    <n v="380"/>
    <m/>
    <m/>
    <m/>
    <m/>
    <x v="2"/>
    <x v="4"/>
    <m/>
    <m/>
    <m/>
    <s v=" "/>
    <s v="Bem Imóvel"/>
    <s v="Conjunto Urbano"/>
    <x v="1"/>
    <m/>
    <m/>
    <m/>
    <m/>
    <m/>
    <m/>
    <x v="1"/>
    <x v="1"/>
    <m/>
    <d v="2005-01-11T00:00:00"/>
    <x v="2"/>
    <m/>
    <m/>
    <m/>
    <m/>
    <m/>
    <m/>
    <m/>
    <m/>
    <m/>
    <m/>
  </r>
  <r>
    <x v="0"/>
    <m/>
    <m/>
    <x v="3"/>
    <x v="14"/>
    <s v="Vitória"/>
    <x v="0"/>
    <s v="Igreja de São Gonçalo"/>
    <n v="1"/>
    <x v="0"/>
    <n v="1"/>
    <n v="381"/>
    <n v="1948"/>
    <m/>
    <m/>
    <m/>
    <x v="2"/>
    <x v="0"/>
    <m/>
    <m/>
    <m/>
    <s v="ES3205309BIED00001"/>
    <s v="Bem Imóvel"/>
    <s v="Edificação"/>
    <x v="0"/>
    <m/>
    <d v="1948-11-08T00:00:00"/>
    <d v="1948-11-06T00:00:00"/>
    <m/>
    <m/>
    <m/>
    <x v="7"/>
    <x v="2"/>
    <m/>
    <m/>
    <x v="0"/>
    <m/>
    <s v="Não se aplica"/>
    <m/>
    <s v="S/D"/>
    <m/>
    <m/>
    <m/>
    <m/>
    <m/>
    <s v="&quot;O tombamento inclue: Imagens: de N.Sª. do Amparo, de N.Sª. da Boa Morte e de São Gonçalo (altar-mor), de Santo Inácio de Loiola e São Francisco Xavier (consolos do arco da capela-mor); Santo Antônio com o Menino Jesus (Nicho Lateral); Alfaias: crucifixo "/>
  </r>
  <r>
    <x v="0"/>
    <m/>
    <m/>
    <x v="3"/>
    <x v="14"/>
    <s v="Guarapari"/>
    <x v="0"/>
    <s v="Igreja de Nossa Senhora da Conceição"/>
    <n v="1"/>
    <x v="0"/>
    <n v="1"/>
    <n v="382"/>
    <n v="1946"/>
    <m/>
    <m/>
    <m/>
    <x v="2"/>
    <x v="0"/>
    <m/>
    <m/>
    <m/>
    <s v="ES3202405BIED00001"/>
    <s v="Bem Imóvel"/>
    <s v="Edificação"/>
    <x v="0"/>
    <m/>
    <d v="1970-09-16T00:00:00"/>
    <m/>
    <m/>
    <m/>
    <m/>
    <x v="28"/>
    <x v="5"/>
    <m/>
    <m/>
    <x v="0"/>
    <m/>
    <s v="Não se aplica"/>
    <m/>
    <s v="S/D"/>
    <m/>
    <m/>
    <m/>
    <m/>
    <m/>
    <m/>
  </r>
  <r>
    <x v="0"/>
    <m/>
    <m/>
    <x v="3"/>
    <x v="6"/>
    <s v="Prados"/>
    <x v="0"/>
    <s v="Igreja de Nossa Senhora da Penha"/>
    <n v="1"/>
    <x v="0"/>
    <n v="1"/>
    <n v="383"/>
    <m/>
    <m/>
    <m/>
    <m/>
    <x v="2"/>
    <x v="0"/>
    <m/>
    <m/>
    <m/>
    <s v="MG3152709BIED00001"/>
    <s v="Bem Imóvel"/>
    <s v="Edificação"/>
    <x v="0"/>
    <m/>
    <m/>
    <d v="1949-07-27T00:00:00"/>
    <m/>
    <m/>
    <m/>
    <x v="10"/>
    <x v="2"/>
    <m/>
    <m/>
    <x v="0"/>
    <m/>
    <s v="Não se aplica"/>
    <m/>
    <m/>
    <m/>
    <m/>
    <m/>
    <m/>
    <m/>
    <m/>
  </r>
  <r>
    <x v="0"/>
    <m/>
    <m/>
    <x v="3"/>
    <x v="12"/>
    <s v="Itu"/>
    <x v="0"/>
    <s v="Igreja e Convento de Nossa Senhora do Carmo, compreendendo as pinturas e outras obras de arte integrantes dos referidos monumentos"/>
    <n v="1"/>
    <x v="0"/>
    <n v="1"/>
    <n v="384"/>
    <n v="1948"/>
    <m/>
    <m/>
    <m/>
    <x v="2"/>
    <x v="0"/>
    <m/>
    <m/>
    <m/>
    <s v="SP3523909BICA00001"/>
    <s v="Bem Imóvel"/>
    <s v="Conjunto Arquitetônico"/>
    <x v="0"/>
    <m/>
    <d v="1967-06-21T00:00:00"/>
    <m/>
    <m/>
    <m/>
    <m/>
    <x v="29"/>
    <x v="4"/>
    <m/>
    <m/>
    <x v="0"/>
    <m/>
    <s v="Não se aplica"/>
    <m/>
    <s v="S/D"/>
    <m/>
    <s v="não"/>
    <m/>
    <m/>
    <m/>
    <m/>
  </r>
  <r>
    <x v="0"/>
    <m/>
    <m/>
    <x v="2"/>
    <x v="5"/>
    <s v="Salvador"/>
    <x v="4"/>
    <s v="Sobrado à Rua Conselheiro Junqueira, 55"/>
    <n v="1"/>
    <x v="0"/>
    <n v="1"/>
    <n v="385"/>
    <n v="1941"/>
    <m/>
    <m/>
    <m/>
    <x v="2"/>
    <x v="0"/>
    <m/>
    <m/>
    <m/>
    <s v="BA2927408BIED00073"/>
    <s v="Bem Imóvel"/>
    <s v="Edificação"/>
    <x v="1"/>
    <m/>
    <m/>
    <d v="1941-08-05T00:00:00"/>
    <m/>
    <m/>
    <m/>
    <x v="2"/>
    <x v="2"/>
    <m/>
    <m/>
    <x v="0"/>
    <m/>
    <s v="Não se aplica"/>
    <m/>
    <m/>
    <m/>
    <m/>
    <m/>
    <m/>
    <m/>
    <m/>
  </r>
  <r>
    <x v="3"/>
    <s v="Origem: DEPAM. Destino: SE-BA, em 14/10/2014"/>
    <s v="01458.000913/2013-43"/>
    <x v="2"/>
    <x v="5"/>
    <s v="São Francisco do Conde"/>
    <x v="6"/>
    <s v="Casa e Capela do Engenho d'Agua"/>
    <n v="1"/>
    <x v="1"/>
    <n v="1"/>
    <n v="386"/>
    <n v="1944"/>
    <d v="1944-02-10T00:00:00"/>
    <s v="interna"/>
    <s v="não consta"/>
    <x v="2"/>
    <x v="8"/>
    <s v="DEFERIMENTO"/>
    <m/>
    <m/>
    <s v=" "/>
    <s v="Bem Imóvel"/>
    <s v="Conjunto Arquitetônico"/>
    <x v="3"/>
    <m/>
    <m/>
    <m/>
    <m/>
    <m/>
    <m/>
    <x v="1"/>
    <x v="1"/>
    <m/>
    <m/>
    <x v="0"/>
    <m/>
    <m/>
    <m/>
    <m/>
    <m/>
    <m/>
    <m/>
    <m/>
    <m/>
    <m/>
  </r>
  <r>
    <x v="0"/>
    <s v="O Processo 0387-T foi ANEXADO ao Processo 0973-T-78: &quot;Conjunto arquitetônico, urbanístico e paisagístico de Itaparica, inclusive a Igreja Matriz do Santíssimo Sacramento&quot;"/>
    <m/>
    <x v="2"/>
    <x v="5"/>
    <s v="Itaparica"/>
    <x v="0"/>
    <s v="Igreja Matriz do Santíssimo Sacramento"/>
    <n v="1"/>
    <x v="1"/>
    <n v="1"/>
    <n v="387"/>
    <m/>
    <m/>
    <m/>
    <m/>
    <x v="2"/>
    <x v="6"/>
    <m/>
    <m/>
    <m/>
    <s v="BA2926707BIED00003"/>
    <s v="Bem Imóvel"/>
    <s v="Edificação"/>
    <x v="0"/>
    <m/>
    <m/>
    <m/>
    <m/>
    <m/>
    <m/>
    <x v="1"/>
    <x v="1"/>
    <m/>
    <m/>
    <x v="0"/>
    <m/>
    <m/>
    <m/>
    <m/>
    <m/>
    <m/>
    <m/>
    <m/>
    <m/>
    <m/>
  </r>
  <r>
    <x v="0"/>
    <m/>
    <m/>
    <x v="4"/>
    <x v="11"/>
    <s v="Belém"/>
    <x v="0"/>
    <s v="Convento e Igreja de Nossa Senhora das Mercês"/>
    <n v="1"/>
    <x v="0"/>
    <n v="1"/>
    <n v="388"/>
    <n v="1940"/>
    <m/>
    <m/>
    <m/>
    <x v="2"/>
    <x v="0"/>
    <m/>
    <m/>
    <m/>
    <s v="PA1501402BIED00001"/>
    <s v="Bem Imóvel"/>
    <s v="Edificação"/>
    <x v="0"/>
    <m/>
    <d v="1941-01-03T00:00:00"/>
    <m/>
    <m/>
    <m/>
    <m/>
    <x v="2"/>
    <x v="2"/>
    <m/>
    <m/>
    <x v="0"/>
    <m/>
    <s v="Não se aplica"/>
    <m/>
    <s v="Não se aplica"/>
    <m/>
    <s v="sim"/>
    <m/>
    <m/>
    <m/>
    <m/>
  </r>
  <r>
    <x v="0"/>
    <s v="Processo INDEFERIDO em 27/02/2004."/>
    <m/>
    <x v="3"/>
    <x v="3"/>
    <s v="Rio de Janeiro"/>
    <x v="8"/>
    <s v="Peças do Espólio do Comendador Manuel Gomes Moreira"/>
    <n v="1"/>
    <x v="1"/>
    <n v="1"/>
    <n v="389"/>
    <n v="1948"/>
    <m/>
    <m/>
    <m/>
    <x v="2"/>
    <x v="4"/>
    <m/>
    <m/>
    <m/>
    <s v=" "/>
    <s v="Bem Móvel e Integrado"/>
    <s v="Coleção"/>
    <x v="1"/>
    <m/>
    <m/>
    <m/>
    <m/>
    <m/>
    <m/>
    <x v="1"/>
    <x v="1"/>
    <m/>
    <d v="2004-02-27T00:00:00"/>
    <x v="2"/>
    <s v="Dois bens no mesmo processo"/>
    <m/>
    <m/>
    <m/>
    <m/>
    <m/>
    <m/>
    <m/>
    <m/>
    <m/>
  </r>
  <r>
    <x v="0"/>
    <s v="Processo INDEFERIDO em 27/02/2004."/>
    <m/>
    <x v="3"/>
    <x v="3"/>
    <s v="Rio de Janeiro"/>
    <x v="8"/>
    <s v="Peças do Espolio da Viuva Ruy Barbosa"/>
    <n v="1"/>
    <x v="1"/>
    <n v="0"/>
    <n v="389"/>
    <n v="1948"/>
    <m/>
    <m/>
    <m/>
    <x v="2"/>
    <x v="4"/>
    <m/>
    <m/>
    <m/>
    <s v=" "/>
    <s v="Bem Móvel e Integrado"/>
    <s v="Coleção"/>
    <x v="1"/>
    <m/>
    <m/>
    <m/>
    <m/>
    <m/>
    <m/>
    <x v="1"/>
    <x v="1"/>
    <m/>
    <d v="2004-02-27T00:00:00"/>
    <x v="2"/>
    <s v="Dois bens no mesmo processo"/>
    <m/>
    <m/>
    <m/>
    <m/>
    <m/>
    <m/>
    <m/>
    <m/>
    <m/>
  </r>
  <r>
    <x v="0"/>
    <m/>
    <m/>
    <x v="2"/>
    <x v="8"/>
    <s v="Alcântara"/>
    <x v="7"/>
    <s v="Alcântara, MA: conjunto arquitetônico e urbanístico"/>
    <n v="1"/>
    <x v="0"/>
    <n v="1"/>
    <n v="390"/>
    <n v="1948"/>
    <m/>
    <m/>
    <m/>
    <x v="2"/>
    <x v="0"/>
    <m/>
    <m/>
    <m/>
    <s v="MA2100204BICU00001"/>
    <s v="Bem Imóvel"/>
    <s v="Conjunto Urbano"/>
    <x v="1"/>
    <d v="1974-10-10T00:00:00"/>
    <d v="1948-12-29T00:00:00"/>
    <d v="1974-10-10T00:00:00"/>
    <m/>
    <m/>
    <s v="138, 37"/>
    <x v="7"/>
    <x v="2"/>
    <s v="1990, 2002"/>
    <m/>
    <x v="0"/>
    <s v="Na 138ª reunião do Conselho (1990) foi redefinida a poligonal de tombamento, e foi reanalisado na reunião 37 (2002) do Conselho, e também em 26/11/2002 (reunião 38?), pelo Conselheiro Luiz Phelipe Andrès."/>
    <s v="T"/>
    <s v="sim"/>
    <s v="S/D"/>
    <s v="não"/>
    <s v="sim"/>
    <m/>
    <m/>
    <m/>
    <s v="processo não encontrado. Informações sobre delimitação das poligonais: DEPAM-RJ 98-99.  Monumento Nacional determinado pelo Decreto nº 26.077, de 22/12/48. "/>
  </r>
  <r>
    <x v="0"/>
    <m/>
    <m/>
    <x v="2"/>
    <x v="7"/>
    <s v="Sousa"/>
    <x v="6"/>
    <s v="Fazenda Acauã: casa, capela e sobrado"/>
    <n v="1"/>
    <x v="0"/>
    <n v="1"/>
    <n v="391"/>
    <n v="1939"/>
    <m/>
    <m/>
    <m/>
    <x v="2"/>
    <x v="0"/>
    <m/>
    <m/>
    <m/>
    <s v="PB-2500775-BI-CA-00001"/>
    <s v="Bem Imóvel"/>
    <s v="Conjunto Arquitetônico"/>
    <x v="3"/>
    <m/>
    <d v="1967-04-27T00:00:00"/>
    <m/>
    <m/>
    <m/>
    <m/>
    <x v="29"/>
    <x v="4"/>
    <m/>
    <m/>
    <x v="0"/>
    <m/>
    <s v="Não se aplica"/>
    <m/>
    <m/>
    <m/>
    <m/>
    <m/>
    <m/>
    <m/>
    <m/>
  </r>
  <r>
    <x v="0"/>
    <m/>
    <m/>
    <x v="0"/>
    <x v="0"/>
    <s v="Bagé"/>
    <x v="5"/>
    <s v="Forte de Santa Tecla: fundações"/>
    <n v="1"/>
    <x v="0"/>
    <n v="1"/>
    <n v="392"/>
    <n v="1948"/>
    <m/>
    <m/>
    <m/>
    <x v="2"/>
    <x v="0"/>
    <m/>
    <m/>
    <m/>
    <s v="RS4301602BIOE00001"/>
    <s v="Bem Imóvel"/>
    <s v="Ruína"/>
    <x v="1"/>
    <d v="1970-11-26T00:00:00"/>
    <m/>
    <m/>
    <m/>
    <m/>
    <m/>
    <x v="28"/>
    <x v="5"/>
    <m/>
    <m/>
    <x v="0"/>
    <m/>
    <s v="Não se aplica"/>
    <m/>
    <m/>
    <m/>
    <m/>
    <m/>
    <m/>
    <m/>
    <m/>
  </r>
  <r>
    <x v="0"/>
    <m/>
    <m/>
    <x v="2"/>
    <x v="2"/>
    <s v="Nazaré da Mata"/>
    <x v="0"/>
    <s v="Capela de São Francisco Xavier"/>
    <n v="1"/>
    <x v="0"/>
    <n v="0"/>
    <n v="393"/>
    <n v="1949"/>
    <m/>
    <m/>
    <m/>
    <x v="2"/>
    <x v="0"/>
    <m/>
    <m/>
    <m/>
    <s v="PB2508604BIED00001"/>
    <s v="Bem Imóvel"/>
    <s v="Edificação"/>
    <x v="0"/>
    <m/>
    <m/>
    <d v="1949-06-17T00:00:00"/>
    <m/>
    <m/>
    <m/>
    <x v="10"/>
    <x v="2"/>
    <m/>
    <m/>
    <x v="0"/>
    <m/>
    <s v="Não se aplica"/>
    <m/>
    <m/>
    <m/>
    <m/>
    <m/>
    <m/>
    <m/>
    <m/>
  </r>
  <r>
    <x v="0"/>
    <m/>
    <m/>
    <x v="2"/>
    <x v="7"/>
    <s v="Lucena"/>
    <x v="0"/>
    <s v="Capela de Nossa Senhora da Guia"/>
    <n v="1"/>
    <x v="0"/>
    <n v="1"/>
    <n v="393"/>
    <n v="1949"/>
    <m/>
    <m/>
    <m/>
    <x v="2"/>
    <x v="0"/>
    <m/>
    <m/>
    <m/>
    <s v="PE2609501BIED00001"/>
    <s v="Bem Imóvel"/>
    <s v="Edificação"/>
    <x v="0"/>
    <m/>
    <m/>
    <d v="1949-05-16T00:00:00"/>
    <m/>
    <m/>
    <m/>
    <x v="10"/>
    <x v="2"/>
    <m/>
    <m/>
    <x v="0"/>
    <m/>
    <s v="Não se aplica"/>
    <m/>
    <m/>
    <m/>
    <m/>
    <m/>
    <m/>
    <m/>
    <m/>
  </r>
  <r>
    <x v="0"/>
    <m/>
    <m/>
    <x v="2"/>
    <x v="18"/>
    <s v="Natal"/>
    <x v="4"/>
    <s v="Forte dos Reis Magos"/>
    <n v="1"/>
    <x v="0"/>
    <n v="1"/>
    <n v="394"/>
    <n v="1949"/>
    <m/>
    <m/>
    <m/>
    <x v="2"/>
    <x v="0"/>
    <m/>
    <m/>
    <m/>
    <s v="RN2408102BIED00002"/>
    <s v="Bem Imóvel"/>
    <s v="Edificação"/>
    <x v="1"/>
    <m/>
    <d v="1949-05-13T00:00:00"/>
    <m/>
    <m/>
    <m/>
    <m/>
    <x v="10"/>
    <x v="2"/>
    <m/>
    <m/>
    <x v="0"/>
    <m/>
    <s v="Não se aplica"/>
    <m/>
    <m/>
    <m/>
    <m/>
    <m/>
    <s v="sim"/>
    <n v="2011"/>
    <s v="Estudos para delimitação do entorno encaminhados em 2011 durante as Oficinas de Normatização"/>
  </r>
  <r>
    <x v="0"/>
    <m/>
    <m/>
    <x v="4"/>
    <x v="19"/>
    <s v="Costa Marques"/>
    <x v="4"/>
    <s v="Forte Príncipe da Beira"/>
    <n v="1"/>
    <x v="0"/>
    <n v="0"/>
    <n v="395"/>
    <n v="1950"/>
    <m/>
    <m/>
    <m/>
    <x v="3"/>
    <x v="0"/>
    <m/>
    <m/>
    <m/>
    <s v="MG3118007BIED00001"/>
    <s v="Bem Imóvel"/>
    <s v="Edificação"/>
    <x v="1"/>
    <m/>
    <d v="1950-08-07T00:00:00"/>
    <m/>
    <m/>
    <m/>
    <m/>
    <x v="17"/>
    <x v="3"/>
    <m/>
    <m/>
    <x v="0"/>
    <m/>
    <s v="Não se aplica"/>
    <m/>
    <m/>
    <m/>
    <m/>
    <m/>
    <m/>
    <m/>
    <m/>
  </r>
  <r>
    <x v="0"/>
    <m/>
    <m/>
    <x v="3"/>
    <x v="6"/>
    <s v="Congonhas"/>
    <x v="0"/>
    <s v="Igreja Matriz de Nossa Senhora da Conceição"/>
    <n v="1"/>
    <x v="0"/>
    <n v="0"/>
    <n v="395"/>
    <n v="1950"/>
    <m/>
    <m/>
    <m/>
    <x v="3"/>
    <x v="0"/>
    <m/>
    <m/>
    <m/>
    <s v="MG-3118007-BI-ED-00001_x0009_"/>
    <s v="Bem Imóvel"/>
    <s v="Edificação"/>
    <x v="0"/>
    <m/>
    <m/>
    <d v="1950-07-21T00:00:00"/>
    <m/>
    <m/>
    <m/>
    <x v="17"/>
    <x v="3"/>
    <m/>
    <m/>
    <x v="0"/>
    <m/>
    <s v="Não se aplica"/>
    <m/>
    <m/>
    <m/>
    <m/>
    <m/>
    <m/>
    <m/>
    <m/>
  </r>
  <r>
    <x v="0"/>
    <s v="vários bens no mesmo processo. Enviado a Superintendência para Iinstrução. Origem: DEPAM / Destino: Superintendência 28/06/2012"/>
    <s v="01458.000836/2012-41"/>
    <x v="3"/>
    <x v="6"/>
    <s v="Mateus Leme"/>
    <x v="0"/>
    <s v="Igreja Matriz de Santo Antônio (Vol II)"/>
    <n v="1"/>
    <x v="1"/>
    <n v="1"/>
    <n v="395"/>
    <n v="1950"/>
    <m/>
    <m/>
    <m/>
    <x v="3"/>
    <x v="4"/>
    <m/>
    <m/>
    <m/>
    <s v="RO1100080BIED00001"/>
    <s v="Bem Imóvel"/>
    <s v="Edificação"/>
    <x v="0"/>
    <m/>
    <m/>
    <m/>
    <m/>
    <m/>
    <m/>
    <x v="1"/>
    <x v="1"/>
    <m/>
    <m/>
    <x v="0"/>
    <m/>
    <m/>
    <m/>
    <m/>
    <m/>
    <m/>
    <m/>
    <m/>
    <m/>
    <m/>
  </r>
  <r>
    <x v="0"/>
    <m/>
    <m/>
    <x v="2"/>
    <x v="2"/>
    <s v="Recife"/>
    <x v="4"/>
    <s v="Casa à rua da Imperatriz, nº 147, onde nasceu Joaquim Nabuco"/>
    <n v="1"/>
    <x v="0"/>
    <n v="1"/>
    <n v="396"/>
    <n v="1948"/>
    <m/>
    <m/>
    <m/>
    <x v="2"/>
    <x v="0"/>
    <m/>
    <m/>
    <m/>
    <s v="PE2611606BIED00025"/>
    <s v="Bem Imóvel"/>
    <s v="Edificação"/>
    <x v="1"/>
    <m/>
    <d v="1949-08-23T00:00:00"/>
    <m/>
    <m/>
    <m/>
    <n v="110"/>
    <x v="10"/>
    <x v="2"/>
    <n v="1984"/>
    <m/>
    <x v="0"/>
    <s v="Na 110ª reunião do Conselho Consultivo teria sido definida a poligonal de proteção. Verificar!"/>
    <s v="Não se aplica"/>
    <m/>
    <m/>
    <m/>
    <m/>
    <m/>
    <m/>
    <m/>
    <m/>
  </r>
  <r>
    <x v="0"/>
    <m/>
    <m/>
    <x v="3"/>
    <x v="6"/>
    <s v="Caeté"/>
    <x v="0"/>
    <s v="Igreja Matriz de Nossa Senhora de Nazaré"/>
    <n v="1"/>
    <x v="0"/>
    <n v="1"/>
    <n v="397"/>
    <m/>
    <m/>
    <m/>
    <m/>
    <x v="2"/>
    <x v="0"/>
    <m/>
    <m/>
    <m/>
    <s v="MG3110004BIED00002"/>
    <s v="Bem Imóvel"/>
    <s v="Edificação"/>
    <x v="0"/>
    <m/>
    <m/>
    <d v="1950-05-09T00:00:00"/>
    <m/>
    <m/>
    <m/>
    <x v="17"/>
    <x v="3"/>
    <m/>
    <m/>
    <x v="0"/>
    <m/>
    <s v="Não se aplica"/>
    <m/>
    <m/>
    <m/>
    <m/>
    <m/>
    <m/>
    <m/>
    <m/>
  </r>
  <r>
    <x v="0"/>
    <m/>
    <m/>
    <x v="2"/>
    <x v="5"/>
    <s v="Salvador"/>
    <x v="2"/>
    <s v="Quinta do Tanque"/>
    <n v="1"/>
    <x v="0"/>
    <n v="1"/>
    <n v="398"/>
    <m/>
    <m/>
    <m/>
    <m/>
    <x v="2"/>
    <x v="0"/>
    <m/>
    <m/>
    <m/>
    <s v="BA2927408BIED00046"/>
    <s v="Bem Imóvel"/>
    <s v="Conjunto Arquitetônico"/>
    <x v="3"/>
    <m/>
    <d v="1949-08-20T00:00:00"/>
    <d v="1949-08-20T00:00:00"/>
    <m/>
    <m/>
    <m/>
    <x v="10"/>
    <x v="2"/>
    <m/>
    <m/>
    <x v="0"/>
    <m/>
    <s v="Não se aplica"/>
    <m/>
    <m/>
    <m/>
    <m/>
    <m/>
    <m/>
    <m/>
    <s v="“A inscrição compreende: a) jardins que circundam o edifício da Quinta; b) reservatórios de água; c) aquedutos antigos; d) chafariz de cantaria; e) bacia de outro chafariz antigo; f) marco setecentista, de pedra.&quot;"/>
  </r>
  <r>
    <x v="0"/>
    <s v="Processo INDEFERIDO em 27/02/2004."/>
    <m/>
    <x v="3"/>
    <x v="12"/>
    <s v="Itapecerica da Serra"/>
    <x v="4"/>
    <s v="Casa em Itapecerica da Serra"/>
    <n v="1"/>
    <x v="1"/>
    <n v="1"/>
    <n v="399"/>
    <n v="1949"/>
    <m/>
    <m/>
    <m/>
    <x v="2"/>
    <x v="4"/>
    <m/>
    <m/>
    <m/>
    <s v=" "/>
    <s v="Bem Imóvel"/>
    <s v="Edificação"/>
    <x v="1"/>
    <m/>
    <m/>
    <m/>
    <m/>
    <m/>
    <m/>
    <x v="1"/>
    <x v="1"/>
    <m/>
    <d v="2004-02-27T00:00:00"/>
    <x v="2"/>
    <m/>
    <m/>
    <m/>
    <m/>
    <m/>
    <m/>
    <m/>
    <m/>
    <m/>
    <m/>
  </r>
  <r>
    <x v="0"/>
    <m/>
    <m/>
    <x v="2"/>
    <x v="2"/>
    <s v="Recife"/>
    <x v="0"/>
    <s v="Igreja de Nossa Senhora das Fronteiras"/>
    <n v="1"/>
    <x v="0"/>
    <n v="1"/>
    <n v="400"/>
    <n v="1949"/>
    <m/>
    <m/>
    <m/>
    <x v="2"/>
    <x v="0"/>
    <m/>
    <m/>
    <m/>
    <s v="PE2611606BIED00038"/>
    <s v="Bem Imóvel"/>
    <s v="Edificação"/>
    <x v="0"/>
    <m/>
    <d v="1949-11-11T00:00:00"/>
    <m/>
    <m/>
    <m/>
    <n v="110"/>
    <x v="10"/>
    <x v="2"/>
    <n v="1984"/>
    <m/>
    <x v="0"/>
    <s v="Na 110ª reunião do Conselho Consultivo teria sido definida a poligonal de proteção. Verificar!"/>
    <s v="Não se aplica"/>
    <m/>
    <m/>
    <m/>
    <m/>
    <m/>
    <m/>
    <m/>
    <m/>
  </r>
  <r>
    <x v="0"/>
    <m/>
    <m/>
    <x v="2"/>
    <x v="2"/>
    <s v="Recife"/>
    <x v="4"/>
    <s v="Teatro Santa Isabel"/>
    <n v="1"/>
    <x v="0"/>
    <n v="1"/>
    <n v="401"/>
    <n v="1949"/>
    <m/>
    <m/>
    <m/>
    <x v="2"/>
    <x v="0"/>
    <m/>
    <m/>
    <m/>
    <s v="PE2611606BIED00021"/>
    <s v="Bem Imóvel"/>
    <s v="Edificação"/>
    <x v="1"/>
    <m/>
    <d v="1949-10-31T00:00:00"/>
    <m/>
    <m/>
    <m/>
    <n v="110"/>
    <x v="10"/>
    <x v="2"/>
    <n v="1984"/>
    <m/>
    <x v="0"/>
    <s v="Na 110ª reunião do Conselho Consultivo teria sido definida a poligonal de proteção. Verificar!"/>
    <s v="Não se aplica"/>
    <m/>
    <s v="sim"/>
    <m/>
    <m/>
    <m/>
    <m/>
    <m/>
    <s v="Delimitação de entorno incluindo vários bens, que teria sido apresentada ao Conselho Consultivo (verificar). Mapas com delimitações no Sambaqui."/>
  </r>
  <r>
    <x v="0"/>
    <m/>
    <m/>
    <x v="3"/>
    <x v="6"/>
    <s v="Ouro Branco"/>
    <x v="0"/>
    <s v="Igreja Matriz de Santo Antônio"/>
    <n v="1"/>
    <x v="0"/>
    <n v="1"/>
    <n v="402"/>
    <m/>
    <m/>
    <m/>
    <m/>
    <x v="2"/>
    <x v="0"/>
    <m/>
    <m/>
    <m/>
    <s v="MG3145901BIED00001"/>
    <s v="Bem Imóvel"/>
    <s v="Edificação"/>
    <x v="0"/>
    <m/>
    <m/>
    <d v="1949-11-29T00:00:00"/>
    <m/>
    <m/>
    <m/>
    <x v="10"/>
    <x v="2"/>
    <m/>
    <m/>
    <x v="0"/>
    <m/>
    <s v="Não se aplica"/>
    <m/>
    <m/>
    <m/>
    <m/>
    <m/>
    <m/>
    <m/>
    <m/>
  </r>
  <r>
    <x v="0"/>
    <m/>
    <m/>
    <x v="3"/>
    <x v="6"/>
    <s v="Ouro Preto"/>
    <x v="0"/>
    <s v="Igreja Matriz de Nossa Senhora de Nazaré"/>
    <n v="1"/>
    <x v="0"/>
    <n v="1"/>
    <n v="403"/>
    <m/>
    <m/>
    <m/>
    <m/>
    <x v="2"/>
    <x v="0"/>
    <m/>
    <m/>
    <m/>
    <s v="MG3146107BIED00014"/>
    <s v="Bem Imóvel"/>
    <s v="Edificação"/>
    <x v="0"/>
    <m/>
    <m/>
    <d v="1949-11-29T00:00:00"/>
    <m/>
    <m/>
    <m/>
    <x v="10"/>
    <x v="2"/>
    <m/>
    <m/>
    <x v="0"/>
    <m/>
    <s v="Não se aplica"/>
    <m/>
    <m/>
    <m/>
    <m/>
    <m/>
    <m/>
    <m/>
    <m/>
  </r>
  <r>
    <x v="0"/>
    <m/>
    <m/>
    <x v="3"/>
    <x v="6"/>
    <s v="São João Del Rei"/>
    <x v="0"/>
    <s v="Igreja Matriz de Nossa Senhora do Pilar"/>
    <n v="1"/>
    <x v="0"/>
    <n v="1"/>
    <n v="404"/>
    <m/>
    <m/>
    <m/>
    <m/>
    <x v="2"/>
    <x v="0"/>
    <m/>
    <m/>
    <m/>
    <s v="MG-3162500-BI-ED-00005"/>
    <s v="Bem Imóvel"/>
    <s v="Edificação"/>
    <x v="0"/>
    <m/>
    <m/>
    <d v="1949-11-29T00:00:00"/>
    <m/>
    <m/>
    <m/>
    <x v="10"/>
    <x v="2"/>
    <m/>
    <m/>
    <x v="0"/>
    <m/>
    <s v="Não se aplica"/>
    <m/>
    <m/>
    <m/>
    <m/>
    <m/>
    <m/>
    <m/>
    <m/>
  </r>
  <r>
    <x v="0"/>
    <m/>
    <m/>
    <x v="3"/>
    <x v="6"/>
    <s v="Tiradentes"/>
    <x v="0"/>
    <s v="Igreja Matriz de Santo Antônio"/>
    <n v="1"/>
    <x v="0"/>
    <n v="1"/>
    <n v="405"/>
    <m/>
    <m/>
    <m/>
    <m/>
    <x v="2"/>
    <x v="0"/>
    <m/>
    <m/>
    <m/>
    <s v="MG3168804BIED00001"/>
    <s v="Bem Imóvel"/>
    <s v="Edificação"/>
    <x v="0"/>
    <m/>
    <m/>
    <d v="1949-11-29T00:00:00"/>
    <m/>
    <m/>
    <m/>
    <x v="10"/>
    <x v="2"/>
    <m/>
    <m/>
    <x v="0"/>
    <m/>
    <s v="Não se aplica"/>
    <m/>
    <m/>
    <m/>
    <m/>
    <m/>
    <m/>
    <m/>
    <m/>
  </r>
  <r>
    <x v="0"/>
    <m/>
    <m/>
    <x v="3"/>
    <x v="6"/>
    <s v="Tiradentes"/>
    <x v="9"/>
    <s v="Chafariz de São José"/>
    <n v="1"/>
    <x v="0"/>
    <n v="1"/>
    <n v="406"/>
    <n v="1949"/>
    <m/>
    <m/>
    <m/>
    <x v="2"/>
    <x v="0"/>
    <m/>
    <m/>
    <m/>
    <s v="MG3168804BMAR00001"/>
    <s v="Bem Imóvel"/>
    <s v="Equipamento Urbano"/>
    <x v="1"/>
    <m/>
    <m/>
    <d v="1949-12-03T00:00:00"/>
    <m/>
    <m/>
    <m/>
    <x v="10"/>
    <x v="2"/>
    <m/>
    <m/>
    <x v="0"/>
    <m/>
    <s v="Não se aplica"/>
    <m/>
    <m/>
    <m/>
    <m/>
    <m/>
    <m/>
    <m/>
    <m/>
  </r>
  <r>
    <x v="0"/>
    <m/>
    <m/>
    <x v="3"/>
    <x v="6"/>
    <s v="Catas Altas"/>
    <x v="2"/>
    <s v="Colégio do Caraça: conjunto arquitetônico e paisagístico"/>
    <n v="1"/>
    <x v="0"/>
    <n v="1"/>
    <n v="407"/>
    <n v="1949"/>
    <m/>
    <m/>
    <m/>
    <x v="2"/>
    <x v="0"/>
    <m/>
    <m/>
    <m/>
    <s v="MG3115359BICA00001"/>
    <s v="Bem Imóvel"/>
    <s v="Conjunto Arquitetônico"/>
    <x v="1"/>
    <d v="1955-01-27T00:00:00"/>
    <d v="1955-01-27T00:00:00"/>
    <m/>
    <m/>
    <m/>
    <m/>
    <x v="20"/>
    <x v="3"/>
    <m/>
    <m/>
    <x v="0"/>
    <m/>
    <s v="Não se aplica"/>
    <m/>
    <m/>
    <m/>
    <m/>
    <m/>
    <m/>
    <m/>
    <m/>
  </r>
  <r>
    <x v="0"/>
    <m/>
    <m/>
    <x v="3"/>
    <x v="6"/>
    <s v="Sabará "/>
    <x v="0"/>
    <s v="Igreja de Sant'Ana"/>
    <n v="1"/>
    <x v="0"/>
    <n v="0"/>
    <n v="408"/>
    <n v="1949"/>
    <m/>
    <m/>
    <m/>
    <x v="2"/>
    <x v="0"/>
    <m/>
    <m/>
    <m/>
    <s v="MG3156700BIED00007"/>
    <s v="Bem Imóvel"/>
    <s v="Edificação"/>
    <x v="0"/>
    <m/>
    <m/>
    <d v="1950-05-09T00:00:00"/>
    <m/>
    <m/>
    <m/>
    <x v="17"/>
    <x v="3"/>
    <m/>
    <m/>
    <x v="0"/>
    <m/>
    <s v="Não se aplica"/>
    <m/>
    <m/>
    <m/>
    <m/>
    <m/>
    <m/>
    <m/>
    <m/>
  </r>
  <r>
    <x v="0"/>
    <m/>
    <m/>
    <x v="3"/>
    <x v="6"/>
    <s v="Sabará "/>
    <x v="0"/>
    <s v="Passo do Carmo"/>
    <n v="1"/>
    <x v="0"/>
    <n v="0"/>
    <n v="408"/>
    <n v="1949"/>
    <m/>
    <m/>
    <m/>
    <x v="2"/>
    <x v="0"/>
    <m/>
    <m/>
    <m/>
    <s v="MG3156700BIED00010"/>
    <s v="Bem Imóvel"/>
    <s v="Edificação"/>
    <x v="1"/>
    <m/>
    <m/>
    <d v="1950-05-09T00:00:00"/>
    <m/>
    <m/>
    <m/>
    <x v="17"/>
    <x v="3"/>
    <m/>
    <m/>
    <x v="0"/>
    <m/>
    <s v="Não se aplica"/>
    <m/>
    <m/>
    <m/>
    <m/>
    <m/>
    <m/>
    <m/>
    <m/>
  </r>
  <r>
    <x v="0"/>
    <m/>
    <m/>
    <x v="3"/>
    <x v="6"/>
    <s v="Caeté"/>
    <x v="0"/>
    <s v="Igreja de Nossa Senhora do Rosário"/>
    <n v="1"/>
    <x v="0"/>
    <n v="1"/>
    <n v="408"/>
    <n v="1949"/>
    <m/>
    <m/>
    <m/>
    <x v="2"/>
    <x v="0"/>
    <m/>
    <m/>
    <m/>
    <s v="MG3110004BIED00004"/>
    <s v="Bem Imóvel"/>
    <s v="Edificação"/>
    <x v="0"/>
    <m/>
    <m/>
    <d v="1950-05-09T00:00:00"/>
    <m/>
    <m/>
    <m/>
    <x v="17"/>
    <x v="3"/>
    <m/>
    <m/>
    <x v="0"/>
    <m/>
    <s v="Não se aplica"/>
    <m/>
    <m/>
    <m/>
    <m/>
    <m/>
    <m/>
    <m/>
    <m/>
  </r>
  <r>
    <x v="0"/>
    <m/>
    <m/>
    <x v="3"/>
    <x v="6"/>
    <s v="Sabará "/>
    <x v="2"/>
    <s v="Hospício da Terra Santa e Capela de Nossa Senhora do Pilar "/>
    <n v="1"/>
    <x v="0"/>
    <n v="0"/>
    <n v="408"/>
    <n v="1949"/>
    <m/>
    <m/>
    <m/>
    <x v="2"/>
    <x v="0"/>
    <m/>
    <m/>
    <m/>
    <s v="MG-3156700-BI-CA-00002"/>
    <s v="Bem Imóvel"/>
    <s v="Conjunto Arquitetônico"/>
    <x v="1"/>
    <m/>
    <m/>
    <d v="1950-05-09T00:00:00"/>
    <m/>
    <m/>
    <m/>
    <x v="17"/>
    <x v="3"/>
    <m/>
    <m/>
    <x v="0"/>
    <m/>
    <s v="Não se aplica"/>
    <m/>
    <m/>
    <m/>
    <m/>
    <m/>
    <m/>
    <m/>
    <m/>
  </r>
  <r>
    <x v="0"/>
    <m/>
    <m/>
    <x v="3"/>
    <x v="6"/>
    <s v="Sabará "/>
    <x v="0"/>
    <s v="Passo da Rua Marquês de Sapucaí"/>
    <n v="1"/>
    <x v="0"/>
    <n v="0"/>
    <n v="408"/>
    <n v="1949"/>
    <m/>
    <m/>
    <m/>
    <x v="2"/>
    <x v="0"/>
    <m/>
    <m/>
    <m/>
    <s v="MG3156700BICU00001"/>
    <s v="Bem Imóvel"/>
    <s v="Edificação"/>
    <x v="1"/>
    <m/>
    <m/>
    <d v="1950-05-09T00:00:00"/>
    <m/>
    <m/>
    <m/>
    <x v="17"/>
    <x v="3"/>
    <m/>
    <m/>
    <x v="0"/>
    <m/>
    <s v="Não se aplica"/>
    <m/>
    <m/>
    <m/>
    <m/>
    <m/>
    <m/>
    <m/>
    <m/>
  </r>
  <r>
    <x v="0"/>
    <m/>
    <m/>
    <x v="3"/>
    <x v="6"/>
    <s v="Diamantina"/>
    <x v="0"/>
    <s v="Igreja do Senhor do Bonfim"/>
    <n v="1"/>
    <x v="0"/>
    <n v="0"/>
    <n v="409"/>
    <n v="1949"/>
    <m/>
    <m/>
    <m/>
    <x v="2"/>
    <x v="0"/>
    <m/>
    <m/>
    <m/>
    <s v="MG3121605BIED00001"/>
    <s v="Bem Imóvel"/>
    <s v="Edificação"/>
    <x v="0"/>
    <m/>
    <m/>
    <d v="1949-12-06T00:00:00"/>
    <m/>
    <m/>
    <m/>
    <x v="10"/>
    <x v="2"/>
    <m/>
    <m/>
    <x v="0"/>
    <m/>
    <s v="Não se aplica"/>
    <m/>
    <m/>
    <m/>
    <m/>
    <m/>
    <m/>
    <m/>
    <m/>
  </r>
  <r>
    <x v="0"/>
    <m/>
    <m/>
    <x v="3"/>
    <x v="6"/>
    <s v="Diamantina"/>
    <x v="0"/>
    <s v="Igreja de São Francisco de Assis"/>
    <n v="1"/>
    <x v="0"/>
    <n v="0"/>
    <n v="409"/>
    <n v="1949"/>
    <m/>
    <m/>
    <m/>
    <x v="2"/>
    <x v="0"/>
    <m/>
    <m/>
    <m/>
    <s v="MG3121605BIED00013"/>
    <s v="Bem Imóvel"/>
    <s v="Edificação"/>
    <x v="0"/>
    <m/>
    <m/>
    <d v="1949-12-06T00:00:00"/>
    <m/>
    <m/>
    <m/>
    <x v="10"/>
    <x v="2"/>
    <m/>
    <m/>
    <x v="0"/>
    <m/>
    <s v="Não se aplica"/>
    <m/>
    <m/>
    <m/>
    <m/>
    <m/>
    <m/>
    <m/>
    <m/>
  </r>
  <r>
    <x v="0"/>
    <m/>
    <m/>
    <x v="3"/>
    <x v="6"/>
    <s v="Diamantina"/>
    <x v="0"/>
    <s v="Igreja de Nossa Senhora das Mercês"/>
    <n v="1"/>
    <x v="0"/>
    <n v="1"/>
    <n v="409"/>
    <n v="1949"/>
    <m/>
    <m/>
    <m/>
    <x v="2"/>
    <x v="0"/>
    <m/>
    <m/>
    <m/>
    <s v="MG3121605BIED00008"/>
    <s v="Bem Imóvel"/>
    <s v="Edificação"/>
    <x v="0"/>
    <m/>
    <m/>
    <d v="1949-12-06T00:00:00"/>
    <m/>
    <m/>
    <m/>
    <x v="10"/>
    <x v="2"/>
    <m/>
    <m/>
    <x v="0"/>
    <m/>
    <s v="Não se aplica"/>
    <m/>
    <m/>
    <m/>
    <m/>
    <m/>
    <m/>
    <m/>
    <m/>
  </r>
  <r>
    <x v="0"/>
    <m/>
    <m/>
    <x v="3"/>
    <x v="6"/>
    <s v="Diamantina"/>
    <x v="0"/>
    <s v="Igreja de Nossa Senhora do Amparo"/>
    <n v="1"/>
    <x v="0"/>
    <n v="0"/>
    <n v="409"/>
    <n v="1949"/>
    <m/>
    <m/>
    <m/>
    <x v="2"/>
    <x v="0"/>
    <m/>
    <m/>
    <m/>
    <s v="MG3121605BIED00009"/>
    <s v="Bem Imóvel"/>
    <s v="Edificação"/>
    <x v="0"/>
    <m/>
    <m/>
    <d v="1949-12-06T00:00:00"/>
    <m/>
    <m/>
    <m/>
    <x v="10"/>
    <x v="2"/>
    <m/>
    <m/>
    <x v="0"/>
    <m/>
    <s v="Não se aplica"/>
    <m/>
    <m/>
    <m/>
    <m/>
    <m/>
    <m/>
    <m/>
    <m/>
  </r>
  <r>
    <x v="0"/>
    <m/>
    <m/>
    <x v="3"/>
    <x v="6"/>
    <s v="Diamantina"/>
    <x v="0"/>
    <s v="Igreja de Nossa Senhora do Rosário"/>
    <n v="1"/>
    <x v="0"/>
    <n v="0"/>
    <n v="409"/>
    <n v="1949"/>
    <m/>
    <m/>
    <m/>
    <x v="2"/>
    <x v="0"/>
    <m/>
    <m/>
    <m/>
    <s v="MG3121605BIED00011"/>
    <s v="Bem Imóvel"/>
    <s v="Edificação"/>
    <x v="0"/>
    <m/>
    <m/>
    <d v="1949-12-06T00:00:00"/>
    <m/>
    <m/>
    <m/>
    <x v="10"/>
    <x v="2"/>
    <m/>
    <m/>
    <x v="0"/>
    <m/>
    <s v="Não se aplica"/>
    <m/>
    <m/>
    <m/>
    <m/>
    <m/>
    <m/>
    <m/>
    <m/>
  </r>
  <r>
    <x v="0"/>
    <m/>
    <m/>
    <x v="3"/>
    <x v="6"/>
    <s v="Mariana"/>
    <x v="0"/>
    <s v="Igreja Matriz de Bom Jesus do Monte"/>
    <n v="1"/>
    <x v="0"/>
    <n v="1"/>
    <n v="410"/>
    <n v="1949"/>
    <m/>
    <m/>
    <m/>
    <x v="2"/>
    <x v="0"/>
    <m/>
    <m/>
    <m/>
    <s v="MG3140001BIED00013"/>
    <s v="Bem Imóvel"/>
    <s v="Edificação"/>
    <x v="0"/>
    <m/>
    <m/>
    <d v="1949-12-06T00:00:00"/>
    <m/>
    <m/>
    <m/>
    <x v="10"/>
    <x v="2"/>
    <m/>
    <m/>
    <x v="0"/>
    <m/>
    <s v="Não se aplica"/>
    <m/>
    <m/>
    <m/>
    <m/>
    <m/>
    <m/>
    <m/>
    <m/>
  </r>
  <r>
    <x v="0"/>
    <m/>
    <m/>
    <x v="3"/>
    <x v="6"/>
    <s v="Mariana"/>
    <x v="0"/>
    <s v="Passo da Ponte da Areia"/>
    <n v="1"/>
    <x v="0"/>
    <n v="0"/>
    <n v="410"/>
    <n v="1949"/>
    <m/>
    <m/>
    <m/>
    <x v="2"/>
    <x v="0"/>
    <m/>
    <m/>
    <m/>
    <s v="MG3140001BIED00018"/>
    <s v="Bem Imóvel"/>
    <s v="Edificação"/>
    <x v="0"/>
    <m/>
    <m/>
    <d v="1949-12-06T00:00:00"/>
    <m/>
    <m/>
    <m/>
    <x v="10"/>
    <x v="2"/>
    <m/>
    <m/>
    <x v="0"/>
    <m/>
    <s v="Não se aplica"/>
    <m/>
    <m/>
    <m/>
    <m/>
    <m/>
    <m/>
    <m/>
    <m/>
  </r>
  <r>
    <x v="0"/>
    <m/>
    <m/>
    <x v="3"/>
    <x v="6"/>
    <s v="Mariana"/>
    <x v="0"/>
    <s v="Seminário Menor e Capela de Nossa Senhora da Boa Morte"/>
    <n v="1"/>
    <x v="0"/>
    <n v="0"/>
    <n v="410"/>
    <n v="1949"/>
    <m/>
    <m/>
    <m/>
    <x v="2"/>
    <x v="0"/>
    <m/>
    <m/>
    <m/>
    <s v="MG3140001BICA00001"/>
    <s v="Bem Imóvel"/>
    <s v="Conjunto Arquitetônico"/>
    <x v="0"/>
    <m/>
    <m/>
    <d v="1949-12-06T00:00:00"/>
    <m/>
    <m/>
    <m/>
    <x v="10"/>
    <x v="2"/>
    <m/>
    <m/>
    <x v="0"/>
    <m/>
    <s v="Não se aplica"/>
    <m/>
    <m/>
    <m/>
    <m/>
    <m/>
    <m/>
    <m/>
    <m/>
  </r>
  <r>
    <x v="0"/>
    <m/>
    <m/>
    <x v="3"/>
    <x v="6"/>
    <s v="Mariana"/>
    <x v="9"/>
    <s v="Fonte da Samaritana"/>
    <n v="1"/>
    <x v="0"/>
    <n v="0"/>
    <n v="410"/>
    <n v="1949"/>
    <m/>
    <m/>
    <m/>
    <x v="2"/>
    <x v="0"/>
    <m/>
    <m/>
    <m/>
    <s v="MG3140001BMAR00001"/>
    <s v="Bem Imóvel"/>
    <s v="Equipamento Urbano"/>
    <x v="1"/>
    <m/>
    <m/>
    <d v="1949-12-06T00:00:00"/>
    <m/>
    <m/>
    <m/>
    <x v="10"/>
    <x v="2"/>
    <m/>
    <m/>
    <x v="0"/>
    <m/>
    <s v="Não se aplica"/>
    <m/>
    <m/>
    <m/>
    <m/>
    <m/>
    <m/>
    <m/>
    <m/>
  </r>
  <r>
    <x v="0"/>
    <m/>
    <m/>
    <x v="3"/>
    <x v="6"/>
    <s v="Tiradentes"/>
    <x v="0"/>
    <s v="Igreja de Nossa Senhora do Rosário"/>
    <n v="1"/>
    <x v="0"/>
    <n v="0"/>
    <n v="410"/>
    <n v="1949"/>
    <m/>
    <m/>
    <m/>
    <x v="2"/>
    <x v="0"/>
    <m/>
    <m/>
    <m/>
    <s v="MG3168804BIED00002"/>
    <s v="Bem Imóvel"/>
    <s v="Edificação"/>
    <x v="0"/>
    <m/>
    <m/>
    <d v="1949-12-06T00:00:00"/>
    <m/>
    <m/>
    <m/>
    <x v="10"/>
    <x v="2"/>
    <m/>
    <m/>
    <x v="0"/>
    <m/>
    <s v="Não se aplica"/>
    <m/>
    <m/>
    <m/>
    <m/>
    <m/>
    <m/>
    <m/>
    <m/>
  </r>
  <r>
    <x v="0"/>
    <m/>
    <m/>
    <x v="3"/>
    <x v="6"/>
    <s v="São João Del Rei"/>
    <x v="0"/>
    <s v="Passo da Rua Duque de Caxias"/>
    <n v="1"/>
    <x v="0"/>
    <n v="0"/>
    <n v="410"/>
    <n v="1949"/>
    <m/>
    <m/>
    <m/>
    <x v="2"/>
    <x v="0"/>
    <m/>
    <m/>
    <m/>
    <s v="MG3162500BIED00003"/>
    <s v="Bem Imóvel"/>
    <s v="Edificação"/>
    <x v="1"/>
    <m/>
    <m/>
    <d v="1949-12-06T00:00:00"/>
    <m/>
    <m/>
    <m/>
    <x v="10"/>
    <x v="2"/>
    <m/>
    <m/>
    <x v="0"/>
    <m/>
    <s v="Não se aplica"/>
    <m/>
    <m/>
    <m/>
    <m/>
    <m/>
    <m/>
    <m/>
    <m/>
  </r>
  <r>
    <x v="0"/>
    <m/>
    <m/>
    <x v="3"/>
    <x v="6"/>
    <s v="Mariana"/>
    <x v="0"/>
    <s v="Passo da Ladeira do Rosário"/>
    <n v="1"/>
    <x v="0"/>
    <n v="0"/>
    <n v="410"/>
    <n v="1949"/>
    <m/>
    <m/>
    <m/>
    <x v="2"/>
    <x v="0"/>
    <m/>
    <m/>
    <m/>
    <s v="MG3140001BIED00017"/>
    <s v="Bem Imóvel"/>
    <s v="Edificação"/>
    <x v="1"/>
    <m/>
    <m/>
    <d v="1949-12-06T00:00:00"/>
    <m/>
    <m/>
    <m/>
    <x v="10"/>
    <x v="2"/>
    <m/>
    <m/>
    <x v="0"/>
    <m/>
    <s v="Não se aplica"/>
    <m/>
    <m/>
    <m/>
    <m/>
    <m/>
    <m/>
    <m/>
    <m/>
  </r>
  <r>
    <x v="0"/>
    <m/>
    <m/>
    <x v="3"/>
    <x v="6"/>
    <s v="Ouro Preto"/>
    <x v="0"/>
    <s v="Capela de Santana"/>
    <n v="1"/>
    <x v="0"/>
    <n v="0"/>
    <n v="410"/>
    <n v="1949"/>
    <m/>
    <m/>
    <m/>
    <x v="2"/>
    <x v="0"/>
    <m/>
    <m/>
    <m/>
    <s v="MG-3146107-BI-ED-00035"/>
    <s v="Bem Imóvel"/>
    <s v="Edificação"/>
    <x v="0"/>
    <m/>
    <m/>
    <d v="1949-12-06T00:00:00"/>
    <m/>
    <m/>
    <m/>
    <x v="10"/>
    <x v="2"/>
    <m/>
    <m/>
    <x v="0"/>
    <m/>
    <s v="Não se aplica"/>
    <m/>
    <m/>
    <m/>
    <m/>
    <m/>
    <m/>
    <m/>
    <m/>
  </r>
  <r>
    <x v="0"/>
    <m/>
    <m/>
    <x v="3"/>
    <x v="6"/>
    <s v="Mariana"/>
    <x v="0"/>
    <s v="Casa Capitular "/>
    <n v="1"/>
    <x v="0"/>
    <n v="0"/>
    <n v="410"/>
    <n v="1949"/>
    <m/>
    <m/>
    <m/>
    <x v="2"/>
    <x v="0"/>
    <m/>
    <m/>
    <m/>
    <s v="MG3140001BIED00003"/>
    <s v="Bem Imóvel"/>
    <s v="Edificação"/>
    <x v="1"/>
    <m/>
    <m/>
    <d v="1949-12-06T00:00:00"/>
    <m/>
    <m/>
    <m/>
    <x v="10"/>
    <x v="2"/>
    <m/>
    <m/>
    <x v="0"/>
    <m/>
    <s v="Não se aplica"/>
    <m/>
    <m/>
    <m/>
    <m/>
    <m/>
    <m/>
    <m/>
    <m/>
  </r>
  <r>
    <x v="0"/>
    <m/>
    <m/>
    <x v="3"/>
    <x v="6"/>
    <s v="Mariana"/>
    <x v="0"/>
    <s v="Igreja Matriz da Conceição"/>
    <n v="1"/>
    <x v="0"/>
    <n v="0"/>
    <n v="410"/>
    <n v="1949"/>
    <m/>
    <m/>
    <m/>
    <x v="2"/>
    <x v="0"/>
    <m/>
    <m/>
    <m/>
    <s v="MG-3140001-BI-ED-00014"/>
    <s v="Bem Imóvel"/>
    <s v="Edificação"/>
    <x v="0"/>
    <m/>
    <m/>
    <d v="1949-12-06T00:00:00"/>
    <m/>
    <m/>
    <m/>
    <x v="10"/>
    <x v="2"/>
    <m/>
    <m/>
    <x v="0"/>
    <m/>
    <s v="Não se aplica"/>
    <m/>
    <m/>
    <m/>
    <m/>
    <m/>
    <m/>
    <m/>
    <m/>
  </r>
  <r>
    <x v="0"/>
    <m/>
    <m/>
    <x v="3"/>
    <x v="6"/>
    <s v="São João Del Rei"/>
    <x v="0"/>
    <s v="Passo da Rua Getúlio Vargas"/>
    <n v="1"/>
    <x v="0"/>
    <n v="0"/>
    <n v="410"/>
    <n v="1949"/>
    <m/>
    <m/>
    <m/>
    <x v="2"/>
    <x v="0"/>
    <m/>
    <m/>
    <m/>
    <s v="MG3162500BIED00002"/>
    <s v="Bem Imóvel"/>
    <s v="Edificação"/>
    <x v="1"/>
    <m/>
    <m/>
    <d v="1949-12-06T00:00:00"/>
    <m/>
    <m/>
    <m/>
    <x v="10"/>
    <x v="2"/>
    <m/>
    <m/>
    <x v="0"/>
    <m/>
    <s v="Não se aplica"/>
    <m/>
    <m/>
    <m/>
    <m/>
    <m/>
    <m/>
    <m/>
    <m/>
  </r>
  <r>
    <x v="0"/>
    <s v="Processo INDEFERIDO em 27/02/2004."/>
    <m/>
    <x v="3"/>
    <x v="3"/>
    <s v="Rio de Janeiro"/>
    <x v="9"/>
    <s v="Poço de Dom Pedro I"/>
    <n v="1"/>
    <x v="1"/>
    <n v="1"/>
    <n v="411"/>
    <m/>
    <m/>
    <m/>
    <m/>
    <x v="2"/>
    <x v="4"/>
    <m/>
    <m/>
    <m/>
    <s v=" "/>
    <s v="Bem Imóvel"/>
    <s v="Equipamento Urbano"/>
    <x v="1"/>
    <m/>
    <m/>
    <m/>
    <m/>
    <m/>
    <m/>
    <x v="1"/>
    <x v="1"/>
    <m/>
    <d v="2004-02-27T00:00:00"/>
    <x v="2"/>
    <m/>
    <s v="Não se aplica"/>
    <m/>
    <m/>
    <m/>
    <m/>
    <m/>
    <m/>
    <m/>
    <m/>
  </r>
  <r>
    <x v="0"/>
    <m/>
    <m/>
    <x v="3"/>
    <x v="6"/>
    <s v="Diamantina"/>
    <x v="4"/>
    <s v="Casa da Chica da Silva - Rua Lalau Pires, 266"/>
    <n v="1"/>
    <x v="0"/>
    <n v="1"/>
    <n v="412"/>
    <m/>
    <m/>
    <m/>
    <m/>
    <x v="2"/>
    <x v="0"/>
    <m/>
    <m/>
    <m/>
    <s v="MG3121605BIED00006"/>
    <s v="Bem Imóvel"/>
    <s v="Edificação"/>
    <x v="1"/>
    <m/>
    <m/>
    <d v="1950-04-04T00:00:00"/>
    <m/>
    <m/>
    <m/>
    <x v="17"/>
    <x v="3"/>
    <m/>
    <m/>
    <x v="0"/>
    <m/>
    <s v="Não se aplica"/>
    <m/>
    <m/>
    <m/>
    <m/>
    <m/>
    <m/>
    <m/>
    <m/>
  </r>
  <r>
    <x v="0"/>
    <m/>
    <m/>
    <x v="3"/>
    <x v="6"/>
    <s v="Diamantina"/>
    <x v="4"/>
    <s v="Casa à Praça Juscelino Kubitschek (Edifício do Foro)"/>
    <n v="1"/>
    <x v="0"/>
    <n v="1"/>
    <n v="413"/>
    <m/>
    <m/>
    <m/>
    <m/>
    <x v="2"/>
    <x v="0"/>
    <m/>
    <m/>
    <m/>
    <s v="MG3121605BIED00003"/>
    <s v="Bem Imóvel"/>
    <s v="Edificação"/>
    <x v="1"/>
    <m/>
    <m/>
    <d v="1950-01-09T00:00:00"/>
    <m/>
    <m/>
    <m/>
    <x v="17"/>
    <x v="3"/>
    <m/>
    <m/>
    <x v="0"/>
    <m/>
    <s v="Não se aplica"/>
    <m/>
    <m/>
    <m/>
    <m/>
    <m/>
    <m/>
    <m/>
    <m/>
  </r>
  <r>
    <x v="0"/>
    <m/>
    <m/>
    <x v="3"/>
    <x v="6"/>
    <s v="Mariana"/>
    <x v="4"/>
    <s v="Casa de Câmara e Cadeia ou Paço Municipal, à Praça João Pinheiro"/>
    <n v="1"/>
    <x v="0"/>
    <n v="1"/>
    <n v="414"/>
    <m/>
    <m/>
    <m/>
    <m/>
    <x v="2"/>
    <x v="0"/>
    <m/>
    <m/>
    <m/>
    <s v="MG3140001BIED00005"/>
    <s v="Bem Imóvel"/>
    <s v="Edificação"/>
    <x v="1"/>
    <m/>
    <m/>
    <d v="1949-12-19T00:00:00"/>
    <m/>
    <m/>
    <m/>
    <x v="10"/>
    <x v="2"/>
    <m/>
    <m/>
    <x v="0"/>
    <m/>
    <s v="Não se aplica"/>
    <m/>
    <m/>
    <m/>
    <m/>
    <m/>
    <m/>
    <m/>
    <m/>
  </r>
  <r>
    <x v="0"/>
    <m/>
    <m/>
    <x v="3"/>
    <x v="6"/>
    <s v="Ouro Preto"/>
    <x v="4"/>
    <s v="Casa dos Contos"/>
    <n v="1"/>
    <x v="0"/>
    <n v="1"/>
    <n v="415"/>
    <m/>
    <m/>
    <m/>
    <m/>
    <x v="2"/>
    <x v="0"/>
    <m/>
    <m/>
    <m/>
    <s v="MG3146107BIED00004"/>
    <s v="Bem Imóvel"/>
    <s v="Edificação"/>
    <x v="1"/>
    <m/>
    <d v="1950-01-09T00:00:00"/>
    <d v="1950-01-09T00:00:00"/>
    <m/>
    <m/>
    <m/>
    <x v="17"/>
    <x v="3"/>
    <m/>
    <m/>
    <x v="0"/>
    <m/>
    <s v="Não se aplica"/>
    <m/>
    <m/>
    <m/>
    <m/>
    <m/>
    <m/>
    <m/>
    <m/>
  </r>
  <r>
    <x v="0"/>
    <m/>
    <m/>
    <x v="3"/>
    <x v="6"/>
    <s v="Ouro Preto"/>
    <x v="4"/>
    <s v="Palácio dos Governadores ou Casa à Praça Tiradentes"/>
    <n v="1"/>
    <x v="0"/>
    <n v="0"/>
    <n v="415"/>
    <m/>
    <m/>
    <m/>
    <m/>
    <x v="2"/>
    <x v="0"/>
    <m/>
    <m/>
    <m/>
    <s v="MG3146107BIED00020"/>
    <s v="Bem Imóvel"/>
    <s v="Edificação"/>
    <x v="1"/>
    <m/>
    <d v="1950-03-13T00:00:00"/>
    <m/>
    <m/>
    <m/>
    <m/>
    <x v="17"/>
    <x v="3"/>
    <m/>
    <m/>
    <x v="0"/>
    <m/>
    <s v="Não se aplica"/>
    <m/>
    <m/>
    <m/>
    <m/>
    <m/>
    <m/>
    <m/>
    <s v="Escola Nacional de Minas e Metalurgia"/>
  </r>
  <r>
    <x v="2"/>
    <s v="Origem: Depam. Destino: SE/BA, encaminhado em 10/04/2015"/>
    <s v="01458.000915/2013-32"/>
    <x v="2"/>
    <x v="5"/>
    <s v="Salvador"/>
    <x v="0"/>
    <s v="Casa do alto do Bonfim - Convento da Sagrada Família"/>
    <n v="1"/>
    <x v="1"/>
    <n v="1"/>
    <n v="416"/>
    <n v="1949"/>
    <d v="1949-07-01T00:00:00"/>
    <m/>
    <m/>
    <x v="2"/>
    <x v="8"/>
    <m/>
    <m/>
    <m/>
    <s v=" "/>
    <s v="Bem Imóvel"/>
    <s v="Edificação"/>
    <x v="0"/>
    <m/>
    <m/>
    <m/>
    <m/>
    <m/>
    <m/>
    <x v="1"/>
    <x v="1"/>
    <m/>
    <m/>
    <x v="0"/>
    <m/>
    <m/>
    <m/>
    <m/>
    <m/>
    <m/>
    <m/>
    <m/>
    <m/>
    <m/>
  </r>
  <r>
    <x v="0"/>
    <m/>
    <m/>
    <x v="3"/>
    <x v="6"/>
    <s v="Resende Costa"/>
    <x v="4"/>
    <s v="Casa à Praça Cônego Cardoso, 84 a 90, Casa do Inconfidente Resende Costa"/>
    <n v="1"/>
    <x v="0"/>
    <n v="1"/>
    <n v="417"/>
    <n v="1949"/>
    <m/>
    <m/>
    <m/>
    <x v="2"/>
    <x v="0"/>
    <m/>
    <m/>
    <m/>
    <s v="MG3154200BIED00001"/>
    <s v="Bem Imóvel"/>
    <s v="Edificação"/>
    <x v="1"/>
    <m/>
    <d v="1950-05-23T00:00:00"/>
    <m/>
    <m/>
    <m/>
    <m/>
    <x v="17"/>
    <x v="3"/>
    <m/>
    <m/>
    <x v="0"/>
    <m/>
    <s v="Não se aplica"/>
    <m/>
    <m/>
    <m/>
    <m/>
    <m/>
    <m/>
    <m/>
    <s v="Casa onde nasceu o inconfidente Resende Costa"/>
  </r>
  <r>
    <x v="0"/>
    <m/>
    <m/>
    <x v="3"/>
    <x v="6"/>
    <s v="Sabará "/>
    <x v="4"/>
    <s v="Casa à rua D. Pedro II (Paço Municipal)"/>
    <n v="1"/>
    <x v="0"/>
    <n v="1"/>
    <n v="418"/>
    <m/>
    <m/>
    <m/>
    <m/>
    <x v="2"/>
    <x v="0"/>
    <m/>
    <m/>
    <m/>
    <s v="MG3156700BIED00011"/>
    <s v="Bem Imóvel"/>
    <s v="Edificação"/>
    <x v="1"/>
    <m/>
    <m/>
    <d v="1950-02-07T00:00:00"/>
    <m/>
    <m/>
    <m/>
    <x v="17"/>
    <x v="3"/>
    <m/>
    <m/>
    <x v="0"/>
    <m/>
    <s v="Não se aplica"/>
    <m/>
    <m/>
    <m/>
    <m/>
    <m/>
    <m/>
    <m/>
    <m/>
  </r>
  <r>
    <x v="0"/>
    <m/>
    <m/>
    <x v="3"/>
    <x v="6"/>
    <s v="Sabará "/>
    <x v="9"/>
    <s v="Chafariz do Caquende"/>
    <n v="1"/>
    <x v="0"/>
    <n v="0"/>
    <n v="418"/>
    <m/>
    <m/>
    <m/>
    <m/>
    <x v="2"/>
    <x v="0"/>
    <m/>
    <m/>
    <m/>
    <s v="MG3156700BMAR00001"/>
    <s v="Bem Imóvel"/>
    <s v="Equipamento Urbano"/>
    <x v="1"/>
    <m/>
    <m/>
    <d v="1950-02-07T00:00:00"/>
    <m/>
    <m/>
    <m/>
    <x v="17"/>
    <x v="3"/>
    <m/>
    <m/>
    <x v="0"/>
    <m/>
    <s v="Não se aplica"/>
    <m/>
    <m/>
    <m/>
    <m/>
    <m/>
    <m/>
    <m/>
    <m/>
  </r>
  <r>
    <x v="0"/>
    <m/>
    <m/>
    <x v="3"/>
    <x v="6"/>
    <s v="Sabará "/>
    <x v="9"/>
    <s v="Chafariz do Rosário"/>
    <n v="1"/>
    <x v="0"/>
    <n v="0"/>
    <n v="418"/>
    <m/>
    <m/>
    <m/>
    <m/>
    <x v="2"/>
    <x v="0"/>
    <m/>
    <m/>
    <m/>
    <s v="MG3156700BIED00015"/>
    <s v="Bem Imóvel"/>
    <s v="Equipamento Urbano"/>
    <x v="1"/>
    <m/>
    <m/>
    <d v="1950-02-07T00:00:00"/>
    <m/>
    <m/>
    <m/>
    <x v="17"/>
    <x v="3"/>
    <m/>
    <m/>
    <x v="0"/>
    <m/>
    <s v="Não se aplica"/>
    <m/>
    <m/>
    <m/>
    <m/>
    <m/>
    <m/>
    <m/>
    <m/>
  </r>
  <r>
    <x v="0"/>
    <m/>
    <m/>
    <x v="3"/>
    <x v="6"/>
    <s v="Santa Luzia "/>
    <x v="4"/>
    <s v="Casa à Praça da Matriz"/>
    <n v="1"/>
    <x v="0"/>
    <n v="1"/>
    <n v="419"/>
    <m/>
    <m/>
    <m/>
    <m/>
    <x v="2"/>
    <x v="0"/>
    <m/>
    <m/>
    <m/>
    <s v="MG3106200BIED00005"/>
    <s v="Bem Imóvel"/>
    <s v="Edificação"/>
    <x v="1"/>
    <m/>
    <d v="1950-05-08T00:00:00"/>
    <m/>
    <m/>
    <m/>
    <m/>
    <x v="17"/>
    <x v="3"/>
    <m/>
    <m/>
    <x v="0"/>
    <m/>
    <s v="Não se aplica"/>
    <m/>
    <m/>
    <m/>
    <m/>
    <m/>
    <m/>
    <m/>
    <m/>
  </r>
  <r>
    <x v="0"/>
    <m/>
    <m/>
    <x v="3"/>
    <x v="6"/>
    <s v="Santa Luzia "/>
    <x v="4"/>
    <s v="Recolhimento de Macaúbas: prédio"/>
    <n v="1"/>
    <x v="0"/>
    <n v="1"/>
    <n v="420"/>
    <m/>
    <m/>
    <m/>
    <m/>
    <x v="2"/>
    <x v="0"/>
    <m/>
    <m/>
    <m/>
    <s v="MG3106200BIED00004"/>
    <s v="Bem Imóvel"/>
    <s v="Edificação"/>
    <x v="1"/>
    <m/>
    <m/>
    <d v="1963-02-08T00:00:00"/>
    <m/>
    <m/>
    <m/>
    <x v="30"/>
    <x v="4"/>
    <m/>
    <m/>
    <x v="0"/>
    <m/>
    <s v="Não se aplica"/>
    <m/>
    <m/>
    <m/>
    <m/>
    <m/>
    <m/>
    <m/>
    <m/>
  </r>
  <r>
    <x v="0"/>
    <m/>
    <m/>
    <x v="3"/>
    <x v="6"/>
    <s v="Santos Dumont"/>
    <x v="4"/>
    <s v="Sítio Cabangu: casa"/>
    <n v="1"/>
    <x v="0"/>
    <n v="1"/>
    <n v="421"/>
    <m/>
    <m/>
    <m/>
    <m/>
    <x v="2"/>
    <x v="0"/>
    <m/>
    <m/>
    <m/>
    <s v="MG3160702BIED00001"/>
    <s v="Bem Imóvel"/>
    <s v="Edificação"/>
    <x v="1"/>
    <m/>
    <d v="1950-05-02T00:00:00"/>
    <m/>
    <m/>
    <m/>
    <m/>
    <x v="17"/>
    <x v="3"/>
    <m/>
    <m/>
    <x v="0"/>
    <m/>
    <s v="Não se aplica"/>
    <m/>
    <m/>
    <m/>
    <m/>
    <m/>
    <m/>
    <m/>
    <m/>
  </r>
  <r>
    <x v="0"/>
    <m/>
    <m/>
    <x v="3"/>
    <x v="14"/>
    <s v="Vila Velha"/>
    <x v="0"/>
    <s v="Igreja de Nossa Senhora do Rosário"/>
    <n v="1"/>
    <x v="0"/>
    <n v="0"/>
    <n v="422"/>
    <n v="1950"/>
    <m/>
    <m/>
    <m/>
    <x v="3"/>
    <x v="0"/>
    <m/>
    <m/>
    <m/>
    <s v="ES3205200BIED00001"/>
    <s v="Bem Imóvel"/>
    <s v="Edificação"/>
    <x v="0"/>
    <m/>
    <d v="1950-03-20T00:00:00"/>
    <m/>
    <m/>
    <m/>
    <m/>
    <x v="17"/>
    <x v="3"/>
    <m/>
    <m/>
    <x v="0"/>
    <m/>
    <s v="Não se aplica"/>
    <m/>
    <s v="S/D"/>
    <m/>
    <m/>
    <m/>
    <m/>
    <m/>
    <m/>
  </r>
  <r>
    <x v="0"/>
    <m/>
    <m/>
    <x v="3"/>
    <x v="14"/>
    <s v="Viana"/>
    <x v="8"/>
    <s v="Imagens de Nossa Senhora da Conceição, 02 e alfaias"/>
    <n v="1"/>
    <x v="0"/>
    <n v="1"/>
    <n v="422"/>
    <n v="1950"/>
    <m/>
    <m/>
    <m/>
    <x v="3"/>
    <x v="0"/>
    <m/>
    <m/>
    <m/>
    <s v="ES-3205101-BM-AC-00001"/>
    <s v="Bem Móvel e Integrado"/>
    <s v="Artefato"/>
    <x v="1"/>
    <m/>
    <m/>
    <d v="1950-03-20T00:00:00"/>
    <m/>
    <m/>
    <m/>
    <x v="17"/>
    <x v="3"/>
    <m/>
    <m/>
    <x v="0"/>
    <m/>
    <s v="Não se aplica"/>
    <m/>
    <s v="Não se aplica"/>
    <m/>
    <m/>
    <m/>
    <m/>
    <m/>
    <m/>
  </r>
  <r>
    <x v="0"/>
    <m/>
    <m/>
    <x v="3"/>
    <x v="14"/>
    <s v="Vila Velha"/>
    <x v="8"/>
    <s v="Imagem de Nossa Senhora da Penha da Igreja de N S do Rosário"/>
    <n v="1"/>
    <x v="0"/>
    <n v="0"/>
    <n v="422"/>
    <n v="1950"/>
    <m/>
    <m/>
    <m/>
    <x v="3"/>
    <x v="0"/>
    <m/>
    <m/>
    <m/>
    <s v="ES-3205200-BM-AC-00001 "/>
    <s v="Bem Móvel e Integrado"/>
    <s v="Artefato"/>
    <x v="1"/>
    <m/>
    <m/>
    <d v="1950-03-20T00:00:00"/>
    <m/>
    <m/>
    <m/>
    <x v="17"/>
    <x v="3"/>
    <m/>
    <m/>
    <x v="0"/>
    <m/>
    <s v="Não se aplica"/>
    <m/>
    <s v="Não se aplica"/>
    <m/>
    <m/>
    <m/>
    <m/>
    <m/>
    <m/>
  </r>
  <r>
    <x v="0"/>
    <m/>
    <m/>
    <x v="3"/>
    <x v="14"/>
    <s v="Viana"/>
    <x v="0"/>
    <s v="Igreja de Nossa Senhora da Ajuda"/>
    <n v="1"/>
    <x v="0"/>
    <n v="0"/>
    <n v="422"/>
    <n v="1950"/>
    <m/>
    <m/>
    <m/>
    <x v="3"/>
    <x v="0"/>
    <m/>
    <m/>
    <m/>
    <s v="ES3205101BIED00001"/>
    <s v="Bem Imóvel"/>
    <s v="Edificação"/>
    <x v="0"/>
    <m/>
    <d v="1950-03-20T00:00:00"/>
    <m/>
    <m/>
    <m/>
    <m/>
    <x v="17"/>
    <x v="3"/>
    <m/>
    <m/>
    <x v="0"/>
    <m/>
    <s v="Não se aplica"/>
    <m/>
    <s v="S/D"/>
    <m/>
    <m/>
    <m/>
    <m/>
    <m/>
    <m/>
  </r>
  <r>
    <x v="6"/>
    <s v="Rerratificação aprovada pelo Conselho em 11/09/2014. Origem: PRESI, destino: MINC, em 05/09/2016"/>
    <s v="01458.002957/2010-65"/>
    <x v="4"/>
    <x v="20"/>
    <s v="Macapá"/>
    <x v="4"/>
    <s v="Fortaleza de São José de Macapá"/>
    <n v="1"/>
    <x v="0"/>
    <n v="1"/>
    <n v="423"/>
    <n v="1950"/>
    <m/>
    <m/>
    <m/>
    <x v="3"/>
    <x v="3"/>
    <m/>
    <m/>
    <m/>
    <s v="AP1600303BIED00001"/>
    <s v="Bem Imóvel"/>
    <s v="Edificação"/>
    <x v="1"/>
    <s v="x"/>
    <d v="1950-03-22T00:00:00"/>
    <m/>
    <m/>
    <m/>
    <n v="76"/>
    <x v="17"/>
    <x v="3"/>
    <n v="2014"/>
    <m/>
    <x v="0"/>
    <s v="Rerratificação propôs inclusão no Livro do Tombo Arqueológico, Etnográfico e Paisagístico, delimitou poligonal de tombamento e incluiu acervo (a ser conferido)."/>
    <s v="T"/>
    <s v="sim"/>
    <s v="P"/>
    <s v="sim"/>
    <m/>
    <s v="sim"/>
    <m/>
    <n v="2011"/>
    <s v="Entorno e Normatização: Portaria Iphan nº 422/2011. Poligonal de tombamento delimitada durante a rerratificação."/>
  </r>
  <r>
    <x v="0"/>
    <m/>
    <m/>
    <x v="3"/>
    <x v="3"/>
    <s v="Petrópolis"/>
    <x v="4"/>
    <s v="Fazenda Samambaia: casa"/>
    <n v="1"/>
    <x v="0"/>
    <n v="1"/>
    <n v="424"/>
    <n v="1950"/>
    <m/>
    <m/>
    <m/>
    <x v="3"/>
    <x v="0"/>
    <m/>
    <m/>
    <m/>
    <s v="RJ3303906BIED00005"/>
    <s v="Bem Imóvel"/>
    <s v="Edificação"/>
    <x v="1"/>
    <m/>
    <m/>
    <d v="1951-03-29T00:00:00"/>
    <m/>
    <m/>
    <m/>
    <x v="8"/>
    <x v="3"/>
    <m/>
    <m/>
    <x v="0"/>
    <m/>
    <s v="Não se aplica"/>
    <m/>
    <s v="S/D"/>
    <m/>
    <s v="não"/>
    <m/>
    <m/>
    <m/>
    <s v="Bem tombado isoladamente fora do conjunto tombado, sem delimitação de entorno"/>
  </r>
  <r>
    <x v="0"/>
    <m/>
    <m/>
    <x v="3"/>
    <x v="6"/>
    <s v="Serro "/>
    <x v="4"/>
    <s v="Casa dos Ottoni"/>
    <n v="1"/>
    <x v="0"/>
    <n v="1"/>
    <n v="425"/>
    <m/>
    <m/>
    <m/>
    <m/>
    <x v="3"/>
    <x v="0"/>
    <m/>
    <m/>
    <m/>
    <s v="MG3167103BIED00002"/>
    <s v="Bem Imóvel"/>
    <s v="Edificação"/>
    <x v="1"/>
    <m/>
    <d v="1950-04-28T00:00:00"/>
    <m/>
    <m/>
    <m/>
    <m/>
    <x v="17"/>
    <x v="3"/>
    <m/>
    <m/>
    <x v="0"/>
    <m/>
    <s v="Não se aplica"/>
    <m/>
    <m/>
    <m/>
    <m/>
    <m/>
    <m/>
    <m/>
    <m/>
  </r>
  <r>
    <x v="7"/>
    <s v=" No Conselho para rerratificação, incluindo a Capela da Ordem Terceira de uma das igrejas. No Conselho desde 06/05/2013"/>
    <s v="01450.004871/2008-22"/>
    <x v="2"/>
    <x v="17"/>
    <s v="Marechal Deodoro"/>
    <x v="0"/>
    <s v="Convento, Igreja e Capela da Ordem terceira de São Francisco (Museu de Arte Sacra de Alagoas)"/>
    <n v="1"/>
    <x v="0"/>
    <n v="1"/>
    <n v="426"/>
    <n v="1950"/>
    <m/>
    <m/>
    <m/>
    <x v="3"/>
    <x v="3"/>
    <m/>
    <m/>
    <m/>
    <s v="AL2704708BIED00001"/>
    <s v="Bem Imóvel"/>
    <s v="Edificação"/>
    <x v="0"/>
    <m/>
    <d v="1964-11-04T00:00:00"/>
    <m/>
    <m/>
    <m/>
    <m/>
    <x v="5"/>
    <x v="4"/>
    <m/>
    <m/>
    <x v="0"/>
    <m/>
    <s v="Não se aplica"/>
    <m/>
    <m/>
    <m/>
    <m/>
    <m/>
    <m/>
    <m/>
    <m/>
  </r>
  <r>
    <x v="0"/>
    <m/>
    <m/>
    <x v="5"/>
    <x v="15"/>
    <s v="Pilar de Goiás"/>
    <x v="4"/>
    <s v="Casa da Princesa - Rua da Cadeia"/>
    <n v="1"/>
    <x v="0"/>
    <n v="1"/>
    <n v="427"/>
    <n v="1950"/>
    <m/>
    <m/>
    <m/>
    <x v="3"/>
    <x v="0"/>
    <m/>
    <m/>
    <m/>
    <s v="GO-5216908-BI-ED-00002"/>
    <s v="Bem Imóvel"/>
    <s v="Edificação"/>
    <x v="1"/>
    <m/>
    <m/>
    <d v="1954-03-20T00:00:00"/>
    <m/>
    <m/>
    <m/>
    <x v="26"/>
    <x v="3"/>
    <m/>
    <m/>
    <x v="0"/>
    <m/>
    <s v="Não se aplica"/>
    <m/>
    <m/>
    <m/>
    <m/>
    <m/>
    <m/>
    <m/>
    <s v="Casa com rótulas e com fôrro pintado"/>
  </r>
  <r>
    <x v="0"/>
    <m/>
    <m/>
    <x v="2"/>
    <x v="8"/>
    <s v="São Luís"/>
    <x v="4"/>
    <s v="Fonte do Ribeirão"/>
    <n v="1"/>
    <x v="0"/>
    <n v="1"/>
    <n v="428"/>
    <n v="1950"/>
    <m/>
    <m/>
    <m/>
    <x v="3"/>
    <x v="0"/>
    <m/>
    <m/>
    <m/>
    <s v="MA2111300BIED00003"/>
    <s v="Bem Imóvel"/>
    <s v="Edificação"/>
    <x v="1"/>
    <m/>
    <m/>
    <d v="1950-07-14T00:00:00"/>
    <m/>
    <m/>
    <m/>
    <x v="17"/>
    <x v="3"/>
    <m/>
    <m/>
    <x v="0"/>
    <s v="Bem tombado está inserido na poligonal do Conjunto Arquitetônico e Paisagístico da Cidade de São Luís/MA"/>
    <s v="Não se aplica"/>
    <s v="sim"/>
    <s v="Não se aplica"/>
    <s v="sim"/>
    <s v="sim"/>
    <m/>
    <m/>
    <m/>
    <m/>
  </r>
  <r>
    <x v="0"/>
    <m/>
    <m/>
    <x v="3"/>
    <x v="6"/>
    <s v="Diamantina"/>
    <x v="4"/>
    <s v="Casa à rua Tiradentes (Casa do Padre Rolim)"/>
    <n v="1"/>
    <x v="0"/>
    <n v="0"/>
    <n v="429"/>
    <m/>
    <m/>
    <m/>
    <m/>
    <x v="3"/>
    <x v="0"/>
    <m/>
    <m/>
    <m/>
    <s v="MG3121605BIED00007"/>
    <s v="Bem Imóvel"/>
    <s v="Edificação"/>
    <x v="1"/>
    <m/>
    <d v="1950-06-28T00:00:00"/>
    <m/>
    <m/>
    <m/>
    <m/>
    <x v="17"/>
    <x v="3"/>
    <m/>
    <m/>
    <x v="0"/>
    <m/>
    <s v="Não se aplica"/>
    <m/>
    <m/>
    <m/>
    <m/>
    <m/>
    <m/>
    <m/>
    <m/>
  </r>
  <r>
    <x v="0"/>
    <m/>
    <m/>
    <x v="3"/>
    <x v="6"/>
    <s v="Diamantina"/>
    <x v="4"/>
    <s v="Casa do Mercado na Praça Barão de Gaicuí"/>
    <n v="1"/>
    <x v="0"/>
    <n v="0"/>
    <n v="429"/>
    <m/>
    <m/>
    <m/>
    <m/>
    <x v="3"/>
    <x v="0"/>
    <m/>
    <m/>
    <m/>
    <s v="MG3121605BIED00002"/>
    <s v="Bem Imóvel"/>
    <s v="Edificação"/>
    <x v="1"/>
    <m/>
    <m/>
    <d v="1950-06-28T00:00:00"/>
    <m/>
    <m/>
    <m/>
    <x v="17"/>
    <x v="3"/>
    <m/>
    <m/>
    <x v="0"/>
    <m/>
    <s v="Não se aplica"/>
    <m/>
    <m/>
    <m/>
    <m/>
    <m/>
    <m/>
    <m/>
    <s v="No Livro do Tombo, o nome da rua acha-se grafado errado (Gaicuí e não Guaicuí)."/>
  </r>
  <r>
    <x v="0"/>
    <m/>
    <m/>
    <x v="3"/>
    <x v="6"/>
    <s v="Diamantina"/>
    <x v="4"/>
    <s v="Casa com forro pintado na rua Tiradentes, 36"/>
    <n v="1"/>
    <x v="0"/>
    <n v="0"/>
    <n v="429"/>
    <m/>
    <m/>
    <m/>
    <m/>
    <x v="3"/>
    <x v="0"/>
    <m/>
    <m/>
    <m/>
    <s v="MG-3121605-BI-ED-00005"/>
    <s v="Bem Imóvel"/>
    <s v="Edificação"/>
    <x v="1"/>
    <m/>
    <m/>
    <d v="1959-09-02T00:00:00"/>
    <m/>
    <m/>
    <m/>
    <x v="31"/>
    <x v="3"/>
    <m/>
    <m/>
    <x v="0"/>
    <m/>
    <s v="Não se aplica"/>
    <m/>
    <m/>
    <m/>
    <m/>
    <m/>
    <m/>
    <m/>
    <m/>
  </r>
  <r>
    <x v="0"/>
    <m/>
    <m/>
    <x v="3"/>
    <x v="6"/>
    <s v="Nova Lima"/>
    <x v="8"/>
    <s v="Remanescentes da Capela da Fazenda da Jaguara, incorporados à Igreja Matriz de Nossa Senhora do Pilar: retábulos e púlpitos"/>
    <n v="1"/>
    <x v="0"/>
    <n v="0"/>
    <n v="429"/>
    <m/>
    <m/>
    <m/>
    <m/>
    <x v="3"/>
    <x v="0"/>
    <m/>
    <m/>
    <m/>
    <s v="MG3144805BMAR00001"/>
    <s v="Bem Móvel e Integrado"/>
    <s v="Artefato"/>
    <x v="1"/>
    <m/>
    <d v="1950-06-19T00:00:00"/>
    <d v="1950-06-19T00:00:00"/>
    <m/>
    <m/>
    <m/>
    <x v="17"/>
    <x v="3"/>
    <m/>
    <m/>
    <x v="0"/>
    <m/>
    <s v="Não se aplica"/>
    <m/>
    <s v="Não se aplica"/>
    <m/>
    <m/>
    <m/>
    <m/>
    <m/>
    <s v="A inscrição compreende: a) altar-mor; b) dois altares colaterais; c) altar da sacristia; d) dois púlpitos; e) elementos da grade.&quot;"/>
  </r>
  <r>
    <x v="0"/>
    <m/>
    <m/>
    <x v="3"/>
    <x v="6"/>
    <s v="Caeté"/>
    <x v="4"/>
    <s v="Casa à Rua Israel Pinheiro, 32 ou Casa à Rua Comendador Viana, 6, ou Casa Setecentista "/>
    <n v="1"/>
    <x v="0"/>
    <n v="0"/>
    <n v="429"/>
    <m/>
    <m/>
    <m/>
    <m/>
    <x v="3"/>
    <x v="0"/>
    <m/>
    <m/>
    <m/>
    <s v="MG3110004BIED00001"/>
    <s v="Bem Imóvel"/>
    <s v="Edificação"/>
    <x v="1"/>
    <m/>
    <m/>
    <d v="1950-06-28T00:00:00"/>
    <m/>
    <m/>
    <m/>
    <x v="17"/>
    <x v="3"/>
    <m/>
    <m/>
    <x v="0"/>
    <m/>
    <s v="Não se aplica"/>
    <m/>
    <m/>
    <m/>
    <m/>
    <m/>
    <m/>
    <m/>
    <s v="Atual Museu Regional de Caeté. End. atual: Rua Israel Pinheiro, 32"/>
  </r>
  <r>
    <x v="0"/>
    <m/>
    <m/>
    <x v="3"/>
    <x v="6"/>
    <s v="Belo Horizonte"/>
    <x v="4"/>
    <s v="Casa da Fazenda do Leitão"/>
    <n v="1"/>
    <x v="0"/>
    <n v="1"/>
    <n v="429"/>
    <m/>
    <m/>
    <m/>
    <m/>
    <x v="3"/>
    <x v="0"/>
    <m/>
    <m/>
    <m/>
    <s v="MG3106200BIED00003"/>
    <s v="Bem Imóvel"/>
    <s v="Edificação"/>
    <x v="1"/>
    <m/>
    <d v="1951-03-29T00:00:00"/>
    <m/>
    <m/>
    <m/>
    <m/>
    <x v="8"/>
    <x v="3"/>
    <m/>
    <m/>
    <x v="0"/>
    <m/>
    <s v="Não se aplica"/>
    <m/>
    <m/>
    <m/>
    <m/>
    <m/>
    <m/>
    <m/>
    <s v="Atual Museu Histórico Abílio Barreto"/>
  </r>
  <r>
    <x v="0"/>
    <m/>
    <m/>
    <x v="3"/>
    <x v="6"/>
    <s v="Diamantina"/>
    <x v="4"/>
    <s v="Casa à rua Francisco Sá, 50 "/>
    <n v="1"/>
    <x v="0"/>
    <n v="0"/>
    <n v="429"/>
    <m/>
    <m/>
    <m/>
    <m/>
    <x v="3"/>
    <x v="0"/>
    <m/>
    <m/>
    <m/>
    <s v="MG3121605BIED00004"/>
    <s v="Bem Imóvel"/>
    <s v="Edificação"/>
    <x v="1"/>
    <m/>
    <m/>
    <d v="1950-06-28T00:00:00"/>
    <m/>
    <m/>
    <m/>
    <x v="17"/>
    <x v="3"/>
    <m/>
    <m/>
    <x v="0"/>
    <m/>
    <s v="Não se aplica"/>
    <m/>
    <m/>
    <m/>
    <m/>
    <m/>
    <m/>
    <m/>
    <s v="No Livro do Tombo, o nome da rua acha-se grafado errado (Gaicuí e não Guaicuí)."/>
  </r>
  <r>
    <x v="0"/>
    <m/>
    <m/>
    <x v="3"/>
    <x v="6"/>
    <s v="Sabará "/>
    <x v="4"/>
    <s v="Casa à rua da Intendência, antiga sede da Real Intendência do Ouro e atual Museu do Ouro"/>
    <n v="1"/>
    <x v="0"/>
    <n v="0"/>
    <n v="429"/>
    <m/>
    <m/>
    <m/>
    <m/>
    <x v="3"/>
    <x v="0"/>
    <m/>
    <m/>
    <m/>
    <s v="MG3156700BIED00014"/>
    <s v="Bem Imóvel"/>
    <s v="Edificação"/>
    <x v="1"/>
    <m/>
    <d v="1950-06-28T00:00:00"/>
    <d v="1950-06-28T00:00:00"/>
    <m/>
    <m/>
    <m/>
    <x v="17"/>
    <x v="3"/>
    <m/>
    <m/>
    <x v="0"/>
    <m/>
    <s v="Não se aplica"/>
    <m/>
    <m/>
    <m/>
    <m/>
    <m/>
    <m/>
    <m/>
    <m/>
  </r>
  <r>
    <x v="0"/>
    <m/>
    <m/>
    <x v="3"/>
    <x v="6"/>
    <s v="Ouro Preto"/>
    <x v="9"/>
    <s v="Ponte de São José ou Ponte Grande de São José "/>
    <n v="1"/>
    <x v="0"/>
    <n v="0"/>
    <n v="430"/>
    <m/>
    <m/>
    <m/>
    <m/>
    <x v="3"/>
    <x v="0"/>
    <m/>
    <m/>
    <m/>
    <s v="MG3146107BIOE00004"/>
    <s v="Bem Imóvel"/>
    <s v="Obra de Engenharia"/>
    <x v="1"/>
    <m/>
    <m/>
    <d v="1950-06-19T00:00:00"/>
    <m/>
    <m/>
    <m/>
    <x v="17"/>
    <x v="3"/>
    <m/>
    <m/>
    <x v="0"/>
    <m/>
    <s v="Não se aplica"/>
    <m/>
    <m/>
    <m/>
    <m/>
    <m/>
    <m/>
    <m/>
    <m/>
  </r>
  <r>
    <x v="0"/>
    <m/>
    <m/>
    <x v="3"/>
    <x v="6"/>
    <s v="Ouro Preto"/>
    <x v="9"/>
    <s v="Ponte do Rosário "/>
    <n v="1"/>
    <x v="0"/>
    <n v="0"/>
    <n v="430"/>
    <m/>
    <m/>
    <m/>
    <m/>
    <x v="3"/>
    <x v="0"/>
    <m/>
    <m/>
    <m/>
    <s v="MG3146107BIOE00006"/>
    <s v="Bem Imóvel"/>
    <s v="Obra de Engenharia"/>
    <x v="1"/>
    <m/>
    <m/>
    <d v="1950-06-19T00:00:00"/>
    <m/>
    <m/>
    <m/>
    <x v="17"/>
    <x v="3"/>
    <m/>
    <m/>
    <x v="0"/>
    <m/>
    <s v="Não se aplica"/>
    <m/>
    <m/>
    <m/>
    <m/>
    <m/>
    <m/>
    <m/>
    <m/>
  </r>
  <r>
    <x v="0"/>
    <m/>
    <m/>
    <x v="3"/>
    <x v="6"/>
    <s v="Ouro Preto"/>
    <x v="9"/>
    <s v="Ponte do Pilar"/>
    <n v="1"/>
    <x v="0"/>
    <n v="0"/>
    <n v="430"/>
    <m/>
    <m/>
    <m/>
    <m/>
    <x v="3"/>
    <x v="0"/>
    <m/>
    <m/>
    <m/>
    <s v="MG3146107BIOE00003"/>
    <s v="Bem Imóvel"/>
    <s v="Obra de Engenharia"/>
    <x v="1"/>
    <m/>
    <m/>
    <d v="1950-06-19T00:00:00"/>
    <m/>
    <m/>
    <m/>
    <x v="17"/>
    <x v="3"/>
    <m/>
    <m/>
    <x v="0"/>
    <m/>
    <s v="Não se aplica"/>
    <m/>
    <m/>
    <m/>
    <m/>
    <m/>
    <m/>
    <m/>
    <m/>
  </r>
  <r>
    <x v="0"/>
    <m/>
    <m/>
    <x v="3"/>
    <x v="6"/>
    <s v="Ouro Preto"/>
    <x v="9"/>
    <s v="Chafariz da Praça de Marília "/>
    <n v="1"/>
    <x v="0"/>
    <n v="0"/>
    <n v="430"/>
    <m/>
    <m/>
    <m/>
    <m/>
    <x v="3"/>
    <x v="0"/>
    <m/>
    <m/>
    <m/>
    <s v="MG3146107BMAR00003"/>
    <s v="Bem Imóvel"/>
    <s v="Equipamento Urbano"/>
    <x v="1"/>
    <m/>
    <m/>
    <d v="1950-06-19T00:00:00"/>
    <m/>
    <m/>
    <m/>
    <x v="17"/>
    <x v="3"/>
    <m/>
    <m/>
    <x v="0"/>
    <m/>
    <s v="Não se aplica"/>
    <m/>
    <m/>
    <m/>
    <m/>
    <m/>
    <m/>
    <m/>
    <m/>
  </r>
  <r>
    <x v="0"/>
    <m/>
    <m/>
    <x v="3"/>
    <x v="6"/>
    <s v="Ouro Preto"/>
    <x v="9"/>
    <s v="Ponte Seca"/>
    <n v="1"/>
    <x v="0"/>
    <n v="0"/>
    <n v="430"/>
    <m/>
    <m/>
    <m/>
    <m/>
    <x v="3"/>
    <x v="0"/>
    <m/>
    <m/>
    <m/>
    <s v="MG3146107BIOE00005"/>
    <s v="Bem Imóvel"/>
    <s v="Obra de Engenharia"/>
    <x v="1"/>
    <m/>
    <m/>
    <d v="1950-06-19T00:00:00"/>
    <m/>
    <m/>
    <m/>
    <x v="17"/>
    <x v="3"/>
    <m/>
    <m/>
    <x v="0"/>
    <m/>
    <s v="Não se aplica"/>
    <m/>
    <m/>
    <m/>
    <m/>
    <m/>
    <m/>
    <m/>
    <m/>
  </r>
  <r>
    <x v="0"/>
    <m/>
    <m/>
    <x v="3"/>
    <x v="6"/>
    <s v="Ouro Preto"/>
    <x v="9"/>
    <s v="Chafariz da Glória ou da Rua Antônio de Albuquerque"/>
    <n v="1"/>
    <x v="0"/>
    <n v="1"/>
    <n v="430"/>
    <m/>
    <m/>
    <m/>
    <m/>
    <x v="3"/>
    <x v="0"/>
    <m/>
    <m/>
    <m/>
    <s v="MG3146107BMAR00002"/>
    <s v="Bem Imóvel"/>
    <s v="Equipamento Urbano"/>
    <x v="1"/>
    <m/>
    <m/>
    <d v="1950-06-19T00:00:00"/>
    <m/>
    <m/>
    <m/>
    <x v="17"/>
    <x v="3"/>
    <m/>
    <m/>
    <x v="0"/>
    <m/>
    <s v="Não se aplica"/>
    <m/>
    <m/>
    <m/>
    <m/>
    <m/>
    <m/>
    <m/>
    <m/>
  </r>
  <r>
    <x v="0"/>
    <m/>
    <m/>
    <x v="3"/>
    <x v="6"/>
    <s v="Ouro Preto"/>
    <x v="9"/>
    <s v="Chafariz do Passo de Antônio Dias "/>
    <n v="1"/>
    <x v="0"/>
    <n v="0"/>
    <n v="430"/>
    <m/>
    <m/>
    <m/>
    <m/>
    <x v="3"/>
    <x v="0"/>
    <m/>
    <m/>
    <m/>
    <s v="MG3146107BMAR00007"/>
    <s v="Bem Imóvel"/>
    <s v="Equipamento Urbano"/>
    <x v="1"/>
    <m/>
    <m/>
    <d v="1950-06-19T00:00:00"/>
    <m/>
    <m/>
    <m/>
    <x v="17"/>
    <x v="3"/>
    <m/>
    <m/>
    <x v="0"/>
    <m/>
    <s v="Não se aplica"/>
    <m/>
    <m/>
    <m/>
    <m/>
    <m/>
    <m/>
    <m/>
    <m/>
  </r>
  <r>
    <x v="0"/>
    <m/>
    <m/>
    <x v="3"/>
    <x v="6"/>
    <s v="Ouro Preto"/>
    <x v="9"/>
    <s v="Ponte da Barra"/>
    <n v="1"/>
    <x v="0"/>
    <n v="0"/>
    <n v="430"/>
    <m/>
    <m/>
    <m/>
    <m/>
    <x v="3"/>
    <x v="0"/>
    <m/>
    <m/>
    <m/>
    <s v="MG3146107BIOE00001"/>
    <s v="Bem Imóvel"/>
    <s v="Obra de Engenharia"/>
    <x v="1"/>
    <m/>
    <m/>
    <d v="1950-06-19T00:00:00"/>
    <m/>
    <m/>
    <m/>
    <x v="17"/>
    <x v="3"/>
    <m/>
    <m/>
    <x v="0"/>
    <m/>
    <s v="Não se aplica"/>
    <m/>
    <m/>
    <m/>
    <m/>
    <m/>
    <m/>
    <m/>
    <m/>
  </r>
  <r>
    <x v="0"/>
    <m/>
    <m/>
    <x v="3"/>
    <x v="6"/>
    <s v="Ouro Preto"/>
    <x v="9"/>
    <s v="Chafariz de São José ou dos Contos "/>
    <n v="1"/>
    <x v="0"/>
    <n v="0"/>
    <n v="430"/>
    <m/>
    <m/>
    <m/>
    <m/>
    <x v="3"/>
    <x v="0"/>
    <m/>
    <m/>
    <m/>
    <s v="MG3146107BMAR00004"/>
    <s v="Bem Imóvel"/>
    <s v="Equipamento Urbano"/>
    <x v="1"/>
    <m/>
    <m/>
    <d v="1950-06-19T00:00:00"/>
    <m/>
    <m/>
    <m/>
    <x v="17"/>
    <x v="3"/>
    <m/>
    <m/>
    <x v="0"/>
    <m/>
    <s v="Não se aplica"/>
    <m/>
    <m/>
    <m/>
    <m/>
    <m/>
    <m/>
    <m/>
    <m/>
  </r>
  <r>
    <x v="0"/>
    <m/>
    <m/>
    <x v="3"/>
    <x v="6"/>
    <s v="Ouro Preto"/>
    <x v="9"/>
    <s v="Chafariz do Alto da Cruz "/>
    <n v="1"/>
    <x v="0"/>
    <n v="0"/>
    <n v="430"/>
    <m/>
    <m/>
    <m/>
    <m/>
    <x v="3"/>
    <x v="0"/>
    <m/>
    <m/>
    <m/>
    <s v="MG3146107BMAR00005"/>
    <s v="Bem Imóvel"/>
    <s v="Equipamento Urbano"/>
    <x v="1"/>
    <m/>
    <m/>
    <d v="1950-06-19T00:00:00"/>
    <m/>
    <m/>
    <m/>
    <x v="17"/>
    <x v="3"/>
    <m/>
    <m/>
    <x v="0"/>
    <m/>
    <s v="Não se aplica"/>
    <m/>
    <m/>
    <m/>
    <m/>
    <m/>
    <m/>
    <m/>
    <m/>
  </r>
  <r>
    <x v="0"/>
    <m/>
    <m/>
    <x v="3"/>
    <x v="6"/>
    <s v="Ouro Preto"/>
    <x v="9"/>
    <s v="Chafariz do Alto das Cabeças "/>
    <n v="1"/>
    <x v="0"/>
    <n v="0"/>
    <n v="430"/>
    <m/>
    <m/>
    <m/>
    <m/>
    <x v="3"/>
    <x v="0"/>
    <m/>
    <m/>
    <m/>
    <s v="MG3146107BMAR00006"/>
    <s v="Bem Imóvel"/>
    <s v="Equipamento Urbano"/>
    <x v="1"/>
    <m/>
    <m/>
    <d v="1950-06-19T00:00:00"/>
    <m/>
    <m/>
    <m/>
    <x v="17"/>
    <x v="3"/>
    <m/>
    <m/>
    <x v="0"/>
    <m/>
    <s v="Não se aplica"/>
    <m/>
    <m/>
    <m/>
    <m/>
    <m/>
    <m/>
    <m/>
    <m/>
  </r>
  <r>
    <x v="0"/>
    <m/>
    <m/>
    <x v="3"/>
    <x v="6"/>
    <s v="Ouro Preto"/>
    <x v="9"/>
    <s v="Ponte de Antônio Dias "/>
    <n v="1"/>
    <x v="0"/>
    <n v="0"/>
    <n v="430"/>
    <m/>
    <m/>
    <m/>
    <m/>
    <x v="3"/>
    <x v="0"/>
    <m/>
    <m/>
    <m/>
    <s v="MG3146107BIOE00002"/>
    <s v="Bem Imóvel"/>
    <s v="Obra de Engenharia"/>
    <x v="1"/>
    <m/>
    <m/>
    <d v="1950-06-19T00:00:00"/>
    <m/>
    <m/>
    <m/>
    <x v="17"/>
    <x v="3"/>
    <m/>
    <m/>
    <x v="0"/>
    <m/>
    <s v="Não se aplica"/>
    <m/>
    <m/>
    <m/>
    <m/>
    <m/>
    <m/>
    <m/>
    <m/>
  </r>
  <r>
    <x v="0"/>
    <m/>
    <m/>
    <x v="3"/>
    <x v="6"/>
    <s v="Tiradentes"/>
    <x v="4"/>
    <s v="Casa à rua Padre Toledo, do Inconfidente Padre Toledo, atual Museu da Fundação Rodrigo Melo Franco de Andrade"/>
    <n v="1"/>
    <x v="0"/>
    <n v="1"/>
    <n v="431"/>
    <m/>
    <m/>
    <m/>
    <m/>
    <x v="3"/>
    <x v="0"/>
    <m/>
    <m/>
    <m/>
    <s v="MG3168804BIED00010"/>
    <s v="Bem Imóvel"/>
    <s v="Edificação"/>
    <x v="1"/>
    <m/>
    <d v="1952-08-04T00:00:00"/>
    <d v="1952-08-04T00:00:00"/>
    <m/>
    <m/>
    <m/>
    <x v="3"/>
    <x v="3"/>
    <m/>
    <m/>
    <x v="0"/>
    <m/>
    <s v="Não se aplica"/>
    <m/>
    <m/>
    <m/>
    <m/>
    <m/>
    <m/>
    <m/>
    <m/>
  </r>
  <r>
    <x v="0"/>
    <m/>
    <m/>
    <x v="3"/>
    <x v="6"/>
    <s v="Tiradentes"/>
    <x v="4"/>
    <s v="Casa à rua Padre Toledo, nº 8 (com forro pintado)"/>
    <n v="1"/>
    <x v="0"/>
    <n v="0"/>
    <n v="431"/>
    <m/>
    <m/>
    <m/>
    <m/>
    <x v="3"/>
    <x v="0"/>
    <m/>
    <m/>
    <m/>
    <s v="MG3168804BIED00010"/>
    <s v="Bem Imóvel"/>
    <s v="Edificação"/>
    <x v="1"/>
    <m/>
    <m/>
    <d v="1954-04-25T00:00:00"/>
    <m/>
    <m/>
    <m/>
    <x v="26"/>
    <x v="3"/>
    <m/>
    <m/>
    <x v="0"/>
    <m/>
    <s v="Não se aplica"/>
    <m/>
    <m/>
    <m/>
    <m/>
    <m/>
    <m/>
    <m/>
    <m/>
  </r>
  <r>
    <x v="0"/>
    <m/>
    <m/>
    <x v="3"/>
    <x v="3"/>
    <s v="Angra dos Reis"/>
    <x v="0"/>
    <s v="Igreja de Nossa Senhora da Lapa da Boa Morte "/>
    <n v="1"/>
    <x v="0"/>
    <n v="0"/>
    <n v="432"/>
    <n v="1950"/>
    <m/>
    <m/>
    <m/>
    <x v="3"/>
    <x v="0"/>
    <m/>
    <m/>
    <m/>
    <s v="RJ3300100BIED00005"/>
    <s v="Bem Imóvel"/>
    <s v="Edificação"/>
    <x v="0"/>
    <m/>
    <m/>
    <d v="1954-12-01T00:00:00"/>
    <m/>
    <m/>
    <m/>
    <x v="26"/>
    <x v="3"/>
    <m/>
    <m/>
    <x v="0"/>
    <m/>
    <s v="Não se aplica"/>
    <m/>
    <s v="S/D"/>
    <m/>
    <s v="não"/>
    <m/>
    <m/>
    <m/>
    <m/>
  </r>
  <r>
    <x v="0"/>
    <m/>
    <m/>
    <x v="3"/>
    <x v="3"/>
    <s v="Angra dos Reis"/>
    <x v="0"/>
    <s v="Capela do Senhor do Bonfim"/>
    <n v="1"/>
    <x v="0"/>
    <n v="0"/>
    <n v="432"/>
    <n v="1950"/>
    <m/>
    <m/>
    <m/>
    <x v="3"/>
    <x v="0"/>
    <m/>
    <m/>
    <m/>
    <s v="RJ3300100BIED00001"/>
    <s v="Bem Imóvel"/>
    <s v="Edificação"/>
    <x v="0"/>
    <m/>
    <m/>
    <d v="1954-12-01T00:00:00"/>
    <m/>
    <m/>
    <m/>
    <x v="26"/>
    <x v="3"/>
    <m/>
    <m/>
    <x v="0"/>
    <m/>
    <s v="Não se aplica"/>
    <m/>
    <s v="S/D"/>
    <m/>
    <s v="não"/>
    <m/>
    <m/>
    <m/>
    <m/>
  </r>
  <r>
    <x v="0"/>
    <m/>
    <m/>
    <x v="3"/>
    <x v="3"/>
    <s v="Angra dos Reis"/>
    <x v="0"/>
    <s v="Igreja da Ordem Terceira de Nossa Senhora do Carmo"/>
    <n v="1"/>
    <x v="0"/>
    <n v="1"/>
    <n v="432"/>
    <n v="1950"/>
    <m/>
    <m/>
    <m/>
    <x v="3"/>
    <x v="0"/>
    <m/>
    <m/>
    <m/>
    <s v="RJ3300100BIED00004"/>
    <s v="Bem Imóvel"/>
    <s v="Edificação"/>
    <x v="0"/>
    <m/>
    <m/>
    <d v="1950-08-09T00:00:00"/>
    <m/>
    <m/>
    <m/>
    <x v="17"/>
    <x v="3"/>
    <m/>
    <m/>
    <x v="0"/>
    <m/>
    <s v="Não se aplica"/>
    <m/>
    <s v="S/D"/>
    <m/>
    <s v="não"/>
    <m/>
    <m/>
    <m/>
    <m/>
  </r>
  <r>
    <x v="0"/>
    <m/>
    <m/>
    <x v="3"/>
    <x v="3"/>
    <s v="Nova Iguaçu"/>
    <x v="4"/>
    <s v="Fazenda São Bernardino: casa"/>
    <n v="1"/>
    <x v="0"/>
    <n v="0"/>
    <n v="432"/>
    <n v="1950"/>
    <m/>
    <m/>
    <m/>
    <x v="3"/>
    <x v="0"/>
    <m/>
    <m/>
    <m/>
    <s v="RJ3303500BICA00001"/>
    <s v="Bem Imóvel"/>
    <s v="Edificação"/>
    <x v="1"/>
    <m/>
    <m/>
    <d v="1951-02-26T00:00:00"/>
    <m/>
    <m/>
    <m/>
    <x v="8"/>
    <x v="3"/>
    <m/>
    <m/>
    <x v="0"/>
    <m/>
    <s v="Não se aplica"/>
    <m/>
    <m/>
    <m/>
    <m/>
    <m/>
    <m/>
    <m/>
    <m/>
  </r>
  <r>
    <x v="0"/>
    <m/>
    <m/>
    <x v="3"/>
    <x v="3"/>
    <s v="Angra dos Reis"/>
    <x v="0"/>
    <s v="Igreja de Santa Luzia "/>
    <n v="1"/>
    <x v="0"/>
    <n v="0"/>
    <n v="432"/>
    <n v="1950"/>
    <m/>
    <m/>
    <m/>
    <x v="3"/>
    <x v="0"/>
    <m/>
    <m/>
    <m/>
    <s v="RJ3300100BIED00006"/>
    <s v="Bem Imóvel"/>
    <s v="Edificação"/>
    <x v="0"/>
    <m/>
    <m/>
    <d v="1954-12-01T00:00:00"/>
    <m/>
    <m/>
    <m/>
    <x v="26"/>
    <x v="3"/>
    <m/>
    <m/>
    <x v="0"/>
    <m/>
    <s v="Não se aplica"/>
    <m/>
    <s v="S/D"/>
    <m/>
    <s v="não"/>
    <m/>
    <m/>
    <m/>
    <m/>
  </r>
  <r>
    <x v="0"/>
    <m/>
    <m/>
    <x v="3"/>
    <x v="3"/>
    <s v="Angra dos Reis"/>
    <x v="0"/>
    <s v="Igreja Matriz de Nossa Senhora da Conceição"/>
    <n v="1"/>
    <x v="0"/>
    <n v="0"/>
    <n v="432"/>
    <n v="1950"/>
    <m/>
    <m/>
    <m/>
    <x v="3"/>
    <x v="0"/>
    <m/>
    <m/>
    <m/>
    <s v="RJ3300100BIED00007"/>
    <s v="Bem Imóvel"/>
    <s v="Edificação"/>
    <x v="0"/>
    <m/>
    <m/>
    <d v="1954-12-01T00:00:00"/>
    <m/>
    <m/>
    <m/>
    <x v="26"/>
    <x v="3"/>
    <m/>
    <m/>
    <x v="0"/>
    <m/>
    <s v="Não se aplica"/>
    <m/>
    <s v="S/D"/>
    <m/>
    <s v="não"/>
    <m/>
    <m/>
    <m/>
    <m/>
  </r>
  <r>
    <x v="0"/>
    <m/>
    <m/>
    <x v="3"/>
    <x v="12"/>
    <s v="Cotia"/>
    <x v="4"/>
    <s v="Casa do Sítio do Mandú"/>
    <n v="1"/>
    <x v="0"/>
    <n v="1"/>
    <n v="433"/>
    <n v="1950"/>
    <m/>
    <m/>
    <m/>
    <x v="3"/>
    <x v="0"/>
    <m/>
    <m/>
    <m/>
    <s v="SP3513009BIED00002"/>
    <s v="Bem Imóvel"/>
    <s v="Edificação"/>
    <x v="1"/>
    <m/>
    <d v="1961-01-12T00:00:00"/>
    <m/>
    <m/>
    <m/>
    <m/>
    <x v="32"/>
    <x v="4"/>
    <m/>
    <m/>
    <x v="0"/>
    <m/>
    <s v="Não se aplica"/>
    <m/>
    <m/>
    <m/>
    <m/>
    <m/>
    <m/>
    <m/>
    <m/>
  </r>
  <r>
    <x v="0"/>
    <m/>
    <m/>
    <x v="4"/>
    <x v="11"/>
    <s v="Vigia"/>
    <x v="0"/>
    <s v="Igreja da Madre de Deus"/>
    <n v="1"/>
    <x v="0"/>
    <n v="1"/>
    <n v="434"/>
    <n v="1950"/>
    <m/>
    <m/>
    <m/>
    <x v="3"/>
    <x v="0"/>
    <m/>
    <m/>
    <m/>
    <s v="PE2611606BIED00032"/>
    <s v="Bem Imóvel"/>
    <s v="Edificação"/>
    <x v="0"/>
    <m/>
    <m/>
    <d v="1954-12-14T00:00:00"/>
    <m/>
    <m/>
    <m/>
    <x v="26"/>
    <x v="3"/>
    <m/>
    <m/>
    <x v="0"/>
    <m/>
    <s v="Não se aplica"/>
    <m/>
    <s v="S/D"/>
    <s v="não"/>
    <s v="sim"/>
    <m/>
    <m/>
    <m/>
    <m/>
  </r>
  <r>
    <x v="0"/>
    <m/>
    <m/>
    <x v="4"/>
    <x v="11"/>
    <s v="Belém"/>
    <x v="0"/>
    <s v="Igreja de Santana"/>
    <n v="1"/>
    <x v="0"/>
    <n v="0"/>
    <n v="434"/>
    <n v="1950"/>
    <m/>
    <m/>
    <m/>
    <x v="3"/>
    <x v="0"/>
    <m/>
    <m/>
    <m/>
    <s v="PA-1501402-BI-ED-00007"/>
    <s v="Bem Imóvel"/>
    <s v="Edificação"/>
    <x v="0"/>
    <m/>
    <m/>
    <d v="1962-01-23T00:00:00"/>
    <m/>
    <m/>
    <m/>
    <x v="15"/>
    <x v="4"/>
    <m/>
    <m/>
    <x v="0"/>
    <m/>
    <s v="Não se aplica"/>
    <m/>
    <s v="Não se aplica"/>
    <m/>
    <s v="sim"/>
    <m/>
    <m/>
    <m/>
    <m/>
  </r>
  <r>
    <x v="0"/>
    <s v="Processo INDEFERIDO em 15/10/1962."/>
    <m/>
    <x v="3"/>
    <x v="6"/>
    <s v="Belo Vale"/>
    <x v="5"/>
    <s v="Ruínas da Casa de Pedra"/>
    <n v="1"/>
    <x v="1"/>
    <n v="1"/>
    <n v="435"/>
    <n v="1950"/>
    <m/>
    <m/>
    <m/>
    <x v="3"/>
    <x v="4"/>
    <m/>
    <m/>
    <m/>
    <s v=" "/>
    <s v="Bem Imóvel"/>
    <s v="Ruína"/>
    <x v="1"/>
    <m/>
    <m/>
    <m/>
    <m/>
    <m/>
    <m/>
    <x v="1"/>
    <x v="1"/>
    <m/>
    <d v="1962-10-15T00:00:00"/>
    <x v="4"/>
    <m/>
    <m/>
    <m/>
    <m/>
    <m/>
    <m/>
    <m/>
    <m/>
    <m/>
    <m/>
  </r>
  <r>
    <x v="0"/>
    <s v="Processo INDEFERIDO em 27/02/2004."/>
    <m/>
    <x v="2"/>
    <x v="5"/>
    <s v="Salvador"/>
    <x v="4"/>
    <s v="Casa à Rua Saldanha da Gama, esquina da rua Guedes de Brito"/>
    <n v="1"/>
    <x v="1"/>
    <n v="1"/>
    <n v="436"/>
    <m/>
    <m/>
    <m/>
    <m/>
    <x v="3"/>
    <x v="4"/>
    <m/>
    <m/>
    <m/>
    <s v=" "/>
    <s v="Bem Imóvel"/>
    <s v="Edificação"/>
    <x v="1"/>
    <m/>
    <m/>
    <m/>
    <m/>
    <m/>
    <m/>
    <x v="1"/>
    <x v="1"/>
    <m/>
    <d v="2004-02-27T00:00:00"/>
    <x v="2"/>
    <m/>
    <m/>
    <m/>
    <m/>
    <m/>
    <m/>
    <m/>
    <m/>
    <m/>
    <m/>
  </r>
  <r>
    <x v="0"/>
    <m/>
    <m/>
    <x v="3"/>
    <x v="6"/>
    <s v="Sabará "/>
    <x v="4"/>
    <s v="Edifício do Teatro Municipal, na rua Pedro II, antiga rua Direita"/>
    <n v="1"/>
    <x v="0"/>
    <n v="1"/>
    <n v="437"/>
    <n v="1953"/>
    <m/>
    <m/>
    <m/>
    <x v="3"/>
    <x v="0"/>
    <m/>
    <m/>
    <m/>
    <s v="MG3156700BIED00013"/>
    <s v="Bem Imóvel"/>
    <s v="Edificação"/>
    <x v="1"/>
    <m/>
    <d v="1963-01-02T00:00:00"/>
    <m/>
    <m/>
    <m/>
    <m/>
    <x v="30"/>
    <x v="4"/>
    <m/>
    <m/>
    <x v="0"/>
    <m/>
    <s v="Não se aplica"/>
    <m/>
    <m/>
    <m/>
    <m/>
    <m/>
    <m/>
    <m/>
    <m/>
  </r>
  <r>
    <x v="0"/>
    <m/>
    <m/>
    <x v="3"/>
    <x v="6"/>
    <s v="Mariana"/>
    <x v="4"/>
    <s v="Casa com rótulas na rua do Rosário"/>
    <n v="1"/>
    <x v="0"/>
    <n v="1"/>
    <n v="438"/>
    <m/>
    <m/>
    <m/>
    <m/>
    <x v="3"/>
    <x v="0"/>
    <m/>
    <m/>
    <m/>
    <s v="MG-3140001-BI-ED-00004"/>
    <s v="Bem Imóvel"/>
    <s v="Edificação"/>
    <x v="1"/>
    <m/>
    <m/>
    <d v="1950-12-02T00:00:00"/>
    <m/>
    <m/>
    <m/>
    <x v="17"/>
    <x v="3"/>
    <m/>
    <m/>
    <x v="0"/>
    <m/>
    <s v="Não se aplica"/>
    <m/>
    <m/>
    <m/>
    <m/>
    <m/>
    <m/>
    <m/>
    <m/>
  </r>
  <r>
    <x v="0"/>
    <m/>
    <m/>
    <x v="4"/>
    <x v="11"/>
    <s v="Belém"/>
    <x v="5"/>
    <s v="Engenho do Murucutu: ruínas e Capela de Nossa Senhora da Conceição "/>
    <n v="1"/>
    <x v="0"/>
    <n v="1"/>
    <n v="439"/>
    <n v="1950"/>
    <m/>
    <m/>
    <m/>
    <x v="3"/>
    <x v="0"/>
    <m/>
    <m/>
    <m/>
    <s v="PA1501402BIED00016"/>
    <s v="Bem Imóvel"/>
    <s v="Ruína"/>
    <x v="1"/>
    <m/>
    <d v="1981-10-08T00:00:00"/>
    <m/>
    <m/>
    <n v="1981"/>
    <s v="95, 100"/>
    <x v="33"/>
    <x v="6"/>
    <n v="1983"/>
    <m/>
    <x v="0"/>
    <s v="Na 100ª reunião (1983), o Conselho aprovou o manifesto da EMBRAPA para que o órgão pudesse usar a água do local sem, porém, afetar o igarapé que é objeto de proteção do tombamento. Também foi feita uma mudança na poligonal de tombamento."/>
    <s v="Não se aplica"/>
    <m/>
    <s v="S/D"/>
    <s v="não"/>
    <s v="não"/>
    <m/>
    <m/>
    <m/>
    <m/>
  </r>
  <r>
    <x v="0"/>
    <s v="Processo INDEFERIDO em 11/04/1988."/>
    <m/>
    <x v="2"/>
    <x v="5"/>
    <s v="São Francisco do Conde"/>
    <x v="0"/>
    <s v="Capela do antigo Engenho Mataripe"/>
    <n v="1"/>
    <x v="1"/>
    <n v="1"/>
    <n v="440"/>
    <n v="1950"/>
    <m/>
    <m/>
    <m/>
    <x v="3"/>
    <x v="4"/>
    <m/>
    <m/>
    <m/>
    <s v=" "/>
    <s v="Bem Imóvel"/>
    <s v="Edificação"/>
    <x v="0"/>
    <m/>
    <m/>
    <m/>
    <m/>
    <n v="1964"/>
    <n v="43"/>
    <x v="1"/>
    <x v="1"/>
    <m/>
    <d v="1988-04-11T00:00:00"/>
    <x v="7"/>
    <s v="Teria sido APROVADO na 43ª reunião do Conselho Consultivo. Na ata número 43, consta que foi aconselhada a inscrição do bem nos Livros do Tombo, em discordância do voto do relator, uma vez que se obtivesse uma retificação da Petrobrás quanto à reforma desf"/>
    <m/>
    <m/>
    <m/>
    <m/>
    <m/>
    <m/>
    <m/>
    <m/>
    <m/>
  </r>
  <r>
    <x v="0"/>
    <m/>
    <m/>
    <x v="3"/>
    <x v="12"/>
    <s v="Guarujá"/>
    <x v="2"/>
    <s v="Forte da Barra Grande, inclusive o Fortim da Praia do Góis, o Portão Espanhol e toda a área que os envolve"/>
    <n v="1"/>
    <x v="0"/>
    <n v="1"/>
    <n v="441"/>
    <n v="1950"/>
    <m/>
    <m/>
    <m/>
    <x v="3"/>
    <x v="0"/>
    <m/>
    <m/>
    <m/>
    <s v="SP3518701BICA00001"/>
    <s v="Bem Imóvel"/>
    <s v="Conjunto Arquitetônico"/>
    <x v="5"/>
    <m/>
    <d v="1964-04-23T00:00:00"/>
    <m/>
    <m/>
    <m/>
    <m/>
    <x v="5"/>
    <x v="4"/>
    <m/>
    <m/>
    <x v="0"/>
    <m/>
    <s v="Não se aplica"/>
    <m/>
    <m/>
    <m/>
    <m/>
    <m/>
    <m/>
    <m/>
    <s v="A inscrição do Fortim da Praia do Góis, do Portão Espanhol e da área que envolve todos os monumentos, foi feita por extensão do tombamento do Forte da Barra Grande, em 26/02/79.&quot;"/>
  </r>
  <r>
    <x v="2"/>
    <s v="Origem: Depam. Destino: SE-BA 23/12/2016"/>
    <s v="01458.000333/2016-07"/>
    <x v="2"/>
    <x v="5"/>
    <s v="Salvador"/>
    <x v="3"/>
    <s v="Coleções do Museu do Instituto Feminino"/>
    <n v="1"/>
    <x v="1"/>
    <n v="1"/>
    <n v="442"/>
    <n v="1950"/>
    <m/>
    <m/>
    <m/>
    <x v="3"/>
    <x v="8"/>
    <m/>
    <m/>
    <m/>
    <s v=" "/>
    <s v="Bem Móvel e Integrado"/>
    <s v="Coleção"/>
    <x v="1"/>
    <m/>
    <m/>
    <m/>
    <m/>
    <m/>
    <m/>
    <x v="1"/>
    <x v="1"/>
    <m/>
    <m/>
    <x v="0"/>
    <m/>
    <m/>
    <m/>
    <m/>
    <m/>
    <m/>
    <m/>
    <m/>
    <m/>
    <m/>
  </r>
  <r>
    <x v="0"/>
    <s v="Processo INDEFERIDO em 07/07/2004."/>
    <m/>
    <x v="2"/>
    <x v="5"/>
    <s v="Salvador"/>
    <x v="8"/>
    <s v="Imagens da Igreja de São Bartolomeu"/>
    <n v="1"/>
    <x v="1"/>
    <n v="1"/>
    <n v="443"/>
    <n v="1950"/>
    <m/>
    <m/>
    <m/>
    <x v="3"/>
    <x v="4"/>
    <m/>
    <m/>
    <m/>
    <s v=" "/>
    <s v="Bem Móvel e Integrado"/>
    <s v="Artefato"/>
    <x v="1"/>
    <m/>
    <m/>
    <m/>
    <m/>
    <m/>
    <m/>
    <x v="1"/>
    <x v="1"/>
    <m/>
    <d v="2004-07-07T00:00:00"/>
    <x v="2"/>
    <m/>
    <m/>
    <m/>
    <m/>
    <m/>
    <m/>
    <m/>
    <m/>
    <m/>
    <m/>
  </r>
  <r>
    <x v="0"/>
    <m/>
    <m/>
    <x v="3"/>
    <x v="3"/>
    <s v="Nova Friburgo"/>
    <x v="2"/>
    <s v="Casa e Parque da Cidade"/>
    <n v="1"/>
    <x v="0"/>
    <n v="1"/>
    <n v="444"/>
    <n v="1951"/>
    <m/>
    <m/>
    <m/>
    <x v="3"/>
    <x v="0"/>
    <m/>
    <m/>
    <m/>
    <s v="RJ-3303401-BI-CA-00002"/>
    <s v="Bem Imóvel"/>
    <s v="Conjunto Arquitetônico"/>
    <x v="3"/>
    <m/>
    <m/>
    <d v="1957-11-28T00:00:00"/>
    <m/>
    <m/>
    <m/>
    <x v="4"/>
    <x v="3"/>
    <m/>
    <m/>
    <x v="0"/>
    <m/>
    <s v="Não se aplica"/>
    <m/>
    <s v="S/D"/>
    <m/>
    <s v="não"/>
    <m/>
    <m/>
    <m/>
    <s v="A inscrição abrange o lote V com chalé e benfeitorias, com a superfície de 25.880 metros quadrados, e a área VI, e benfeitorias, com a superfície de 168.370 metros quadrados, assinalados na planta do conjunto constante do processo de tombamento.&quot;"/>
  </r>
  <r>
    <x v="0"/>
    <m/>
    <m/>
    <x v="3"/>
    <x v="3"/>
    <s v="Petrópolis"/>
    <x v="4"/>
    <s v="Fazenda Santo Antônio: casa"/>
    <n v="1"/>
    <x v="0"/>
    <n v="1"/>
    <n v="445"/>
    <n v="1951"/>
    <m/>
    <m/>
    <m/>
    <x v="3"/>
    <x v="0"/>
    <m/>
    <m/>
    <m/>
    <s v="RJ3303906BIED00006"/>
    <s v="Bem Imóvel"/>
    <s v="Edificação"/>
    <x v="1"/>
    <m/>
    <m/>
    <d v="1951-04-12T00:00:00"/>
    <m/>
    <m/>
    <m/>
    <x v="8"/>
    <x v="3"/>
    <m/>
    <m/>
    <x v="0"/>
    <m/>
    <s v="Não se aplica"/>
    <m/>
    <s v="S/D"/>
    <m/>
    <s v="não"/>
    <m/>
    <m/>
    <m/>
    <s v="Bem tombado isoladamente fora do conjunto tombado, sem delimitação de entorno"/>
  </r>
  <r>
    <x v="0"/>
    <m/>
    <m/>
    <x v="2"/>
    <x v="5"/>
    <s v="Rio de Contas"/>
    <x v="0"/>
    <s v="Igreja Matriz do Santíssimo Sacramento, inclusive as seguintes alfaias: a) duas tochas, b) outras duas tochas menores, c) uma cruz processional, d) seis varas de pálio, e) dois turíbulos, f) uma custódia grande, dourada, g) uma custódia pequena, de prata,"/>
    <n v="1"/>
    <x v="0"/>
    <n v="0"/>
    <n v="446"/>
    <m/>
    <m/>
    <m/>
    <m/>
    <x v="3"/>
    <x v="0"/>
    <m/>
    <m/>
    <m/>
    <s v="BA2926707BIED00003"/>
    <s v="Bem Imóvel"/>
    <s v="Edificação"/>
    <x v="0"/>
    <m/>
    <d v="1958-08-29T00:00:00"/>
    <m/>
    <m/>
    <m/>
    <m/>
    <x v="34"/>
    <x v="3"/>
    <m/>
    <m/>
    <x v="0"/>
    <s v="O tombamento inclui todo o seu acervo, de acordo com a Resolução do Conselho Consultivo da SPHAN, de 13/08/85, referente ao Proc. Administ. nº 13/85/SPHAN&quot;. Outro processo 891-T-73"/>
    <s v="Não se aplica"/>
    <m/>
    <s v="Não se aplica"/>
    <m/>
    <m/>
    <m/>
    <m/>
    <m/>
    <s v="“O tombamento inclui todo o seu acervo, de acordo com a Resolução do Conselho Consultivo da SPHAN, de 13/08/85, referente ao Proc. Administ. nº 13/85/SPHAN&quot;."/>
  </r>
  <r>
    <x v="0"/>
    <m/>
    <m/>
    <x v="2"/>
    <x v="5"/>
    <s v="Rio de Contas"/>
    <x v="4"/>
    <s v="Casa natal de Abílio César Borges, à Rua Barão de Macaúbas, 19"/>
    <n v="1"/>
    <x v="0"/>
    <n v="0"/>
    <n v="446"/>
    <m/>
    <m/>
    <m/>
    <m/>
    <x v="3"/>
    <x v="0"/>
    <m/>
    <m/>
    <m/>
    <s v="BA2926707BIED00006"/>
    <s v="Bem Imóvel"/>
    <s v="Edificação"/>
    <x v="1"/>
    <m/>
    <d v="1958-09-09T00:00:00"/>
    <m/>
    <m/>
    <m/>
    <m/>
    <x v="34"/>
    <x v="3"/>
    <m/>
    <m/>
    <x v="0"/>
    <s v="Outro processo 891-T-73"/>
    <s v="Não se aplica"/>
    <m/>
    <s v="Não se aplica"/>
    <m/>
    <m/>
    <m/>
    <m/>
    <m/>
    <m/>
  </r>
  <r>
    <x v="0"/>
    <m/>
    <m/>
    <x v="2"/>
    <x v="5"/>
    <s v="Rio de Contas"/>
    <x v="4"/>
    <s v="Casa à Rua Barão de Macaúbas, 11"/>
    <n v="1"/>
    <x v="0"/>
    <n v="0"/>
    <n v="446"/>
    <m/>
    <m/>
    <m/>
    <m/>
    <x v="3"/>
    <x v="0"/>
    <m/>
    <m/>
    <m/>
    <s v="BA2926707BIED00001"/>
    <s v="Bem Imóvel"/>
    <s v="Edificação"/>
    <x v="1"/>
    <m/>
    <d v="1958-09-09T00:00:00"/>
    <m/>
    <m/>
    <m/>
    <m/>
    <x v="34"/>
    <x v="3"/>
    <m/>
    <m/>
    <x v="0"/>
    <s v="Outro processo 891-T-73"/>
    <s v="Não se aplica"/>
    <m/>
    <s v="Não se aplica"/>
    <m/>
    <m/>
    <m/>
    <m/>
    <m/>
    <m/>
  </r>
  <r>
    <x v="0"/>
    <s v="Dos bens integrantes deste Processo, apenas o tombamento da Igreja de Santo Antônio foi INDEFERIDO, em 27/02/2004."/>
    <m/>
    <x v="2"/>
    <x v="5"/>
    <s v="Rio de Contas"/>
    <x v="0"/>
    <s v="Igreja de Santo Antônio"/>
    <n v="1"/>
    <x v="1"/>
    <n v="1"/>
    <n v="446"/>
    <m/>
    <m/>
    <m/>
    <m/>
    <x v="3"/>
    <x v="4"/>
    <m/>
    <m/>
    <m/>
    <s v="BA2926707BIED00004"/>
    <s v="Bem Imóvel"/>
    <s v="Edificação"/>
    <x v="0"/>
    <m/>
    <m/>
    <m/>
    <m/>
    <m/>
    <m/>
    <x v="1"/>
    <x v="1"/>
    <m/>
    <d v="2004-02-27T00:00:00"/>
    <x v="2"/>
    <m/>
    <m/>
    <m/>
    <m/>
    <m/>
    <m/>
    <m/>
    <m/>
    <m/>
    <m/>
  </r>
  <r>
    <x v="0"/>
    <m/>
    <m/>
    <x v="2"/>
    <x v="5"/>
    <s v="Rio de Contas"/>
    <x v="4"/>
    <s v="Antiga Casa de Câmara e Cadeia, na Praça Senador Tanajura (atual Fórum)"/>
    <n v="1"/>
    <x v="0"/>
    <n v="0"/>
    <n v="446"/>
    <m/>
    <m/>
    <m/>
    <m/>
    <x v="3"/>
    <x v="0"/>
    <m/>
    <m/>
    <m/>
    <s v="BA2926707BIED00005"/>
    <s v="Bem Imóvel"/>
    <s v="Edificação"/>
    <x v="1"/>
    <m/>
    <d v="1959-07-31T00:00:00"/>
    <m/>
    <m/>
    <m/>
    <m/>
    <x v="31"/>
    <x v="3"/>
    <m/>
    <m/>
    <x v="0"/>
    <s v="Outro processo 891-T-73"/>
    <s v="Não se aplica"/>
    <m/>
    <s v="Não se aplica"/>
    <m/>
    <m/>
    <m/>
    <m/>
    <m/>
    <m/>
  </r>
  <r>
    <x v="0"/>
    <m/>
    <m/>
    <x v="2"/>
    <x v="5"/>
    <s v="Rio de Contas"/>
    <x v="5"/>
    <s v="Igreja de Santana: ruínas "/>
    <n v="1"/>
    <x v="0"/>
    <n v="0"/>
    <n v="446"/>
    <m/>
    <m/>
    <m/>
    <m/>
    <x v="3"/>
    <x v="0"/>
    <m/>
    <m/>
    <m/>
    <s v="BA-2926707-BI-ED-00005_x0009_"/>
    <s v="Bem Imóvel"/>
    <s v="Ruína"/>
    <x v="1"/>
    <m/>
    <d v="1958-08-29T00:00:00"/>
    <m/>
    <m/>
    <m/>
    <m/>
    <x v="34"/>
    <x v="3"/>
    <m/>
    <m/>
    <x v="0"/>
    <s v="Outro processo 891-T-73"/>
    <s v="Não se aplica"/>
    <m/>
    <s v="Não se aplica"/>
    <m/>
    <m/>
    <m/>
    <m/>
    <m/>
    <m/>
  </r>
  <r>
    <x v="0"/>
    <m/>
    <m/>
    <x v="3"/>
    <x v="3"/>
    <s v="Cabo Frio"/>
    <x v="5"/>
    <s v="Forte de São Matheus: remanescentes"/>
    <n v="1"/>
    <x v="0"/>
    <n v="1"/>
    <n v="447"/>
    <n v="1951"/>
    <m/>
    <m/>
    <m/>
    <x v="3"/>
    <x v="0"/>
    <m/>
    <m/>
    <m/>
    <s v="RJ3300704BIED00001"/>
    <s v="Bem Imóvel"/>
    <s v="Ruína"/>
    <x v="1"/>
    <m/>
    <d v="1956-10-05T00:00:00"/>
    <m/>
    <m/>
    <m/>
    <m/>
    <x v="35"/>
    <x v="3"/>
    <m/>
    <m/>
    <x v="0"/>
    <s v="O tombamento foi extendido [sic] ao penedo sobre o qual o forte se assenta e a toda a ponta da praia com um raio de 500 metros, traçado a partir do centro geométrico do forte (Resolução do Conselho Consultivo, de 18/11/1966 "/>
    <s v="Não se aplica"/>
    <m/>
    <m/>
    <m/>
    <m/>
    <m/>
    <m/>
    <m/>
    <m/>
  </r>
  <r>
    <x v="0"/>
    <m/>
    <m/>
    <x v="3"/>
    <x v="3"/>
    <s v="Cabo Frio"/>
    <x v="0"/>
    <s v="Capela de Nossa Senhora da Guia "/>
    <n v="1"/>
    <x v="0"/>
    <n v="0"/>
    <n v="447"/>
    <n v="1951"/>
    <m/>
    <m/>
    <m/>
    <x v="3"/>
    <x v="0"/>
    <m/>
    <m/>
    <m/>
    <s v="RJ3300704BIED00003"/>
    <s v="Bem Imóvel"/>
    <s v="Edificação"/>
    <x v="0"/>
    <m/>
    <m/>
    <d v="1957-01-15T00:00:00"/>
    <m/>
    <m/>
    <m/>
    <x v="4"/>
    <x v="3"/>
    <m/>
    <m/>
    <x v="0"/>
    <s v="Capela N.S.da Guia: Ver ins. 436 deste livro e inscrição nº 41, do Livro Arqueológico, Etnográfico e Paisagístico.&quot; Convento e Igreja (...) : “A inclusão da capela e do cemitério da Ordem 3ª de S. Francisco se fez em 15/12/1958, em virtude de despacho no "/>
    <s v="Não se aplica"/>
    <m/>
    <s v="S/D"/>
    <m/>
    <s v="não"/>
    <m/>
    <m/>
    <m/>
    <m/>
  </r>
  <r>
    <x v="0"/>
    <m/>
    <m/>
    <x v="3"/>
    <x v="3"/>
    <s v="Cabo Frio"/>
    <x v="2"/>
    <s v="Convento e Igreja de Nossa Senhora dos Anjos, e Capela e Cemitério da Ordem Terceira de São Francsico"/>
    <n v="1"/>
    <x v="0"/>
    <n v="0"/>
    <n v="447"/>
    <n v="1951"/>
    <m/>
    <m/>
    <m/>
    <x v="3"/>
    <x v="0"/>
    <m/>
    <m/>
    <m/>
    <s v="RJ3300704BICA00001"/>
    <s v="Bem Imóvel"/>
    <s v="Conjunto Arquitetônico"/>
    <x v="0"/>
    <m/>
    <m/>
    <d v="1957-01-15T00:00:00"/>
    <m/>
    <m/>
    <m/>
    <x v="4"/>
    <x v="3"/>
    <m/>
    <m/>
    <x v="0"/>
    <s v="Capela N.S.da Guia: Ver ins. 436 deste livro e inscrição nº 41, do Livro Arqueológico, Etnográfico e Paisagístico.&quot; Convento e Igreja (...) : “A inclusão da capela e do cemitério da Ordem 3ª de S. Francisco se fez em 15/12/1958, em virtude de despacho no "/>
    <s v="Não se aplica"/>
    <m/>
    <s v="S/D"/>
    <m/>
    <s v="não"/>
    <m/>
    <m/>
    <m/>
    <m/>
  </r>
  <r>
    <x v="0"/>
    <s v="Processo INDEFERIDO em 25/09/1962 por conta da entrega da guarda das obras ao DPHAN."/>
    <m/>
    <x v="3"/>
    <x v="3"/>
    <s v="Rio de Janeiro"/>
    <x v="8"/>
    <s v="Nove Telas de Eliseu d'Angelo Visconti"/>
    <n v="1"/>
    <x v="1"/>
    <n v="1"/>
    <n v="448"/>
    <m/>
    <m/>
    <m/>
    <m/>
    <x v="3"/>
    <x v="4"/>
    <m/>
    <m/>
    <m/>
    <s v=" "/>
    <s v="Bem Móvel e Integrado"/>
    <s v="Artefato"/>
    <x v="1"/>
    <m/>
    <m/>
    <m/>
    <m/>
    <m/>
    <m/>
    <x v="1"/>
    <x v="1"/>
    <m/>
    <d v="1962-09-25T00:00:00"/>
    <x v="4"/>
    <m/>
    <m/>
    <m/>
    <m/>
    <m/>
    <m/>
    <m/>
    <m/>
    <m/>
    <m/>
  </r>
  <r>
    <x v="0"/>
    <s v="INDEFERIDO em 27/02/2004."/>
    <m/>
    <x v="2"/>
    <x v="8"/>
    <s v="São Luís"/>
    <x v="0"/>
    <s v="Passo da Rua Grande; Passo da Rua São João; Passo da Travessa Dom Francisco; Passo da Rua Afonso Pena; Passo do Lapemberg; Passo da Rua João Vital"/>
    <n v="1"/>
    <x v="1"/>
    <n v="1"/>
    <n v="449"/>
    <n v="1951"/>
    <m/>
    <m/>
    <m/>
    <x v="3"/>
    <x v="4"/>
    <m/>
    <m/>
    <m/>
    <s v=" "/>
    <s v="Bem Imóvel"/>
    <s v="Conjunto Arquitetônico"/>
    <x v="1"/>
    <m/>
    <m/>
    <m/>
    <m/>
    <m/>
    <m/>
    <x v="1"/>
    <x v="1"/>
    <m/>
    <d v="2004-02-27T00:00:00"/>
    <x v="2"/>
    <m/>
    <m/>
    <m/>
    <m/>
    <m/>
    <m/>
    <m/>
    <m/>
    <m/>
    <m/>
  </r>
  <r>
    <x v="0"/>
    <m/>
    <m/>
    <x v="0"/>
    <x v="0"/>
    <s v="Piratini"/>
    <x v="4"/>
    <s v="Quartel General Farroupilha"/>
    <n v="1"/>
    <x v="0"/>
    <n v="1"/>
    <n v="450"/>
    <n v="1951"/>
    <m/>
    <m/>
    <m/>
    <x v="3"/>
    <x v="0"/>
    <m/>
    <m/>
    <m/>
    <s v="RS4314605BIED00003"/>
    <s v="Bem Imóvel"/>
    <s v="Edificação"/>
    <x v="1"/>
    <m/>
    <d v="1952-09-05T00:00:00"/>
    <m/>
    <m/>
    <m/>
    <m/>
    <x v="3"/>
    <x v="3"/>
    <m/>
    <m/>
    <x v="0"/>
    <m/>
    <s v="Não se aplica"/>
    <m/>
    <s v="S/D"/>
    <m/>
    <m/>
    <s v="não"/>
    <s v="sim"/>
    <n v="2006"/>
    <s v="Estudo realizado pela SE e Governo do Estado indica delimitação da área de entorno dos bens tombados e normatização; falta análise CGCH."/>
  </r>
  <r>
    <x v="3"/>
    <s v="No Conselho aguardando apreciação"/>
    <s v="01450.013243/2008-38"/>
    <x v="0"/>
    <x v="4"/>
    <s v="Balsa Nova"/>
    <x v="0"/>
    <s v="Igreja de N.S. da Conceição ou Capela de Tamanduá"/>
    <n v="1"/>
    <x v="3"/>
    <n v="1"/>
    <n v="451"/>
    <n v="1951"/>
    <m/>
    <m/>
    <m/>
    <x v="3"/>
    <x v="9"/>
    <s v="DEFERIMENTO"/>
    <m/>
    <d v="2012-08-10T00:00:00"/>
    <s v="PR-4102307-BI-ED-00001"/>
    <s v="Bem Imóvel"/>
    <s v="Edificação"/>
    <x v="0"/>
    <m/>
    <m/>
    <m/>
    <m/>
    <m/>
    <m/>
    <x v="1"/>
    <x v="1"/>
    <m/>
    <m/>
    <x v="0"/>
    <m/>
    <s v="Não se aplica"/>
    <m/>
    <m/>
    <m/>
    <m/>
    <m/>
    <m/>
    <m/>
    <s v="Processo não encontrado. Segundo Relatório do DEPAM em Maio/2004,  o processo foi enviado para exame da Presidência/PROJUR em 17/09/2002."/>
  </r>
  <r>
    <x v="0"/>
    <m/>
    <m/>
    <x v="3"/>
    <x v="12"/>
    <s v="São Luís do Paraitinga"/>
    <x v="4"/>
    <s v="Casa natal de Oswaldo Cruz"/>
    <n v="1"/>
    <x v="0"/>
    <n v="1"/>
    <n v="452"/>
    <m/>
    <m/>
    <m/>
    <m/>
    <x v="3"/>
    <x v="0"/>
    <m/>
    <m/>
    <m/>
    <s v="SP3550001BIED00001"/>
    <s v="Bem Imóvel"/>
    <s v="Edificação"/>
    <x v="1"/>
    <m/>
    <d v="1956-09-20T00:00:00"/>
    <m/>
    <m/>
    <m/>
    <m/>
    <x v="35"/>
    <x v="3"/>
    <m/>
    <m/>
    <x v="0"/>
    <m/>
    <s v="Não se aplica"/>
    <m/>
    <s v="Não se aplica"/>
    <m/>
    <m/>
    <m/>
    <m/>
    <m/>
    <m/>
  </r>
  <r>
    <x v="0"/>
    <s v="De ordem do Senhor Diretor, o processo foi INDEFERIDO em 04/03/1952"/>
    <m/>
    <x v="2"/>
    <x v="2"/>
    <s v="Recife"/>
    <x v="4"/>
    <s v="Casa Situada à rua Benfica, nº 624; Solar dos Barrocas"/>
    <n v="1"/>
    <x v="1"/>
    <n v="1"/>
    <n v="453"/>
    <m/>
    <m/>
    <m/>
    <m/>
    <x v="3"/>
    <x v="4"/>
    <m/>
    <m/>
    <m/>
    <s v=" "/>
    <s v="Bem Imóvel"/>
    <s v="Edificação"/>
    <x v="1"/>
    <m/>
    <m/>
    <m/>
    <m/>
    <m/>
    <m/>
    <x v="1"/>
    <x v="1"/>
    <m/>
    <d v="1952-03-04T00:00:00"/>
    <x v="6"/>
    <m/>
    <m/>
    <m/>
    <m/>
    <m/>
    <m/>
    <m/>
    <m/>
    <m/>
    <m/>
  </r>
  <r>
    <x v="0"/>
    <m/>
    <s v="01450.018038/2007-88"/>
    <x v="2"/>
    <x v="8"/>
    <s v="São Luís"/>
    <x v="7"/>
    <s v="São Luís, MA: conjunto arquitetônico e paisagístico"/>
    <n v="1"/>
    <x v="0"/>
    <n v="1"/>
    <n v="454"/>
    <n v="1951"/>
    <m/>
    <m/>
    <m/>
    <x v="3"/>
    <x v="0"/>
    <m/>
    <m/>
    <m/>
    <s v="MA2111300BICA00001MA-2111300-BI-CU-00002"/>
    <s v="Bem Imóvel"/>
    <s v="Conjunto Urbano"/>
    <x v="1"/>
    <s v="13/03/1974_x000a_15/07/2014"/>
    <m/>
    <s v="13/03/1974_x000a_15/07/2014"/>
    <m/>
    <m/>
    <n v="70"/>
    <x v="19"/>
    <x v="5"/>
    <n v="2012"/>
    <m/>
    <x v="0"/>
    <s v="Rerratificado para coincidir as poligonais com as da UNESCO. englobou os outros conjuntos de São Luís - processos 494 e 509 -  rerratificado em 2012 para a área equivaler à declarada pela Unesco como patrimonio mundial. Segundo Superintendência: &quot;O Conjun"/>
    <s v="T"/>
    <s v="sim"/>
    <s v="S/D"/>
    <s v="não"/>
    <s v="sim"/>
    <s v="não"/>
    <s v="sim"/>
    <n v="2011"/>
    <s v="Outro processo 0494-T-52 e 0509-T-54. Durante as oficinas de Normatização, havia a previsão de delimitar o entorno juntamente com a elaboração das normas. Segundo Superintendência: &quot;O Conjunto Arquitetônico e Paisagístico da Cidade de São Luís/MA, tombado"/>
  </r>
  <r>
    <x v="0"/>
    <m/>
    <m/>
    <x v="2"/>
    <x v="8"/>
    <s v="São Luís"/>
    <x v="2"/>
    <s v="Praça João Francisco Lisboa: conjunto arquitetônico e paisagístico"/>
    <n v="1"/>
    <x v="0"/>
    <n v="0"/>
    <n v="454"/>
    <n v="1951"/>
    <m/>
    <m/>
    <m/>
    <x v="3"/>
    <x v="0"/>
    <m/>
    <m/>
    <m/>
    <s v="MA2111300BICA00002"/>
    <s v="Bem Imóvel"/>
    <s v="Conjunto Arquitetônico"/>
    <x v="1"/>
    <m/>
    <m/>
    <d v="1955-12-23T00:00:00"/>
    <m/>
    <m/>
    <m/>
    <x v="20"/>
    <x v="3"/>
    <m/>
    <m/>
    <x v="0"/>
    <s v="Bem tombado está inserido na poligonal do Conjunto Arquitetônico e Paisagístico da Cidade de São Luís/MA"/>
    <s v="T"/>
    <s v="sim"/>
    <s v="Não se aplica"/>
    <s v="sim"/>
    <s v="sim"/>
    <m/>
    <m/>
    <m/>
    <s v="Outro processo 0494-T-52 e 0509-T-54"/>
  </r>
  <r>
    <x v="0"/>
    <m/>
    <m/>
    <x v="2"/>
    <x v="8"/>
    <s v="São Luís"/>
    <x v="2"/>
    <s v="Praça Benedito Leite: conjunto arquitetônico e paisagístico;"/>
    <n v="1"/>
    <x v="0"/>
    <n v="0"/>
    <n v="454"/>
    <n v="1951"/>
    <m/>
    <m/>
    <m/>
    <x v="3"/>
    <x v="0"/>
    <m/>
    <m/>
    <m/>
    <s v="MA2111300BICA00004"/>
    <s v="Bem Imóvel"/>
    <s v="Conjunto Arquitetônico"/>
    <x v="1"/>
    <m/>
    <m/>
    <d v="1955-12-23T00:00:00"/>
    <m/>
    <m/>
    <m/>
    <x v="20"/>
    <x v="3"/>
    <m/>
    <m/>
    <x v="0"/>
    <s v="Bem tombado está inserido na poligonal do Conjunto Arquitetônico e Paisagístico da Cidade de São Luís/MA"/>
    <s v="T"/>
    <s v="sim"/>
    <s v="Não se aplica"/>
    <s v="sim"/>
    <s v="sim"/>
    <m/>
    <m/>
    <m/>
    <s v="Outro processo 0494-T-52 e 0509-T-54"/>
  </r>
  <r>
    <x v="0"/>
    <m/>
    <m/>
    <x v="0"/>
    <x v="4"/>
    <s v="Paranaguá"/>
    <x v="0"/>
    <s v="Igreja da Ordem Terceira de São Francisco das Chagas"/>
    <n v="1"/>
    <x v="0"/>
    <n v="1"/>
    <n v="455"/>
    <n v="1951"/>
    <m/>
    <m/>
    <m/>
    <x v="3"/>
    <x v="0"/>
    <m/>
    <m/>
    <m/>
    <s v="PR4118204BIED00003"/>
    <s v="Bem Imóvel"/>
    <s v="Edificação"/>
    <x v="0"/>
    <m/>
    <d v="1967-02-27T00:00:00"/>
    <m/>
    <m/>
    <m/>
    <m/>
    <x v="29"/>
    <x v="4"/>
    <m/>
    <m/>
    <x v="0"/>
    <m/>
    <s v="Não se aplica"/>
    <m/>
    <s v="Não se aplica"/>
    <m/>
    <m/>
    <m/>
    <m/>
    <m/>
    <m/>
  </r>
  <r>
    <x v="0"/>
    <m/>
    <m/>
    <x v="0"/>
    <x v="4"/>
    <s v="Paranaguá"/>
    <x v="0"/>
    <s v="Igreja de São Benedito"/>
    <n v="1"/>
    <x v="0"/>
    <n v="0"/>
    <n v="455"/>
    <n v="1951"/>
    <m/>
    <m/>
    <m/>
    <x v="3"/>
    <x v="0"/>
    <m/>
    <m/>
    <m/>
    <s v="PR4118204BIED00004"/>
    <s v="Bem Imóvel"/>
    <s v="Edificação"/>
    <x v="0"/>
    <m/>
    <d v="1967-08-03T00:00:00"/>
    <m/>
    <m/>
    <m/>
    <m/>
    <x v="29"/>
    <x v="4"/>
    <m/>
    <m/>
    <x v="0"/>
    <m/>
    <s v="Não se aplica"/>
    <m/>
    <s v="Não se aplica"/>
    <m/>
    <m/>
    <m/>
    <m/>
    <m/>
    <m/>
  </r>
  <r>
    <x v="0"/>
    <s v="Processo INDEFERIDO em 27/02/2004."/>
    <m/>
    <x v="3"/>
    <x v="3"/>
    <s v="Rio de Janeiro"/>
    <x v="4"/>
    <s v="Salão Nobre do Externato Pedro II"/>
    <n v="1"/>
    <x v="1"/>
    <n v="1"/>
    <n v="456"/>
    <n v="1950"/>
    <m/>
    <m/>
    <m/>
    <x v="3"/>
    <x v="4"/>
    <m/>
    <m/>
    <m/>
    <s v=" "/>
    <s v="Bem Imóvel"/>
    <s v="Edificação"/>
    <x v="1"/>
    <m/>
    <m/>
    <m/>
    <m/>
    <m/>
    <m/>
    <x v="1"/>
    <x v="1"/>
    <m/>
    <d v="2004-02-27T00:00:00"/>
    <x v="2"/>
    <m/>
    <m/>
    <m/>
    <m/>
    <m/>
    <m/>
    <m/>
    <m/>
    <m/>
    <m/>
  </r>
  <r>
    <x v="0"/>
    <s v="Processo INDEFERIDO em 30/10/1962."/>
    <m/>
    <x v="0"/>
    <x v="0"/>
    <s v="Cachoeira do Sul"/>
    <x v="0"/>
    <s v="Igreja Matriz de Nossa Senhora da Conceição"/>
    <n v="1"/>
    <x v="1"/>
    <n v="1"/>
    <n v="457"/>
    <m/>
    <m/>
    <m/>
    <m/>
    <x v="3"/>
    <x v="4"/>
    <m/>
    <m/>
    <m/>
    <s v=" "/>
    <s v="Bem Imóvel"/>
    <s v="Edificação"/>
    <x v="0"/>
    <m/>
    <m/>
    <m/>
    <m/>
    <s v="1953, 1962"/>
    <s v="17, 40"/>
    <x v="1"/>
    <x v="1"/>
    <m/>
    <d v="1962-10-30T00:00:00"/>
    <x v="4"/>
    <s v="a ata de número 17 informa que o julgamento foi posto em diligência enquanto eram feitos novos estudos quanto a relevância da localidade para que o mesmo fosse tombado. Porém, mesmo com esse fato, foi-se aprovado um tombamento emergencial. Na 40ª reunião,"/>
    <m/>
    <m/>
    <m/>
    <m/>
    <m/>
    <m/>
    <m/>
    <m/>
    <m/>
  </r>
  <r>
    <x v="2"/>
    <s v="Origem: DEPAM. Destino: SE-GO, para instrução, em 14/10/2014."/>
    <s v="01458.000517/2013-16"/>
    <x v="5"/>
    <x v="15"/>
    <s v="Pilar de Goiás"/>
    <x v="7"/>
    <s v="Pilar de Goiás, GO: conjunto arquitetônico e paisagístico"/>
    <n v="1"/>
    <x v="0"/>
    <n v="1"/>
    <n v="458"/>
    <n v="1952"/>
    <m/>
    <m/>
    <m/>
    <x v="3"/>
    <x v="3"/>
    <m/>
    <m/>
    <m/>
    <s v="GO-5216908-BI-CU-00001"/>
    <s v="Bem Imóvel"/>
    <s v="Conjunto Urbano"/>
    <x v="1"/>
    <m/>
    <d v="1954-03-20T00:00:00"/>
    <d v="1954-03-20T00:00:00"/>
    <m/>
    <m/>
    <m/>
    <x v="26"/>
    <x v="3"/>
    <m/>
    <m/>
    <x v="0"/>
    <m/>
    <s v="T"/>
    <s v="sim"/>
    <m/>
    <m/>
    <m/>
    <s v="não"/>
    <s v="sim"/>
    <n v="2007"/>
    <s v="Iphan contratou base georreferenciada, mas não avançaram os estudos para rerratificação"/>
  </r>
  <r>
    <x v="0"/>
    <m/>
    <m/>
    <x v="3"/>
    <x v="3"/>
    <s v="Vassouras"/>
    <x v="0"/>
    <s v="Casa da Hera, compreendendo a edificação, mobiliário, alfaias, peças de indumentária e demais bens enumerados no processo nº 459-T, da DPHAN, bem como uma área de terreno (Rua Fernandes Junin, 89)"/>
    <n v="1"/>
    <x v="0"/>
    <n v="1"/>
    <n v="459"/>
    <n v="1952"/>
    <m/>
    <m/>
    <m/>
    <x v="3"/>
    <x v="0"/>
    <m/>
    <m/>
    <m/>
    <s v="RJ3306206BIED00001"/>
    <s v="Bem Imóvel"/>
    <s v="Edificação"/>
    <x v="1"/>
    <m/>
    <d v="1952-05-21T00:00:00"/>
    <m/>
    <m/>
    <m/>
    <m/>
    <x v="3"/>
    <x v="3"/>
    <m/>
    <m/>
    <x v="0"/>
    <m/>
    <s v="Não se aplica"/>
    <m/>
    <s v="Não se aplica"/>
    <m/>
    <s v="sim"/>
    <m/>
    <m/>
    <m/>
    <s v="Incluída no conjunto tombado"/>
  </r>
  <r>
    <x v="0"/>
    <m/>
    <m/>
    <x v="3"/>
    <x v="3"/>
    <s v="Petrópolis"/>
    <x v="0"/>
    <s v="Casa de Santos Dumont - Rua Riachuelo, nº 22, com o respectivo acervo de objetos e utilidades pertencentes a Santos Dumont"/>
    <n v="1"/>
    <x v="0"/>
    <n v="1"/>
    <n v="460"/>
    <n v="1952"/>
    <m/>
    <m/>
    <m/>
    <x v="3"/>
    <x v="0"/>
    <m/>
    <m/>
    <m/>
    <s v="RJ3303906BIED00002"/>
    <s v="Bem Imóvel"/>
    <s v="Edificação"/>
    <x v="1"/>
    <m/>
    <d v="1952-07-14T00:00:00"/>
    <m/>
    <m/>
    <m/>
    <m/>
    <x v="3"/>
    <x v="3"/>
    <m/>
    <m/>
    <x v="0"/>
    <m/>
    <s v="Não se aplica"/>
    <m/>
    <s v="Não se aplica"/>
    <m/>
    <s v="não"/>
    <m/>
    <m/>
    <m/>
    <s v="Bem tombado isoladamente incluido no conjunto tombado"/>
  </r>
  <r>
    <x v="0"/>
    <s v="Processo INDEFERIDO em 28/09/1962."/>
    <m/>
    <x v="2"/>
    <x v="5"/>
    <s v="Entre Rios"/>
    <x v="0"/>
    <s v="Igreja Matriz de Entre Rios"/>
    <n v="1"/>
    <x v="1"/>
    <n v="1"/>
    <n v="461"/>
    <m/>
    <m/>
    <m/>
    <m/>
    <x v="3"/>
    <x v="4"/>
    <m/>
    <m/>
    <m/>
    <s v=" "/>
    <s v="Bem Imóvel"/>
    <s v="Edificação"/>
    <x v="0"/>
    <m/>
    <m/>
    <m/>
    <m/>
    <m/>
    <m/>
    <x v="1"/>
    <x v="1"/>
    <m/>
    <d v="1962-09-28T00:00:00"/>
    <x v="4"/>
    <m/>
    <m/>
    <m/>
    <m/>
    <m/>
    <m/>
    <m/>
    <m/>
    <m/>
    <m/>
  </r>
  <r>
    <x v="0"/>
    <m/>
    <m/>
    <x v="2"/>
    <x v="5"/>
    <s v="Itaparica"/>
    <x v="0"/>
    <s v="Igreja de São Lourenço"/>
    <n v="1"/>
    <x v="0"/>
    <n v="1"/>
    <n v="462"/>
    <n v="1952"/>
    <m/>
    <m/>
    <m/>
    <x v="3"/>
    <x v="0"/>
    <m/>
    <m/>
    <m/>
    <s v="BA2916104BIED00001"/>
    <s v="Bem Imóvel"/>
    <s v="Edificação"/>
    <x v="0"/>
    <m/>
    <d v="1952-07-28T00:00:00"/>
    <d v="1952-07-28T00:00:00"/>
    <m/>
    <m/>
    <m/>
    <x v="3"/>
    <x v="3"/>
    <m/>
    <m/>
    <x v="0"/>
    <m/>
    <s v="Não se aplica"/>
    <m/>
    <m/>
    <m/>
    <m/>
    <m/>
    <m/>
    <m/>
    <s v="“O tombamento inclui todo o seu acervo, de acordo com a Resolução do Conselho Consultivo da SPHAN, de 13/08/85, referente ao Proc. Administ. nº 13/85/SPHAN&quot;."/>
  </r>
  <r>
    <x v="2"/>
    <m/>
    <s v="01458.000238/2019-48"/>
    <x v="2"/>
    <x v="2"/>
    <s v="Jaboatão dos Guararapes"/>
    <x v="0"/>
    <s v="Igreja de Nossa Senhora da Piedade ou Igreja do Hospício do Carmo"/>
    <n v="1"/>
    <x v="0"/>
    <n v="1"/>
    <n v="463"/>
    <n v="1952"/>
    <m/>
    <m/>
    <m/>
    <x v="3"/>
    <x v="3"/>
    <m/>
    <m/>
    <m/>
    <s v="PE2607901BIED00001"/>
    <s v="Bem Imóvel"/>
    <s v="Edificação"/>
    <x v="0"/>
    <m/>
    <m/>
    <d v="1952-08-04T00:00:00"/>
    <m/>
    <m/>
    <m/>
    <x v="3"/>
    <x v="3"/>
    <m/>
    <m/>
    <x v="0"/>
    <m/>
    <s v="Não se aplica"/>
    <m/>
    <m/>
    <m/>
    <m/>
    <m/>
    <m/>
    <m/>
    <m/>
  </r>
  <r>
    <x v="0"/>
    <s v="Havia pendência jurídica quanto à delimitação, já resolvida. Origem: DEPAM, destino: Arquivo Central, em 06/07/2016, para guarda e disponibilização."/>
    <s v="01502.002230/2006-19"/>
    <x v="2"/>
    <x v="5"/>
    <s v="Salvador"/>
    <x v="7"/>
    <s v="Conjunto arquitetônico e paisagístico incluído nos trechos da avenida Otávio Mangabeira, compreendendo as praias do Chega Negro e Piatã, no Subdistrito de Itapoã"/>
    <n v="1"/>
    <x v="0"/>
    <n v="0"/>
    <n v="464"/>
    <n v="1952"/>
    <m/>
    <m/>
    <m/>
    <x v="3"/>
    <x v="5"/>
    <m/>
    <m/>
    <m/>
    <s v="BA2927408BICU00008"/>
    <s v="Bem Imóvel"/>
    <s v="Conjunto Urbano"/>
    <x v="1"/>
    <d v="1959-07-14T00:00:00"/>
    <m/>
    <m/>
    <m/>
    <n v="1959"/>
    <s v="27, 104"/>
    <x v="31"/>
    <x v="3"/>
    <n v="1983"/>
    <m/>
    <x v="0"/>
    <s v="Na 104ª reunião do Conselho, houve a resolução de que deve-se aumentar a poligonal de tombamento e entorno dos diversos bens, entre eles esse."/>
    <s v="T"/>
    <m/>
    <s v="S/D"/>
    <m/>
    <m/>
    <s v="não"/>
    <s v="sim"/>
    <s v="2006 a 2008"/>
    <s v="Volumes tombamento com Cíntia (arquivo-RJ). Estudo (feito pela SE) com rerratificação da poligonal de tombamento, delimitação do entorno e proposta para normatização (volumes no Depam BSB)."/>
  </r>
  <r>
    <x v="2"/>
    <s v="Encaminhado à SE/BA em 13/03/2014"/>
    <s v="01502.003274/2010-42"/>
    <x v="2"/>
    <x v="5"/>
    <s v="Salvador"/>
    <x v="7"/>
    <s v="Conjunto arquitetônico e paisagístico incluído no perímetro do Subdistrito de Conceição da Praia, compreendendo os seguintes logradouros: a) praça Marcílio Dias; b) rua Manoel Vitorino; c) trecho da rua Visconde de Mauá; d) rua Dionísio Martins; e) trecho"/>
    <n v="1"/>
    <x v="0"/>
    <n v="0"/>
    <n v="464"/>
    <n v="1952"/>
    <m/>
    <m/>
    <m/>
    <x v="3"/>
    <x v="3"/>
    <m/>
    <m/>
    <m/>
    <s v="BA2927408BICU00011"/>
    <s v="Bem Imóvel"/>
    <s v="Conjunto Urbano"/>
    <x v="1"/>
    <d v="1959-07-14T00:00:00"/>
    <m/>
    <m/>
    <m/>
    <n v="1959"/>
    <s v="27, 104"/>
    <x v="31"/>
    <x v="3"/>
    <n v="1983"/>
    <m/>
    <x v="0"/>
    <s v="Na 104ª reunião do Conselho, houve a resolução de que deve-se aumentar a poligonal de tombamento e entorno dos diversos bens, entre eles esse."/>
    <s v="T"/>
    <m/>
    <s v="S/D"/>
    <m/>
    <m/>
    <s v="não"/>
    <s v="sim"/>
    <s v="2006 a 2008"/>
    <m/>
  </r>
  <r>
    <x v="2"/>
    <s v="Encaminhado à SE/BA em 13/03/2014"/>
    <s v="01502.003274/2010-42"/>
    <x v="2"/>
    <x v="5"/>
    <s v="Salvador"/>
    <x v="7"/>
    <s v="Conjunto arquitetônico e paisagístico incluído no perímetro dos Subdistritos dos Mares e da Penha, compreendendo os seguintes logradouros: a) Praça Adriano Gordilho; b) rua Rio araguaçu; c) rua Rio Almada; d) faixa marítima, até a citada Praça Adriano Gor"/>
    <n v="1"/>
    <x v="0"/>
    <n v="0"/>
    <n v="464"/>
    <n v="1952"/>
    <m/>
    <m/>
    <m/>
    <x v="3"/>
    <x v="3"/>
    <m/>
    <m/>
    <m/>
    <s v="BA-2927408-BI-CU-00011"/>
    <s v="Bem Imóvel"/>
    <s v="Conjunto Urbano"/>
    <x v="1"/>
    <d v="1959-07-14T00:00:00"/>
    <m/>
    <m/>
    <m/>
    <n v="1959"/>
    <s v="27, 104"/>
    <x v="31"/>
    <x v="3"/>
    <n v="1983"/>
    <m/>
    <x v="0"/>
    <s v="Na 104ª reunião do Conselho, houve a resolução de que deve-se aumentar a poligonal de tombamento e entorno dos diversos bens, entre eles esse."/>
    <s v="T"/>
    <m/>
    <s v="S/D"/>
    <m/>
    <m/>
    <s v="não"/>
    <s v="sim"/>
    <s v="2006 a 2008"/>
    <m/>
  </r>
  <r>
    <x v="2"/>
    <s v="Encaminhado à SE/BA em 13/03/2014"/>
    <s v="01502.003274/2010-42"/>
    <x v="2"/>
    <x v="5"/>
    <s v="Salvador"/>
    <x v="7"/>
    <s v="Conjunto arquitetônico e paisagístico da Praça Ana Nery, fronteira à igreja de N. Sa. Da Palma, no Subdistrito de Santana"/>
    <n v="1"/>
    <x v="0"/>
    <n v="1"/>
    <n v="464"/>
    <n v="1952"/>
    <m/>
    <m/>
    <m/>
    <x v="3"/>
    <x v="3"/>
    <m/>
    <m/>
    <m/>
    <s v="BA2927408BICU00005"/>
    <s v="Bem Imóvel"/>
    <s v="Conjunto Urbano"/>
    <x v="1"/>
    <d v="1959-07-14T00:00:00"/>
    <m/>
    <m/>
    <m/>
    <n v="1959"/>
    <s v="27, 104"/>
    <x v="31"/>
    <x v="3"/>
    <n v="1983"/>
    <m/>
    <x v="0"/>
    <s v="Na 104ª reunião do Conselho, houve a resolução de que deve-se aumentar a poligonal de tombamento e entorno dos diversos bens, entre eles esse."/>
    <s v="sim"/>
    <m/>
    <s v="S/D"/>
    <m/>
    <m/>
    <s v="não"/>
    <s v="sim"/>
    <s v="2006 a 2008"/>
    <m/>
  </r>
  <r>
    <x v="2"/>
    <s v="Encaminhado à SE/BA em 13/03/2014"/>
    <s v="01502.003274/2010-42"/>
    <x v="2"/>
    <x v="5"/>
    <s v="Salvador"/>
    <x v="7"/>
    <s v="Conjunto arquitetônico e paisagístico da Praça Severino Vieira, fronteira à igreja de N. Sa. da Saúde, no Subdistrito de Nazaré"/>
    <n v="1"/>
    <x v="0"/>
    <n v="0"/>
    <n v="464"/>
    <n v="1952"/>
    <m/>
    <m/>
    <m/>
    <x v="3"/>
    <x v="3"/>
    <m/>
    <m/>
    <m/>
    <s v="BA2927408BICU00009"/>
    <s v="Bem Imóvel"/>
    <s v="Conjunto Urbano"/>
    <x v="1"/>
    <d v="1959-07-14T00:00:00"/>
    <m/>
    <m/>
    <m/>
    <n v="1959"/>
    <s v="27, 104"/>
    <x v="31"/>
    <x v="3"/>
    <n v="1983"/>
    <m/>
    <x v="0"/>
    <s v="Na 104ª reunião do Conselho, houve a resolução de que deve-se aumentar a poligonal de tombamento e entorno dos diversos bens, entre eles esse."/>
    <s v="sim"/>
    <m/>
    <s v="S/D"/>
    <m/>
    <m/>
    <s v="não"/>
    <s v="sim"/>
    <s v="2006 a 2008"/>
    <m/>
  </r>
  <r>
    <x v="2"/>
    <s v="Encaminhado à SE/BA em 13/03/2014"/>
    <s v="01502.003274/2010-42"/>
    <x v="2"/>
    <x v="5"/>
    <s v="Salvador"/>
    <x v="7"/>
    <s v="Conjunto arquitetônico e paisagístico incluído no perímetro dos Subdistritos da Sé e do Passo, compreendendo os seguintes logradouros: a) rua Monte Alegre; b) praça Anchieta: c) rua Inácio Acióli; d) trecho da rua Doze de Outubro; e) rua Santa Isabel; f) "/>
    <n v="1"/>
    <x v="0"/>
    <n v="0"/>
    <n v="464"/>
    <n v="1952"/>
    <m/>
    <m/>
    <m/>
    <x v="3"/>
    <x v="3"/>
    <m/>
    <m/>
    <m/>
    <s v="BA2927408BICU00007"/>
    <s v="Bem Imóvel"/>
    <s v="Conjunto Urbano"/>
    <x v="1"/>
    <d v="1959-07-14T00:00:00"/>
    <m/>
    <m/>
    <m/>
    <n v="1959"/>
    <s v="27, 104"/>
    <x v="31"/>
    <x v="3"/>
    <n v="1983"/>
    <m/>
    <x v="0"/>
    <s v="Na 104ª reunião do Conselho, houve a resolução de que deve-se aumentar a poligonal de tombamento e entorno dos diversos bens, entre eles esse."/>
    <s v="T"/>
    <m/>
    <s v="S/D"/>
    <m/>
    <m/>
    <s v="não"/>
    <s v="sim"/>
    <s v="2006 a 2008"/>
    <m/>
  </r>
  <r>
    <x v="2"/>
    <s v="Encaminhado à SE/BA em 13/03/2014"/>
    <s v="01502.003274/2010-42"/>
    <x v="2"/>
    <x v="5"/>
    <s v="Salvador"/>
    <x v="7"/>
    <s v="Conjunto arquitetônico e paisagístico incluído no perímetro do Subdistrito da Penha, compreendendo os seguintes logradouros: a) praça Euzébio de Matos; b) ladeira do Bonfim; c) praça Teodósio Rodrigues de Faria; d) praça Senhor do Bonfim; e) rua Professor"/>
    <n v="1"/>
    <x v="0"/>
    <n v="0"/>
    <n v="464"/>
    <n v="1952"/>
    <m/>
    <m/>
    <m/>
    <x v="3"/>
    <x v="3"/>
    <m/>
    <m/>
    <m/>
    <s v="_x0009_BA-2927408-BI-CU-00007"/>
    <s v="Bem Imóvel"/>
    <s v="Conjunto Urbano"/>
    <x v="1"/>
    <d v="1959-07-14T00:00:00"/>
    <m/>
    <m/>
    <m/>
    <n v="1959"/>
    <s v="27, 104"/>
    <x v="31"/>
    <x v="3"/>
    <n v="1983"/>
    <m/>
    <x v="0"/>
    <s v="Na 104ª reunião do Conselho, houve a resolução de que deve-se aumentar a poligonal de tombamento e entorno dos diversos bens, entre eles esse."/>
    <s v="sim"/>
    <m/>
    <s v="S/D"/>
    <m/>
    <m/>
    <s v="não"/>
    <s v="sim"/>
    <s v="2006 a 2008"/>
    <m/>
  </r>
  <r>
    <x v="2"/>
    <s v="DEPAM: 27/09/2010. Rerratificação. Incorporou o Processo 1128-T-84-Forte São Diogo. Encaminhado à SE/BA em 13/03/2014. Tinha sido anexado ao processo de aprovação do Ed. La Vue."/>
    <s v="01502.003274/2010-42"/>
    <x v="2"/>
    <x v="5"/>
    <s v="Salvador"/>
    <x v="7"/>
    <s v="Conjunto arquitetônico e paisagístico do Outeiro de Santo Antônio da Barra, no Subdistrito de Vitória. Rerratificação Outeiro de Santo Antônio da Barra - Subdistrito da Vitória (em que foi apensado o Processo 1128-T-84-Forte São Diogo)."/>
    <n v="1"/>
    <x v="0"/>
    <n v="0"/>
    <n v="464"/>
    <n v="1952"/>
    <m/>
    <m/>
    <m/>
    <x v="3"/>
    <x v="3"/>
    <m/>
    <m/>
    <m/>
    <s v="BA2927408BICU00002"/>
    <s v="Bem Imóvel"/>
    <s v="Conjunto Urbano"/>
    <x v="1"/>
    <d v="1959-07-14T00:00:00"/>
    <m/>
    <m/>
    <m/>
    <n v="1959"/>
    <s v="27, 104"/>
    <x v="31"/>
    <x v="3"/>
    <n v="1983"/>
    <m/>
    <x v="0"/>
    <s v="Na 104ª reunião do Conselho, houve a resolução de que deve-se aumentar a poligonal de tombamento e entorno dos diversos bens, entre eles esse."/>
    <s v="sim"/>
    <m/>
    <s v="S/D"/>
    <m/>
    <m/>
    <s v="não"/>
    <s v="sim"/>
    <s v="2006 a 2008"/>
    <m/>
  </r>
  <r>
    <x v="0"/>
    <m/>
    <m/>
    <x v="3"/>
    <x v="6"/>
    <s v="Ouro Preto"/>
    <x v="0"/>
    <s v="Igreja Matriz de Santo Antônio em Glaura"/>
    <n v="1"/>
    <x v="0"/>
    <n v="1"/>
    <n v="465"/>
    <m/>
    <m/>
    <m/>
    <m/>
    <x v="3"/>
    <x v="0"/>
    <m/>
    <m/>
    <m/>
    <s v="MG-3146107-BI-ED-00030"/>
    <s v="Bem Imóvel"/>
    <s v="Edificação"/>
    <x v="0"/>
    <m/>
    <m/>
    <d v="1962-10-24T00:00:00"/>
    <m/>
    <m/>
    <m/>
    <x v="15"/>
    <x v="4"/>
    <m/>
    <m/>
    <x v="0"/>
    <m/>
    <s v="Não se aplica"/>
    <m/>
    <m/>
    <m/>
    <m/>
    <m/>
    <m/>
    <m/>
    <m/>
  </r>
  <r>
    <x v="0"/>
    <m/>
    <m/>
    <x v="3"/>
    <x v="3"/>
    <s v="Rio de Janeiro"/>
    <x v="4"/>
    <s v="Fortaleza de São José: portão"/>
    <n v="1"/>
    <x v="0"/>
    <n v="1"/>
    <n v="466"/>
    <m/>
    <m/>
    <m/>
    <m/>
    <x v="3"/>
    <x v="0"/>
    <m/>
    <m/>
    <m/>
    <s v="RJ3304557BMAR00008"/>
    <s v="Bem Imóvel"/>
    <s v="Edificação"/>
    <x v="1"/>
    <m/>
    <d v="1955-02-10T00:00:00"/>
    <m/>
    <m/>
    <m/>
    <m/>
    <x v="20"/>
    <x v="3"/>
    <m/>
    <m/>
    <x v="0"/>
    <m/>
    <s v="Não se aplica"/>
    <m/>
    <m/>
    <m/>
    <m/>
    <m/>
    <m/>
    <m/>
    <m/>
  </r>
  <r>
    <x v="0"/>
    <m/>
    <m/>
    <x v="3"/>
    <x v="3"/>
    <s v="Rio de Janeiro"/>
    <x v="4"/>
    <s v="Fortaleza de São José: frontispício da Capela de São José"/>
    <n v="1"/>
    <x v="0"/>
    <n v="0"/>
    <n v="466"/>
    <m/>
    <m/>
    <m/>
    <m/>
    <x v="3"/>
    <x v="0"/>
    <m/>
    <m/>
    <m/>
    <s v="RJ3304557BMAR00009"/>
    <s v="Bem Imóvel"/>
    <s v="Edificação"/>
    <x v="0"/>
    <m/>
    <d v="1952-11-07T00:00:00"/>
    <m/>
    <m/>
    <m/>
    <m/>
    <x v="3"/>
    <x v="3"/>
    <m/>
    <m/>
    <x v="0"/>
    <m/>
    <s v="Não se aplica"/>
    <m/>
    <m/>
    <m/>
    <m/>
    <m/>
    <m/>
    <m/>
    <m/>
  </r>
  <r>
    <x v="0"/>
    <m/>
    <m/>
    <x v="0"/>
    <x v="0"/>
    <s v="Santana do Livramento"/>
    <x v="4"/>
    <s v="Casa à Rua Vinte e quatro de maio, 1094, Casa de Davi Canabarro"/>
    <n v="1"/>
    <x v="0"/>
    <n v="1"/>
    <n v="467"/>
    <n v="1952"/>
    <m/>
    <m/>
    <m/>
    <x v="3"/>
    <x v="0"/>
    <m/>
    <m/>
    <m/>
    <s v="RS4317103BIED00001"/>
    <s v="Bem Imóvel"/>
    <s v="Edificação"/>
    <x v="1"/>
    <m/>
    <d v="1953-05-25T00:00:00"/>
    <m/>
    <m/>
    <m/>
    <m/>
    <x v="21"/>
    <x v="3"/>
    <m/>
    <m/>
    <x v="0"/>
    <m/>
    <s v="Não se aplica"/>
    <m/>
    <m/>
    <m/>
    <m/>
    <m/>
    <m/>
    <m/>
    <m/>
  </r>
  <r>
    <x v="0"/>
    <m/>
    <m/>
    <x v="3"/>
    <x v="6"/>
    <s v="Diamantina"/>
    <x v="0"/>
    <s v="Igreja de Sant´Ana"/>
    <n v="1"/>
    <x v="0"/>
    <n v="1"/>
    <n v="468"/>
    <m/>
    <m/>
    <m/>
    <m/>
    <x v="3"/>
    <x v="0"/>
    <m/>
    <m/>
    <m/>
    <s v="MG3121605BIED00012"/>
    <s v="Bem Imóvel"/>
    <s v="Edificação"/>
    <x v="0"/>
    <m/>
    <d v="1952-11-16T00:00:00"/>
    <d v="1952-11-16T00:00:00"/>
    <m/>
    <m/>
    <m/>
    <x v="3"/>
    <x v="3"/>
    <m/>
    <m/>
    <x v="0"/>
    <m/>
    <s v="Não se aplica"/>
    <m/>
    <m/>
    <m/>
    <m/>
    <m/>
    <m/>
    <m/>
    <m/>
  </r>
  <r>
    <x v="0"/>
    <m/>
    <m/>
    <x v="3"/>
    <x v="6"/>
    <s v="Itabirito"/>
    <x v="0"/>
    <s v="Igreja de São Vicente"/>
    <n v="1"/>
    <x v="0"/>
    <n v="1"/>
    <n v="469"/>
    <m/>
    <m/>
    <m/>
    <m/>
    <x v="3"/>
    <x v="0"/>
    <m/>
    <m/>
    <m/>
    <s v="MG3131901BIED00002"/>
    <s v="Bem Imóvel"/>
    <s v="Edificação"/>
    <x v="0"/>
    <m/>
    <m/>
    <d v="1953-01-16T00:00:00"/>
    <m/>
    <m/>
    <m/>
    <x v="21"/>
    <x v="3"/>
    <m/>
    <m/>
    <x v="0"/>
    <m/>
    <s v="Não se aplica"/>
    <m/>
    <m/>
    <m/>
    <m/>
    <m/>
    <m/>
    <m/>
    <m/>
  </r>
  <r>
    <x v="0"/>
    <s v="Origem: DEPAM, destino: Presidência, para INDEFERIMENTO, em 30/11/2016"/>
    <s v="01458.000132/2012-78"/>
    <x v="2"/>
    <x v="16"/>
    <s v="Itaporanga d'Ajuda"/>
    <x v="0"/>
    <s v="Capela de Nazaré"/>
    <n v="1"/>
    <x v="1"/>
    <n v="1"/>
    <n v="470"/>
    <n v="1952"/>
    <m/>
    <m/>
    <m/>
    <x v="3"/>
    <x v="4"/>
    <m/>
    <m/>
    <m/>
    <s v=" "/>
    <s v="Bem Imóvel"/>
    <s v="Edificação"/>
    <x v="0"/>
    <m/>
    <m/>
    <m/>
    <m/>
    <m/>
    <m/>
    <x v="1"/>
    <x v="1"/>
    <m/>
    <m/>
    <x v="0"/>
    <m/>
    <m/>
    <m/>
    <m/>
    <m/>
    <m/>
    <m/>
    <m/>
    <m/>
    <m/>
  </r>
  <r>
    <x v="0"/>
    <m/>
    <m/>
    <x v="5"/>
    <x v="15"/>
    <s v="Goiás"/>
    <x v="0"/>
    <s v="Capela de São João Batista"/>
    <n v="1"/>
    <x v="0"/>
    <n v="1"/>
    <n v="471"/>
    <n v="1952"/>
    <m/>
    <m/>
    <m/>
    <x v="3"/>
    <x v="0"/>
    <m/>
    <m/>
    <m/>
    <s v="GO5208905BIED00001"/>
    <s v="Bem Imóvel"/>
    <s v="Edificação"/>
    <x v="0"/>
    <m/>
    <m/>
    <d v="1953-11-05T00:00:00"/>
    <m/>
    <m/>
    <m/>
    <x v="21"/>
    <x v="3"/>
    <m/>
    <m/>
    <x v="0"/>
    <m/>
    <s v="Não se aplica"/>
    <m/>
    <m/>
    <m/>
    <m/>
    <m/>
    <m/>
    <m/>
    <m/>
  </r>
  <r>
    <x v="0"/>
    <m/>
    <m/>
    <x v="3"/>
    <x v="6"/>
    <s v="Ouro Preto"/>
    <x v="4"/>
    <s v="Casa rústica, casa setecentista com terreno murado, na rua Padre Pedrosa"/>
    <n v="1"/>
    <x v="0"/>
    <n v="1"/>
    <n v="472"/>
    <m/>
    <m/>
    <m/>
    <m/>
    <x v="3"/>
    <x v="0"/>
    <m/>
    <m/>
    <m/>
    <s v="MG3146107BIED00028"/>
    <s v="Bem Imóvel"/>
    <s v="Edificação"/>
    <x v="1"/>
    <m/>
    <d v="1963-07-10T00:00:00"/>
    <m/>
    <m/>
    <m/>
    <m/>
    <x v="30"/>
    <x v="4"/>
    <m/>
    <m/>
    <x v="0"/>
    <m/>
    <s v="Não se aplica"/>
    <m/>
    <m/>
    <m/>
    <m/>
    <m/>
    <m/>
    <m/>
    <m/>
  </r>
  <r>
    <x v="0"/>
    <m/>
    <m/>
    <x v="2"/>
    <x v="7"/>
    <s v="Santa Rita"/>
    <x v="0"/>
    <s v="Capela do Engenho Una"/>
    <n v="1"/>
    <x v="0"/>
    <n v="1"/>
    <n v="473"/>
    <n v="1953"/>
    <m/>
    <m/>
    <m/>
    <x v="3"/>
    <x v="0"/>
    <m/>
    <m/>
    <m/>
    <s v="PB2513703BIED00001"/>
    <s v="Bem Imóvel"/>
    <s v="Edificação"/>
    <x v="0"/>
    <m/>
    <m/>
    <d v="1955-02-11T00:00:00"/>
    <m/>
    <m/>
    <m/>
    <x v="20"/>
    <x v="3"/>
    <m/>
    <m/>
    <x v="0"/>
    <m/>
    <s v="Não se aplica"/>
    <m/>
    <m/>
    <m/>
    <m/>
    <m/>
    <m/>
    <m/>
    <m/>
  </r>
  <r>
    <x v="2"/>
    <s v="Enviado a Superintendência para Iinstrução. Origem: DEPAM / Destino: Superintendência 28/06/2012. Ver observação."/>
    <s v="01458.000835/2012-04"/>
    <x v="3"/>
    <x v="6"/>
    <s v="Baependi"/>
    <x v="0"/>
    <s v="Igreja Matriz de Nossa Senhora de Monserrate"/>
    <n v="1"/>
    <x v="1"/>
    <n v="1"/>
    <n v="474"/>
    <n v="1952"/>
    <m/>
    <m/>
    <m/>
    <x v="3"/>
    <x v="8"/>
    <m/>
    <m/>
    <m/>
    <s v=" "/>
    <s v="Bem Imóvel"/>
    <s v="Edificação"/>
    <x v="0"/>
    <m/>
    <m/>
    <m/>
    <m/>
    <n v="1953"/>
    <n v="17"/>
    <x v="1"/>
    <x v="1"/>
    <m/>
    <m/>
    <x v="0"/>
    <s v="Teria sido analisado e aprovado na 17 ª Reunião do Conselho Consultivo (1953). Conferir!"/>
    <m/>
    <m/>
    <m/>
    <m/>
    <m/>
    <m/>
    <m/>
    <m/>
    <m/>
  </r>
  <r>
    <x v="0"/>
    <m/>
    <m/>
    <x v="3"/>
    <x v="6"/>
    <s v="Nova Era"/>
    <x v="0"/>
    <s v="Igreja Matriz de São José"/>
    <n v="1"/>
    <x v="0"/>
    <n v="1"/>
    <n v="475"/>
    <m/>
    <m/>
    <m/>
    <m/>
    <x v="3"/>
    <x v="0"/>
    <m/>
    <m/>
    <m/>
    <s v="MG3144706BIED00001"/>
    <s v="Bem Imóvel"/>
    <s v="Edificação"/>
    <x v="0"/>
    <m/>
    <m/>
    <d v="1953-03-17T00:00:00"/>
    <m/>
    <m/>
    <m/>
    <x v="21"/>
    <x v="3"/>
    <m/>
    <m/>
    <x v="0"/>
    <m/>
    <s v="Não se aplica"/>
    <m/>
    <m/>
    <m/>
    <m/>
    <m/>
    <m/>
    <m/>
    <m/>
  </r>
  <r>
    <x v="0"/>
    <m/>
    <m/>
    <x v="3"/>
    <x v="6"/>
    <s v="Antônio Carlos"/>
    <x v="6"/>
    <s v="Fazenda da Borda do Campo; incluindo sua sede, capela e sobradinho anexos, inseridos no seguinte perímetro: &quot; Iniciando no portão de pedra da entrada da Fazenda, segue à direita passando pela estrada à frente da capela e do sobradinho, até atingir a cerca"/>
    <n v="1"/>
    <x v="0"/>
    <n v="1"/>
    <n v="476"/>
    <n v="1984"/>
    <m/>
    <m/>
    <m/>
    <x v="3"/>
    <x v="0"/>
    <m/>
    <m/>
    <m/>
    <s v="MG3102902BIED00001"/>
    <s v="Bem Imóvel"/>
    <s v="Conjunto Arquitetônico"/>
    <x v="3"/>
    <m/>
    <d v="1988-06-13T00:00:00"/>
    <d v="1988-06-13T00:00:00"/>
    <m/>
    <n v="1986"/>
    <n v="125"/>
    <x v="36"/>
    <x v="6"/>
    <m/>
    <m/>
    <x v="0"/>
    <m/>
    <s v="T"/>
    <m/>
    <m/>
    <m/>
    <m/>
    <m/>
    <m/>
    <m/>
    <s v="Poligonal de tombamento definida na própria inscrição"/>
  </r>
  <r>
    <x v="0"/>
    <s v="Processo INDEFERIDO em 03/10/1962."/>
    <m/>
    <x v="0"/>
    <x v="0"/>
    <s v="Santana do Livramento"/>
    <x v="4"/>
    <s v="Casa da Fazenda São Gregório; Casa onde residiu o Gel. David Canabarro"/>
    <n v="1"/>
    <x v="1"/>
    <n v="1"/>
    <n v="477"/>
    <m/>
    <m/>
    <m/>
    <m/>
    <x v="3"/>
    <x v="4"/>
    <m/>
    <m/>
    <m/>
    <s v=" "/>
    <s v="Bem Imóvel"/>
    <s v="Edificação"/>
    <x v="1"/>
    <m/>
    <m/>
    <m/>
    <m/>
    <m/>
    <m/>
    <x v="1"/>
    <x v="1"/>
    <m/>
    <d v="1962-10-03T00:00:00"/>
    <x v="4"/>
    <m/>
    <m/>
    <m/>
    <m/>
    <m/>
    <m/>
    <m/>
    <m/>
    <m/>
    <m/>
  </r>
  <r>
    <x v="0"/>
    <s v="Processo INDEFERIDO em 22/10/1962 e novamente indeferido em 05/07/1999."/>
    <m/>
    <x v="3"/>
    <x v="14"/>
    <s v="Viana"/>
    <x v="0"/>
    <s v="Igreja Matriz de Nossa Senhora da Conceição "/>
    <n v="1"/>
    <x v="1"/>
    <n v="1"/>
    <n v="478"/>
    <m/>
    <m/>
    <m/>
    <m/>
    <x v="3"/>
    <x v="4"/>
    <m/>
    <m/>
    <m/>
    <s v=" "/>
    <s v="Bem Imóvel"/>
    <s v="Edificação"/>
    <x v="0"/>
    <m/>
    <m/>
    <m/>
    <m/>
    <m/>
    <m/>
    <x v="1"/>
    <x v="1"/>
    <m/>
    <d v="1999-07-05T00:00:00"/>
    <x v="3"/>
    <m/>
    <m/>
    <m/>
    <m/>
    <m/>
    <m/>
    <m/>
    <m/>
    <m/>
    <m/>
  </r>
  <r>
    <x v="0"/>
    <s v="Processo INDEFERIDO em 27/02/2004."/>
    <m/>
    <x v="3"/>
    <x v="3"/>
    <s v="Rio de Janeiro"/>
    <x v="9"/>
    <s v="Aqueduto do Horto Florestal"/>
    <n v="1"/>
    <x v="1"/>
    <n v="1"/>
    <n v="479"/>
    <n v="1950"/>
    <m/>
    <m/>
    <m/>
    <x v="3"/>
    <x v="4"/>
    <m/>
    <m/>
    <m/>
    <s v=" "/>
    <s v="Bem Imóvel"/>
    <s v="Obra de Engenharia"/>
    <x v="1"/>
    <m/>
    <m/>
    <m/>
    <m/>
    <m/>
    <m/>
    <x v="1"/>
    <x v="1"/>
    <m/>
    <d v="2004-02-27T00:00:00"/>
    <x v="2"/>
    <m/>
    <m/>
    <m/>
    <m/>
    <m/>
    <m/>
    <m/>
    <m/>
    <m/>
    <m/>
  </r>
  <r>
    <x v="0"/>
    <m/>
    <m/>
    <x v="2"/>
    <x v="5"/>
    <s v="Salvador"/>
    <x v="0"/>
    <s v="Igreja de N. Sra. da Conceição do Boqueirão, com todos os seus pertences"/>
    <n v="1"/>
    <x v="0"/>
    <n v="1"/>
    <n v="480"/>
    <n v="1951"/>
    <m/>
    <m/>
    <m/>
    <x v="3"/>
    <x v="0"/>
    <m/>
    <m/>
    <m/>
    <s v="BA2927408BIED00018"/>
    <s v="Bem Imóvel"/>
    <s v="Edificação"/>
    <x v="0"/>
    <m/>
    <d v="1980-04-08T00:00:00"/>
    <d v="1980-04-08T00:00:00"/>
    <m/>
    <n v="1978"/>
    <n v="79"/>
    <x v="37"/>
    <x v="6"/>
    <m/>
    <m/>
    <x v="0"/>
    <m/>
    <s v="Não se aplica"/>
    <m/>
    <m/>
    <m/>
    <m/>
    <m/>
    <m/>
    <m/>
    <m/>
  </r>
  <r>
    <x v="0"/>
    <s v="Processo INDEFERIDO em 21/03/2013. O motivo pela demora do arquivamento do Processo explica-se pelo fato da documentação ter permanecido no Conselho Consultivo por quase 13 (treze) anos sem qualquer trâmite."/>
    <m/>
    <x v="5"/>
    <x v="15"/>
    <s v="Cavalcante"/>
    <x v="0"/>
    <s v="Igreja de Cavalcante"/>
    <n v="1"/>
    <x v="1"/>
    <n v="1"/>
    <n v="481"/>
    <n v="1953"/>
    <m/>
    <m/>
    <m/>
    <x v="3"/>
    <x v="4"/>
    <m/>
    <m/>
    <m/>
    <s v=" "/>
    <s v="Bem Imóvel"/>
    <s v="Edificação"/>
    <x v="0"/>
    <m/>
    <m/>
    <m/>
    <m/>
    <m/>
    <m/>
    <x v="1"/>
    <x v="1"/>
    <m/>
    <d v="2013-03-21T00:00:00"/>
    <x v="5"/>
    <m/>
    <m/>
    <m/>
    <m/>
    <m/>
    <m/>
    <m/>
    <m/>
    <m/>
    <m/>
  </r>
  <r>
    <x v="2"/>
    <s v="Origem: DEPAM, 20/02/2013 / Destino: Superintendência, 04/03/2013"/>
    <s v="01458.000276/2013-13"/>
    <x v="3"/>
    <x v="12"/>
    <s v="Porto Feliz"/>
    <x v="0"/>
    <s v="Igreja Matriz de Nossa Senhora Mãe dos Homens"/>
    <n v="1"/>
    <x v="1"/>
    <n v="1"/>
    <n v="482"/>
    <n v="1953"/>
    <m/>
    <m/>
    <m/>
    <x v="3"/>
    <x v="8"/>
    <m/>
    <m/>
    <m/>
    <s v=" "/>
    <s v="Bem Imóvel"/>
    <s v="Edificação"/>
    <x v="0"/>
    <m/>
    <m/>
    <m/>
    <m/>
    <m/>
    <m/>
    <x v="1"/>
    <x v="1"/>
    <m/>
    <m/>
    <x v="0"/>
    <m/>
    <m/>
    <m/>
    <m/>
    <m/>
    <m/>
    <m/>
    <m/>
    <m/>
    <m/>
  </r>
  <r>
    <x v="0"/>
    <s v="Despacho para INDEFERIR o Processo em 04/12/1962."/>
    <m/>
    <x v="3"/>
    <x v="6"/>
    <s v="Itapecerica"/>
    <x v="0"/>
    <s v="Igreja de São Francisco; Casa: Sobrado de Itapecerica, vizinho à Igreja de São Francisco "/>
    <n v="1"/>
    <x v="1"/>
    <n v="1"/>
    <n v="483"/>
    <m/>
    <m/>
    <m/>
    <m/>
    <x v="3"/>
    <x v="4"/>
    <m/>
    <m/>
    <m/>
    <s v=" "/>
    <s v="Bem Imóvel"/>
    <s v="Edificação"/>
    <x v="0"/>
    <m/>
    <m/>
    <m/>
    <m/>
    <m/>
    <m/>
    <x v="1"/>
    <x v="1"/>
    <m/>
    <d v="1962-12-04T00:00:00"/>
    <x v="4"/>
    <m/>
    <m/>
    <m/>
    <m/>
    <m/>
    <m/>
    <m/>
    <m/>
    <m/>
    <m/>
  </r>
  <r>
    <x v="0"/>
    <m/>
    <m/>
    <x v="4"/>
    <x v="11"/>
    <s v="Gurupá"/>
    <x v="4"/>
    <s v="Forte de Santo Antônio"/>
    <n v="1"/>
    <x v="0"/>
    <n v="1"/>
    <n v="484"/>
    <n v="1952"/>
    <m/>
    <m/>
    <m/>
    <x v="3"/>
    <x v="0"/>
    <m/>
    <m/>
    <m/>
    <s v="PA1503101BIED00001"/>
    <s v="Bem Imóvel"/>
    <s v="Edificação"/>
    <x v="1"/>
    <m/>
    <d v="1963-07-05T00:00:00"/>
    <m/>
    <m/>
    <n v="1963"/>
    <n v="41"/>
    <x v="30"/>
    <x v="4"/>
    <m/>
    <m/>
    <x v="0"/>
    <m/>
    <s v="Não se aplica"/>
    <m/>
    <s v="S/D"/>
    <s v="não"/>
    <s v="não"/>
    <m/>
    <m/>
    <m/>
    <m/>
  </r>
  <r>
    <x v="0"/>
    <m/>
    <m/>
    <x v="3"/>
    <x v="6"/>
    <s v="Sabará "/>
    <x v="2"/>
    <s v="Antiga Rua Direita, rua Dom Pedro II, incluindo o conjunto arquitetônico e urbanístico do referido logradouro"/>
    <n v="1"/>
    <x v="0"/>
    <n v="1"/>
    <n v="485"/>
    <n v="1953"/>
    <m/>
    <m/>
    <m/>
    <x v="3"/>
    <x v="0"/>
    <m/>
    <m/>
    <m/>
    <s v="MG3156700BICA00001"/>
    <s v="Bem Imóvel"/>
    <s v="Conjunto Arquitetônico"/>
    <x v="1"/>
    <d v="1965-01-27T00:00:00"/>
    <d v="1965-01-27T00:00:00"/>
    <m/>
    <m/>
    <m/>
    <m/>
    <x v="38"/>
    <x v="4"/>
    <m/>
    <m/>
    <x v="0"/>
    <m/>
    <s v="sim"/>
    <m/>
    <s v="S/D"/>
    <m/>
    <m/>
    <m/>
    <m/>
    <m/>
    <m/>
  </r>
  <r>
    <x v="0"/>
    <s v="Processo INDEFERIDO em 05/11/1962."/>
    <m/>
    <x v="2"/>
    <x v="5"/>
    <s v="Salvador"/>
    <x v="0"/>
    <s v="Igreja de São Gonçalo do Retiro; Capela de São Gonçalo do Retiro"/>
    <n v="1"/>
    <x v="1"/>
    <n v="1"/>
    <n v="486"/>
    <m/>
    <m/>
    <m/>
    <m/>
    <x v="3"/>
    <x v="4"/>
    <m/>
    <m/>
    <m/>
    <s v=" "/>
    <s v="Bem Imóvel"/>
    <s v="Edificação"/>
    <x v="0"/>
    <m/>
    <m/>
    <m/>
    <m/>
    <m/>
    <m/>
    <x v="1"/>
    <x v="1"/>
    <m/>
    <d v="1962-11-05T00:00:00"/>
    <x v="4"/>
    <m/>
    <m/>
    <m/>
    <m/>
    <m/>
    <m/>
    <m/>
    <m/>
    <m/>
    <m/>
  </r>
  <r>
    <x v="0"/>
    <m/>
    <m/>
    <x v="2"/>
    <x v="2"/>
    <s v="Recife"/>
    <x v="5"/>
    <s v="Conjunto Paisagístico do Sítio da Trindade, Estrada do Arraial 3250 (antiga fortificação)"/>
    <n v="1"/>
    <x v="0"/>
    <n v="1"/>
    <n v="487"/>
    <n v="1953"/>
    <m/>
    <m/>
    <m/>
    <x v="3"/>
    <x v="0"/>
    <m/>
    <m/>
    <m/>
    <s v="PE2611606BICA00001"/>
    <s v="Bem Imóvel"/>
    <s v="Ruína"/>
    <x v="1"/>
    <m/>
    <d v="1974-06-17T00:00:00"/>
    <m/>
    <m/>
    <m/>
    <n v="110"/>
    <x v="19"/>
    <x v="5"/>
    <n v="1984"/>
    <m/>
    <x v="0"/>
    <s v="Na 110ª reunião do Conselho Consultivo teria sido definida a poligonal de proteção. "/>
    <s v="Não se aplica"/>
    <m/>
    <m/>
    <m/>
    <m/>
    <m/>
    <s v="sim"/>
    <m/>
    <m/>
  </r>
  <r>
    <x v="1"/>
    <s v="A documentação que compunha o Processo 0488-T, referente a &quot;Casas diversas em Nazaré, Bahia&quot; foi desentranhada para formar outros processos, a saber: 0624-T (Praça Alexandre Bittencourt, s/ nº), 0625-T (Solar Artur Sampaio), 0626-T (Casa térrea, com armaz"/>
    <m/>
    <x v="1"/>
    <x v="1"/>
    <m/>
    <x v="1"/>
    <s v="Número VAGO"/>
    <m/>
    <x v="1"/>
    <n v="1"/>
    <n v="488"/>
    <m/>
    <m/>
    <m/>
    <m/>
    <x v="1"/>
    <x v="1"/>
    <m/>
    <m/>
    <m/>
    <s v=" "/>
    <m/>
    <m/>
    <x v="1"/>
    <m/>
    <m/>
    <m/>
    <m/>
    <m/>
    <m/>
    <x v="1"/>
    <x v="1"/>
    <m/>
    <m/>
    <x v="0"/>
    <m/>
    <m/>
    <m/>
    <m/>
    <m/>
    <m/>
    <m/>
    <m/>
    <m/>
    <m/>
  </r>
  <r>
    <x v="0"/>
    <s v="Processo INDEFERIDO em 27/02/2004."/>
    <m/>
    <x v="0"/>
    <x v="0"/>
    <s v="Pelotas"/>
    <x v="4"/>
    <s v="Casa: Casa natal de Ferreira Viana"/>
    <n v="1"/>
    <x v="1"/>
    <n v="1"/>
    <n v="489"/>
    <n v="1953"/>
    <m/>
    <m/>
    <m/>
    <x v="3"/>
    <x v="4"/>
    <m/>
    <m/>
    <m/>
    <s v=" "/>
    <s v="Bem Imóvel"/>
    <s v="Edificação"/>
    <x v="1"/>
    <m/>
    <m/>
    <m/>
    <m/>
    <m/>
    <m/>
    <x v="1"/>
    <x v="1"/>
    <m/>
    <d v="2004-02-27T00:00:00"/>
    <x v="2"/>
    <m/>
    <m/>
    <m/>
    <m/>
    <m/>
    <m/>
    <m/>
    <m/>
    <m/>
    <m/>
  </r>
  <r>
    <x v="0"/>
    <m/>
    <m/>
    <x v="2"/>
    <x v="5"/>
    <s v="Jacobina"/>
    <x v="0"/>
    <s v="Capela do Bom Jesus da Glória, também conhecida como a Igreja da Missão "/>
    <n v="1"/>
    <x v="0"/>
    <n v="1"/>
    <n v="490"/>
    <n v="1948"/>
    <m/>
    <m/>
    <m/>
    <x v="3"/>
    <x v="0"/>
    <m/>
    <m/>
    <m/>
    <s v="BA-2917508-BI-ED-00002"/>
    <s v="Bem Imóvel"/>
    <s v="Edificação"/>
    <x v="0"/>
    <m/>
    <d v="1972-01-19T00:00:00"/>
    <m/>
    <m/>
    <m/>
    <m/>
    <x v="24"/>
    <x v="5"/>
    <m/>
    <m/>
    <x v="0"/>
    <s v="O tombamento inclui todo o seu acervo, de acordo com a Resolução do Conselho Consultivo da SPHAN, de 13/08/85, referente ao Proc. Administ. nº 13/85/SPHAN&quot;."/>
    <s v="Não se aplica"/>
    <m/>
    <m/>
    <m/>
    <m/>
    <m/>
    <m/>
    <m/>
    <s v="A Capela do Bom Jesus da Glória e a Igreja de Nossa Senhora da Conceição, ambas localizadas no município de Jacobina, BA, foram inscritas no Livro do Tombo Histórico com o mesmo número de inscrição. A inscrição foi assim registrada: “Capela do Bom Jesus d"/>
  </r>
  <r>
    <x v="0"/>
    <m/>
    <m/>
    <x v="2"/>
    <x v="5"/>
    <s v="Jacobina"/>
    <x v="0"/>
    <s v=" Igreja de Nossa Senhora da Conceição"/>
    <n v="1"/>
    <x v="0"/>
    <n v="0"/>
    <n v="490"/>
    <n v="1948"/>
    <m/>
    <m/>
    <m/>
    <x v="3"/>
    <x v="0"/>
    <m/>
    <m/>
    <m/>
    <s v="BA2917508BIED00001"/>
    <s v="Bem Imóvel"/>
    <s v="Edificação"/>
    <x v="0"/>
    <m/>
    <d v="1972-01-19T00:00:00"/>
    <m/>
    <m/>
    <m/>
    <m/>
    <x v="24"/>
    <x v="5"/>
    <m/>
    <m/>
    <x v="0"/>
    <s v="O tombamento inclui todo o seu acervo, de acordo com a Resolução do Conselho Consultivo da SPHAN, de 13/08/85, referente ao Proc. Administ. nº 13/85/SPHAN&quot;."/>
    <s v="Não se aplica"/>
    <m/>
    <m/>
    <m/>
    <m/>
    <m/>
    <m/>
    <m/>
    <s v="A Capela do Bom Jesus da Glória e a Igreja de Nossa Senhora da Conceição, ambas localizadas no município de Jacobina, BA, foram inscritas no Livro do Tombo Histórico com o mesmo número de inscrição. A inscrição foi assim registrada: “Capela do Bom Jesus d"/>
  </r>
  <r>
    <x v="0"/>
    <s v="caverna inscrição e 10m de entorno"/>
    <m/>
    <x v="3"/>
    <x v="6"/>
    <s v="Matozinhos"/>
    <x v="12"/>
    <s v="Lapa da Cerca Grande"/>
    <n v="1"/>
    <x v="0"/>
    <n v="1"/>
    <n v="491"/>
    <n v="1953"/>
    <m/>
    <m/>
    <m/>
    <x v="3"/>
    <x v="0"/>
    <m/>
    <m/>
    <m/>
    <s v="MG3141108BAST00001"/>
    <s v="Bem Paisagístico"/>
    <s v="Paisagem"/>
    <x v="1"/>
    <d v="1962-06-27T00:00:00"/>
    <m/>
    <m/>
    <m/>
    <m/>
    <m/>
    <x v="15"/>
    <x v="4"/>
    <m/>
    <m/>
    <x v="0"/>
    <m/>
    <m/>
    <m/>
    <m/>
    <m/>
    <m/>
    <m/>
    <m/>
    <m/>
    <m/>
  </r>
  <r>
    <x v="0"/>
    <m/>
    <m/>
    <x v="0"/>
    <x v="10"/>
    <s v="Laguna"/>
    <x v="4"/>
    <s v="Casa à Praça da Bandeira"/>
    <n v="1"/>
    <x v="0"/>
    <n v="1"/>
    <n v="492"/>
    <n v="1953"/>
    <m/>
    <m/>
    <m/>
    <x v="3"/>
    <x v="0"/>
    <m/>
    <m/>
    <m/>
    <s v="SC4209409BIED00001"/>
    <s v="Bem Imóvel"/>
    <s v="Edificação"/>
    <x v="1"/>
    <m/>
    <d v="1954-03-05T00:00:00"/>
    <m/>
    <m/>
    <m/>
    <m/>
    <x v="26"/>
    <x v="3"/>
    <m/>
    <m/>
    <x v="0"/>
    <m/>
    <s v="Não se aplica"/>
    <m/>
    <s v="Não se aplica"/>
    <m/>
    <m/>
    <m/>
    <m/>
    <m/>
    <s v="Paço Municipal. Inserido na poligonal de tombamento do Centro Histórico"/>
  </r>
  <r>
    <x v="0"/>
    <m/>
    <m/>
    <x v="3"/>
    <x v="6"/>
    <s v="Matias Cardoso"/>
    <x v="0"/>
    <s v="Igreja Matriz de Nossa Senhora da Conceição"/>
    <n v="1"/>
    <x v="0"/>
    <n v="1"/>
    <n v="493"/>
    <n v="1954"/>
    <m/>
    <m/>
    <m/>
    <x v="3"/>
    <x v="0"/>
    <m/>
    <m/>
    <m/>
    <s v="MG3140852BIED00001"/>
    <s v="Bem Imóvel"/>
    <s v="Edificação"/>
    <x v="0"/>
    <m/>
    <d v="1954-02-19T00:00:00"/>
    <m/>
    <m/>
    <m/>
    <m/>
    <x v="26"/>
    <x v="3"/>
    <m/>
    <m/>
    <x v="0"/>
    <m/>
    <s v="Não se aplica"/>
    <m/>
    <m/>
    <m/>
    <m/>
    <m/>
    <m/>
    <m/>
    <m/>
  </r>
  <r>
    <x v="0"/>
    <s v="ANEXADO ao Processo 0454-T-51."/>
    <m/>
    <x v="2"/>
    <x v="8"/>
    <s v="São Luís"/>
    <x v="2"/>
    <s v="Igreja: Desterro e conjunto arquitetônico do respectivo bairro"/>
    <n v="1"/>
    <x v="0"/>
    <n v="1"/>
    <n v="494"/>
    <n v="1952"/>
    <m/>
    <m/>
    <m/>
    <x v="3"/>
    <x v="0"/>
    <m/>
    <m/>
    <m/>
    <s v="MA2111300BICA00005"/>
    <s v="Bem Imóvel"/>
    <s v="Conjunto Arquitetônico"/>
    <x v="1"/>
    <m/>
    <m/>
    <d v="1955-12-23T00:00:00"/>
    <m/>
    <m/>
    <m/>
    <x v="20"/>
    <x v="3"/>
    <m/>
    <m/>
    <x v="0"/>
    <m/>
    <s v="Não se aplica"/>
    <s v="sim"/>
    <s v="Não se aplica"/>
    <s v="sim"/>
    <s v="sim"/>
    <m/>
    <m/>
    <m/>
    <m/>
  </r>
  <r>
    <x v="0"/>
    <s v="Processo INDEFERIDO em 26/05/1954."/>
    <m/>
    <x v="3"/>
    <x v="6"/>
    <s v="Ouro Preto"/>
    <x v="4"/>
    <s v="Casa: Praça Tiradentes, 19"/>
    <n v="1"/>
    <x v="1"/>
    <n v="1"/>
    <n v="495"/>
    <m/>
    <m/>
    <m/>
    <m/>
    <x v="3"/>
    <x v="4"/>
    <m/>
    <m/>
    <m/>
    <s v=" "/>
    <s v="Bem Imóvel"/>
    <s v="Edificação"/>
    <x v="1"/>
    <m/>
    <m/>
    <m/>
    <m/>
    <m/>
    <m/>
    <x v="1"/>
    <x v="1"/>
    <m/>
    <d v="1954-05-26T00:00:00"/>
    <x v="6"/>
    <m/>
    <m/>
    <m/>
    <m/>
    <m/>
    <m/>
    <m/>
    <m/>
    <m/>
    <m/>
  </r>
  <r>
    <x v="0"/>
    <s v="Processo INDEFERIDO em 17/05/1954."/>
    <m/>
    <x v="3"/>
    <x v="6"/>
    <s v="Mariana"/>
    <x v="0"/>
    <s v="Igreja: Rosário (Sumidoro ou Padre Viegas)"/>
    <n v="1"/>
    <x v="1"/>
    <n v="1"/>
    <n v="496"/>
    <m/>
    <m/>
    <m/>
    <m/>
    <x v="3"/>
    <x v="4"/>
    <m/>
    <m/>
    <m/>
    <s v=" "/>
    <s v="Bem Imóvel"/>
    <s v="Edificação"/>
    <x v="0"/>
    <m/>
    <m/>
    <m/>
    <m/>
    <m/>
    <m/>
    <x v="1"/>
    <x v="1"/>
    <m/>
    <d v="1954-05-17T00:00:00"/>
    <x v="6"/>
    <m/>
    <m/>
    <m/>
    <m/>
    <m/>
    <m/>
    <m/>
    <m/>
    <m/>
    <m/>
  </r>
  <r>
    <x v="0"/>
    <s v="INDEFERIDO em 11/12/2015"/>
    <s v="01458.000854/2012-22"/>
    <x v="3"/>
    <x v="6"/>
    <s v="Ouro Preto"/>
    <x v="4"/>
    <s v="Casa: Chácara da Água Limpa"/>
    <n v="1"/>
    <x v="1"/>
    <n v="1"/>
    <n v="497"/>
    <n v="1954"/>
    <m/>
    <m/>
    <m/>
    <x v="3"/>
    <x v="4"/>
    <m/>
    <m/>
    <m/>
    <s v=" "/>
    <s v="Bem Imóvel"/>
    <s v="Edificação"/>
    <x v="1"/>
    <m/>
    <m/>
    <m/>
    <m/>
    <m/>
    <m/>
    <x v="1"/>
    <x v="1"/>
    <m/>
    <d v="1905-07-07T00:00:00"/>
    <x v="5"/>
    <m/>
    <m/>
    <m/>
    <m/>
    <m/>
    <m/>
    <m/>
    <m/>
    <m/>
    <m/>
  </r>
  <r>
    <x v="0"/>
    <s v="Processo INDEFERIDO em 27/05/2008."/>
    <m/>
    <x v="3"/>
    <x v="6"/>
    <s v="Ouro Preto"/>
    <x v="4"/>
    <s v="Casa: Sobrado que pertenceu ao tenente Cel. Francisco de Paula Freire de Andrade, Rua Conde de Bobadela,7"/>
    <n v="1"/>
    <x v="1"/>
    <n v="1"/>
    <n v="498"/>
    <n v="1954"/>
    <m/>
    <m/>
    <m/>
    <x v="3"/>
    <x v="4"/>
    <m/>
    <m/>
    <m/>
    <s v=" "/>
    <s v="Bem Imóvel"/>
    <s v="Edificação"/>
    <x v="1"/>
    <m/>
    <m/>
    <m/>
    <m/>
    <m/>
    <m/>
    <x v="1"/>
    <x v="1"/>
    <m/>
    <d v="2008-05-27T00:00:00"/>
    <x v="2"/>
    <m/>
    <m/>
    <m/>
    <m/>
    <m/>
    <m/>
    <m/>
    <m/>
    <m/>
    <m/>
  </r>
  <r>
    <x v="0"/>
    <s v="Processo INDEFERIDO em 05/06/1954."/>
    <m/>
    <x v="3"/>
    <x v="6"/>
    <s v="Ouro Preto"/>
    <x v="4"/>
    <s v="Casa à Rua Alvarenga Peixoto, nº 96"/>
    <n v="1"/>
    <x v="1"/>
    <n v="1"/>
    <n v="499"/>
    <m/>
    <m/>
    <m/>
    <m/>
    <x v="3"/>
    <x v="4"/>
    <m/>
    <m/>
    <m/>
    <s v=" "/>
    <s v="Bem Imóvel"/>
    <s v="Edificação"/>
    <x v="1"/>
    <m/>
    <m/>
    <m/>
    <m/>
    <m/>
    <m/>
    <x v="1"/>
    <x v="1"/>
    <m/>
    <d v="1954-06-05T00:00:00"/>
    <x v="6"/>
    <m/>
    <m/>
    <m/>
    <m/>
    <m/>
    <m/>
    <m/>
    <m/>
    <m/>
    <m/>
  </r>
  <r>
    <x v="0"/>
    <m/>
    <m/>
    <x v="3"/>
    <x v="6"/>
    <s v="Mariana"/>
    <x v="4"/>
    <s v="Casa à Rua Direita, conhecida como casa do Barão de Pontal"/>
    <n v="1"/>
    <x v="0"/>
    <n v="1"/>
    <n v="500"/>
    <n v="1954"/>
    <m/>
    <m/>
    <m/>
    <x v="3"/>
    <x v="0"/>
    <m/>
    <m/>
    <m/>
    <s v="MG3140001BIED00006"/>
    <s v="Bem Imóvel"/>
    <s v="Edificação"/>
    <x v="1"/>
    <m/>
    <d v="1962-07-06T00:00:00"/>
    <m/>
    <m/>
    <m/>
    <m/>
    <x v="15"/>
    <x v="4"/>
    <m/>
    <m/>
    <x v="0"/>
    <m/>
    <s v="Não se aplica"/>
    <m/>
    <m/>
    <m/>
    <m/>
    <m/>
    <m/>
    <m/>
    <m/>
  </r>
  <r>
    <x v="0"/>
    <s v="Processo INDEFERIDO em 07/04/1954."/>
    <m/>
    <x v="3"/>
    <x v="6"/>
    <s v="Mariana"/>
    <x v="4"/>
    <s v="Colégio Osório (antigo) em Sumidouro"/>
    <n v="1"/>
    <x v="1"/>
    <n v="1"/>
    <n v="501"/>
    <n v="1954"/>
    <m/>
    <m/>
    <m/>
    <x v="3"/>
    <x v="4"/>
    <m/>
    <m/>
    <m/>
    <s v=" "/>
    <s v="Bem Imóvel"/>
    <s v="Edificação"/>
    <x v="1"/>
    <m/>
    <m/>
    <m/>
    <m/>
    <m/>
    <m/>
    <x v="1"/>
    <x v="1"/>
    <m/>
    <d v="1954-04-07T00:00:00"/>
    <x v="6"/>
    <m/>
    <m/>
    <m/>
    <m/>
    <m/>
    <m/>
    <m/>
    <m/>
    <m/>
    <m/>
  </r>
  <r>
    <x v="0"/>
    <m/>
    <m/>
    <x v="3"/>
    <x v="6"/>
    <s v="Mariana"/>
    <x v="0"/>
    <s v="Igreja de Nossa Senhora da Glória"/>
    <n v="1"/>
    <x v="0"/>
    <n v="1"/>
    <n v="502"/>
    <m/>
    <m/>
    <m/>
    <m/>
    <x v="3"/>
    <x v="0"/>
    <m/>
    <m/>
    <m/>
    <s v="MG3140001BIED00007"/>
    <s v="Bem Imóvel"/>
    <s v="Edificação"/>
    <x v="0"/>
    <m/>
    <m/>
    <d v="1954-05-21T00:00:00"/>
    <m/>
    <m/>
    <m/>
    <x v="26"/>
    <x v="3"/>
    <m/>
    <m/>
    <x v="0"/>
    <m/>
    <s v="Não se aplica"/>
    <m/>
    <m/>
    <m/>
    <m/>
    <m/>
    <m/>
    <m/>
    <m/>
  </r>
  <r>
    <x v="3"/>
    <s v="Apensado ao 1321-T-92 (proposta de rerratificação)"/>
    <s v="01458000332/2016-54"/>
    <x v="3"/>
    <x v="3"/>
    <s v="Rio de Janeiro"/>
    <x v="4"/>
    <s v="Edifício na Av. Pasteur, 250 (Antigo Hospital de Alienados)"/>
    <n v="1"/>
    <x v="0"/>
    <n v="1"/>
    <n v="503"/>
    <n v="1953"/>
    <m/>
    <m/>
    <m/>
    <x v="3"/>
    <x v="3"/>
    <m/>
    <m/>
    <m/>
    <s v="RJ3304557BIED00101"/>
    <s v="Bem Imóvel"/>
    <s v="Edificação"/>
    <x v="1"/>
    <m/>
    <d v="1972-07-11T00:00:00"/>
    <m/>
    <m/>
    <n v="1972"/>
    <n v="57"/>
    <x v="24"/>
    <x v="5"/>
    <m/>
    <m/>
    <x v="0"/>
    <m/>
    <s v="Não se aplica"/>
    <m/>
    <m/>
    <m/>
    <m/>
    <m/>
    <m/>
    <m/>
    <m/>
  </r>
  <r>
    <x v="0"/>
    <m/>
    <m/>
    <x v="3"/>
    <x v="3"/>
    <s v="Petrópolis"/>
    <x v="4"/>
    <s v="Casa: Dr. Joaquim Moreira (rua), 130; Palácio Grão Pará"/>
    <n v="1"/>
    <x v="0"/>
    <n v="1"/>
    <n v="504"/>
    <m/>
    <m/>
    <m/>
    <m/>
    <x v="3"/>
    <x v="0"/>
    <m/>
    <m/>
    <m/>
    <s v="RJ-3303906-BI-ED-00010"/>
    <s v="Bem Imóvel"/>
    <s v="Edificação"/>
    <x v="1"/>
    <m/>
    <d v="1954-11-23T00:00:00"/>
    <d v="1954-11-23T00:00:00"/>
    <m/>
    <m/>
    <m/>
    <x v="26"/>
    <x v="3"/>
    <m/>
    <m/>
    <x v="0"/>
    <s v="O Palácio Grão Pará foi inscrito conjuntamente com o Processo 0166-T, referente ao Palácio Imperial de Petrópolis."/>
    <m/>
    <m/>
    <m/>
    <m/>
    <m/>
    <m/>
    <m/>
    <m/>
    <m/>
  </r>
  <r>
    <x v="0"/>
    <m/>
    <m/>
    <x v="2"/>
    <x v="8"/>
    <s v="São Luís"/>
    <x v="8"/>
    <s v="Retábulo da Igreja Nossa Senhora da Vitória"/>
    <n v="1"/>
    <x v="0"/>
    <n v="1"/>
    <n v="505"/>
    <n v="1954"/>
    <m/>
    <m/>
    <m/>
    <x v="3"/>
    <x v="0"/>
    <m/>
    <m/>
    <m/>
    <s v="MA2111300BIED00001"/>
    <s v="Bem Móvel e Integrado"/>
    <s v="Artefato"/>
    <x v="1"/>
    <m/>
    <m/>
    <d v="1954-08-23T00:00:00"/>
    <m/>
    <m/>
    <m/>
    <x v="26"/>
    <x v="3"/>
    <m/>
    <m/>
    <x v="0"/>
    <m/>
    <s v="Não se aplica"/>
    <s v="sim"/>
    <s v="Não se aplica"/>
    <s v="sim"/>
    <s v="sim"/>
    <m/>
    <m/>
    <m/>
    <m/>
  </r>
  <r>
    <x v="2"/>
    <s v="Origem: DEPAM, destino: SE-RJ, em 11/07/2016"/>
    <s v="01450.007472/2016-23"/>
    <x v="3"/>
    <x v="3"/>
    <s v="Magé"/>
    <x v="9"/>
    <s v="Trecho ferroviário Mauá-Fragoso"/>
    <n v="1"/>
    <x v="0"/>
    <n v="1"/>
    <n v="506"/>
    <n v="1954"/>
    <m/>
    <m/>
    <m/>
    <x v="3"/>
    <x v="3"/>
    <m/>
    <m/>
    <m/>
    <s v="RJ3302502BIOE00001"/>
    <s v="Bem Imóvel"/>
    <s v="Obra de Engenharia"/>
    <x v="1"/>
    <m/>
    <d v="1954-05-07T00:00:00"/>
    <m/>
    <m/>
    <m/>
    <m/>
    <x v="26"/>
    <x v="3"/>
    <m/>
    <m/>
    <x v="0"/>
    <m/>
    <s v="Não se aplica"/>
    <m/>
    <m/>
    <m/>
    <m/>
    <m/>
    <m/>
    <m/>
    <s v="Declarado monumento histórico nacional pelo Decreto nº 35.447-A, de 30 de abril de 1954. Este Decreto foi revogado pelo Decreto nº 67.592, de 17/11/70.&quot;"/>
  </r>
  <r>
    <x v="0"/>
    <s v="O Processo 0507-T foi ANEXADO ao Processo 0689-T-62."/>
    <m/>
    <x v="3"/>
    <x v="3"/>
    <s v="Rio de Janeiro"/>
    <x v="4"/>
    <s v="Casa: Praça XV de Novembro, 101 (Academia do Comércio)"/>
    <n v="1"/>
    <x v="1"/>
    <n v="1"/>
    <n v="507"/>
    <m/>
    <m/>
    <m/>
    <m/>
    <x v="3"/>
    <x v="6"/>
    <m/>
    <m/>
    <m/>
    <s v="não cadastrado no sicg"/>
    <s v="Bem Imóvel"/>
    <s v="Edificação"/>
    <x v="1"/>
    <m/>
    <m/>
    <m/>
    <m/>
    <m/>
    <m/>
    <x v="1"/>
    <x v="1"/>
    <m/>
    <m/>
    <x v="0"/>
    <m/>
    <m/>
    <m/>
    <m/>
    <m/>
    <m/>
    <m/>
    <m/>
    <m/>
    <m/>
  </r>
  <r>
    <x v="0"/>
    <s v="INDEFERIDO em 27/02/2004."/>
    <m/>
    <x v="2"/>
    <x v="8"/>
    <s v="Caxias "/>
    <x v="5"/>
    <s v="Quartel do Morro do Alegrim: ruínas"/>
    <n v="1"/>
    <x v="1"/>
    <n v="1"/>
    <n v="508"/>
    <n v="1954"/>
    <m/>
    <m/>
    <m/>
    <x v="3"/>
    <x v="4"/>
    <m/>
    <m/>
    <m/>
    <s v=" "/>
    <s v="Bem Imóvel"/>
    <s v="Ruína"/>
    <x v="1"/>
    <m/>
    <m/>
    <m/>
    <m/>
    <m/>
    <m/>
    <x v="1"/>
    <x v="1"/>
    <m/>
    <d v="2004-02-27T00:00:00"/>
    <x v="2"/>
    <m/>
    <m/>
    <m/>
    <m/>
    <m/>
    <m/>
    <m/>
    <m/>
    <m/>
    <m/>
  </r>
  <r>
    <x v="0"/>
    <s v="ANEXADO ao Processo 0454-T-51."/>
    <m/>
    <x v="2"/>
    <x v="8"/>
    <s v="São Luís"/>
    <x v="2"/>
    <s v="Conjunto: arquitetônico e paisagístico  Praça Gonçalves Dias"/>
    <n v="1"/>
    <x v="0"/>
    <n v="1"/>
    <n v="509"/>
    <n v="1954"/>
    <m/>
    <m/>
    <m/>
    <x v="3"/>
    <x v="0"/>
    <m/>
    <m/>
    <m/>
    <s v="MA2111300BICA00003"/>
    <s v="Bem Imóvel"/>
    <s v="Conjunto Arquitetônico"/>
    <x v="1"/>
    <m/>
    <m/>
    <d v="1955-12-23T00:00:00"/>
    <m/>
    <m/>
    <m/>
    <x v="20"/>
    <x v="3"/>
    <m/>
    <m/>
    <x v="0"/>
    <m/>
    <s v="T"/>
    <s v="sim"/>
    <s v="Não se aplica"/>
    <s v="sim"/>
    <s v="sim"/>
    <m/>
    <m/>
    <m/>
    <m/>
  </r>
  <r>
    <x v="0"/>
    <m/>
    <m/>
    <x v="5"/>
    <x v="15"/>
    <s v="Niquelândia"/>
    <x v="5"/>
    <s v="Ruínas da Igreja de São José do Tocantins"/>
    <n v="1"/>
    <x v="0"/>
    <n v="1"/>
    <n v="510"/>
    <n v="1954"/>
    <m/>
    <m/>
    <m/>
    <x v="3"/>
    <x v="0"/>
    <m/>
    <m/>
    <m/>
    <s v="GO5214606BIED00002"/>
    <s v="Bem Imóvel"/>
    <s v="Ruína"/>
    <x v="1"/>
    <m/>
    <m/>
    <d v="1955-01-19T00:00:00"/>
    <m/>
    <m/>
    <m/>
    <x v="20"/>
    <x v="3"/>
    <m/>
    <m/>
    <x v="0"/>
    <m/>
    <s v="Não se aplica"/>
    <m/>
    <m/>
    <m/>
    <m/>
    <m/>
    <m/>
    <m/>
    <s v="“A inscrição abrange, específicadamente: imagens antigas, de madeira; imagem de marfim, do Senhor do Bonfim; uma cômoda; três arcas de madeira; cinco castiçais de chumbo.&quot; A localização registrada no LBA é a de Tupiraçaba, antiga Traíras, neste município."/>
  </r>
  <r>
    <x v="0"/>
    <m/>
    <m/>
    <x v="5"/>
    <x v="15"/>
    <s v="Niquelândia"/>
    <x v="5"/>
    <s v="Igreja de Nossa Senhora do Rosário "/>
    <n v="1"/>
    <x v="0"/>
    <n v="0"/>
    <n v="510"/>
    <n v="1954"/>
    <m/>
    <m/>
    <m/>
    <x v="3"/>
    <x v="0"/>
    <m/>
    <m/>
    <m/>
    <s v="GO5214606BIED00001"/>
    <s v="Bem Imóvel"/>
    <s v="Edificação"/>
    <x v="0"/>
    <m/>
    <m/>
    <d v="1955-01-19T00:00:00"/>
    <m/>
    <m/>
    <m/>
    <x v="20"/>
    <x v="3"/>
    <m/>
    <m/>
    <x v="0"/>
    <s v="O tombamento inclui todo o seu acervo, de acordo com a Resolução do Conselho Consultivo da SPHAN, de 13/08/85, referente ao Proc. Administ. nº 13/85/SPHAN&quot;."/>
    <s v="Não se aplica"/>
    <m/>
    <m/>
    <m/>
    <m/>
    <m/>
    <m/>
    <m/>
    <s v="“A inscrição abrange, específicadamente: imagens antigas, de madeira; imagem de marfim, do Senhor do Bonfim; uma cômoda; três arcas de madeira; cinco castiçais de chumbo.&quot; A localização registrada no LBA é a de Tupiraçaba, antiga Traíras, neste município."/>
  </r>
  <r>
    <x v="0"/>
    <m/>
    <s v="01500.004052/2009-23"/>
    <x v="3"/>
    <x v="3"/>
    <s v="Rio de Janeiro"/>
    <x v="9"/>
    <s v="Trecho Remanescente da Ladeira da Misericórdia"/>
    <n v="1"/>
    <x v="0"/>
    <n v="1"/>
    <n v="511"/>
    <n v="1954"/>
    <m/>
    <m/>
    <m/>
    <x v="3"/>
    <x v="0"/>
    <m/>
    <m/>
    <m/>
    <s v="RJ-3304557-BI-OE-00008_x0009_"/>
    <s v="Bem Imóvel"/>
    <s v="Obra de Engenharia"/>
    <x v="1"/>
    <m/>
    <d v="2018-12-28T00:00:00"/>
    <m/>
    <m/>
    <m/>
    <m/>
    <x v="1"/>
    <x v="1"/>
    <m/>
    <m/>
    <x v="0"/>
    <s v="Homologado pelo MinC PORTARIA Nº 52, DE 2 DE MAIO DE 2018"/>
    <m/>
    <m/>
    <m/>
    <m/>
    <m/>
    <m/>
    <m/>
    <m/>
    <m/>
  </r>
  <r>
    <x v="0"/>
    <m/>
    <m/>
    <x v="3"/>
    <x v="6"/>
    <s v="Ouro Preto"/>
    <x v="4"/>
    <s v="Casa à Praça Tiradentes, antiga Câmara e Cadeia, atual Museu da Inconfidência"/>
    <n v="1"/>
    <x v="0"/>
    <n v="1"/>
    <n v="512"/>
    <n v="1954"/>
    <m/>
    <m/>
    <m/>
    <x v="3"/>
    <x v="0"/>
    <m/>
    <m/>
    <m/>
    <s v="MG3146107BIED00003"/>
    <s v="Bem Imóvel"/>
    <s v="Edificação"/>
    <x v="1"/>
    <m/>
    <d v="1954-11-29T00:00:00"/>
    <d v="1954-11-29T00:00:00"/>
    <m/>
    <m/>
    <m/>
    <x v="26"/>
    <x v="3"/>
    <m/>
    <m/>
    <x v="0"/>
    <m/>
    <s v="Não se aplica"/>
    <m/>
    <m/>
    <m/>
    <m/>
    <m/>
    <m/>
    <m/>
    <m/>
  </r>
  <r>
    <x v="0"/>
    <m/>
    <m/>
    <x v="3"/>
    <x v="6"/>
    <s v="Santa Bárbara"/>
    <x v="4"/>
    <s v="Casa no Largo do Rosário"/>
    <n v="1"/>
    <x v="0"/>
    <n v="1"/>
    <n v="513"/>
    <m/>
    <m/>
    <m/>
    <m/>
    <x v="3"/>
    <x v="0"/>
    <m/>
    <m/>
    <m/>
    <s v="MG3157203BIED00003"/>
    <s v="Bem Imóvel"/>
    <s v="Edificação"/>
    <x v="1"/>
    <m/>
    <m/>
    <d v="1954-11-29T00:00:00"/>
    <m/>
    <m/>
    <m/>
    <x v="26"/>
    <x v="3"/>
    <m/>
    <m/>
    <x v="0"/>
    <m/>
    <s v="Não se aplica"/>
    <m/>
    <m/>
    <m/>
    <m/>
    <m/>
    <m/>
    <m/>
    <m/>
  </r>
  <r>
    <x v="0"/>
    <m/>
    <m/>
    <x v="3"/>
    <x v="12"/>
    <s v="São Vicente"/>
    <x v="2"/>
    <s v="Remanescentes da antiga Vila Colonial, particularmente a Igreja Matriz, compreendendo as obras de talha e imagens antigas"/>
    <n v="1"/>
    <x v="0"/>
    <n v="1"/>
    <n v="514"/>
    <n v="1951"/>
    <m/>
    <m/>
    <m/>
    <x v="3"/>
    <x v="0"/>
    <m/>
    <m/>
    <m/>
    <s v="SP3551009BICU00001"/>
    <s v="Bem Imóvel"/>
    <s v="Conjunto Arquitetônico"/>
    <x v="3"/>
    <m/>
    <d v="1955-01-17T00:00:00"/>
    <m/>
    <m/>
    <m/>
    <m/>
    <x v="20"/>
    <x v="3"/>
    <m/>
    <m/>
    <x v="0"/>
    <m/>
    <m/>
    <m/>
    <m/>
    <m/>
    <m/>
    <m/>
    <m/>
    <m/>
    <s v="A Vila Colonial de São Vicente foi erigida em Monumento Nacional pela Lei nº 1.618-A, de 06/06/1952."/>
  </r>
  <r>
    <x v="0"/>
    <m/>
    <m/>
    <x v="2"/>
    <x v="17"/>
    <s v="Porto Calvo"/>
    <x v="2"/>
    <s v="Vila colonial de Porto Calvo, AL: remanescentes"/>
    <n v="1"/>
    <x v="0"/>
    <n v="1"/>
    <n v="515"/>
    <m/>
    <m/>
    <m/>
    <m/>
    <x v="3"/>
    <x v="0"/>
    <m/>
    <m/>
    <m/>
    <s v="AL2707305BICA00001"/>
    <s v="Bem Imóvel"/>
    <s v="Conjunto Arquitetônico"/>
    <x v="3"/>
    <d v="1955-01-17T00:00:00"/>
    <m/>
    <m/>
    <m/>
    <m/>
    <m/>
    <x v="20"/>
    <x v="3"/>
    <m/>
    <m/>
    <x v="0"/>
    <s v="“Convertidos em Monumento Nacional pela Lei nº 1.618-A, de 06/06/1952.&quot; &quot;O tombamento inclui todo o acervo da Igreja Matriz, de acordo com a Resolução do Conselho Consultivo da SPHAN, de 13/08/85, referente ao Proc. Administ. nº 13/85/SPH"/>
    <m/>
    <m/>
    <m/>
    <m/>
    <m/>
    <m/>
    <m/>
    <m/>
    <m/>
  </r>
  <r>
    <x v="0"/>
    <m/>
    <m/>
    <x v="3"/>
    <x v="6"/>
    <s v="Itabirito"/>
    <x v="0"/>
    <s v="Igreja de Nossa Senhora do Rosário"/>
    <n v="1"/>
    <x v="0"/>
    <n v="1"/>
    <n v="516"/>
    <m/>
    <m/>
    <m/>
    <m/>
    <x v="3"/>
    <x v="0"/>
    <m/>
    <m/>
    <m/>
    <s v="MG3131901BIED00001"/>
    <s v="Bem Imóvel"/>
    <s v="Edificação"/>
    <x v="0"/>
    <m/>
    <m/>
    <d v="1955-03-11T00:00:00"/>
    <m/>
    <m/>
    <m/>
    <x v="20"/>
    <x v="3"/>
    <m/>
    <m/>
    <x v="0"/>
    <m/>
    <s v="Não se aplica"/>
    <m/>
    <s v="sim"/>
    <m/>
    <m/>
    <s v="sim"/>
    <m/>
    <n v="2011"/>
    <s v="Entorno e Normatização: Portaria Iphan nº 253/2011 "/>
  </r>
  <r>
    <x v="0"/>
    <m/>
    <m/>
    <x v="3"/>
    <x v="12"/>
    <s v="São Sebastião"/>
    <x v="4"/>
    <s v="Casa de sobrado, com teto pintado, à Avenida Dr. Altino Arantes, 32"/>
    <n v="1"/>
    <x v="0"/>
    <n v="1"/>
    <n v="517"/>
    <m/>
    <m/>
    <m/>
    <m/>
    <x v="3"/>
    <x v="0"/>
    <m/>
    <m/>
    <m/>
    <s v="SP-3550704-BI-ED-00001"/>
    <s v="Bem Imóvel"/>
    <s v="Edificação"/>
    <x v="1"/>
    <m/>
    <m/>
    <d v="1955-04-15T00:00:00"/>
    <m/>
    <m/>
    <m/>
    <x v="20"/>
    <x v="3"/>
    <m/>
    <m/>
    <x v="0"/>
    <m/>
    <s v="Não se aplica"/>
    <m/>
    <m/>
    <m/>
    <m/>
    <m/>
    <m/>
    <m/>
    <m/>
  </r>
  <r>
    <x v="3"/>
    <m/>
    <s v="01450.000789/2018-09"/>
    <x v="3"/>
    <x v="12"/>
    <s v="São Paulo"/>
    <x v="9"/>
    <s v="Remanescentes de caminhos: 1. Caminho do Mar; 2. Caminho do Padre José; 3. Calçada de Lorena"/>
    <n v="1"/>
    <x v="1"/>
    <n v="1"/>
    <n v="518"/>
    <n v="1954"/>
    <m/>
    <m/>
    <m/>
    <x v="3"/>
    <x v="8"/>
    <s v="DEFERIMENTO"/>
    <m/>
    <m/>
    <s v=" "/>
    <s v="Bem Imóvel"/>
    <s v="Obra de Engenharia"/>
    <x v="1"/>
    <m/>
    <m/>
    <m/>
    <m/>
    <m/>
    <m/>
    <x v="1"/>
    <x v="1"/>
    <m/>
    <m/>
    <x v="0"/>
    <m/>
    <m/>
    <m/>
    <m/>
    <m/>
    <m/>
    <m/>
    <m/>
    <m/>
    <m/>
  </r>
  <r>
    <x v="0"/>
    <m/>
    <m/>
    <x v="3"/>
    <x v="3"/>
    <s v="Campos dos Goytacazes"/>
    <x v="2"/>
    <s v="Edifício da antiga Santa Casa de Campos e Igreja contígua de Nossa Senhora Mãe dos Homens"/>
    <n v="1"/>
    <x v="2"/>
    <n v="1"/>
    <n v="519"/>
    <m/>
    <m/>
    <m/>
    <m/>
    <x v="3"/>
    <x v="2"/>
    <m/>
    <m/>
    <m/>
    <s v=" "/>
    <s v="Bem Imóvel"/>
    <s v="Conjunto Arquitetônico"/>
    <x v="1"/>
    <m/>
    <m/>
    <m/>
    <m/>
    <m/>
    <m/>
    <x v="1"/>
    <x v="1"/>
    <m/>
    <m/>
    <x v="0"/>
    <s v="Cancelada a inscrição por despacho ao Sr. Presidente da República em maio de 1961."/>
    <m/>
    <m/>
    <m/>
    <m/>
    <m/>
    <m/>
    <m/>
    <m/>
    <m/>
  </r>
  <r>
    <x v="0"/>
    <m/>
    <m/>
    <x v="3"/>
    <x v="12"/>
    <s v="Santana de Parnaiba"/>
    <x v="4"/>
    <s v="Casa à Praça da Matriz, 19 e 25"/>
    <n v="1"/>
    <x v="0"/>
    <n v="1"/>
    <n v="520"/>
    <m/>
    <m/>
    <m/>
    <m/>
    <x v="3"/>
    <x v="0"/>
    <m/>
    <m/>
    <m/>
    <s v="SP3547304BIED00001"/>
    <s v="Bem Imóvel"/>
    <s v="Edificação"/>
    <x v="1"/>
    <m/>
    <m/>
    <d v="1958-08-08T00:00:00"/>
    <m/>
    <m/>
    <m/>
    <x v="34"/>
    <x v="3"/>
    <m/>
    <m/>
    <x v="0"/>
    <m/>
    <s v="Não se aplica"/>
    <m/>
    <m/>
    <m/>
    <m/>
    <m/>
    <m/>
    <m/>
    <m/>
  </r>
  <r>
    <x v="0"/>
    <m/>
    <m/>
    <x v="0"/>
    <x v="0"/>
    <s v="Rio Pardo"/>
    <x v="9"/>
    <s v="Calçamento de Pedra, antigo, da rua da Ladeira, abrangendo o trecho situado entre a esquina da rua Andrade Neves e a praça da Matriz"/>
    <n v="1"/>
    <x v="0"/>
    <n v="1"/>
    <n v="521"/>
    <n v="1955"/>
    <m/>
    <m/>
    <m/>
    <x v="3"/>
    <x v="0"/>
    <m/>
    <m/>
    <m/>
    <s v="RS4315701BICU00001"/>
    <s v="Bem Imóvel"/>
    <s v="Obra de Engenharia"/>
    <x v="1"/>
    <m/>
    <d v="1955-03-16T00:00:00"/>
    <m/>
    <m/>
    <m/>
    <m/>
    <x v="20"/>
    <x v="3"/>
    <m/>
    <m/>
    <x v="0"/>
    <m/>
    <s v="Não se aplica"/>
    <m/>
    <m/>
    <m/>
    <m/>
    <m/>
    <m/>
    <m/>
    <m/>
  </r>
  <r>
    <x v="0"/>
    <m/>
    <m/>
    <x v="3"/>
    <x v="12"/>
    <s v="Atibaia"/>
    <x v="4"/>
    <s v="Casa de Câmara e Cadeia"/>
    <n v="1"/>
    <x v="0"/>
    <n v="1"/>
    <n v="522"/>
    <m/>
    <m/>
    <m/>
    <m/>
    <x v="3"/>
    <x v="0"/>
    <m/>
    <m/>
    <m/>
    <s v="SP3504107BIED00001"/>
    <s v="Bem Imóvel"/>
    <s v="Edificação"/>
    <x v="1"/>
    <m/>
    <d v="1955-08-23T00:00:00"/>
    <m/>
    <m/>
    <m/>
    <m/>
    <x v="20"/>
    <x v="3"/>
    <m/>
    <m/>
    <x v="0"/>
    <m/>
    <s v="Não se aplica"/>
    <m/>
    <m/>
    <m/>
    <m/>
    <m/>
    <m/>
    <m/>
    <m/>
  </r>
  <r>
    <x v="0"/>
    <m/>
    <m/>
    <x v="2"/>
    <x v="2"/>
    <s v="Jaboatão dos Guararapes"/>
    <x v="10"/>
    <s v="Campos das batalhas de Guararapes, atual Parque Histórico Nacional dos Guararapes"/>
    <n v="1"/>
    <x v="0"/>
    <n v="1"/>
    <n v="523"/>
    <n v="1953"/>
    <m/>
    <m/>
    <m/>
    <x v="3"/>
    <x v="0"/>
    <m/>
    <m/>
    <m/>
    <s v="PE2607901PSPS00001"/>
    <s v="Bem Paisagístico"/>
    <s v="Jardim Histórico"/>
    <x v="1"/>
    <m/>
    <d v="1961-10-30T00:00:00"/>
    <m/>
    <m/>
    <n v="1955"/>
    <s v="18/ 19"/>
    <x v="32"/>
    <x v="4"/>
    <m/>
    <m/>
    <x v="0"/>
    <m/>
    <s v="T"/>
    <m/>
    <s v="P"/>
    <m/>
    <m/>
    <s v="sim"/>
    <m/>
    <n v="1997"/>
    <s v="A área abrangida pelo tombamento é a demarcada pela Comissão para esse fim constituída, conforme relatório e anexos constantes do Processo nº 523-T-54.&quot;&quot;Parque Histórico Nacional de Guararapes, Decreto nº 68.527, de 19/04/71. Entorno Portaria 34/97. PORTA"/>
  </r>
  <r>
    <x v="0"/>
    <s v="Processo INDEFERIDO em 27/02/2004."/>
    <m/>
    <x v="3"/>
    <x v="3"/>
    <s v="Cantagalo"/>
    <x v="4"/>
    <s v="Casa onde nasceu Euclides da Cunha, localizada na Fazenda da Saudade"/>
    <n v="1"/>
    <x v="1"/>
    <n v="1"/>
    <n v="524"/>
    <n v="1955"/>
    <m/>
    <m/>
    <m/>
    <x v="3"/>
    <x v="4"/>
    <m/>
    <m/>
    <m/>
    <s v=" "/>
    <s v="Bem Imóvel"/>
    <s v="Edificação"/>
    <x v="1"/>
    <m/>
    <m/>
    <m/>
    <m/>
    <m/>
    <m/>
    <x v="1"/>
    <x v="1"/>
    <m/>
    <d v="2004-02-27T00:00:00"/>
    <x v="2"/>
    <m/>
    <m/>
    <m/>
    <m/>
    <m/>
    <m/>
    <m/>
    <m/>
    <m/>
    <m/>
  </r>
  <r>
    <x v="0"/>
    <s v="cita área de 25mil metros (?)"/>
    <m/>
    <x v="3"/>
    <x v="12"/>
    <s v="Cananeia"/>
    <x v="12"/>
    <s v="Sambaqui situado acerca de 1000 metro da Barra do Rio Itapitangui"/>
    <n v="1"/>
    <x v="0"/>
    <n v="1"/>
    <n v="525"/>
    <n v="1955"/>
    <m/>
    <m/>
    <m/>
    <x v="3"/>
    <x v="0"/>
    <m/>
    <m/>
    <m/>
    <s v="SP3509908BIED00001"/>
    <s v="Bem Arqueológico"/>
    <s v="Sítio"/>
    <x v="1"/>
    <d v="1955-06-17T00:00:00"/>
    <m/>
    <m/>
    <m/>
    <m/>
    <m/>
    <x v="20"/>
    <x v="3"/>
    <m/>
    <m/>
    <x v="0"/>
    <m/>
    <m/>
    <m/>
    <m/>
    <m/>
    <m/>
    <m/>
    <m/>
    <m/>
    <m/>
  </r>
  <r>
    <x v="0"/>
    <m/>
    <s v="01450.011183/2006-57"/>
    <x v="3"/>
    <x v="6"/>
    <s v="Caeté"/>
    <x v="2"/>
    <s v="Santuário de Nossa Senhora da Piedade: conjunto arquitetônico e paisagístico"/>
    <n v="1"/>
    <x v="0"/>
    <n v="1"/>
    <n v="526"/>
    <n v="1955"/>
    <m/>
    <m/>
    <m/>
    <x v="3"/>
    <x v="0"/>
    <m/>
    <m/>
    <m/>
    <s v="MG3110004BICA00001"/>
    <s v="Bem Paisagístico"/>
    <s v="Paisagem"/>
    <x v="1"/>
    <s v="26/09/1956/ 11/05/2015"/>
    <s v="26/09/1956/ 11/05/2015"/>
    <m/>
    <m/>
    <n v="1956"/>
    <s v="21, 66"/>
    <x v="35"/>
    <x v="3"/>
    <s v="2010, 2014"/>
    <m/>
    <x v="0"/>
    <s v="Na 66ª reunião do Conselho (2010) foi aprovado o aumento da poligonal de tombamento. Na 75ª reunião (2014) foi alterada de novo a poligonal, conforme decisão da 9º reunião da Câmara Setorial de Arquitetura e Urbanismo"/>
    <m/>
    <m/>
    <m/>
    <m/>
    <m/>
    <m/>
    <m/>
    <m/>
    <s v="processo não encontrado.A área abrangida pelo tombamento é a indicada na certidão do Registro Torrens, constante do processo nº 526-T, inclusive as edificações tradicionais que nela se acham localizadas.&quot;"/>
  </r>
  <r>
    <x v="0"/>
    <s v="Processo INDEFERIDO em 07/07/2004."/>
    <m/>
    <x v="0"/>
    <x v="0"/>
    <s v="Itaqui"/>
    <x v="4"/>
    <s v="Fortim Mirante"/>
    <m/>
    <x v="1"/>
    <n v="1"/>
    <n v="527"/>
    <n v="1955"/>
    <m/>
    <m/>
    <m/>
    <x v="3"/>
    <x v="4"/>
    <m/>
    <m/>
    <m/>
    <s v=" "/>
    <s v="Bem Imóvel"/>
    <s v="Edificação"/>
    <x v="1"/>
    <m/>
    <m/>
    <m/>
    <m/>
    <m/>
    <m/>
    <x v="1"/>
    <x v="1"/>
    <m/>
    <d v="2004-07-07T00:00:00"/>
    <x v="2"/>
    <m/>
    <m/>
    <m/>
    <m/>
    <m/>
    <m/>
    <m/>
    <m/>
    <m/>
    <m/>
  </r>
  <r>
    <x v="0"/>
    <s v="Processo INDEFERIDO em 07/07/2004."/>
    <m/>
    <x v="0"/>
    <x v="0"/>
    <s v="Itaqui"/>
    <x v="4"/>
    <s v="Teatro Prezewodwosky, na Praça Marechal Deodoro"/>
    <n v="1"/>
    <x v="1"/>
    <n v="0"/>
    <n v="527"/>
    <n v="1955"/>
    <m/>
    <m/>
    <m/>
    <x v="3"/>
    <x v="4"/>
    <m/>
    <m/>
    <m/>
    <s v=" "/>
    <s v="Bem Imóvel"/>
    <s v="Edificação"/>
    <x v="1"/>
    <m/>
    <m/>
    <m/>
    <m/>
    <m/>
    <m/>
    <x v="1"/>
    <x v="1"/>
    <m/>
    <d v="2004-07-07T00:00:00"/>
    <x v="2"/>
    <m/>
    <m/>
    <m/>
    <m/>
    <m/>
    <m/>
    <m/>
    <m/>
    <m/>
    <m/>
  </r>
  <r>
    <x v="0"/>
    <s v="Processo INDEFERIDO em 27/02/2004."/>
    <m/>
    <x v="2"/>
    <x v="5"/>
    <s v="Camamu"/>
    <x v="8"/>
    <s v="Alfaias da Igreja da Cidade"/>
    <n v="1"/>
    <x v="1"/>
    <n v="1"/>
    <n v="528"/>
    <n v="1955"/>
    <m/>
    <m/>
    <m/>
    <x v="3"/>
    <x v="4"/>
    <m/>
    <m/>
    <m/>
    <s v=" "/>
    <s v="Bem Móvel e Integrado"/>
    <s v="Artefato"/>
    <x v="1"/>
    <m/>
    <m/>
    <m/>
    <m/>
    <m/>
    <m/>
    <x v="1"/>
    <x v="1"/>
    <m/>
    <d v="2004-02-27T00:00:00"/>
    <x v="2"/>
    <m/>
    <m/>
    <m/>
    <m/>
    <m/>
    <m/>
    <m/>
    <m/>
    <m/>
    <m/>
  </r>
  <r>
    <x v="0"/>
    <s v="Processo INDEFERIDO em 27/02/2004."/>
    <m/>
    <x v="2"/>
    <x v="5"/>
    <s v="Camamu"/>
    <x v="0"/>
    <s v="Alfaias da Igreja de Barcelos"/>
    <n v="1"/>
    <x v="1"/>
    <n v="0"/>
    <n v="528"/>
    <n v="1955"/>
    <m/>
    <m/>
    <m/>
    <x v="3"/>
    <x v="4"/>
    <m/>
    <m/>
    <m/>
    <s v=" "/>
    <s v="Bem Imóvel"/>
    <s v="Edificação"/>
    <x v="0"/>
    <m/>
    <m/>
    <m/>
    <m/>
    <m/>
    <m/>
    <x v="1"/>
    <x v="1"/>
    <m/>
    <d v="2004-02-27T00:00:00"/>
    <x v="2"/>
    <m/>
    <m/>
    <m/>
    <m/>
    <m/>
    <m/>
    <m/>
    <m/>
    <m/>
    <m/>
  </r>
  <r>
    <x v="0"/>
    <m/>
    <m/>
    <x v="3"/>
    <x v="12"/>
    <s v="Bananal"/>
    <x v="4"/>
    <s v="Fazenda Resgate: casa"/>
    <n v="1"/>
    <x v="0"/>
    <n v="1"/>
    <n v="529"/>
    <n v="1965"/>
    <m/>
    <m/>
    <m/>
    <x v="3"/>
    <x v="0"/>
    <m/>
    <m/>
    <m/>
    <s v="SP3504909BIED00001"/>
    <s v="Bem Imóvel"/>
    <s v="Edificação"/>
    <x v="1"/>
    <m/>
    <d v="1969-05-28T00:00:00"/>
    <m/>
    <m/>
    <m/>
    <m/>
    <x v="39"/>
    <x v="4"/>
    <m/>
    <m/>
    <x v="0"/>
    <m/>
    <s v="Não se aplica"/>
    <m/>
    <m/>
    <m/>
    <m/>
    <m/>
    <m/>
    <m/>
    <m/>
  </r>
  <r>
    <x v="0"/>
    <s v="Processo INDEFERIDO em 27/02/2004. "/>
    <m/>
    <x v="2"/>
    <x v="5"/>
    <s v="Salvador"/>
    <x v="2"/>
    <s v="Sobrado à Rua Conselheiro Dantas, 34 e 36"/>
    <n v="1"/>
    <x v="1"/>
    <n v="1"/>
    <n v="530"/>
    <n v="1955"/>
    <m/>
    <m/>
    <m/>
    <x v="3"/>
    <x v="4"/>
    <m/>
    <m/>
    <m/>
    <s v=" "/>
    <s v="Bem Imóvel"/>
    <s v="Conjunto Arquitetônico"/>
    <x v="1"/>
    <m/>
    <m/>
    <m/>
    <m/>
    <n v="1956"/>
    <n v="21"/>
    <x v="1"/>
    <x v="1"/>
    <m/>
    <d v="2004-02-27T00:00:00"/>
    <x v="2"/>
    <s v="Na 21ª Reunião do Conselho Consultivo (1956) foi aceita a impugnação ao tombamento."/>
    <m/>
    <m/>
    <m/>
    <m/>
    <m/>
    <m/>
    <m/>
    <m/>
    <m/>
  </r>
  <r>
    <x v="0"/>
    <m/>
    <m/>
    <x v="0"/>
    <x v="0"/>
    <s v="Pelotas"/>
    <x v="8"/>
    <s v="Obelisco Republicano"/>
    <n v="1"/>
    <x v="0"/>
    <n v="1"/>
    <n v="531"/>
    <n v="1955"/>
    <m/>
    <m/>
    <m/>
    <x v="3"/>
    <x v="0"/>
    <m/>
    <m/>
    <m/>
    <s v="RS4314407BIED00001"/>
    <s v="Bem Móvel e Integrado"/>
    <s v="Artefato"/>
    <x v="1"/>
    <m/>
    <d v="1955-12-14T00:00:00"/>
    <m/>
    <m/>
    <n v="1955"/>
    <n v="19"/>
    <x v="20"/>
    <x v="3"/>
    <m/>
    <m/>
    <x v="0"/>
    <m/>
    <s v="Não se aplica"/>
    <m/>
    <s v="Não se aplica"/>
    <m/>
    <m/>
    <m/>
    <m/>
    <m/>
    <m/>
  </r>
  <r>
    <x v="0"/>
    <m/>
    <m/>
    <x v="3"/>
    <x v="3"/>
    <s v="Paraty"/>
    <x v="4"/>
    <s v="Forte Defensor Perpétuo"/>
    <n v="1"/>
    <x v="0"/>
    <n v="1"/>
    <n v="532"/>
    <n v="1955"/>
    <m/>
    <m/>
    <m/>
    <x v="3"/>
    <x v="0"/>
    <m/>
    <m/>
    <m/>
    <s v="RJ-3303807-BI-ED-00006"/>
    <s v="Bem Imóvel"/>
    <s v="Edificação"/>
    <x v="1"/>
    <m/>
    <d v="1957-01-09T00:00:00"/>
    <m/>
    <m/>
    <m/>
    <m/>
    <x v="4"/>
    <x v="3"/>
    <m/>
    <m/>
    <x v="0"/>
    <m/>
    <s v="Não se aplica"/>
    <m/>
    <s v="Não se aplica"/>
    <m/>
    <s v="sim"/>
    <m/>
    <m/>
    <m/>
    <s v="Como o município é tombado, não demanda entorno."/>
  </r>
  <r>
    <x v="0"/>
    <m/>
    <s v="01450.013188/2008-86"/>
    <x v="5"/>
    <x v="21"/>
    <s v="Jardim"/>
    <x v="2"/>
    <s v="Lugar em que estiveram sepultados o Guia Lopes, o Coronel Camisão e o Tenente Coronel Juvêncio "/>
    <n v="1"/>
    <x v="0"/>
    <n v="1"/>
    <n v="533"/>
    <n v="1955"/>
    <m/>
    <m/>
    <m/>
    <x v="3"/>
    <x v="0"/>
    <m/>
    <m/>
    <m/>
    <s v="MS5005004PSJD00001"/>
    <s v="Bem Imóvel"/>
    <s v="Conjunto Arquitetônico"/>
    <x v="4"/>
    <m/>
    <s v="x"/>
    <m/>
    <m/>
    <s v="2001, 2002, 2015"/>
    <s v="28, 34, 79 "/>
    <x v="40"/>
    <x v="7"/>
    <m/>
    <m/>
    <x v="0"/>
    <s v="O processo foi ARQUIVADO em 2001 (ver reunião 28). Em 2002 (reunião 33) o processo foi retomado, mas suspenso novamente, após um dos conselheiros constar que o tombamento do bem já havia sido aprovado em 1955, mas estava em diligência pois não se sabia qu"/>
    <s v="T"/>
    <m/>
    <m/>
    <m/>
    <m/>
    <m/>
    <m/>
    <m/>
    <m/>
  </r>
  <r>
    <x v="2"/>
    <s v="Instrução concluída: DEPAM-RJ. Indicação de tombamento. Enviado a Superintendência para confirmação de entorno e elaboração de Diretrizes. Origem: DEPAM/ Destino: Superintendência em 04/03/2013."/>
    <s v="01458.000379/2011-11"/>
    <x v="2"/>
    <x v="17"/>
    <s v="Santa Luzia do Norte"/>
    <x v="0"/>
    <s v="Igreja Matriz Santa Luzia do Norte"/>
    <n v="1"/>
    <x v="1"/>
    <n v="1"/>
    <n v="534"/>
    <n v="1955"/>
    <m/>
    <m/>
    <m/>
    <x v="3"/>
    <x v="8"/>
    <m/>
    <m/>
    <m/>
    <s v=" "/>
    <s v="Bem Imóvel"/>
    <s v="Edificação"/>
    <x v="0"/>
    <m/>
    <m/>
    <m/>
    <m/>
    <m/>
    <m/>
    <x v="1"/>
    <x v="1"/>
    <m/>
    <m/>
    <x v="0"/>
    <m/>
    <m/>
    <m/>
    <m/>
    <m/>
    <m/>
    <m/>
    <m/>
    <m/>
    <m/>
  </r>
  <r>
    <x v="0"/>
    <s v="Encaminhado para INDEFERIMENTO em 26/11/2015"/>
    <s v="01458.000914/2013-98"/>
    <x v="2"/>
    <x v="17"/>
    <s v="Penedo"/>
    <x v="4"/>
    <s v="Casa Aposentadoria"/>
    <n v="1"/>
    <x v="1"/>
    <n v="1"/>
    <n v="535"/>
    <n v="1956"/>
    <d v="1956-01-11T00:00:00"/>
    <s v="DPHAN"/>
    <m/>
    <x v="3"/>
    <x v="4"/>
    <m/>
    <m/>
    <m/>
    <s v=" "/>
    <s v="Bem Imóvel"/>
    <s v="Edificação"/>
    <x v="1"/>
    <m/>
    <m/>
    <m/>
    <m/>
    <m/>
    <m/>
    <x v="1"/>
    <x v="1"/>
    <m/>
    <d v="1905-07-07T00:00:00"/>
    <x v="5"/>
    <m/>
    <m/>
    <m/>
    <m/>
    <m/>
    <m/>
    <m/>
    <m/>
    <m/>
    <m/>
  </r>
  <r>
    <x v="7"/>
    <s v="Instrução concluída: DEPAM-RJ. Indicação para incluir o bem por rerratificação do processo 426-T-50. Enviado a Presidência. Origem: DEPAM /  Destino: Presidência em 13/07/2012."/>
    <s v="01458.000371/2011-47 "/>
    <x v="2"/>
    <x v="17"/>
    <s v="Marechal Deodoro"/>
    <x v="0"/>
    <s v="Igreja da Ordem Terceira de São Francisco"/>
    <n v="1"/>
    <x v="1"/>
    <n v="1"/>
    <n v="536"/>
    <n v="1956"/>
    <m/>
    <m/>
    <m/>
    <x v="3"/>
    <x v="6"/>
    <m/>
    <m/>
    <m/>
    <s v="AL-2704708-BI-ED-00001"/>
    <s v="Bem Imóvel"/>
    <s v="Edificação"/>
    <x v="0"/>
    <m/>
    <m/>
    <m/>
    <m/>
    <m/>
    <m/>
    <x v="1"/>
    <x v="1"/>
    <m/>
    <m/>
    <x v="0"/>
    <m/>
    <m/>
    <m/>
    <m/>
    <m/>
    <m/>
    <m/>
    <m/>
    <m/>
    <m/>
  </r>
  <r>
    <x v="0"/>
    <s v="Obs. Arquivo: &quot;20/10/64 - Consultor Jurídico Dr. Raphael - Vols. 1,2,3,4 e 5- _x000a_Não Localizado&quot;_x000a_"/>
    <m/>
    <x v="3"/>
    <x v="3"/>
    <s v="Rio de Janeiro"/>
    <x v="10"/>
    <s v="Parque Henrique Lage (Conjunto Paisagístico)"/>
    <n v="1"/>
    <x v="0"/>
    <n v="1"/>
    <n v="537"/>
    <n v="1957"/>
    <m/>
    <m/>
    <m/>
    <x v="3"/>
    <x v="0"/>
    <m/>
    <m/>
    <m/>
    <s v="RJ3304557PSPS00003"/>
    <s v="Bem Paisagístico"/>
    <s v="Jardim Histórico"/>
    <x v="1"/>
    <m/>
    <d v="1957-06-14T00:00:00"/>
    <m/>
    <m/>
    <n v="1956"/>
    <n v="21"/>
    <x v="4"/>
    <x v="3"/>
    <m/>
    <m/>
    <x v="0"/>
    <s v="Com as divisas constantes da planta incorporada ao processo 537-T- cancelado, em cumprimento a despacho de 09 de maio de 1961, do Sr. Presidente da República no processo nº 25.898, de 1960, da Secretaria da Presidência. Desapropriado para fins de utilidad"/>
    <s v="T"/>
    <m/>
    <s v="P"/>
    <s v="não"/>
    <s v="não"/>
    <s v="sim"/>
    <m/>
    <n v="2000"/>
    <s v="Entorno e Normatização: Portaria Iphan nº 104/2000 (alterada pela Portaria nº 48/2016)"/>
  </r>
  <r>
    <x v="0"/>
    <s v="Demolido. Encaminhado para indeferimento em 11/11/2015"/>
    <s v="01458.000855/2012-77"/>
    <x v="3"/>
    <x v="6"/>
    <s v="Barão de Cocais"/>
    <x v="4"/>
    <s v="Casa: do Barão do Cocais"/>
    <n v="1"/>
    <x v="1"/>
    <n v="1"/>
    <n v="538"/>
    <n v="1956"/>
    <m/>
    <m/>
    <m/>
    <x v="3"/>
    <x v="4"/>
    <m/>
    <m/>
    <m/>
    <s v=" "/>
    <s v="Bem Imóvel"/>
    <s v="Edificação"/>
    <x v="1"/>
    <m/>
    <m/>
    <m/>
    <m/>
    <m/>
    <m/>
    <x v="1"/>
    <x v="1"/>
    <m/>
    <d v="1905-07-07T00:00:00"/>
    <x v="5"/>
    <m/>
    <m/>
    <m/>
    <m/>
    <m/>
    <m/>
    <m/>
    <m/>
    <m/>
    <m/>
  </r>
  <r>
    <x v="3"/>
    <s v="recomenda indeferimento"/>
    <s v="01458.000669/2010-76"/>
    <x v="3"/>
    <x v="6"/>
    <s v="Morro do Pilar"/>
    <x v="5"/>
    <s v="Ruínas: Real Fábrica de Ferro"/>
    <n v="1"/>
    <x v="1"/>
    <n v="1"/>
    <n v="539"/>
    <n v="1956"/>
    <m/>
    <m/>
    <m/>
    <x v="3"/>
    <x v="8"/>
    <m/>
    <m/>
    <m/>
    <s v=" "/>
    <s v="Bem Imóvel"/>
    <s v="Ruína"/>
    <x v="1"/>
    <m/>
    <m/>
    <m/>
    <m/>
    <m/>
    <m/>
    <x v="1"/>
    <x v="1"/>
    <m/>
    <m/>
    <x v="0"/>
    <s v="Analisado na 20ª reunião do Conselho Consultivo (1956), que solicitou realização de estudos do que realmente sobrou para que possa ser compreendida a extensão do tombamento a ser feito"/>
    <m/>
    <m/>
    <m/>
    <m/>
    <m/>
    <m/>
    <m/>
    <m/>
    <m/>
  </r>
  <r>
    <x v="2"/>
    <s v="Infos Arquivo Central: 30/09/1966 - Reaberto setembro 2017"/>
    <s v="01450.001408/2019-81"/>
    <x v="3"/>
    <x v="6"/>
    <s v="Luziânia"/>
    <x v="4"/>
    <s v="Antiga casa de Câmara e cadeia"/>
    <n v="1"/>
    <x v="1"/>
    <n v="1"/>
    <n v="540"/>
    <m/>
    <m/>
    <m/>
    <m/>
    <x v="3"/>
    <x v="8"/>
    <m/>
    <m/>
    <m/>
    <s v=" "/>
    <s v="Bem Imóvel"/>
    <s v="Edificação"/>
    <x v="1"/>
    <m/>
    <m/>
    <m/>
    <m/>
    <m/>
    <m/>
    <x v="1"/>
    <x v="1"/>
    <m/>
    <m/>
    <x v="0"/>
    <m/>
    <m/>
    <m/>
    <m/>
    <m/>
    <m/>
    <m/>
    <m/>
    <m/>
    <m/>
  </r>
  <r>
    <x v="2"/>
    <s v="Origem: DEPAM. Destino: SE-BA. 22/08/2014"/>
    <s v="01458.000910/2013-18"/>
    <x v="2"/>
    <x v="5"/>
    <s v="Salvador"/>
    <x v="4"/>
    <s v="Asilo Santa Isabel"/>
    <n v="1"/>
    <x v="1"/>
    <n v="1"/>
    <n v="541"/>
    <n v="1956"/>
    <s v="não existe"/>
    <s v="interna"/>
    <s v="não consta"/>
    <x v="3"/>
    <x v="8"/>
    <m/>
    <m/>
    <m/>
    <s v=" "/>
    <s v="Bem Imóvel"/>
    <s v="Edificação"/>
    <x v="1"/>
    <m/>
    <m/>
    <m/>
    <m/>
    <m/>
    <m/>
    <x v="1"/>
    <x v="1"/>
    <m/>
    <m/>
    <x v="0"/>
    <m/>
    <m/>
    <m/>
    <m/>
    <m/>
    <m/>
    <m/>
    <m/>
    <m/>
    <m/>
  </r>
  <r>
    <x v="0"/>
    <s v="O Processo 0542-T-52 foi ANEXADO ao Processo 0983-T-78."/>
    <m/>
    <x v="3"/>
    <x v="6"/>
    <s v="Sabará "/>
    <x v="0"/>
    <s v="Casa à Avenida Luís Tarquínio, 17 (Abrigo D. Pedro II)"/>
    <n v="1"/>
    <x v="1"/>
    <n v="1"/>
    <n v="542"/>
    <m/>
    <m/>
    <m/>
    <m/>
    <x v="3"/>
    <x v="6"/>
    <m/>
    <m/>
    <m/>
    <s v="não cadastrado no SICG"/>
    <s v="Bem Imóvel"/>
    <s v="Edificação"/>
    <x v="1"/>
    <m/>
    <m/>
    <m/>
    <m/>
    <m/>
    <m/>
    <x v="1"/>
    <x v="1"/>
    <m/>
    <m/>
    <x v="0"/>
    <m/>
    <m/>
    <m/>
    <m/>
    <m/>
    <m/>
    <m/>
    <m/>
    <m/>
    <m/>
  </r>
  <r>
    <x v="0"/>
    <s v="Processo INDEFERIDO em 27/02/2004."/>
    <m/>
    <x v="2"/>
    <x v="5"/>
    <s v="Salvador"/>
    <x v="2"/>
    <s v="Casa à antiga Ladeira Paiva, 65 e o antigo jardim, Escola Antônio Moniz e seu antigo jardim"/>
    <n v="1"/>
    <x v="1"/>
    <n v="1"/>
    <n v="543"/>
    <n v="1956"/>
    <m/>
    <m/>
    <m/>
    <x v="3"/>
    <x v="4"/>
    <m/>
    <m/>
    <m/>
    <s v=" "/>
    <s v="Bem Imóvel"/>
    <s v="Conjunto Arquitetônico"/>
    <x v="3"/>
    <m/>
    <m/>
    <m/>
    <m/>
    <m/>
    <m/>
    <x v="1"/>
    <x v="1"/>
    <m/>
    <d v="2004-02-27T00:00:00"/>
    <x v="2"/>
    <m/>
    <m/>
    <m/>
    <m/>
    <m/>
    <m/>
    <m/>
    <m/>
    <m/>
    <m/>
  </r>
  <r>
    <x v="0"/>
    <s v="Despacho para INDEFERIR o Processo em 27/08/1956."/>
    <m/>
    <x v="2"/>
    <x v="5"/>
    <s v="Salvador"/>
    <x v="0"/>
    <s v="Capela: São Lázaro"/>
    <n v="1"/>
    <x v="1"/>
    <n v="1"/>
    <n v="544"/>
    <n v="1956"/>
    <m/>
    <m/>
    <m/>
    <x v="3"/>
    <x v="4"/>
    <m/>
    <m/>
    <m/>
    <s v=" "/>
    <s v="Bem Imóvel"/>
    <s v="Edificação"/>
    <x v="0"/>
    <m/>
    <m/>
    <m/>
    <m/>
    <m/>
    <m/>
    <x v="1"/>
    <x v="1"/>
    <m/>
    <d v="1956-08-27T00:00:00"/>
    <x v="6"/>
    <m/>
    <m/>
    <m/>
    <m/>
    <m/>
    <m/>
    <m/>
    <m/>
    <m/>
    <m/>
  </r>
  <r>
    <x v="0"/>
    <m/>
    <m/>
    <x v="3"/>
    <x v="12"/>
    <s v="Santos"/>
    <x v="4"/>
    <s v="Antiga Casa de Câmara e Cadeia na Praça dos Andradas, inclusive a área arborizada que a ambienta"/>
    <n v="1"/>
    <x v="0"/>
    <n v="1"/>
    <n v="545"/>
    <n v="1956"/>
    <m/>
    <m/>
    <m/>
    <x v="3"/>
    <x v="0"/>
    <m/>
    <m/>
    <m/>
    <s v="SP3548500BICA00001"/>
    <s v="Bem Imóvel"/>
    <s v="Edificação"/>
    <x v="1"/>
    <m/>
    <m/>
    <d v="1959-05-12T00:00:00"/>
    <m/>
    <m/>
    <m/>
    <x v="31"/>
    <x v="3"/>
    <m/>
    <m/>
    <x v="0"/>
    <m/>
    <s v="Não se aplica"/>
    <m/>
    <m/>
    <m/>
    <m/>
    <m/>
    <m/>
    <m/>
    <m/>
  </r>
  <r>
    <x v="2"/>
    <s v="Indicação de arquivamento (informação Jurema Arnaut, em 2011). Segundo consulta ao CPROD em 28.11.13, o processo encontra-se na Divisão Técnica de Minas Gerais."/>
    <s v="01450.011372/2007-19"/>
    <x v="3"/>
    <x v="6"/>
    <s v="Ouro Preto"/>
    <x v="4"/>
    <s v="Casa a rua do Conselheiro Quintiliano, nº 9"/>
    <n v="1"/>
    <x v="1"/>
    <n v="1"/>
    <n v="546"/>
    <n v="1956"/>
    <m/>
    <m/>
    <m/>
    <x v="3"/>
    <x v="8"/>
    <m/>
    <m/>
    <m/>
    <s v=" "/>
    <s v="Bem Imóvel"/>
    <s v="Edificação"/>
    <x v="1"/>
    <m/>
    <m/>
    <m/>
    <m/>
    <m/>
    <m/>
    <x v="1"/>
    <x v="1"/>
    <m/>
    <m/>
    <x v="0"/>
    <m/>
    <m/>
    <m/>
    <m/>
    <m/>
    <m/>
    <m/>
    <m/>
    <m/>
    <m/>
  </r>
  <r>
    <x v="0"/>
    <m/>
    <m/>
    <x v="3"/>
    <x v="6"/>
    <s v="Sabará "/>
    <x v="0"/>
    <s v="Capela de Santo Antônio do Pompeu"/>
    <n v="1"/>
    <x v="0"/>
    <n v="1"/>
    <n v="547"/>
    <n v="1956"/>
    <m/>
    <m/>
    <m/>
    <x v="3"/>
    <x v="0"/>
    <m/>
    <m/>
    <m/>
    <s v="MG3156700BIED00001"/>
    <s v="Bem Imóvel"/>
    <s v="Edificação"/>
    <x v="0"/>
    <m/>
    <m/>
    <d v="1958-09-08T00:00:00"/>
    <m/>
    <m/>
    <m/>
    <x v="34"/>
    <x v="3"/>
    <m/>
    <m/>
    <x v="0"/>
    <m/>
    <s v="Não se aplica"/>
    <m/>
    <m/>
    <m/>
    <m/>
    <m/>
    <m/>
    <m/>
    <m/>
  </r>
  <r>
    <x v="0"/>
    <s v="Enviado a Superintendência para Iinstrução. Origem: DEPAM / Destino: Superintendência 28/06/2012."/>
    <s v="01458.000856/2012-11"/>
    <x v="3"/>
    <x v="6"/>
    <s v="Santa Bárbara"/>
    <x v="0"/>
    <s v="Igreja: Conceição"/>
    <n v="1"/>
    <x v="1"/>
    <n v="1"/>
    <n v="548"/>
    <n v="1956"/>
    <m/>
    <m/>
    <m/>
    <x v="3"/>
    <x v="4"/>
    <s v="INDEFERIMENTO"/>
    <d v="2020-07-15T00:00:00"/>
    <m/>
    <s v=" "/>
    <s v="Bem Imóvel"/>
    <s v="Edificação"/>
    <x v="0"/>
    <m/>
    <m/>
    <m/>
    <m/>
    <m/>
    <m/>
    <x v="1"/>
    <x v="1"/>
    <m/>
    <m/>
    <x v="0"/>
    <m/>
    <m/>
    <m/>
    <m/>
    <m/>
    <m/>
    <m/>
    <m/>
    <m/>
    <m/>
  </r>
  <r>
    <x v="0"/>
    <s v="Processo INDEFERIDO em 27/02/2004."/>
    <m/>
    <x v="2"/>
    <x v="5"/>
    <s v="Salvador"/>
    <x v="8"/>
    <s v="Três imagens e um Oratório"/>
    <n v="1"/>
    <x v="1"/>
    <n v="1"/>
    <n v="549"/>
    <n v="1956"/>
    <m/>
    <m/>
    <m/>
    <x v="3"/>
    <x v="4"/>
    <m/>
    <m/>
    <m/>
    <s v=" "/>
    <s v="Bem Móvel e Integrado"/>
    <s v="Artefato"/>
    <x v="1"/>
    <m/>
    <m/>
    <m/>
    <m/>
    <m/>
    <m/>
    <x v="1"/>
    <x v="1"/>
    <m/>
    <d v="2004-02-27T00:00:00"/>
    <x v="2"/>
    <m/>
    <m/>
    <m/>
    <m/>
    <m/>
    <m/>
    <m/>
    <m/>
    <m/>
    <m/>
  </r>
  <r>
    <x v="0"/>
    <m/>
    <m/>
    <x v="2"/>
    <x v="9"/>
    <s v="Aracati"/>
    <x v="0"/>
    <s v="Igreja Matriz de Nossa Senhora do Rosário"/>
    <n v="1"/>
    <x v="0"/>
    <n v="1"/>
    <n v="550"/>
    <n v="1956"/>
    <m/>
    <m/>
    <m/>
    <x v="3"/>
    <x v="0"/>
    <m/>
    <m/>
    <m/>
    <s v="CE2301109BIED00002"/>
    <s v="Bem Imóvel"/>
    <s v="Edificação"/>
    <x v="0"/>
    <m/>
    <d v="1957-01-24T00:00:00"/>
    <m/>
    <m/>
    <m/>
    <m/>
    <x v="4"/>
    <x v="3"/>
    <m/>
    <m/>
    <x v="0"/>
    <m/>
    <s v="Não se aplica"/>
    <m/>
    <s v="Não se aplica"/>
    <m/>
    <s v="sim"/>
    <m/>
    <m/>
    <m/>
    <m/>
  </r>
  <r>
    <x v="0"/>
    <m/>
    <m/>
    <x v="2"/>
    <x v="5"/>
    <s v="Salvador"/>
    <x v="4"/>
    <s v="Fortaleza do Barbalho"/>
    <n v="1"/>
    <x v="0"/>
    <n v="1"/>
    <n v="551"/>
    <n v="1956"/>
    <m/>
    <m/>
    <m/>
    <x v="3"/>
    <x v="0"/>
    <m/>
    <m/>
    <m/>
    <s v="BA2927408BIED00053"/>
    <s v="Bem Imóvel"/>
    <s v="Edificação"/>
    <x v="1"/>
    <m/>
    <d v="1957-01-09T00:00:00"/>
    <m/>
    <m/>
    <m/>
    <m/>
    <x v="4"/>
    <x v="3"/>
    <m/>
    <m/>
    <x v="0"/>
    <m/>
    <s v="Não se aplica"/>
    <m/>
    <m/>
    <m/>
    <m/>
    <m/>
    <m/>
    <m/>
    <m/>
  </r>
  <r>
    <x v="0"/>
    <m/>
    <m/>
    <x v="2"/>
    <x v="5"/>
    <s v="Salvador"/>
    <x v="4"/>
    <s v="Fortaleza de São Pedro"/>
    <n v="1"/>
    <x v="0"/>
    <n v="0"/>
    <n v="551"/>
    <n v="1956"/>
    <m/>
    <m/>
    <m/>
    <x v="3"/>
    <x v="0"/>
    <m/>
    <m/>
    <m/>
    <s v="BA2927408BIED00044"/>
    <s v="Bem Imóvel"/>
    <s v="Edificação"/>
    <x v="1"/>
    <m/>
    <d v="1957-01-09T00:00:00"/>
    <m/>
    <m/>
    <m/>
    <m/>
    <x v="4"/>
    <x v="3"/>
    <m/>
    <m/>
    <x v="0"/>
    <m/>
    <s v="Não se aplica"/>
    <m/>
    <m/>
    <m/>
    <m/>
    <m/>
    <m/>
    <m/>
    <m/>
  </r>
  <r>
    <x v="0"/>
    <m/>
    <m/>
    <x v="2"/>
    <x v="5"/>
    <s v="Salvador"/>
    <x v="4"/>
    <s v="Fortaleza do Monte Serrat"/>
    <n v="1"/>
    <x v="0"/>
    <n v="0"/>
    <n v="551"/>
    <n v="1956"/>
    <m/>
    <m/>
    <m/>
    <x v="3"/>
    <x v="0"/>
    <m/>
    <m/>
    <m/>
    <s v="BA2927408BICU00010"/>
    <s v="Bem Imóvel"/>
    <s v="Edificação"/>
    <x v="1"/>
    <m/>
    <d v="1957-01-09T00:00:00"/>
    <m/>
    <m/>
    <m/>
    <m/>
    <x v="4"/>
    <x v="3"/>
    <m/>
    <m/>
    <x v="0"/>
    <m/>
    <s v="Não se aplica"/>
    <m/>
    <m/>
    <m/>
    <m/>
    <m/>
    <m/>
    <m/>
    <m/>
  </r>
  <r>
    <x v="0"/>
    <m/>
    <m/>
    <x v="3"/>
    <x v="3"/>
    <s v="Rio de Janeiro"/>
    <x v="4"/>
    <s v="Estação de Hidroaviões"/>
    <n v="1"/>
    <x v="0"/>
    <n v="1"/>
    <n v="552"/>
    <n v="1956"/>
    <m/>
    <m/>
    <m/>
    <x v="3"/>
    <x v="0"/>
    <m/>
    <m/>
    <m/>
    <s v="RJ3304557BIED00091"/>
    <s v="Bem Imóvel"/>
    <s v="Edificação"/>
    <x v="1"/>
    <m/>
    <m/>
    <d v="1957-01-29T00:00:00"/>
    <m/>
    <m/>
    <m/>
    <x v="4"/>
    <x v="3"/>
    <m/>
    <m/>
    <x v="0"/>
    <m/>
    <s v="Não se aplica"/>
    <m/>
    <m/>
    <m/>
    <m/>
    <m/>
    <m/>
    <m/>
    <m/>
  </r>
  <r>
    <x v="0"/>
    <m/>
    <m/>
    <x v="5"/>
    <x v="22"/>
    <s v="Chapada dos Guimarães"/>
    <x v="0"/>
    <s v="Igreja da Sé de Santana"/>
    <n v="1"/>
    <x v="0"/>
    <n v="0"/>
    <n v="553"/>
    <n v="1957"/>
    <m/>
    <m/>
    <m/>
    <x v="3"/>
    <x v="0"/>
    <m/>
    <m/>
    <m/>
    <s v=" MT-5103403-BM-AC-00001"/>
    <s v="Bem Imóvel"/>
    <s v="Edificação"/>
    <x v="0"/>
    <m/>
    <m/>
    <d v="1957-01-18T00:00:00"/>
    <m/>
    <m/>
    <m/>
    <x v="4"/>
    <x v="3"/>
    <m/>
    <m/>
    <x v="0"/>
    <s v="processo duplicado, daí o outro tem a letra &quot;A&quot;, provavelmente pra distinguir desse."/>
    <s v="Não se aplica"/>
    <m/>
    <m/>
    <m/>
    <m/>
    <m/>
    <m/>
    <m/>
    <m/>
  </r>
  <r>
    <x v="3"/>
    <s v="Dois bens no mesmo processo. No Conselho Consultivo."/>
    <s v="01450.013234/2008-47"/>
    <x v="5"/>
    <x v="22"/>
    <s v="Cuiabá"/>
    <x v="8"/>
    <s v="Retábulos da Catedral de N.S. Bom Jesus"/>
    <n v="1"/>
    <x v="3"/>
    <n v="1"/>
    <n v="553"/>
    <n v="1957"/>
    <m/>
    <m/>
    <m/>
    <x v="3"/>
    <x v="9"/>
    <m/>
    <m/>
    <m/>
    <s v="MT5103007BIED00001"/>
    <s v="Bem Móvel e Integrado"/>
    <s v="Artefato"/>
    <x v="1"/>
    <m/>
    <m/>
    <m/>
    <m/>
    <m/>
    <m/>
    <x v="1"/>
    <x v="1"/>
    <m/>
    <m/>
    <x v="0"/>
    <m/>
    <s v="Não se aplica"/>
    <m/>
    <s v="Não se aplica"/>
    <m/>
    <m/>
    <m/>
    <m/>
    <m/>
    <s v="Processo não encontrado. Segundo Relatório do DEPAM em Maio/2004,  o processo foi enviado para exame da Presidência/PROJUR em 31/07/2002."/>
  </r>
  <r>
    <x v="0"/>
    <s v="INDEFERIDO em 11/12/2015"/>
    <s v="01458.000852/2012-33"/>
    <x v="3"/>
    <x v="6"/>
    <s v="Ouro Preto"/>
    <x v="4"/>
    <s v="Casa de Geraldino Ferreira Xavier (contígua à Matriz de Cachoeira do Campo)."/>
    <n v="1"/>
    <x v="1"/>
    <n v="1"/>
    <n v="554"/>
    <n v="1956"/>
    <m/>
    <m/>
    <m/>
    <x v="3"/>
    <x v="4"/>
    <m/>
    <m/>
    <m/>
    <s v=" "/>
    <s v="Bem Imóvel"/>
    <s v="Edificação"/>
    <x v="1"/>
    <m/>
    <m/>
    <m/>
    <m/>
    <m/>
    <m/>
    <x v="1"/>
    <x v="1"/>
    <m/>
    <d v="1905-07-07T00:00:00"/>
    <x v="5"/>
    <m/>
    <m/>
    <m/>
    <m/>
    <m/>
    <m/>
    <m/>
    <m/>
    <m/>
    <m/>
  </r>
  <r>
    <x v="2"/>
    <s v="Origem: DEPAM, 20/02/2013 / Destino: Superintendência, 04/03/2013"/>
    <s v="01458.000277/2013-50"/>
    <x v="3"/>
    <x v="12"/>
    <s v="Itu"/>
    <x v="4"/>
    <s v="Casa da Fazenda Conceição"/>
    <n v="1"/>
    <x v="1"/>
    <n v="1"/>
    <n v="555"/>
    <n v="1957"/>
    <m/>
    <m/>
    <m/>
    <x v="3"/>
    <x v="8"/>
    <m/>
    <m/>
    <m/>
    <s v=" "/>
    <s v="Bem Imóvel"/>
    <s v="Edificação"/>
    <x v="1"/>
    <m/>
    <m/>
    <m/>
    <m/>
    <m/>
    <m/>
    <x v="1"/>
    <x v="1"/>
    <m/>
    <m/>
    <x v="0"/>
    <m/>
    <m/>
    <m/>
    <m/>
    <m/>
    <m/>
    <m/>
    <m/>
    <m/>
    <m/>
  </r>
  <r>
    <x v="0"/>
    <m/>
    <m/>
    <x v="3"/>
    <x v="12"/>
    <s v="Santos"/>
    <x v="8"/>
    <s v="Retábulo da Capela da Venerável Ordem Terceira de São Francisco da Penitência, da Igreja de Santo Antônio do Valongo"/>
    <n v="1"/>
    <x v="0"/>
    <n v="1"/>
    <n v="556"/>
    <n v="1957"/>
    <m/>
    <m/>
    <m/>
    <x v="3"/>
    <x v="0"/>
    <m/>
    <m/>
    <m/>
    <s v="SP3548500BMAC00001"/>
    <s v="Bem Móvel e Integrado"/>
    <s v="Artefato"/>
    <x v="1"/>
    <m/>
    <m/>
    <d v="2003-05-05T00:00:00"/>
    <m/>
    <n v="2001"/>
    <n v="28"/>
    <x v="41"/>
    <x v="8"/>
    <m/>
    <m/>
    <x v="0"/>
    <m/>
    <s v="Não se aplica"/>
    <m/>
    <s v="Não se aplica"/>
    <m/>
    <m/>
    <m/>
    <m/>
    <m/>
    <m/>
  </r>
  <r>
    <x v="0"/>
    <m/>
    <m/>
    <x v="3"/>
    <x v="12"/>
    <s v="Santana de Parnaiba"/>
    <x v="4"/>
    <s v="Casa à Praça da Matriz, 9"/>
    <n v="1"/>
    <x v="0"/>
    <n v="1"/>
    <n v="557"/>
    <m/>
    <m/>
    <m/>
    <m/>
    <x v="3"/>
    <x v="0"/>
    <m/>
    <m/>
    <m/>
    <s v="SP3547304BIED00001"/>
    <s v="Bem Imóvel"/>
    <s v="Edificação"/>
    <x v="1"/>
    <m/>
    <d v="1958-12-02T00:00:00"/>
    <m/>
    <m/>
    <m/>
    <m/>
    <x v="34"/>
    <x v="3"/>
    <m/>
    <m/>
    <x v="0"/>
    <m/>
    <s v="Não se aplica"/>
    <m/>
    <m/>
    <m/>
    <m/>
    <m/>
    <m/>
    <m/>
    <m/>
  </r>
  <r>
    <x v="1"/>
    <s v="A documentação que compunha o Processo 0558-T foi desentranhada para formar o Processo 0520-T, tornado o 0558-T um número vago."/>
    <m/>
    <x v="1"/>
    <x v="1"/>
    <m/>
    <x v="1"/>
    <s v="Número VAGO"/>
    <m/>
    <x v="1"/>
    <n v="1"/>
    <n v="558"/>
    <m/>
    <m/>
    <m/>
    <m/>
    <x v="1"/>
    <x v="1"/>
    <m/>
    <m/>
    <m/>
    <s v=" "/>
    <m/>
    <m/>
    <x v="1"/>
    <m/>
    <m/>
    <m/>
    <m/>
    <m/>
    <m/>
    <x v="1"/>
    <x v="1"/>
    <m/>
    <m/>
    <x v="0"/>
    <m/>
    <m/>
    <m/>
    <m/>
    <m/>
    <m/>
    <m/>
    <m/>
    <m/>
    <m/>
  </r>
  <r>
    <x v="2"/>
    <s v="Origem: DEPAM encaminhado à SE em 10/04/2015"/>
    <s v="01458000912/2013-07"/>
    <x v="2"/>
    <x v="5"/>
    <s v="São Francisco do Conde"/>
    <x v="0"/>
    <s v="Igreja Matriz de São Gonçalo"/>
    <n v="1"/>
    <x v="1"/>
    <n v="1"/>
    <n v="559"/>
    <n v="1957"/>
    <d v="1957-06-11T00:00:00"/>
    <m/>
    <m/>
    <x v="3"/>
    <x v="8"/>
    <m/>
    <m/>
    <m/>
    <s v=" "/>
    <s v="Bem Imóvel"/>
    <s v="Edificação"/>
    <x v="0"/>
    <m/>
    <m/>
    <m/>
    <m/>
    <m/>
    <m/>
    <x v="1"/>
    <x v="1"/>
    <m/>
    <m/>
    <x v="0"/>
    <m/>
    <m/>
    <m/>
    <m/>
    <m/>
    <m/>
    <m/>
    <m/>
    <m/>
    <m/>
  </r>
  <r>
    <x v="0"/>
    <m/>
    <m/>
    <x v="2"/>
    <x v="5"/>
    <s v="Salvador"/>
    <x v="0"/>
    <s v="Capela de Nossa Senhora da Escada"/>
    <n v="1"/>
    <x v="0"/>
    <n v="1"/>
    <n v="560"/>
    <m/>
    <m/>
    <m/>
    <m/>
    <x v="3"/>
    <x v="0"/>
    <m/>
    <m/>
    <m/>
    <s v="BA2927408BIED00006"/>
    <s v="Bem Imóvel"/>
    <s v="Edificação"/>
    <x v="0"/>
    <m/>
    <d v="1962-04-11T00:00:00"/>
    <m/>
    <m/>
    <m/>
    <m/>
    <x v="15"/>
    <x v="4"/>
    <m/>
    <m/>
    <x v="0"/>
    <m/>
    <s v="Não se aplica"/>
    <m/>
    <m/>
    <m/>
    <m/>
    <m/>
    <m/>
    <m/>
    <m/>
  </r>
  <r>
    <x v="0"/>
    <s v="Despacho para INDEFERIR o Processo em 11/02/2004."/>
    <m/>
    <x v="2"/>
    <x v="5"/>
    <s v="Camaçari"/>
    <x v="0"/>
    <s v="Igreja Matriz do Espírito Santo, na Antiga Aldeia do Espírito Santo; localidade de Abrantes"/>
    <n v="1"/>
    <x v="1"/>
    <n v="1"/>
    <n v="561"/>
    <n v="1957"/>
    <m/>
    <m/>
    <m/>
    <x v="3"/>
    <x v="4"/>
    <m/>
    <m/>
    <m/>
    <s v=" "/>
    <s v="Bem Imóvel"/>
    <s v="Edificação"/>
    <x v="0"/>
    <m/>
    <m/>
    <m/>
    <m/>
    <m/>
    <m/>
    <x v="1"/>
    <x v="1"/>
    <m/>
    <d v="2004-02-11T00:00:00"/>
    <x v="2"/>
    <m/>
    <m/>
    <m/>
    <m/>
    <m/>
    <m/>
    <m/>
    <m/>
    <m/>
    <m/>
  </r>
  <r>
    <x v="2"/>
    <s v="Reaberto em 24/09/2019"/>
    <s v="01450.001414/2019-39"/>
    <x v="2"/>
    <x v="5"/>
    <s v="Salvador"/>
    <x v="8"/>
    <s v="Sta Marg. De Alexandria e N.Sra.Pedra Fria"/>
    <n v="2"/>
    <x v="1"/>
    <n v="1"/>
    <n v="562"/>
    <n v="1967"/>
    <m/>
    <m/>
    <m/>
    <x v="3"/>
    <x v="8"/>
    <m/>
    <m/>
    <m/>
    <s v=" "/>
    <s v="Bem Móvel e Integrado"/>
    <s v="Artefato"/>
    <x v="1"/>
    <m/>
    <m/>
    <m/>
    <m/>
    <m/>
    <m/>
    <x v="1"/>
    <x v="1"/>
    <m/>
    <m/>
    <x v="0"/>
    <m/>
    <m/>
    <m/>
    <m/>
    <m/>
    <m/>
    <m/>
    <m/>
    <m/>
    <m/>
  </r>
  <r>
    <x v="0"/>
    <m/>
    <m/>
    <x v="3"/>
    <x v="3"/>
    <s v="Paraty"/>
    <x v="7"/>
    <s v="Município de Paraty (nome original: Conjunto arquitetônico e paisagístico da cidade de Paraty e, separadamente, o edifício da Santa Casa)"/>
    <n v="1"/>
    <x v="0"/>
    <n v="1"/>
    <n v="563"/>
    <n v="1957"/>
    <m/>
    <m/>
    <m/>
    <x v="3"/>
    <x v="0"/>
    <m/>
    <m/>
    <m/>
    <s v="RJ-3303807-BI-CU-00003"/>
    <s v="Bem Imóvel"/>
    <s v="Conjunto Urbano"/>
    <x v="1"/>
    <s v="13/2/1958; 1/3/1974"/>
    <m/>
    <s v="13/2/1958; 1/3/1974"/>
    <m/>
    <m/>
    <m/>
    <x v="34"/>
    <x v="3"/>
    <n v="1974"/>
    <m/>
    <x v="0"/>
    <s v="incrito novamente nos mesmos livros do tombo em 1974 pela rerratificação denominada: Município de Parati, convertido em Monumento Nacional pelo Decreto nº 58.077, de 24 de março de 1966"/>
    <s v="P"/>
    <s v="sim"/>
    <s v="Não se aplica"/>
    <s v="sim"/>
    <s v="sim"/>
    <s v="sim"/>
    <s v="sim"/>
    <n v="2012"/>
    <s v="O município é todo tombado. Portarias317 e 402 (delimitação do bairro histórico), de 2012.Necessita normas para centro histórico. "/>
  </r>
  <r>
    <x v="0"/>
    <m/>
    <m/>
    <x v="3"/>
    <x v="3"/>
    <s v="Duque de Caxias"/>
    <x v="6"/>
    <s v="Casa grande e capela da antiga Fazenda de São Bento, abrangendo a área de terrenos incluídos num raio de 100 metros das edificações"/>
    <n v="1"/>
    <x v="0"/>
    <n v="1"/>
    <n v="564"/>
    <n v="1957"/>
    <m/>
    <m/>
    <m/>
    <x v="3"/>
    <x v="0"/>
    <m/>
    <m/>
    <m/>
    <s v="RJ3301702BICA00001"/>
    <s v="Bem Imóvel"/>
    <s v="Conjunto Arquitetônico"/>
    <x v="3"/>
    <m/>
    <m/>
    <d v="1957-07-10T00:00:00"/>
    <m/>
    <m/>
    <m/>
    <x v="4"/>
    <x v="3"/>
    <m/>
    <m/>
    <x v="0"/>
    <m/>
    <m/>
    <m/>
    <m/>
    <m/>
    <m/>
    <m/>
    <m/>
    <m/>
    <m/>
  </r>
  <r>
    <x v="3"/>
    <s v="CGID: 28/11/2016. Está sob tombamento provisório, mas o bem não existe mais. A Procuradoria entende que tem que ir ao Conselho pra que esse  verifique a ausência de valor ou se por acaso os bens remanescentes e dispersos não teriam valor para a abertura d"/>
    <s v="01450.011591/2008-71"/>
    <x v="3"/>
    <x v="3"/>
    <s v="Rio de Janeiro"/>
    <x v="8"/>
    <s v="Espólio de Simões da Silva"/>
    <n v="1"/>
    <x v="3"/>
    <n v="1"/>
    <n v="565"/>
    <n v="1957"/>
    <m/>
    <m/>
    <m/>
    <x v="3"/>
    <x v="9"/>
    <s v="INDEFERIMENTO"/>
    <m/>
    <d v="1957-07-17T00:00:00"/>
    <s v="RJ-3304557-BM-AC-00006"/>
    <s v="Bem Móvel e Integrado"/>
    <s v="Coleção"/>
    <x v="1"/>
    <m/>
    <m/>
    <m/>
    <m/>
    <m/>
    <m/>
    <x v="1"/>
    <x v="1"/>
    <m/>
    <m/>
    <x v="0"/>
    <m/>
    <m/>
    <m/>
    <m/>
    <m/>
    <m/>
    <m/>
    <m/>
    <m/>
    <m/>
  </r>
  <r>
    <x v="0"/>
    <m/>
    <m/>
    <x v="3"/>
    <x v="3"/>
    <s v="Vassouras"/>
    <x v="7"/>
    <s v="Conjunto Paisagístico e Urbanístico da Cidade de Vassouras, demarcado no processo,  constituído de construções públicas e particulares, incluindo calçamento e arborização."/>
    <n v="1"/>
    <x v="0"/>
    <n v="1"/>
    <n v="566"/>
    <n v="1957"/>
    <m/>
    <m/>
    <m/>
    <x v="3"/>
    <x v="0"/>
    <m/>
    <m/>
    <m/>
    <s v="RJ-3306206-BI-CU-00001"/>
    <s v="Bem Imóvel"/>
    <s v="Conjunto Urbano"/>
    <x v="1"/>
    <d v="1958-06-26T00:00:00"/>
    <m/>
    <m/>
    <m/>
    <n v="1958"/>
    <n v="25"/>
    <x v="34"/>
    <x v="3"/>
    <m/>
    <m/>
    <x v="0"/>
    <m/>
    <s v="P"/>
    <s v="sim"/>
    <s v="P"/>
    <s v="sim"/>
    <s v="sim"/>
    <s v="sim"/>
    <m/>
    <n v="1986"/>
    <s v="O tombamento compreende não só as construções públicas e particulares situadas noslogradouros referidos, mas também as peculiaridades destes e, particularmente sua arborização. Informações sobre delimitação das poligonais: DEPAM-RJ 98-99. Normatização: Po"/>
  </r>
  <r>
    <x v="0"/>
    <s v="INDEFERIDO em 27/02/2004."/>
    <m/>
    <x v="2"/>
    <x v="8"/>
    <s v="Caxias "/>
    <x v="0"/>
    <s v="Igreja Nossa Senhora do Rosário"/>
    <n v="1"/>
    <x v="1"/>
    <n v="1"/>
    <n v="567"/>
    <m/>
    <m/>
    <m/>
    <m/>
    <x v="3"/>
    <x v="4"/>
    <m/>
    <m/>
    <m/>
    <s v=" "/>
    <s v="Bem Imóvel"/>
    <s v="Edificação"/>
    <x v="0"/>
    <m/>
    <m/>
    <m/>
    <m/>
    <m/>
    <m/>
    <x v="1"/>
    <x v="1"/>
    <m/>
    <d v="2004-02-27T00:00:00"/>
    <x v="2"/>
    <m/>
    <m/>
    <m/>
    <m/>
    <m/>
    <m/>
    <m/>
    <m/>
    <m/>
    <m/>
  </r>
  <r>
    <x v="0"/>
    <s v="Processo INDEFERIDO em 25/05/2010."/>
    <m/>
    <x v="0"/>
    <x v="10"/>
    <s v="São Francisco do Sul"/>
    <x v="12"/>
    <s v="Sambaqui: Sítio Morretes"/>
    <n v="1"/>
    <x v="1"/>
    <n v="1"/>
    <n v="568"/>
    <n v="1957"/>
    <m/>
    <m/>
    <m/>
    <x v="3"/>
    <x v="4"/>
    <m/>
    <m/>
    <m/>
    <s v=" "/>
    <s v="Bem Arqueológico"/>
    <s v="Sítio"/>
    <x v="1"/>
    <m/>
    <m/>
    <m/>
    <m/>
    <m/>
    <m/>
    <x v="1"/>
    <x v="1"/>
    <m/>
    <d v="2010-05-25T00:00:00"/>
    <x v="5"/>
    <m/>
    <m/>
    <m/>
    <m/>
    <m/>
    <m/>
    <m/>
    <m/>
    <m/>
    <m/>
  </r>
  <r>
    <x v="0"/>
    <m/>
    <m/>
    <x v="3"/>
    <x v="6"/>
    <s v="Belo Vale"/>
    <x v="4"/>
    <s v="Fazenda da Boa Esperança: casa"/>
    <n v="1"/>
    <x v="0"/>
    <n v="1"/>
    <n v="569"/>
    <m/>
    <m/>
    <m/>
    <m/>
    <x v="3"/>
    <x v="0"/>
    <m/>
    <m/>
    <m/>
    <s v="MG3106408BIED00001"/>
    <s v="Bem Imóvel"/>
    <s v="Edificação"/>
    <x v="1"/>
    <m/>
    <m/>
    <d v="1959-08-27T00:00:00"/>
    <m/>
    <m/>
    <m/>
    <x v="31"/>
    <x v="3"/>
    <m/>
    <m/>
    <x v="0"/>
    <m/>
    <s v="Não se aplica"/>
    <m/>
    <m/>
    <m/>
    <m/>
    <m/>
    <m/>
    <m/>
    <m/>
  </r>
  <r>
    <x v="0"/>
    <s v="INDEFERIDO em 13/07/2016"/>
    <s v="01458.000911/2013-54"/>
    <x v="3"/>
    <x v="12"/>
    <s v="São Paulo"/>
    <x v="6"/>
    <s v="Fazenda Butantã"/>
    <n v="1"/>
    <x v="1"/>
    <n v="1"/>
    <n v="570"/>
    <n v="1957"/>
    <m/>
    <m/>
    <m/>
    <x v="3"/>
    <x v="4"/>
    <m/>
    <m/>
    <m/>
    <s v=" "/>
    <s v="Bem Imóvel"/>
    <s v="Conjunto Arquitetônico"/>
    <x v="3"/>
    <m/>
    <m/>
    <m/>
    <m/>
    <m/>
    <m/>
    <x v="1"/>
    <x v="1"/>
    <m/>
    <d v="1905-07-08T00:00:00"/>
    <x v="5"/>
    <m/>
    <m/>
    <m/>
    <m/>
    <m/>
    <m/>
    <m/>
    <m/>
    <m/>
    <m/>
  </r>
  <r>
    <x v="0"/>
    <s v="Processo INDEFERIDO em 27/02/2004."/>
    <m/>
    <x v="0"/>
    <x v="0"/>
    <s v="Torres"/>
    <x v="0"/>
    <s v="Igreja de São Domingos em Torres"/>
    <n v="1"/>
    <x v="1"/>
    <n v="1"/>
    <n v="571"/>
    <n v="1958"/>
    <m/>
    <m/>
    <m/>
    <x v="3"/>
    <x v="4"/>
    <m/>
    <m/>
    <m/>
    <s v=" "/>
    <s v="Bem Imóvel"/>
    <s v="Edificação"/>
    <x v="0"/>
    <m/>
    <m/>
    <m/>
    <m/>
    <n v="1963"/>
    <n v="41"/>
    <x v="1"/>
    <x v="1"/>
    <m/>
    <d v="2004-02-27T00:00:00"/>
    <x v="2"/>
    <m/>
    <m/>
    <m/>
    <m/>
    <m/>
    <m/>
    <m/>
    <m/>
    <m/>
    <m/>
  </r>
  <r>
    <x v="0"/>
    <m/>
    <m/>
    <x v="3"/>
    <x v="3"/>
    <s v="Rio de Janeiro"/>
    <x v="4"/>
    <s v="Casa à Praça da República, 197, onde residiu o Marechal Deodoro da Fonseca"/>
    <n v="1"/>
    <x v="0"/>
    <n v="1"/>
    <n v="572"/>
    <n v="1958"/>
    <m/>
    <m/>
    <m/>
    <x v="3"/>
    <x v="0"/>
    <m/>
    <m/>
    <m/>
    <s v="RJ3304557BIED00089"/>
    <s v="Bem Imóvel"/>
    <s v="Edificação"/>
    <x v="1"/>
    <m/>
    <d v="1958-06-04T00:00:00"/>
    <m/>
    <m/>
    <n v="1958"/>
    <n v="25"/>
    <x v="34"/>
    <x v="3"/>
    <m/>
    <m/>
    <x v="0"/>
    <m/>
    <s v="Não se aplica"/>
    <m/>
    <m/>
    <m/>
    <m/>
    <m/>
    <m/>
    <m/>
    <s v="Atual Museu do Exército"/>
  </r>
  <r>
    <x v="0"/>
    <s v="Anexado ao de nº 750-T-64 por se tratar do mesmo objeto. Encaminhado para arquivamento"/>
    <s v="01551.000084/2014-11"/>
    <x v="5"/>
    <x v="23"/>
    <s v="Brasília"/>
    <x v="4"/>
    <s v="Casa: Antiga na área de Brasília"/>
    <n v="1"/>
    <x v="1"/>
    <n v="1"/>
    <n v="573"/>
    <n v="1958"/>
    <m/>
    <m/>
    <m/>
    <x v="3"/>
    <x v="6"/>
    <m/>
    <m/>
    <m/>
    <s v=" "/>
    <s v="Bem Imóvel"/>
    <s v="Edificação"/>
    <x v="1"/>
    <m/>
    <m/>
    <m/>
    <m/>
    <m/>
    <m/>
    <x v="1"/>
    <x v="1"/>
    <m/>
    <m/>
    <x v="0"/>
    <m/>
    <m/>
    <m/>
    <m/>
    <m/>
    <m/>
    <m/>
    <m/>
    <m/>
    <m/>
  </r>
  <r>
    <x v="0"/>
    <m/>
    <m/>
    <x v="2"/>
    <x v="5"/>
    <s v="Salvador"/>
    <x v="0"/>
    <s v="Igreja de Nossa Senhora das Neves"/>
    <n v="1"/>
    <x v="0"/>
    <n v="1"/>
    <n v="574"/>
    <n v="1958"/>
    <m/>
    <m/>
    <m/>
    <x v="3"/>
    <x v="0"/>
    <m/>
    <m/>
    <m/>
    <s v="BA2927408BIED00040"/>
    <s v="Bem Imóvel"/>
    <s v="Edificação"/>
    <x v="0"/>
    <m/>
    <m/>
    <d v="1958-07-08T00:00:00"/>
    <m/>
    <m/>
    <m/>
    <x v="34"/>
    <x v="3"/>
    <m/>
    <m/>
    <x v="0"/>
    <m/>
    <s v="Não se aplica"/>
    <m/>
    <m/>
    <m/>
    <m/>
    <m/>
    <m/>
    <m/>
    <m/>
  </r>
  <r>
    <x v="0"/>
    <m/>
    <m/>
    <x v="2"/>
    <x v="5"/>
    <s v="Cachoeira"/>
    <x v="0"/>
    <s v="Igreja Matriz de Santiago"/>
    <n v="1"/>
    <x v="0"/>
    <n v="1"/>
    <n v="575"/>
    <n v="1958"/>
    <m/>
    <m/>
    <m/>
    <x v="3"/>
    <x v="0"/>
    <m/>
    <m/>
    <m/>
    <s v="BA2904902BIED00001"/>
    <s v="Bem Imóvel"/>
    <s v="Edificação"/>
    <x v="0"/>
    <m/>
    <m/>
    <d v="1960-08-01T00:00:00"/>
    <m/>
    <m/>
    <m/>
    <x v="27"/>
    <x v="4"/>
    <m/>
    <m/>
    <x v="0"/>
    <m/>
    <s v="Não se aplica"/>
    <m/>
    <m/>
    <m/>
    <m/>
    <m/>
    <m/>
    <m/>
    <s v="“O tombamento inclui todo o seu acervo, de acordo com a Resolução do Conselho Consultivo da SPHAN, de 13/08/85, referente ao Proc. Administ. nº 13/85/SPHAN&quot;."/>
  </r>
  <r>
    <x v="0"/>
    <s v="O Processo teve parecer de indeferimento em 31/05/1958, sendo INDEFERIDO em 05/07/1999."/>
    <m/>
    <x v="2"/>
    <x v="5"/>
    <s v="Cachoeira"/>
    <x v="6"/>
    <s v="Capela e Aqueduto do Engenho da Ponta"/>
    <n v="1"/>
    <x v="1"/>
    <n v="1"/>
    <n v="576"/>
    <n v="1958"/>
    <m/>
    <m/>
    <m/>
    <x v="3"/>
    <x v="4"/>
    <m/>
    <m/>
    <m/>
    <s v=" "/>
    <s v="Bem Imóvel"/>
    <s v="Conjunto Arquitetônico"/>
    <x v="3"/>
    <m/>
    <m/>
    <m/>
    <m/>
    <m/>
    <m/>
    <x v="1"/>
    <x v="1"/>
    <m/>
    <d v="1999-07-05T00:00:00"/>
    <x v="3"/>
    <m/>
    <m/>
    <m/>
    <m/>
    <m/>
    <m/>
    <m/>
    <m/>
    <m/>
    <m/>
  </r>
  <r>
    <x v="0"/>
    <m/>
    <m/>
    <x v="3"/>
    <x v="12"/>
    <s v="São José do Barreiro"/>
    <x v="6"/>
    <s v="Fazenda do Pau d'Alho: casa"/>
    <n v="1"/>
    <x v="0"/>
    <n v="1"/>
    <n v="577"/>
    <n v="1958"/>
    <m/>
    <m/>
    <m/>
    <x v="3"/>
    <x v="0"/>
    <m/>
    <m/>
    <m/>
    <s v="SP3549607BIED00001"/>
    <s v="Bem Imóvel"/>
    <s v="Conjunto Arquitetônico"/>
    <x v="3"/>
    <m/>
    <d v="1968-02-19T00:00:00"/>
    <m/>
    <m/>
    <m/>
    <m/>
    <x v="42"/>
    <x v="4"/>
    <m/>
    <m/>
    <x v="0"/>
    <m/>
    <s v="Não se aplica"/>
    <m/>
    <m/>
    <m/>
    <m/>
    <m/>
    <m/>
    <m/>
    <m/>
  </r>
  <r>
    <x v="0"/>
    <m/>
    <m/>
    <x v="3"/>
    <x v="3"/>
    <s v="Rio de Janeiro"/>
    <x v="4"/>
    <s v="Casa à Rua Monte Alegre, 255 onde faleceu Benjamin Constant e respectiva área desapropriada pela Constituição de 1891, atual Museu Benjamin Constant"/>
    <n v="1"/>
    <x v="0"/>
    <n v="1"/>
    <n v="578"/>
    <n v="1958"/>
    <m/>
    <m/>
    <m/>
    <x v="3"/>
    <x v="0"/>
    <m/>
    <m/>
    <m/>
    <s v="RJ-3304557-BI-ED-00058"/>
    <s v="Bem Imóvel"/>
    <s v="Edificação"/>
    <x v="1"/>
    <m/>
    <d v="1958-04-02T00:00:00"/>
    <m/>
    <m/>
    <m/>
    <m/>
    <x v="34"/>
    <x v="3"/>
    <m/>
    <m/>
    <x v="0"/>
    <m/>
    <s v="Não se aplica"/>
    <m/>
    <m/>
    <m/>
    <m/>
    <m/>
    <m/>
    <m/>
    <m/>
  </r>
  <r>
    <x v="0"/>
    <s v="Resolução que informa o INDEFERIMENTO do Processo em 21/08/1958."/>
    <m/>
    <x v="2"/>
    <x v="5"/>
    <s v="Bom Jesus da Lapa"/>
    <x v="11"/>
    <s v="Conjunto Paisagístico: Morro do Santuário do Bom Jesus da Lapa"/>
    <n v="1"/>
    <x v="1"/>
    <n v="1"/>
    <n v="579"/>
    <n v="1958"/>
    <m/>
    <m/>
    <m/>
    <x v="3"/>
    <x v="4"/>
    <m/>
    <m/>
    <m/>
    <s v=" "/>
    <s v="Bem Paisagístico"/>
    <s v="Paisagem"/>
    <x v="1"/>
    <m/>
    <m/>
    <m/>
    <m/>
    <n v="1958"/>
    <n v="26"/>
    <x v="1"/>
    <x v="1"/>
    <m/>
    <d v="1958-08-21T00:00:00"/>
    <x v="6"/>
    <m/>
    <m/>
    <m/>
    <m/>
    <m/>
    <m/>
    <m/>
    <m/>
    <m/>
    <m/>
  </r>
  <r>
    <x v="0"/>
    <s v="Processo INDEFERIDO em 21/03/2013."/>
    <m/>
    <x v="2"/>
    <x v="2"/>
    <s v="Recife"/>
    <x v="8"/>
    <s v="Peças de Arte Sacra dos Bispados do Nordeste"/>
    <n v="1"/>
    <x v="1"/>
    <n v="1"/>
    <n v="580"/>
    <n v="1958"/>
    <m/>
    <m/>
    <m/>
    <x v="3"/>
    <x v="4"/>
    <m/>
    <m/>
    <m/>
    <s v=" "/>
    <s v="Bem Móvel e Integrado"/>
    <s v="Coleção"/>
    <x v="1"/>
    <m/>
    <m/>
    <m/>
    <m/>
    <m/>
    <m/>
    <x v="1"/>
    <x v="1"/>
    <m/>
    <d v="2013-03-21T00:00:00"/>
    <x v="5"/>
    <m/>
    <m/>
    <m/>
    <m/>
    <m/>
    <m/>
    <m/>
    <m/>
    <m/>
    <m/>
  </r>
  <r>
    <x v="0"/>
    <s v="Processo com parecer para indeferimento em 10/06/1958, sendo INDEFERIDO em 25/05/2010, conforme decisão do Conselho Consultivo do Patrimônio Cultural na sua 63ª Reunião, realizada em 15.04.2010."/>
    <m/>
    <x v="3"/>
    <x v="14"/>
    <s v="Aracruz"/>
    <x v="4"/>
    <s v="Casa: Antiga Câmara e Cadeia de Santa Cruz; Câmara de Santa Cruz"/>
    <n v="1"/>
    <x v="1"/>
    <n v="1"/>
    <n v="581"/>
    <n v="1958"/>
    <m/>
    <m/>
    <m/>
    <x v="3"/>
    <x v="4"/>
    <m/>
    <m/>
    <m/>
    <s v=" "/>
    <s v="Bem Imóvel"/>
    <s v="Edificação"/>
    <x v="1"/>
    <m/>
    <m/>
    <m/>
    <m/>
    <m/>
    <m/>
    <x v="1"/>
    <x v="1"/>
    <m/>
    <d v="2010-05-25T00:00:00"/>
    <x v="5"/>
    <m/>
    <m/>
    <m/>
    <m/>
    <m/>
    <m/>
    <m/>
    <m/>
    <m/>
    <m/>
  </r>
  <r>
    <x v="0"/>
    <s v="O Processo teve parecer de indeferimento em 23/07/1958, sendo INDEFERIDO em 05/07/1999."/>
    <m/>
    <x v="3"/>
    <x v="6"/>
    <s v="Lagoa Santa"/>
    <x v="0"/>
    <s v="Capela do Rosario da Quinta do Sumidouro"/>
    <n v="1"/>
    <x v="1"/>
    <n v="1"/>
    <n v="582"/>
    <n v="1958"/>
    <m/>
    <m/>
    <m/>
    <x v="3"/>
    <x v="4"/>
    <m/>
    <m/>
    <m/>
    <s v=" "/>
    <s v="Bem Imóvel"/>
    <s v="Edificação"/>
    <x v="0"/>
    <m/>
    <m/>
    <m/>
    <m/>
    <m/>
    <m/>
    <x v="1"/>
    <x v="1"/>
    <m/>
    <d v="1999-07-05T00:00:00"/>
    <x v="3"/>
    <m/>
    <m/>
    <m/>
    <m/>
    <m/>
    <m/>
    <m/>
    <m/>
    <m/>
    <m/>
  </r>
  <r>
    <x v="0"/>
    <s v="Processo INDEFERIDO em 27/02/2004."/>
    <m/>
    <x v="2"/>
    <x v="5"/>
    <s v="Salvador"/>
    <x v="8"/>
    <s v="Alfaias do Convento das Mercês"/>
    <n v="1"/>
    <x v="1"/>
    <n v="1"/>
    <n v="583"/>
    <n v="1958"/>
    <m/>
    <m/>
    <m/>
    <x v="3"/>
    <x v="4"/>
    <m/>
    <m/>
    <m/>
    <s v=" "/>
    <s v="Bem Móvel e Integrado"/>
    <s v="Artefato"/>
    <x v="1"/>
    <m/>
    <m/>
    <m/>
    <m/>
    <m/>
    <m/>
    <x v="1"/>
    <x v="1"/>
    <m/>
    <d v="2004-02-27T00:00:00"/>
    <x v="2"/>
    <m/>
    <m/>
    <m/>
    <m/>
    <m/>
    <m/>
    <m/>
    <m/>
    <m/>
    <m/>
  </r>
  <r>
    <x v="0"/>
    <m/>
    <m/>
    <x v="2"/>
    <x v="5"/>
    <s v="Salvador"/>
    <x v="8"/>
    <s v="Coleção de silhares de azulejos oriundos do Palacete Aguiar e instalados na sede da Reitoria da Universidade da Bahia, à rua Algusto Viana, s/nº"/>
    <n v="1"/>
    <x v="0"/>
    <n v="1"/>
    <n v="584"/>
    <n v="1958"/>
    <m/>
    <m/>
    <m/>
    <x v="3"/>
    <x v="0"/>
    <m/>
    <m/>
    <m/>
    <s v="BA2927408BMCL00001"/>
    <s v="Bem Móvel e Integrado"/>
    <s v="Coleção"/>
    <x v="1"/>
    <m/>
    <m/>
    <d v="1958-08-27T00:00:00"/>
    <m/>
    <m/>
    <m/>
    <x v="34"/>
    <x v="3"/>
    <m/>
    <m/>
    <x v="0"/>
    <m/>
    <s v="Não se aplica"/>
    <m/>
    <s v="Não se aplica"/>
    <m/>
    <m/>
    <m/>
    <m/>
    <m/>
    <m/>
  </r>
  <r>
    <x v="0"/>
    <m/>
    <m/>
    <x v="3"/>
    <x v="3"/>
    <s v="Niterói"/>
    <x v="4"/>
    <s v="Casa à Avenida Quintino Bocaiúva, 145"/>
    <n v="1"/>
    <x v="0"/>
    <n v="1"/>
    <n v="585"/>
    <n v="1985"/>
    <m/>
    <m/>
    <m/>
    <x v="3"/>
    <x v="0"/>
    <m/>
    <m/>
    <m/>
    <s v="RJ3303302BIED00007"/>
    <s v="Bem Imóvel"/>
    <s v="Edificação"/>
    <x v="1"/>
    <m/>
    <m/>
    <d v="1962-04-11T00:00:00"/>
    <m/>
    <m/>
    <m/>
    <x v="15"/>
    <x v="4"/>
    <m/>
    <m/>
    <x v="0"/>
    <m/>
    <s v="Não se aplica"/>
    <m/>
    <m/>
    <m/>
    <m/>
    <m/>
    <m/>
    <m/>
    <m/>
  </r>
  <r>
    <x v="0"/>
    <s v="O Processo 0586-T-58 foi ANEXADO ao Processo 1176-T-85."/>
    <m/>
    <x v="3"/>
    <x v="12"/>
    <s v="São Paulo"/>
    <x v="4"/>
    <s v="Igreja: Carmo (Ordem 3ª)"/>
    <n v="1"/>
    <x v="1"/>
    <n v="1"/>
    <n v="586"/>
    <m/>
    <m/>
    <m/>
    <m/>
    <x v="3"/>
    <x v="6"/>
    <m/>
    <m/>
    <m/>
    <s v="SP-3550308-BI-ED-00013"/>
    <s v="Bem Imóvel"/>
    <s v="Edificação"/>
    <x v="0"/>
    <m/>
    <m/>
    <m/>
    <m/>
    <m/>
    <m/>
    <x v="1"/>
    <x v="1"/>
    <m/>
    <m/>
    <x v="0"/>
    <m/>
    <m/>
    <m/>
    <m/>
    <m/>
    <m/>
    <m/>
    <m/>
    <m/>
    <m/>
  </r>
  <r>
    <x v="0"/>
    <m/>
    <s v="01458.000807/2014-41"/>
    <x v="3"/>
    <x v="12"/>
    <s v="São Paulo"/>
    <x v="4"/>
    <s v="Casa Glória - Casa Chinesa"/>
    <n v="1"/>
    <x v="1"/>
    <n v="1"/>
    <n v="587"/>
    <n v="1958"/>
    <s v="não existe"/>
    <s v="interna"/>
    <s v="não consta"/>
    <x v="3"/>
    <x v="4"/>
    <m/>
    <m/>
    <m/>
    <s v=" "/>
    <s v="Bem Imóvel"/>
    <s v="Edificação"/>
    <x v="1"/>
    <m/>
    <m/>
    <m/>
    <m/>
    <m/>
    <m/>
    <x v="1"/>
    <x v="1"/>
    <m/>
    <m/>
    <x v="0"/>
    <m/>
    <m/>
    <m/>
    <m/>
    <m/>
    <m/>
    <m/>
    <m/>
    <m/>
    <m/>
  </r>
  <r>
    <x v="0"/>
    <m/>
    <m/>
    <x v="3"/>
    <x v="6"/>
    <s v="Sete Lagoas"/>
    <x v="4"/>
    <s v="Casa na Praça Santo Antônio, 94 antiga sede da fazenda Sete Lagoas"/>
    <n v="1"/>
    <x v="0"/>
    <n v="1"/>
    <n v="588"/>
    <n v="1958"/>
    <m/>
    <m/>
    <m/>
    <x v="3"/>
    <x v="0"/>
    <m/>
    <m/>
    <m/>
    <s v="MG3167202BIED00001"/>
    <s v="Bem Imóvel"/>
    <s v="Edificação"/>
    <x v="1"/>
    <m/>
    <d v="1968-08-14T00:00:00"/>
    <m/>
    <m/>
    <m/>
    <m/>
    <x v="42"/>
    <x v="4"/>
    <m/>
    <m/>
    <x v="0"/>
    <m/>
    <s v="Não se aplica"/>
    <m/>
    <m/>
    <m/>
    <m/>
    <m/>
    <m/>
    <m/>
    <m/>
  </r>
  <r>
    <x v="0"/>
    <m/>
    <m/>
    <x v="3"/>
    <x v="3"/>
    <s v="Rio de Janeiro"/>
    <x v="8"/>
    <s v="Arco e oratório de Nossa Senhora da Boa Esperança localizados nos fundos da Igreja de Nossa Senhora do Carmo"/>
    <n v="1"/>
    <x v="0"/>
    <n v="1"/>
    <n v="589"/>
    <n v="1958"/>
    <m/>
    <m/>
    <m/>
    <x v="3"/>
    <x v="0"/>
    <m/>
    <m/>
    <m/>
    <s v="RJ-3304557-BM-AC-00004"/>
    <s v="Bem Móvel e Integrado"/>
    <s v="Artefato"/>
    <x v="1"/>
    <m/>
    <m/>
    <d v="1960-03-17T00:00:00"/>
    <m/>
    <n v="1960"/>
    <n v="30"/>
    <x v="27"/>
    <x v="4"/>
    <m/>
    <m/>
    <x v="0"/>
    <m/>
    <s v="Não se aplica"/>
    <m/>
    <s v="Não se aplica"/>
    <m/>
    <m/>
    <m/>
    <m/>
    <m/>
    <m/>
  </r>
  <r>
    <x v="0"/>
    <s v="O Processo 0590-T-58 deverá ser anexado ao 1341-T-94 (onjunto Arquitetônico e Paisagístico da Pampulha) quando o volume IV do mesmo retornar ao ACI-RJ. "/>
    <m/>
    <x v="3"/>
    <x v="6"/>
    <s v="Belo Horizonte"/>
    <x v="4"/>
    <s v="Casa: Antigo Casino da Pampulha"/>
    <n v="1"/>
    <x v="1"/>
    <n v="1"/>
    <n v="590"/>
    <n v="1958"/>
    <m/>
    <m/>
    <m/>
    <x v="3"/>
    <x v="6"/>
    <m/>
    <m/>
    <m/>
    <s v="MG-3106200-BI-ED-00016"/>
    <s v="Bem Imóvel"/>
    <s v="Edificação"/>
    <x v="1"/>
    <m/>
    <m/>
    <m/>
    <m/>
    <m/>
    <m/>
    <x v="1"/>
    <x v="1"/>
    <m/>
    <m/>
    <x v="0"/>
    <s v="Observação do Arquivo: &quot;Aguardando o retorno do processo 1341-T-94 para ser apensado ao mesmo&quot;"/>
    <m/>
    <m/>
    <m/>
    <m/>
    <m/>
    <m/>
    <m/>
    <m/>
    <m/>
  </r>
  <r>
    <x v="3"/>
    <s v="resposta à rerratificação, considerando a pubnlicação da portaria de entorno."/>
    <s v="01458.001643/2010-45"/>
    <x v="3"/>
    <x v="6"/>
    <s v="Belo Horizonte"/>
    <x v="11"/>
    <s v="Conjunto paisagístico do pico e da parte mais alcantilada da Serra do Curral"/>
    <n v="1"/>
    <x v="0"/>
    <n v="1"/>
    <n v="591"/>
    <n v="1958"/>
    <m/>
    <m/>
    <m/>
    <x v="3"/>
    <x v="3"/>
    <m/>
    <m/>
    <m/>
    <s v="MG3106200PSPS00001"/>
    <s v="Bem Paisagístico"/>
    <s v="Paisagem"/>
    <x v="1"/>
    <d v="1960-09-21T00:00:00"/>
    <m/>
    <m/>
    <m/>
    <n v="1960"/>
    <s v="30, 35"/>
    <x v="27"/>
    <x v="4"/>
    <n v="1961"/>
    <m/>
    <x v="0"/>
    <s v="Tombamento aprovado na 30ª reunião do Conselho consultivo, em 1960, mas foram pedidos estudos para definir a área compreendida pelo tombamento. Rerratificado em 1961 (35ª reunião), com a aprovação da área"/>
    <s v="P"/>
    <m/>
    <s v="P"/>
    <s v="sim"/>
    <m/>
    <m/>
    <s v="Em andamento (acompanhamento CGAF, 2016)"/>
    <n v="2016"/>
    <s v="Tombamento e entorno: PORTARIA No 444, DE 27 DE OUTUBRO DE 2016 (anulou a Portaria n 198, de 18 de maio de 2016)"/>
  </r>
  <r>
    <x v="0"/>
    <m/>
    <m/>
    <x v="3"/>
    <x v="12"/>
    <s v="Ubatuba"/>
    <x v="4"/>
    <s v="Sobradão do Porto"/>
    <n v="1"/>
    <x v="0"/>
    <n v="1"/>
    <n v="592"/>
    <n v="1959"/>
    <m/>
    <m/>
    <m/>
    <x v="3"/>
    <x v="0"/>
    <m/>
    <m/>
    <m/>
    <s v="SP3555406BIED00001"/>
    <s v="Bem Imóvel"/>
    <s v="Edificação"/>
    <x v="1"/>
    <m/>
    <m/>
    <d v="1959-03-03T00:00:00"/>
    <m/>
    <m/>
    <m/>
    <x v="31"/>
    <x v="3"/>
    <m/>
    <m/>
    <x v="0"/>
    <m/>
    <s v="Não se aplica"/>
    <m/>
    <m/>
    <m/>
    <m/>
    <m/>
    <m/>
    <m/>
    <s v="O sobrado foi declarado de utilidade pública pelo Decreto nº 31, de 06 de agosto de 1981."/>
  </r>
  <r>
    <x v="3"/>
    <s v="Ação judicial com parecer de força executória"/>
    <s v="01458.000278/2013-02"/>
    <x v="3"/>
    <x v="12"/>
    <s v="São Paulo"/>
    <x v="0"/>
    <s v="Igreja de São Francisco (Ordem Terceira)"/>
    <n v="1"/>
    <x v="1"/>
    <n v="1"/>
    <n v="593"/>
    <n v="1959"/>
    <m/>
    <m/>
    <m/>
    <x v="3"/>
    <x v="8"/>
    <s v="DEFERIMENTO"/>
    <m/>
    <m/>
    <s v=" "/>
    <s v="Bem Imóvel"/>
    <s v="Edificação"/>
    <x v="0"/>
    <m/>
    <m/>
    <m/>
    <m/>
    <m/>
    <m/>
    <x v="1"/>
    <x v="1"/>
    <m/>
    <m/>
    <x v="0"/>
    <m/>
    <m/>
    <m/>
    <m/>
    <m/>
    <m/>
    <m/>
    <m/>
    <m/>
    <m/>
  </r>
  <r>
    <x v="0"/>
    <s v="Processo desaparecido e reconstituído a partir de cópia existente na Superintendência."/>
    <m/>
    <x v="5"/>
    <x v="23"/>
    <s v="Brasília"/>
    <x v="4"/>
    <s v="Catetinho"/>
    <n v="1"/>
    <x v="0"/>
    <n v="1"/>
    <n v="594"/>
    <n v="1959"/>
    <m/>
    <m/>
    <m/>
    <x v="3"/>
    <x v="0"/>
    <m/>
    <m/>
    <m/>
    <s v="DF5300108BIED00018"/>
    <s v="Bem Imóvel"/>
    <s v="Edificação"/>
    <x v="1"/>
    <m/>
    <d v="1959-07-21T00:00:00"/>
    <m/>
    <m/>
    <m/>
    <m/>
    <x v="31"/>
    <x v="3"/>
    <m/>
    <m/>
    <x v="0"/>
    <m/>
    <s v="Não se aplica"/>
    <m/>
    <s v="Não se aplica"/>
    <m/>
    <m/>
    <m/>
    <m/>
    <m/>
    <s v="Inserido na poligonal de entorno do Conjunto Urbanístico de Brasília"/>
  </r>
  <r>
    <x v="0"/>
    <m/>
    <m/>
    <x v="2"/>
    <x v="9"/>
    <s v="Caucaia"/>
    <x v="4"/>
    <s v="Casa de Câmara e Cadeia"/>
    <n v="1"/>
    <x v="0"/>
    <n v="1"/>
    <n v="595"/>
    <n v="1959"/>
    <m/>
    <m/>
    <m/>
    <x v="3"/>
    <x v="0"/>
    <m/>
    <m/>
    <m/>
    <s v="CE2303709BIED00002"/>
    <s v="Bem Imóvel"/>
    <s v="Edificação"/>
    <x v="1"/>
    <m/>
    <d v="1973-05-30T00:00:00"/>
    <m/>
    <m/>
    <m/>
    <m/>
    <x v="43"/>
    <x v="5"/>
    <m/>
    <m/>
    <x v="0"/>
    <m/>
    <s v="Não se aplica"/>
    <m/>
    <m/>
    <m/>
    <m/>
    <m/>
    <m/>
    <m/>
    <m/>
  </r>
  <r>
    <x v="0"/>
    <m/>
    <m/>
    <x v="3"/>
    <x v="6"/>
    <s v="Pitangui"/>
    <x v="4"/>
    <s v="Casa de Câmara e Cadeia ou Paço Municipal de Pitangui, Rua José Gonçalves, nº 29"/>
    <n v="1"/>
    <x v="0"/>
    <n v="1"/>
    <n v="596"/>
    <n v="1959"/>
    <m/>
    <m/>
    <m/>
    <x v="3"/>
    <x v="0"/>
    <m/>
    <m/>
    <m/>
    <s v="MG3151404BIED00001"/>
    <s v="Bem Imóvel"/>
    <s v="Edificação"/>
    <x v="1"/>
    <m/>
    <m/>
    <d v="1959-08-04T00:00:00"/>
    <m/>
    <m/>
    <m/>
    <x v="31"/>
    <x v="3"/>
    <m/>
    <m/>
    <x v="0"/>
    <m/>
    <s v="Não se aplica"/>
    <m/>
    <m/>
    <m/>
    <m/>
    <m/>
    <m/>
    <m/>
    <s v="secretaria de cultura está sem recursos para recuperar edifício (abril/2013). Entrou em contato para saber como obter dinheiro"/>
  </r>
  <r>
    <x v="0"/>
    <s v=" "/>
    <s v=" "/>
    <x v="3"/>
    <x v="6"/>
    <s v="Minas Novas"/>
    <x v="4"/>
    <s v="Casa na Avenida Getúlio Vargas - Sobradão do Foro"/>
    <n v="1"/>
    <x v="0"/>
    <n v="1"/>
    <n v="597"/>
    <n v="1959"/>
    <m/>
    <m/>
    <m/>
    <x v="3"/>
    <x v="0"/>
    <s v=" "/>
    <m/>
    <m/>
    <s v="MG-3141801-BI-ED-00002_x0009_"/>
    <s v="Bem Imóvel"/>
    <s v="Edificação"/>
    <x v="6"/>
    <d v="1959-09-01T00:00:00"/>
    <s v=" "/>
    <s v=" "/>
    <s v=" "/>
    <n v="1959"/>
    <n v="29"/>
    <x v="31"/>
    <x v="3"/>
    <s v=" "/>
    <s v=" "/>
    <x v="8"/>
    <s v=" "/>
    <s v=" "/>
    <s v=" "/>
    <s v=" "/>
    <s v=" "/>
    <s v=" "/>
    <s v=" "/>
    <s v=" "/>
    <s v=" "/>
    <s v=" "/>
  </r>
  <r>
    <x v="0"/>
    <s v="Processo INDEFERIDO em 30/10/1962."/>
    <m/>
    <x v="3"/>
    <x v="3"/>
    <s v="Rio de Janeiro"/>
    <x v="4"/>
    <s v="Escola de Educação Feminina Princesa Isabel (antiga Fazenda de Santa Cruz)"/>
    <n v="1"/>
    <x v="1"/>
    <n v="1"/>
    <n v="598"/>
    <m/>
    <m/>
    <m/>
    <m/>
    <x v="3"/>
    <x v="4"/>
    <m/>
    <m/>
    <m/>
    <m/>
    <s v="Bem Imóvel"/>
    <s v="Edificação"/>
    <x v="1"/>
    <m/>
    <m/>
    <m/>
    <m/>
    <n v="1962"/>
    <n v="40"/>
    <x v="1"/>
    <x v="1"/>
    <m/>
    <d v="1962-10-30T00:00:00"/>
    <x v="4"/>
    <m/>
    <m/>
    <m/>
    <m/>
    <m/>
    <m/>
    <m/>
    <m/>
    <m/>
    <m/>
  </r>
  <r>
    <x v="0"/>
    <m/>
    <m/>
    <x v="2"/>
    <x v="8"/>
    <s v="São Luís"/>
    <x v="2"/>
    <s v="Casas à Avenida Pedro II, 199 e 205"/>
    <n v="1"/>
    <x v="0"/>
    <n v="1"/>
    <n v="599"/>
    <n v="1959"/>
    <m/>
    <m/>
    <m/>
    <x v="3"/>
    <x v="0"/>
    <m/>
    <m/>
    <m/>
    <s v="MA2111300BIED00006"/>
    <s v="Bem Imóvel"/>
    <s v="Conjunto Arquitetônico"/>
    <x v="1"/>
    <m/>
    <m/>
    <d v="1961-08-17T00:00:00"/>
    <m/>
    <m/>
    <m/>
    <x v="32"/>
    <x v="4"/>
    <m/>
    <m/>
    <x v="0"/>
    <m/>
    <s v="Não se aplica"/>
    <s v="sim"/>
    <s v="Não se aplica"/>
    <s v="sim"/>
    <s v="sim"/>
    <m/>
    <m/>
    <m/>
    <m/>
  </r>
  <r>
    <x v="0"/>
    <m/>
    <m/>
    <x v="2"/>
    <x v="8"/>
    <s v="São Luís"/>
    <x v="4"/>
    <s v="Fonte das Pedras"/>
    <n v="1"/>
    <x v="0"/>
    <n v="1"/>
    <n v="600"/>
    <n v="1959"/>
    <m/>
    <m/>
    <m/>
    <x v="3"/>
    <x v="0"/>
    <m/>
    <m/>
    <m/>
    <s v="MA2111300BIED00004"/>
    <s v="Bem Imóvel"/>
    <s v="Edificação"/>
    <x v="1"/>
    <m/>
    <m/>
    <d v="1963-07-12T00:00:00"/>
    <m/>
    <m/>
    <m/>
    <x v="30"/>
    <x v="4"/>
    <m/>
    <m/>
    <x v="0"/>
    <s v="Segundo Superintendência: &quot;O bem tombado pelo Governo Federal, está inserido dentro do Conjunto Histórico, Arquitetônico e Paisagístico do Centro Urbano de São Luís tombado pelo Governo do Estado do Maranhão &quot;, ou seja, não tem entorno delimitado pelo IPH"/>
    <s v="Não se aplica"/>
    <s v="sim"/>
    <s v="S/D"/>
    <s v="não"/>
    <s v="sim"/>
    <m/>
    <m/>
    <m/>
    <s v="Segundo Superintendência: &quot;O bem tombado pelo Governo Federal, está inserido dentro do Conjunto Histórico, Arquitetônico e Paisagístico do Centro Urbano de São Luís tombado pelo Governo do Estado do Maranhão &quot;, ou seja, não tem entorno delimitado pelo IPH"/>
  </r>
  <r>
    <x v="0"/>
    <s v="O Processo 0601-T-59 foi ANEXADO ao Processo 1223-T-87 (Anexo 1)."/>
    <m/>
    <x v="3"/>
    <x v="6"/>
    <s v="Piranga"/>
    <x v="0"/>
    <s v="Capela do Senhor Bom Jesus de Matozinho"/>
    <n v="1"/>
    <x v="1"/>
    <n v="1"/>
    <n v="601"/>
    <n v="1959"/>
    <m/>
    <m/>
    <m/>
    <x v="3"/>
    <x v="6"/>
    <m/>
    <m/>
    <m/>
    <s v="MG3150802BICA00001"/>
    <s v="Bem Imóvel"/>
    <s v="Edificação"/>
    <x v="0"/>
    <m/>
    <m/>
    <m/>
    <m/>
    <m/>
    <m/>
    <x v="1"/>
    <x v="1"/>
    <m/>
    <m/>
    <x v="0"/>
    <m/>
    <m/>
    <m/>
    <m/>
    <m/>
    <m/>
    <m/>
    <m/>
    <m/>
    <m/>
  </r>
  <r>
    <x v="0"/>
    <m/>
    <m/>
    <x v="5"/>
    <x v="15"/>
    <s v="Jaraguá"/>
    <x v="0"/>
    <s v="Igreja de Nossa Senhora do Rosário"/>
    <n v="1"/>
    <x v="0"/>
    <n v="1"/>
    <n v="602"/>
    <n v="1959"/>
    <m/>
    <m/>
    <m/>
    <x v="3"/>
    <x v="0"/>
    <m/>
    <m/>
    <m/>
    <s v="GO5211800BIED00001"/>
    <s v="Bem Imóvel"/>
    <s v="Edificação"/>
    <x v="0"/>
    <m/>
    <m/>
    <d v="1960-01-26T00:00:00"/>
    <m/>
    <m/>
    <m/>
    <x v="27"/>
    <x v="4"/>
    <m/>
    <m/>
    <x v="0"/>
    <m/>
    <s v="Não se aplica"/>
    <m/>
    <m/>
    <m/>
    <m/>
    <m/>
    <m/>
    <m/>
    <m/>
  </r>
  <r>
    <x v="0"/>
    <m/>
    <m/>
    <x v="3"/>
    <x v="6"/>
    <s v="Lagoa Santa"/>
    <x v="4"/>
    <s v="Túmulos do Dr. Peter Wilhen Lund e de seus colaboradores Pedro Andreas Brandt, Guilherme Behrens e João Rodolfo Müller, e mais o pequeno cemitério em que se acham situados"/>
    <n v="1"/>
    <x v="0"/>
    <n v="1"/>
    <n v="603"/>
    <n v="1959"/>
    <m/>
    <m/>
    <m/>
    <x v="3"/>
    <x v="0"/>
    <m/>
    <m/>
    <m/>
    <s v="MG-3137601-BI-CA-00001"/>
    <s v="Bem Imóvel"/>
    <s v="Conjunto Arquitetônico"/>
    <x v="4"/>
    <m/>
    <d v="1960-05-09T00:00:00"/>
    <m/>
    <m/>
    <n v="1960"/>
    <n v="31"/>
    <x v="27"/>
    <x v="4"/>
    <m/>
    <m/>
    <x v="0"/>
    <m/>
    <s v="Não se aplica"/>
    <m/>
    <m/>
    <m/>
    <m/>
    <m/>
    <m/>
    <m/>
    <m/>
  </r>
  <r>
    <x v="0"/>
    <m/>
    <m/>
    <x v="3"/>
    <x v="6"/>
    <s v="Ouro Preto"/>
    <x v="0"/>
    <s v="Igreja Matriz de São Bartolomeu"/>
    <n v="1"/>
    <x v="0"/>
    <n v="1"/>
    <n v="604"/>
    <n v="1960"/>
    <m/>
    <m/>
    <m/>
    <x v="4"/>
    <x v="0"/>
    <m/>
    <m/>
    <m/>
    <s v="MG3146107BIED00031"/>
    <s v="Bem Imóvel"/>
    <s v="Edificação"/>
    <x v="0"/>
    <m/>
    <m/>
    <d v="1960-03-04T00:00:00"/>
    <m/>
    <m/>
    <m/>
    <x v="27"/>
    <x v="4"/>
    <m/>
    <m/>
    <x v="0"/>
    <m/>
    <s v="Não se aplica"/>
    <m/>
    <m/>
    <m/>
    <m/>
    <m/>
    <m/>
    <m/>
    <m/>
  </r>
  <r>
    <x v="3"/>
    <s v="Processo teve aprovação do Conselho Consultivo, sem notificação, houve impugnação e vários pareceres contrários. Está dentro do conjunto tombado de São Luis. O processo foi equivocadamente arquivado como processo administrativo. Localizado em 05/02/2020 p"/>
    <s v="01450.003726/2008-24"/>
    <x v="2"/>
    <x v="8"/>
    <s v="São Luís"/>
    <x v="4"/>
    <s v="Casa à Rua Godofredo Viana 240/216,São Luis, MA"/>
    <n v="1"/>
    <x v="1"/>
    <n v="1"/>
    <n v="605"/>
    <n v="1960"/>
    <m/>
    <m/>
    <m/>
    <x v="4"/>
    <x v="8"/>
    <s v="INDEFERIMENTO"/>
    <m/>
    <m/>
    <s v=" "/>
    <s v="Bem Imóvel"/>
    <s v="Edificação"/>
    <x v="1"/>
    <m/>
    <m/>
    <m/>
    <m/>
    <m/>
    <m/>
    <x v="1"/>
    <x v="1"/>
    <m/>
    <m/>
    <x v="0"/>
    <m/>
    <m/>
    <m/>
    <m/>
    <m/>
    <m/>
    <m/>
    <m/>
    <m/>
    <m/>
  </r>
  <r>
    <x v="0"/>
    <m/>
    <m/>
    <x v="2"/>
    <x v="5"/>
    <s v="Ituaçu"/>
    <x v="11"/>
    <s v="Gruta de Mangabeira"/>
    <n v="1"/>
    <x v="0"/>
    <n v="1"/>
    <n v="606"/>
    <n v="1960"/>
    <m/>
    <m/>
    <m/>
    <x v="4"/>
    <x v="0"/>
    <m/>
    <m/>
    <m/>
    <s v="BA2917201PSPS00001"/>
    <s v="Bem Paisagístico"/>
    <s v="Paisagem"/>
    <x v="1"/>
    <d v="1962-07-27T00:00:00"/>
    <m/>
    <m/>
    <m/>
    <m/>
    <m/>
    <x v="15"/>
    <x v="4"/>
    <m/>
    <m/>
    <x v="0"/>
    <m/>
    <m/>
    <m/>
    <m/>
    <m/>
    <m/>
    <m/>
    <m/>
    <m/>
    <m/>
  </r>
  <r>
    <x v="0"/>
    <s v="Demolido. Encaminhado para indeferimento em 17/11/2015"/>
    <s v="01458.000255/2013-90"/>
    <x v="5"/>
    <x v="15"/>
    <s v="Jataí"/>
    <x v="4"/>
    <s v="Casa de Câmara e Cadeia (antiga), situada na Praça Professor Maromba"/>
    <n v="1"/>
    <x v="1"/>
    <n v="1"/>
    <n v="607"/>
    <n v="1960"/>
    <m/>
    <m/>
    <m/>
    <x v="4"/>
    <x v="4"/>
    <m/>
    <m/>
    <m/>
    <s v=" "/>
    <s v="Bem Imóvel"/>
    <s v="Edificação"/>
    <x v="1"/>
    <m/>
    <m/>
    <m/>
    <m/>
    <m/>
    <m/>
    <x v="1"/>
    <x v="1"/>
    <m/>
    <d v="1905-07-07T00:00:00"/>
    <x v="5"/>
    <m/>
    <m/>
    <m/>
    <m/>
    <m/>
    <m/>
    <m/>
    <m/>
    <m/>
    <m/>
  </r>
  <r>
    <x v="5"/>
    <s v="Infor Arquivo: &quot;23/08/1983 - Assessoria Jurídica - Teresa Beatriz - Vol. 1 - 13/02/1998 - Não localizado - Projur - Vol. 1&quot;"/>
    <m/>
    <x v="3"/>
    <x v="6"/>
    <s v="Itabirito"/>
    <x v="11"/>
    <s v="Pico de Itabira - Conjunto Paisagístico e Pico do Itabirito"/>
    <n v="1"/>
    <x v="2"/>
    <n v="1"/>
    <n v="608"/>
    <n v="1960"/>
    <m/>
    <m/>
    <m/>
    <x v="4"/>
    <x v="2"/>
    <m/>
    <m/>
    <m/>
    <s v=" "/>
    <s v="Bem Paisagístico"/>
    <s v="Paisagem"/>
    <x v="1"/>
    <s v="c"/>
    <m/>
    <m/>
    <m/>
    <s v="1961, 1966"/>
    <s v="35, 46"/>
    <x v="1"/>
    <x v="1"/>
    <m/>
    <m/>
    <x v="0"/>
    <s v="Na 46ª reunião do Conselho Consultivo foi aprovado solicitar à Presidência reconsiderar a decisão do destombamento do bem. Cancelada a Inscrição nº 31 no Livro do Tombo Arqueológico, Etnográfico e Paisagístico, por despacho do Presidente da República data"/>
    <m/>
    <m/>
    <m/>
    <m/>
    <m/>
    <m/>
    <m/>
    <m/>
    <m/>
  </r>
  <r>
    <x v="0"/>
    <s v="Processo INDEFERIDO em 06/07/1962."/>
    <m/>
    <x v="4"/>
    <x v="11"/>
    <s v="Belém"/>
    <x v="4"/>
    <s v="Casa da Travessa Joaquim Távora, 60"/>
    <n v="1"/>
    <x v="1"/>
    <n v="1"/>
    <n v="609"/>
    <n v="1960"/>
    <m/>
    <m/>
    <m/>
    <x v="4"/>
    <x v="4"/>
    <m/>
    <m/>
    <m/>
    <s v=" "/>
    <s v="Bem Imóvel"/>
    <s v="Edificação"/>
    <x v="1"/>
    <m/>
    <m/>
    <m/>
    <m/>
    <m/>
    <m/>
    <x v="1"/>
    <x v="1"/>
    <m/>
    <d v="1962-07-06T00:00:00"/>
    <x v="4"/>
    <m/>
    <m/>
    <m/>
    <m/>
    <m/>
    <m/>
    <m/>
    <m/>
    <m/>
    <m/>
  </r>
  <r>
    <x v="0"/>
    <m/>
    <m/>
    <x v="3"/>
    <x v="6"/>
    <s v="Belo Horizonte"/>
    <x v="8"/>
    <s v="Lavatório da Igreja de Nossa Senhora da Boa Viagem"/>
    <n v="1"/>
    <x v="0"/>
    <n v="1"/>
    <n v="610"/>
    <n v="1960"/>
    <m/>
    <m/>
    <m/>
    <x v="4"/>
    <x v="0"/>
    <m/>
    <m/>
    <m/>
    <s v="MG3106200BMAR00001"/>
    <s v="Bem Móvel e Integrado"/>
    <s v="Artefato"/>
    <x v="1"/>
    <m/>
    <m/>
    <d v="1960-07-01T00:00:00"/>
    <m/>
    <m/>
    <m/>
    <x v="27"/>
    <x v="4"/>
    <m/>
    <m/>
    <x v="0"/>
    <m/>
    <s v="Não se aplica"/>
    <m/>
    <s v="Não se aplica"/>
    <m/>
    <m/>
    <m/>
    <m/>
    <m/>
    <m/>
  </r>
  <r>
    <x v="0"/>
    <s v="Processo INDEFERIDO em 06/07/1962."/>
    <m/>
    <x v="4"/>
    <x v="11"/>
    <s v="Belém"/>
    <x v="3"/>
    <s v="Coleção de cerâmica arqueológica de propriedade da Sra. Ilse Liebold"/>
    <n v="1"/>
    <x v="1"/>
    <n v="1"/>
    <n v="611"/>
    <n v="1960"/>
    <m/>
    <m/>
    <m/>
    <x v="4"/>
    <x v="4"/>
    <m/>
    <m/>
    <m/>
    <s v=" "/>
    <s v="Bem Móvel e Integrado"/>
    <s v="Coleção"/>
    <x v="1"/>
    <m/>
    <m/>
    <m/>
    <m/>
    <m/>
    <m/>
    <x v="1"/>
    <x v="1"/>
    <m/>
    <d v="1962-07-06T00:00:00"/>
    <x v="4"/>
    <m/>
    <m/>
    <m/>
    <m/>
    <m/>
    <m/>
    <m/>
    <m/>
    <m/>
    <m/>
  </r>
  <r>
    <x v="0"/>
    <m/>
    <m/>
    <x v="3"/>
    <x v="3"/>
    <s v="Petrópolis"/>
    <x v="2"/>
    <s v="Palácio de Cristal e Praça da Confluência"/>
    <n v="1"/>
    <x v="0"/>
    <n v="1"/>
    <n v="612"/>
    <n v="1960"/>
    <m/>
    <m/>
    <m/>
    <x v="4"/>
    <x v="0"/>
    <m/>
    <m/>
    <m/>
    <s v="RJ-3303906-BI-CA-00002"/>
    <s v="Bem Imóvel"/>
    <s v="Conjunto Arquitetônico"/>
    <x v="1"/>
    <d v="1967-06-21T00:00:00"/>
    <m/>
    <d v="1967-06-21T00:00:00"/>
    <m/>
    <n v="1960"/>
    <n v="32"/>
    <x v="29"/>
    <x v="4"/>
    <m/>
    <m/>
    <x v="0"/>
    <m/>
    <s v="T"/>
    <s v="sim"/>
    <s v="Não se aplica"/>
    <m/>
    <s v="não"/>
    <m/>
    <m/>
    <m/>
    <s v="Bem tombado isoladamente incluido no conjunto tombado"/>
  </r>
  <r>
    <x v="0"/>
    <m/>
    <m/>
    <x v="3"/>
    <x v="3"/>
    <s v="Casimiro de Abreu"/>
    <x v="4"/>
    <s v="Casa à Praça Marechal Deodoro ou Rua Bernardo Gomes, conhecida como casa de Casimiro de Abreu"/>
    <n v="1"/>
    <x v="0"/>
    <n v="1"/>
    <n v="613"/>
    <n v="1960"/>
    <m/>
    <m/>
    <m/>
    <x v="4"/>
    <x v="0"/>
    <m/>
    <m/>
    <m/>
    <s v="RJ3301306BIED00001"/>
    <s v="Bem Imóvel"/>
    <s v="Edificação"/>
    <x v="1"/>
    <m/>
    <d v="1963-03-13T00:00:00"/>
    <m/>
    <m/>
    <m/>
    <m/>
    <x v="30"/>
    <x v="4"/>
    <m/>
    <m/>
    <x v="0"/>
    <m/>
    <s v="Não se aplica"/>
    <m/>
    <m/>
    <m/>
    <m/>
    <m/>
    <m/>
    <m/>
    <m/>
  </r>
  <r>
    <x v="0"/>
    <s v="Processo INDEFERIDO em 30/10/1962."/>
    <m/>
    <x v="3"/>
    <x v="3"/>
    <s v="Rio de Janeiro"/>
    <x v="8"/>
    <s v="Objeto: Bengala"/>
    <n v="1"/>
    <x v="1"/>
    <n v="1"/>
    <n v="614"/>
    <n v="1960"/>
    <m/>
    <m/>
    <m/>
    <x v="4"/>
    <x v="4"/>
    <m/>
    <m/>
    <m/>
    <s v=" "/>
    <s v="Bem Móvel e Integrado"/>
    <s v="Artefato"/>
    <x v="1"/>
    <m/>
    <m/>
    <m/>
    <m/>
    <n v="1962"/>
    <n v="40"/>
    <x v="1"/>
    <x v="1"/>
    <m/>
    <d v="1962-10-30T00:00:00"/>
    <x v="4"/>
    <m/>
    <m/>
    <m/>
    <m/>
    <m/>
    <m/>
    <m/>
    <m/>
    <m/>
    <m/>
  </r>
  <r>
    <x v="0"/>
    <m/>
    <s v="01450.011586/2008-68"/>
    <x v="3"/>
    <x v="3"/>
    <s v="Rio de Janeiro"/>
    <x v="4"/>
    <s v="Edifício Sede da Escola Nacional de Engenharia (Largo de São Francisco )"/>
    <n v="1"/>
    <x v="0"/>
    <n v="1"/>
    <n v="615"/>
    <n v="1960"/>
    <m/>
    <m/>
    <m/>
    <x v="4"/>
    <x v="0"/>
    <m/>
    <m/>
    <m/>
    <s v="RJ3304557BIED00100"/>
    <s v="Bem Imóvel"/>
    <s v="Edificação"/>
    <x v="1"/>
    <m/>
    <d v="1962-04-11T00:00:00"/>
    <m/>
    <m/>
    <s v="1961, 1971"/>
    <s v="36, 56, 136"/>
    <x v="15"/>
    <x v="4"/>
    <n v="1989"/>
    <m/>
    <x v="0"/>
    <s v="Por mais incrível que pareça o tombamento desse bem foi aprovado duas vezes, como se pode ver na ata 36 (1961) e na ata 56 (1971). Em 1989 foi aprovado o aumento na poligonal de tombamento"/>
    <s v="Não se aplica"/>
    <m/>
    <m/>
    <m/>
    <m/>
    <m/>
    <m/>
    <m/>
    <s v="O tombamento abrange a massa do edifício que interessa às imediações da Igreja de São Francisco de Paula, inclusive o pórtico e o vestíbulo e não a totalidade da edificação.(Resolução do Conselho Consultivo do IPHAN, em sessão realizada a 25/11/71.&quot;"/>
  </r>
  <r>
    <x v="0"/>
    <m/>
    <m/>
    <x v="3"/>
    <x v="3"/>
    <s v="Itaboraí"/>
    <x v="0"/>
    <s v="Igreja Matriz de São João Batista"/>
    <n v="1"/>
    <x v="0"/>
    <n v="1"/>
    <n v="616"/>
    <n v="1960"/>
    <m/>
    <m/>
    <m/>
    <x v="4"/>
    <x v="0"/>
    <m/>
    <m/>
    <m/>
    <s v="RJ3301900BIED00003"/>
    <s v="Bem Imóvel"/>
    <s v="Edificação"/>
    <x v="0"/>
    <m/>
    <d v="1970-03-18T00:00:00"/>
    <m/>
    <m/>
    <m/>
    <m/>
    <x v="28"/>
    <x v="5"/>
    <m/>
    <m/>
    <x v="0"/>
    <m/>
    <s v="Não se aplica"/>
    <m/>
    <m/>
    <m/>
    <m/>
    <m/>
    <m/>
    <m/>
    <m/>
  </r>
  <r>
    <x v="0"/>
    <s v="Processo INDEFERIDO em 27/02/2004."/>
    <m/>
    <x v="3"/>
    <x v="3"/>
    <s v="Itaboraí"/>
    <x v="4"/>
    <s v=" Casa da Fazenda Cruz, antigo solar dos Viscondes de Itaboraí "/>
    <n v="1"/>
    <x v="1"/>
    <n v="1"/>
    <n v="617"/>
    <n v="1960"/>
    <m/>
    <m/>
    <m/>
    <x v="4"/>
    <x v="4"/>
    <m/>
    <m/>
    <m/>
    <s v=" "/>
    <s v="Bem Imóvel"/>
    <s v="Edificação"/>
    <x v="1"/>
    <m/>
    <m/>
    <m/>
    <m/>
    <m/>
    <m/>
    <x v="1"/>
    <x v="1"/>
    <m/>
    <d v="2004-02-27T00:00:00"/>
    <x v="2"/>
    <m/>
    <m/>
    <m/>
    <m/>
    <m/>
    <m/>
    <m/>
    <m/>
    <m/>
    <m/>
  </r>
  <r>
    <x v="0"/>
    <m/>
    <m/>
    <x v="3"/>
    <x v="12"/>
    <s v="Taubaté"/>
    <x v="6"/>
    <s v="Chácara do Visconde, ou casa de Monteiro Lobato, situada entre a Rua Guaratinguetá e a Avenida Campinas, abrangendo uma área de 9.996 m², em parte arborizada, limitada aos fundos pela Rua Guaraperanga e à frente por uma rua projetada, paralela à mesma rua"/>
    <n v="1"/>
    <x v="0"/>
    <n v="1"/>
    <n v="618"/>
    <n v="1960"/>
    <m/>
    <m/>
    <m/>
    <x v="4"/>
    <x v="0"/>
    <m/>
    <m/>
    <m/>
    <s v="SP-3554102-BI-ED-00001"/>
    <s v="Bem Imóvel"/>
    <s v="Conjunto Arquitetônico"/>
    <x v="3"/>
    <m/>
    <d v="1962-07-23T00:00:00"/>
    <m/>
    <m/>
    <m/>
    <m/>
    <x v="15"/>
    <x v="4"/>
    <m/>
    <m/>
    <x v="0"/>
    <m/>
    <s v="Não se aplica"/>
    <m/>
    <m/>
    <m/>
    <m/>
    <m/>
    <m/>
    <m/>
    <m/>
  </r>
  <r>
    <x v="0"/>
    <m/>
    <m/>
    <x v="2"/>
    <x v="2"/>
    <s v="Cabo de Santo Agostinho"/>
    <x v="0"/>
    <s v="Convento Carmelita: ruínas e Igreja de Nossa Senhora de Nazaré"/>
    <n v="1"/>
    <x v="0"/>
    <n v="1"/>
    <n v="619"/>
    <n v="1961"/>
    <m/>
    <m/>
    <m/>
    <x v="4"/>
    <x v="0"/>
    <m/>
    <m/>
    <m/>
    <s v="PE2602902BICA00001"/>
    <s v="Bem Imóvel"/>
    <s v="Edificação"/>
    <x v="0"/>
    <m/>
    <m/>
    <d v="1961-07-06T00:00:00"/>
    <m/>
    <m/>
    <m/>
    <x v="32"/>
    <x v="4"/>
    <m/>
    <m/>
    <x v="0"/>
    <m/>
    <s v="Não se aplica"/>
    <m/>
    <m/>
    <m/>
    <m/>
    <m/>
    <m/>
    <m/>
    <m/>
  </r>
  <r>
    <x v="0"/>
    <s v="indeferido em 07/01/2020"/>
    <s v="01458.000981/2012-21"/>
    <x v="3"/>
    <x v="6"/>
    <s v="Rio Preto"/>
    <x v="4"/>
    <s v="Casa: Rua Dr. Espiridião "/>
    <n v="1"/>
    <x v="1"/>
    <n v="1"/>
    <n v="620"/>
    <n v="1961"/>
    <m/>
    <m/>
    <m/>
    <x v="4"/>
    <x v="4"/>
    <m/>
    <d v="2020-01-07T00:00:00"/>
    <m/>
    <s v=" "/>
    <s v="Bem Imóvel"/>
    <s v="Edificação"/>
    <x v="1"/>
    <m/>
    <m/>
    <m/>
    <m/>
    <m/>
    <m/>
    <x v="1"/>
    <x v="1"/>
    <m/>
    <m/>
    <x v="0"/>
    <m/>
    <m/>
    <m/>
    <m/>
    <m/>
    <m/>
    <m/>
    <m/>
    <m/>
    <m/>
  </r>
  <r>
    <x v="0"/>
    <m/>
    <m/>
    <x v="2"/>
    <x v="5"/>
    <s v="Nazaré"/>
    <x v="0"/>
    <s v="Igreja de Nossa Senhora de Nazaré de Camamú"/>
    <n v="1"/>
    <x v="0"/>
    <n v="1"/>
    <n v="621"/>
    <n v="1961"/>
    <m/>
    <m/>
    <m/>
    <x v="4"/>
    <x v="0"/>
    <m/>
    <m/>
    <m/>
    <s v="BA2922508BIED00003"/>
    <s v="Bem Imóvel"/>
    <s v="Edificação"/>
    <x v="0"/>
    <m/>
    <m/>
    <d v="1962-01-26T00:00:00"/>
    <m/>
    <m/>
    <m/>
    <x v="15"/>
    <x v="4"/>
    <m/>
    <m/>
    <x v="0"/>
    <s v="Outro processo 488-T"/>
    <s v="Não se aplica"/>
    <m/>
    <m/>
    <m/>
    <m/>
    <m/>
    <m/>
    <m/>
    <s v="“O tombamento inclui todo o seu acervo, de acordo com a Resolução do Conselho Consultivo da SPHAN, de 13/08/85, referente ao Proc. Administ. nº 13/85/SPHAN&quot;."/>
  </r>
  <r>
    <x v="0"/>
    <m/>
    <m/>
    <x v="2"/>
    <x v="5"/>
    <s v="Nazaré"/>
    <x v="0"/>
    <s v="Igreja de Nossa Senhora da Conceição"/>
    <n v="1"/>
    <x v="0"/>
    <n v="1"/>
    <n v="622"/>
    <n v="1961"/>
    <m/>
    <m/>
    <m/>
    <x v="4"/>
    <x v="0"/>
    <m/>
    <m/>
    <m/>
    <s v="BA2922508BIED00004"/>
    <s v="Bem Imóvel"/>
    <s v="Edificação"/>
    <x v="0"/>
    <m/>
    <m/>
    <d v="1962-01-26T00:00:00"/>
    <m/>
    <m/>
    <m/>
    <x v="15"/>
    <x v="4"/>
    <m/>
    <m/>
    <x v="0"/>
    <m/>
    <s v="Não se aplica"/>
    <m/>
    <m/>
    <m/>
    <m/>
    <m/>
    <m/>
    <m/>
    <m/>
  </r>
  <r>
    <x v="0"/>
    <m/>
    <m/>
    <x v="2"/>
    <x v="5"/>
    <s v="Nazaré"/>
    <x v="4"/>
    <s v="Sobrado à Travessa da Capela, 2, conhecida como Solar Ataíde"/>
    <n v="1"/>
    <x v="0"/>
    <n v="1"/>
    <n v="623"/>
    <n v="1961"/>
    <m/>
    <m/>
    <m/>
    <x v="4"/>
    <x v="0"/>
    <m/>
    <m/>
    <m/>
    <s v="BA2922508BIED00002"/>
    <s v="Bem Imóvel"/>
    <s v="Edificação"/>
    <x v="0"/>
    <m/>
    <d v="1962-04-11T00:00:00"/>
    <m/>
    <m/>
    <m/>
    <m/>
    <x v="15"/>
    <x v="4"/>
    <m/>
    <m/>
    <x v="0"/>
    <s v="Outro processo 488-T"/>
    <s v="Não se aplica"/>
    <m/>
    <m/>
    <m/>
    <m/>
    <m/>
    <m/>
    <m/>
    <s v="“O tombamento inclui todo o seu acervo, de acordo com a Resolução do Conselho Consultivo da SPHAN, de 13/08/85, referente ao Proc. Administ. nº 13/85/SPHAN&quot;."/>
  </r>
  <r>
    <x v="2"/>
    <s v="Na SE/BA desde 19/06/2013"/>
    <s v="01458.000391/2011-18"/>
    <x v="2"/>
    <x v="5"/>
    <s v="Nazaré"/>
    <x v="2"/>
    <s v="Praça Alexandre Bittencourt, s/ nº, Casa dos Arcos, Mercado Municipal "/>
    <n v="1"/>
    <x v="1"/>
    <n v="1"/>
    <n v="624"/>
    <n v="1961"/>
    <m/>
    <m/>
    <m/>
    <x v="4"/>
    <x v="8"/>
    <m/>
    <m/>
    <m/>
    <s v=" "/>
    <s v="Bem Imóvel"/>
    <s v="Conjunto Arquitetônico"/>
    <x v="3"/>
    <m/>
    <m/>
    <m/>
    <m/>
    <m/>
    <m/>
    <x v="1"/>
    <x v="1"/>
    <m/>
    <m/>
    <x v="0"/>
    <m/>
    <m/>
    <m/>
    <m/>
    <m/>
    <m/>
    <m/>
    <m/>
    <m/>
    <m/>
  </r>
  <r>
    <x v="2"/>
    <s v="Para ETEC Porto Seguro em 30/09/2013"/>
    <s v="01458.000652/2011-08"/>
    <x v="2"/>
    <x v="5"/>
    <s v="Nazaré"/>
    <x v="4"/>
    <s v="Solar Arttur Sampaio, Nazaré"/>
    <n v="1"/>
    <x v="1"/>
    <n v="1"/>
    <n v="625"/>
    <n v="1961"/>
    <m/>
    <m/>
    <m/>
    <x v="4"/>
    <x v="8"/>
    <m/>
    <m/>
    <m/>
    <s v=" "/>
    <s v="Bem Imóvel"/>
    <s v="Edificação"/>
    <x v="1"/>
    <m/>
    <m/>
    <m/>
    <m/>
    <m/>
    <m/>
    <x v="1"/>
    <x v="1"/>
    <m/>
    <m/>
    <x v="0"/>
    <s v="Vistas do Cons. Paulo Ormindo - na SE-BA (08/06/2011)"/>
    <m/>
    <m/>
    <m/>
    <m/>
    <m/>
    <m/>
    <m/>
    <m/>
    <m/>
  </r>
  <r>
    <x v="0"/>
    <s v="Processo INDEFERIDO em 27/02/2004."/>
    <m/>
    <x v="2"/>
    <x v="5"/>
    <s v="Nazaré"/>
    <x v="4"/>
    <s v="Casa Térrea com armazém, às margens do Rio Jaguaripe, nº 13, Nazaré, BA"/>
    <n v="1"/>
    <x v="1"/>
    <n v="1"/>
    <n v="626"/>
    <n v="1961"/>
    <m/>
    <m/>
    <m/>
    <x v="4"/>
    <x v="4"/>
    <m/>
    <m/>
    <m/>
    <s v=" "/>
    <s v="Bem Imóvel"/>
    <s v="Edificação"/>
    <x v="1"/>
    <m/>
    <m/>
    <m/>
    <m/>
    <m/>
    <m/>
    <x v="1"/>
    <x v="1"/>
    <m/>
    <d v="2004-02-27T00:00:00"/>
    <x v="2"/>
    <m/>
    <m/>
    <m/>
    <m/>
    <m/>
    <m/>
    <m/>
    <m/>
    <m/>
    <m/>
  </r>
  <r>
    <x v="0"/>
    <s v="Processo INDEFERIDO em 27/02/2004."/>
    <m/>
    <x v="2"/>
    <x v="5"/>
    <s v="Nazaré"/>
    <x v="4"/>
    <s v="Casa à Praça Alexandre Bittencourt nº 13"/>
    <n v="1"/>
    <x v="1"/>
    <n v="1"/>
    <n v="627"/>
    <n v="1961"/>
    <m/>
    <m/>
    <m/>
    <x v="4"/>
    <x v="4"/>
    <m/>
    <m/>
    <m/>
    <s v=" "/>
    <s v="Bem Imóvel"/>
    <s v="Edificação"/>
    <x v="1"/>
    <m/>
    <m/>
    <m/>
    <m/>
    <m/>
    <m/>
    <x v="1"/>
    <x v="1"/>
    <m/>
    <d v="2004-02-27T00:00:00"/>
    <x v="2"/>
    <m/>
    <m/>
    <m/>
    <m/>
    <m/>
    <m/>
    <m/>
    <m/>
    <m/>
    <m/>
  </r>
  <r>
    <x v="0"/>
    <s v="Processo INDEFERIDO em 27/02/2004."/>
    <m/>
    <x v="2"/>
    <x v="5"/>
    <s v="Nazaré"/>
    <x v="4"/>
    <s v="Casa à Rua Conselheiro Saraiva, Nazaré, BA"/>
    <n v="1"/>
    <x v="1"/>
    <n v="1"/>
    <n v="628"/>
    <n v="1961"/>
    <m/>
    <m/>
    <m/>
    <x v="4"/>
    <x v="4"/>
    <m/>
    <m/>
    <m/>
    <s v=" "/>
    <s v="Bem Imóvel"/>
    <s v="Edificação"/>
    <x v="1"/>
    <m/>
    <m/>
    <m/>
    <m/>
    <m/>
    <m/>
    <x v="1"/>
    <x v="1"/>
    <m/>
    <d v="2004-02-27T00:00:00"/>
    <x v="2"/>
    <m/>
    <m/>
    <m/>
    <m/>
    <m/>
    <m/>
    <m/>
    <m/>
    <m/>
    <m/>
  </r>
  <r>
    <x v="0"/>
    <s v="Processo INDEFERIDO em 27/02/2004."/>
    <m/>
    <x v="2"/>
    <x v="5"/>
    <s v="Nazaré"/>
    <x v="4"/>
    <s v="Casa à Rua Barão Homem de Melo, Nazaré,BA"/>
    <n v="1"/>
    <x v="1"/>
    <n v="1"/>
    <n v="629"/>
    <n v="1961"/>
    <m/>
    <m/>
    <m/>
    <x v="4"/>
    <x v="4"/>
    <m/>
    <m/>
    <m/>
    <s v=" "/>
    <s v="Bem Imóvel"/>
    <s v="Edificação"/>
    <x v="1"/>
    <m/>
    <m/>
    <m/>
    <m/>
    <m/>
    <m/>
    <x v="1"/>
    <x v="1"/>
    <m/>
    <d v="2004-07-07T00:00:00"/>
    <x v="2"/>
    <m/>
    <m/>
    <m/>
    <m/>
    <m/>
    <m/>
    <m/>
    <m/>
    <m/>
    <m/>
  </r>
  <r>
    <x v="0"/>
    <m/>
    <m/>
    <x v="2"/>
    <x v="5"/>
    <s v="Nazaré"/>
    <x v="0"/>
    <s v="Igreja Matriz de Nossa Senhora de Nazaré"/>
    <n v="1"/>
    <x v="0"/>
    <n v="1"/>
    <n v="630"/>
    <n v="1961"/>
    <m/>
    <m/>
    <m/>
    <x v="4"/>
    <x v="0"/>
    <m/>
    <m/>
    <m/>
    <s v="BA2922508BIED00001"/>
    <s v="Bem Imóvel"/>
    <s v="Edificação"/>
    <x v="0"/>
    <m/>
    <m/>
    <d v="1962-01-26T00:00:00"/>
    <m/>
    <m/>
    <m/>
    <x v="15"/>
    <x v="4"/>
    <m/>
    <m/>
    <x v="0"/>
    <s v="Outro processo 488-T"/>
    <s v="Não se aplica"/>
    <m/>
    <m/>
    <m/>
    <m/>
    <m/>
    <m/>
    <m/>
    <s v="“O tombamento inclui todo o seu acervo, de acordo com a Resolução do Conselho Consultivo da SPHAN, de 13/08/85, referente ao Proc. Administ. nº 13/85/SPHAN&quot;."/>
  </r>
  <r>
    <x v="0"/>
    <s v="INDEFERIDO em 07/02/2004."/>
    <m/>
    <x v="2"/>
    <x v="8"/>
    <s v="São Luís"/>
    <x v="4"/>
    <s v="Casa Treze de Maio; Museu Pio XII; Museu de São Luís "/>
    <n v="1"/>
    <x v="1"/>
    <n v="1"/>
    <n v="631"/>
    <n v="1961"/>
    <m/>
    <m/>
    <m/>
    <x v="4"/>
    <x v="4"/>
    <m/>
    <m/>
    <m/>
    <s v=" "/>
    <s v="Bem Imóvel"/>
    <s v="Edificação"/>
    <x v="1"/>
    <m/>
    <m/>
    <m/>
    <m/>
    <m/>
    <m/>
    <x v="1"/>
    <x v="1"/>
    <m/>
    <d v="2011-04-01T00:00:00"/>
    <x v="2"/>
    <m/>
    <m/>
    <m/>
    <m/>
    <m/>
    <m/>
    <m/>
    <m/>
    <m/>
    <m/>
  </r>
  <r>
    <x v="0"/>
    <m/>
    <m/>
    <x v="3"/>
    <x v="3"/>
    <s v="Rio de Janeiro"/>
    <x v="0"/>
    <s v="Capela de Nossa Senhora da Cabeça"/>
    <n v="1"/>
    <x v="0"/>
    <n v="1"/>
    <n v="632"/>
    <n v="1961"/>
    <m/>
    <m/>
    <m/>
    <x v="4"/>
    <x v="0"/>
    <m/>
    <m/>
    <m/>
    <s v="RJ3304557BIED00092"/>
    <s v="Bem Imóvel"/>
    <s v="Edificação"/>
    <x v="0"/>
    <m/>
    <d v="1965-08-13T00:00:00"/>
    <m/>
    <m/>
    <m/>
    <m/>
    <x v="38"/>
    <x v="4"/>
    <m/>
    <m/>
    <x v="0"/>
    <s v="Segundo Superintendência (Marcia Franqueira), estaria inserida em alguma poligonal delimitada por Portaria. Ver qual."/>
    <s v="Não se aplica"/>
    <m/>
    <s v="Não se aplica"/>
    <m/>
    <m/>
    <m/>
    <m/>
    <m/>
    <s v="Conforme notificação nº 963 de 02/02/196 foi tombada a Capela de Nossa Senhora da Cabeça, com os terrenos da antiga chácara do mesmo nome, à rua Faro nº 80. "/>
  </r>
  <r>
    <x v="0"/>
    <m/>
    <s v="01458.000757/2009-34"/>
    <x v="3"/>
    <x v="3"/>
    <s v="Rio de Janeiro"/>
    <x v="10"/>
    <s v="Conjunto arquitetônico do Antigo Horto Florestal da cidade do Rio de Janeiro"/>
    <n v="1"/>
    <x v="0"/>
    <n v="1"/>
    <n v="633"/>
    <n v="1961"/>
    <m/>
    <m/>
    <m/>
    <x v="4"/>
    <x v="0"/>
    <m/>
    <m/>
    <m/>
    <s v="RJ3304557BICA00006"/>
    <s v="Bem Paisagístico"/>
    <s v="Jardim Histórico"/>
    <x v="1"/>
    <d v="1973-12-17T00:00:00"/>
    <m/>
    <m/>
    <m/>
    <n v="1973"/>
    <n v="62"/>
    <x v="43"/>
    <x v="5"/>
    <m/>
    <m/>
    <x v="0"/>
    <m/>
    <s v="Não se aplica"/>
    <m/>
    <s v="P"/>
    <m/>
    <m/>
    <s v="sim"/>
    <m/>
    <n v="2000"/>
    <s v="Entorno e Normatização: Portaria Iphan nº 104/2000 (alterada pela Portaria nº 48/2016)"/>
  </r>
  <r>
    <x v="2"/>
    <s v="reaberto em 03/07/2019"/>
    <s v="01450.001415/2019-83"/>
    <x v="4"/>
    <x v="11"/>
    <s v="Cametá"/>
    <x v="11"/>
    <s v="Restos de Samaumeira"/>
    <n v="1"/>
    <x v="1"/>
    <n v="1"/>
    <n v="634"/>
    <n v="1961"/>
    <m/>
    <m/>
    <m/>
    <x v="4"/>
    <x v="8"/>
    <m/>
    <m/>
    <m/>
    <s v=" "/>
    <s v="Bem Paisagístico"/>
    <s v="Paisagem"/>
    <x v="1"/>
    <m/>
    <m/>
    <m/>
    <m/>
    <m/>
    <m/>
    <x v="1"/>
    <x v="1"/>
    <m/>
    <m/>
    <x v="0"/>
    <m/>
    <m/>
    <m/>
    <m/>
    <m/>
    <m/>
    <m/>
    <m/>
    <m/>
    <m/>
  </r>
  <r>
    <x v="0"/>
    <m/>
    <m/>
    <x v="2"/>
    <x v="2"/>
    <s v="Fernando de Noronha"/>
    <x v="4"/>
    <s v="Forte de Nossa Senhora dos Remédios"/>
    <n v="1"/>
    <x v="0"/>
    <n v="1"/>
    <n v="635"/>
    <n v="1961"/>
    <m/>
    <m/>
    <m/>
    <x v="4"/>
    <x v="0"/>
    <m/>
    <m/>
    <m/>
    <s v="PE2611606BIED00001"/>
    <s v="Bem Imóvel"/>
    <s v="Edificação"/>
    <x v="1"/>
    <m/>
    <d v="1961-08-21T00:00:00"/>
    <m/>
    <m/>
    <m/>
    <m/>
    <x v="32"/>
    <x v="4"/>
    <m/>
    <m/>
    <x v="0"/>
    <m/>
    <s v="Não se aplica"/>
    <m/>
    <m/>
    <m/>
    <m/>
    <m/>
    <m/>
    <m/>
    <m/>
  </r>
  <r>
    <x v="0"/>
    <m/>
    <m/>
    <x v="3"/>
    <x v="6"/>
    <s v="Paracatu"/>
    <x v="0"/>
    <s v="Igreja Matriz de Santo Antônio"/>
    <n v="1"/>
    <x v="0"/>
    <n v="0"/>
    <n v="636"/>
    <n v="1961"/>
    <m/>
    <m/>
    <m/>
    <x v="4"/>
    <x v="0"/>
    <m/>
    <m/>
    <m/>
    <s v="MG3147006BIED00002"/>
    <s v="Bem Imóvel"/>
    <s v="Edificação"/>
    <x v="0"/>
    <m/>
    <m/>
    <d v="1962-02-13T00:00:00"/>
    <m/>
    <m/>
    <m/>
    <x v="15"/>
    <x v="4"/>
    <m/>
    <m/>
    <x v="0"/>
    <s v="O tombamento inclui todo o seu acervo, de acordo com a Resolução do Conselho Consultivo da SPHAN, de 13/08/85, referente ao Proc. Administ. nº 13/85/SPHAN&quot;."/>
    <s v="Não se aplica"/>
    <m/>
    <m/>
    <m/>
    <m/>
    <m/>
    <m/>
    <m/>
    <m/>
  </r>
  <r>
    <x v="0"/>
    <m/>
    <m/>
    <x v="3"/>
    <x v="6"/>
    <s v="Paracatu"/>
    <x v="0"/>
    <s v="Igreja de Nossa Senhora do Rosário "/>
    <n v="1"/>
    <x v="0"/>
    <n v="1"/>
    <n v="636"/>
    <n v="1961"/>
    <m/>
    <m/>
    <m/>
    <x v="4"/>
    <x v="0"/>
    <m/>
    <m/>
    <m/>
    <s v="MG3147006BIED00001"/>
    <s v="Bem Imóvel"/>
    <s v="Edificação"/>
    <x v="0"/>
    <m/>
    <m/>
    <d v="1962-02-13T00:00:00"/>
    <m/>
    <m/>
    <m/>
    <x v="15"/>
    <x v="4"/>
    <m/>
    <m/>
    <x v="0"/>
    <s v="O tombamento inclui todo o seu acervo, de acordo com a Resolução do Conselho Consultivo da SPHAN, de 13/08/85, referente ao Proc. Administ. nº 13/85/SPHAN&quot;."/>
    <s v="Não se aplica"/>
    <m/>
    <m/>
    <m/>
    <m/>
    <m/>
    <m/>
    <m/>
    <m/>
  </r>
  <r>
    <x v="0"/>
    <m/>
    <m/>
    <x v="2"/>
    <x v="5"/>
    <s v="Salvador"/>
    <x v="4"/>
    <s v="Casa à rua Vinte e Oito de Setembro, 8"/>
    <n v="1"/>
    <x v="0"/>
    <n v="1"/>
    <n v="637"/>
    <n v="1961"/>
    <m/>
    <m/>
    <m/>
    <x v="4"/>
    <x v="0"/>
    <m/>
    <m/>
    <m/>
    <s v="BA2927408BIED00015"/>
    <s v="Bem Imóvel"/>
    <s v="Edificação"/>
    <x v="1"/>
    <m/>
    <m/>
    <d v="1962-01-26T00:00:00"/>
    <m/>
    <m/>
    <m/>
    <x v="15"/>
    <x v="4"/>
    <m/>
    <m/>
    <x v="0"/>
    <m/>
    <s v="Não se aplica"/>
    <m/>
    <m/>
    <m/>
    <m/>
    <m/>
    <m/>
    <m/>
    <s v="Tombado como parte integrante do edifício tombado à Rua Saldanha da Gama, nº 25, denominado Casa Régia"/>
  </r>
  <r>
    <x v="0"/>
    <m/>
    <m/>
    <x v="2"/>
    <x v="2"/>
    <s v="Olinda"/>
    <x v="0"/>
    <s v="Capela de São Pedro Advíncula "/>
    <n v="1"/>
    <x v="0"/>
    <n v="1"/>
    <n v="638"/>
    <n v="1961"/>
    <m/>
    <m/>
    <m/>
    <x v="4"/>
    <x v="0"/>
    <m/>
    <m/>
    <m/>
    <s v="PE2609600BIED00001"/>
    <s v="Bem Imóvel"/>
    <s v="Edificação"/>
    <x v="0"/>
    <m/>
    <d v="1966-03-16T00:00:00"/>
    <m/>
    <m/>
    <m/>
    <m/>
    <x v="18"/>
    <x v="4"/>
    <m/>
    <m/>
    <x v="0"/>
    <s v="O tombamento inclui todo o seu acervo, de acordo com a Resolução do Conselho Consultivo da SPHAN, de 13/08/85, referente ao Proc. Administ. nº 13/85/SPHAN&quot;."/>
    <s v="Não se aplica"/>
    <m/>
    <m/>
    <m/>
    <m/>
    <m/>
    <m/>
    <m/>
    <m/>
  </r>
  <r>
    <x v="0"/>
    <m/>
    <m/>
    <x v="2"/>
    <x v="2"/>
    <s v="Olinda"/>
    <x v="4"/>
    <s v="Edifício do antigo Aljube, na rua 13 de Maio, atual Museu de Arte Sacra"/>
    <n v="1"/>
    <x v="0"/>
    <n v="0"/>
    <n v="638"/>
    <n v="1961"/>
    <m/>
    <m/>
    <m/>
    <x v="4"/>
    <x v="0"/>
    <m/>
    <m/>
    <m/>
    <s v="PE2609600BIED00004"/>
    <s v="Bem Imóvel"/>
    <s v="Edificação"/>
    <x v="1"/>
    <m/>
    <d v="1966-03-16T00:00:00"/>
    <m/>
    <m/>
    <m/>
    <m/>
    <x v="18"/>
    <x v="4"/>
    <m/>
    <m/>
    <x v="0"/>
    <m/>
    <s v="Não se aplica"/>
    <m/>
    <m/>
    <m/>
    <m/>
    <m/>
    <m/>
    <m/>
    <m/>
  </r>
  <r>
    <x v="2"/>
    <s v="Passivo DEPAM/RJ. Encaminhado à SE/GO em 24/04/2015"/>
    <s v="01458.001487/2012-84"/>
    <x v="5"/>
    <x v="15"/>
    <s v="Niquelândia"/>
    <x v="0"/>
    <s v="Igreja Matriz de São José"/>
    <n v="1"/>
    <x v="1"/>
    <n v="1"/>
    <n v="639"/>
    <n v="1961"/>
    <m/>
    <m/>
    <m/>
    <x v="4"/>
    <x v="8"/>
    <m/>
    <m/>
    <m/>
    <s v=" "/>
    <s v="Bem Imóvel"/>
    <s v="Edificação"/>
    <x v="0"/>
    <m/>
    <m/>
    <m/>
    <m/>
    <m/>
    <m/>
    <x v="1"/>
    <x v="1"/>
    <m/>
    <m/>
    <x v="0"/>
    <m/>
    <m/>
    <m/>
    <m/>
    <m/>
    <m/>
    <m/>
    <m/>
    <m/>
    <m/>
  </r>
  <r>
    <x v="0"/>
    <m/>
    <m/>
    <x v="0"/>
    <x v="0"/>
    <s v="Pelotas"/>
    <x v="4"/>
    <s v="Teatro Sete de Abril, Praça Coronel Pedro Osório, nº 160"/>
    <n v="1"/>
    <x v="0"/>
    <n v="1"/>
    <n v="640"/>
    <n v="1961"/>
    <m/>
    <m/>
    <m/>
    <x v="4"/>
    <x v="0"/>
    <m/>
    <m/>
    <m/>
    <s v="RS4314407BIED00003"/>
    <s v="Bem Imóvel"/>
    <s v="Edificação"/>
    <x v="1"/>
    <m/>
    <d v="1972-07-11T00:00:00"/>
    <d v="1972-07-11T00:00:00"/>
    <m/>
    <n v="1971"/>
    <n v="56"/>
    <x v="24"/>
    <x v="5"/>
    <m/>
    <m/>
    <x v="0"/>
    <m/>
    <s v="Não se aplica"/>
    <m/>
    <s v="sim"/>
    <m/>
    <m/>
    <m/>
    <m/>
    <m/>
    <s v="Informações sobre delimitação das poligonais: DEPAM-RJ 98-99"/>
  </r>
  <r>
    <x v="0"/>
    <m/>
    <s v="01450.011599/2009-37"/>
    <x v="3"/>
    <x v="3"/>
    <s v="Rio de Janeiro"/>
    <x v="4"/>
    <s v="Colégio Militar do Rio de Janeiro: pavilhão de comando (Casa: São Francisco Xavier)"/>
    <n v="1"/>
    <x v="0"/>
    <n v="1"/>
    <n v="641"/>
    <n v="1961"/>
    <m/>
    <m/>
    <m/>
    <x v="4"/>
    <x v="0"/>
    <m/>
    <m/>
    <m/>
    <s v="RJ3304557BIED00080"/>
    <s v="Bem Imóvel"/>
    <s v="Edificação"/>
    <x v="1"/>
    <m/>
    <d v="2000-12-29T00:00:00"/>
    <m/>
    <m/>
    <n v="1999"/>
    <n v="17"/>
    <x v="44"/>
    <x v="8"/>
    <m/>
    <m/>
    <x v="0"/>
    <m/>
    <s v="Não se aplica"/>
    <m/>
    <m/>
    <m/>
    <m/>
    <m/>
    <m/>
    <m/>
    <m/>
  </r>
  <r>
    <x v="0"/>
    <m/>
    <m/>
    <x v="2"/>
    <x v="5"/>
    <s v="Jaguaripe"/>
    <x v="4"/>
    <s v="Casa à Rua da Ajuda, nº 1, denominada Casa do Ouvidor"/>
    <n v="1"/>
    <x v="0"/>
    <n v="1"/>
    <n v="642"/>
    <n v="1961"/>
    <m/>
    <m/>
    <m/>
    <x v="4"/>
    <x v="0"/>
    <m/>
    <m/>
    <m/>
    <s v="BA2917805BIED00003"/>
    <s v="Bem Imóvel"/>
    <s v="Edificação"/>
    <x v="1"/>
    <m/>
    <d v="1962-07-27T00:00:00"/>
    <m/>
    <m/>
    <m/>
    <m/>
    <x v="15"/>
    <x v="4"/>
    <m/>
    <m/>
    <x v="0"/>
    <m/>
    <s v="Não se aplica"/>
    <m/>
    <m/>
    <m/>
    <m/>
    <m/>
    <m/>
    <m/>
    <m/>
  </r>
  <r>
    <x v="0"/>
    <s v="Processo INDEFERIDO em 15/05/1962."/>
    <m/>
    <x v="0"/>
    <x v="7"/>
    <s v="Campina Grande do Sul"/>
    <x v="4"/>
    <s v="Casa: Floriano Peixoto (r.), 312"/>
    <n v="1"/>
    <x v="1"/>
    <n v="1"/>
    <n v="643"/>
    <n v="1961"/>
    <m/>
    <m/>
    <m/>
    <x v="4"/>
    <x v="4"/>
    <m/>
    <m/>
    <m/>
    <s v=" "/>
    <s v="Bem Imóvel"/>
    <s v="Edificação"/>
    <x v="1"/>
    <m/>
    <m/>
    <m/>
    <m/>
    <n v="1963"/>
    <n v="38"/>
    <x v="1"/>
    <x v="1"/>
    <m/>
    <d v="1962-05-15T00:00:00"/>
    <x v="4"/>
    <m/>
    <m/>
    <m/>
    <m/>
    <m/>
    <m/>
    <m/>
    <m/>
    <m/>
    <m/>
  </r>
  <r>
    <x v="0"/>
    <m/>
    <m/>
    <x v="4"/>
    <x v="11"/>
    <s v="Belém"/>
    <x v="4"/>
    <s v="Forte do Castelo"/>
    <n v="1"/>
    <x v="0"/>
    <n v="1"/>
    <n v="644"/>
    <n v="1961"/>
    <m/>
    <m/>
    <m/>
    <x v="4"/>
    <x v="0"/>
    <m/>
    <m/>
    <m/>
    <s v="PA1501402BIED00003"/>
    <s v="Bem Imóvel"/>
    <s v="Edificação"/>
    <x v="1"/>
    <m/>
    <d v="1962-08-28T00:00:00"/>
    <m/>
    <m/>
    <m/>
    <m/>
    <x v="15"/>
    <x v="4"/>
    <m/>
    <m/>
    <x v="0"/>
    <m/>
    <s v="Não se aplica"/>
    <m/>
    <s v="Não se aplica"/>
    <m/>
    <s v="sim"/>
    <m/>
    <m/>
    <m/>
    <m/>
  </r>
  <r>
    <x v="0"/>
    <m/>
    <m/>
    <x v="2"/>
    <x v="8"/>
    <s v="São Luís"/>
    <x v="4"/>
    <s v="Casa na Rua Colares Moreira, 84 , Sede da Academia Maranhense"/>
    <n v="1"/>
    <x v="0"/>
    <n v="1"/>
    <n v="645"/>
    <n v="1961"/>
    <m/>
    <m/>
    <m/>
    <x v="4"/>
    <x v="0"/>
    <m/>
    <m/>
    <m/>
    <s v="MA2111300BIED00007"/>
    <s v="Bem Imóvel"/>
    <s v="Edificação"/>
    <x v="1"/>
    <m/>
    <d v="1962-11-09T00:00:00"/>
    <m/>
    <m/>
    <n v="1961"/>
    <n v="37"/>
    <x v="15"/>
    <x v="4"/>
    <m/>
    <m/>
    <x v="0"/>
    <m/>
    <s v="Não se aplica"/>
    <s v="sim"/>
    <s v="Não se aplica"/>
    <s v="sim"/>
    <s v="sim"/>
    <m/>
    <m/>
    <m/>
    <m/>
  </r>
  <r>
    <x v="3"/>
    <s v="Origem: DEPAM 24/07/2012 / Destino: Superintendência 21/08/2012."/>
    <s v="01458.000927/2012-86"/>
    <x v="3"/>
    <x v="6"/>
    <s v="Mariana"/>
    <x v="0"/>
    <s v="Capela de São Pedro"/>
    <n v="1"/>
    <x v="1"/>
    <n v="1"/>
    <n v="646"/>
    <n v="1962"/>
    <m/>
    <m/>
    <m/>
    <x v="4"/>
    <x v="8"/>
    <s v="DEFERIMENTO"/>
    <m/>
    <m/>
    <s v=" "/>
    <s v="Bem Imóvel"/>
    <s v="Edificação"/>
    <x v="0"/>
    <m/>
    <m/>
    <m/>
    <m/>
    <m/>
    <m/>
    <x v="1"/>
    <x v="1"/>
    <m/>
    <m/>
    <x v="0"/>
    <m/>
    <m/>
    <m/>
    <m/>
    <m/>
    <m/>
    <m/>
    <m/>
    <m/>
    <m/>
  </r>
  <r>
    <x v="0"/>
    <m/>
    <s v="01458.000982/2012-76"/>
    <x v="3"/>
    <x v="6"/>
    <s v="Mariana"/>
    <x v="4"/>
    <s v="Casa: Palácio Velho"/>
    <n v="1"/>
    <x v="1"/>
    <n v="1"/>
    <n v="647"/>
    <n v="1962"/>
    <m/>
    <m/>
    <m/>
    <x v="4"/>
    <x v="4"/>
    <m/>
    <d v="2020-01-07T00:00:00"/>
    <m/>
    <s v=" "/>
    <s v="Bem Imóvel"/>
    <s v="Edificação"/>
    <x v="1"/>
    <m/>
    <m/>
    <m/>
    <m/>
    <m/>
    <m/>
    <x v="1"/>
    <x v="1"/>
    <m/>
    <m/>
    <x v="0"/>
    <m/>
    <m/>
    <m/>
    <m/>
    <m/>
    <m/>
    <m/>
    <m/>
    <m/>
    <m/>
  </r>
  <r>
    <x v="3"/>
    <s v="Origem: DEPAM 24/08/2012 / Destino: Superintendência 08/10/2012."/>
    <s v="01458.000928/2012-21"/>
    <x v="3"/>
    <x v="6"/>
    <s v="Mariana"/>
    <x v="4"/>
    <s v="Casa: Rua D. Silvério (do Pai do Inconfidente José Álvares Maciel)"/>
    <n v="1"/>
    <x v="1"/>
    <n v="1"/>
    <n v="648"/>
    <n v="1962"/>
    <m/>
    <m/>
    <m/>
    <x v="4"/>
    <x v="8"/>
    <s v="INDEFERIMENTO"/>
    <m/>
    <m/>
    <s v=" "/>
    <s v="Bem Imóvel"/>
    <s v="Edificação"/>
    <x v="1"/>
    <m/>
    <m/>
    <m/>
    <m/>
    <m/>
    <m/>
    <x v="1"/>
    <x v="1"/>
    <m/>
    <m/>
    <x v="0"/>
    <m/>
    <m/>
    <m/>
    <m/>
    <m/>
    <m/>
    <m/>
    <m/>
    <m/>
    <m/>
  </r>
  <r>
    <x v="2"/>
    <s v="Origem: DEPAM. Destino: SE-CE, para complementação da instrução técnica, em 27/04/2016"/>
    <s v="01458.002242/2008-98"/>
    <x v="2"/>
    <x v="9"/>
    <s v="Fortaleza"/>
    <x v="4"/>
    <s v="Casa natal de José de Alencar"/>
    <n v="1"/>
    <x v="0"/>
    <n v="1"/>
    <n v="649"/>
    <n v="1962"/>
    <m/>
    <m/>
    <m/>
    <x v="4"/>
    <x v="3"/>
    <m/>
    <m/>
    <m/>
    <s v="CE2304400BIED00001"/>
    <s v="Bem Imóvel"/>
    <s v="Edificação"/>
    <x v="1"/>
    <m/>
    <d v="1964-08-10T00:00:00"/>
    <m/>
    <m/>
    <m/>
    <m/>
    <x v="5"/>
    <x v="4"/>
    <m/>
    <m/>
    <x v="0"/>
    <s v="Processo reaberto para extensão do tombamento e inclusão do Sítio Alagadiço Novo"/>
    <s v="Não se aplica"/>
    <m/>
    <s v="T"/>
    <s v="sim"/>
    <s v="sim"/>
    <m/>
    <m/>
    <m/>
    <s v="Com a extensão do tombamento, passará a ter poligonal, já notificada."/>
  </r>
  <r>
    <x v="0"/>
    <m/>
    <m/>
    <x v="2"/>
    <x v="9"/>
    <s v="Fortaleza"/>
    <x v="4"/>
    <s v="Teatro José de Alencar"/>
    <n v="1"/>
    <x v="0"/>
    <n v="1"/>
    <n v="650"/>
    <n v="1962"/>
    <m/>
    <m/>
    <m/>
    <x v="4"/>
    <x v="0"/>
    <m/>
    <m/>
    <m/>
    <s v="CE2304400BIED00004"/>
    <s v="Bem Imóvel"/>
    <s v="Edificação"/>
    <x v="1"/>
    <m/>
    <m/>
    <d v="1964-08-10T00:00:00"/>
    <m/>
    <m/>
    <m/>
    <x v="5"/>
    <x v="4"/>
    <m/>
    <m/>
    <x v="0"/>
    <m/>
    <s v="Não se aplica"/>
    <m/>
    <s v="S/D"/>
    <m/>
    <s v="não"/>
    <m/>
    <m/>
    <m/>
    <s v="Há uma proposta de poligonal de entorno, nunca regulamentada"/>
  </r>
  <r>
    <x v="0"/>
    <s v="Possui acervo tombado"/>
    <s v="01450.009519/2005-31"/>
    <x v="2"/>
    <x v="9"/>
    <s v="Fortaleza"/>
    <x v="2"/>
    <s v="Conjunto Constituído pela Fortaleza de Nossa Senhora da Assunção, com o Material de Artilharia Composto pelos Canhões de n. 01 a 06, e pelo Antigo Quartel da Guarnição do Ceará, Atual Quartel da 10ª RM"/>
    <n v="1"/>
    <x v="0"/>
    <n v="1"/>
    <n v="651"/>
    <n v="1962"/>
    <m/>
    <m/>
    <m/>
    <x v="4"/>
    <x v="0"/>
    <m/>
    <m/>
    <m/>
    <s v="CE2304400BIED00003"/>
    <s v="Bem Imóvel"/>
    <s v="Edificação"/>
    <x v="1"/>
    <d v="2012-01-04T00:00:00"/>
    <d v="2012-01-04T00:00:00"/>
    <d v="2012-01-04T00:00:00"/>
    <m/>
    <n v="2008"/>
    <n v="57"/>
    <x v="45"/>
    <x v="7"/>
    <m/>
    <m/>
    <x v="0"/>
    <m/>
    <s v="Não se aplica"/>
    <m/>
    <s v="T"/>
    <s v="sim"/>
    <s v="sim"/>
    <m/>
    <m/>
    <m/>
    <m/>
  </r>
  <r>
    <x v="0"/>
    <m/>
    <m/>
    <x v="2"/>
    <x v="9"/>
    <s v="Itarema"/>
    <x v="0"/>
    <s v="Igreja de Nossa Senhora da Conceição, com todo o seu recheio"/>
    <n v="1"/>
    <x v="0"/>
    <n v="1"/>
    <n v="652"/>
    <n v="1962"/>
    <m/>
    <m/>
    <m/>
    <x v="4"/>
    <x v="0"/>
    <m/>
    <m/>
    <m/>
    <s v="CE2300200BIED00001"/>
    <s v="Bem Imóvel"/>
    <s v="Edificação"/>
    <x v="0"/>
    <m/>
    <d v="1980-04-18T00:00:00"/>
    <d v="1980-04-18T00:00:00"/>
    <m/>
    <n v="1979"/>
    <n v="84"/>
    <x v="37"/>
    <x v="6"/>
    <m/>
    <m/>
    <x v="0"/>
    <m/>
    <s v="Não se aplica"/>
    <m/>
    <m/>
    <m/>
    <m/>
    <m/>
    <m/>
    <m/>
    <m/>
  </r>
  <r>
    <x v="0"/>
    <m/>
    <m/>
    <x v="2"/>
    <x v="9"/>
    <s v="Icó"/>
    <x v="4"/>
    <s v="Prédio da antiga Casa de Câmara e Cadeia na Praça da Matriz"/>
    <n v="1"/>
    <x v="0"/>
    <n v="1"/>
    <n v="653"/>
    <n v="1962"/>
    <m/>
    <m/>
    <m/>
    <x v="4"/>
    <x v="0"/>
    <m/>
    <m/>
    <m/>
    <s v="CE2305407BIED00001"/>
    <s v="Bem Imóvel"/>
    <s v="Edificação"/>
    <x v="1"/>
    <m/>
    <d v="1975-11-17T00:00:00"/>
    <m/>
    <m/>
    <m/>
    <m/>
    <x v="46"/>
    <x v="5"/>
    <m/>
    <m/>
    <x v="0"/>
    <m/>
    <s v="Não se aplica"/>
    <m/>
    <s v="Não se aplica"/>
    <m/>
    <m/>
    <m/>
    <m/>
    <m/>
    <m/>
  </r>
  <r>
    <x v="0"/>
    <s v="Processo INDEFERIDO em 27/02/2004."/>
    <m/>
    <x v="3"/>
    <x v="6"/>
    <s v="Ouro Preto"/>
    <x v="5"/>
    <s v="Igreja da N. Sra. da Lapa "/>
    <n v="1"/>
    <x v="1"/>
    <n v="1"/>
    <n v="654"/>
    <n v="1962"/>
    <m/>
    <m/>
    <m/>
    <x v="4"/>
    <x v="4"/>
    <m/>
    <m/>
    <m/>
    <s v=" "/>
    <s v="Bem Imóvel"/>
    <s v="Ruína"/>
    <x v="1"/>
    <m/>
    <m/>
    <m/>
    <m/>
    <m/>
    <m/>
    <x v="1"/>
    <x v="1"/>
    <m/>
    <d v="2004-02-27T00:00:00"/>
    <x v="2"/>
    <m/>
    <m/>
    <m/>
    <m/>
    <m/>
    <m/>
    <m/>
    <m/>
    <m/>
    <m/>
  </r>
  <r>
    <x v="0"/>
    <m/>
    <m/>
    <x v="3"/>
    <x v="3"/>
    <s v="Paraty"/>
    <x v="0"/>
    <s v="Igreja Matriz de Nossa Senhora dos Remédios, e respectivas imagens e alfaias"/>
    <n v="1"/>
    <x v="0"/>
    <n v="1"/>
    <n v="655"/>
    <n v="1961"/>
    <m/>
    <m/>
    <m/>
    <x v="4"/>
    <x v="0"/>
    <m/>
    <m/>
    <m/>
    <s v="RJ3303807BIED00005"/>
    <s v="Bem Imóvel"/>
    <s v="Edificação"/>
    <x v="0"/>
    <m/>
    <d v="1962-02-13T00:00:00"/>
    <m/>
    <m/>
    <m/>
    <m/>
    <x v="15"/>
    <x v="4"/>
    <m/>
    <m/>
    <x v="0"/>
    <m/>
    <s v="Não se aplica"/>
    <m/>
    <s v="Não se aplica"/>
    <m/>
    <s v="sim"/>
    <m/>
    <m/>
    <m/>
    <s v="Como o município é tombado, não demanda entorno."/>
  </r>
  <r>
    <x v="0"/>
    <m/>
    <m/>
    <x v="3"/>
    <x v="3"/>
    <s v="Paraty"/>
    <x v="0"/>
    <s v="Igreja de Santa Rita, e respectivas imagens e alfaias"/>
    <n v="1"/>
    <x v="0"/>
    <n v="1"/>
    <n v="656"/>
    <n v="1962"/>
    <m/>
    <m/>
    <m/>
    <x v="4"/>
    <x v="0"/>
    <m/>
    <m/>
    <m/>
    <s v="RJ3303807BIED00004"/>
    <s v="Bem Imóvel"/>
    <s v="Edificação"/>
    <x v="0"/>
    <m/>
    <d v="1962-02-13T00:00:00"/>
    <m/>
    <m/>
    <m/>
    <m/>
    <x v="15"/>
    <x v="4"/>
    <m/>
    <m/>
    <x v="0"/>
    <m/>
    <s v="Não se aplica"/>
    <m/>
    <s v="Não se aplica"/>
    <m/>
    <s v="sim"/>
    <m/>
    <m/>
    <m/>
    <s v="Como o município é tombado, não demanda entorno."/>
  </r>
  <r>
    <x v="0"/>
    <m/>
    <m/>
    <x v="3"/>
    <x v="3"/>
    <s v="Paraty"/>
    <x v="0"/>
    <s v="Igreja de Nossa Senhora das Dores, e respectivas imagens e alfaias"/>
    <n v="1"/>
    <x v="0"/>
    <n v="1"/>
    <n v="657"/>
    <n v="1962"/>
    <m/>
    <m/>
    <m/>
    <x v="4"/>
    <x v="0"/>
    <m/>
    <m/>
    <m/>
    <s v="RJ3303807BIED00002"/>
    <s v="Bem Imóvel"/>
    <s v="Edificação"/>
    <x v="0"/>
    <m/>
    <d v="1962-02-13T00:00:00"/>
    <m/>
    <m/>
    <m/>
    <m/>
    <x v="15"/>
    <x v="4"/>
    <m/>
    <m/>
    <x v="0"/>
    <m/>
    <s v="Não se aplica"/>
    <m/>
    <s v="Não se aplica"/>
    <m/>
    <s v="sim"/>
    <m/>
    <m/>
    <m/>
    <s v="Como o município é tombado, não demanda entorno."/>
  </r>
  <r>
    <x v="0"/>
    <m/>
    <m/>
    <x v="3"/>
    <x v="3"/>
    <s v="Paraty"/>
    <x v="0"/>
    <s v="Igreja de Nossa Senhora do Rosário, e respectivas imagens e alfaias"/>
    <n v="1"/>
    <x v="0"/>
    <n v="1"/>
    <n v="658"/>
    <n v="1962"/>
    <m/>
    <m/>
    <m/>
    <x v="4"/>
    <x v="0"/>
    <m/>
    <m/>
    <m/>
    <s v="RJ3303807BIED00003"/>
    <s v="Bem Imóvel"/>
    <s v="Edificação"/>
    <x v="0"/>
    <m/>
    <d v="1962-02-13T00:00:00"/>
    <m/>
    <m/>
    <m/>
    <m/>
    <x v="15"/>
    <x v="4"/>
    <m/>
    <m/>
    <x v="0"/>
    <m/>
    <s v="Não se aplica"/>
    <m/>
    <s v="Não se aplica"/>
    <m/>
    <s v="sim"/>
    <m/>
    <m/>
    <m/>
    <s v="Como o município é tombado, não demanda entorno."/>
  </r>
  <r>
    <x v="0"/>
    <m/>
    <m/>
    <x v="0"/>
    <x v="10"/>
    <s v="Joinville"/>
    <x v="2"/>
    <s v="Cemitério Protestante"/>
    <n v="1"/>
    <x v="0"/>
    <n v="1"/>
    <n v="659"/>
    <n v="1962"/>
    <m/>
    <m/>
    <m/>
    <x v="4"/>
    <x v="0"/>
    <m/>
    <m/>
    <m/>
    <s v="SC4209102BICA00001"/>
    <s v="Bem Imóvel"/>
    <s v="Conjunto Arquitetônico"/>
    <x v="4"/>
    <d v="1962-11-09T00:00:00"/>
    <d v="1962-11-09T00:00:00"/>
    <m/>
    <m/>
    <n v="1962"/>
    <n v="40"/>
    <x v="15"/>
    <x v="4"/>
    <m/>
    <m/>
    <x v="0"/>
    <m/>
    <s v="Não se aplica"/>
    <m/>
    <s v="S/D"/>
    <s v="sim"/>
    <s v="sim"/>
    <m/>
    <m/>
    <m/>
    <m/>
  </r>
  <r>
    <x v="0"/>
    <s v="INDEFERIDO em 27/05/2008."/>
    <m/>
    <x v="2"/>
    <x v="8"/>
    <s v="São Luís"/>
    <x v="4"/>
    <s v="Casa: Rua Afonso Pena, 46 (Edifício Sede dos Diários Associados)"/>
    <n v="1"/>
    <x v="1"/>
    <n v="1"/>
    <n v="660"/>
    <n v="1962"/>
    <m/>
    <m/>
    <m/>
    <x v="4"/>
    <x v="4"/>
    <m/>
    <m/>
    <m/>
    <s v=" "/>
    <s v="Bem Imóvel"/>
    <s v="Edificação"/>
    <x v="1"/>
    <m/>
    <m/>
    <m/>
    <m/>
    <m/>
    <m/>
    <x v="1"/>
    <x v="1"/>
    <m/>
    <d v="2008-05-27T00:00:00"/>
    <x v="2"/>
    <s v="Arquivo verificar. De acordo com as informações do processo, o bem está inserido no Conjunto Arquitetônico e Paisagístico da Cidade de São Luís. VER SE FOI APENSADO, SENÃO MANDAR APENSAR."/>
    <m/>
    <m/>
    <m/>
    <m/>
    <m/>
    <m/>
    <m/>
    <m/>
    <m/>
  </r>
  <r>
    <x v="3"/>
    <s v="Entranhado no Processo 0216-T-39."/>
    <m/>
    <x v="3"/>
    <x v="12"/>
    <s v="Santos"/>
    <x v="4"/>
    <s v="Arquivo: Convento do Carmo"/>
    <n v="1"/>
    <x v="1"/>
    <n v="1"/>
    <n v="661"/>
    <n v="1962"/>
    <m/>
    <m/>
    <m/>
    <x v="4"/>
    <x v="6"/>
    <m/>
    <m/>
    <m/>
    <s v=" "/>
    <s v="Bem Imóvel"/>
    <s v="Edificação"/>
    <x v="0"/>
    <m/>
    <m/>
    <m/>
    <m/>
    <m/>
    <m/>
    <x v="1"/>
    <x v="1"/>
    <m/>
    <m/>
    <x v="0"/>
    <m/>
    <m/>
    <m/>
    <m/>
    <m/>
    <m/>
    <m/>
    <m/>
    <m/>
    <m/>
  </r>
  <r>
    <x v="0"/>
    <m/>
    <m/>
    <x v="3"/>
    <x v="3"/>
    <s v="Petrópolis"/>
    <x v="7"/>
    <s v="Avenida Koeler: conjunto urbano-paisagístico"/>
    <n v="1"/>
    <x v="0"/>
    <n v="1"/>
    <n v="662"/>
    <n v="1962"/>
    <m/>
    <m/>
    <m/>
    <x v="4"/>
    <x v="0"/>
    <m/>
    <m/>
    <m/>
    <s v="RJ-3303906-BI-CU-00001"/>
    <s v="Bem Imóvel"/>
    <s v="Conjunto Urbano"/>
    <x v="1"/>
    <s v="08/06/1964; 11/07/1980; 14/01/1982"/>
    <m/>
    <m/>
    <m/>
    <s v="1964, 1980, 1981"/>
    <s v="42, 90, 91, 95, 116"/>
    <x v="5"/>
    <x v="4"/>
    <s v="1980, 1982, 1985"/>
    <m/>
    <x v="0"/>
    <s v="Conjunto tombado inicialmente apenas com a Avenida Koeler (1964), que sofreu duas extensões (1980 e 1982), onde se incluem 4 conjuntos fabris estando dois deles fora do núcleo urbano inicial da cidade. _x000a_Outras Inscrições:_x000a_Liv. Arq./Etn./Psg. Nº inscr.: 08"/>
    <s v="T"/>
    <s v="sim"/>
    <s v="P"/>
    <s v="sim"/>
    <s v="sim"/>
    <s v="sim"/>
    <m/>
    <s v="1996/2007"/>
    <s v="Entorno e Normatização: Portaria Iphan nº 213/96. Estudos para revisão (contratação Monumenta): 2007. "/>
  </r>
  <r>
    <x v="0"/>
    <s v="Processo INDEFERIDO em 22/06/1962."/>
    <m/>
    <x v="2"/>
    <x v="18"/>
    <s v="Macaíba"/>
    <x v="4"/>
    <s v="Casa do Engenho do Ferreiro Torto"/>
    <n v="1"/>
    <x v="1"/>
    <n v="1"/>
    <n v="663"/>
    <n v="1962"/>
    <m/>
    <m/>
    <m/>
    <x v="4"/>
    <x v="4"/>
    <m/>
    <m/>
    <m/>
    <s v=" "/>
    <s v="Bem Imóvel"/>
    <s v="Edificação"/>
    <x v="1"/>
    <m/>
    <m/>
    <m/>
    <m/>
    <m/>
    <m/>
    <x v="1"/>
    <x v="1"/>
    <m/>
    <d v="1962-06-22T00:00:00"/>
    <x v="4"/>
    <m/>
    <m/>
    <m/>
    <m/>
    <m/>
    <m/>
    <m/>
    <m/>
    <m/>
    <m/>
  </r>
  <r>
    <x v="0"/>
    <m/>
    <m/>
    <x v="2"/>
    <x v="18"/>
    <s v="Natal"/>
    <x v="8"/>
    <s v="Imagens, 13: Nossa Senhora das Candeias (02), Santos Reis Magos (02 conjuntos), Senhor Morto (02), Nossa Senhora das Dores e Nossa Senhora da Conceição (02)"/>
    <n v="1"/>
    <x v="0"/>
    <n v="1"/>
    <n v="664"/>
    <n v="1962"/>
    <m/>
    <m/>
    <m/>
    <x v="4"/>
    <x v="0"/>
    <m/>
    <m/>
    <m/>
    <s v="RN-2408102-BM-AC-00001"/>
    <s v="Bem Móvel e Integrado"/>
    <s v="Artefato"/>
    <x v="1"/>
    <m/>
    <d v="1962-08-23T00:00:00"/>
    <m/>
    <m/>
    <m/>
    <m/>
    <x v="15"/>
    <x v="4"/>
    <m/>
    <m/>
    <x v="0"/>
    <m/>
    <s v="Não se aplica"/>
    <m/>
    <s v="Não se aplica"/>
    <m/>
    <m/>
    <m/>
    <m/>
    <m/>
    <m/>
  </r>
  <r>
    <x v="0"/>
    <m/>
    <m/>
    <x v="2"/>
    <x v="18"/>
    <s v="Vila Flor"/>
    <x v="4"/>
    <s v="Casa de Câmara e Cadeia: ruínas"/>
    <n v="1"/>
    <x v="0"/>
    <n v="1"/>
    <n v="665"/>
    <n v="1962"/>
    <m/>
    <m/>
    <m/>
    <x v="4"/>
    <x v="0"/>
    <m/>
    <m/>
    <m/>
    <s v="RN2415008BIED00001"/>
    <s v="Bem Imóvel"/>
    <s v="Edificação"/>
    <x v="1"/>
    <m/>
    <d v="1964-06-16T00:00:00"/>
    <m/>
    <m/>
    <m/>
    <m/>
    <x v="5"/>
    <x v="4"/>
    <m/>
    <m/>
    <x v="0"/>
    <m/>
    <s v="Não se aplica"/>
    <m/>
    <s v="S/D"/>
    <m/>
    <m/>
    <m/>
    <m/>
    <m/>
    <s v="Discutida durante as Oficinas Regionais em 2011, mas sem encaminhamentos posteriores."/>
  </r>
  <r>
    <x v="0"/>
    <m/>
    <m/>
    <x v="2"/>
    <x v="18"/>
    <s v="Canguaretama"/>
    <x v="5"/>
    <s v="Engenho do Cunhau: ruínas da capela"/>
    <n v="1"/>
    <x v="0"/>
    <n v="1"/>
    <n v="666"/>
    <n v="1962"/>
    <m/>
    <m/>
    <m/>
    <x v="4"/>
    <x v="0"/>
    <m/>
    <m/>
    <m/>
    <s v="RN2402204BIED00001"/>
    <s v="Bem Imóvel"/>
    <s v="Ruína"/>
    <x v="1"/>
    <m/>
    <d v="1964-06-16T00:00:00"/>
    <m/>
    <m/>
    <m/>
    <m/>
    <x v="5"/>
    <x v="4"/>
    <m/>
    <m/>
    <x v="0"/>
    <m/>
    <s v="Não se aplica"/>
    <m/>
    <m/>
    <m/>
    <m/>
    <m/>
    <m/>
    <m/>
    <m/>
  </r>
  <r>
    <x v="0"/>
    <m/>
    <m/>
    <x v="2"/>
    <x v="18"/>
    <s v="Caicó"/>
    <x v="8"/>
    <s v="Imagens, 02: Santana e Nossa Senhora do Rosário"/>
    <n v="1"/>
    <x v="0"/>
    <n v="1"/>
    <n v="667"/>
    <n v="1962"/>
    <m/>
    <m/>
    <m/>
    <x v="4"/>
    <x v="0"/>
    <m/>
    <m/>
    <m/>
    <s v="RN2402006BMAC00001"/>
    <s v="Bem Móvel e Integrado"/>
    <s v="Artefato"/>
    <x v="1"/>
    <m/>
    <d v="1962-08-23T00:00:00"/>
    <m/>
    <m/>
    <m/>
    <m/>
    <x v="15"/>
    <x v="4"/>
    <m/>
    <m/>
    <x v="0"/>
    <m/>
    <s v="Não se aplica"/>
    <m/>
    <s v="Não se aplica"/>
    <m/>
    <m/>
    <m/>
    <m/>
    <m/>
    <m/>
  </r>
  <r>
    <x v="1"/>
    <m/>
    <m/>
    <x v="1"/>
    <x v="1"/>
    <m/>
    <x v="1"/>
    <s v="Número VAGO"/>
    <m/>
    <x v="1"/>
    <n v="1"/>
    <n v="668"/>
    <m/>
    <m/>
    <m/>
    <m/>
    <x v="1"/>
    <x v="1"/>
    <m/>
    <m/>
    <m/>
    <s v=" "/>
    <m/>
    <m/>
    <x v="1"/>
    <m/>
    <m/>
    <m/>
    <m/>
    <m/>
    <m/>
    <x v="1"/>
    <x v="1"/>
    <m/>
    <m/>
    <x v="0"/>
    <m/>
    <m/>
    <m/>
    <m/>
    <m/>
    <m/>
    <m/>
    <m/>
    <m/>
    <m/>
  </r>
  <r>
    <x v="0"/>
    <m/>
    <m/>
    <x v="2"/>
    <x v="18"/>
    <s v="Arês"/>
    <x v="9"/>
    <s v="Portão do Cemitério de Arês"/>
    <n v="1"/>
    <x v="0"/>
    <n v="1"/>
    <n v="669"/>
    <n v="1962"/>
    <m/>
    <m/>
    <m/>
    <x v="4"/>
    <x v="0"/>
    <m/>
    <m/>
    <m/>
    <s v="RN2401206BMAC00001"/>
    <s v="Bem Imóvel"/>
    <s v="Equipamento Urbano"/>
    <x v="1"/>
    <m/>
    <d v="1962-08-23T00:00:00"/>
    <m/>
    <m/>
    <m/>
    <m/>
    <x v="15"/>
    <x v="4"/>
    <m/>
    <m/>
    <x v="0"/>
    <m/>
    <s v="Não se aplica"/>
    <m/>
    <s v="Não se aplica"/>
    <m/>
    <m/>
    <m/>
    <m/>
    <m/>
    <m/>
  </r>
  <r>
    <x v="0"/>
    <m/>
    <m/>
    <x v="2"/>
    <x v="18"/>
    <s v="Natal"/>
    <x v="4"/>
    <s v="Casa à Rua da Conceição, 601, atual Museu Histórico"/>
    <n v="1"/>
    <x v="0"/>
    <n v="1"/>
    <n v="670"/>
    <n v="1962"/>
    <m/>
    <m/>
    <m/>
    <x v="4"/>
    <x v="0"/>
    <m/>
    <m/>
    <m/>
    <s v="RN2408102BIED00001"/>
    <s v="Bem Imóvel"/>
    <s v="Edificação"/>
    <x v="1"/>
    <m/>
    <d v="1963-01-10T00:00:00"/>
    <m/>
    <m/>
    <m/>
    <m/>
    <x v="30"/>
    <x v="4"/>
    <m/>
    <m/>
    <x v="0"/>
    <m/>
    <s v="Não se aplica"/>
    <m/>
    <m/>
    <m/>
    <m/>
    <m/>
    <m/>
    <m/>
    <m/>
  </r>
  <r>
    <x v="0"/>
    <m/>
    <m/>
    <x v="4"/>
    <x v="11"/>
    <s v="Belém"/>
    <x v="4"/>
    <s v="Teatro da Paz"/>
    <n v="1"/>
    <x v="0"/>
    <n v="1"/>
    <n v="671"/>
    <n v="1962"/>
    <m/>
    <m/>
    <m/>
    <x v="4"/>
    <x v="0"/>
    <m/>
    <m/>
    <m/>
    <s v="PA1501402BIED00015"/>
    <s v="Bem Imóvel"/>
    <s v="Edificação"/>
    <x v="1"/>
    <m/>
    <d v="1963-06-21T00:00:00"/>
    <m/>
    <m/>
    <m/>
    <m/>
    <x v="30"/>
    <x v="4"/>
    <m/>
    <m/>
    <x v="0"/>
    <m/>
    <s v="Não se aplica"/>
    <m/>
    <s v="Não se aplica"/>
    <m/>
    <s v="sim"/>
    <m/>
    <m/>
    <m/>
    <m/>
  </r>
  <r>
    <x v="0"/>
    <m/>
    <m/>
    <x v="5"/>
    <x v="23"/>
    <s v="Brasília"/>
    <x v="4"/>
    <s v="Catedral Metropolitana"/>
    <n v="1"/>
    <x v="0"/>
    <n v="1"/>
    <n v="672"/>
    <n v="1962"/>
    <m/>
    <m/>
    <m/>
    <x v="4"/>
    <x v="0"/>
    <m/>
    <m/>
    <m/>
    <s v="DF5300108BIED00022"/>
    <s v="Bem Imóvel"/>
    <s v="Edificação"/>
    <x v="1"/>
    <m/>
    <m/>
    <d v="1967-06-01T00:00:00"/>
    <m/>
    <m/>
    <m/>
    <x v="29"/>
    <x v="4"/>
    <m/>
    <m/>
    <x v="0"/>
    <m/>
    <s v="Não se aplica"/>
    <m/>
    <s v="Não se aplica"/>
    <m/>
    <s v="sim"/>
    <m/>
    <m/>
    <m/>
    <s v="Inserida na poligonal de tombamento do Conjunto Urbanístico de Brasília"/>
  </r>
  <r>
    <x v="0"/>
    <s v="Indeferimento. O bem faz parte do conjunto da Igreja de Nossa Senhora da Piedade (463-T-52), recomendação de infederimento e rerratificação do 463-T-52. INDEFERIDO EM 21/06/2019"/>
    <s v="01458.000279/2013-49"/>
    <x v="2"/>
    <x v="2"/>
    <s v="Recife"/>
    <x v="4"/>
    <s v="Antigo Hospício Carmelitano"/>
    <n v="1"/>
    <x v="1"/>
    <n v="1"/>
    <n v="673"/>
    <n v="1962"/>
    <m/>
    <m/>
    <m/>
    <x v="4"/>
    <x v="4"/>
    <m/>
    <m/>
    <m/>
    <s v=" "/>
    <s v="Bem Imóvel"/>
    <s v="Edificação"/>
    <x v="1"/>
    <m/>
    <m/>
    <m/>
    <m/>
    <m/>
    <m/>
    <x v="1"/>
    <x v="1"/>
    <m/>
    <m/>
    <x v="0"/>
    <m/>
    <m/>
    <m/>
    <m/>
    <m/>
    <m/>
    <m/>
    <m/>
    <m/>
    <m/>
  </r>
  <r>
    <x v="0"/>
    <m/>
    <m/>
    <x v="2"/>
    <x v="2"/>
    <s v="Olinda"/>
    <x v="7"/>
    <s v="Acervo arquitetônico e urbanístico da cidade de Olinda"/>
    <n v="1"/>
    <x v="0"/>
    <n v="1"/>
    <n v="674"/>
    <n v="1962"/>
    <m/>
    <m/>
    <m/>
    <x v="4"/>
    <x v="0"/>
    <m/>
    <m/>
    <m/>
    <s v="PE-2609600-BI-CU-00001"/>
    <s v="Bem Imóvel"/>
    <s v="Conjunto Urbano"/>
    <x v="1"/>
    <d v="1968-04-19T00:00:00"/>
    <d v="1968-04-19T00:00:00"/>
    <d v="1968-04-19T00:00:00"/>
    <m/>
    <n v="1968"/>
    <s v="50, 74, 117"/>
    <x v="42"/>
    <x v="4"/>
    <s v="1976, 1985"/>
    <m/>
    <x v="0"/>
    <s v="Na reunião nº  74 (1976), foi aprovada a extensão da área tombada em 1968, alterada de novo na reunião 117 (1985)."/>
    <s v="T"/>
    <s v="sim"/>
    <s v="T"/>
    <s v="sim"/>
    <m/>
    <m/>
    <s v="sim"/>
    <n v="1985"/>
    <s v="Informações sobre delimitação das poligonais no Sambaqui. Planta demarcada no Processo 674-T-62. Ver fls. 19 do Livro Arqueológico, Etnográfico e Paisagístico.&quot;"/>
  </r>
  <r>
    <x v="0"/>
    <m/>
    <m/>
    <x v="2"/>
    <x v="16"/>
    <s v="São Cristovão"/>
    <x v="0"/>
    <s v="Igreja de Nossa Senhora do Amparo"/>
    <n v="1"/>
    <x v="0"/>
    <n v="1"/>
    <n v="675"/>
    <n v="1962"/>
    <m/>
    <m/>
    <m/>
    <x v="4"/>
    <x v="0"/>
    <m/>
    <m/>
    <m/>
    <s v="SE2806701BIED00006"/>
    <s v="Bem Imóvel"/>
    <s v="Edificação"/>
    <x v="0"/>
    <m/>
    <d v="1962-05-09T00:00:00"/>
    <m/>
    <m/>
    <m/>
    <m/>
    <x v="15"/>
    <x v="4"/>
    <m/>
    <m/>
    <x v="0"/>
    <m/>
    <s v="Não se aplica"/>
    <m/>
    <s v="Não se aplica"/>
    <m/>
    <s v="sim"/>
    <m/>
    <m/>
    <m/>
    <s v="Inserido na poligonal de tombamento do CH"/>
  </r>
  <r>
    <x v="0"/>
    <s v="Processo INDEFERIDO em 08/04/2014"/>
    <s v="01458.000909/2013-85"/>
    <x v="0"/>
    <x v="0"/>
    <s v="Tucunduva"/>
    <x v="0"/>
    <s v="Igreja Ortodoxa"/>
    <n v="1"/>
    <x v="1"/>
    <n v="1"/>
    <n v="676"/>
    <n v="1962"/>
    <m/>
    <m/>
    <m/>
    <x v="4"/>
    <x v="4"/>
    <m/>
    <m/>
    <m/>
    <s v=" "/>
    <s v="Bem Imóvel"/>
    <s v="Edificação"/>
    <x v="0"/>
    <m/>
    <m/>
    <m/>
    <m/>
    <m/>
    <m/>
    <x v="1"/>
    <x v="1"/>
    <m/>
    <d v="2014-04-08T00:00:00"/>
    <x v="5"/>
    <m/>
    <m/>
    <m/>
    <m/>
    <m/>
    <m/>
    <m/>
    <m/>
    <m/>
    <m/>
  </r>
  <r>
    <x v="2"/>
    <s v="Reaberto - processo estava desaparecido."/>
    <s v="01450.001416/2019-28"/>
    <x v="3"/>
    <x v="6"/>
    <s v="Caxambu"/>
    <x v="0"/>
    <s v="Igreja de Santa Isabel "/>
    <n v="1"/>
    <x v="1"/>
    <n v="1"/>
    <n v="677"/>
    <n v="1962"/>
    <m/>
    <m/>
    <m/>
    <x v="4"/>
    <x v="8"/>
    <m/>
    <m/>
    <m/>
    <s v=" "/>
    <s v="Bem Imóvel"/>
    <s v="Edificação"/>
    <x v="0"/>
    <m/>
    <m/>
    <m/>
    <m/>
    <m/>
    <m/>
    <x v="1"/>
    <x v="1"/>
    <m/>
    <m/>
    <x v="0"/>
    <m/>
    <m/>
    <m/>
    <m/>
    <m/>
    <m/>
    <m/>
    <m/>
    <m/>
    <m/>
  </r>
  <r>
    <x v="0"/>
    <m/>
    <m/>
    <x v="3"/>
    <x v="12"/>
    <s v="Santos"/>
    <x v="5"/>
    <s v="Engenho dos Erasmos: ruínas"/>
    <n v="1"/>
    <x v="0"/>
    <n v="1"/>
    <n v="678"/>
    <n v="1962"/>
    <m/>
    <m/>
    <m/>
    <x v="4"/>
    <x v="0"/>
    <m/>
    <m/>
    <m/>
    <s v="SP3548500BIED00002"/>
    <s v="Bem Imóvel"/>
    <s v="Ruína"/>
    <x v="1"/>
    <m/>
    <d v="1963-07-02T00:00:00"/>
    <m/>
    <m/>
    <n v="1963"/>
    <n v="41"/>
    <x v="30"/>
    <x v="4"/>
    <m/>
    <m/>
    <x v="0"/>
    <m/>
    <s v="Não se aplica"/>
    <m/>
    <m/>
    <m/>
    <m/>
    <m/>
    <m/>
    <m/>
    <m/>
  </r>
  <r>
    <x v="0"/>
    <m/>
    <m/>
    <x v="2"/>
    <x v="16"/>
    <s v="Estância"/>
    <x v="4"/>
    <s v="Casa à Praça Rio Branco, 35"/>
    <n v="1"/>
    <x v="0"/>
    <n v="0"/>
    <n v="679"/>
    <n v="1962"/>
    <m/>
    <m/>
    <m/>
    <x v="4"/>
    <x v="0"/>
    <m/>
    <m/>
    <m/>
    <s v="SE2802106BIED00001"/>
    <s v="Bem Imóvel"/>
    <s v="Edificação"/>
    <x v="1"/>
    <m/>
    <d v="1962-07-27T00:00:00"/>
    <m/>
    <m/>
    <m/>
    <m/>
    <x v="15"/>
    <x v="4"/>
    <m/>
    <m/>
    <x v="0"/>
    <m/>
    <s v="Não se aplica"/>
    <m/>
    <m/>
    <m/>
    <m/>
    <m/>
    <m/>
    <m/>
    <m/>
  </r>
  <r>
    <x v="0"/>
    <s v="Em tratamento via projeto BNDES (18/01/2016)"/>
    <m/>
    <x v="2"/>
    <x v="18"/>
    <s v="Touros"/>
    <x v="8"/>
    <s v="Marco Quinhentista, na praia do Marco"/>
    <n v="1"/>
    <x v="0"/>
    <n v="1"/>
    <n v="680"/>
    <n v="1962"/>
    <m/>
    <m/>
    <m/>
    <x v="4"/>
    <x v="0"/>
    <m/>
    <m/>
    <m/>
    <s v="RN2414407BIED00001"/>
    <s v="Bem Imóvel"/>
    <s v="Edificação"/>
    <x v="1"/>
    <m/>
    <d v="1962-08-23T00:00:00"/>
    <m/>
    <m/>
    <m/>
    <m/>
    <x v="15"/>
    <x v="4"/>
    <m/>
    <m/>
    <x v="0"/>
    <s v="Livro Histórico, vol.1, Inscrição: 352, Folha: 057."/>
    <m/>
    <m/>
    <m/>
    <m/>
    <m/>
    <m/>
    <m/>
    <m/>
    <m/>
  </r>
  <r>
    <x v="0"/>
    <m/>
    <m/>
    <x v="3"/>
    <x v="3"/>
    <s v="Itaboraí"/>
    <x v="4"/>
    <s v="Casa à Praça Marechal Floriano Peixoto, nº 16, antiga casa do Visconde de Itaborai, atual Forum"/>
    <n v="1"/>
    <x v="0"/>
    <n v="1"/>
    <n v="681"/>
    <n v="1962"/>
    <m/>
    <m/>
    <m/>
    <x v="4"/>
    <x v="0"/>
    <m/>
    <m/>
    <m/>
    <s v="RJ-3301900-BI-ED-00001"/>
    <s v="Bem Imóvel"/>
    <s v="Edificação"/>
    <x v="1"/>
    <m/>
    <d v="1964-04-23T00:00:00"/>
    <m/>
    <m/>
    <m/>
    <m/>
    <x v="5"/>
    <x v="4"/>
    <m/>
    <m/>
    <x v="0"/>
    <m/>
    <s v="Não se aplica"/>
    <m/>
    <m/>
    <m/>
    <m/>
    <m/>
    <m/>
    <m/>
    <m/>
  </r>
  <r>
    <x v="0"/>
    <s v="Ofício que informa o INDEFERIMENTO do Processo em 16/08/1962."/>
    <m/>
    <x v="3"/>
    <x v="6"/>
    <s v="Ouro Preto"/>
    <x v="4"/>
    <s v="Palácio de Chico Rei"/>
    <n v="1"/>
    <x v="1"/>
    <n v="1"/>
    <n v="682"/>
    <n v="1962"/>
    <m/>
    <m/>
    <m/>
    <x v="4"/>
    <x v="4"/>
    <m/>
    <m/>
    <m/>
    <s v=" "/>
    <s v="Bem Imóvel"/>
    <s v="Edificação"/>
    <x v="1"/>
    <m/>
    <m/>
    <m/>
    <m/>
    <m/>
    <m/>
    <x v="1"/>
    <x v="1"/>
    <m/>
    <d v="1962-08-16T00:00:00"/>
    <x v="4"/>
    <m/>
    <m/>
    <m/>
    <m/>
    <m/>
    <m/>
    <m/>
    <m/>
    <m/>
    <m/>
  </r>
  <r>
    <x v="0"/>
    <m/>
    <m/>
    <x v="3"/>
    <x v="12"/>
    <s v="Rio Claro"/>
    <x v="4"/>
    <s v="Casa à Avenida  2, nº  572,  esquina com rua 7, Sobrado do Barão de Dourados"/>
    <n v="1"/>
    <x v="0"/>
    <n v="1"/>
    <n v="683"/>
    <n v="1962"/>
    <m/>
    <m/>
    <m/>
    <x v="4"/>
    <x v="0"/>
    <m/>
    <m/>
    <m/>
    <s v="SP3543907BIED00001"/>
    <s v="Bem Imóvel"/>
    <s v="Edificação"/>
    <x v="1"/>
    <m/>
    <d v="1963-12-18T00:00:00"/>
    <m/>
    <m/>
    <m/>
    <m/>
    <x v="30"/>
    <x v="4"/>
    <m/>
    <m/>
    <x v="0"/>
    <m/>
    <s v="Não se aplica"/>
    <m/>
    <m/>
    <m/>
    <m/>
    <m/>
    <m/>
    <m/>
    <m/>
  </r>
  <r>
    <x v="0"/>
    <m/>
    <m/>
    <x v="2"/>
    <x v="5"/>
    <s v="Salvador"/>
    <x v="2"/>
    <s v="Rua Carneiro de Campos, Sodré e Travessa Aquino Gaspar: conjunto arquitetônico"/>
    <n v="1"/>
    <x v="0"/>
    <n v="1"/>
    <n v="684"/>
    <n v="1962"/>
    <m/>
    <m/>
    <m/>
    <x v="4"/>
    <x v="0"/>
    <m/>
    <m/>
    <m/>
    <s v="BA2927408BICA00004"/>
    <s v="Bem Imóvel"/>
    <s v="Conjunto Arquitetônico"/>
    <x v="1"/>
    <d v="1964-06-08T00:00:00"/>
    <m/>
    <m/>
    <m/>
    <m/>
    <n v="104"/>
    <x v="5"/>
    <x v="4"/>
    <n v="1983"/>
    <m/>
    <x v="0"/>
    <s v="Na 104ª reunião do Conselho, houve a resolução de que deve-se aumentar a poligonal de tombamento e entorno dos diversos bens, entre eles esse."/>
    <s v="sim"/>
    <m/>
    <m/>
    <m/>
    <m/>
    <m/>
    <m/>
    <m/>
    <m/>
  </r>
  <r>
    <x v="3"/>
    <s v="CGID, 24/08/2015. Dois bens, indica o tombamento do outro, e não desse."/>
    <s v="01458.001008/2012-20"/>
    <x v="3"/>
    <x v="3"/>
    <s v="Casimiro de Abreu"/>
    <x v="0"/>
    <s v="Igreja da praça das Fronteiras"/>
    <n v="1"/>
    <x v="1"/>
    <n v="0"/>
    <n v="685"/>
    <n v="1962"/>
    <m/>
    <m/>
    <m/>
    <x v="4"/>
    <x v="8"/>
    <s v="DEFERIMENTO"/>
    <m/>
    <m/>
    <s v=" "/>
    <s v="Bem Imóvel"/>
    <s v="Edificação"/>
    <x v="0"/>
    <m/>
    <m/>
    <m/>
    <m/>
    <m/>
    <m/>
    <x v="1"/>
    <x v="1"/>
    <m/>
    <m/>
    <x v="0"/>
    <m/>
    <m/>
    <m/>
    <m/>
    <m/>
    <m/>
    <m/>
    <m/>
    <m/>
    <m/>
  </r>
  <r>
    <x v="3"/>
    <s v="CGID, 24/08/2015. Dois bens, mas indica o tombamento apenas desse."/>
    <s v="01458.001008/2012-20"/>
    <x v="3"/>
    <x v="3"/>
    <s v="Casimiro de Abreu"/>
    <x v="0"/>
    <s v="Igreja de São João (junto ao cemitério)"/>
    <n v="1"/>
    <x v="1"/>
    <n v="1"/>
    <n v="685"/>
    <n v="1962"/>
    <m/>
    <m/>
    <m/>
    <x v="4"/>
    <x v="8"/>
    <s v="DEFERIMENTO"/>
    <m/>
    <m/>
    <s v=" "/>
    <s v="Bem Imóvel"/>
    <s v="Edificação"/>
    <x v="0"/>
    <m/>
    <m/>
    <m/>
    <m/>
    <m/>
    <m/>
    <x v="1"/>
    <x v="1"/>
    <m/>
    <m/>
    <x v="0"/>
    <m/>
    <m/>
    <m/>
    <m/>
    <m/>
    <m/>
    <m/>
    <m/>
    <m/>
    <m/>
  </r>
  <r>
    <x v="2"/>
    <s v="Origem: DEPAM. Destino: SE-RJ. 26/08/2014"/>
    <s v="01458.000927/2014-48"/>
    <x v="3"/>
    <x v="3"/>
    <s v="Rio de Janeiro"/>
    <x v="4"/>
    <s v="Casa: Boticário (Beco e Largo)"/>
    <n v="1"/>
    <x v="1"/>
    <n v="1"/>
    <n v="686"/>
    <n v="1962"/>
    <s v="sem data"/>
    <s v="abaixo-assinado"/>
    <s v="não consta"/>
    <x v="4"/>
    <x v="8"/>
    <m/>
    <m/>
    <m/>
    <s v=" "/>
    <s v="Bem Imóvel"/>
    <s v="Edificação"/>
    <x v="1"/>
    <m/>
    <m/>
    <m/>
    <m/>
    <m/>
    <m/>
    <x v="1"/>
    <x v="1"/>
    <m/>
    <m/>
    <x v="0"/>
    <s v="Observação arquivo: &quot;tombado pelo INEPAC&quot;"/>
    <m/>
    <m/>
    <m/>
    <m/>
    <m/>
    <m/>
    <m/>
    <m/>
    <m/>
  </r>
  <r>
    <x v="2"/>
    <s v="Origem: DEPAM. Destino: SE-BA, em 06/06/2016"/>
    <s v="01458.000657/2013-94"/>
    <x v="2"/>
    <x v="5"/>
    <s v="Ilhéus"/>
    <x v="4"/>
    <s v="Casa Grande da Fazenda São João"/>
    <n v="1"/>
    <x v="1"/>
    <n v="1"/>
    <n v="687"/>
    <n v="1962"/>
    <m/>
    <m/>
    <m/>
    <x v="4"/>
    <x v="8"/>
    <m/>
    <m/>
    <m/>
    <s v=" "/>
    <s v="Bem Imóvel"/>
    <s v="Edificação"/>
    <x v="1"/>
    <m/>
    <m/>
    <m/>
    <m/>
    <m/>
    <m/>
    <x v="1"/>
    <x v="1"/>
    <m/>
    <m/>
    <x v="0"/>
    <m/>
    <m/>
    <m/>
    <m/>
    <m/>
    <m/>
    <m/>
    <m/>
    <m/>
    <m/>
  </r>
  <r>
    <x v="0"/>
    <m/>
    <m/>
    <x v="3"/>
    <x v="3"/>
    <s v="Rio de Janeiro"/>
    <x v="4"/>
    <s v="Casa à Rua das Palmeiras, 55, atual Museu do Índio"/>
    <n v="1"/>
    <x v="0"/>
    <n v="1"/>
    <n v="688"/>
    <n v="1962"/>
    <m/>
    <m/>
    <m/>
    <x v="4"/>
    <x v="0"/>
    <m/>
    <m/>
    <m/>
    <s v="RJ3304557BIED00081"/>
    <s v="Bem Imóvel"/>
    <s v="Edificação"/>
    <x v="1"/>
    <m/>
    <d v="1967-02-27T00:00:00"/>
    <m/>
    <m/>
    <s v="1963, 1964"/>
    <s v="41, 43"/>
    <x v="29"/>
    <x v="4"/>
    <m/>
    <m/>
    <x v="0"/>
    <m/>
    <s v="Não se aplica"/>
    <m/>
    <s v="P"/>
    <s v="não"/>
    <m/>
    <s v="sim"/>
    <m/>
    <n v="1980"/>
    <s v="A Portaria 29/80 estabeleceu parâmetros, mas não delimitou área. O prédio faz parte integrante de um conjunto residencial, característico de uma época, constituído por mais dois outros da rua das Palmeiras, nº 35 e rua Sorocaba, nº 200...Informações sobre"/>
  </r>
  <r>
    <x v="0"/>
    <m/>
    <m/>
    <x v="3"/>
    <x v="3"/>
    <s v="Rio de Janeiro"/>
    <x v="4"/>
    <s v="Casa à Praça Quinze de Novembro, nº 101 (antigo Convento do Carmo), atual sede da Academia de Comércio"/>
    <n v="1"/>
    <x v="0"/>
    <n v="1"/>
    <n v="689"/>
    <n v="1962"/>
    <m/>
    <m/>
    <m/>
    <x v="4"/>
    <x v="0"/>
    <m/>
    <m/>
    <m/>
    <s v="RJ3304557BIED00085"/>
    <s v="Bem Imóvel"/>
    <s v="Edificação"/>
    <x v="0"/>
    <m/>
    <d v="1964-07-31T00:00:00"/>
    <m/>
    <m/>
    <s v="1963, 1964"/>
    <s v="41, 42"/>
    <x v="5"/>
    <x v="4"/>
    <m/>
    <m/>
    <x v="0"/>
    <s v="Inserida no conjunto da Praça XV"/>
    <s v="Não se aplica"/>
    <m/>
    <s v="Não se aplica"/>
    <s v="sim"/>
    <s v="sim"/>
    <m/>
    <m/>
    <m/>
    <m/>
  </r>
  <r>
    <x v="0"/>
    <m/>
    <m/>
    <x v="3"/>
    <x v="3"/>
    <s v="Itaboraí"/>
    <x v="5"/>
    <s v="Ruínas do Convento de São Boaventura na Fazenda Macacu"/>
    <n v="1"/>
    <x v="0"/>
    <n v="1"/>
    <n v="690"/>
    <n v="1963"/>
    <m/>
    <m/>
    <m/>
    <x v="4"/>
    <x v="0"/>
    <m/>
    <m/>
    <m/>
    <s v="RJ-3301900-BI-ED-00002"/>
    <s v="Bem Imóvel"/>
    <s v="Ruína"/>
    <x v="1"/>
    <m/>
    <d v="1980-04-28T00:00:00"/>
    <d v="1980-04-28T00:00:00"/>
    <m/>
    <n v="1979"/>
    <n v="84"/>
    <x v="37"/>
    <x v="6"/>
    <m/>
    <m/>
    <x v="0"/>
    <m/>
    <s v="Não se aplica"/>
    <m/>
    <m/>
    <m/>
    <m/>
    <m/>
    <m/>
    <m/>
    <m/>
  </r>
  <r>
    <x v="2"/>
    <s v="Info Arquivo: &quot;13/04/99 - DEPROT - Claudia Girão&quot;. Tem cópia na Superintendência do Ceará, Ramiro vai mandar (07/11/2014). Encaminhado à SE em 08/01/2015"/>
    <s v="01458.001663/2014-40"/>
    <x v="2"/>
    <x v="9"/>
    <s v="Aracati"/>
    <x v="2"/>
    <s v="Diversos Monumentos"/>
    <n v="1"/>
    <x v="1"/>
    <n v="1"/>
    <n v="691"/>
    <n v="1963"/>
    <m/>
    <m/>
    <m/>
    <x v="4"/>
    <x v="8"/>
    <m/>
    <m/>
    <m/>
    <s v=" "/>
    <s v="Bem Imóvel"/>
    <m/>
    <x v="1"/>
    <m/>
    <m/>
    <m/>
    <m/>
    <m/>
    <m/>
    <x v="1"/>
    <x v="1"/>
    <m/>
    <m/>
    <x v="0"/>
    <m/>
    <m/>
    <m/>
    <m/>
    <m/>
    <m/>
    <m/>
    <m/>
    <m/>
    <m/>
  </r>
  <r>
    <x v="0"/>
    <s v="Processo INDEFERIDO em 27/08/2014."/>
    <s v="01458.000654/2013-51"/>
    <x v="0"/>
    <x v="0"/>
    <s v="Porto Alegre"/>
    <x v="4"/>
    <s v="Acervo do Museu de Arte Sacra"/>
    <n v="1"/>
    <x v="1"/>
    <n v="1"/>
    <n v="692"/>
    <n v="1963"/>
    <m/>
    <m/>
    <m/>
    <x v="4"/>
    <x v="4"/>
    <m/>
    <m/>
    <m/>
    <s v=" "/>
    <s v="Bem Imóvel"/>
    <s v="Edificação"/>
    <x v="1"/>
    <m/>
    <m/>
    <m/>
    <m/>
    <m/>
    <m/>
    <x v="1"/>
    <x v="1"/>
    <m/>
    <d v="2014-08-27T00:00:00"/>
    <x v="5"/>
    <m/>
    <m/>
    <m/>
    <m/>
    <m/>
    <m/>
    <m/>
    <m/>
    <m/>
    <m/>
  </r>
  <r>
    <x v="0"/>
    <m/>
    <m/>
    <x v="4"/>
    <x v="24"/>
    <s v="Manaus"/>
    <x v="4"/>
    <s v="Teatro Amazonas"/>
    <n v="1"/>
    <x v="0"/>
    <n v="1"/>
    <n v="693"/>
    <n v="1963"/>
    <m/>
    <m/>
    <m/>
    <x v="4"/>
    <x v="0"/>
    <m/>
    <m/>
    <m/>
    <s v="AM1302603BIED00002"/>
    <s v="Bem Imóvel"/>
    <s v="Edificação"/>
    <x v="1"/>
    <m/>
    <d v="1966-12-20T00:00:00"/>
    <m/>
    <m/>
    <m/>
    <m/>
    <x v="18"/>
    <x v="4"/>
    <m/>
    <m/>
    <x v="0"/>
    <m/>
    <s v="Não se aplica"/>
    <s v="sim"/>
    <s v="Não se aplica"/>
    <s v="sim"/>
    <s v="sim"/>
    <m/>
    <m/>
    <m/>
    <m/>
  </r>
  <r>
    <x v="0"/>
    <s v="INDEFERIDO em 28/07/1997."/>
    <m/>
    <x v="2"/>
    <x v="8"/>
    <s v="São Luís"/>
    <x v="4"/>
    <s v="Teatro Artur de Azevedo"/>
    <n v="1"/>
    <x v="1"/>
    <n v="1"/>
    <n v="694"/>
    <n v="1963"/>
    <m/>
    <m/>
    <m/>
    <x v="4"/>
    <x v="4"/>
    <m/>
    <m/>
    <m/>
    <s v=" "/>
    <s v="Bem Imóvel"/>
    <s v="Edificação"/>
    <x v="1"/>
    <m/>
    <m/>
    <m/>
    <m/>
    <m/>
    <m/>
    <x v="1"/>
    <x v="1"/>
    <m/>
    <d v="1997-07-28T00:00:00"/>
    <x v="3"/>
    <s v="Consta: &quot;Pertence ao &quot;Conjunto arquitetônico e paisagístico de São Luís&quot;, tombado conforme Processo 454-T-57, em 13/03/74&quot;/ &quot;não tem valor para tombamento individual a nível federal&quot;"/>
    <m/>
    <m/>
    <m/>
    <m/>
    <m/>
    <m/>
    <m/>
    <m/>
    <m/>
  </r>
  <r>
    <x v="0"/>
    <s v="Processo INDEFERIDO em 28/07/1997."/>
    <m/>
    <x v="2"/>
    <x v="13"/>
    <s v="Teresina"/>
    <x v="4"/>
    <s v="Teatro 4 de Setembro"/>
    <n v="1"/>
    <x v="1"/>
    <n v="1"/>
    <n v="695"/>
    <n v="1963"/>
    <m/>
    <m/>
    <m/>
    <x v="4"/>
    <x v="4"/>
    <m/>
    <m/>
    <m/>
    <s v=" "/>
    <s v="Bem Imóvel"/>
    <s v="Edificação"/>
    <x v="1"/>
    <m/>
    <m/>
    <m/>
    <m/>
    <m/>
    <m/>
    <x v="1"/>
    <x v="1"/>
    <m/>
    <d v="1997-07-28T00:00:00"/>
    <x v="3"/>
    <m/>
    <m/>
    <m/>
    <m/>
    <m/>
    <m/>
    <m/>
    <m/>
    <m/>
    <m/>
  </r>
  <r>
    <x v="0"/>
    <s v="INDEFERIDO em 28/12/2015"/>
    <s v="01458.000358/2014-31"/>
    <x v="2"/>
    <x v="18"/>
    <s v="Natal"/>
    <x v="4"/>
    <s v="Teatro Alberto Maranhão"/>
    <n v="1"/>
    <x v="1"/>
    <n v="1"/>
    <n v="696"/>
    <n v="1963"/>
    <d v="1965-03-06T00:00:00"/>
    <s v="Edmundo Ferrão Moniz de Aragão - Diretordo Serviço Nacional de Teatro"/>
    <s v="não consta"/>
    <x v="4"/>
    <x v="4"/>
    <m/>
    <m/>
    <m/>
    <s v=" "/>
    <s v="Bem Imóvel"/>
    <s v="Edificação"/>
    <x v="1"/>
    <m/>
    <m/>
    <m/>
    <m/>
    <m/>
    <m/>
    <x v="1"/>
    <x v="1"/>
    <m/>
    <d v="1905-07-07T00:00:00"/>
    <x v="5"/>
    <m/>
    <m/>
    <m/>
    <m/>
    <m/>
    <m/>
    <m/>
    <m/>
    <m/>
    <m/>
  </r>
  <r>
    <x v="2"/>
    <s v="Processo estrava como desaparecido, encontrado no DEPAM/RJ. Encaminhado à SE/PB em 24/04/2015"/>
    <s v="01458.000908/2013-31"/>
    <x v="2"/>
    <x v="7"/>
    <s v="João Pessoa"/>
    <x v="4"/>
    <s v="Teatro Santa Rosa"/>
    <n v="1"/>
    <x v="1"/>
    <n v="1"/>
    <n v="697"/>
    <n v="1963"/>
    <m/>
    <m/>
    <m/>
    <x v="4"/>
    <x v="8"/>
    <m/>
    <m/>
    <m/>
    <s v=" "/>
    <s v="Bem Imóvel"/>
    <s v="Edificação"/>
    <x v="1"/>
    <m/>
    <m/>
    <m/>
    <m/>
    <m/>
    <m/>
    <x v="1"/>
    <x v="1"/>
    <m/>
    <m/>
    <x v="0"/>
    <m/>
    <m/>
    <m/>
    <m/>
    <m/>
    <m/>
    <m/>
    <m/>
    <m/>
    <m/>
  </r>
  <r>
    <x v="0"/>
    <s v="Processo INDEFERIDO em 21/03/2013."/>
    <m/>
    <x v="2"/>
    <x v="17"/>
    <s v="Maceió"/>
    <x v="4"/>
    <s v="Teatro Marechal Deodoro"/>
    <n v="1"/>
    <x v="1"/>
    <n v="1"/>
    <n v="698"/>
    <n v="1963"/>
    <m/>
    <m/>
    <m/>
    <x v="4"/>
    <x v="4"/>
    <m/>
    <m/>
    <m/>
    <s v=" "/>
    <s v="Bem Imóvel"/>
    <s v="Edificação"/>
    <x v="1"/>
    <m/>
    <m/>
    <m/>
    <m/>
    <m/>
    <m/>
    <x v="1"/>
    <x v="1"/>
    <m/>
    <d v="2013-03-21T00:00:00"/>
    <x v="5"/>
    <m/>
    <m/>
    <m/>
    <m/>
    <m/>
    <m/>
    <m/>
    <m/>
    <m/>
    <m/>
  </r>
  <r>
    <x v="0"/>
    <s v="Processo INDEFERIDO em 21/03/2013."/>
    <m/>
    <x v="2"/>
    <x v="17"/>
    <s v="Penedo"/>
    <x v="4"/>
    <s v="Teatro Sete de Setembro"/>
    <n v="1"/>
    <x v="1"/>
    <n v="1"/>
    <n v="699"/>
    <n v="1963"/>
    <m/>
    <m/>
    <m/>
    <x v="4"/>
    <x v="4"/>
    <m/>
    <m/>
    <m/>
    <s v=" "/>
    <s v="Bem Imóvel"/>
    <s v="Edificação"/>
    <x v="1"/>
    <m/>
    <m/>
    <m/>
    <m/>
    <m/>
    <m/>
    <x v="1"/>
    <x v="1"/>
    <m/>
    <d v="2003-03-21T00:00:00"/>
    <x v="5"/>
    <m/>
    <m/>
    <m/>
    <m/>
    <m/>
    <m/>
    <m/>
    <m/>
    <m/>
    <m/>
  </r>
  <r>
    <x v="3"/>
    <s v="Enviado a Superintendência para instrução. Origem: DEPAM / Destino: Superintendência em 28/06/2012."/>
    <s v="01458.000848/2012-75"/>
    <x v="3"/>
    <x v="6"/>
    <s v="Ouro Preto"/>
    <x v="4"/>
    <s v="Teatro ou Casa da Ópera"/>
    <n v="1"/>
    <x v="1"/>
    <n v="1"/>
    <n v="700"/>
    <n v="1963"/>
    <m/>
    <m/>
    <m/>
    <x v="4"/>
    <x v="8"/>
    <s v="INDEFERIMENTO"/>
    <m/>
    <m/>
    <s v=" "/>
    <s v="Bem Imóvel"/>
    <s v="Edificação"/>
    <x v="1"/>
    <m/>
    <m/>
    <m/>
    <m/>
    <m/>
    <m/>
    <x v="1"/>
    <x v="1"/>
    <m/>
    <m/>
    <x v="0"/>
    <m/>
    <m/>
    <m/>
    <m/>
    <m/>
    <m/>
    <m/>
    <m/>
    <m/>
    <m/>
  </r>
  <r>
    <x v="0"/>
    <s v="Processo INDEFERIDO em 27/02/2004."/>
    <m/>
    <x v="3"/>
    <x v="3"/>
    <s v="Nova Friburgo"/>
    <x v="4"/>
    <s v="Teatro Leal - Teatro de Friburgo; Cinema Leal"/>
    <n v="1"/>
    <x v="1"/>
    <n v="1"/>
    <n v="701"/>
    <n v="1963"/>
    <m/>
    <m/>
    <m/>
    <x v="4"/>
    <x v="4"/>
    <m/>
    <m/>
    <m/>
    <s v=" "/>
    <s v="Bem Imóvel"/>
    <s v="Edificação"/>
    <x v="1"/>
    <m/>
    <m/>
    <m/>
    <m/>
    <m/>
    <m/>
    <x v="1"/>
    <x v="1"/>
    <m/>
    <d v="2004-02-27T00:00:00"/>
    <x v="2"/>
    <m/>
    <m/>
    <m/>
    <m/>
    <m/>
    <m/>
    <m/>
    <m/>
    <m/>
    <m/>
  </r>
  <r>
    <x v="0"/>
    <s v="Processo INDEFERIDO em 23/09/2013"/>
    <s v="01458.001647/2012-95"/>
    <x v="3"/>
    <x v="3"/>
    <s v="Itaboraí"/>
    <x v="4"/>
    <s v="Teatro João Caetano"/>
    <n v="1"/>
    <x v="1"/>
    <n v="1"/>
    <n v="702"/>
    <n v="1963"/>
    <m/>
    <m/>
    <m/>
    <x v="4"/>
    <x v="4"/>
    <m/>
    <m/>
    <m/>
    <s v=" "/>
    <s v="Bem Imóvel"/>
    <s v="Edificação"/>
    <x v="1"/>
    <m/>
    <m/>
    <m/>
    <m/>
    <m/>
    <m/>
    <x v="1"/>
    <x v="1"/>
    <m/>
    <d v="2013-09-23T00:00:00"/>
    <x v="5"/>
    <m/>
    <m/>
    <m/>
    <m/>
    <m/>
    <m/>
    <m/>
    <m/>
    <m/>
    <m/>
  </r>
  <r>
    <x v="0"/>
    <m/>
    <m/>
    <x v="0"/>
    <x v="0"/>
    <s v="Porto Alegre"/>
    <x v="4"/>
    <s v="Casa à rua Duque de Caxias, nº 968, que pertenceu aos Viscondes de Pelotas e de São Leopoldo ou Solar dos Câmara"/>
    <n v="1"/>
    <x v="0"/>
    <n v="1"/>
    <n v="703"/>
    <n v="1963"/>
    <m/>
    <m/>
    <m/>
    <x v="4"/>
    <x v="0"/>
    <m/>
    <m/>
    <m/>
    <s v="RS4314902BIED00001 "/>
    <s v="Bem Imóvel"/>
    <s v="Edificação"/>
    <x v="1"/>
    <m/>
    <d v="1963-08-20T00:00:00"/>
    <m/>
    <m/>
    <n v="1963"/>
    <n v="41"/>
    <x v="30"/>
    <x v="4"/>
    <m/>
    <m/>
    <x v="0"/>
    <m/>
    <s v="Não se aplica"/>
    <m/>
    <s v="P"/>
    <s v="sim"/>
    <s v="sim"/>
    <s v="sim"/>
    <m/>
    <s v="PORTARIA Nº 483,06/12/ 2016"/>
    <s v="Dispõe sobre a delimitação da área de entorno dos bens tombados pelo IPHAN no Centro Histórico da Cidade de Porto Alegre, Rio Grande do Sul, e estabelece diretrizes para intervenções nos bens inseridos na área delimitada._x000a_"/>
  </r>
  <r>
    <x v="0"/>
    <s v="Origem: DEPAM,  Destino: Presidência, em 18/08/2015, com indicação de indeferimento"/>
    <s v="01458.000907/2013-96"/>
    <x v="3"/>
    <x v="12"/>
    <s v="Guarujá"/>
    <x v="5"/>
    <s v="Sítio Santo Amaro; Casa de José Bonifácio-ruínas"/>
    <n v="1"/>
    <x v="1"/>
    <n v="1"/>
    <n v="704"/>
    <n v="1963"/>
    <m/>
    <m/>
    <m/>
    <x v="4"/>
    <x v="4"/>
    <m/>
    <m/>
    <m/>
    <s v=" "/>
    <s v="Bem Imóvel"/>
    <s v="Ruína"/>
    <x v="1"/>
    <m/>
    <m/>
    <m/>
    <m/>
    <m/>
    <m/>
    <x v="1"/>
    <x v="1"/>
    <m/>
    <d v="1905-07-07T00:00:00"/>
    <x v="5"/>
    <m/>
    <m/>
    <m/>
    <m/>
    <m/>
    <m/>
    <m/>
    <m/>
    <m/>
    <m/>
  </r>
  <r>
    <x v="0"/>
    <s v="Encaminhado ao Arquivo em 10/04/2017"/>
    <s v="01458.000906/2013-41"/>
    <x v="4"/>
    <x v="11"/>
    <s v="Barcarena"/>
    <x v="4"/>
    <s v="Casa: Cafezal (Fazenda)"/>
    <n v="1"/>
    <x v="1"/>
    <n v="1"/>
    <n v="705"/>
    <n v="1963"/>
    <d v="1963-04-02T00:00:00"/>
    <s v="Leandro Tocantins"/>
    <s v="não consta"/>
    <x v="4"/>
    <x v="4"/>
    <m/>
    <m/>
    <m/>
    <s v=" "/>
    <s v="Bem Imóvel"/>
    <s v="Edificação"/>
    <x v="1"/>
    <m/>
    <m/>
    <m/>
    <m/>
    <m/>
    <m/>
    <x v="1"/>
    <x v="1"/>
    <m/>
    <m/>
    <x v="0"/>
    <m/>
    <m/>
    <m/>
    <m/>
    <m/>
    <m/>
    <m/>
    <m/>
    <m/>
    <m/>
  </r>
  <r>
    <x v="0"/>
    <s v="Processo INDEFERIDO em 07/05/1999."/>
    <m/>
    <x v="4"/>
    <x v="11"/>
    <s v="Belém"/>
    <x v="4"/>
    <s v="Hospital de Caridade - antigo; Casa: à praça Caetano Brandão, ex-Largo da Sé"/>
    <n v="1"/>
    <x v="1"/>
    <n v="1"/>
    <n v="706"/>
    <n v="1963"/>
    <m/>
    <m/>
    <m/>
    <x v="4"/>
    <x v="4"/>
    <m/>
    <m/>
    <m/>
    <s v=" "/>
    <s v="Bem Imóvel"/>
    <s v="Edificação"/>
    <x v="1"/>
    <m/>
    <m/>
    <m/>
    <m/>
    <m/>
    <m/>
    <x v="1"/>
    <x v="1"/>
    <m/>
    <d v="1999-05-07T00:00:00"/>
    <x v="3"/>
    <m/>
    <m/>
    <m/>
    <m/>
    <m/>
    <m/>
    <m/>
    <m/>
    <m/>
    <m/>
  </r>
  <r>
    <x v="0"/>
    <m/>
    <m/>
    <x v="4"/>
    <x v="11"/>
    <s v="Belém"/>
    <x v="4"/>
    <s v="Edifício do antigo Hospital Militar, na Praça Frei Caetano Brandão, ex-largo da Sé"/>
    <n v="1"/>
    <x v="0"/>
    <n v="1"/>
    <n v="707"/>
    <n v="1963"/>
    <m/>
    <m/>
    <m/>
    <x v="4"/>
    <x v="0"/>
    <m/>
    <m/>
    <m/>
    <s v="PA1501402BIED00004"/>
    <s v="Bem Imóvel"/>
    <s v="Edificação"/>
    <x v="1"/>
    <m/>
    <d v="1964-12-17T00:00:00"/>
    <m/>
    <m/>
    <m/>
    <m/>
    <x v="5"/>
    <x v="4"/>
    <m/>
    <m/>
    <x v="0"/>
    <m/>
    <s v="Não se aplica"/>
    <m/>
    <s v="Não se aplica"/>
    <m/>
    <s v="sim"/>
    <m/>
    <m/>
    <m/>
    <m/>
  </r>
  <r>
    <x v="0"/>
    <s v="Processo INDEFERIDO em 22/01/1970."/>
    <m/>
    <x v="4"/>
    <x v="11"/>
    <s v="Belém"/>
    <x v="4"/>
    <s v="Solar do Barão do Japurá (antigo); Rocinha (antiga) do Barão de Japurá"/>
    <n v="1"/>
    <x v="1"/>
    <n v="1"/>
    <n v="708"/>
    <n v="1963"/>
    <m/>
    <m/>
    <m/>
    <x v="4"/>
    <x v="4"/>
    <m/>
    <m/>
    <m/>
    <s v=" "/>
    <s v="Bem Imóvel"/>
    <s v="Edificação"/>
    <x v="1"/>
    <m/>
    <m/>
    <m/>
    <m/>
    <s v="1969, 1970"/>
    <s v="52, 53"/>
    <x v="1"/>
    <x v="1"/>
    <m/>
    <d v="1970-01-22T00:00:00"/>
    <x v="9"/>
    <s v="O tombamento foi aprovado na 52ª reunião do Conselho Consultivo (1969), mas cancelado na reunião seguinte (1970)"/>
    <m/>
    <m/>
    <m/>
    <m/>
    <m/>
    <m/>
    <m/>
    <m/>
    <m/>
  </r>
  <r>
    <x v="0"/>
    <s v="Verificar se o 841  foi anexado a esse!"/>
    <m/>
    <x v="4"/>
    <x v="11"/>
    <s v="Belém"/>
    <x v="4"/>
    <s v="Antigo Palácio do Governo, atual Palácio Lauro Sodré, sede do Governo do Estado"/>
    <n v="1"/>
    <x v="0"/>
    <n v="1"/>
    <n v="709"/>
    <n v="1963"/>
    <m/>
    <m/>
    <m/>
    <x v="4"/>
    <x v="0"/>
    <m/>
    <m/>
    <m/>
    <s v="PA1501402BIED00012"/>
    <s v="Bem Imóvel"/>
    <s v="Edificação"/>
    <x v="1"/>
    <m/>
    <d v="1974-08-20T00:00:00"/>
    <d v="1974-08-20T00:00:00"/>
    <m/>
    <m/>
    <m/>
    <x v="19"/>
    <x v="5"/>
    <m/>
    <m/>
    <x v="0"/>
    <m/>
    <s v="Não se aplica"/>
    <m/>
    <s v="Não se aplica"/>
    <m/>
    <s v="sim"/>
    <m/>
    <m/>
    <m/>
    <s v="Projeto do arquiteto Antonio José Landi"/>
  </r>
  <r>
    <x v="0"/>
    <s v="O Processo foi ANEXADO ao Processo 1023-T-80, que por sua vez foi anexado ao 1071-T-82. Neste último, corresponde às folhas 125 a 132 do volume I."/>
    <m/>
    <x v="4"/>
    <x v="11"/>
    <s v="Belém"/>
    <x v="4"/>
    <s v="Igreja de São Francisco da Penitência (Capela da Ordem Terceira)"/>
    <n v="1"/>
    <x v="1"/>
    <n v="1"/>
    <n v="710"/>
    <n v="1963"/>
    <m/>
    <m/>
    <m/>
    <x v="4"/>
    <x v="6"/>
    <m/>
    <m/>
    <m/>
    <s v="não cadastrado no SICG (só está cadastrado o conjunto arquitetônico ao qual pertence este bem)"/>
    <s v="Bem Imóvel"/>
    <s v="Edificação"/>
    <x v="0"/>
    <m/>
    <m/>
    <m/>
    <m/>
    <m/>
    <m/>
    <x v="1"/>
    <x v="1"/>
    <m/>
    <m/>
    <x v="0"/>
    <m/>
    <m/>
    <m/>
    <m/>
    <m/>
    <m/>
    <m/>
    <m/>
    <m/>
    <m/>
  </r>
  <r>
    <x v="0"/>
    <s v="O Processo 0711-T-63 foi ANEXADO ao processo 1071-T-82 (Conjunto arquitetônico dos bairros da Cidade Velha e Campina)  em 21/10/2010 (corresponde às folhas 03 a 62 do volume I)"/>
    <m/>
    <x v="4"/>
    <x v="11"/>
    <s v="Belém"/>
    <x v="4"/>
    <s v="Sobrado azulejado da família Pombo"/>
    <n v="1"/>
    <x v="1"/>
    <n v="0"/>
    <n v="711"/>
    <n v="1963"/>
    <m/>
    <m/>
    <m/>
    <x v="4"/>
    <x v="6"/>
    <m/>
    <m/>
    <m/>
    <s v="PA-1501402-BI-ED-00027"/>
    <s v="Bem Imóvel"/>
    <s v="Edificação"/>
    <x v="1"/>
    <m/>
    <m/>
    <m/>
    <m/>
    <m/>
    <m/>
    <x v="1"/>
    <x v="1"/>
    <m/>
    <m/>
    <x v="0"/>
    <s v="Inserido no conjunto tombado pleo processo 1071-T-82 em 03/05/2011, com indicação do Conselho Consultivo de ver se é o caso de tombar isoladamente."/>
    <m/>
    <m/>
    <m/>
    <m/>
    <m/>
    <m/>
    <m/>
    <m/>
    <m/>
  </r>
  <r>
    <x v="0"/>
    <s v="O Processo 0711-T-63 foi ANEXADO ao processo 1071-T-82 (Conjunto arquitetônico dos bairros da Cidade Velha e Campina)  em 21/10/2010 (corresponde às folhas 03 a 62 do volume I)"/>
    <m/>
    <x v="4"/>
    <x v="11"/>
    <s v="Belém"/>
    <x v="0"/>
    <s v="Capela Senhor Bom Jesus dos Passos"/>
    <n v="1"/>
    <x v="1"/>
    <n v="1"/>
    <n v="711"/>
    <n v="1963"/>
    <m/>
    <m/>
    <m/>
    <x v="4"/>
    <x v="6"/>
    <m/>
    <m/>
    <m/>
    <s v="PA-1501402-BI-ED-00028"/>
    <s v="Bem Imóvel"/>
    <s v="Edificação"/>
    <x v="0"/>
    <m/>
    <m/>
    <m/>
    <m/>
    <m/>
    <m/>
    <x v="1"/>
    <x v="1"/>
    <m/>
    <m/>
    <x v="0"/>
    <s v="Inserido no conjunto tombado pleo processo 1071-T-82 em 03/05/2011, com indicação do Conselho Consultivo de ver se é o caso de tombar isoladamente."/>
    <m/>
    <m/>
    <m/>
    <m/>
    <m/>
    <m/>
    <m/>
    <m/>
    <m/>
  </r>
  <r>
    <x v="0"/>
    <m/>
    <m/>
    <x v="3"/>
    <x v="6"/>
    <s v="Barbacena"/>
    <x v="0"/>
    <s v="Igreja Matriz de Nossa Senhora da Piedade e seu acervo móvel e integrado"/>
    <n v="1"/>
    <x v="0"/>
    <n v="1"/>
    <n v="712"/>
    <n v="1963"/>
    <m/>
    <m/>
    <m/>
    <x v="4"/>
    <x v="0"/>
    <m/>
    <m/>
    <m/>
    <s v="MG3105608BIED00002"/>
    <s v="Bem Imóvel"/>
    <s v="Edificação"/>
    <x v="0"/>
    <m/>
    <d v="1988-06-13T00:00:00"/>
    <d v="1988-06-13T00:00:00"/>
    <m/>
    <s v="1968, 1986"/>
    <s v="50, 122"/>
    <x v="36"/>
    <x v="6"/>
    <m/>
    <m/>
    <x v="0"/>
    <s v="Na 50ª reunião do Conselho Consultivo, o tombamento foi negado  por falta de recursos da SPHAN para restaurar de forma satisfatória a Igreja. Aprovado apenas em 1986, na 122ª reunião"/>
    <s v="Não se aplica"/>
    <m/>
    <m/>
    <m/>
    <m/>
    <m/>
    <m/>
    <m/>
    <s v="A inscrição no Livro do Tombo Histórico se refere à Igreja e ao seu acervo móvel e integrado, enquanto a inscrição no Livro do Tombo das Belas Artes se refere somente ao acervo móvel e integrado."/>
  </r>
  <r>
    <x v="0"/>
    <m/>
    <m/>
    <x v="2"/>
    <x v="17"/>
    <s v="Palmeira dos Índios"/>
    <x v="4"/>
    <s v="Casa à avenida General Gabino Bezouro, nº 12, &quot;Casa de Graciliano Ramos&quot;"/>
    <n v="1"/>
    <x v="0"/>
    <n v="1"/>
    <n v="713"/>
    <n v="1963"/>
    <m/>
    <m/>
    <m/>
    <x v="4"/>
    <x v="0"/>
    <m/>
    <m/>
    <m/>
    <s v="AL2706307BIED00001"/>
    <s v="Bem Imóvel"/>
    <s v="Edificação"/>
    <x v="1"/>
    <m/>
    <d v="1965-06-03T00:00:00"/>
    <m/>
    <m/>
    <n v="1965"/>
    <n v="44"/>
    <x v="38"/>
    <x v="4"/>
    <m/>
    <m/>
    <x v="0"/>
    <m/>
    <s v="Não se aplica"/>
    <m/>
    <m/>
    <m/>
    <m/>
    <m/>
    <m/>
    <m/>
    <m/>
  </r>
  <r>
    <x v="0"/>
    <m/>
    <m/>
    <x v="3"/>
    <x v="12"/>
    <s v="Piracicaba"/>
    <x v="0"/>
    <s v="Casa onde viveu e faleceu o Presidente Prudente de Moraes, englobando edificação, terreno e anexos localizados no endereço citado, bem como o acervo listado nos autos do processo _x000a_"/>
    <n v="1"/>
    <x v="0"/>
    <n v="1"/>
    <n v="714"/>
    <n v="1963"/>
    <m/>
    <m/>
    <m/>
    <x v="4"/>
    <x v="0"/>
    <m/>
    <m/>
    <m/>
    <s v="SP3538709BIED00001"/>
    <s v="Bem Imóvel"/>
    <s v="Edificação"/>
    <x v="1"/>
    <m/>
    <d v="2003-04-25T00:00:00"/>
    <m/>
    <m/>
    <s v="1969, 2002"/>
    <s v="52, 33"/>
    <x v="41"/>
    <x v="8"/>
    <m/>
    <m/>
    <x v="0"/>
    <s v="Tombamento aprovado em 1969, mas não inscrito. Em 2003 foi aprovada a poligonal de tombamento."/>
    <s v="Não se aplica"/>
    <m/>
    <s v="T"/>
    <s v="não"/>
    <s v="sim"/>
    <m/>
    <m/>
    <m/>
    <m/>
  </r>
  <r>
    <x v="2"/>
    <s v="Origem: DEPAM 24/08/2012 / Destino: Superintendência 08/10/2012 "/>
    <s v="01458.000929/2012-75"/>
    <x v="3"/>
    <x v="6"/>
    <s v="Três Marias"/>
    <x v="0"/>
    <s v="Igreja Mercês (capela)"/>
    <n v="1"/>
    <x v="1"/>
    <n v="1"/>
    <n v="715"/>
    <n v="1963"/>
    <m/>
    <m/>
    <m/>
    <x v="4"/>
    <x v="8"/>
    <m/>
    <m/>
    <m/>
    <s v=" "/>
    <s v="Bem Imóvel"/>
    <s v="Edificação"/>
    <x v="0"/>
    <m/>
    <m/>
    <m/>
    <m/>
    <m/>
    <m/>
    <x v="1"/>
    <x v="1"/>
    <m/>
    <m/>
    <x v="0"/>
    <m/>
    <m/>
    <m/>
    <m/>
    <m/>
    <m/>
    <m/>
    <m/>
    <m/>
    <m/>
  </r>
  <r>
    <x v="2"/>
    <s v="Origem: DEPAM 02/07/2013 / Destino: Superintendência 16/07/2013."/>
    <s v="01458.000661/2013-52"/>
    <x v="2"/>
    <x v="5"/>
    <s v="Jaguaripe"/>
    <x v="7"/>
    <s v="Conjunto Arquitetônico e Paisagístico de Jaguaripe"/>
    <n v="1"/>
    <x v="1"/>
    <n v="1"/>
    <n v="716"/>
    <n v="1963"/>
    <m/>
    <m/>
    <m/>
    <x v="4"/>
    <x v="8"/>
    <m/>
    <m/>
    <m/>
    <s v=" "/>
    <s v="Bem Imóvel"/>
    <s v="Conjunto Urbano"/>
    <x v="1"/>
    <m/>
    <m/>
    <m/>
    <m/>
    <m/>
    <m/>
    <x v="1"/>
    <x v="1"/>
    <m/>
    <m/>
    <x v="0"/>
    <m/>
    <m/>
    <m/>
    <m/>
    <m/>
    <m/>
    <m/>
    <m/>
    <m/>
    <m/>
  </r>
  <r>
    <x v="0"/>
    <m/>
    <m/>
    <x v="2"/>
    <x v="5"/>
    <s v="Salvador"/>
    <x v="4"/>
    <s v="Sobrado azulejado à Praça Cairú, nº19"/>
    <n v="1"/>
    <x v="0"/>
    <n v="1"/>
    <n v="717"/>
    <n v="1963"/>
    <m/>
    <m/>
    <m/>
    <x v="4"/>
    <x v="0"/>
    <m/>
    <m/>
    <m/>
    <s v="BA2927408BIED00024"/>
    <s v="Bem Imóvel"/>
    <s v="Edificação"/>
    <x v="1"/>
    <m/>
    <d v="1969-07-30T00:00:00"/>
    <m/>
    <m/>
    <m/>
    <m/>
    <x v="39"/>
    <x v="4"/>
    <m/>
    <m/>
    <x v="0"/>
    <m/>
    <s v="Não se aplica"/>
    <m/>
    <m/>
    <m/>
    <m/>
    <m/>
    <m/>
    <m/>
    <m/>
  </r>
  <r>
    <x v="0"/>
    <m/>
    <m/>
    <x v="3"/>
    <x v="3"/>
    <s v="Rio de Janeiro"/>
    <x v="4"/>
    <s v="Casa à Rua Sorocaba, 200 (Sede do Museu Villa-Lobos)"/>
    <n v="1"/>
    <x v="0"/>
    <n v="1"/>
    <n v="718"/>
    <n v="1963"/>
    <m/>
    <m/>
    <m/>
    <x v="4"/>
    <x v="0"/>
    <m/>
    <m/>
    <m/>
    <s v="RJ3304557BIED00060"/>
    <s v="Bem Imóvel"/>
    <s v="Edificação"/>
    <x v="1"/>
    <m/>
    <d v="1967-02-27T00:00:00"/>
    <m/>
    <m/>
    <n v="1964"/>
    <n v="43"/>
    <x v="29"/>
    <x v="4"/>
    <m/>
    <m/>
    <x v="0"/>
    <m/>
    <s v="Não se aplica"/>
    <m/>
    <s v="P"/>
    <s v="não"/>
    <m/>
    <s v="sim"/>
    <m/>
    <n v="1980"/>
    <s v="A Portaria 29/80 estabeleceu parâmetros, mas não delimitou área. O prédio faz parte integrante de um conjunto residencial, característico de uma época, constituído por mais dois outros da rua das Palmeiras, nº 35 e 55.Normatização: Portaria Iphan nº 29/80"/>
  </r>
  <r>
    <x v="0"/>
    <m/>
    <m/>
    <x v="3"/>
    <x v="3"/>
    <s v="Comendador Levy Gasparian"/>
    <x v="4"/>
    <s v="Edifício da antiga Estação Rodoviária de Paraibuna, Estrada União Indústria"/>
    <n v="1"/>
    <x v="0"/>
    <n v="1"/>
    <n v="719"/>
    <n v="1963"/>
    <m/>
    <m/>
    <m/>
    <x v="4"/>
    <x v="0"/>
    <m/>
    <m/>
    <m/>
    <s v="RJ3300951BIED00001"/>
    <s v="Bem Imóvel"/>
    <s v="Edificação"/>
    <x v="1"/>
    <m/>
    <d v="1967-06-21T00:00:00"/>
    <m/>
    <m/>
    <m/>
    <m/>
    <x v="29"/>
    <x v="4"/>
    <m/>
    <m/>
    <x v="0"/>
    <m/>
    <s v="Não se aplica"/>
    <m/>
    <m/>
    <m/>
    <m/>
    <m/>
    <m/>
    <m/>
    <m/>
  </r>
  <r>
    <x v="0"/>
    <m/>
    <m/>
    <x v="3"/>
    <x v="6"/>
    <s v="Berilo"/>
    <x v="0"/>
    <s v="Igreja de Nossa Senhora do Rosário "/>
    <n v="1"/>
    <x v="0"/>
    <n v="1"/>
    <n v="720"/>
    <n v="1963"/>
    <m/>
    <m/>
    <m/>
    <x v="4"/>
    <x v="0"/>
    <m/>
    <m/>
    <m/>
    <s v="MG3106507BIED00002"/>
    <s v="Bem Imóvel"/>
    <s v="Edificação"/>
    <x v="0"/>
    <m/>
    <m/>
    <d v="1974-03-13T00:00:00"/>
    <m/>
    <m/>
    <m/>
    <x v="19"/>
    <x v="5"/>
    <m/>
    <m/>
    <x v="0"/>
    <s v="O tombamento inclui todo o seu acervo, de acordo com a Resolução do Conselho Consultivo da SPHAN, de 13/08/85, referente ao Proc. Administ. nº 13/85/SPHAN&quot;."/>
    <s v="Não se aplica"/>
    <m/>
    <m/>
    <m/>
    <m/>
    <m/>
    <m/>
    <m/>
    <s v="“Inclusive imaginária e alfaias&quot;. "/>
  </r>
  <r>
    <x v="0"/>
    <m/>
    <m/>
    <x v="3"/>
    <x v="6"/>
    <s v="Berilo"/>
    <x v="0"/>
    <s v="Igreja Matriz de Nossa Senhora da Conceição"/>
    <n v="1"/>
    <x v="0"/>
    <n v="0"/>
    <n v="720"/>
    <n v="1963"/>
    <m/>
    <m/>
    <m/>
    <x v="4"/>
    <x v="0"/>
    <m/>
    <m/>
    <m/>
    <s v="MG3106507BIED00001"/>
    <s v="Bem Imóvel"/>
    <s v="Edificação"/>
    <x v="0"/>
    <m/>
    <m/>
    <d v="1974-03-13T00:00:00"/>
    <m/>
    <m/>
    <m/>
    <x v="19"/>
    <x v="5"/>
    <m/>
    <m/>
    <x v="0"/>
    <s v="O tombamento inclui todo o seu acervo, de acordo com a Resolução do Conselho Consultivo da SPHAN, de 13/08/85, referente ao Proc. Administ. nº 13/85/SPHAN&quot;."/>
    <s v="Não se aplica"/>
    <m/>
    <m/>
    <m/>
    <m/>
    <m/>
    <m/>
    <m/>
    <s v="“Inclusive imaginária e alfaias&quot;. "/>
  </r>
  <r>
    <x v="0"/>
    <m/>
    <m/>
    <x v="3"/>
    <x v="6"/>
    <s v="Minas Novas"/>
    <x v="0"/>
    <s v="Igreja de São José"/>
    <n v="1"/>
    <x v="0"/>
    <n v="0"/>
    <n v="720"/>
    <n v="1963"/>
    <m/>
    <m/>
    <m/>
    <x v="4"/>
    <x v="0"/>
    <m/>
    <m/>
    <m/>
    <s v="MG3141801BIED00001"/>
    <s v="Bem Imóvel"/>
    <s v="Edificação"/>
    <x v="0"/>
    <m/>
    <d v="1967-04-27T00:00:00"/>
    <m/>
    <m/>
    <m/>
    <m/>
    <x v="29"/>
    <x v="4"/>
    <m/>
    <m/>
    <x v="0"/>
    <m/>
    <s v="Não se aplica"/>
    <m/>
    <m/>
    <m/>
    <m/>
    <m/>
    <m/>
    <m/>
    <m/>
  </r>
  <r>
    <x v="0"/>
    <m/>
    <m/>
    <x v="3"/>
    <x v="3"/>
    <s v="Carmo"/>
    <x v="0"/>
    <s v="Igreja Matriz de Nossa Senhora do Carmo"/>
    <n v="1"/>
    <x v="0"/>
    <n v="1"/>
    <n v="721"/>
    <n v="1963"/>
    <m/>
    <m/>
    <m/>
    <x v="4"/>
    <x v="0"/>
    <m/>
    <m/>
    <m/>
    <s v="RJ3301207BIED00001"/>
    <s v="Bem Imóvel"/>
    <s v="Edificação"/>
    <x v="0"/>
    <m/>
    <m/>
    <d v="1964-01-23T00:00:00"/>
    <m/>
    <m/>
    <m/>
    <x v="5"/>
    <x v="4"/>
    <m/>
    <m/>
    <x v="0"/>
    <m/>
    <s v="Não se aplica"/>
    <m/>
    <m/>
    <m/>
    <m/>
    <m/>
    <m/>
    <m/>
    <m/>
  </r>
  <r>
    <x v="0"/>
    <s v="Origem: DEPAM. Destino: presidência, em 24/08/2015. Indicação de indeferimento."/>
    <s v="01458.001009/2012-74"/>
    <x v="3"/>
    <x v="3"/>
    <s v="Duas Barras"/>
    <x v="7"/>
    <s v="Conjunto Arquitetônico e Urbanístico da Praça Governador Portela (principalmente a igreja Matriz Nossa Senhora da Conceição)"/>
    <n v="1"/>
    <x v="1"/>
    <n v="1"/>
    <n v="722"/>
    <n v="1963"/>
    <m/>
    <m/>
    <m/>
    <x v="4"/>
    <x v="4"/>
    <m/>
    <m/>
    <m/>
    <s v=" "/>
    <s v="Bem Imóvel"/>
    <s v="Conjunto Urbano"/>
    <x v="1"/>
    <m/>
    <m/>
    <m/>
    <m/>
    <m/>
    <m/>
    <x v="1"/>
    <x v="1"/>
    <m/>
    <d v="1905-07-07T00:00:00"/>
    <x v="5"/>
    <m/>
    <m/>
    <m/>
    <m/>
    <m/>
    <m/>
    <m/>
    <m/>
    <m/>
    <m/>
  </r>
  <r>
    <x v="0"/>
    <s v="Processo INDEFERIDO em 27/02/2004."/>
    <m/>
    <x v="3"/>
    <x v="3"/>
    <s v="Rio de Janeiro"/>
    <x v="8"/>
    <s v="Óleo &quot; Pescadores&quot; de autoria de R. Bernadelli"/>
    <n v="1"/>
    <x v="1"/>
    <n v="1"/>
    <n v="723"/>
    <n v="1963"/>
    <m/>
    <m/>
    <m/>
    <x v="4"/>
    <x v="4"/>
    <m/>
    <m/>
    <m/>
    <s v=" "/>
    <s v="Bem Móvel e Integrado"/>
    <s v="Artefato"/>
    <x v="1"/>
    <m/>
    <m/>
    <m/>
    <m/>
    <m/>
    <m/>
    <x v="1"/>
    <x v="1"/>
    <m/>
    <d v="2004-02-27T00:00:00"/>
    <x v="2"/>
    <m/>
    <m/>
    <m/>
    <m/>
    <m/>
    <m/>
    <m/>
    <m/>
    <m/>
    <m/>
  </r>
  <r>
    <x v="0"/>
    <s v="Indeferido em 02/07/2019"/>
    <s v="01458.000089/2016-74"/>
    <x v="2"/>
    <x v="9"/>
    <s v="Fortaleza"/>
    <x v="2"/>
    <s v="Casa à rua Coronel Guilherme Rocha, nº 33 a 45; Caixa Econômica Federal do Ceará - sede; Palacete Ceará; Rotisserie Sportman"/>
    <n v="1"/>
    <x v="1"/>
    <n v="1"/>
    <n v="724"/>
    <n v="1963"/>
    <d v="1963-11-26T00:00:00"/>
    <s v="Caixa Econômica Federal"/>
    <d v="1963-11-26T00:00:00"/>
    <x v="4"/>
    <x v="4"/>
    <m/>
    <m/>
    <m/>
    <s v=" "/>
    <s v="Bem Imóvel"/>
    <s v="Conjunto Arquitetônico"/>
    <x v="1"/>
    <m/>
    <m/>
    <m/>
    <m/>
    <m/>
    <m/>
    <x v="1"/>
    <x v="1"/>
    <m/>
    <m/>
    <x v="0"/>
    <m/>
    <m/>
    <m/>
    <m/>
    <m/>
    <m/>
    <m/>
    <m/>
    <m/>
    <m/>
  </r>
  <r>
    <x v="0"/>
    <s v="Processo INDEFERIDO em 01/08/1997."/>
    <m/>
    <x v="5"/>
    <x v="22"/>
    <s v="Cuiabá"/>
    <x v="4"/>
    <s v="Casa onde nasceram Joaquim Duarte Murtinho e Dom Francisco de Aquino Correâ"/>
    <n v="1"/>
    <x v="1"/>
    <n v="1"/>
    <n v="725"/>
    <n v="1964"/>
    <m/>
    <m/>
    <m/>
    <x v="4"/>
    <x v="4"/>
    <m/>
    <m/>
    <m/>
    <s v=" "/>
    <s v="Bem Imóvel"/>
    <s v="Edificação"/>
    <x v="1"/>
    <m/>
    <m/>
    <m/>
    <m/>
    <m/>
    <m/>
    <x v="1"/>
    <x v="1"/>
    <m/>
    <d v="1997-08-01T00:00:00"/>
    <x v="3"/>
    <m/>
    <m/>
    <m/>
    <m/>
    <m/>
    <m/>
    <m/>
    <m/>
    <m/>
    <m/>
  </r>
  <r>
    <x v="0"/>
    <m/>
    <m/>
    <x v="3"/>
    <x v="6"/>
    <s v="Sabará "/>
    <x v="4"/>
    <s v="Casa à Rua Pedro II, nº 215, conhecida como &quot;Casa Azul&quot;"/>
    <n v="1"/>
    <x v="0"/>
    <n v="1"/>
    <n v="726"/>
    <n v="1964"/>
    <m/>
    <m/>
    <m/>
    <x v="4"/>
    <x v="0"/>
    <m/>
    <m/>
    <m/>
    <s v="MG3156700BIED00002"/>
    <s v="Bem Imóvel"/>
    <s v="Edificação"/>
    <x v="1"/>
    <m/>
    <d v="1965-03-10T00:00:00"/>
    <m/>
    <m/>
    <m/>
    <m/>
    <x v="38"/>
    <x v="4"/>
    <m/>
    <m/>
    <x v="0"/>
    <m/>
    <s v="Não se aplica"/>
    <m/>
    <m/>
    <m/>
    <m/>
    <m/>
    <m/>
    <m/>
    <m/>
  </r>
  <r>
    <x v="0"/>
    <m/>
    <m/>
    <x v="3"/>
    <x v="12"/>
    <s v="Iperó"/>
    <x v="2"/>
    <s v="Área onde se encontram os remanescentes da Real Fábrica de Ferro de Ipanema"/>
    <n v="1"/>
    <x v="0"/>
    <n v="1"/>
    <n v="727"/>
    <n v="1964"/>
    <m/>
    <m/>
    <m/>
    <x v="4"/>
    <x v="0"/>
    <m/>
    <m/>
    <m/>
    <s v="SP-3521002-BI-CA-00001"/>
    <s v="Bem Imóvel"/>
    <s v="Conjunto Arquitetônico"/>
    <x v="2"/>
    <m/>
    <d v="1964-09-24T00:00:00"/>
    <m/>
    <m/>
    <n v="1964"/>
    <n v="43"/>
    <x v="5"/>
    <x v="4"/>
    <m/>
    <m/>
    <x v="0"/>
    <m/>
    <m/>
    <m/>
    <m/>
    <m/>
    <m/>
    <m/>
    <m/>
    <m/>
    <m/>
  </r>
  <r>
    <x v="0"/>
    <m/>
    <m/>
    <x v="3"/>
    <x v="3"/>
    <s v="Niterói"/>
    <x v="4"/>
    <s v="Edifício-sede do Museu Antônio Parreiras, à rua Tiradentes, nº 47, em Niterói, incluindo toda a área arborizada integrante da mesma propriedade, com as dimensões e confrontações constantes da planta que instruiu o processo"/>
    <n v="1"/>
    <x v="0"/>
    <n v="1"/>
    <n v="728"/>
    <n v="1964"/>
    <m/>
    <m/>
    <m/>
    <x v="4"/>
    <x v="0"/>
    <m/>
    <m/>
    <m/>
    <m/>
    <s v="Bem Imóvel"/>
    <s v="Edificação"/>
    <x v="1"/>
    <m/>
    <d v="1967-04-27T00:00:00"/>
    <m/>
    <m/>
    <n v="1966"/>
    <n v="47"/>
    <x v="29"/>
    <x v="4"/>
    <m/>
    <m/>
    <x v="0"/>
    <m/>
    <s v="Não se aplica"/>
    <m/>
    <m/>
    <m/>
    <m/>
    <m/>
    <m/>
    <m/>
    <m/>
  </r>
  <r>
    <x v="0"/>
    <m/>
    <m/>
    <x v="2"/>
    <x v="18"/>
    <s v="Acari"/>
    <x v="4"/>
    <s v="Casa de Câmara e Cadeia"/>
    <n v="1"/>
    <x v="0"/>
    <n v="1"/>
    <n v="729"/>
    <n v="1964"/>
    <m/>
    <m/>
    <m/>
    <x v="4"/>
    <x v="0"/>
    <m/>
    <m/>
    <m/>
    <s v="RN2400109BIED00001"/>
    <s v="Bem Imóvel"/>
    <s v="Edificação"/>
    <x v="1"/>
    <m/>
    <d v="1964-06-16T00:00:00"/>
    <m/>
    <m/>
    <m/>
    <m/>
    <x v="5"/>
    <x v="4"/>
    <m/>
    <m/>
    <x v="0"/>
    <m/>
    <s v="Não se aplica"/>
    <m/>
    <m/>
    <m/>
    <m/>
    <m/>
    <m/>
    <m/>
    <m/>
  </r>
  <r>
    <x v="0"/>
    <m/>
    <m/>
    <x v="2"/>
    <x v="18"/>
    <s v="Acari"/>
    <x v="0"/>
    <s v="Igreja de Nossa Senhora do Rosário"/>
    <n v="1"/>
    <x v="0"/>
    <n v="1"/>
    <n v="730"/>
    <n v="1964"/>
    <m/>
    <m/>
    <m/>
    <x v="4"/>
    <x v="0"/>
    <m/>
    <m/>
    <m/>
    <s v="RN2400109BIED00002"/>
    <s v="Bem Imóvel"/>
    <s v="Edificação"/>
    <x v="0"/>
    <m/>
    <d v="1964-06-16T00:00:00"/>
    <m/>
    <m/>
    <m/>
    <m/>
    <x v="5"/>
    <x v="4"/>
    <m/>
    <m/>
    <x v="0"/>
    <m/>
    <s v="Não se aplica"/>
    <m/>
    <m/>
    <m/>
    <m/>
    <m/>
    <m/>
    <m/>
    <m/>
  </r>
  <r>
    <x v="0"/>
    <m/>
    <m/>
    <x v="2"/>
    <x v="18"/>
    <s v="São Gonçalo do Amarante"/>
    <x v="0"/>
    <s v="Igreja de São Gonçalo"/>
    <n v="1"/>
    <x v="0"/>
    <n v="1"/>
    <n v="731"/>
    <n v="1964"/>
    <m/>
    <m/>
    <m/>
    <x v="4"/>
    <x v="0"/>
    <m/>
    <m/>
    <m/>
    <s v="RN2412005BIED00001"/>
    <s v="Bem Imóvel"/>
    <s v="Edificação"/>
    <x v="0"/>
    <m/>
    <d v="1964-06-16T00:00:00"/>
    <m/>
    <m/>
    <m/>
    <m/>
    <x v="5"/>
    <x v="4"/>
    <m/>
    <m/>
    <x v="0"/>
    <m/>
    <s v="Não se aplica"/>
    <m/>
    <m/>
    <m/>
    <m/>
    <m/>
    <m/>
    <m/>
    <m/>
  </r>
  <r>
    <x v="0"/>
    <m/>
    <m/>
    <x v="3"/>
    <x v="3"/>
    <s v="Rio de Janeiro"/>
    <x v="0"/>
    <s v="Igreja do Bom Jesus"/>
    <n v="1"/>
    <x v="0"/>
    <n v="1"/>
    <n v="732"/>
    <n v="1964"/>
    <m/>
    <m/>
    <m/>
    <x v="4"/>
    <x v="0"/>
    <m/>
    <m/>
    <m/>
    <s v="RJ3304557BIED00025"/>
    <s v="Bem Imóvel"/>
    <s v="Edificação"/>
    <x v="0"/>
    <m/>
    <d v="1964-07-03T00:00:00"/>
    <m/>
    <m/>
    <m/>
    <m/>
    <x v="5"/>
    <x v="4"/>
    <m/>
    <m/>
    <x v="0"/>
    <m/>
    <s v="Não se aplica"/>
    <m/>
    <m/>
    <m/>
    <m/>
    <m/>
    <m/>
    <m/>
    <m/>
  </r>
  <r>
    <x v="2"/>
    <s v="Origem: DEPAM 02/07/2013. Destino: 16/07/2013."/>
    <s v="01458.001486/2012-30"/>
    <x v="5"/>
    <x v="23"/>
    <s v="Planaltina"/>
    <x v="7"/>
    <s v="Conjunto Arquitetônico, Urbanístico e Paisagístico de Planaltina"/>
    <n v="1"/>
    <x v="1"/>
    <n v="1"/>
    <n v="733"/>
    <n v="1964"/>
    <m/>
    <m/>
    <m/>
    <x v="4"/>
    <x v="8"/>
    <m/>
    <m/>
    <m/>
    <s v=" "/>
    <s v="Bem Imóvel"/>
    <s v="Conjunto Urbano"/>
    <x v="1"/>
    <m/>
    <m/>
    <m/>
    <m/>
    <m/>
    <m/>
    <x v="1"/>
    <x v="1"/>
    <m/>
    <m/>
    <x v="0"/>
    <m/>
    <m/>
    <m/>
    <m/>
    <m/>
    <m/>
    <m/>
    <m/>
    <m/>
    <m/>
  </r>
  <r>
    <x v="0"/>
    <s v="Processo INDEFERIDO em 22/04/1970."/>
    <m/>
    <x v="3"/>
    <x v="12"/>
    <s v="Cananeia"/>
    <x v="7"/>
    <s v="Conjunto Arquitetônico, Urbanístico e Paisagístico da Vila de Cananéia"/>
    <n v="1"/>
    <x v="1"/>
    <n v="1"/>
    <n v="734"/>
    <n v="1964"/>
    <m/>
    <m/>
    <m/>
    <x v="4"/>
    <x v="4"/>
    <m/>
    <m/>
    <m/>
    <s v=" "/>
    <s v="Bem Imóvel"/>
    <s v="Conjunto Urbano"/>
    <x v="1"/>
    <m/>
    <m/>
    <m/>
    <m/>
    <m/>
    <m/>
    <x v="1"/>
    <x v="1"/>
    <m/>
    <d v="1970-04-22T00:00:00"/>
    <x v="9"/>
    <s v="arquivado em 22.04.1970 a pedido do então Presidente do IPHAN, Renato Soeiro, sendo a principal justificativa para tal, que a preservação ficaria a cargo do Condephaat"/>
    <m/>
    <m/>
    <m/>
    <m/>
    <m/>
    <m/>
    <m/>
    <m/>
    <m/>
  </r>
  <r>
    <x v="0"/>
    <s v="Processo INDEFERIDO em 21/05/1990."/>
    <m/>
    <x v="3"/>
    <x v="6"/>
    <s v="Barbacena"/>
    <x v="6"/>
    <s v="Fazenda do Ribeirão (ou Fazenda do Ribeirão de Alberto Dias, ou Fazenda Lopes de Oliveira)"/>
    <n v="1"/>
    <x v="1"/>
    <n v="1"/>
    <n v="735"/>
    <n v="1964"/>
    <m/>
    <m/>
    <m/>
    <x v="4"/>
    <x v="4"/>
    <m/>
    <m/>
    <m/>
    <s v=" "/>
    <s v="Bem Imóvel"/>
    <s v="Conjunto Arquitetônico"/>
    <x v="3"/>
    <m/>
    <m/>
    <m/>
    <m/>
    <m/>
    <m/>
    <x v="1"/>
    <x v="1"/>
    <m/>
    <d v="1990-05-21T00:00:00"/>
    <x v="3"/>
    <m/>
    <m/>
    <m/>
    <m/>
    <m/>
    <m/>
    <m/>
    <m/>
    <m/>
    <m/>
  </r>
  <r>
    <x v="0"/>
    <m/>
    <m/>
    <x v="3"/>
    <x v="12"/>
    <s v="Campinas"/>
    <x v="4"/>
    <s v="Edifício à rua Regente Feijó, esquina da rua Ferreira Penteado, conhecido como Palácio dos Azulejos"/>
    <n v="1"/>
    <x v="0"/>
    <n v="1"/>
    <n v="736"/>
    <n v="1964"/>
    <m/>
    <m/>
    <m/>
    <x v="4"/>
    <x v="0"/>
    <m/>
    <m/>
    <m/>
    <s v="SP3509502BIED00001"/>
    <s v="Bem Imóvel"/>
    <s v="Edificação"/>
    <x v="1"/>
    <m/>
    <d v="1967-12-20T00:00:00"/>
    <m/>
    <m/>
    <m/>
    <m/>
    <x v="29"/>
    <x v="4"/>
    <m/>
    <m/>
    <x v="0"/>
    <m/>
    <s v="Não se aplica"/>
    <m/>
    <m/>
    <m/>
    <m/>
    <m/>
    <m/>
    <m/>
    <m/>
  </r>
  <r>
    <x v="0"/>
    <s v="Despacho para INDEFERIR o Processo em 03/11/1964."/>
    <m/>
    <x v="3"/>
    <x v="3"/>
    <s v="Piraí"/>
    <x v="0"/>
    <s v="Igreja: Matriz de Sant'Ana "/>
    <n v="1"/>
    <x v="1"/>
    <n v="1"/>
    <n v="737"/>
    <n v="1964"/>
    <m/>
    <m/>
    <m/>
    <x v="4"/>
    <x v="4"/>
    <m/>
    <m/>
    <m/>
    <s v=" "/>
    <s v="Bem Imóvel"/>
    <s v="Edificação"/>
    <x v="0"/>
    <m/>
    <m/>
    <m/>
    <m/>
    <m/>
    <m/>
    <x v="1"/>
    <x v="1"/>
    <m/>
    <d v="1964-11-03T00:00:00"/>
    <x v="4"/>
    <m/>
    <m/>
    <m/>
    <m/>
    <m/>
    <m/>
    <m/>
    <m/>
    <m/>
    <m/>
  </r>
  <r>
    <x v="0"/>
    <m/>
    <m/>
    <x v="3"/>
    <x v="12"/>
    <s v="Guaratinguetá"/>
    <x v="4"/>
    <s v="Casa de Rodrigues Alves"/>
    <n v="1"/>
    <x v="0"/>
    <n v="1"/>
    <n v="738"/>
    <n v="1964"/>
    <m/>
    <m/>
    <m/>
    <x v="4"/>
    <x v="0"/>
    <m/>
    <m/>
    <m/>
    <s v="SP3518404BIED00001"/>
    <s v="Bem Imóvel"/>
    <s v="Edificação"/>
    <x v="1"/>
    <m/>
    <d v="1969-12-02T00:00:00"/>
    <m/>
    <m/>
    <n v="1969"/>
    <n v="52"/>
    <x v="39"/>
    <x v="4"/>
    <m/>
    <m/>
    <x v="0"/>
    <m/>
    <s v="Não se aplica"/>
    <m/>
    <m/>
    <m/>
    <m/>
    <m/>
    <m/>
    <m/>
    <m/>
  </r>
  <r>
    <x v="0"/>
    <m/>
    <m/>
    <x v="4"/>
    <x v="11"/>
    <s v="Belém"/>
    <x v="2"/>
    <s v="Conjunto Arquitetônico, Urbanístico e Paisagístico da Praça Frei Caetano Brandão, Ex-largo da Sé ; Largo da Sé (Antigo) (Belém, PA)"/>
    <n v="1"/>
    <x v="0"/>
    <n v="1"/>
    <n v="739"/>
    <n v="1964"/>
    <m/>
    <m/>
    <m/>
    <x v="4"/>
    <x v="0"/>
    <m/>
    <m/>
    <m/>
    <s v="PA1501402BICA00005"/>
    <s v="Bem Imóvel"/>
    <s v="Conjunto Arquitetônico"/>
    <x v="1"/>
    <d v="1964-07-28T00:00:00"/>
    <m/>
    <m/>
    <m/>
    <m/>
    <m/>
    <x v="5"/>
    <x v="4"/>
    <m/>
    <m/>
    <x v="0"/>
    <m/>
    <s v="Não se aplica"/>
    <m/>
    <s v="Não se aplica"/>
    <m/>
    <s v="sim"/>
    <m/>
    <m/>
    <m/>
    <m/>
  </r>
  <r>
    <x v="0"/>
    <m/>
    <m/>
    <x v="2"/>
    <x v="17"/>
    <s v="Penedo"/>
    <x v="0"/>
    <s v="Igreja de Nossa Senhora da Corrente "/>
    <n v="1"/>
    <x v="0"/>
    <n v="1"/>
    <n v="740"/>
    <n v="1964"/>
    <m/>
    <m/>
    <m/>
    <x v="4"/>
    <x v="0"/>
    <m/>
    <m/>
    <m/>
    <s v="AL2706703BIED00003"/>
    <s v="Bem Imóvel"/>
    <s v="Edificação"/>
    <x v="0"/>
    <m/>
    <d v="1964-07-28T00:00:00"/>
    <m/>
    <m/>
    <m/>
    <m/>
    <x v="5"/>
    <x v="4"/>
    <m/>
    <m/>
    <x v="0"/>
    <s v="O tombamento inclui todo o seu acervo, de acordo com a Resolução do Conselho Consultivo da SPHAN, de 13/08/85, referente ao Proc. Administ. nº 13/85/SPHAN&quot;."/>
    <s v="Não se aplica"/>
    <m/>
    <m/>
    <m/>
    <m/>
    <m/>
    <m/>
    <m/>
    <s v="“O tombamento inclui todo o seu acervo, de acordo com a Resolução do Conselho Consultivo da SPHAN, de 13/08/85, referente ao Proc. Administ. nº 13/85/SPHAN&quot;."/>
  </r>
  <r>
    <x v="0"/>
    <m/>
    <m/>
    <x v="2"/>
    <x v="17"/>
    <s v="Penedo"/>
    <x v="0"/>
    <s v="Igreja de São Gonçalo Garcia"/>
    <n v="1"/>
    <x v="0"/>
    <n v="0"/>
    <n v="740"/>
    <n v="1964"/>
    <m/>
    <m/>
    <m/>
    <x v="4"/>
    <x v="0"/>
    <m/>
    <m/>
    <m/>
    <s v="AL2706703BIED00002"/>
    <s v="Bem Imóvel"/>
    <s v="Edificação"/>
    <x v="0"/>
    <m/>
    <d v="1964-07-28T00:00:00"/>
    <m/>
    <m/>
    <m/>
    <m/>
    <x v="5"/>
    <x v="4"/>
    <m/>
    <m/>
    <x v="0"/>
    <s v="O tombamento inclui todo o seu acervo, de acordo com a Resolução do Conselho Consultivo da SPHAN, de 13/08/85, referente ao Proc. Administ. nº 13/85/SPHAN&quot;."/>
    <s v="Não se aplica"/>
    <m/>
    <m/>
    <m/>
    <m/>
    <m/>
    <m/>
    <m/>
    <s v="“O tombamento inclui todo o seu acervo, de acordo com a Resolução do Conselho Consultivo da SPHAN, de 13/08/85, referente ao Proc. Administ. nº 13/85/SPHAN&quot;."/>
  </r>
  <r>
    <x v="0"/>
    <m/>
    <m/>
    <x v="2"/>
    <x v="17"/>
    <s v="Marechal Deodoro"/>
    <x v="4"/>
    <s v="Casa natal do Marechal Deodoro da Fonseca"/>
    <n v="1"/>
    <x v="0"/>
    <n v="1"/>
    <n v="741"/>
    <n v="1964"/>
    <m/>
    <m/>
    <m/>
    <x v="4"/>
    <x v="0"/>
    <m/>
    <m/>
    <m/>
    <s v="AL2704708BIED00002"/>
    <s v="Bem Imóvel"/>
    <s v="Edificação"/>
    <x v="1"/>
    <m/>
    <d v="1964-08-25T00:00:00"/>
    <m/>
    <m/>
    <m/>
    <m/>
    <x v="5"/>
    <x v="4"/>
    <m/>
    <m/>
    <x v="0"/>
    <m/>
    <s v="Não se aplica"/>
    <m/>
    <m/>
    <m/>
    <m/>
    <m/>
    <m/>
    <m/>
    <m/>
  </r>
  <r>
    <x v="0"/>
    <m/>
    <m/>
    <x v="3"/>
    <x v="3"/>
    <s v="Rio de Janeiro"/>
    <x v="4"/>
    <s v="Casa à Rua das Palmeiras, 35"/>
    <n v="1"/>
    <x v="0"/>
    <n v="1"/>
    <n v="742"/>
    <n v="1964"/>
    <m/>
    <m/>
    <m/>
    <x v="4"/>
    <x v="0"/>
    <m/>
    <m/>
    <m/>
    <s v="RJ3304557BIED00082"/>
    <s v="Bem Imóvel"/>
    <s v="Edificação"/>
    <x v="1"/>
    <m/>
    <d v="1967-02-27T00:00:00"/>
    <m/>
    <m/>
    <m/>
    <m/>
    <x v="29"/>
    <x v="4"/>
    <m/>
    <m/>
    <x v="0"/>
    <m/>
    <s v="Não se aplica"/>
    <m/>
    <s v="P"/>
    <s v="não"/>
    <m/>
    <s v="sim"/>
    <m/>
    <n v="1980"/>
    <s v="A Portaria 29/80 estabeleceu parâmetros, mas não delimitou área. O prédio faz parte integrante de um conjunto residencial, característico de uma época, constituído por mais dois outros da rua das Palmeiras, nº 55 e rua Sorocaba, nº 200.&quot;...Informações sob"/>
  </r>
  <r>
    <x v="0"/>
    <s v="Processo INDEFERIDO em 07/05/1999."/>
    <m/>
    <x v="3"/>
    <x v="12"/>
    <s v="Jundiaí"/>
    <x v="0"/>
    <s v="Igreja Matriz do Núcleo Colonial Barão de Jundiaí"/>
    <n v="1"/>
    <x v="1"/>
    <n v="1"/>
    <n v="743"/>
    <n v="1964"/>
    <m/>
    <m/>
    <m/>
    <x v="4"/>
    <x v="4"/>
    <m/>
    <m/>
    <m/>
    <s v=" "/>
    <s v="Bem Imóvel"/>
    <s v="Edificação"/>
    <x v="0"/>
    <m/>
    <m/>
    <m/>
    <m/>
    <m/>
    <m/>
    <x v="1"/>
    <x v="1"/>
    <m/>
    <d v="1999-05-07T00:00:00"/>
    <x v="3"/>
    <m/>
    <m/>
    <m/>
    <m/>
    <m/>
    <m/>
    <m/>
    <m/>
    <m/>
    <m/>
  </r>
  <r>
    <x v="0"/>
    <m/>
    <m/>
    <x v="2"/>
    <x v="9"/>
    <s v="Fortaleza"/>
    <x v="10"/>
    <s v="Área do Passeio Público, Antiga Praça dos Mártires"/>
    <n v="1"/>
    <x v="0"/>
    <n v="1"/>
    <n v="744"/>
    <n v="1964"/>
    <m/>
    <m/>
    <m/>
    <x v="4"/>
    <x v="0"/>
    <m/>
    <m/>
    <m/>
    <s v="CE2304400BICU00001"/>
    <s v="Bem Paisagístico"/>
    <s v="Jardim Histórico"/>
    <x v="1"/>
    <d v="1965-04-13T00:00:00"/>
    <m/>
    <m/>
    <m/>
    <m/>
    <m/>
    <x v="38"/>
    <x v="4"/>
    <m/>
    <m/>
    <x v="0"/>
    <m/>
    <s v="Não se aplica"/>
    <m/>
    <s v="Não se aplica"/>
    <m/>
    <s v="sim"/>
    <m/>
    <m/>
    <m/>
    <s v="Sua poligonal de entorno é a mesma posteriormente definida no tombamento da Fortaleza de N.S. da Assunção, lindeira a esta praça"/>
  </r>
  <r>
    <x v="0"/>
    <m/>
    <m/>
    <x v="2"/>
    <x v="9"/>
    <s v="Quixeramobim"/>
    <x v="4"/>
    <s v="Casa de Câmara e Cadeia"/>
    <n v="1"/>
    <x v="0"/>
    <n v="1"/>
    <n v="745"/>
    <n v="1964"/>
    <m/>
    <m/>
    <m/>
    <x v="4"/>
    <x v="0"/>
    <m/>
    <m/>
    <m/>
    <s v="CE2311405BIED00001"/>
    <s v="Bem Imóvel"/>
    <s v="Edificação"/>
    <x v="1"/>
    <m/>
    <m/>
    <d v="1972-02-09T00:00:00"/>
    <m/>
    <n v="1971"/>
    <n v="56"/>
    <x v="24"/>
    <x v="5"/>
    <m/>
    <m/>
    <x v="0"/>
    <m/>
    <s v="Não se aplica"/>
    <m/>
    <m/>
    <m/>
    <m/>
    <m/>
    <m/>
    <m/>
    <m/>
  </r>
  <r>
    <x v="0"/>
    <s v="indeferido em 07/07/2020"/>
    <s v="01458.000660/2013-16"/>
    <x v="2"/>
    <x v="5"/>
    <s v="Campo Formoso"/>
    <x v="0"/>
    <s v="Igreja: Nossa Senhora do Burburi (Capela); Igreja da Gameleira"/>
    <n v="1"/>
    <x v="1"/>
    <n v="1"/>
    <n v="746"/>
    <n v="1964"/>
    <m/>
    <m/>
    <m/>
    <x v="4"/>
    <x v="4"/>
    <m/>
    <d v="2020-07-07T00:00:00"/>
    <m/>
    <s v=" "/>
    <s v="Bem Imóvel"/>
    <s v="Edificação"/>
    <x v="0"/>
    <m/>
    <m/>
    <m/>
    <m/>
    <m/>
    <m/>
    <x v="1"/>
    <x v="1"/>
    <m/>
    <m/>
    <x v="0"/>
    <m/>
    <m/>
    <m/>
    <m/>
    <m/>
    <m/>
    <m/>
    <m/>
    <m/>
    <m/>
  </r>
  <r>
    <x v="0"/>
    <m/>
    <m/>
    <x v="5"/>
    <x v="15"/>
    <s v="Pirenópolis"/>
    <x v="6"/>
    <s v="Fazenda da Babilônia: casa e dependências"/>
    <n v="1"/>
    <x v="0"/>
    <n v="1"/>
    <n v="747"/>
    <n v="1964"/>
    <m/>
    <m/>
    <m/>
    <x v="4"/>
    <x v="0"/>
    <m/>
    <m/>
    <m/>
    <s v="GO5217302BICA00001"/>
    <s v="Bem Imóvel"/>
    <s v="Conjunto Arquitetônico"/>
    <x v="3"/>
    <m/>
    <m/>
    <d v="1965-04-26T00:00:00"/>
    <m/>
    <m/>
    <m/>
    <x v="38"/>
    <x v="4"/>
    <m/>
    <m/>
    <x v="0"/>
    <m/>
    <s v="Não se aplica"/>
    <m/>
    <m/>
    <m/>
    <m/>
    <m/>
    <m/>
    <m/>
    <m/>
  </r>
  <r>
    <x v="0"/>
    <s v="Restituído ao Arquivo Central, após anexação do processo nº 1755-T-15, referente ao “Viaduto Paulo Bittencourt” "/>
    <s v="01458.000177/2016-76"/>
    <x v="3"/>
    <x v="3"/>
    <s v="Rio de Janeiro"/>
    <x v="10"/>
    <s v="Aterro do Flamengo"/>
    <n v="1"/>
    <x v="0"/>
    <n v="1"/>
    <n v="748"/>
    <n v="1964"/>
    <m/>
    <m/>
    <m/>
    <x v="4"/>
    <x v="0"/>
    <m/>
    <m/>
    <m/>
    <s v="RJ-3304557-PS-JD-00004"/>
    <s v="Bem Paisagístico"/>
    <s v="Jardim Histórico"/>
    <x v="1"/>
    <d v="1965-07-28T00:00:00"/>
    <m/>
    <m/>
    <m/>
    <n v="1965"/>
    <n v="44"/>
    <x v="38"/>
    <x v="4"/>
    <m/>
    <m/>
    <x v="0"/>
    <m/>
    <s v="Não se aplica"/>
    <m/>
    <m/>
    <m/>
    <m/>
    <m/>
    <m/>
    <m/>
    <m/>
  </r>
  <r>
    <x v="0"/>
    <m/>
    <m/>
    <x v="2"/>
    <x v="18"/>
    <s v="Canguaretama"/>
    <x v="8"/>
    <s v="16 imagens representando a morte de Nossa Senhora da Boa Morte, conservadas na Capela de São José"/>
    <n v="1"/>
    <x v="0"/>
    <n v="1"/>
    <n v="749"/>
    <n v="1964"/>
    <m/>
    <m/>
    <m/>
    <x v="4"/>
    <x v="0"/>
    <m/>
    <m/>
    <m/>
    <s v="RN2402204BMAC00001"/>
    <s v="Bem Móvel e Integrado"/>
    <s v="Artefato"/>
    <x v="1"/>
    <m/>
    <m/>
    <m/>
    <d v="1964-12-17T00:00:00"/>
    <m/>
    <m/>
    <x v="5"/>
    <x v="4"/>
    <m/>
    <m/>
    <x v="0"/>
    <m/>
    <s v="Não se aplica"/>
    <m/>
    <s v="Não se aplica"/>
    <m/>
    <m/>
    <m/>
    <m/>
    <m/>
    <m/>
  </r>
  <r>
    <x v="0"/>
    <m/>
    <m/>
    <x v="2"/>
    <x v="18"/>
    <s v="São José de Mipibu"/>
    <x v="8"/>
    <s v="Imagens, 08: Nossa Senhora das Dores, São Pedro, Santana Mestra, São Joaquim, Nossa Senhora da Conceição, Jesus ressuscitado, Nossa Senhora do Rosário com menino Jesus,  São Sebastião e lavabo"/>
    <n v="1"/>
    <x v="0"/>
    <n v="0"/>
    <n v="749"/>
    <n v="1964"/>
    <m/>
    <m/>
    <m/>
    <x v="4"/>
    <x v="0"/>
    <m/>
    <m/>
    <m/>
    <s v="RN2412203BMAR00001"/>
    <s v="Bem Móvel e Integrado"/>
    <s v="Artefato"/>
    <x v="1"/>
    <m/>
    <m/>
    <m/>
    <d v="1964-12-17T00:00:00"/>
    <m/>
    <m/>
    <x v="5"/>
    <x v="4"/>
    <m/>
    <m/>
    <x v="0"/>
    <m/>
    <s v="Não se aplica"/>
    <m/>
    <s v="Não se aplica"/>
    <m/>
    <m/>
    <m/>
    <m/>
    <m/>
    <m/>
  </r>
  <r>
    <x v="0"/>
    <s v="INDEFERIDO em 01/10/2014."/>
    <s v="01551.000083/2014-77"/>
    <x v="5"/>
    <x v="23"/>
    <s v="Brasília"/>
    <x v="4"/>
    <s v="Casa: sítio na rodovia ligando Brasilia a Sobradinho"/>
    <n v="1"/>
    <x v="1"/>
    <n v="1"/>
    <n v="750"/>
    <n v="1964"/>
    <m/>
    <m/>
    <m/>
    <x v="4"/>
    <x v="4"/>
    <m/>
    <m/>
    <m/>
    <s v=" "/>
    <s v="Bem Imóvel"/>
    <s v="Edificação"/>
    <x v="1"/>
    <m/>
    <m/>
    <m/>
    <m/>
    <m/>
    <m/>
    <x v="1"/>
    <x v="1"/>
    <m/>
    <d v="2014-10-01T00:00:00"/>
    <x v="5"/>
    <m/>
    <m/>
    <m/>
    <m/>
    <m/>
    <m/>
    <m/>
    <m/>
    <m/>
    <m/>
  </r>
  <r>
    <x v="0"/>
    <m/>
    <m/>
    <x v="3"/>
    <x v="12"/>
    <s v="Santos"/>
    <x v="4"/>
    <s v="Edifício de dois pavimentos com frontaria azulejada na Rua do Comércio, 94/96 e 98"/>
    <n v="1"/>
    <x v="0"/>
    <n v="1"/>
    <n v="751"/>
    <n v="1965"/>
    <m/>
    <m/>
    <m/>
    <x v="4"/>
    <x v="0"/>
    <m/>
    <m/>
    <m/>
    <s v="SP3548500BIED00004"/>
    <s v="Bem Imóvel"/>
    <s v="Edificação"/>
    <x v="1"/>
    <m/>
    <d v="1973-05-03T00:00:00"/>
    <m/>
    <m/>
    <m/>
    <m/>
    <x v="43"/>
    <x v="5"/>
    <m/>
    <m/>
    <x v="0"/>
    <m/>
    <s v="Não se aplica"/>
    <m/>
    <m/>
    <m/>
    <m/>
    <m/>
    <m/>
    <m/>
    <m/>
  </r>
  <r>
    <x v="0"/>
    <m/>
    <m/>
    <x v="3"/>
    <x v="12"/>
    <s v="Guarujá"/>
    <x v="4"/>
    <s v="Forte de São Felipe"/>
    <n v="1"/>
    <x v="0"/>
    <n v="1"/>
    <n v="752"/>
    <n v="1964"/>
    <m/>
    <m/>
    <m/>
    <x v="4"/>
    <x v="0"/>
    <m/>
    <m/>
    <m/>
    <s v="SP3518701BIED00001"/>
    <s v="Bem Imóvel"/>
    <s v="Edificação"/>
    <x v="1"/>
    <m/>
    <d v="1965-03-31T00:00:00"/>
    <m/>
    <m/>
    <m/>
    <m/>
    <x v="38"/>
    <x v="4"/>
    <m/>
    <m/>
    <x v="0"/>
    <m/>
    <s v="Não se aplica"/>
    <m/>
    <m/>
    <m/>
    <m/>
    <m/>
    <m/>
    <m/>
    <s v="O tombamento, por extensão, abrange toda a área que pertence ao Forte, inclusive aquela onde se encontram os restos da antiga armação de pescas de baleias, também chamada Santo Antônio do Guaibé"/>
  </r>
  <r>
    <x v="0"/>
    <s v="Processo INDEFERIDO em 10/10/1995."/>
    <m/>
    <x v="2"/>
    <x v="5"/>
    <s v="Salvador"/>
    <x v="0"/>
    <s v="Igreja: São Tomé de Paripe; Capela de São Tomé de Paripe"/>
    <n v="1"/>
    <x v="1"/>
    <n v="1"/>
    <n v="753"/>
    <n v="1965"/>
    <m/>
    <m/>
    <m/>
    <x v="4"/>
    <x v="4"/>
    <m/>
    <m/>
    <m/>
    <s v=" "/>
    <s v="Bem Imóvel"/>
    <s v="Edificação"/>
    <x v="0"/>
    <m/>
    <m/>
    <m/>
    <m/>
    <m/>
    <m/>
    <x v="1"/>
    <x v="1"/>
    <m/>
    <d v="1995-10-10T00:00:00"/>
    <x v="3"/>
    <m/>
    <m/>
    <m/>
    <m/>
    <m/>
    <m/>
    <m/>
    <m/>
    <m/>
    <m/>
  </r>
  <r>
    <x v="0"/>
    <s v="Solicitação de rerratificação 01510.002718/2016-19"/>
    <m/>
    <x v="0"/>
    <x v="10"/>
    <s v="Joinville"/>
    <x v="10"/>
    <s v="Parque à Rua Marechal Deodoro, 365"/>
    <n v="1"/>
    <x v="0"/>
    <n v="1"/>
    <n v="754"/>
    <n v="1965"/>
    <m/>
    <m/>
    <m/>
    <x v="4"/>
    <x v="0"/>
    <m/>
    <m/>
    <m/>
    <s v="SC4209102PSPS00001"/>
    <s v="Bem Paisagístico"/>
    <s v="Jardim Histórico"/>
    <x v="1"/>
    <d v="1965-04-13T00:00:00"/>
    <m/>
    <m/>
    <m/>
    <m/>
    <m/>
    <x v="38"/>
    <x v="4"/>
    <m/>
    <m/>
    <x v="0"/>
    <m/>
    <s v="Não se aplica"/>
    <m/>
    <m/>
    <s v="sim"/>
    <s v="sim"/>
    <m/>
    <m/>
    <m/>
    <m/>
  </r>
  <r>
    <x v="0"/>
    <m/>
    <m/>
    <x v="3"/>
    <x v="12"/>
    <s v="São Paulo"/>
    <x v="5"/>
    <s v="Casa do Sítio Mirim"/>
    <n v="1"/>
    <x v="0"/>
    <n v="1"/>
    <n v="755"/>
    <n v="1965"/>
    <m/>
    <m/>
    <m/>
    <x v="4"/>
    <x v="0"/>
    <m/>
    <m/>
    <m/>
    <s v="SP3550308BIED00010"/>
    <s v="Bem Imóvel"/>
    <s v="Edificação"/>
    <x v="1"/>
    <m/>
    <d v="1973-03-06T00:00:00"/>
    <m/>
    <m/>
    <m/>
    <m/>
    <x v="43"/>
    <x v="5"/>
    <m/>
    <m/>
    <x v="0"/>
    <m/>
    <s v="Não se aplica"/>
    <m/>
    <m/>
    <m/>
    <m/>
    <m/>
    <m/>
    <m/>
    <m/>
  </r>
  <r>
    <x v="0"/>
    <s v="Indeferido em 13/12/2019"/>
    <s v="01458.000930/2012-08"/>
    <x v="3"/>
    <x v="6"/>
    <s v="Alto Maranhão"/>
    <x v="0"/>
    <s v="Igreja de Nossa Senhora da Ajuda "/>
    <n v="1"/>
    <x v="1"/>
    <n v="1"/>
    <n v="756"/>
    <n v="1965"/>
    <m/>
    <m/>
    <m/>
    <x v="4"/>
    <x v="4"/>
    <m/>
    <m/>
    <m/>
    <s v=" "/>
    <s v="Bem Imóvel"/>
    <s v="Edificação"/>
    <x v="0"/>
    <m/>
    <m/>
    <m/>
    <m/>
    <m/>
    <m/>
    <x v="1"/>
    <x v="1"/>
    <m/>
    <m/>
    <x v="0"/>
    <m/>
    <m/>
    <m/>
    <m/>
    <m/>
    <m/>
    <m/>
    <m/>
    <m/>
    <m/>
  </r>
  <r>
    <x v="0"/>
    <m/>
    <s v="01500.001242/2012-94"/>
    <x v="3"/>
    <x v="3"/>
    <s v="Cabo Frio"/>
    <x v="7"/>
    <s v="Cabo Frio, RJ: conjunto paisagístico"/>
    <n v="1"/>
    <x v="0"/>
    <n v="1"/>
    <n v="757"/>
    <n v="1965"/>
    <m/>
    <m/>
    <m/>
    <x v="4"/>
    <x v="0"/>
    <m/>
    <m/>
    <m/>
    <s v="RJ-3300704-BI-CU-00001"/>
    <s v="Bem Imóvel"/>
    <s v="Conjunto Urbano"/>
    <x v="1"/>
    <d v="1967-04-27T00:00:00"/>
    <m/>
    <m/>
    <m/>
    <n v="1966"/>
    <s v="47, 48"/>
    <x v="29"/>
    <x v="4"/>
    <m/>
    <m/>
    <x v="0"/>
    <s v="Informações sobre delimitação das poligonais: DEPAM-RJ 98-99. "/>
    <s v="P"/>
    <s v="sim"/>
    <s v="P"/>
    <s v="sim"/>
    <s v="sim"/>
    <s v="sim"/>
    <m/>
    <n v="2012"/>
    <s v=" Portaria 352 31/07/2012"/>
  </r>
  <r>
    <x v="0"/>
    <m/>
    <m/>
    <x v="2"/>
    <x v="18"/>
    <s v="Natal"/>
    <x v="4"/>
    <s v="Palácio do Govêrno, à Praça Sete de Setembro"/>
    <n v="1"/>
    <x v="0"/>
    <n v="1"/>
    <n v="758"/>
    <n v="1963"/>
    <m/>
    <m/>
    <m/>
    <x v="4"/>
    <x v="0"/>
    <m/>
    <m/>
    <m/>
    <s v="RN-2408102-BI-ED-00011"/>
    <s v="Bem Imóvel"/>
    <s v="Edificação"/>
    <x v="1"/>
    <m/>
    <d v="1965-06-11T00:00:00"/>
    <m/>
    <m/>
    <m/>
    <m/>
    <x v="38"/>
    <x v="4"/>
    <m/>
    <m/>
    <x v="0"/>
    <m/>
    <s v="Não se aplica"/>
    <m/>
    <m/>
    <m/>
    <m/>
    <m/>
    <m/>
    <m/>
    <m/>
  </r>
  <r>
    <x v="0"/>
    <m/>
    <m/>
    <x v="2"/>
    <x v="2"/>
    <s v="Recife"/>
    <x v="0"/>
    <s v="Igreja de Nossa Senhora do Rosário dos Pretos"/>
    <n v="1"/>
    <x v="0"/>
    <n v="1"/>
    <n v="759"/>
    <n v="1965"/>
    <m/>
    <m/>
    <m/>
    <x v="4"/>
    <x v="0"/>
    <m/>
    <m/>
    <m/>
    <s v="PE2611606BIED00010"/>
    <s v="Bem Imóvel"/>
    <s v="Edificação"/>
    <x v="0"/>
    <m/>
    <m/>
    <d v="1965-07-08T00:00:00"/>
    <m/>
    <m/>
    <n v="110"/>
    <x v="38"/>
    <x v="4"/>
    <n v="1984"/>
    <m/>
    <x v="0"/>
    <s v="Na 110ª reunião do Conselho Consultivo teria sido definida a poligonal de proteção. Verificar!"/>
    <s v="Não se aplica"/>
    <m/>
    <s v="sim"/>
    <m/>
    <m/>
    <m/>
    <m/>
    <m/>
    <s v="Delimitação de entorno incluindo vários bens, que teria sido apresentada ao Conselho Consultivo (verificar). Mapas com delimitações no Sambaqui."/>
  </r>
  <r>
    <x v="0"/>
    <s v="indeferido em 09/06/2020"/>
    <s v="01458.001024/2013-01"/>
    <x v="2"/>
    <x v="2"/>
    <s v="Recife"/>
    <x v="9"/>
    <s v="Ponte: Boa Vista"/>
    <n v="1"/>
    <x v="1"/>
    <n v="1"/>
    <n v="760"/>
    <n v="1965"/>
    <m/>
    <m/>
    <m/>
    <x v="4"/>
    <x v="4"/>
    <m/>
    <d v="2020-06-09T00:00:00"/>
    <m/>
    <s v=" "/>
    <s v="Bem Imóvel"/>
    <s v="Obra de Engenharia"/>
    <x v="1"/>
    <m/>
    <m/>
    <m/>
    <m/>
    <m/>
    <m/>
    <x v="1"/>
    <x v="1"/>
    <m/>
    <m/>
    <x v="0"/>
    <m/>
    <m/>
    <m/>
    <m/>
    <m/>
    <m/>
    <m/>
    <m/>
    <m/>
    <m/>
  </r>
  <r>
    <x v="0"/>
    <m/>
    <m/>
    <x v="2"/>
    <x v="2"/>
    <s v="Recife"/>
    <x v="0"/>
    <s v="Igreja de Nossa Senhora do Pilar"/>
    <n v="1"/>
    <x v="0"/>
    <n v="1"/>
    <n v="761"/>
    <n v="1965"/>
    <m/>
    <m/>
    <m/>
    <x v="4"/>
    <x v="0"/>
    <m/>
    <m/>
    <m/>
    <s v="PE2611606BIED00026"/>
    <s v="Bem Imóvel"/>
    <s v="Edificação"/>
    <x v="0"/>
    <m/>
    <d v="1965-08-25T00:00:00"/>
    <d v="1965-08-25T00:00:00"/>
    <m/>
    <m/>
    <n v="110"/>
    <x v="38"/>
    <x v="4"/>
    <n v="1984"/>
    <m/>
    <x v="0"/>
    <s v="Na 110ª reunião do Conselho Consultivo teria sido definida a poligonal de proteção. Verificar!"/>
    <s v="Não se aplica"/>
    <m/>
    <m/>
    <m/>
    <m/>
    <m/>
    <m/>
    <m/>
    <m/>
  </r>
  <r>
    <x v="2"/>
    <s v="Já tem análise do DEPAM e da Procuradoria, mas essa colocou dúvidas. Foi devolvido pra SE-RJ em 22/09/2016 para esclarecer"/>
    <s v="01500.002827/2009-26 "/>
    <x v="3"/>
    <x v="3"/>
    <s v="Rio de Janeiro"/>
    <x v="11"/>
    <s v="Parque Nacional da Tijuca e Florestas de proteção  acima das cotas de oitenta e cem metros"/>
    <n v="1"/>
    <x v="0"/>
    <n v="1"/>
    <n v="762"/>
    <n v="1962"/>
    <m/>
    <m/>
    <m/>
    <x v="4"/>
    <x v="3"/>
    <m/>
    <m/>
    <m/>
    <s v="RJ3304557PSPS00002"/>
    <s v="Bem Paisagístico"/>
    <s v="Paisagem"/>
    <x v="1"/>
    <d v="1967-04-27T00:00:00"/>
    <m/>
    <m/>
    <m/>
    <s v="1966, 1998"/>
    <s v="47, 16"/>
    <x v="29"/>
    <x v="4"/>
    <n v="1998"/>
    <m/>
    <x v="0"/>
    <s v="Rerratificação aprovada em 1998, durante a 16ª Reunião do Conselho Consultivo, que excluiu a Ponta da Joatinga, tornando-a área de entorno."/>
    <s v="T"/>
    <s v="sim"/>
    <m/>
    <m/>
    <m/>
    <s v="não"/>
    <s v="sim"/>
    <n v="1997"/>
    <s v="Critérios de intervenção na área tombada aprovados pelo Conselho Consultivo durante a 16º reunião, em 1998."/>
  </r>
  <r>
    <x v="0"/>
    <m/>
    <m/>
    <x v="3"/>
    <x v="3"/>
    <s v="São João da Barra"/>
    <x v="4"/>
    <s v="Casa de Câmara e Cadeia"/>
    <n v="1"/>
    <x v="0"/>
    <n v="1"/>
    <n v="763"/>
    <n v="1965"/>
    <m/>
    <m/>
    <m/>
    <x v="4"/>
    <x v="0"/>
    <m/>
    <m/>
    <m/>
    <s v="RJ3305000BIED00001"/>
    <s v="Bem Imóvel"/>
    <s v="Edificação"/>
    <x v="1"/>
    <m/>
    <d v="1967-04-27T00:00:00"/>
    <m/>
    <m/>
    <m/>
    <m/>
    <x v="29"/>
    <x v="4"/>
    <m/>
    <m/>
    <x v="0"/>
    <m/>
    <s v="Não se aplica"/>
    <m/>
    <m/>
    <m/>
    <m/>
    <m/>
    <m/>
    <m/>
    <m/>
  </r>
  <r>
    <x v="4"/>
    <s v="Anexado ao processo 1371"/>
    <m/>
    <x v="3"/>
    <x v="12"/>
    <s v="Campinas"/>
    <x v="0"/>
    <s v="Igreja: Catedral"/>
    <n v="1"/>
    <x v="1"/>
    <n v="1"/>
    <n v="764"/>
    <n v="1965"/>
    <m/>
    <m/>
    <m/>
    <x v="4"/>
    <x v="6"/>
    <m/>
    <m/>
    <m/>
    <s v=" "/>
    <s v="Bem Imóvel"/>
    <s v="Edificação"/>
    <x v="0"/>
    <m/>
    <m/>
    <m/>
    <m/>
    <m/>
    <m/>
    <x v="1"/>
    <x v="1"/>
    <m/>
    <m/>
    <x v="0"/>
    <m/>
    <m/>
    <m/>
    <m/>
    <m/>
    <m/>
    <m/>
    <m/>
    <m/>
    <m/>
  </r>
  <r>
    <x v="0"/>
    <m/>
    <m/>
    <x v="0"/>
    <x v="0"/>
    <s v="Rio Grande"/>
    <x v="4"/>
    <s v="Casa à rua Marechal Floriano, onde funciona a Alfândega"/>
    <n v="1"/>
    <x v="0"/>
    <n v="1"/>
    <n v="765"/>
    <n v="1965"/>
    <m/>
    <m/>
    <m/>
    <x v="4"/>
    <x v="0"/>
    <m/>
    <m/>
    <m/>
    <s v="RS4315602BIED00001"/>
    <s v="Bem Imóvel"/>
    <s v="Edificação"/>
    <x v="1"/>
    <m/>
    <d v="1967-09-04T00:00:00"/>
    <m/>
    <m/>
    <m/>
    <m/>
    <x v="29"/>
    <x v="4"/>
    <m/>
    <m/>
    <x v="0"/>
    <m/>
    <s v="Não se aplica"/>
    <m/>
    <m/>
    <m/>
    <m/>
    <m/>
    <m/>
    <m/>
    <m/>
  </r>
  <r>
    <x v="0"/>
    <s v="Processo INDEFERIDO em 25/11/1971."/>
    <m/>
    <x v="3"/>
    <x v="3"/>
    <s v="Rio de Janeiro"/>
    <x v="8"/>
    <s v="Cava do antigo marco nº 2 "/>
    <n v="1"/>
    <x v="1"/>
    <n v="1"/>
    <n v="766"/>
    <n v="1966"/>
    <m/>
    <m/>
    <m/>
    <x v="4"/>
    <x v="4"/>
    <m/>
    <m/>
    <m/>
    <s v=" "/>
    <s v="Bem Móvel e Integrado"/>
    <s v="Artefato"/>
    <x v="1"/>
    <m/>
    <m/>
    <m/>
    <m/>
    <s v="1969, 1971"/>
    <s v="52, 56"/>
    <x v="1"/>
    <x v="1"/>
    <m/>
    <d v="1971-11-25T00:00:00"/>
    <x v="9"/>
    <s v="Indeferido na 52ª reunião do Conselho Consultivo (1969)"/>
    <m/>
    <m/>
    <m/>
    <m/>
    <m/>
    <m/>
    <m/>
    <m/>
    <m/>
  </r>
  <r>
    <x v="0"/>
    <m/>
    <m/>
    <x v="3"/>
    <x v="12"/>
    <s v="Itu"/>
    <x v="4"/>
    <s v="Casa à Rua Barão de Itaim, edifício-sede do Museu Republicano Convenção de Itu"/>
    <n v="1"/>
    <x v="0"/>
    <n v="1"/>
    <n v="767"/>
    <n v="1966"/>
    <m/>
    <m/>
    <m/>
    <x v="4"/>
    <x v="0"/>
    <m/>
    <m/>
    <m/>
    <s v="SP3523909BIED00001"/>
    <s v="Bem Imóvel"/>
    <s v="Edificação"/>
    <x v="1"/>
    <m/>
    <d v="1967-04-27T00:00:00"/>
    <m/>
    <m/>
    <n v="1966"/>
    <n v="48"/>
    <x v="29"/>
    <x v="4"/>
    <m/>
    <m/>
    <x v="0"/>
    <m/>
    <s v="Não se aplica"/>
    <m/>
    <s v="S/D"/>
    <m/>
    <s v="não"/>
    <m/>
    <m/>
    <m/>
    <m/>
  </r>
  <r>
    <x v="0"/>
    <s v="Encaminhado para indeferimento em 17/03/2021"/>
    <s v="01458.001653/2012-42"/>
    <x v="3"/>
    <x v="3"/>
    <s v="Itaguaí"/>
    <x v="6"/>
    <s v="Engenho Jesuíta, Estrada da Serra da Calçada e Ponte Bela."/>
    <n v="1"/>
    <x v="1"/>
    <n v="1"/>
    <n v="768"/>
    <n v="1966"/>
    <m/>
    <m/>
    <m/>
    <x v="4"/>
    <x v="4"/>
    <s v="INDEFERIMENTO"/>
    <m/>
    <m/>
    <s v=" "/>
    <s v="Bem Imóvel"/>
    <s v="Conjunto Arquitetônico"/>
    <x v="3"/>
    <m/>
    <m/>
    <m/>
    <m/>
    <m/>
    <m/>
    <x v="1"/>
    <x v="1"/>
    <m/>
    <m/>
    <x v="0"/>
    <m/>
    <m/>
    <m/>
    <m/>
    <m/>
    <m/>
    <m/>
    <m/>
    <m/>
    <m/>
  </r>
  <r>
    <x v="2"/>
    <s v="Origem: DEPAM 16/09/2013 / Destino: Superintendência 2709/2013 "/>
    <s v="01458.000931/2012-44"/>
    <x v="3"/>
    <x v="6"/>
    <s v="Oliveira"/>
    <x v="4"/>
    <s v="Casa: [Fórum], Município de Oliveira"/>
    <n v="1"/>
    <x v="1"/>
    <n v="1"/>
    <n v="769"/>
    <n v="1966"/>
    <m/>
    <m/>
    <m/>
    <x v="4"/>
    <x v="8"/>
    <m/>
    <m/>
    <m/>
    <s v=" "/>
    <s v="Bem Imóvel"/>
    <s v="Edificação"/>
    <x v="1"/>
    <m/>
    <m/>
    <m/>
    <m/>
    <m/>
    <m/>
    <x v="1"/>
    <x v="1"/>
    <m/>
    <m/>
    <x v="0"/>
    <m/>
    <m/>
    <m/>
    <m/>
    <m/>
    <m/>
    <m/>
    <m/>
    <m/>
    <m/>
  </r>
  <r>
    <x v="0"/>
    <s v="Origem: DEPAM, destino: SE-RJ, em 04/09/2015"/>
    <s v="01458.001572/2012-42"/>
    <x v="3"/>
    <x v="3"/>
    <s v="Rio de Janeiro"/>
    <x v="4"/>
    <s v="Casa: Marquês de Abrantes (Rua),99 "/>
    <n v="1"/>
    <x v="1"/>
    <n v="1"/>
    <n v="770"/>
    <n v="1966"/>
    <m/>
    <m/>
    <m/>
    <x v="4"/>
    <x v="4"/>
    <s v="INDEFERIMENTO"/>
    <d v="2021-05-17T00:00:00"/>
    <m/>
    <s v=" "/>
    <s v="Bem Imóvel"/>
    <s v="Edificação"/>
    <x v="1"/>
    <m/>
    <m/>
    <m/>
    <m/>
    <m/>
    <m/>
    <x v="1"/>
    <x v="1"/>
    <m/>
    <m/>
    <x v="0"/>
    <m/>
    <m/>
    <m/>
    <m/>
    <m/>
    <m/>
    <m/>
    <m/>
    <m/>
    <m/>
  </r>
  <r>
    <x v="0"/>
    <s v="INDEFERIDO em 18.05.16"/>
    <s v="01458.000179/2016-65"/>
    <x v="2"/>
    <x v="17"/>
    <s v="Maceió"/>
    <x v="2"/>
    <s v="Praça Independência; Penitenciária (antiga)"/>
    <n v="1"/>
    <x v="1"/>
    <n v="1"/>
    <n v="771"/>
    <n v="1966"/>
    <m/>
    <m/>
    <m/>
    <x v="4"/>
    <x v="4"/>
    <m/>
    <m/>
    <m/>
    <s v=" "/>
    <s v="Bem Imóvel"/>
    <s v="Conjunto Arquitetônico"/>
    <x v="1"/>
    <m/>
    <m/>
    <m/>
    <m/>
    <m/>
    <m/>
    <x v="1"/>
    <x v="1"/>
    <m/>
    <d v="1905-07-08T00:00:00"/>
    <x v="5"/>
    <s v="Observação arquivo: &quot;não consta nenhuma informação relativa ao processo&quot;"/>
    <m/>
    <m/>
    <m/>
    <m/>
    <m/>
    <m/>
    <m/>
    <m/>
    <m/>
  </r>
  <r>
    <x v="0"/>
    <m/>
    <m/>
    <x v="3"/>
    <x v="3"/>
    <s v="Rio de Janeiro"/>
    <x v="8"/>
    <s v="Duas pinturas sobre tábuas ovais, atribuídas a Leandro Joaquim, representando o incêndio e  reconstrução do Recolhimento de Nossa Senhora do Parto"/>
    <n v="1"/>
    <x v="0"/>
    <n v="1"/>
    <n v="772"/>
    <n v="1966"/>
    <m/>
    <m/>
    <m/>
    <x v="4"/>
    <x v="0"/>
    <m/>
    <m/>
    <m/>
    <s v="RJ3304557BMCL00003"/>
    <s v="Bem Móvel e Integrado"/>
    <s v="Artefato"/>
    <x v="1"/>
    <m/>
    <m/>
    <d v="1972-02-11T00:00:00"/>
    <m/>
    <m/>
    <m/>
    <x v="24"/>
    <x v="5"/>
    <m/>
    <m/>
    <x v="0"/>
    <m/>
    <s v="Não se aplica"/>
    <m/>
    <s v="Não se aplica"/>
    <m/>
    <m/>
    <m/>
    <m/>
    <m/>
    <m/>
  </r>
  <r>
    <x v="0"/>
    <m/>
    <m/>
    <x v="3"/>
    <x v="3"/>
    <s v="Mangaratiba"/>
    <x v="0"/>
    <s v="Igreja Matriz de Nossa Senhora da Guia"/>
    <n v="1"/>
    <x v="0"/>
    <n v="1"/>
    <n v="773"/>
    <n v="1966"/>
    <m/>
    <m/>
    <m/>
    <x v="4"/>
    <x v="0"/>
    <m/>
    <m/>
    <m/>
    <s v="RJ3302601BIED00001"/>
    <s v="Bem Imóvel"/>
    <s v="Edificação"/>
    <x v="0"/>
    <m/>
    <d v="1967-08-03T00:00:00"/>
    <m/>
    <m/>
    <m/>
    <m/>
    <x v="29"/>
    <x v="4"/>
    <m/>
    <m/>
    <x v="0"/>
    <m/>
    <s v="Não se aplica"/>
    <m/>
    <m/>
    <m/>
    <m/>
    <m/>
    <m/>
    <m/>
    <m/>
  </r>
  <r>
    <x v="0"/>
    <m/>
    <m/>
    <x v="2"/>
    <x v="2"/>
    <s v="Paudalho"/>
    <x v="4"/>
    <s v="Mosteirinho de São Francisco"/>
    <n v="1"/>
    <x v="0"/>
    <n v="1"/>
    <n v="774"/>
    <n v="1966"/>
    <m/>
    <m/>
    <m/>
    <x v="4"/>
    <x v="0"/>
    <m/>
    <m/>
    <m/>
    <s v="PE2610608BIED00001"/>
    <s v="Bem Imóvel"/>
    <s v="Edificação"/>
    <x v="1"/>
    <m/>
    <m/>
    <d v="1966-09-08T00:00:00"/>
    <m/>
    <m/>
    <m/>
    <x v="18"/>
    <x v="4"/>
    <m/>
    <m/>
    <x v="0"/>
    <m/>
    <s v="Não se aplica"/>
    <m/>
    <m/>
    <m/>
    <m/>
    <m/>
    <m/>
    <m/>
    <m/>
  </r>
  <r>
    <x v="0"/>
    <s v="INDEFERIDO em 1997, mas o Processo 0775-T-66 foi ANEXADO ao Processo 0902-T-74, referente a diversos bens em Magé/RJ"/>
    <m/>
    <x v="3"/>
    <x v="3"/>
    <s v="Magé"/>
    <x v="6"/>
    <s v="Casa e Capela da Fazenda da Barreira"/>
    <n v="0"/>
    <x v="1"/>
    <n v="1"/>
    <n v="775"/>
    <n v="1966"/>
    <m/>
    <m/>
    <m/>
    <x v="4"/>
    <x v="4"/>
    <m/>
    <m/>
    <m/>
    <s v=" "/>
    <s v="Bem Imóvel"/>
    <s v="Conjunto Arquitetônico"/>
    <x v="3"/>
    <m/>
    <m/>
    <m/>
    <m/>
    <m/>
    <m/>
    <x v="1"/>
    <x v="1"/>
    <m/>
    <d v="1905-06-19T00:00:00"/>
    <x v="3"/>
    <s v="Tombamento indeferido, e bens incluídos em outro processo, de nº 902-T-74, como Museu Von Martius e Igreja da Conceição, em Guapimirim."/>
    <m/>
    <m/>
    <m/>
    <m/>
    <m/>
    <m/>
    <m/>
    <m/>
    <m/>
  </r>
  <r>
    <x v="0"/>
    <s v="Ofício que informa o INDEFERIMENTO do Processo em 07/10/1966."/>
    <m/>
    <x v="2"/>
    <x v="5"/>
    <s v="Salvador"/>
    <x v="6"/>
    <s v="Casa e Capela: Antiga da Fazenda Amaralina"/>
    <n v="1"/>
    <x v="1"/>
    <n v="1"/>
    <n v="776"/>
    <n v="1966"/>
    <m/>
    <m/>
    <m/>
    <x v="4"/>
    <x v="4"/>
    <m/>
    <m/>
    <m/>
    <s v=" "/>
    <s v="Bem Imóvel"/>
    <s v="Conjunto Arquitetônico"/>
    <x v="3"/>
    <m/>
    <m/>
    <m/>
    <m/>
    <m/>
    <m/>
    <x v="1"/>
    <x v="1"/>
    <m/>
    <d v="1966-10-07T00:00:00"/>
    <x v="4"/>
    <m/>
    <m/>
    <m/>
    <m/>
    <m/>
    <m/>
    <m/>
    <m/>
    <m/>
    <m/>
  </r>
  <r>
    <x v="0"/>
    <s v="Despacho para INDEFERIR o Processo em 08/07/1971."/>
    <m/>
    <x v="3"/>
    <x v="3"/>
    <s v="Rio de Janeiro"/>
    <x v="4"/>
    <s v="Casa: República (Praça), nº 25 "/>
    <n v="1"/>
    <x v="1"/>
    <n v="1"/>
    <n v="777"/>
    <n v="1966"/>
    <m/>
    <m/>
    <m/>
    <x v="4"/>
    <x v="4"/>
    <m/>
    <m/>
    <m/>
    <s v=" "/>
    <s v="Bem Imóvel"/>
    <s v="Edificação"/>
    <x v="1"/>
    <m/>
    <m/>
    <m/>
    <m/>
    <s v="1970, 1971"/>
    <s v="53, 55"/>
    <x v="1"/>
    <x v="1"/>
    <m/>
    <d v="1971-07-08T00:00:00"/>
    <x v="9"/>
    <s v="Aprovado na 53ª reunião do Conselho Consultivo (1970), mas indeferido na reunião seguinte (1971)"/>
    <m/>
    <m/>
    <m/>
    <m/>
    <m/>
    <m/>
    <m/>
    <m/>
    <m/>
  </r>
  <r>
    <x v="0"/>
    <m/>
    <m/>
    <x v="2"/>
    <x v="5"/>
    <s v="Salvador"/>
    <x v="4"/>
    <s v="Mausoléu da família do Barão de Cajaíba, notadamente a estátua da Fé, autoria de Johann von Halbig, que encima o referido mausoléu"/>
    <n v="1"/>
    <x v="0"/>
    <n v="1"/>
    <n v="778"/>
    <n v="1966"/>
    <m/>
    <m/>
    <m/>
    <x v="4"/>
    <x v="0"/>
    <m/>
    <m/>
    <m/>
    <s v="BA2927408BIED00027"/>
    <s v="Bem Imóvel"/>
    <s v="Edificação"/>
    <x v="1"/>
    <m/>
    <m/>
    <d v="1966-11-24T00:00:00"/>
    <m/>
    <m/>
    <m/>
    <x v="18"/>
    <x v="4"/>
    <m/>
    <m/>
    <x v="0"/>
    <m/>
    <s v="Não se aplica"/>
    <m/>
    <m/>
    <m/>
    <m/>
    <m/>
    <m/>
    <m/>
    <m/>
  </r>
  <r>
    <x v="0"/>
    <s v="Ofício que informa o INDEFERIMENTO do Processo em 10/11/1966."/>
    <m/>
    <x v="3"/>
    <x v="3"/>
    <s v="Rio de Janeiro"/>
    <x v="10"/>
    <s v="Parque: Biológico do Jequiá; Parque das Garças"/>
    <n v="1"/>
    <x v="1"/>
    <n v="1"/>
    <n v="779"/>
    <n v="1966"/>
    <m/>
    <m/>
    <m/>
    <x v="4"/>
    <x v="4"/>
    <m/>
    <m/>
    <m/>
    <s v=" "/>
    <s v="Bem Paisagístico"/>
    <s v="Jardim Histórico"/>
    <x v="1"/>
    <m/>
    <m/>
    <m/>
    <m/>
    <m/>
    <m/>
    <x v="1"/>
    <x v="1"/>
    <m/>
    <d v="1966-11-10T00:00:00"/>
    <x v="4"/>
    <s v="Observação arquivo: &quot;O citado parque não possui caracteristicas que justifiquem o seu tombamento&quot;"/>
    <m/>
    <m/>
    <m/>
    <m/>
    <m/>
    <m/>
    <m/>
    <m/>
    <m/>
  </r>
  <r>
    <x v="0"/>
    <m/>
    <m/>
    <x v="2"/>
    <x v="2"/>
    <s v="Recife"/>
    <x v="4"/>
    <s v="Sobrado Grande da Madalena, à Praça João Alfredo, atual Museu da Abolição, Rua Benfica 1.150"/>
    <n v="1"/>
    <x v="0"/>
    <n v="1"/>
    <n v="780"/>
    <n v="1966"/>
    <m/>
    <m/>
    <m/>
    <x v="4"/>
    <x v="0"/>
    <m/>
    <m/>
    <m/>
    <s v="PE2611606BIED00031"/>
    <s v="Bem Imóvel"/>
    <s v="Edificação"/>
    <x v="1"/>
    <m/>
    <d v="1966-11-27T00:00:00"/>
    <m/>
    <m/>
    <m/>
    <n v="110"/>
    <x v="18"/>
    <x v="4"/>
    <n v="1984"/>
    <m/>
    <x v="0"/>
    <s v="Na 110ª reunião do Conselho Consultivo teria sido definida a poligonal de proteção. Verificar!"/>
    <s v="Não se aplica"/>
    <m/>
    <m/>
    <m/>
    <m/>
    <m/>
    <s v="sim"/>
    <n v="2011"/>
    <s v="Estudos para delimitação do entorno iniciados durante as Oficinas Regionais m 2011, mas não avançaram. Casa do Conselheiro João Alfredo&quot;"/>
  </r>
  <r>
    <x v="3"/>
    <s v="Origem: DEPAM, 02/07/2013 / Destino: Superintendência, 16/07/2013"/>
    <s v="01458.000659/2013-83"/>
    <x v="3"/>
    <x v="12"/>
    <s v="Pindamonhangaba"/>
    <x v="4"/>
    <s v="Casa: Prefeitura Municipal de Pindamonhangaba"/>
    <n v="1"/>
    <x v="1"/>
    <n v="1"/>
    <n v="781"/>
    <n v="1966"/>
    <m/>
    <m/>
    <m/>
    <x v="4"/>
    <x v="8"/>
    <s v="DEFERIMENTO"/>
    <m/>
    <m/>
    <s v=" "/>
    <s v="Bem Imóvel"/>
    <s v="Edificação"/>
    <x v="1"/>
    <m/>
    <m/>
    <m/>
    <m/>
    <m/>
    <m/>
    <x v="1"/>
    <x v="1"/>
    <m/>
    <m/>
    <x v="0"/>
    <m/>
    <m/>
    <m/>
    <m/>
    <m/>
    <m/>
    <m/>
    <m/>
    <m/>
    <m/>
  </r>
  <r>
    <x v="0"/>
    <s v="indeferido em 16/01/2020"/>
    <s v="01458.000280/2013-73"/>
    <x v="2"/>
    <x v="2"/>
    <s v="Recife"/>
    <x v="0"/>
    <s v="Igreja (Capela) de Nossa Senhora dos Aflitos"/>
    <n v="1"/>
    <x v="1"/>
    <n v="1"/>
    <n v="782"/>
    <n v="1966"/>
    <m/>
    <m/>
    <m/>
    <x v="4"/>
    <x v="4"/>
    <m/>
    <d v="2020-01-16T00:00:00"/>
    <m/>
    <s v=" "/>
    <s v="Bem Imóvel"/>
    <s v="Edificação"/>
    <x v="0"/>
    <m/>
    <m/>
    <m/>
    <m/>
    <m/>
    <m/>
    <x v="1"/>
    <x v="1"/>
    <m/>
    <m/>
    <x v="0"/>
    <m/>
    <m/>
    <m/>
    <m/>
    <m/>
    <m/>
    <m/>
    <m/>
    <m/>
    <m/>
  </r>
  <r>
    <x v="0"/>
    <m/>
    <m/>
    <x v="3"/>
    <x v="3"/>
    <s v="Paraty"/>
    <x v="4"/>
    <s v="Fazenda de Nossa Senhora da Conceição: casa"/>
    <n v="1"/>
    <x v="0"/>
    <n v="1"/>
    <n v="783"/>
    <n v="1966"/>
    <m/>
    <m/>
    <m/>
    <x v="4"/>
    <x v="0"/>
    <m/>
    <m/>
    <m/>
    <s v="RJ3303807BIED00001"/>
    <s v="Bem Imóvel"/>
    <s v="Edificação"/>
    <x v="1"/>
    <m/>
    <d v="1967-10-20T00:00:00"/>
    <m/>
    <m/>
    <m/>
    <m/>
    <x v="29"/>
    <x v="4"/>
    <m/>
    <m/>
    <x v="0"/>
    <m/>
    <s v="Não se aplica"/>
    <m/>
    <s v="Não se aplica"/>
    <m/>
    <s v="sim"/>
    <m/>
    <m/>
    <m/>
    <s v="Como o município é tombado, não demanda entorno."/>
  </r>
  <r>
    <x v="0"/>
    <s v="Processo INDEFERIDO em 27/08/2014."/>
    <s v="01458.000658/2013-39"/>
    <x v="0"/>
    <x v="0"/>
    <s v="Porto Alegre"/>
    <x v="4"/>
    <s v="Casa: à Rua Marechal Barcellar  nº 473 (Casa onde nasceu o General Manuel Marques de Souza, Conde Porto Alegre)"/>
    <n v="1"/>
    <x v="1"/>
    <n v="1"/>
    <n v="784"/>
    <n v="1966"/>
    <m/>
    <m/>
    <m/>
    <x v="4"/>
    <x v="4"/>
    <m/>
    <m/>
    <m/>
    <s v=" "/>
    <s v="Bem Imóvel"/>
    <s v="Edificação"/>
    <x v="1"/>
    <m/>
    <m/>
    <m/>
    <m/>
    <m/>
    <m/>
    <x v="1"/>
    <x v="1"/>
    <m/>
    <d v="2014-08-27T00:00:00"/>
    <x v="5"/>
    <m/>
    <m/>
    <m/>
    <m/>
    <m/>
    <m/>
    <m/>
    <m/>
    <m/>
    <m/>
  </r>
  <r>
    <x v="0"/>
    <s v="Origem: DEPAM, destino: Arquivo Central, em 27/07/2016"/>
    <s v="01504.001375/2009-25"/>
    <x v="2"/>
    <x v="16"/>
    <s v="São Cristovão"/>
    <x v="7"/>
    <s v="São Cristovão, SE: conjunto arquitetônico, urbanístico e paisagístico"/>
    <n v="1"/>
    <x v="0"/>
    <n v="1"/>
    <n v="785"/>
    <n v="1967"/>
    <m/>
    <m/>
    <m/>
    <x v="4"/>
    <x v="0"/>
    <m/>
    <m/>
    <m/>
    <s v="SE-2806701-BI-CU-00001"/>
    <s v="Bem Imóvel"/>
    <s v="Conjunto Urbano"/>
    <x v="1"/>
    <s v="23/01/1967_x000a_15/07/2014"/>
    <d v="2014-07-17T00:00:00"/>
    <m/>
    <m/>
    <m/>
    <n v="70"/>
    <x v="29"/>
    <x v="4"/>
    <n v="2012"/>
    <m/>
    <x v="0"/>
    <s v="Processo original não encontrado.  Rerratificado em 2012, com nova inscrição e alteração na inscrição original (de 1967)."/>
    <s v="T"/>
    <s v="sim"/>
    <s v="T"/>
    <s v="sim"/>
    <s v="sim"/>
    <s v="não"/>
    <s v="sim"/>
    <n v="2009"/>
    <s v="Estudo de pré-setorização concluído (metodologia Histórica/Antropológica/Urbanística) para rerratificação do polígono. Informações sobre delimitação das poligonais: DEPAM-RJ 98-99"/>
  </r>
  <r>
    <x v="0"/>
    <s v="Processo INDEFERIDO em 27/02/2004."/>
    <m/>
    <x v="3"/>
    <x v="3"/>
    <s v="Rio de Janeiro"/>
    <x v="10"/>
    <s v="Praça Afonso Vizeu"/>
    <n v="1"/>
    <x v="1"/>
    <n v="1"/>
    <n v="786"/>
    <n v="1967"/>
    <m/>
    <m/>
    <m/>
    <x v="4"/>
    <x v="4"/>
    <m/>
    <m/>
    <m/>
    <s v=" "/>
    <s v="Bem Paisagístico"/>
    <s v="Jardim Histórico"/>
    <x v="1"/>
    <m/>
    <m/>
    <m/>
    <m/>
    <m/>
    <m/>
    <x v="1"/>
    <x v="1"/>
    <m/>
    <d v="2004-02-27T00:00:00"/>
    <x v="2"/>
    <s v="Arquivo verificar. Consta: &quot;O bem já se encontra protegido pelo tombamento do Conjunto Urbanístico e Paisagístico da Floresta da Tijuca (Processo 0762-T-65)&quot; - VER SE É O CASO DE APENSAR"/>
    <m/>
    <m/>
    <m/>
    <m/>
    <m/>
    <m/>
    <m/>
    <m/>
    <m/>
  </r>
  <r>
    <x v="0"/>
    <m/>
    <m/>
    <x v="3"/>
    <x v="14"/>
    <s v="Vitória"/>
    <x v="4"/>
    <s v="Casa à Rua José Marcelino, 203-205"/>
    <n v="1"/>
    <x v="0"/>
    <n v="0"/>
    <n v="787"/>
    <n v="1967"/>
    <m/>
    <m/>
    <m/>
    <x v="4"/>
    <x v="0"/>
    <m/>
    <m/>
    <m/>
    <s v="ES3205309BIED00004"/>
    <s v="Bem Imóvel"/>
    <s v="Edificação"/>
    <x v="1"/>
    <m/>
    <d v="1967-11-13T00:00:00"/>
    <m/>
    <m/>
    <m/>
    <m/>
    <x v="29"/>
    <x v="4"/>
    <m/>
    <m/>
    <x v="0"/>
    <m/>
    <s v="Não se aplica"/>
    <m/>
    <s v="S/D"/>
    <m/>
    <m/>
    <m/>
    <m/>
    <m/>
    <m/>
  </r>
  <r>
    <x v="0"/>
    <m/>
    <m/>
    <x v="3"/>
    <x v="14"/>
    <s v="Vitória"/>
    <x v="4"/>
    <s v="Casa à rua José Marcelino, 197"/>
    <n v="1"/>
    <x v="0"/>
    <n v="1"/>
    <n v="787"/>
    <n v="1967"/>
    <m/>
    <m/>
    <m/>
    <x v="4"/>
    <x v="0"/>
    <m/>
    <m/>
    <m/>
    <s v="ES3205309BIED00005"/>
    <s v="Bem Imóvel"/>
    <s v="Edificação"/>
    <x v="1"/>
    <m/>
    <d v="1967-10-05T00:00:00"/>
    <m/>
    <m/>
    <m/>
    <m/>
    <x v="29"/>
    <x v="4"/>
    <m/>
    <m/>
    <x v="0"/>
    <m/>
    <s v="Não se aplica"/>
    <m/>
    <s v="S/D"/>
    <m/>
    <m/>
    <m/>
    <m/>
    <m/>
    <m/>
  </r>
  <r>
    <x v="0"/>
    <s v="Processo INDEFERIDO em 04/10/2013."/>
    <s v="01458.000257/2013-89"/>
    <x v="5"/>
    <x v="15"/>
    <s v="Góias"/>
    <x v="4"/>
    <s v="Casa de Saint'Hilaire "/>
    <n v="1"/>
    <x v="1"/>
    <n v="1"/>
    <n v="788"/>
    <n v="1967"/>
    <m/>
    <m/>
    <m/>
    <x v="4"/>
    <x v="4"/>
    <m/>
    <m/>
    <m/>
    <s v=" "/>
    <s v="Bem Imóvel"/>
    <s v="Edificação"/>
    <x v="1"/>
    <m/>
    <m/>
    <m/>
    <m/>
    <m/>
    <m/>
    <x v="1"/>
    <x v="1"/>
    <m/>
    <d v="2013-10-04T00:00:00"/>
    <x v="5"/>
    <m/>
    <m/>
    <m/>
    <m/>
    <m/>
    <m/>
    <m/>
    <m/>
    <m/>
    <m/>
  </r>
  <r>
    <x v="0"/>
    <m/>
    <m/>
    <x v="3"/>
    <x v="3"/>
    <s v="Vassouras"/>
    <x v="6"/>
    <s v="Fazenda Santa Eufrásia com seus bosques e parque secular, inclusive a edificação da sede com o respectivo mobiliário e objetos antigos."/>
    <n v="1"/>
    <x v="0"/>
    <n v="1"/>
    <n v="789"/>
    <n v="1967"/>
    <m/>
    <m/>
    <m/>
    <x v="4"/>
    <x v="0"/>
    <m/>
    <m/>
    <m/>
    <s v="RJ3306206BICA00001"/>
    <s v="Bem Imóvel"/>
    <s v="Conjunto Arquitetônico"/>
    <x v="3"/>
    <d v="1970-01-23T00:00:00"/>
    <d v="1970-01-22T00:00:00"/>
    <m/>
    <m/>
    <n v="1969"/>
    <n v="52"/>
    <x v="28"/>
    <x v="5"/>
    <m/>
    <m/>
    <x v="0"/>
    <m/>
    <s v="Não se aplica"/>
    <m/>
    <s v="S/D"/>
    <m/>
    <m/>
    <m/>
    <m/>
    <m/>
    <m/>
  </r>
  <r>
    <x v="0"/>
    <m/>
    <m/>
    <x v="3"/>
    <x v="12"/>
    <s v="Mogi das Cruzes"/>
    <x v="2"/>
    <s v="Convento e Igreja da Ordem Primeira do Carmo e Igreja da Ordem Terceira do Carmo"/>
    <n v="1"/>
    <x v="0"/>
    <n v="1"/>
    <n v="790"/>
    <n v="1967"/>
    <m/>
    <m/>
    <m/>
    <x v="4"/>
    <x v="0"/>
    <m/>
    <m/>
    <m/>
    <s v="SP3530607BICA00001"/>
    <s v="Bem Imóvel"/>
    <s v="Conjunto Arquitetônico"/>
    <x v="0"/>
    <m/>
    <d v="1967-09-04T00:00:00"/>
    <m/>
    <m/>
    <n v="1967"/>
    <n v="49"/>
    <x v="29"/>
    <x v="4"/>
    <m/>
    <m/>
    <x v="0"/>
    <m/>
    <s v="Não se aplica"/>
    <m/>
    <m/>
    <m/>
    <m/>
    <m/>
    <m/>
    <m/>
    <m/>
  </r>
  <r>
    <x v="0"/>
    <s v="indeferimento."/>
    <s v="01458.001023/2013-59"/>
    <x v="3"/>
    <x v="12"/>
    <s v="Itu"/>
    <x v="4"/>
    <s v="Casa da Rua Paula Souza - Companhia Ituana de Força e Luz (hoje da São Paulo Ligth)"/>
    <n v="1"/>
    <x v="1"/>
    <n v="1"/>
    <n v="791"/>
    <n v="1967"/>
    <m/>
    <m/>
    <m/>
    <x v="4"/>
    <x v="4"/>
    <m/>
    <d v="2019-11-25T00:00:00"/>
    <m/>
    <s v=" "/>
    <s v="Bem Imóvel"/>
    <s v="Edificação"/>
    <x v="1"/>
    <m/>
    <m/>
    <m/>
    <m/>
    <m/>
    <m/>
    <x v="1"/>
    <x v="1"/>
    <m/>
    <m/>
    <x v="0"/>
    <m/>
    <m/>
    <m/>
    <m/>
    <m/>
    <m/>
    <m/>
    <m/>
    <m/>
    <m/>
  </r>
  <r>
    <x v="0"/>
    <s v="Cópia da ata da 50ª sessão ordinária do Conselho Consultivo do DPHAN, realizada em 12/03/1968, indica que foi decidido o INDEFERIMENTO do Processo."/>
    <m/>
    <x v="3"/>
    <x v="3"/>
    <s v="Rio de Janeiro"/>
    <x v="4"/>
    <s v="Torre Eifel "/>
    <n v="1"/>
    <x v="1"/>
    <n v="1"/>
    <n v="792"/>
    <n v="1967"/>
    <m/>
    <m/>
    <m/>
    <x v="4"/>
    <x v="4"/>
    <m/>
    <m/>
    <m/>
    <s v=" "/>
    <s v="Bem Imóvel"/>
    <s v="Edificação"/>
    <x v="1"/>
    <m/>
    <m/>
    <m/>
    <m/>
    <s v="1967, 1968"/>
    <s v="49, 50"/>
    <x v="1"/>
    <x v="1"/>
    <m/>
    <d v="1968-03-12T00:00:00"/>
    <x v="4"/>
    <s v="Observação arquivo: &quot;única informação é a de que o bem foi demolido&quot;"/>
    <m/>
    <m/>
    <m/>
    <m/>
    <m/>
    <m/>
    <m/>
    <m/>
    <m/>
  </r>
  <r>
    <x v="0"/>
    <m/>
    <m/>
    <x v="2"/>
    <x v="2"/>
    <s v="Recife"/>
    <x v="4"/>
    <s v="Casa natal de Oliveira Lima, à rua Oliveira Lima, nº  813, antiga Corredor dos Bispos"/>
    <n v="1"/>
    <x v="0"/>
    <n v="1"/>
    <n v="793"/>
    <n v="1967"/>
    <m/>
    <m/>
    <m/>
    <x v="4"/>
    <x v="0"/>
    <m/>
    <m/>
    <m/>
    <s v="PE2611606BIED00005"/>
    <s v="Bem Imóvel"/>
    <s v="Edificação"/>
    <x v="1"/>
    <m/>
    <d v="1968-01-23T00:00:00"/>
    <m/>
    <m/>
    <m/>
    <n v="110"/>
    <x v="42"/>
    <x v="4"/>
    <n v="1984"/>
    <m/>
    <x v="0"/>
    <s v="Na 110ª reunião do Conselho Consultivo teria sido definida a poligonal de proteção. Verificar!"/>
    <s v="Não se aplica"/>
    <m/>
    <m/>
    <m/>
    <m/>
    <m/>
    <m/>
    <m/>
    <m/>
  </r>
  <r>
    <x v="0"/>
    <m/>
    <m/>
    <x v="3"/>
    <x v="3"/>
    <s v="Angra dos Reis"/>
    <x v="4"/>
    <s v="Sobrado à Praça General Osório, 19"/>
    <n v="1"/>
    <x v="0"/>
    <n v="0"/>
    <n v="794"/>
    <n v="1967"/>
    <m/>
    <m/>
    <m/>
    <x v="4"/>
    <x v="0"/>
    <m/>
    <m/>
    <m/>
    <s v="RJ3300100BIED00008"/>
    <s v="Bem Imóvel"/>
    <s v="Edificação"/>
    <x v="1"/>
    <m/>
    <d v="1970-11-03T00:00:00"/>
    <m/>
    <m/>
    <m/>
    <m/>
    <x v="28"/>
    <x v="5"/>
    <m/>
    <m/>
    <x v="0"/>
    <m/>
    <s v="Não se aplica"/>
    <m/>
    <s v="S/D"/>
    <m/>
    <s v="não"/>
    <m/>
    <m/>
    <m/>
    <m/>
  </r>
  <r>
    <x v="0"/>
    <m/>
    <m/>
    <x v="3"/>
    <x v="3"/>
    <s v="Angra dos Reis"/>
    <x v="4"/>
    <s v="Sobrado à Praça General Osório, 35"/>
    <n v="1"/>
    <x v="0"/>
    <n v="0"/>
    <n v="794"/>
    <n v="1967"/>
    <m/>
    <m/>
    <m/>
    <x v="4"/>
    <x v="0"/>
    <m/>
    <m/>
    <m/>
    <s v="RJ3300100BIED00010"/>
    <s v="Bem Imóvel"/>
    <s v="Edificação"/>
    <x v="1"/>
    <m/>
    <d v="1969-12-17T00:00:00"/>
    <m/>
    <m/>
    <m/>
    <m/>
    <x v="39"/>
    <x v="4"/>
    <m/>
    <m/>
    <x v="0"/>
    <m/>
    <s v="Não se aplica"/>
    <m/>
    <s v="S/D"/>
    <m/>
    <s v="não"/>
    <m/>
    <m/>
    <m/>
    <m/>
  </r>
  <r>
    <x v="0"/>
    <m/>
    <m/>
    <x v="3"/>
    <x v="3"/>
    <s v="Angra dos Reis"/>
    <x v="4"/>
    <s v="Sobrado à Praça General Osório, s/n"/>
    <n v="1"/>
    <x v="0"/>
    <n v="0"/>
    <n v="794"/>
    <n v="1967"/>
    <m/>
    <m/>
    <m/>
    <x v="4"/>
    <x v="0"/>
    <m/>
    <m/>
    <m/>
    <s v="RJ3300100BIED00011"/>
    <s v="Bem Imóvel"/>
    <s v="Edificação"/>
    <x v="1"/>
    <m/>
    <d v="1969-12-17T00:00:00"/>
    <m/>
    <m/>
    <m/>
    <m/>
    <x v="39"/>
    <x v="4"/>
    <m/>
    <m/>
    <x v="0"/>
    <m/>
    <s v="Não se aplica"/>
    <m/>
    <s v="S/D"/>
    <m/>
    <s v="não"/>
    <m/>
    <m/>
    <m/>
    <m/>
  </r>
  <r>
    <x v="0"/>
    <m/>
    <m/>
    <x v="3"/>
    <x v="3"/>
    <s v="Angra dos Reis"/>
    <x v="4"/>
    <s v="Sobrado à Praça General Osório, 3 a 13"/>
    <n v="1"/>
    <x v="0"/>
    <n v="1"/>
    <n v="794"/>
    <n v="1967"/>
    <m/>
    <m/>
    <m/>
    <x v="4"/>
    <x v="0"/>
    <m/>
    <m/>
    <m/>
    <s v="RJ3300100BIED00009"/>
    <s v="Bem Imóvel"/>
    <s v="Edificação"/>
    <x v="1"/>
    <m/>
    <d v="1969-12-17T00:00:00"/>
    <m/>
    <m/>
    <m/>
    <m/>
    <x v="39"/>
    <x v="4"/>
    <m/>
    <m/>
    <x v="0"/>
    <m/>
    <s v="Não se aplica"/>
    <m/>
    <s v="S/D"/>
    <m/>
    <s v="não"/>
    <m/>
    <m/>
    <m/>
    <m/>
  </r>
  <r>
    <x v="0"/>
    <s v="Processo INDEFERIDO em 10/06/2013."/>
    <s v="01458.00566/2012-95"/>
    <x v="3"/>
    <x v="3"/>
    <s v="Cabo Frio"/>
    <x v="4"/>
    <s v="Casa: Assunção (Avenida),722 (Esquina com Rua Miguel Couto) "/>
    <n v="1"/>
    <x v="1"/>
    <n v="1"/>
    <n v="795"/>
    <n v="1967"/>
    <m/>
    <m/>
    <m/>
    <x v="4"/>
    <x v="4"/>
    <m/>
    <m/>
    <m/>
    <s v=" "/>
    <s v="Bem Imóvel"/>
    <s v="Edificação"/>
    <x v="1"/>
    <m/>
    <m/>
    <m/>
    <m/>
    <m/>
    <m/>
    <x v="1"/>
    <x v="1"/>
    <m/>
    <d v="2013-06-10T00:00:00"/>
    <x v="5"/>
    <m/>
    <m/>
    <m/>
    <m/>
    <m/>
    <m/>
    <m/>
    <m/>
    <m/>
    <m/>
  </r>
  <r>
    <x v="2"/>
    <s v="Origem: DEPAM 24/08/2012 / Destino: Superintendência 08/10/2012 "/>
    <s v="01458.000932/2012-99"/>
    <x v="3"/>
    <x v="6"/>
    <s v="São João del Rei"/>
    <x v="0"/>
    <s v="Igreja Matriz de São Miguel Arcângelo (ex Cajurú)"/>
    <n v="1"/>
    <x v="1"/>
    <n v="1"/>
    <n v="796"/>
    <n v="1967"/>
    <m/>
    <m/>
    <m/>
    <x v="4"/>
    <x v="8"/>
    <m/>
    <m/>
    <m/>
    <s v=" "/>
    <s v="Bem Imóvel"/>
    <s v="Edificação"/>
    <x v="0"/>
    <m/>
    <m/>
    <m/>
    <m/>
    <m/>
    <m/>
    <x v="1"/>
    <x v="1"/>
    <m/>
    <m/>
    <x v="0"/>
    <m/>
    <m/>
    <m/>
    <m/>
    <m/>
    <m/>
    <m/>
    <m/>
    <m/>
    <m/>
  </r>
  <r>
    <x v="0"/>
    <m/>
    <m/>
    <x v="2"/>
    <x v="2"/>
    <s v="Recife"/>
    <x v="4"/>
    <s v="Prédio sito à Avenida Rui Barbosa, nº 1596,  Academia Pernambucana de Letras"/>
    <n v="1"/>
    <x v="0"/>
    <n v="1"/>
    <n v="797"/>
    <n v="1967"/>
    <m/>
    <m/>
    <m/>
    <x v="4"/>
    <x v="0"/>
    <m/>
    <m/>
    <m/>
    <s v="PE2611606BIED00018"/>
    <s v="Bem Imóvel"/>
    <s v="Edificação"/>
    <x v="1"/>
    <m/>
    <d v="1968-05-09T00:00:00"/>
    <m/>
    <m/>
    <n v="1968"/>
    <s v="50, 110"/>
    <x v="42"/>
    <x v="4"/>
    <n v="1984"/>
    <m/>
    <x v="0"/>
    <s v="Na 110ª reunião do Conselho Consultivo teria sido definida a poligonal de proteção. Verificar!"/>
    <s v="Não se aplica"/>
    <m/>
    <m/>
    <m/>
    <m/>
    <m/>
    <m/>
    <m/>
    <s v="O tombamento abrange a área do respectivo terreno.&quot;"/>
  </r>
  <r>
    <x v="3"/>
    <s v="Na Superintendência, em 31/07/2012"/>
    <s v="01458.002003/2011-33"/>
    <x v="3"/>
    <x v="3"/>
    <s v="Rio de Janeiro"/>
    <x v="0"/>
    <s v="Igreja: Capela Nossa Senhora dos Remédios"/>
    <n v="1"/>
    <x v="1"/>
    <n v="1"/>
    <n v="798"/>
    <n v="1967"/>
    <m/>
    <m/>
    <m/>
    <x v="4"/>
    <x v="8"/>
    <s v="DEFERIMENTO"/>
    <m/>
    <m/>
    <s v=" "/>
    <s v="Bem Imóvel"/>
    <s v="Edificação"/>
    <x v="0"/>
    <m/>
    <m/>
    <m/>
    <m/>
    <m/>
    <m/>
    <x v="1"/>
    <x v="1"/>
    <m/>
    <m/>
    <x v="0"/>
    <m/>
    <m/>
    <m/>
    <m/>
    <m/>
    <m/>
    <m/>
    <m/>
    <m/>
    <m/>
  </r>
  <r>
    <x v="0"/>
    <s v="Indeferido em 16/12/2019"/>
    <s v="01458.000933/2012-33"/>
    <x v="3"/>
    <x v="6"/>
    <s v="Itabirito"/>
    <x v="0"/>
    <s v="Trecho que vai do Corrego Carioca até 200 metros além da Capela do Bom Jesus (inclusive o interior da Igreja) "/>
    <n v="1"/>
    <x v="1"/>
    <n v="1"/>
    <n v="799"/>
    <n v="1967"/>
    <m/>
    <m/>
    <m/>
    <x v="4"/>
    <x v="4"/>
    <m/>
    <m/>
    <m/>
    <s v=" "/>
    <s v="Bem Imóvel"/>
    <s v="Conjunto Arquitetônico"/>
    <x v="0"/>
    <m/>
    <m/>
    <m/>
    <m/>
    <m/>
    <m/>
    <x v="1"/>
    <x v="1"/>
    <m/>
    <m/>
    <x v="0"/>
    <m/>
    <m/>
    <m/>
    <m/>
    <m/>
    <m/>
    <m/>
    <m/>
    <m/>
    <m/>
  </r>
  <r>
    <x v="0"/>
    <m/>
    <m/>
    <x v="2"/>
    <x v="5"/>
    <s v="Porto Seguro"/>
    <x v="7"/>
    <s v="Município de Porto Seguro, em especial o Monte Pascoal (Obs: Inclui o Conjunto arquitetônico e Paisagístico da Cidade Alta de Porto Seguro)"/>
    <n v="1"/>
    <x v="0"/>
    <n v="1"/>
    <n v="800"/>
    <n v="1968"/>
    <m/>
    <m/>
    <m/>
    <x v="4"/>
    <x v="0"/>
    <m/>
    <m/>
    <m/>
    <s v="BA2925303PSPS00001"/>
    <s v="Bem Imóvel"/>
    <s v="Conjunto Urbano"/>
    <x v="1"/>
    <s v="15/07/1968_x000a_01/03/1974"/>
    <s v="15/07/1968_x000a_01/03/1974"/>
    <m/>
    <m/>
    <m/>
    <n v="19"/>
    <x v="42"/>
    <x v="4"/>
    <s v="1974/ 1999"/>
    <m/>
    <x v="0"/>
    <m/>
    <m/>
    <m/>
    <m/>
    <m/>
    <m/>
    <m/>
    <m/>
    <m/>
    <m/>
  </r>
  <r>
    <x v="0"/>
    <m/>
    <m/>
    <x v="3"/>
    <x v="12"/>
    <s v="Brodowski"/>
    <x v="4"/>
    <s v="Casa de Cândido Portinari"/>
    <n v="1"/>
    <x v="0"/>
    <n v="1"/>
    <n v="801"/>
    <n v="1968"/>
    <m/>
    <m/>
    <m/>
    <x v="4"/>
    <x v="0"/>
    <m/>
    <m/>
    <m/>
    <s v="SP3507803BIED00001"/>
    <s v="Bem Imóvel"/>
    <s v="Edificação"/>
    <x v="1"/>
    <m/>
    <d v="1968-12-09T00:00:00"/>
    <d v="1968-12-09T00:00:00"/>
    <m/>
    <m/>
    <m/>
    <x v="42"/>
    <x v="4"/>
    <m/>
    <m/>
    <x v="0"/>
    <m/>
    <s v="Não se aplica"/>
    <m/>
    <m/>
    <m/>
    <m/>
    <m/>
    <m/>
    <m/>
    <m/>
  </r>
  <r>
    <x v="1"/>
    <m/>
    <m/>
    <x v="1"/>
    <x v="1"/>
    <m/>
    <x v="1"/>
    <s v="Número VAGO"/>
    <m/>
    <x v="1"/>
    <n v="1"/>
    <n v="802"/>
    <m/>
    <m/>
    <m/>
    <m/>
    <x v="1"/>
    <x v="1"/>
    <m/>
    <m/>
    <m/>
    <s v=" "/>
    <m/>
    <m/>
    <x v="1"/>
    <m/>
    <m/>
    <m/>
    <m/>
    <m/>
    <m/>
    <x v="1"/>
    <x v="1"/>
    <m/>
    <m/>
    <x v="0"/>
    <m/>
    <m/>
    <m/>
    <m/>
    <m/>
    <m/>
    <m/>
    <m/>
    <m/>
    <m/>
  </r>
  <r>
    <x v="0"/>
    <s v="INDEFERIDO em 13.05.16"/>
    <s v="01458.000090/2016-07"/>
    <x v="3"/>
    <x v="6"/>
    <s v="Belo Horizonte"/>
    <x v="4"/>
    <s v="Casa: João Pinheiro (Av.),372;  Arquivo Público Mineiro"/>
    <n v="1"/>
    <x v="1"/>
    <n v="1"/>
    <n v="803"/>
    <n v="1968"/>
    <d v="1905-05-13T00:00:00"/>
    <m/>
    <n v="1968"/>
    <x v="4"/>
    <x v="4"/>
    <m/>
    <m/>
    <m/>
    <s v=" "/>
    <s v="Bem Imóvel"/>
    <s v="Edificação"/>
    <x v="1"/>
    <m/>
    <m/>
    <m/>
    <m/>
    <m/>
    <m/>
    <x v="1"/>
    <x v="1"/>
    <m/>
    <d v="1905-07-08T00:00:00"/>
    <x v="5"/>
    <m/>
    <m/>
    <m/>
    <m/>
    <m/>
    <m/>
    <m/>
    <m/>
    <m/>
    <m/>
  </r>
  <r>
    <x v="0"/>
    <s v="INDEFERIDO em 03/11/2015"/>
    <s v="01458.000665/2013-31"/>
    <x v="0"/>
    <x v="4"/>
    <s v="Cândido de Abreu"/>
    <x v="4"/>
    <s v="Casa: (Casa cosntruida pelo Dr. Maurício Faivre)"/>
    <n v="1"/>
    <x v="1"/>
    <n v="1"/>
    <n v="804"/>
    <n v="1968"/>
    <m/>
    <m/>
    <m/>
    <x v="4"/>
    <x v="4"/>
    <m/>
    <m/>
    <m/>
    <s v=" "/>
    <s v="Bem Imóvel"/>
    <s v="Edificação"/>
    <x v="1"/>
    <m/>
    <m/>
    <m/>
    <m/>
    <m/>
    <m/>
    <x v="1"/>
    <x v="1"/>
    <m/>
    <d v="1905-07-07T00:00:00"/>
    <x v="5"/>
    <m/>
    <m/>
    <m/>
    <m/>
    <m/>
    <m/>
    <m/>
    <m/>
    <m/>
    <m/>
  </r>
  <r>
    <x v="0"/>
    <s v="Ofício que informa o INDEFERIMENTO do Processo em 23/07/1968."/>
    <m/>
    <x v="3"/>
    <x v="6"/>
    <s v="Belo Horizonte"/>
    <x v="4"/>
    <s v="Casa: Augusto Lima (Esquina com Rua da Bahia) Câmara Municipal "/>
    <n v="1"/>
    <x v="1"/>
    <n v="1"/>
    <n v="805"/>
    <n v="1968"/>
    <m/>
    <m/>
    <m/>
    <x v="4"/>
    <x v="4"/>
    <m/>
    <m/>
    <m/>
    <s v=" "/>
    <s v="Bem Imóvel"/>
    <s v="Edificação"/>
    <x v="1"/>
    <m/>
    <m/>
    <m/>
    <m/>
    <m/>
    <m/>
    <x v="1"/>
    <x v="1"/>
    <m/>
    <d v="1968-07-23T00:00:00"/>
    <x v="4"/>
    <m/>
    <m/>
    <m/>
    <m/>
    <m/>
    <m/>
    <m/>
    <m/>
    <m/>
    <m/>
  </r>
  <r>
    <x v="0"/>
    <s v="INDEFERIDO, em 18/05/2016."/>
    <s v="01458.000091/2016-43"/>
    <x v="0"/>
    <x v="0"/>
    <s v="Alegrete"/>
    <x v="4"/>
    <s v="Imóvel à Praça Getúlio Vargas, n. 585, onde nasceu Oswaldo Aranha"/>
    <n v="1"/>
    <x v="1"/>
    <n v="1"/>
    <n v="806"/>
    <n v="1968"/>
    <m/>
    <m/>
    <m/>
    <x v="4"/>
    <x v="4"/>
    <m/>
    <m/>
    <m/>
    <s v=" "/>
    <s v="Bem Imóvel"/>
    <s v="Edificação"/>
    <x v="1"/>
    <m/>
    <m/>
    <m/>
    <m/>
    <m/>
    <m/>
    <x v="1"/>
    <x v="1"/>
    <m/>
    <d v="1905-07-08T00:00:00"/>
    <x v="5"/>
    <m/>
    <m/>
    <m/>
    <m/>
    <m/>
    <m/>
    <m/>
    <m/>
    <m/>
    <m/>
  </r>
  <r>
    <x v="0"/>
    <s v="Ofício que informa o INDEFERIMENTO do Processo em 29/09/1969."/>
    <m/>
    <x v="0"/>
    <x v="10"/>
    <s v="Florianópolis"/>
    <x v="0"/>
    <s v="Igreja de São Francisco"/>
    <n v="1"/>
    <x v="1"/>
    <n v="1"/>
    <n v="807"/>
    <n v="1968"/>
    <m/>
    <m/>
    <m/>
    <x v="4"/>
    <x v="4"/>
    <m/>
    <m/>
    <m/>
    <s v=" "/>
    <s v="Bem Imóvel"/>
    <s v="Edificação"/>
    <x v="0"/>
    <m/>
    <m/>
    <m/>
    <m/>
    <n v="1969"/>
    <n v="52"/>
    <x v="1"/>
    <x v="1"/>
    <m/>
    <d v="1969-09-29T00:00:00"/>
    <x v="4"/>
    <s v="Indeferido na 52ª reunião do Conselho Consultivo (1969)"/>
    <m/>
    <m/>
    <m/>
    <m/>
    <m/>
    <m/>
    <m/>
    <m/>
    <s v="O bem não possui valor artístico excepicional nos termos do Decreto-lei nº 25"/>
  </r>
  <r>
    <x v="0"/>
    <m/>
    <m/>
    <x v="3"/>
    <x v="3"/>
    <s v="Petrópolis"/>
    <x v="8"/>
    <s v="Retábulo e imagem de Nossa Senhora do Amor Divino, assim como a mesa de comunhão, duas credências e o arcaz da sacristia, que pertenceram à capela da antiga casa situada à rua Castro Alves nº 182, em Correias, atualmente incorporadas à igreja matriz"/>
    <n v="1"/>
    <x v="0"/>
    <n v="1"/>
    <n v="808"/>
    <n v="1968"/>
    <m/>
    <m/>
    <m/>
    <x v="4"/>
    <x v="0"/>
    <m/>
    <m/>
    <m/>
    <s v="RJ3303906BMAC00001"/>
    <s v="Bem Móvel e Integrado"/>
    <s v="Artefato"/>
    <x v="1"/>
    <m/>
    <m/>
    <d v="1970-07-07T00:00:00"/>
    <m/>
    <n v="1970"/>
    <n v="53"/>
    <x v="28"/>
    <x v="5"/>
    <m/>
    <m/>
    <x v="0"/>
    <m/>
    <s v="Não se aplica"/>
    <m/>
    <s v="Não se aplica"/>
    <m/>
    <m/>
    <m/>
    <m/>
    <m/>
    <m/>
  </r>
  <r>
    <x v="0"/>
    <m/>
    <m/>
    <x v="3"/>
    <x v="12"/>
    <s v="São Paulo"/>
    <x v="3"/>
    <s v="Coleção de arte que constitui o Museu de Arte Assis Chateaubriand"/>
    <n v="1"/>
    <x v="0"/>
    <n v="1"/>
    <n v="809"/>
    <n v="1968"/>
    <m/>
    <m/>
    <m/>
    <x v="4"/>
    <x v="0"/>
    <m/>
    <m/>
    <m/>
    <s v="SP3550308BMCL00002"/>
    <s v="Bem Móvel e Integrado"/>
    <s v="Acervo"/>
    <x v="1"/>
    <m/>
    <m/>
    <d v="1969-12-04T00:00:00"/>
    <m/>
    <n v="1969"/>
    <n v="52"/>
    <x v="39"/>
    <x v="4"/>
    <m/>
    <m/>
    <x v="0"/>
    <m/>
    <s v="Não se aplica"/>
    <m/>
    <s v="Não se aplica"/>
    <m/>
    <m/>
    <m/>
    <m/>
    <m/>
    <m/>
  </r>
  <r>
    <x v="0"/>
    <m/>
    <m/>
    <x v="0"/>
    <x v="10"/>
    <s v="Biguaçu"/>
    <x v="2"/>
    <s v="Vila de São Miguel: conjunto arquitetônico e paisagístico: Igreja, Aqueduto, Carioca"/>
    <n v="1"/>
    <x v="0"/>
    <n v="1"/>
    <n v="810"/>
    <n v="1968"/>
    <m/>
    <m/>
    <m/>
    <x v="4"/>
    <x v="0"/>
    <m/>
    <m/>
    <m/>
    <s v=" SC-4202305-BI-CA-00001"/>
    <s v="Bem Imóvel"/>
    <s v="Conjunto Arquitetônico"/>
    <x v="3"/>
    <d v="1969-11-14T00:00:00"/>
    <m/>
    <m/>
    <m/>
    <m/>
    <m/>
    <x v="39"/>
    <x v="4"/>
    <m/>
    <m/>
    <x v="0"/>
    <m/>
    <s v="S/D"/>
    <m/>
    <s v="S/D"/>
    <m/>
    <m/>
    <m/>
    <m/>
    <m/>
    <m/>
  </r>
  <r>
    <x v="0"/>
    <m/>
    <m/>
    <x v="0"/>
    <x v="10"/>
    <s v="Biguaçu"/>
    <x v="4"/>
    <s v="Sobrado (Museu Etnográfico)"/>
    <n v="1"/>
    <x v="0"/>
    <n v="0"/>
    <n v="810"/>
    <n v="1968"/>
    <m/>
    <m/>
    <m/>
    <x v="4"/>
    <x v="0"/>
    <m/>
    <m/>
    <m/>
    <s v="SC4202305BIED00001"/>
    <s v="Bem Imóvel"/>
    <s v="Edificação"/>
    <x v="1"/>
    <m/>
    <d v="1969-12-17T00:00:00"/>
    <m/>
    <m/>
    <m/>
    <m/>
    <x v="39"/>
    <x v="4"/>
    <m/>
    <m/>
    <x v="0"/>
    <m/>
    <s v="Não se aplica"/>
    <m/>
    <s v="S/D"/>
    <m/>
    <m/>
    <m/>
    <m/>
    <m/>
    <m/>
  </r>
  <r>
    <x v="0"/>
    <s v="indeferido em 13/12/2019"/>
    <s v="01458.001022/2013-12"/>
    <x v="3"/>
    <x v="12"/>
    <s v="São Paulo"/>
    <x v="4"/>
    <s v="Casa: Doutor Cesário Motta Júnior; Santa Casa de Misericórdia de São Paulo "/>
    <n v="1"/>
    <x v="1"/>
    <n v="1"/>
    <n v="811"/>
    <n v="1969"/>
    <m/>
    <m/>
    <m/>
    <x v="4"/>
    <x v="4"/>
    <s v="INDEFERIMENTO"/>
    <m/>
    <m/>
    <s v=" "/>
    <s v="Bem Imóvel"/>
    <s v="Edificação"/>
    <x v="1"/>
    <m/>
    <m/>
    <m/>
    <m/>
    <m/>
    <m/>
    <x v="1"/>
    <x v="1"/>
    <m/>
    <d v="1905-07-11T00:00:00"/>
    <x v="5"/>
    <m/>
    <m/>
    <m/>
    <m/>
    <m/>
    <m/>
    <m/>
    <m/>
    <m/>
    <m/>
  </r>
  <r>
    <x v="0"/>
    <m/>
    <m/>
    <x v="4"/>
    <x v="11"/>
    <s v="Belém"/>
    <x v="2"/>
    <s v="Conjunto arquitetônico e paisagístico &quot;Ver-o-Peso&quot; e áreas adjacentes, Praça Pedro II e Boulevard Castilhos França, inclusive o Mercado de Carne e o Mercado Bolonha de Peixe"/>
    <n v="1"/>
    <x v="0"/>
    <n v="1"/>
    <n v="812"/>
    <n v="1969"/>
    <m/>
    <m/>
    <m/>
    <x v="4"/>
    <x v="0"/>
    <m/>
    <m/>
    <m/>
    <s v="PA1501402BICA00001"/>
    <s v="Bem Imóvel"/>
    <s v="Conjunto Arquitetônico"/>
    <x v="1"/>
    <d v="1977-11-09T00:00:00"/>
    <d v="1977-11-09T00:00:00"/>
    <d v="1977-11-09T00:00:00"/>
    <m/>
    <n v="1977"/>
    <n v="77"/>
    <x v="47"/>
    <x v="5"/>
    <m/>
    <m/>
    <x v="0"/>
    <m/>
    <s v="Não se aplica"/>
    <m/>
    <s v="Não se aplica"/>
    <m/>
    <s v="sim"/>
    <m/>
    <m/>
    <m/>
    <m/>
  </r>
  <r>
    <x v="0"/>
    <m/>
    <m/>
    <x v="0"/>
    <x v="0"/>
    <s v="Entre-Ijuís"/>
    <x v="5"/>
    <s v="Povo de São João: ruínas e remanescentes do Povoado"/>
    <n v="1"/>
    <x v="0"/>
    <n v="1"/>
    <n v="813"/>
    <n v="1969"/>
    <m/>
    <m/>
    <m/>
    <x v="4"/>
    <x v="0"/>
    <m/>
    <m/>
    <m/>
    <s v="RS4306932BICA00001"/>
    <s v="Bem Imóvel"/>
    <s v="Ruína"/>
    <x v="1"/>
    <m/>
    <d v="1970-01-22T00:00:00"/>
    <m/>
    <m/>
    <m/>
    <m/>
    <x v="28"/>
    <x v="5"/>
    <m/>
    <m/>
    <x v="0"/>
    <m/>
    <m/>
    <m/>
    <m/>
    <m/>
    <m/>
    <m/>
    <m/>
    <m/>
    <m/>
  </r>
  <r>
    <x v="0"/>
    <m/>
    <m/>
    <x v="0"/>
    <x v="0"/>
    <s v="São Luiz Gonzaga"/>
    <x v="5"/>
    <s v="Povo de São Lourenço das Missôes: ruínas e remanescentes do povoado"/>
    <n v="1"/>
    <x v="0"/>
    <n v="0"/>
    <n v="813"/>
    <n v="1969"/>
    <m/>
    <m/>
    <m/>
    <x v="4"/>
    <x v="0"/>
    <m/>
    <m/>
    <m/>
    <s v="RS4318903BICU00001"/>
    <s v="Bem Imóvel"/>
    <s v="Ruína"/>
    <x v="1"/>
    <d v="1970-03-18T00:00:00"/>
    <m/>
    <m/>
    <m/>
    <m/>
    <m/>
    <x v="28"/>
    <x v="5"/>
    <m/>
    <m/>
    <x v="0"/>
    <m/>
    <m/>
    <m/>
    <m/>
    <m/>
    <m/>
    <m/>
    <m/>
    <m/>
    <m/>
  </r>
  <r>
    <x v="0"/>
    <m/>
    <m/>
    <x v="0"/>
    <x v="0"/>
    <s v="São Nicolau"/>
    <x v="5"/>
    <s v="Povo de São Nicolau: ruínas e remanescentes"/>
    <n v="1"/>
    <x v="0"/>
    <n v="0"/>
    <n v="813"/>
    <n v="1969"/>
    <m/>
    <m/>
    <m/>
    <x v="4"/>
    <x v="0"/>
    <m/>
    <m/>
    <m/>
    <s v="RS4319208BICA00001"/>
    <s v="Bem Imóvel"/>
    <s v="Ruína"/>
    <x v="1"/>
    <d v="1970-01-22T00:00:00"/>
    <m/>
    <m/>
    <m/>
    <m/>
    <m/>
    <x v="28"/>
    <x v="5"/>
    <m/>
    <m/>
    <x v="0"/>
    <m/>
    <s v="sim"/>
    <m/>
    <s v="sim"/>
    <m/>
    <m/>
    <m/>
    <m/>
    <m/>
    <s v="Informações sobre delimitação das poligonais: DEPAM-RJ 98-99"/>
  </r>
  <r>
    <x v="0"/>
    <s v="Processo INDEFERIDO em 27/08/2014."/>
    <s v="01458.000664/2013-96"/>
    <x v="0"/>
    <x v="0"/>
    <s v="Triunfo"/>
    <x v="0"/>
    <s v="Igreja: Senhor Bom Jesus do Triunfo (Matriz)"/>
    <n v="1"/>
    <x v="1"/>
    <n v="1"/>
    <n v="814"/>
    <n v="1969"/>
    <m/>
    <m/>
    <m/>
    <x v="4"/>
    <x v="4"/>
    <m/>
    <m/>
    <m/>
    <s v=" "/>
    <s v="Bem Imóvel"/>
    <s v="Edificação"/>
    <x v="0"/>
    <m/>
    <m/>
    <m/>
    <m/>
    <m/>
    <m/>
    <x v="1"/>
    <x v="1"/>
    <m/>
    <d v="2014-08-27T00:00:00"/>
    <x v="5"/>
    <m/>
    <m/>
    <m/>
    <m/>
    <m/>
    <m/>
    <m/>
    <m/>
    <m/>
    <m/>
  </r>
  <r>
    <x v="0"/>
    <m/>
    <m/>
    <x v="3"/>
    <x v="6"/>
    <s v="Matias Barbosa"/>
    <x v="0"/>
    <s v="Fazenda de Nossa Senhora da Conceição do Registro do Caminho Novo: capela"/>
    <n v="1"/>
    <x v="0"/>
    <n v="1"/>
    <n v="815"/>
    <n v="1969"/>
    <m/>
    <m/>
    <m/>
    <x v="4"/>
    <x v="0"/>
    <m/>
    <m/>
    <m/>
    <s v="MG3140803BIED00001"/>
    <s v="Bem Imóvel"/>
    <s v="Edificação"/>
    <x v="0"/>
    <m/>
    <d v="1969-11-20T00:00:00"/>
    <m/>
    <m/>
    <m/>
    <m/>
    <x v="39"/>
    <x v="4"/>
    <m/>
    <m/>
    <x v="0"/>
    <m/>
    <s v="Não se aplica"/>
    <m/>
    <m/>
    <m/>
    <m/>
    <m/>
    <m/>
    <m/>
    <m/>
  </r>
  <r>
    <x v="0"/>
    <m/>
    <m/>
    <x v="3"/>
    <x v="3"/>
    <s v="Angra dos Reis"/>
    <x v="8"/>
    <s v="Imagem de Nossa Senhora do Rosário"/>
    <n v="1"/>
    <x v="0"/>
    <n v="1"/>
    <n v="816"/>
    <n v="1969"/>
    <m/>
    <m/>
    <m/>
    <x v="4"/>
    <x v="0"/>
    <m/>
    <m/>
    <m/>
    <s v="RJ3300100BMAR00001"/>
    <s v="Bem Móvel e Integrado"/>
    <s v="Artefato"/>
    <x v="1"/>
    <m/>
    <m/>
    <d v="1969-12-11T00:00:00"/>
    <m/>
    <m/>
    <m/>
    <x v="39"/>
    <x v="4"/>
    <m/>
    <m/>
    <x v="0"/>
    <m/>
    <s v="Não se aplica"/>
    <m/>
    <s v="Não se aplica"/>
    <m/>
    <m/>
    <m/>
    <m/>
    <m/>
    <m/>
  </r>
  <r>
    <x v="0"/>
    <m/>
    <m/>
    <x v="3"/>
    <x v="3"/>
    <s v="Angra dos Reis"/>
    <x v="2"/>
    <s v="Mambucaba: conjunto arquitetônico e paisagístico"/>
    <n v="1"/>
    <x v="0"/>
    <n v="0"/>
    <n v="816"/>
    <n v="1969"/>
    <m/>
    <m/>
    <m/>
    <x v="4"/>
    <x v="0"/>
    <m/>
    <m/>
    <m/>
    <s v="RJ3300100BICA00001"/>
    <s v="Bem Imóvel"/>
    <s v="Conjunto Urbano"/>
    <x v="1"/>
    <d v="1969-12-11T00:00:00"/>
    <m/>
    <m/>
    <m/>
    <m/>
    <m/>
    <x v="39"/>
    <x v="4"/>
    <m/>
    <m/>
    <x v="0"/>
    <m/>
    <s v="T"/>
    <s v="sim"/>
    <s v="S/D"/>
    <s v="não"/>
    <s v="sim"/>
    <m/>
    <m/>
    <m/>
    <s v="Informações sobre delimitação das poligonais: DEPAM-RJ 98-99"/>
  </r>
  <r>
    <x v="2"/>
    <s v="Origem: DEPAM. Destino: SE-MG, em 20/08/2015"/>
    <s v="01458.000922/2015-04"/>
    <x v="3"/>
    <x v="6"/>
    <s v="Juiz de Fora"/>
    <x v="4"/>
    <s v="Casa à avenida  Barão do Rio Branco nº 2.644 e 2.324"/>
    <n v="1"/>
    <x v="1"/>
    <n v="1"/>
    <n v="817"/>
    <n v="1969"/>
    <m/>
    <m/>
    <m/>
    <x v="4"/>
    <x v="8"/>
    <m/>
    <m/>
    <m/>
    <s v=" "/>
    <s v="Bem Imóvel"/>
    <s v="Edificação"/>
    <x v="1"/>
    <m/>
    <m/>
    <m/>
    <m/>
    <m/>
    <m/>
    <x v="1"/>
    <x v="1"/>
    <m/>
    <m/>
    <x v="0"/>
    <m/>
    <m/>
    <m/>
    <m/>
    <m/>
    <m/>
    <m/>
    <m/>
    <m/>
    <m/>
  </r>
  <r>
    <x v="2"/>
    <s v="incluir inventário"/>
    <s v="01458.000432/2018-42"/>
    <x v="3"/>
    <x v="12"/>
    <s v="São Paulo"/>
    <x v="3"/>
    <s v="Coleção de Arte Sacra da Curia Metropolitana de São Paulo"/>
    <n v="1"/>
    <x v="0"/>
    <n v="1"/>
    <n v="818"/>
    <n v="1969"/>
    <m/>
    <m/>
    <m/>
    <x v="4"/>
    <x v="0"/>
    <m/>
    <m/>
    <m/>
    <s v="SP3550308BMCL00001"/>
    <s v="Bem Móvel e Integrado"/>
    <s v="Acervo"/>
    <x v="1"/>
    <m/>
    <m/>
    <d v="1969-12-11T00:00:00"/>
    <m/>
    <m/>
    <m/>
    <x v="39"/>
    <x v="4"/>
    <m/>
    <m/>
    <x v="0"/>
    <m/>
    <s v="Não se aplica"/>
    <m/>
    <s v="Não se aplica"/>
    <m/>
    <m/>
    <m/>
    <m/>
    <m/>
    <m/>
  </r>
  <r>
    <x v="2"/>
    <s v="Origem: DEPAM, destino: SE-RJ, em 04/09/2015"/>
    <s v="01458.001567/2012-30"/>
    <x v="3"/>
    <x v="3"/>
    <s v="São João da Barra"/>
    <x v="2"/>
    <s v="Cemitério Municipal de S. João da Barra"/>
    <n v="1"/>
    <x v="1"/>
    <n v="1"/>
    <n v="819"/>
    <n v="1969"/>
    <m/>
    <m/>
    <m/>
    <x v="4"/>
    <x v="8"/>
    <m/>
    <m/>
    <m/>
    <s v=" "/>
    <s v="Bem Imóvel"/>
    <s v="Conjunto Arquitetônico"/>
    <x v="4"/>
    <m/>
    <m/>
    <m/>
    <m/>
    <m/>
    <m/>
    <x v="1"/>
    <x v="1"/>
    <m/>
    <m/>
    <x v="0"/>
    <m/>
    <m/>
    <m/>
    <m/>
    <m/>
    <m/>
    <m/>
    <m/>
    <m/>
    <m/>
  </r>
  <r>
    <x v="0"/>
    <m/>
    <m/>
    <x v="3"/>
    <x v="3"/>
    <s v="Rio Bonito"/>
    <x v="0"/>
    <s v="Igreja de Santana do Basílio"/>
    <n v="1"/>
    <x v="0"/>
    <n v="1"/>
    <n v="820"/>
    <n v="1969"/>
    <m/>
    <m/>
    <m/>
    <x v="4"/>
    <x v="0"/>
    <m/>
    <m/>
    <m/>
    <s v="RJ3304300BIED00001"/>
    <s v="Bem Imóvel"/>
    <s v="Edificação"/>
    <x v="0"/>
    <m/>
    <d v="1970-03-18T00:00:00"/>
    <m/>
    <m/>
    <m/>
    <m/>
    <x v="28"/>
    <x v="5"/>
    <m/>
    <m/>
    <x v="0"/>
    <m/>
    <s v="Não se aplica"/>
    <m/>
    <m/>
    <m/>
    <m/>
    <m/>
    <m/>
    <m/>
    <m/>
  </r>
  <r>
    <x v="0"/>
    <s v="Processo INDEFERIDO em 06/07/2004."/>
    <m/>
    <x v="3"/>
    <x v="12"/>
    <s v="Itu"/>
    <x v="11"/>
    <s v="Varvito Mootonné"/>
    <n v="1"/>
    <x v="1"/>
    <n v="1"/>
    <n v="821"/>
    <n v="1969"/>
    <m/>
    <m/>
    <m/>
    <x v="4"/>
    <x v="4"/>
    <m/>
    <m/>
    <m/>
    <s v=" "/>
    <s v="Bem Paisagístico"/>
    <s v="Paisagem"/>
    <x v="1"/>
    <m/>
    <m/>
    <m/>
    <m/>
    <m/>
    <m/>
    <x v="1"/>
    <x v="1"/>
    <m/>
    <d v="2004-07-06T00:00:00"/>
    <x v="2"/>
    <m/>
    <m/>
    <m/>
    <m/>
    <m/>
    <m/>
    <m/>
    <m/>
    <m/>
    <m/>
  </r>
  <r>
    <x v="0"/>
    <m/>
    <m/>
    <x v="3"/>
    <x v="12"/>
    <s v="São Paulo"/>
    <x v="8"/>
    <s v="Imagem de Nossa Senhora das Dores com características marcantes da obra de Antônio Francisco Lisboa, o Aleijadinho / Imagem de São José, do Século XVIII, de 0,35m de altura, de autoria de Antônio Francisco Lisboa, o Aleijadinho"/>
    <n v="1"/>
    <x v="0"/>
    <n v="1"/>
    <n v="822"/>
    <n v="1969"/>
    <m/>
    <m/>
    <m/>
    <x v="4"/>
    <x v="0"/>
    <m/>
    <m/>
    <m/>
    <s v="SP3550308BMAR00001"/>
    <s v="Bem Móvel e Integrado"/>
    <s v="Artefato"/>
    <x v="1"/>
    <m/>
    <m/>
    <d v="1969-11-14T00:00:00"/>
    <m/>
    <m/>
    <m/>
    <x v="39"/>
    <x v="4"/>
    <m/>
    <m/>
    <x v="0"/>
    <m/>
    <s v="Não se aplica"/>
    <m/>
    <s v="Não se aplica"/>
    <m/>
    <m/>
    <m/>
    <m/>
    <m/>
    <m/>
  </r>
  <r>
    <x v="0"/>
    <m/>
    <m/>
    <x v="3"/>
    <x v="3"/>
    <s v="Rio de Janeiro"/>
    <x v="8"/>
    <s v="Imagem de Sant´Ana, com 69,5 cm de altura total, de autoria de Antônio Francisco Lisboa, o Aleijadinho (Séc. XVIII)"/>
    <n v="1"/>
    <x v="0"/>
    <n v="1"/>
    <n v="823"/>
    <n v="1969"/>
    <m/>
    <m/>
    <m/>
    <x v="4"/>
    <x v="0"/>
    <m/>
    <m/>
    <m/>
    <s v="RJ3304557BMAR00007"/>
    <s v="Bem Móvel e Integrado"/>
    <s v="Artefato"/>
    <x v="1"/>
    <m/>
    <m/>
    <d v="1969-12-16T00:00:00"/>
    <m/>
    <m/>
    <m/>
    <x v="39"/>
    <x v="4"/>
    <m/>
    <m/>
    <x v="0"/>
    <m/>
    <s v="Não se aplica"/>
    <m/>
    <s v="Não se aplica"/>
    <m/>
    <m/>
    <m/>
    <m/>
    <m/>
    <s v="Transferida a propriedade da escultura para a Sra. Leda Marina do Nascimento Brito, em 04/03/1971"/>
  </r>
  <r>
    <x v="0"/>
    <m/>
    <m/>
    <x v="3"/>
    <x v="12"/>
    <s v="São Paulo"/>
    <x v="8"/>
    <s v="Imagem de barro cozido, representando Nossa Senhora da Purificação, com 0,48m de altura, datada de 1641, procedente do Estado da Bahia, atribuída a Frei Agostinho de Jesus (Séc. XVII)"/>
    <n v="1"/>
    <x v="0"/>
    <n v="1"/>
    <n v="824"/>
    <n v="1969"/>
    <m/>
    <m/>
    <m/>
    <x v="4"/>
    <x v="0"/>
    <m/>
    <m/>
    <m/>
    <s v="SP3550308BMAC00004"/>
    <s v="Bem Móvel e Integrado"/>
    <s v="Artefato"/>
    <x v="1"/>
    <m/>
    <m/>
    <d v="1969-12-22T00:00:00"/>
    <m/>
    <m/>
    <m/>
    <x v="39"/>
    <x v="4"/>
    <m/>
    <m/>
    <x v="0"/>
    <m/>
    <s v="Não se aplica"/>
    <m/>
    <s v="Não se aplica"/>
    <m/>
    <m/>
    <m/>
    <m/>
    <m/>
    <s v="A invocação poderá ser a Nossa Senhora do Rosário&quot;. Transferida a propriedade da escultura para Raul de Souza Dantas Forbes, em 07/05/1979, SP/SP"/>
  </r>
  <r>
    <x v="0"/>
    <m/>
    <m/>
    <x v="3"/>
    <x v="3"/>
    <s v="Rio de Janeiro"/>
    <x v="4"/>
    <s v="Casa à Rua do Russel, 734"/>
    <n v="1"/>
    <x v="0"/>
    <n v="1"/>
    <n v="825"/>
    <n v="1970"/>
    <m/>
    <m/>
    <m/>
    <x v="5"/>
    <x v="0"/>
    <m/>
    <m/>
    <m/>
    <s v="RJ3304557BIED00079"/>
    <s v="Bem Imóvel"/>
    <s v="Edificação"/>
    <x v="1"/>
    <m/>
    <d v="1970-06-09T00:00:00"/>
    <d v="1970-06-04T00:00:00"/>
    <m/>
    <m/>
    <m/>
    <x v="28"/>
    <x v="5"/>
    <m/>
    <m/>
    <x v="0"/>
    <m/>
    <s v="Não se aplica"/>
    <m/>
    <m/>
    <m/>
    <m/>
    <m/>
    <m/>
    <m/>
    <m/>
  </r>
  <r>
    <x v="0"/>
    <s v="INDEFERIDO em 22/02/2016"/>
    <s v="01458.001026/2013-92"/>
    <x v="2"/>
    <x v="9"/>
    <s v="Sobral"/>
    <x v="4"/>
    <s v="Teatro São João"/>
    <n v="1"/>
    <x v="1"/>
    <n v="1"/>
    <n v="826"/>
    <n v="1970"/>
    <m/>
    <m/>
    <m/>
    <x v="5"/>
    <x v="4"/>
    <m/>
    <m/>
    <m/>
    <s v=" "/>
    <s v="Bem Imóvel"/>
    <s v="Edificação"/>
    <x v="1"/>
    <m/>
    <m/>
    <m/>
    <m/>
    <m/>
    <m/>
    <x v="1"/>
    <x v="1"/>
    <m/>
    <d v="1905-07-08T00:00:00"/>
    <x v="5"/>
    <m/>
    <m/>
    <m/>
    <m/>
    <m/>
    <m/>
    <m/>
    <m/>
    <m/>
    <s v="O bem não possui valor para ser inscrito nos Livros do Tombo do IPHAN, constituindo um valioso exemplar a ser preservado no âmbito estadual ou municipal. (Anot. 16/04.02 - ZCPope cf. pesquisa com FHBL: em 23/09/71 Lúcio Costa recomenda proteção estadual. "/>
  </r>
  <r>
    <x v="2"/>
    <s v="Encaminhado para complementação em 21/05/2021"/>
    <s v="01458.001154/2012-55"/>
    <x v="3"/>
    <x v="3"/>
    <s v="Rio de Janeiro"/>
    <x v="2"/>
    <s v="Forte: São José, Reduto S. Teodósio e muralhas do Forte da Entrada (na área da Fortaleza de São João-Urca)"/>
    <n v="1"/>
    <x v="1"/>
    <n v="1"/>
    <n v="827"/>
    <n v="1970"/>
    <m/>
    <m/>
    <m/>
    <x v="5"/>
    <x v="8"/>
    <s v="DEFERIMENTO"/>
    <m/>
    <m/>
    <s v=" "/>
    <s v="Bem Imóvel"/>
    <s v="Edificação"/>
    <x v="1"/>
    <m/>
    <m/>
    <m/>
    <m/>
    <m/>
    <m/>
    <x v="1"/>
    <x v="1"/>
    <m/>
    <m/>
    <x v="0"/>
    <m/>
    <m/>
    <m/>
    <m/>
    <m/>
    <m/>
    <m/>
    <m/>
    <m/>
    <m/>
  </r>
  <r>
    <x v="0"/>
    <m/>
    <m/>
    <x v="2"/>
    <x v="7"/>
    <s v="João Pessoa"/>
    <x v="4"/>
    <s v="Casa na Praça do Erário onde funciona a agência dos Correios"/>
    <n v="1"/>
    <x v="0"/>
    <n v="1"/>
    <n v="828"/>
    <n v="1970"/>
    <m/>
    <m/>
    <m/>
    <x v="5"/>
    <x v="0"/>
    <m/>
    <m/>
    <m/>
    <s v="PB2507507BIED00008"/>
    <s v="Bem Imóvel"/>
    <s v="Edificação"/>
    <x v="1"/>
    <m/>
    <d v="1971-04-26T00:00:00"/>
    <m/>
    <m/>
    <m/>
    <m/>
    <x v="14"/>
    <x v="5"/>
    <m/>
    <m/>
    <x v="0"/>
    <s v="Situada na poligonal de tombamento do Centro Histórico de João Pessoa"/>
    <s v="Não se aplica"/>
    <m/>
    <s v="Não se aplica"/>
    <s v="não"/>
    <s v="não"/>
    <m/>
    <m/>
    <m/>
    <m/>
  </r>
  <r>
    <x v="0"/>
    <m/>
    <m/>
    <x v="3"/>
    <x v="12"/>
    <s v="São Paulo"/>
    <x v="3"/>
    <s v="Museu de Arte Contemporânea: acervo"/>
    <n v="1"/>
    <x v="0"/>
    <n v="1"/>
    <n v="829"/>
    <n v="1970"/>
    <m/>
    <m/>
    <m/>
    <x v="5"/>
    <x v="0"/>
    <m/>
    <m/>
    <m/>
    <s v="SP3550308BMAC00002"/>
    <s v="Bem Móvel e Integrado"/>
    <s v="Acervo"/>
    <x v="1"/>
    <m/>
    <d v="1980-07-08T00:00:00"/>
    <d v="1980-07-08T00:00:00"/>
    <m/>
    <n v="1980"/>
    <n v="90"/>
    <x v="37"/>
    <x v="6"/>
    <m/>
    <m/>
    <x v="0"/>
    <m/>
    <s v="Não se aplica"/>
    <m/>
    <s v="Não se aplica"/>
    <m/>
    <m/>
    <m/>
    <m/>
    <m/>
    <s v="O tombamento inclui todas as coleções.&quot;"/>
  </r>
  <r>
    <x v="8"/>
    <s v="Origem: DEPAM. Destino: SE-RS. 22/08/2014. SE informa que vai solicitar a ANEXAÇÃO ao processo 1512, sobre o CH de Pelotas, que está no DEPAM (28/03/2016) anexado ao processo Centro histórico da cidade de Pelotas (01458.002962/2009-34)"/>
    <s v="01458.001027/2013-37"/>
    <x v="0"/>
    <x v="0"/>
    <s v="Pelotas"/>
    <x v="4"/>
    <s v="Casa à Av. Domingos de Almeida (Castelo da Baronesa)"/>
    <n v="1"/>
    <x v="1"/>
    <n v="1"/>
    <n v="830"/>
    <n v="1972"/>
    <d v="1970-11-26T00:00:00"/>
    <s v="Prefeito Municipal de Pelotas, Sr. Francisco L. Alves da Fonseca"/>
    <s v="não consta"/>
    <x v="5"/>
    <x v="6"/>
    <m/>
    <m/>
    <m/>
    <s v=" "/>
    <s v="Bem Imóvel"/>
    <s v="Edificação"/>
    <x v="1"/>
    <m/>
    <m/>
    <m/>
    <m/>
    <m/>
    <m/>
    <x v="1"/>
    <x v="1"/>
    <m/>
    <m/>
    <x v="0"/>
    <m/>
    <m/>
    <m/>
    <m/>
    <m/>
    <m/>
    <m/>
    <m/>
    <m/>
    <m/>
  </r>
  <r>
    <x v="2"/>
    <s v="Origem: DEPAM. Destino: SE-PE. 22/08/2014"/>
    <s v="01458.000808/2014-95"/>
    <x v="2"/>
    <x v="2"/>
    <s v="Itamaracá"/>
    <x v="0"/>
    <s v="Igreja da Conceição, na Ilha de Itamaracá"/>
    <n v="1"/>
    <x v="1"/>
    <n v="1"/>
    <n v="831"/>
    <n v="1970"/>
    <s v="ilegível"/>
    <s v="Sr. Valdecírio Rodrigues"/>
    <s v="não consta"/>
    <x v="5"/>
    <x v="8"/>
    <m/>
    <m/>
    <m/>
    <s v=" "/>
    <s v="Bem Imóvel"/>
    <s v="Edificação"/>
    <x v="0"/>
    <m/>
    <m/>
    <m/>
    <m/>
    <m/>
    <m/>
    <x v="1"/>
    <x v="1"/>
    <m/>
    <m/>
    <x v="0"/>
    <m/>
    <m/>
    <m/>
    <m/>
    <m/>
    <m/>
    <m/>
    <m/>
    <m/>
    <m/>
  </r>
  <r>
    <x v="0"/>
    <m/>
    <m/>
    <x v="3"/>
    <x v="6"/>
    <s v="Ritápolis"/>
    <x v="5"/>
    <s v="Fazenda do Pombal: remanescentes"/>
    <n v="1"/>
    <x v="0"/>
    <n v="1"/>
    <n v="832"/>
    <n v="1970"/>
    <m/>
    <m/>
    <m/>
    <x v="5"/>
    <x v="0"/>
    <m/>
    <m/>
    <m/>
    <s v="MG3156106BIED00001"/>
    <s v="Bem Imóvel"/>
    <s v="Ruína"/>
    <x v="1"/>
    <m/>
    <d v="1971-09-21T00:00:00"/>
    <m/>
    <m/>
    <n v="1971"/>
    <n v="55"/>
    <x v="14"/>
    <x v="5"/>
    <m/>
    <m/>
    <x v="0"/>
    <m/>
    <s v="Não se aplica"/>
    <m/>
    <m/>
    <m/>
    <m/>
    <m/>
    <m/>
    <m/>
    <m/>
  </r>
  <r>
    <x v="0"/>
    <m/>
    <m/>
    <x v="3"/>
    <x v="3"/>
    <s v="Nova Friburgo"/>
    <x v="10"/>
    <s v="Praça Getúlio Vargas: conjunto arquitetônico e paisagístico"/>
    <n v="1"/>
    <x v="0"/>
    <n v="1"/>
    <n v="833"/>
    <n v="1971"/>
    <m/>
    <m/>
    <m/>
    <x v="5"/>
    <x v="0"/>
    <m/>
    <m/>
    <m/>
    <s v="RJ-3303401-BI-CU-00001"/>
    <s v="Bem Imóvel"/>
    <s v="Conjunto Urbano"/>
    <x v="1"/>
    <d v="1972-07-04T00:00:00"/>
    <m/>
    <m/>
    <m/>
    <n v="1971"/>
    <n v="56"/>
    <x v="24"/>
    <x v="5"/>
    <m/>
    <m/>
    <x v="0"/>
    <m/>
    <s v="T"/>
    <m/>
    <s v="S/D"/>
    <m/>
    <s v="não"/>
    <m/>
    <s v="sim"/>
    <s v="1988/1989"/>
    <s v="tem ata da reunião do conselho. Poligonais: informação publicação Programa Monumenta 2005"/>
  </r>
  <r>
    <x v="2"/>
    <s v="Origem: DEPAM 24/08/2012 / Destino: Superintendência 08/10/2012 "/>
    <s v="01458.000934/2012-88"/>
    <x v="3"/>
    <x v="6"/>
    <s v="Couto de Magalhães de Minas"/>
    <x v="0"/>
    <s v="Igreja da Conceição"/>
    <n v="1"/>
    <x v="1"/>
    <n v="1"/>
    <n v="834"/>
    <n v="1971"/>
    <m/>
    <m/>
    <m/>
    <x v="5"/>
    <x v="8"/>
    <m/>
    <m/>
    <m/>
    <s v=" "/>
    <s v="Bem Imóvel"/>
    <s v="Edificação"/>
    <x v="0"/>
    <m/>
    <m/>
    <m/>
    <m/>
    <m/>
    <m/>
    <x v="1"/>
    <x v="1"/>
    <m/>
    <m/>
    <x v="0"/>
    <m/>
    <m/>
    <m/>
    <m/>
    <m/>
    <m/>
    <m/>
    <m/>
    <m/>
    <m/>
  </r>
  <r>
    <x v="2"/>
    <s v="Origem: DEPAM. Destino: SE-PE. 22/08/2014"/>
    <s v="01458.000809/2014-30"/>
    <x v="2"/>
    <x v="2"/>
    <s v="Tracunháem"/>
    <x v="0"/>
    <s v="Igreja: Santo Antônio"/>
    <n v="1"/>
    <x v="1"/>
    <n v="1"/>
    <n v="835"/>
    <n v="1971"/>
    <d v="1971-05-03T00:00:00"/>
    <s v="Dom Manuel de Lisboa de Oliveira, Bispo de nazaré da Mata"/>
    <s v="não consta"/>
    <x v="5"/>
    <x v="8"/>
    <m/>
    <m/>
    <m/>
    <s v=" "/>
    <s v="Bem Imóvel"/>
    <s v="Edificação"/>
    <x v="0"/>
    <m/>
    <m/>
    <m/>
    <m/>
    <m/>
    <m/>
    <x v="1"/>
    <x v="1"/>
    <m/>
    <m/>
    <x v="0"/>
    <m/>
    <m/>
    <m/>
    <m/>
    <m/>
    <m/>
    <m/>
    <m/>
    <m/>
    <m/>
  </r>
  <r>
    <x v="0"/>
    <m/>
    <m/>
    <x v="2"/>
    <x v="2"/>
    <s v="Recife"/>
    <x v="0"/>
    <s v="Igreja do Bom Jesus dos Martírios"/>
    <n v="1"/>
    <x v="2"/>
    <n v="1"/>
    <n v="836"/>
    <n v="1971"/>
    <m/>
    <m/>
    <m/>
    <x v="5"/>
    <x v="2"/>
    <m/>
    <m/>
    <m/>
    <s v=" "/>
    <s v="Bem Imóvel"/>
    <s v="Edificação"/>
    <x v="0"/>
    <m/>
    <s v="c"/>
    <m/>
    <m/>
    <m/>
    <m/>
    <x v="14"/>
    <x v="5"/>
    <m/>
    <m/>
    <x v="0"/>
    <s v="O destombamento se deu por meio do decreto nº 70389, de 11/04/1972 do Presidente da República, Emílio G. Médici."/>
    <s v="Não se aplica"/>
    <m/>
    <m/>
    <m/>
    <m/>
    <m/>
    <m/>
    <m/>
    <m/>
  </r>
  <r>
    <x v="0"/>
    <s v="Indeferido em 09/01/2020"/>
    <s v="01458.000935/2012-22"/>
    <x v="3"/>
    <x v="6"/>
    <s v="Campanha"/>
    <x v="4"/>
    <s v="Prefeitura e Câmara dos Vereadores – antiga"/>
    <n v="1"/>
    <x v="1"/>
    <n v="1"/>
    <n v="837"/>
    <n v="1971"/>
    <d v="1971-05-26T00:00:00"/>
    <m/>
    <m/>
    <x v="5"/>
    <x v="4"/>
    <m/>
    <d v="2020-01-09T00:00:00"/>
    <m/>
    <s v=" "/>
    <s v="Bem Imóvel"/>
    <s v="Edificação"/>
    <x v="1"/>
    <m/>
    <m/>
    <m/>
    <m/>
    <m/>
    <m/>
    <x v="1"/>
    <x v="1"/>
    <m/>
    <m/>
    <x v="0"/>
    <s v="Descaracterização do bem com sugestão de tombamento a nível estadual."/>
    <m/>
    <m/>
    <m/>
    <m/>
    <m/>
    <m/>
    <m/>
    <m/>
    <m/>
  </r>
  <r>
    <x v="0"/>
    <s v="Indeferido em 21/05/2021"/>
    <s v="01458.001155/2012-08"/>
    <x v="3"/>
    <x v="3"/>
    <s v="Vassouras"/>
    <x v="4"/>
    <s v="Casa: Pocinho(Fazenda do)Aristides Lobo - Vassouras - RJ (entre Vassouras e Barra do Piraí)"/>
    <n v="1"/>
    <x v="1"/>
    <n v="1"/>
    <n v="838"/>
    <n v="1971"/>
    <m/>
    <m/>
    <m/>
    <x v="5"/>
    <x v="4"/>
    <m/>
    <d v="2012-05-21T00:00:00"/>
    <m/>
    <s v=" "/>
    <s v="Bem Imóvel"/>
    <s v="Edificação"/>
    <x v="1"/>
    <m/>
    <m/>
    <m/>
    <m/>
    <m/>
    <m/>
    <x v="1"/>
    <x v="1"/>
    <m/>
    <m/>
    <x v="0"/>
    <m/>
    <m/>
    <m/>
    <m/>
    <m/>
    <m/>
    <m/>
    <m/>
    <m/>
    <m/>
  </r>
  <r>
    <x v="0"/>
    <m/>
    <m/>
    <x v="3"/>
    <x v="6"/>
    <s v="Alvorada de Minas"/>
    <x v="0"/>
    <s v="Igreja de São José de Itapanhoacanga"/>
    <n v="1"/>
    <x v="0"/>
    <n v="1"/>
    <n v="839"/>
    <n v="1971"/>
    <m/>
    <m/>
    <m/>
    <x v="5"/>
    <x v="0"/>
    <m/>
    <m/>
    <m/>
    <s v="MG3102407BIED00001"/>
    <s v="Bem Imóvel"/>
    <s v="Edificação"/>
    <x v="0"/>
    <m/>
    <m/>
    <d v="1971-09-28T00:00:00"/>
    <m/>
    <m/>
    <m/>
    <x v="14"/>
    <x v="5"/>
    <m/>
    <m/>
    <x v="0"/>
    <m/>
    <s v="Não se aplica"/>
    <m/>
    <m/>
    <m/>
    <m/>
    <m/>
    <m/>
    <m/>
    <m/>
  </r>
  <r>
    <x v="0"/>
    <s v="Indeferido em 12/02/2019"/>
    <s v="01458.001568/2012-84"/>
    <x v="3"/>
    <x v="3"/>
    <s v="São Fidélis"/>
    <x v="4"/>
    <s v="Casa: Teixeira Soares (Praça) (Solar do Barão de Vila Flor)"/>
    <n v="1"/>
    <x v="1"/>
    <n v="1"/>
    <n v="840"/>
    <n v="1971"/>
    <d v="1971-02-08T00:00:00"/>
    <s v="Prefeito Municipal de São Fidélis"/>
    <m/>
    <x v="5"/>
    <x v="4"/>
    <m/>
    <m/>
    <m/>
    <s v=" "/>
    <s v="Bem Imóvel"/>
    <s v="Edificação"/>
    <x v="1"/>
    <m/>
    <m/>
    <m/>
    <m/>
    <m/>
    <m/>
    <x v="1"/>
    <x v="1"/>
    <m/>
    <m/>
    <x v="0"/>
    <m/>
    <m/>
    <m/>
    <m/>
    <m/>
    <m/>
    <m/>
    <m/>
    <m/>
    <s v="O bem não apresenta caracteristicas excepicionais exigidas por lei para ser tombado a nível federal, mas merecedor de proteção do estado"/>
  </r>
  <r>
    <x v="0"/>
    <s v="Segundo Arquivo Central, houve um equívoco em 1971, quando foi aberto um novo Processo para o mesmo bem (já existia o 709-T-63), que foi tombado, justamente, nos idos de 1974. ANEXADO ao 0709-T-63, referente ao Palácio Lauro Sodré."/>
    <m/>
    <x v="4"/>
    <x v="11"/>
    <s v="Belém"/>
    <x v="4"/>
    <s v="Palácio Lauro Sodré, atual sede do governo do Estado"/>
    <n v="1"/>
    <x v="1"/>
    <n v="1"/>
    <n v="841"/>
    <m/>
    <m/>
    <m/>
    <m/>
    <x v="5"/>
    <x v="6"/>
    <m/>
    <m/>
    <m/>
    <s v="PA1501402BIED00012"/>
    <m/>
    <m/>
    <x v="1"/>
    <m/>
    <m/>
    <m/>
    <m/>
    <m/>
    <m/>
    <x v="1"/>
    <x v="1"/>
    <m/>
    <m/>
    <x v="0"/>
    <m/>
    <m/>
    <m/>
    <m/>
    <m/>
    <m/>
    <m/>
    <m/>
    <m/>
    <s v="Anexado ao processo 0709-T-63"/>
  </r>
  <r>
    <x v="0"/>
    <s v="Cópia da ata da 95ª reunião do Conselho Consultivo do IPHAN, realizada em 10/08/1981, indica que foi decidido o INDEFERIMENTO do Processo."/>
    <m/>
    <x v="3"/>
    <x v="12"/>
    <s v="Bananal"/>
    <x v="11"/>
    <s v="Gruta: Caverna do Alambary (Fazenda São Luís)"/>
    <n v="1"/>
    <x v="1"/>
    <n v="1"/>
    <n v="842"/>
    <n v="1971"/>
    <m/>
    <m/>
    <m/>
    <x v="5"/>
    <x v="4"/>
    <m/>
    <m/>
    <m/>
    <s v=" "/>
    <s v="Bem Paisagístico"/>
    <s v="Paisagem"/>
    <x v="1"/>
    <m/>
    <m/>
    <m/>
    <m/>
    <n v="1981"/>
    <n v="95"/>
    <x v="1"/>
    <x v="1"/>
    <m/>
    <d v="1981-08-10T00:00:00"/>
    <x v="7"/>
    <m/>
    <m/>
    <m/>
    <m/>
    <m/>
    <m/>
    <m/>
    <m/>
    <m/>
    <m/>
  </r>
  <r>
    <x v="0"/>
    <m/>
    <m/>
    <x v="2"/>
    <x v="5"/>
    <s v="Cachoeira"/>
    <x v="7"/>
    <s v="Cachoeira, BA: conjunto arquitetônico e paisagístico"/>
    <n v="1"/>
    <x v="0"/>
    <n v="1"/>
    <n v="843"/>
    <n v="1971"/>
    <m/>
    <m/>
    <m/>
    <x v="5"/>
    <x v="0"/>
    <m/>
    <m/>
    <m/>
    <s v="BA-2904902-BI-CU-00001_x0009_"/>
    <s v="Bem Imóvel"/>
    <s v="Conjunto Urbano"/>
    <x v="1"/>
    <d v="1971-09-21T00:00:00"/>
    <m/>
    <m/>
    <m/>
    <m/>
    <m/>
    <x v="14"/>
    <x v="5"/>
    <m/>
    <m/>
    <x v="0"/>
    <m/>
    <s v="S/D"/>
    <m/>
    <s v="S/D"/>
    <m/>
    <m/>
    <s v="não"/>
    <s v="sim"/>
    <n v="2008"/>
    <s v="As poligonais de tombamento e entorno são apenas propostas, e denominadas respectivamente &quot;Zona de Preservação Rigorosa (ZPR) e Zona de Preservação Simples (ZPS). Só temos cópia do Decreto de 1971. Estudo concluído para normatização (INCEU; Monumenta); fa"/>
  </r>
  <r>
    <x v="2"/>
    <s v="Origem: DEPAM 26/12/2012/ Destino: Superintendência 08/01/2013"/>
    <s v="01458.001569/2012-29"/>
    <x v="3"/>
    <x v="3"/>
    <s v="Vassouras"/>
    <x v="4"/>
    <s v="Casa: Pau Grande (Fazenda) "/>
    <n v="1"/>
    <x v="1"/>
    <n v="1"/>
    <n v="844"/>
    <n v="1971"/>
    <m/>
    <m/>
    <m/>
    <x v="5"/>
    <x v="8"/>
    <m/>
    <m/>
    <m/>
    <s v=" "/>
    <s v="Bem Imóvel"/>
    <s v="Edificação"/>
    <x v="1"/>
    <m/>
    <m/>
    <m/>
    <m/>
    <m/>
    <m/>
    <x v="1"/>
    <x v="1"/>
    <m/>
    <m/>
    <x v="0"/>
    <m/>
    <m/>
    <m/>
    <m/>
    <m/>
    <m/>
    <m/>
    <m/>
    <m/>
    <m/>
  </r>
  <r>
    <x v="0"/>
    <m/>
    <m/>
    <x v="3"/>
    <x v="6"/>
    <s v="Abre Campo"/>
    <x v="8"/>
    <s v="Imagem de São Francisco de Paula / Aleijadinho"/>
    <n v="1"/>
    <x v="0"/>
    <n v="1"/>
    <n v="845"/>
    <n v="1974"/>
    <m/>
    <m/>
    <m/>
    <x v="5"/>
    <x v="0"/>
    <m/>
    <m/>
    <m/>
    <s v="MG3100302BMAR00001"/>
    <s v="Bem Móvel e Integrado"/>
    <s v="Artefato"/>
    <x v="1"/>
    <m/>
    <m/>
    <d v="1971-10-06T00:00:00"/>
    <m/>
    <m/>
    <m/>
    <x v="14"/>
    <x v="5"/>
    <m/>
    <m/>
    <x v="0"/>
    <m/>
    <s v="Não se aplica"/>
    <m/>
    <s v="Não se aplica"/>
    <m/>
    <m/>
    <m/>
    <m/>
    <m/>
    <m/>
  </r>
  <r>
    <x v="0"/>
    <m/>
    <m/>
    <x v="3"/>
    <x v="6"/>
    <s v="Bom Jesus do Amparo"/>
    <x v="4"/>
    <s v="Fazenda do Rio São João: casa"/>
    <n v="1"/>
    <x v="0"/>
    <n v="1"/>
    <n v="846"/>
    <n v="1971"/>
    <m/>
    <m/>
    <m/>
    <x v="5"/>
    <x v="0"/>
    <m/>
    <m/>
    <m/>
    <s v="MG3107703BIED00001"/>
    <s v="Bem Imóvel"/>
    <s v="Edificação"/>
    <x v="1"/>
    <m/>
    <m/>
    <d v="1973-09-18T00:00:00"/>
    <m/>
    <m/>
    <m/>
    <x v="43"/>
    <x v="5"/>
    <m/>
    <m/>
    <x v="0"/>
    <m/>
    <s v="Não se aplica"/>
    <m/>
    <m/>
    <m/>
    <m/>
    <m/>
    <m/>
    <m/>
    <m/>
  </r>
  <r>
    <x v="2"/>
    <s v="Origem: DEPAM. Destino: SE-BA, em 20/08/2015"/>
    <s v="01458.001085/2015-22"/>
    <x v="2"/>
    <x v="5"/>
    <s v="Lençóis"/>
    <x v="7"/>
    <s v="Lençóis, BA: conjunto arquitetônico e paisagístico"/>
    <n v="1"/>
    <x v="0"/>
    <n v="1"/>
    <n v="847"/>
    <n v="1971"/>
    <m/>
    <m/>
    <m/>
    <x v="5"/>
    <x v="0"/>
    <m/>
    <m/>
    <m/>
    <s v="BA2919306BICA00001"/>
    <s v="Bem Imóvel"/>
    <s v="Conjunto Urbano"/>
    <x v="1"/>
    <d v="1973-12-17T00:00:00"/>
    <m/>
    <m/>
    <m/>
    <n v="1973"/>
    <n v="62"/>
    <x v="43"/>
    <x v="5"/>
    <m/>
    <m/>
    <x v="0"/>
    <m/>
    <m/>
    <m/>
    <m/>
    <m/>
    <m/>
    <m/>
    <m/>
    <m/>
    <s v="Informações sobre delimitação das poligonais: DEPAM-RJ 98-99"/>
  </r>
  <r>
    <x v="3"/>
    <s v="Indeferimento"/>
    <s v="01458.000810/2014-64"/>
    <x v="3"/>
    <x v="12"/>
    <s v="Porto Feliz"/>
    <x v="7"/>
    <s v="Conjunto arquitetônico de Porto Feliz"/>
    <n v="1"/>
    <x v="1"/>
    <n v="1"/>
    <n v="848"/>
    <n v="1971"/>
    <d v="1971-07-30T00:00:00"/>
    <s v="Museu Histórico e Pedagógico das &quot;Monções&quot;"/>
    <s v="não consta"/>
    <x v="5"/>
    <x v="8"/>
    <s v="INDEFERIMENTO"/>
    <m/>
    <m/>
    <s v=" "/>
    <s v="Bem Imóvel"/>
    <s v="Conjunto Urbano"/>
    <x v="1"/>
    <m/>
    <m/>
    <m/>
    <m/>
    <m/>
    <m/>
    <x v="1"/>
    <x v="1"/>
    <m/>
    <m/>
    <x v="0"/>
    <m/>
    <m/>
    <m/>
    <m/>
    <m/>
    <m/>
    <m/>
    <m/>
    <m/>
    <m/>
  </r>
  <r>
    <x v="0"/>
    <s v="Processo INDEFERIDO em 11/09/2012."/>
    <s v="01458.000936/2012-77"/>
    <x v="3"/>
    <x v="6"/>
    <s v="Conselheiro Lafaiete"/>
    <x v="4"/>
    <s v="Casa: Distrito de Catas Altas da Noruega"/>
    <n v="1"/>
    <x v="1"/>
    <n v="1"/>
    <n v="849"/>
    <n v="1971"/>
    <m/>
    <m/>
    <m/>
    <x v="5"/>
    <x v="4"/>
    <m/>
    <m/>
    <m/>
    <s v=" "/>
    <s v="Bem Imóvel"/>
    <s v="Edificação"/>
    <x v="1"/>
    <m/>
    <m/>
    <m/>
    <m/>
    <m/>
    <m/>
    <x v="1"/>
    <x v="1"/>
    <m/>
    <d v="2012-09-11T00:00:00"/>
    <x v="5"/>
    <s v="Consta na única folha do processo despacho de não ter condições para tombamento"/>
    <m/>
    <m/>
    <m/>
    <m/>
    <m/>
    <m/>
    <m/>
    <m/>
    <m/>
  </r>
  <r>
    <x v="0"/>
    <m/>
    <m/>
    <x v="2"/>
    <x v="9"/>
    <s v="Iguatu"/>
    <x v="0"/>
    <s v="Igreja Matriz de Santana: fachadas"/>
    <n v="1"/>
    <x v="0"/>
    <n v="1"/>
    <n v="850"/>
    <n v="1971"/>
    <m/>
    <m/>
    <m/>
    <x v="5"/>
    <x v="0"/>
    <m/>
    <m/>
    <m/>
    <s v="CE2305506BIED00001"/>
    <s v="Bem Imóvel"/>
    <s v="Edificação"/>
    <x v="0"/>
    <m/>
    <m/>
    <d v="1974-03-13T00:00:00"/>
    <m/>
    <n v="1973"/>
    <n v="61"/>
    <x v="19"/>
    <x v="5"/>
    <m/>
    <m/>
    <x v="0"/>
    <m/>
    <s v="Não se aplica"/>
    <m/>
    <m/>
    <m/>
    <m/>
    <m/>
    <m/>
    <m/>
    <m/>
  </r>
  <r>
    <x v="0"/>
    <s v="Indeferido em 28/06/2019"/>
    <s v="01458.000256/2013-34"/>
    <x v="5"/>
    <x v="15"/>
    <s v="Pirenópolis"/>
    <x v="4"/>
    <s v="Casa Dr. José Feliciano, 9 - Praça Matriz"/>
    <n v="1"/>
    <x v="1"/>
    <n v="1"/>
    <n v="851"/>
    <n v="1971"/>
    <m/>
    <m/>
    <m/>
    <x v="5"/>
    <x v="4"/>
    <m/>
    <m/>
    <m/>
    <s v=" "/>
    <s v="Bem Imóvel"/>
    <s v="Edificação"/>
    <x v="1"/>
    <m/>
    <m/>
    <m/>
    <m/>
    <m/>
    <m/>
    <x v="1"/>
    <x v="1"/>
    <m/>
    <m/>
    <x v="0"/>
    <m/>
    <m/>
    <m/>
    <m/>
    <m/>
    <m/>
    <m/>
    <m/>
    <m/>
    <s v="processo não encontrado. No arquivo excel da yole diz que é Pirenópolis."/>
  </r>
  <r>
    <x v="0"/>
    <m/>
    <m/>
    <x v="3"/>
    <x v="3"/>
    <s v="Paty do Alferes"/>
    <x v="0"/>
    <s v="Igreja Matriz de Nossa Senhora da Conceição"/>
    <n v="1"/>
    <x v="0"/>
    <n v="1"/>
    <n v="852"/>
    <n v="1972"/>
    <m/>
    <m/>
    <m/>
    <x v="5"/>
    <x v="0"/>
    <m/>
    <m/>
    <m/>
    <s v="RJ3303856BIED00001"/>
    <s v="Bem Imóvel"/>
    <s v="Edificação"/>
    <x v="0"/>
    <m/>
    <d v="1973-10-17T00:00:00"/>
    <m/>
    <m/>
    <n v="1973"/>
    <n v="61"/>
    <x v="43"/>
    <x v="5"/>
    <m/>
    <m/>
    <x v="0"/>
    <m/>
    <s v="Não se aplica"/>
    <m/>
    <m/>
    <m/>
    <m/>
    <m/>
    <m/>
    <m/>
    <m/>
  </r>
  <r>
    <x v="0"/>
    <m/>
    <m/>
    <x v="3"/>
    <x v="3"/>
    <s v="Rio de Janeiro"/>
    <x v="4"/>
    <s v="Casa à Rua Mayrink Veiga, 9"/>
    <n v="1"/>
    <x v="0"/>
    <n v="1"/>
    <n v="853"/>
    <n v="1972"/>
    <m/>
    <m/>
    <m/>
    <x v="5"/>
    <x v="0"/>
    <m/>
    <m/>
    <m/>
    <s v="RJ3304557BIED00057"/>
    <s v="Bem Imóvel"/>
    <s v="Edificação"/>
    <x v="1"/>
    <m/>
    <d v="1972-06-29T00:00:00"/>
    <m/>
    <m/>
    <n v="1972"/>
    <n v="57"/>
    <x v="24"/>
    <x v="5"/>
    <m/>
    <m/>
    <x v="0"/>
    <m/>
    <s v="Não se aplica"/>
    <m/>
    <s v="P"/>
    <s v="sim"/>
    <s v="sim"/>
    <s v="sim"/>
    <m/>
    <n v="2013"/>
    <s v="PORTARIA Nº  135, DE 13 DE FEVEREIRO DE 2013"/>
  </r>
  <r>
    <x v="0"/>
    <m/>
    <m/>
    <x v="3"/>
    <x v="3"/>
    <s v="Rio de Janeiro"/>
    <x v="4"/>
    <s v="Casa à Rua da Quitanda, 61"/>
    <n v="1"/>
    <x v="0"/>
    <n v="1"/>
    <n v="854"/>
    <n v="1972"/>
    <m/>
    <m/>
    <m/>
    <x v="5"/>
    <x v="0"/>
    <m/>
    <m/>
    <m/>
    <s v="RJ3304557BIED00083"/>
    <s v="Bem Imóvel"/>
    <s v="Edificação"/>
    <x v="1"/>
    <m/>
    <d v="1972-06-29T00:00:00"/>
    <m/>
    <m/>
    <n v="1972"/>
    <n v="57"/>
    <x v="24"/>
    <x v="5"/>
    <m/>
    <m/>
    <x v="0"/>
    <m/>
    <s v="Não se aplica"/>
    <m/>
    <m/>
    <m/>
    <m/>
    <m/>
    <m/>
    <m/>
    <m/>
  </r>
  <r>
    <x v="0"/>
    <s v="Parecer para INDEFERIR o Processo em 24/05/1979."/>
    <m/>
    <x v="3"/>
    <x v="3"/>
    <s v="Niterói"/>
    <x v="0"/>
    <s v=" Igreja: São Sebastião (Matriz)"/>
    <n v="1"/>
    <x v="1"/>
    <n v="1"/>
    <n v="855"/>
    <n v="1972"/>
    <m/>
    <m/>
    <m/>
    <x v="5"/>
    <x v="4"/>
    <m/>
    <m/>
    <m/>
    <s v=" "/>
    <s v="Bem Imóvel"/>
    <s v="Edificação"/>
    <x v="0"/>
    <m/>
    <m/>
    <m/>
    <m/>
    <m/>
    <m/>
    <x v="1"/>
    <x v="1"/>
    <m/>
    <d v="1979-05-24T00:00:00"/>
    <x v="9"/>
    <s v="Bem tombado pelo INEPAC"/>
    <m/>
    <m/>
    <m/>
    <m/>
    <m/>
    <m/>
    <m/>
    <m/>
    <m/>
  </r>
  <r>
    <x v="0"/>
    <s v="Processo INDEFERIDO em 26/01/1979."/>
    <m/>
    <x v="0"/>
    <x v="10"/>
    <s v="Porto União"/>
    <x v="4"/>
    <s v="Casa: Frei Rogério (Praça) "/>
    <n v="1"/>
    <x v="1"/>
    <n v="1"/>
    <n v="856"/>
    <n v="1972"/>
    <m/>
    <m/>
    <m/>
    <x v="5"/>
    <x v="4"/>
    <m/>
    <m/>
    <m/>
    <s v=" "/>
    <s v="Bem Imóvel"/>
    <s v="Edificação"/>
    <x v="1"/>
    <m/>
    <m/>
    <m/>
    <m/>
    <m/>
    <m/>
    <x v="1"/>
    <x v="1"/>
    <m/>
    <d v="1979-01-26T00:00:00"/>
    <x v="9"/>
    <m/>
    <m/>
    <m/>
    <m/>
    <m/>
    <m/>
    <m/>
    <m/>
    <m/>
    <m/>
  </r>
  <r>
    <x v="0"/>
    <s v="INDEFERIDO em 18.05.16"/>
    <s v="01458.000357/2014-96"/>
    <x v="0"/>
    <x v="0"/>
    <s v="Taquari"/>
    <x v="4"/>
    <s v="Casa à rua Cônego Tostes"/>
    <n v="1"/>
    <x v="1"/>
    <n v="1"/>
    <n v="857"/>
    <n v="1972"/>
    <s v="não existe"/>
    <s v="interna"/>
    <s v="não consta"/>
    <x v="5"/>
    <x v="4"/>
    <m/>
    <m/>
    <m/>
    <s v=" "/>
    <s v="Bem Imóvel"/>
    <s v="Edificação"/>
    <x v="1"/>
    <m/>
    <m/>
    <m/>
    <m/>
    <m/>
    <m/>
    <x v="1"/>
    <x v="1"/>
    <m/>
    <d v="1905-07-08T00:00:00"/>
    <x v="5"/>
    <s v="Não há no corpo do processo nenhum documento que deixa claro o tombamento ou seu arquivamento. Na capa está escrito ARQUIVADO, mas os documentos, em sua maioria recortes de jornal, indicam o tombamento."/>
    <m/>
    <m/>
    <m/>
    <m/>
    <m/>
    <m/>
    <m/>
    <m/>
    <m/>
  </r>
  <r>
    <x v="0"/>
    <s v="Na SE-PB em 22/10/2015"/>
    <s v="01458.001984/2011-00"/>
    <x v="2"/>
    <x v="7"/>
    <s v="Campina Grande"/>
    <x v="4"/>
    <s v="Estação: Ferroviária (Antiga)"/>
    <n v="1"/>
    <x v="1"/>
    <n v="1"/>
    <n v="858"/>
    <n v="1972"/>
    <m/>
    <m/>
    <m/>
    <x v="5"/>
    <x v="4"/>
    <s v="INDEFERIMENTO"/>
    <d v="2020-08-25T00:00:00"/>
    <m/>
    <s v=" "/>
    <s v="Bem Imóvel"/>
    <s v="Edificação"/>
    <x v="1"/>
    <m/>
    <m/>
    <m/>
    <m/>
    <m/>
    <m/>
    <x v="1"/>
    <x v="1"/>
    <m/>
    <m/>
    <x v="0"/>
    <m/>
    <m/>
    <m/>
    <m/>
    <m/>
    <m/>
    <m/>
    <m/>
    <m/>
    <m/>
  </r>
  <r>
    <x v="2"/>
    <s v="Origem: DEPAM 24/08/2012 / Destino: Superintendência 08/10/2012"/>
    <s v="01458.000937/2012-11"/>
    <x v="3"/>
    <x v="6"/>
    <s v="Alvorada de Minas"/>
    <x v="0"/>
    <s v="Igreja Matriz de Santo Antônio "/>
    <n v="1"/>
    <x v="1"/>
    <n v="1"/>
    <n v="859"/>
    <n v="1972"/>
    <m/>
    <m/>
    <m/>
    <x v="5"/>
    <x v="8"/>
    <m/>
    <m/>
    <m/>
    <s v=" "/>
    <s v="Bem Imóvel"/>
    <s v="Edificação"/>
    <x v="0"/>
    <m/>
    <m/>
    <m/>
    <m/>
    <m/>
    <m/>
    <x v="1"/>
    <x v="1"/>
    <m/>
    <m/>
    <x v="0"/>
    <m/>
    <m/>
    <m/>
    <m/>
    <m/>
    <m/>
    <m/>
    <m/>
    <m/>
    <m/>
  </r>
  <r>
    <x v="0"/>
    <m/>
    <m/>
    <x v="3"/>
    <x v="3"/>
    <s v="Rio de Janeiro"/>
    <x v="2"/>
    <s v="Conjunto Arquitetônico da Avenida Central: Edifício da Antiga Caixa de Amortização, Biblioteca Nacional, Museu Nacional de Belas Artes, Teatro Municipal."/>
    <s v="1 (Deveria contabilizar 4 bens, inscritos separadamente)"/>
    <x v="0"/>
    <n v="1"/>
    <n v="860"/>
    <n v="1972"/>
    <m/>
    <m/>
    <m/>
    <x v="5"/>
    <x v="0"/>
    <m/>
    <m/>
    <m/>
    <s v="RJ3304557BIED00098, RJ-3304557-BI-ED-00087, RJ-3304557-BI-ED-00020; RJ-3304557-BI-ED-00005"/>
    <s v="Bem Imóvel"/>
    <s v="Edificação"/>
    <x v="1"/>
    <m/>
    <m/>
    <d v="1973-05-24T00:00:00"/>
    <m/>
    <n v="1973"/>
    <n v="60"/>
    <x v="43"/>
    <x v="5"/>
    <m/>
    <m/>
    <x v="0"/>
    <s v="O processo englobava vários outros bens: Obelisco, Palácio Monroe, Derbi Clube, Joquei Clube, Clube Naval, Assembléia Legislativa e antigo STF (tombado em 2016 no processo nº 1280-T-88)."/>
    <s v="Não se aplica"/>
    <m/>
    <s v="P"/>
    <s v="sim"/>
    <s v="sim"/>
    <s v="sim"/>
    <m/>
    <n v="2013"/>
    <s v="Em 1984 foi aprovada a rerratificação da poligonal de entorno da Biblioteca Nacional. Caixa de Amortização: PORTARIA Nº  135, DE 13 DE FEVEREIRO DE 2013"/>
  </r>
  <r>
    <x v="0"/>
    <s v="Na pasta do referido processo há um documento que indica a anexação deste ao processo 0896-T-74 (01450.010897/2007-29), referente ao prédio da antiga Faculdade de Medicina da Bahia."/>
    <m/>
    <x v="2"/>
    <x v="5"/>
    <s v="Salvador"/>
    <x v="4"/>
    <s v="Predio da Extinta Faculdade de Medicina"/>
    <n v="1"/>
    <x v="1"/>
    <n v="1"/>
    <n v="861"/>
    <n v="1972"/>
    <m/>
    <m/>
    <m/>
    <x v="5"/>
    <x v="6"/>
    <m/>
    <m/>
    <m/>
    <s v="BA-2927408-BI-ED-00095"/>
    <s v="Bem Imóvel"/>
    <s v="Edificação"/>
    <x v="1"/>
    <m/>
    <m/>
    <m/>
    <m/>
    <m/>
    <m/>
    <x v="1"/>
    <x v="1"/>
    <m/>
    <m/>
    <x v="0"/>
    <s v="Arquivo verificar. Consta o mesmo prédio sob o número 896-T-1974. Esse não existe na base do Arquivo Central. Na tabela excel da Yole diz  Anexado ao processo 0896-T-74"/>
    <m/>
    <m/>
    <m/>
    <m/>
    <m/>
    <m/>
    <m/>
    <m/>
    <m/>
  </r>
  <r>
    <x v="2"/>
    <s v="Origem: DEPAM. Destino: SE-PE, em 28/01/2016"/>
    <s v="1458.000092/2016-98"/>
    <x v="2"/>
    <x v="2"/>
    <s v="Recife"/>
    <x v="4"/>
    <s v="Casa à Praça da  República;  Liceu de Artes e Ofícios – Prédio "/>
    <n v="1"/>
    <x v="1"/>
    <n v="1"/>
    <n v="862"/>
    <n v="1972"/>
    <m/>
    <m/>
    <m/>
    <x v="5"/>
    <x v="8"/>
    <m/>
    <m/>
    <m/>
    <s v=" "/>
    <s v="Bem Imóvel"/>
    <s v="Edificação"/>
    <x v="1"/>
    <m/>
    <m/>
    <m/>
    <m/>
    <m/>
    <m/>
    <x v="1"/>
    <x v="1"/>
    <m/>
    <m/>
    <x v="0"/>
    <m/>
    <m/>
    <m/>
    <m/>
    <m/>
    <m/>
    <m/>
    <m/>
    <m/>
    <m/>
  </r>
  <r>
    <x v="0"/>
    <m/>
    <m/>
    <x v="2"/>
    <x v="9"/>
    <s v="Fortaleza"/>
    <x v="4"/>
    <s v="Antigo edifício da Assembléia Provincial, atual sede da Assembléia Legislativa Estadual"/>
    <n v="1"/>
    <x v="0"/>
    <n v="1"/>
    <n v="863"/>
    <n v="1972"/>
    <m/>
    <m/>
    <m/>
    <x v="5"/>
    <x v="0"/>
    <m/>
    <m/>
    <m/>
    <s v="CE2304400BIED00005"/>
    <s v="Bem Imóvel"/>
    <s v="Edificação"/>
    <x v="1"/>
    <m/>
    <d v="1973-02-28T00:00:00"/>
    <d v="1973-02-28T00:00:00"/>
    <m/>
    <m/>
    <m/>
    <x v="43"/>
    <x v="5"/>
    <m/>
    <m/>
    <x v="0"/>
    <m/>
    <s v="Não se aplica"/>
    <m/>
    <s v="S/D"/>
    <m/>
    <s v="não"/>
    <m/>
    <m/>
    <m/>
    <s v="Há uma proposta de poligonal de entorno, nunca regulamentada"/>
  </r>
  <r>
    <x v="0"/>
    <s v="Encaminhado à Presidêncial com sugestão de indeferimento 13/01/2015"/>
    <s v="01458.001562/2012-15"/>
    <x v="3"/>
    <x v="3"/>
    <s v="São Gonçalo "/>
    <x v="6"/>
    <s v="Casa:  Luz (Fazenda da), (Capela)"/>
    <n v="1"/>
    <x v="1"/>
    <n v="1"/>
    <n v="864"/>
    <n v="1972"/>
    <m/>
    <m/>
    <m/>
    <x v="5"/>
    <x v="4"/>
    <m/>
    <m/>
    <m/>
    <s v=" "/>
    <s v="Bem Imóvel"/>
    <s v="Conjunto Arquitetônico"/>
    <x v="3"/>
    <m/>
    <m/>
    <m/>
    <m/>
    <m/>
    <m/>
    <x v="1"/>
    <x v="1"/>
    <m/>
    <d v="2015-01-16T00:00:00"/>
    <x v="5"/>
    <m/>
    <m/>
    <m/>
    <m/>
    <m/>
    <m/>
    <m/>
    <m/>
    <m/>
    <m/>
  </r>
  <r>
    <x v="0"/>
    <s v="Indeferido em 21/08/2019"/>
    <s v="01458.001498/2012-64"/>
    <x v="3"/>
    <x v="6"/>
    <s v="Conselheiro Lafaiete"/>
    <x v="4"/>
    <s v="Casa: Macacos (Fazenda dos)"/>
    <n v="1"/>
    <x v="1"/>
    <n v="1"/>
    <n v="865"/>
    <n v="1972"/>
    <m/>
    <m/>
    <m/>
    <x v="5"/>
    <x v="4"/>
    <m/>
    <m/>
    <m/>
    <s v=" "/>
    <s v="Bem Imóvel"/>
    <s v="Edificação"/>
    <x v="1"/>
    <m/>
    <m/>
    <m/>
    <m/>
    <m/>
    <m/>
    <x v="1"/>
    <x v="1"/>
    <m/>
    <m/>
    <x v="0"/>
    <m/>
    <m/>
    <m/>
    <m/>
    <m/>
    <m/>
    <m/>
    <m/>
    <m/>
    <m/>
  </r>
  <r>
    <x v="0"/>
    <m/>
    <m/>
    <x v="2"/>
    <x v="2"/>
    <s v="Recife"/>
    <x v="0"/>
    <s v="Igreja do Divino Espírito Santo"/>
    <n v="1"/>
    <x v="0"/>
    <n v="1"/>
    <n v="866"/>
    <n v="1972"/>
    <m/>
    <m/>
    <m/>
    <x v="5"/>
    <x v="0"/>
    <m/>
    <m/>
    <m/>
    <s v="PE2611606BIED00014"/>
    <s v="Bem Imóvel"/>
    <s v="Edificação"/>
    <x v="0"/>
    <m/>
    <d v="1972-12-07T00:00:00"/>
    <m/>
    <m/>
    <m/>
    <n v="110"/>
    <x v="24"/>
    <x v="5"/>
    <n v="1984"/>
    <m/>
    <x v="0"/>
    <s v="Na 110ª reunião do Conselho Consultivo teria sido definida a poligonal de proteção. Verificar!"/>
    <s v="Não se aplica"/>
    <m/>
    <s v="sim"/>
    <m/>
    <m/>
    <m/>
    <m/>
    <m/>
    <s v="Delimitação de entorno incluindo vários bens, que teria sido apresentada ao Conselho Consultivo (verificar). Mapas com delimitações no Sambaqui."/>
  </r>
  <r>
    <x v="2"/>
    <s v="Origem: DEPAM. Destino: SE-PE, em 20/08/2015"/>
    <s v="01458.001084/2015-88"/>
    <x v="2"/>
    <x v="2"/>
    <s v="Recife"/>
    <x v="3"/>
    <s v="Coleção  Abelardo Rodrigues"/>
    <n v="1"/>
    <x v="1"/>
    <n v="1"/>
    <n v="867"/>
    <n v="1972"/>
    <m/>
    <m/>
    <m/>
    <x v="5"/>
    <x v="4"/>
    <m/>
    <d v="2020-09-02T00:00:00"/>
    <m/>
    <s v=" "/>
    <s v="Bem Móvel e Integrado"/>
    <s v="Coleção"/>
    <x v="1"/>
    <m/>
    <m/>
    <m/>
    <m/>
    <m/>
    <m/>
    <x v="1"/>
    <x v="1"/>
    <m/>
    <m/>
    <x v="0"/>
    <m/>
    <m/>
    <m/>
    <m/>
    <m/>
    <m/>
    <m/>
    <m/>
    <m/>
    <m/>
  </r>
  <r>
    <x v="0"/>
    <s v="Processo INDEFERIDO  em 02/10/2014"/>
    <s v="01458.000811/2014-17"/>
    <x v="3"/>
    <x v="12"/>
    <s v="São Carlos"/>
    <x v="4"/>
    <s v="Palácio Episcopal"/>
    <n v="1"/>
    <x v="1"/>
    <n v="1"/>
    <n v="868"/>
    <n v="1972"/>
    <d v="1972-08-14T00:00:00"/>
    <s v="Prefeitura Municipal de São Paulo"/>
    <s v="não consta"/>
    <x v="5"/>
    <x v="4"/>
    <m/>
    <m/>
    <m/>
    <s v=" "/>
    <s v="Bem Imóvel"/>
    <s v="Edificação"/>
    <x v="1"/>
    <m/>
    <m/>
    <m/>
    <m/>
    <m/>
    <m/>
    <x v="1"/>
    <x v="1"/>
    <m/>
    <d v="2014-10-02T00:00:00"/>
    <x v="5"/>
    <m/>
    <m/>
    <m/>
    <m/>
    <m/>
    <m/>
    <m/>
    <m/>
    <m/>
    <s v="O bem não possui caracteristicas para tombamento a nível federal, sugerindo tombamento a nível estadual"/>
  </r>
  <r>
    <x v="0"/>
    <m/>
    <m/>
    <x v="3"/>
    <x v="3"/>
    <s v="Rio de Janeiro"/>
    <x v="11"/>
    <s v="Corcovado"/>
    <n v="1"/>
    <x v="0"/>
    <n v="1"/>
    <n v="869"/>
    <n v="1973"/>
    <m/>
    <m/>
    <m/>
    <x v="5"/>
    <x v="0"/>
    <m/>
    <m/>
    <m/>
    <s v="RJ3304557PSPS00015"/>
    <s v="Bem Paisagístico"/>
    <s v="Paisagem"/>
    <x v="1"/>
    <d v="1973-08-08T00:00:00"/>
    <m/>
    <m/>
    <m/>
    <m/>
    <m/>
    <x v="43"/>
    <x v="5"/>
    <m/>
    <m/>
    <x v="0"/>
    <m/>
    <s v="T"/>
    <m/>
    <s v="P"/>
    <s v="não"/>
    <s v="não"/>
    <s v="sim"/>
    <m/>
    <n v="2000"/>
    <s v="Entorno e Normatização: Portaria Iphan nº 104/2000 (alterada pela Portaria nº 48/2016)."/>
  </r>
  <r>
    <x v="0"/>
    <m/>
    <m/>
    <x v="3"/>
    <x v="3"/>
    <s v="Rio de Janeiro"/>
    <x v="11"/>
    <s v="Morro Cara de Cão"/>
    <n v="1"/>
    <x v="0"/>
    <n v="0"/>
    <n v="869"/>
    <n v="1973"/>
    <m/>
    <m/>
    <m/>
    <x v="5"/>
    <x v="0"/>
    <m/>
    <m/>
    <m/>
    <s v="RJ3304557PSPS00008"/>
    <s v="Bem Paisagístico"/>
    <s v="Paisagem"/>
    <x v="1"/>
    <d v="1973-08-08T00:00:00"/>
    <m/>
    <m/>
    <m/>
    <m/>
    <m/>
    <x v="43"/>
    <x v="5"/>
    <m/>
    <m/>
    <x v="0"/>
    <m/>
    <s v="Não se aplica"/>
    <m/>
    <m/>
    <m/>
    <m/>
    <m/>
    <m/>
    <m/>
    <m/>
  </r>
  <r>
    <x v="0"/>
    <m/>
    <m/>
    <x v="3"/>
    <x v="3"/>
    <s v="Rio de Janeiro"/>
    <x v="11"/>
    <s v="Morro da Babilônia "/>
    <n v="1"/>
    <x v="0"/>
    <n v="0"/>
    <n v="869"/>
    <n v="1973"/>
    <m/>
    <m/>
    <m/>
    <x v="5"/>
    <x v="0"/>
    <m/>
    <m/>
    <m/>
    <s v="RJ3304557PSPS00007"/>
    <s v="Bem Paisagístico"/>
    <s v="Paisagem"/>
    <x v="1"/>
    <d v="1973-08-08T00:00:00"/>
    <m/>
    <m/>
    <m/>
    <m/>
    <m/>
    <x v="43"/>
    <x v="5"/>
    <m/>
    <m/>
    <x v="0"/>
    <m/>
    <m/>
    <m/>
    <m/>
    <m/>
    <m/>
    <m/>
    <m/>
    <m/>
    <s v="Corcovado: Entorno e Normatização: Portaria Iphan nº 104/2000 (alterada pela Portaria nº 48/2016). Dois Irmãos e Gávea: decreto E 5456."/>
  </r>
  <r>
    <x v="0"/>
    <m/>
    <m/>
    <x v="3"/>
    <x v="3"/>
    <s v="Rio de Janeiro"/>
    <x v="11"/>
    <s v="Morro da Urca"/>
    <n v="1"/>
    <x v="0"/>
    <n v="0"/>
    <n v="869"/>
    <n v="1973"/>
    <m/>
    <m/>
    <m/>
    <x v="5"/>
    <x v="0"/>
    <m/>
    <m/>
    <m/>
    <s v="RJ3304557PSPS00006"/>
    <s v="Bem Paisagístico"/>
    <s v="Paisagem"/>
    <x v="1"/>
    <d v="1973-08-08T00:00:00"/>
    <m/>
    <m/>
    <m/>
    <m/>
    <m/>
    <x v="43"/>
    <x v="5"/>
    <m/>
    <m/>
    <x v="0"/>
    <m/>
    <m/>
    <m/>
    <m/>
    <m/>
    <m/>
    <m/>
    <m/>
    <m/>
    <s v="Corcovado: Entorno e Normatização: Portaria Iphan nº 104/2000 (alterada pela Portaria nº 48/2016). Dois Irmãos e Gávea: decreto E 5456."/>
  </r>
  <r>
    <x v="0"/>
    <m/>
    <m/>
    <x v="3"/>
    <x v="3"/>
    <s v="Rio de Janeiro"/>
    <x v="11"/>
    <s v="Morro Dois Irmãos"/>
    <n v="1"/>
    <x v="0"/>
    <n v="0"/>
    <n v="869"/>
    <n v="1973"/>
    <m/>
    <m/>
    <m/>
    <x v="5"/>
    <x v="0"/>
    <m/>
    <m/>
    <m/>
    <s v="RJ3304557PSPS00004"/>
    <s v="Bem Paisagístico"/>
    <s v="Paisagem"/>
    <x v="1"/>
    <d v="1973-08-08T00:00:00"/>
    <m/>
    <m/>
    <m/>
    <m/>
    <m/>
    <x v="43"/>
    <x v="5"/>
    <m/>
    <m/>
    <x v="0"/>
    <m/>
    <m/>
    <m/>
    <m/>
    <m/>
    <m/>
    <m/>
    <m/>
    <m/>
    <s v="Corcovado: Entorno e Normatização: Portaria Iphan nº 104/2000 (alterada pela Portaria nº 48/2016). Dois Irmãos e Gávea: decreto E 5456."/>
  </r>
  <r>
    <x v="0"/>
    <m/>
    <m/>
    <x v="3"/>
    <x v="3"/>
    <s v="Rio de Janeiro"/>
    <x v="11"/>
    <s v="Pão de Açúcar"/>
    <n v="1"/>
    <x v="0"/>
    <n v="0"/>
    <n v="869"/>
    <n v="1973"/>
    <m/>
    <m/>
    <m/>
    <x v="5"/>
    <x v="0"/>
    <m/>
    <m/>
    <m/>
    <s v="RJ3304557PSPS00005"/>
    <s v="Bem Paisagístico"/>
    <s v="Paisagem"/>
    <x v="1"/>
    <d v="1973-08-08T00:00:00"/>
    <m/>
    <m/>
    <m/>
    <m/>
    <m/>
    <x v="43"/>
    <x v="5"/>
    <m/>
    <m/>
    <x v="0"/>
    <m/>
    <m/>
    <m/>
    <m/>
    <m/>
    <m/>
    <m/>
    <m/>
    <m/>
    <s v="Corcovado: Entorno e Normatização: Portaria Iphan nº 104/2000 (alterada pela Portaria nº 48/2016). Dois Irmãos e Gávea: decreto E 5456."/>
  </r>
  <r>
    <x v="0"/>
    <m/>
    <m/>
    <x v="3"/>
    <x v="3"/>
    <s v="Rio de Janeiro"/>
    <x v="11"/>
    <s v="Pedra da Gávea"/>
    <n v="1"/>
    <x v="0"/>
    <n v="0"/>
    <n v="869"/>
    <n v="1973"/>
    <m/>
    <m/>
    <m/>
    <x v="5"/>
    <x v="0"/>
    <m/>
    <m/>
    <m/>
    <s v="RJ3304557PSPS00001"/>
    <s v="Bem Paisagístico"/>
    <s v="Paisagem"/>
    <x v="1"/>
    <d v="1973-08-08T00:00:00"/>
    <m/>
    <m/>
    <m/>
    <m/>
    <m/>
    <x v="43"/>
    <x v="5"/>
    <m/>
    <m/>
    <x v="0"/>
    <m/>
    <m/>
    <m/>
    <m/>
    <m/>
    <m/>
    <m/>
    <m/>
    <m/>
    <s v="Corcovado: Entorno e Normatização: Portaria Iphan nº 104/2000 (alterada pela Portaria nº 48/2016). Dois Irmãos e Gávea: decreto E 5456."/>
  </r>
  <r>
    <x v="0"/>
    <m/>
    <m/>
    <x v="3"/>
    <x v="6"/>
    <s v="Prados"/>
    <x v="0"/>
    <s v="Igreja Matriz de Nossa Senhora da Conceição"/>
    <n v="1"/>
    <x v="0"/>
    <n v="1"/>
    <n v="870"/>
    <n v="1973"/>
    <m/>
    <m/>
    <m/>
    <x v="5"/>
    <x v="0"/>
    <m/>
    <m/>
    <m/>
    <s v="MG3152709BIED00002"/>
    <s v="Bem Imóvel"/>
    <s v="Edificação"/>
    <x v="0"/>
    <m/>
    <d v="1996-12-06T00:00:00"/>
    <d v="1996-12-06T00:00:00"/>
    <m/>
    <n v="1996"/>
    <n v="9"/>
    <x v="48"/>
    <x v="9"/>
    <m/>
    <m/>
    <x v="0"/>
    <m/>
    <s v="Não se aplica"/>
    <m/>
    <m/>
    <m/>
    <m/>
    <m/>
    <m/>
    <m/>
    <m/>
  </r>
  <r>
    <x v="0"/>
    <s v="Processo INDEFERIDO em 27/05/2008."/>
    <m/>
    <x v="3"/>
    <x v="3"/>
    <s v="Rio de Janeiro"/>
    <x v="4"/>
    <s v="Casa: Rua Moncorvo Filho - Antiga sede do Senado do Império, atual sede da Faculdade de Direito UFRJ."/>
    <n v="1"/>
    <x v="1"/>
    <n v="1"/>
    <n v="871"/>
    <n v="1973"/>
    <m/>
    <m/>
    <m/>
    <x v="5"/>
    <x v="4"/>
    <m/>
    <m/>
    <m/>
    <s v=" "/>
    <s v="Bem Imóvel"/>
    <s v="Edificação"/>
    <x v="1"/>
    <m/>
    <m/>
    <m/>
    <m/>
    <m/>
    <m/>
    <x v="1"/>
    <x v="1"/>
    <m/>
    <d v="2008-05-27T00:00:00"/>
    <x v="2"/>
    <m/>
    <m/>
    <m/>
    <m/>
    <m/>
    <m/>
    <m/>
    <m/>
    <m/>
    <m/>
  </r>
  <r>
    <x v="3"/>
    <s v="Info Arquivo: &quot;04/06/1975 Dra. Lígia - Não Localizado&quot;"/>
    <s v="01498.001026/2018-21"/>
    <x v="2"/>
    <x v="2"/>
    <s v="Moreno"/>
    <x v="6"/>
    <s v="Engenho Morenos"/>
    <n v="1"/>
    <x v="1"/>
    <n v="1"/>
    <n v="872"/>
    <n v="1973"/>
    <m/>
    <m/>
    <m/>
    <x v="5"/>
    <x v="8"/>
    <s v="DEFERIMENTO"/>
    <m/>
    <m/>
    <s v=" "/>
    <s v="Bem Imóvel"/>
    <s v="Conjunto Arquitetônico"/>
    <x v="2"/>
    <m/>
    <m/>
    <m/>
    <m/>
    <m/>
    <m/>
    <x v="1"/>
    <x v="1"/>
    <m/>
    <m/>
    <x v="0"/>
    <m/>
    <m/>
    <m/>
    <m/>
    <m/>
    <m/>
    <m/>
    <m/>
    <m/>
    <m/>
  </r>
  <r>
    <x v="3"/>
    <s v="indicação de indeferimento. Recebido pela CGID em 14/02/2019"/>
    <s v="01458.000812/2014-53"/>
    <x v="3"/>
    <x v="14"/>
    <s v="Vitória"/>
    <x v="0"/>
    <s v="Igreja: São Francisco (do Antigo Convento) "/>
    <n v="1"/>
    <x v="1"/>
    <n v="1"/>
    <n v="873"/>
    <n v="1973"/>
    <m/>
    <m/>
    <m/>
    <x v="5"/>
    <x v="8"/>
    <s v="INDEFERIMENTO"/>
    <m/>
    <m/>
    <s v=" "/>
    <s v="Bem Imóvel"/>
    <s v="Edificação"/>
    <x v="0"/>
    <m/>
    <m/>
    <m/>
    <m/>
    <m/>
    <m/>
    <x v="1"/>
    <x v="1"/>
    <m/>
    <m/>
    <x v="0"/>
    <m/>
    <m/>
    <m/>
    <m/>
    <m/>
    <m/>
    <m/>
    <m/>
    <m/>
    <s v="Devido a descaracterização do citado bem, sugere proteção por parte do orgão estadual de proteção ao patrimônio.)_ Vitória (ES)"/>
  </r>
  <r>
    <x v="0"/>
    <s v="Encaminhado para INDEFERIMENTO em 15/08/2016 "/>
    <s v="01458.001085/2015-22"/>
    <x v="3"/>
    <x v="12"/>
    <s v="Ribeirão Pires"/>
    <x v="0"/>
    <s v=" Igreja: Pilar"/>
    <n v="1"/>
    <x v="1"/>
    <n v="1"/>
    <n v="874"/>
    <n v="1973"/>
    <m/>
    <m/>
    <m/>
    <x v="5"/>
    <x v="4"/>
    <m/>
    <m/>
    <m/>
    <s v=" "/>
    <s v="Bem Imóvel"/>
    <s v="Edificação"/>
    <x v="0"/>
    <m/>
    <m/>
    <m/>
    <m/>
    <m/>
    <m/>
    <x v="1"/>
    <x v="1"/>
    <m/>
    <d v="1905-07-08T00:00:00"/>
    <x v="5"/>
    <m/>
    <m/>
    <m/>
    <m/>
    <m/>
    <m/>
    <m/>
    <m/>
    <m/>
    <s v="Processo arquivado em virtude de ter sido tombado pelo Estado de São Paulo"/>
  </r>
  <r>
    <x v="3"/>
    <s v="CGID: 29/04/2016. Enviado ao DEPAM para análise e orientações quanto à conclusão, mas chegou no período em que a Monica estava de licença. Ainda não foi analisado."/>
    <s v="01458.000281/2013-18"/>
    <x v="2"/>
    <x v="2"/>
    <s v="Cabo de Santo Agostinho"/>
    <x v="11"/>
    <s v="Conjunto de áreas da baía de Suape e do Cabo de Santo Agostinho"/>
    <n v="1"/>
    <x v="1"/>
    <n v="1"/>
    <n v="875"/>
    <n v="1973"/>
    <m/>
    <m/>
    <m/>
    <x v="5"/>
    <x v="8"/>
    <s v="DEFERIMENTO"/>
    <m/>
    <m/>
    <s v=" "/>
    <s v="Bem Paisagístico"/>
    <s v="Paisagem"/>
    <x v="1"/>
    <m/>
    <m/>
    <m/>
    <m/>
    <m/>
    <m/>
    <x v="1"/>
    <x v="1"/>
    <m/>
    <m/>
    <x v="0"/>
    <m/>
    <m/>
    <m/>
    <m/>
    <m/>
    <m/>
    <m/>
    <m/>
    <m/>
    <m/>
  </r>
  <r>
    <x v="0"/>
    <s v="Encaminhado para arquivo em 05/02/2019"/>
    <s v="01458.000813/2014-06"/>
    <x v="2"/>
    <x v="2"/>
    <s v="São José do Egito"/>
    <x v="0"/>
    <s v="Igreja: São Pedro (Capela)"/>
    <n v="1"/>
    <x v="1"/>
    <n v="1"/>
    <n v="876"/>
    <n v="1973"/>
    <d v="1973-06-11T00:00:00"/>
    <s v="Sr. Joaquim Duarte Dantas"/>
    <s v="não consta"/>
    <x v="5"/>
    <x v="4"/>
    <m/>
    <m/>
    <m/>
    <s v=" "/>
    <s v="Bem Imóvel"/>
    <s v="Edificação"/>
    <x v="0"/>
    <m/>
    <m/>
    <m/>
    <m/>
    <m/>
    <m/>
    <x v="1"/>
    <x v="1"/>
    <m/>
    <m/>
    <x v="0"/>
    <m/>
    <m/>
    <m/>
    <m/>
    <m/>
    <m/>
    <m/>
    <m/>
    <m/>
    <m/>
  </r>
  <r>
    <x v="0"/>
    <m/>
    <m/>
    <x v="5"/>
    <x v="22"/>
    <s v="Vila Bela da Santissima Trindade"/>
    <x v="5"/>
    <s v="Ruínas da Igreja da Matriz de Vila Bela da Santíssima Trindade, situadas na quadra  delimitada pela Rua Municipal ou dos Mercadores, pela Travessa do Palácio, pela Rua Dr. Mário Correa ou do Fogo e pela Travessa n. 4, ou de Trás do Palácio, e Ruínas do Pa"/>
    <n v="1"/>
    <x v="0"/>
    <n v="1"/>
    <n v="877"/>
    <n v="1973"/>
    <m/>
    <m/>
    <m/>
    <x v="5"/>
    <x v="0"/>
    <m/>
    <m/>
    <m/>
    <s v="MT5105507BIED00001"/>
    <s v="Bem Imóvel"/>
    <s v="Ruína"/>
    <x v="1"/>
    <m/>
    <d v="1988-06-13T00:00:00"/>
    <m/>
    <m/>
    <n v="1986"/>
    <n v="125"/>
    <x v="36"/>
    <x v="6"/>
    <m/>
    <m/>
    <x v="0"/>
    <m/>
    <s v="Não se aplica"/>
    <m/>
    <m/>
    <m/>
    <m/>
    <m/>
    <m/>
    <m/>
    <m/>
  </r>
  <r>
    <x v="0"/>
    <m/>
    <m/>
    <x v="3"/>
    <x v="3"/>
    <s v="Rio de Janeiro"/>
    <x v="11"/>
    <s v="Lagoa Rodrigo de Freitas: conjunto paisagístico"/>
    <n v="1"/>
    <x v="0"/>
    <n v="1"/>
    <n v="878"/>
    <n v="1973"/>
    <m/>
    <m/>
    <m/>
    <x v="5"/>
    <x v="0"/>
    <m/>
    <m/>
    <m/>
    <s v="RJ3304557PSPS00009"/>
    <s v="Bem Paisagístico"/>
    <s v="Paisagem"/>
    <x v="1"/>
    <d v="2000-06-19T00:00:00"/>
    <m/>
    <m/>
    <m/>
    <n v="1999"/>
    <n v="19"/>
    <x v="44"/>
    <x v="8"/>
    <m/>
    <m/>
    <x v="0"/>
    <m/>
    <s v="T"/>
    <s v="sim"/>
    <m/>
    <m/>
    <m/>
    <m/>
    <m/>
    <m/>
    <m/>
  </r>
  <r>
    <x v="0"/>
    <m/>
    <m/>
    <x v="2"/>
    <x v="9"/>
    <s v="Aracati"/>
    <x v="4"/>
    <s v="Prédio da casa de câmara e cadeia na Rua Liberato Barroso esquina com a Praça da Independência"/>
    <n v="1"/>
    <x v="0"/>
    <n v="1"/>
    <n v="879"/>
    <n v="1973"/>
    <m/>
    <m/>
    <m/>
    <x v="5"/>
    <x v="0"/>
    <m/>
    <m/>
    <m/>
    <s v="CE2301109BIED00001"/>
    <s v="Bem Imóvel"/>
    <s v="Edificação"/>
    <x v="1"/>
    <m/>
    <d v="1980-04-08T00:00:00"/>
    <d v="1980-04-08T00:00:00"/>
    <m/>
    <n v="1976"/>
    <n v="74"/>
    <x v="37"/>
    <x v="6"/>
    <m/>
    <m/>
    <x v="0"/>
    <m/>
    <s v="Não se aplica"/>
    <m/>
    <s v="Não se aplica"/>
    <m/>
    <s v="sim"/>
    <m/>
    <m/>
    <m/>
    <m/>
  </r>
  <r>
    <x v="0"/>
    <m/>
    <m/>
    <x v="3"/>
    <x v="6"/>
    <s v="Nova Era"/>
    <x v="2"/>
    <s v="Praça da Matriz: conjunto arquitetônico e Museu Municipal de Arte e História: prédio"/>
    <n v="1"/>
    <x v="0"/>
    <n v="1"/>
    <n v="880"/>
    <n v="1973"/>
    <m/>
    <m/>
    <m/>
    <x v="5"/>
    <x v="0"/>
    <m/>
    <m/>
    <m/>
    <s v="MG3144706BICA00001"/>
    <s v="Bem Imóvel"/>
    <s v="Conjunto Arquitetônico"/>
    <x v="1"/>
    <d v="1973-12-17T00:00:00"/>
    <m/>
    <d v="1973-12-17T00:00:00"/>
    <m/>
    <n v="1973"/>
    <n v="62"/>
    <x v="43"/>
    <x v="5"/>
    <m/>
    <m/>
    <x v="0"/>
    <m/>
    <m/>
    <m/>
    <m/>
    <m/>
    <m/>
    <m/>
    <m/>
    <m/>
    <s v="parecer conselheiro existe porém sem data"/>
  </r>
  <r>
    <x v="0"/>
    <m/>
    <m/>
    <x v="3"/>
    <x v="3"/>
    <s v="Valença"/>
    <x v="4"/>
    <s v="Fazenda Santa Mônica: casa"/>
    <n v="1"/>
    <x v="0"/>
    <n v="1"/>
    <n v="881"/>
    <n v="1973"/>
    <m/>
    <m/>
    <m/>
    <x v="5"/>
    <x v="0"/>
    <m/>
    <m/>
    <m/>
    <s v="RJ3306107BIED00001"/>
    <s v="Bem Imóvel"/>
    <s v="Edificação"/>
    <x v="1"/>
    <m/>
    <d v="1973-12-17T00:00:00"/>
    <m/>
    <m/>
    <n v="1973"/>
    <n v="62"/>
    <x v="43"/>
    <x v="5"/>
    <m/>
    <m/>
    <x v="0"/>
    <m/>
    <s v="Não se aplica"/>
    <m/>
    <m/>
    <m/>
    <m/>
    <m/>
    <m/>
    <m/>
    <m/>
  </r>
  <r>
    <x v="3"/>
    <s v="Origem: DEPAM 24/08/2012 / Destino: Superintendência 08/10/2012 (dois bens)"/>
    <s v="01458.000974/2012-20"/>
    <x v="3"/>
    <x v="6"/>
    <s v="Sacramento"/>
    <x v="0"/>
    <s v="Igreja da Matriz de Nossa Senhora do Desterro"/>
    <n v="1"/>
    <x v="1"/>
    <n v="1"/>
    <n v="882"/>
    <n v="1973"/>
    <m/>
    <m/>
    <m/>
    <x v="5"/>
    <x v="8"/>
    <s v="INDEFERIMENTO"/>
    <m/>
    <m/>
    <s v=" "/>
    <s v="Bem Imóvel"/>
    <s v="Edificação"/>
    <x v="0"/>
    <m/>
    <m/>
    <m/>
    <m/>
    <m/>
    <m/>
    <x v="1"/>
    <x v="1"/>
    <m/>
    <m/>
    <x v="0"/>
    <m/>
    <m/>
    <m/>
    <m/>
    <m/>
    <m/>
    <m/>
    <m/>
    <m/>
    <m/>
  </r>
  <r>
    <x v="3"/>
    <s v="Origem: DEPAM 24/08/2012 / Destino: Superintendência 08/10/2012 (dois bens)"/>
    <s v="01458.000974/2012-20"/>
    <x v="3"/>
    <x v="6"/>
    <s v="Sacramento"/>
    <x v="0"/>
    <s v="Igreja de Nossa Senhora do Rosário do Desemboque"/>
    <n v="1"/>
    <x v="1"/>
    <n v="0"/>
    <n v="882"/>
    <n v="1973"/>
    <m/>
    <m/>
    <m/>
    <x v="5"/>
    <x v="8"/>
    <s v="INDEFERIMENTO"/>
    <m/>
    <m/>
    <s v=" "/>
    <s v="Bem Imóvel"/>
    <s v="Edificação"/>
    <x v="0"/>
    <m/>
    <m/>
    <m/>
    <m/>
    <m/>
    <m/>
    <x v="1"/>
    <x v="1"/>
    <m/>
    <m/>
    <x v="0"/>
    <m/>
    <m/>
    <m/>
    <m/>
    <m/>
    <m/>
    <m/>
    <m/>
    <m/>
    <m/>
  </r>
  <r>
    <x v="0"/>
    <m/>
    <m/>
    <x v="2"/>
    <x v="2"/>
    <s v="Recife"/>
    <x v="4"/>
    <s v="Mercado de São José"/>
    <n v="1"/>
    <x v="0"/>
    <n v="1"/>
    <n v="883"/>
    <n v="1973"/>
    <m/>
    <m/>
    <m/>
    <x v="5"/>
    <x v="0"/>
    <m/>
    <m/>
    <m/>
    <s v="PE2611606BIED00015"/>
    <s v="Bem Imóvel"/>
    <s v="Edificação"/>
    <x v="1"/>
    <m/>
    <d v="1973-12-17T00:00:00"/>
    <d v="1973-12-17T00:00:00"/>
    <m/>
    <n v="1973"/>
    <s v="62, 110"/>
    <x v="43"/>
    <x v="5"/>
    <n v="1984"/>
    <m/>
    <x v="0"/>
    <s v="Na 110ª reunião do Conselho Consultivo teria sido definida a poligonal de proteção. Verificar!"/>
    <s v="Não se aplica"/>
    <m/>
    <s v="sim"/>
    <m/>
    <m/>
    <m/>
    <m/>
    <m/>
    <s v="Delimitação de entorno incluindo vários bens, que teria sido apresentada ao Conselho Consultivo (verificar). Mapas com delimitações no Sambaqui."/>
  </r>
  <r>
    <x v="2"/>
    <s v="Origem: Depam. Destino: Superintendência 23/12/2016"/>
    <m/>
    <x v="3"/>
    <x v="3"/>
    <s v="Petrópolis"/>
    <x v="4"/>
    <s v="Museu do Colono"/>
    <n v="1"/>
    <x v="1"/>
    <n v="1"/>
    <n v="884"/>
    <n v="1973"/>
    <m/>
    <m/>
    <m/>
    <x v="5"/>
    <x v="8"/>
    <m/>
    <m/>
    <m/>
    <s v=" "/>
    <s v="Bem Imóvel"/>
    <s v="Edificação"/>
    <x v="1"/>
    <m/>
    <m/>
    <m/>
    <m/>
    <m/>
    <m/>
    <x v="1"/>
    <x v="1"/>
    <m/>
    <m/>
    <x v="0"/>
    <m/>
    <m/>
    <m/>
    <m/>
    <m/>
    <m/>
    <m/>
    <m/>
    <m/>
    <m/>
  </r>
  <r>
    <x v="0"/>
    <s v="indeferido em 09/01/2020"/>
    <s v="01458.000975/2012-74"/>
    <x v="3"/>
    <x v="6"/>
    <s v="Uberlândia"/>
    <x v="0"/>
    <s v=" Igrejinha de Santa Maria (Capela)"/>
    <n v="1"/>
    <x v="1"/>
    <n v="1"/>
    <n v="885"/>
    <n v="1973"/>
    <m/>
    <m/>
    <m/>
    <x v="5"/>
    <x v="4"/>
    <m/>
    <d v="2020-01-09T00:00:00"/>
    <m/>
    <s v=" "/>
    <s v="Bem Imóvel"/>
    <s v="Edificação"/>
    <x v="0"/>
    <m/>
    <m/>
    <m/>
    <m/>
    <m/>
    <m/>
    <x v="1"/>
    <x v="1"/>
    <m/>
    <m/>
    <x v="0"/>
    <m/>
    <m/>
    <m/>
    <m/>
    <m/>
    <m/>
    <m/>
    <m/>
    <m/>
    <m/>
  </r>
  <r>
    <x v="0"/>
    <s v="Indeferido em 12/02/2019"/>
    <s v="01458.000815/2014-97"/>
    <x v="2"/>
    <x v="2"/>
    <s v="Recife"/>
    <x v="4"/>
    <s v="Casa: Apolo (Rua do), nº 121 - Teatro Apolo"/>
    <n v="1"/>
    <x v="1"/>
    <n v="1"/>
    <n v="886"/>
    <n v="1973"/>
    <s v="não existe"/>
    <s v="interna"/>
    <s v="não consta"/>
    <x v="5"/>
    <x v="4"/>
    <m/>
    <m/>
    <m/>
    <s v=" "/>
    <s v="Bem Imóvel"/>
    <s v="Edificação"/>
    <x v="1"/>
    <m/>
    <m/>
    <m/>
    <m/>
    <m/>
    <m/>
    <x v="1"/>
    <x v="1"/>
    <m/>
    <m/>
    <x v="0"/>
    <m/>
    <m/>
    <m/>
    <m/>
    <m/>
    <m/>
    <m/>
    <m/>
    <m/>
    <m/>
  </r>
  <r>
    <x v="0"/>
    <s v="Processo INDEFERIDO em 26/08/2014."/>
    <s v="01458.000161/2014-00"/>
    <x v="0"/>
    <x v="0"/>
    <s v="Santa Maria"/>
    <x v="4"/>
    <s v="Casa: de João Nideraver Sobrinho"/>
    <n v="1"/>
    <x v="1"/>
    <n v="1"/>
    <n v="887"/>
    <n v="1973"/>
    <m/>
    <m/>
    <m/>
    <x v="5"/>
    <x v="4"/>
    <m/>
    <m/>
    <m/>
    <s v=" "/>
    <s v="Bem Imóvel"/>
    <s v="Edificação"/>
    <x v="1"/>
    <m/>
    <m/>
    <m/>
    <m/>
    <m/>
    <m/>
    <x v="1"/>
    <x v="1"/>
    <m/>
    <d v="2014-08-26T00:00:00"/>
    <x v="5"/>
    <m/>
    <m/>
    <m/>
    <m/>
    <m/>
    <m/>
    <m/>
    <m/>
    <m/>
    <m/>
  </r>
  <r>
    <x v="3"/>
    <s v="Os Processos 0888-T-73; 1028-T-80; 1504-T-09 e 1580-T-09 foram ANEXADOS ao Processo 1613-T-10."/>
    <s v="01458.003599/2010-16"/>
    <x v="5"/>
    <x v="21"/>
    <s v="Corumbá"/>
    <x v="4"/>
    <s v="Forte Junqueira"/>
    <n v="0"/>
    <x v="1"/>
    <n v="1"/>
    <n v="888"/>
    <n v="1973"/>
    <m/>
    <m/>
    <m/>
    <x v="5"/>
    <x v="6"/>
    <m/>
    <m/>
    <m/>
    <s v="MS-5003207-BI-ED-00003"/>
    <s v="Bem Imóvel"/>
    <s v="Edificação"/>
    <x v="1"/>
    <m/>
    <m/>
    <m/>
    <m/>
    <m/>
    <m/>
    <x v="1"/>
    <x v="1"/>
    <m/>
    <m/>
    <x v="0"/>
    <m/>
    <m/>
    <m/>
    <m/>
    <m/>
    <m/>
    <m/>
    <m/>
    <m/>
    <m/>
  </r>
  <r>
    <x v="0"/>
    <s v="Indeferido em 13/04/2017"/>
    <s v="01458.000816/2014-31"/>
    <x v="3"/>
    <x v="12"/>
    <s v="Guaratinguetá"/>
    <x v="2"/>
    <s v="Cemitério: Passos (Irmandade de Nosso Senhor do) "/>
    <n v="1"/>
    <x v="1"/>
    <n v="1"/>
    <n v="889"/>
    <n v="1973"/>
    <d v="1973-07-03T00:00:00"/>
    <s v="Museu Frei Galvão"/>
    <s v="não consta"/>
    <x v="5"/>
    <x v="4"/>
    <m/>
    <m/>
    <m/>
    <s v=" "/>
    <s v="Bem Imóvel"/>
    <s v="Conjunto Arquitetônico"/>
    <x v="4"/>
    <m/>
    <m/>
    <m/>
    <m/>
    <m/>
    <m/>
    <x v="1"/>
    <x v="1"/>
    <m/>
    <m/>
    <x v="0"/>
    <m/>
    <m/>
    <m/>
    <m/>
    <m/>
    <m/>
    <m/>
    <m/>
    <m/>
    <m/>
  </r>
  <r>
    <x v="0"/>
    <m/>
    <m/>
    <x v="3"/>
    <x v="3"/>
    <s v="Campos dos Goytacazes"/>
    <x v="4"/>
    <s v="Solar da Baronesa de Muriaé"/>
    <n v="1"/>
    <x v="0"/>
    <n v="1"/>
    <n v="890"/>
    <n v="1973"/>
    <m/>
    <m/>
    <m/>
    <x v="5"/>
    <x v="0"/>
    <m/>
    <m/>
    <m/>
    <s v="RJ3301009BIED00005"/>
    <s v="Bem Imóvel"/>
    <s v="Edificação"/>
    <x v="1"/>
    <m/>
    <d v="1974-07-19T00:00:00"/>
    <d v="1974-07-19T00:00:00"/>
    <m/>
    <n v="1974"/>
    <n v="64"/>
    <x v="19"/>
    <x v="5"/>
    <m/>
    <m/>
    <x v="0"/>
    <m/>
    <s v="Não se aplica"/>
    <m/>
    <m/>
    <m/>
    <m/>
    <m/>
    <m/>
    <m/>
    <m/>
  </r>
  <r>
    <x v="0"/>
    <m/>
    <m/>
    <x v="2"/>
    <x v="5"/>
    <s v="Rio de Contas"/>
    <x v="7"/>
    <s v="Rio de Contas, BA: conjunto arquitetônico"/>
    <n v="1"/>
    <x v="0"/>
    <n v="1"/>
    <n v="891"/>
    <n v="1973"/>
    <m/>
    <m/>
    <m/>
    <x v="5"/>
    <x v="0"/>
    <m/>
    <m/>
    <m/>
    <s v="BA2926707BICA00001"/>
    <s v="Bem Imóvel"/>
    <s v="Conjunto Urbano"/>
    <x v="1"/>
    <d v="1980-04-08T00:00:00"/>
    <m/>
    <m/>
    <m/>
    <n v="1978"/>
    <n v="79"/>
    <x v="37"/>
    <x v="6"/>
    <m/>
    <m/>
    <x v="0"/>
    <m/>
    <m/>
    <m/>
    <m/>
    <m/>
    <m/>
    <m/>
    <m/>
    <m/>
    <s v="Informações sobre delimitação das poligonais: Publicação Monumenta 2005"/>
  </r>
  <r>
    <x v="2"/>
    <s v="Origem: DEPAM 24/07/2012 / Destino: Superintendência 21/08/2012"/>
    <s v="01458.000925/2012-97"/>
    <x v="3"/>
    <x v="6"/>
    <s v="Ponte Nova"/>
    <x v="4"/>
    <s v="Casa: Quebra Canoas (Fazenda)"/>
    <n v="1"/>
    <x v="1"/>
    <n v="1"/>
    <n v="892"/>
    <n v="1973"/>
    <m/>
    <m/>
    <m/>
    <x v="5"/>
    <x v="8"/>
    <m/>
    <m/>
    <m/>
    <s v=" "/>
    <s v="Bem Imóvel"/>
    <s v="Edificação"/>
    <x v="1"/>
    <m/>
    <m/>
    <m/>
    <m/>
    <m/>
    <m/>
    <x v="1"/>
    <x v="1"/>
    <m/>
    <m/>
    <x v="0"/>
    <m/>
    <m/>
    <m/>
    <m/>
    <m/>
    <m/>
    <m/>
    <m/>
    <m/>
    <m/>
  </r>
  <r>
    <x v="0"/>
    <s v="Processo INDEFERIDO em 17/04/2013."/>
    <s v="01458.001563/2012-51"/>
    <x v="3"/>
    <x v="3"/>
    <s v="Petrópolis"/>
    <x v="4"/>
    <s v="Casa: Westphalia (Rua), nº 279 (onde morou o Barão do Rio branco)"/>
    <n v="1"/>
    <x v="1"/>
    <n v="1"/>
    <n v="893"/>
    <n v="1973"/>
    <m/>
    <m/>
    <m/>
    <x v="5"/>
    <x v="4"/>
    <m/>
    <m/>
    <m/>
    <s v=" "/>
    <s v="Bem Imóvel"/>
    <s v="Edificação"/>
    <x v="1"/>
    <m/>
    <m/>
    <m/>
    <m/>
    <m/>
    <m/>
    <x v="1"/>
    <x v="1"/>
    <m/>
    <d v="2013-04-17T00:00:00"/>
    <x v="5"/>
    <m/>
    <m/>
    <m/>
    <m/>
    <m/>
    <m/>
    <m/>
    <m/>
    <m/>
    <m/>
  </r>
  <r>
    <x v="0"/>
    <m/>
    <m/>
    <x v="0"/>
    <x v="0"/>
    <s v="São Gabriel"/>
    <x v="4"/>
    <s v="Sobrado na Praça Dr. Fernando Abott, que em 1845 hospedou D. Pedro II"/>
    <n v="1"/>
    <x v="0"/>
    <n v="1"/>
    <n v="894"/>
    <n v="1974"/>
    <m/>
    <m/>
    <m/>
    <x v="5"/>
    <x v="0"/>
    <m/>
    <m/>
    <m/>
    <s v="RS4318309BIED00001"/>
    <s v="Bem Imóvel"/>
    <s v="Edificação"/>
    <x v="1"/>
    <m/>
    <d v="1974-09-23T00:00:00"/>
    <m/>
    <m/>
    <n v="1974"/>
    <n v="66"/>
    <x v="19"/>
    <x v="5"/>
    <m/>
    <m/>
    <x v="0"/>
    <m/>
    <s v="Não se aplica"/>
    <m/>
    <m/>
    <m/>
    <m/>
    <m/>
    <m/>
    <m/>
    <m/>
  </r>
  <r>
    <x v="0"/>
    <m/>
    <m/>
    <x v="2"/>
    <x v="5"/>
    <s v="Cachoeira"/>
    <x v="8"/>
    <s v="Lavabo do Convento de Santo Antônio de Paraguassú"/>
    <n v="1"/>
    <x v="0"/>
    <n v="1"/>
    <n v="895"/>
    <n v="1974"/>
    <m/>
    <m/>
    <m/>
    <x v="5"/>
    <x v="0"/>
    <m/>
    <m/>
    <m/>
    <s v="BA2904902BMAR00001"/>
    <s v="Bem Móvel e Integrado"/>
    <s v="Artefato"/>
    <x v="1"/>
    <m/>
    <m/>
    <d v="1974-04-25T00:00:00"/>
    <m/>
    <m/>
    <m/>
    <x v="19"/>
    <x v="5"/>
    <m/>
    <m/>
    <x v="0"/>
    <m/>
    <s v="Não se aplica"/>
    <m/>
    <s v="Não se aplica"/>
    <m/>
    <m/>
    <m/>
    <m/>
    <m/>
    <m/>
  </r>
  <r>
    <x v="0"/>
    <m/>
    <s v="01450.010897/2007-29"/>
    <x v="2"/>
    <x v="5"/>
    <s v="Salvador"/>
    <x v="4"/>
    <s v="Casa da Praça Terreiro de Jesus - Prédio da Antiga Faculdade de Medicina da Bahia"/>
    <n v="1"/>
    <x v="0"/>
    <n v="1"/>
    <n v="896"/>
    <n v="1974"/>
    <m/>
    <m/>
    <m/>
    <x v="5"/>
    <x v="0"/>
    <m/>
    <m/>
    <m/>
    <s v="BA-2927408-BI-ED-00095"/>
    <s v="Bem Imóvel"/>
    <s v="Edificação"/>
    <x v="1"/>
    <m/>
    <d v="2016-06-06T00:00:00"/>
    <d v="2016-06-06T00:00:00"/>
    <m/>
    <n v="1999"/>
    <n v="20"/>
    <x v="49"/>
    <x v="7"/>
    <m/>
    <m/>
    <x v="0"/>
    <s v="inscrito no Livro de Tombo Histórico, Volume III, fl.135. Número de inscrição: 703 e no Livro do Tombo das Belas Artes, Volume II, fl. 87. Número de inscrição: 707."/>
    <s v="Não se aplica"/>
    <m/>
    <m/>
    <m/>
    <m/>
    <m/>
    <m/>
    <m/>
    <m/>
  </r>
  <r>
    <x v="0"/>
    <s v="Processo INDEFERIDO em 03/05/1999."/>
    <m/>
    <x v="3"/>
    <x v="3"/>
    <s v="São Fidélis"/>
    <x v="4"/>
    <s v="Solar dos Garcez (ou Solar do Carcel), Casa de Euclides da Cunha"/>
    <n v="1"/>
    <x v="1"/>
    <n v="1"/>
    <n v="897"/>
    <n v="1974"/>
    <m/>
    <m/>
    <m/>
    <x v="5"/>
    <x v="4"/>
    <m/>
    <m/>
    <m/>
    <s v=" "/>
    <s v="Bem Imóvel"/>
    <s v="Edificação"/>
    <x v="1"/>
    <m/>
    <m/>
    <m/>
    <m/>
    <m/>
    <m/>
    <x v="1"/>
    <x v="1"/>
    <m/>
    <d v="1999-05-03T00:00:00"/>
    <x v="3"/>
    <m/>
    <m/>
    <m/>
    <m/>
    <m/>
    <m/>
    <m/>
    <m/>
    <m/>
    <m/>
  </r>
  <r>
    <x v="0"/>
    <m/>
    <m/>
    <x v="3"/>
    <x v="3"/>
    <s v="Rio de Janeiro"/>
    <x v="0"/>
    <s v="Prédio localizado na Estrada do Açude, nº 764 e respectivos acervos histórico e artístico"/>
    <n v="1"/>
    <x v="0"/>
    <n v="1"/>
    <n v="898"/>
    <n v="1974"/>
    <m/>
    <m/>
    <m/>
    <x v="5"/>
    <x v="0"/>
    <m/>
    <m/>
    <m/>
    <s v="RJ-3304557-BI-ED-00109"/>
    <s v="Bem Imóvel"/>
    <s v="Edificação"/>
    <x v="1"/>
    <d v="1974-09-23T00:00:00"/>
    <d v="1974-09-23T00:00:00"/>
    <d v="1974-09-23T00:00:00"/>
    <m/>
    <n v="1974"/>
    <n v="66"/>
    <x v="19"/>
    <x v="5"/>
    <m/>
    <m/>
    <x v="0"/>
    <m/>
    <s v="Não se aplica"/>
    <m/>
    <m/>
    <m/>
    <m/>
    <m/>
    <m/>
    <m/>
    <s v="O tombamento abrange os parques paisagísticos que ambientam os prédios.&quot;"/>
  </r>
  <r>
    <x v="0"/>
    <m/>
    <m/>
    <x v="3"/>
    <x v="3"/>
    <s v="Rio de Janeiro"/>
    <x v="0"/>
    <s v="Prédio localizado à rua Murtinho Nobre, nº 93, conhecido como&quot; Chácara do Céu&quot;, e respectivos acervos histórico e artístico"/>
    <n v="1"/>
    <x v="0"/>
    <n v="0"/>
    <n v="898"/>
    <n v="1974"/>
    <m/>
    <m/>
    <m/>
    <x v="5"/>
    <x v="0"/>
    <m/>
    <m/>
    <m/>
    <s v="RJ3304557BIED00053"/>
    <s v="Bem Imóvel"/>
    <s v="Edificação"/>
    <x v="1"/>
    <d v="1974-09-23T00:00:00"/>
    <d v="1974-09-23T00:00:00"/>
    <d v="1974-09-23T00:00:00"/>
    <m/>
    <n v="1974"/>
    <n v="66"/>
    <x v="19"/>
    <x v="5"/>
    <m/>
    <m/>
    <x v="0"/>
    <m/>
    <s v="Não se aplica"/>
    <m/>
    <m/>
    <m/>
    <m/>
    <m/>
    <m/>
    <m/>
    <s v="O tombamento abrange os parques paisagísticos que ambientam os prédios.&quot;"/>
  </r>
  <r>
    <x v="0"/>
    <m/>
    <m/>
    <x v="3"/>
    <x v="3"/>
    <s v="Niterói"/>
    <x v="2"/>
    <s v="Solar do Jambeiro -  Rua Presidente Domiciano, nº 195 e seu respectivo parque arborizado"/>
    <n v="1"/>
    <x v="0"/>
    <n v="1"/>
    <n v="899"/>
    <n v="1974"/>
    <m/>
    <m/>
    <m/>
    <x v="5"/>
    <x v="0"/>
    <m/>
    <m/>
    <m/>
    <s v="RJ-3303302-BI-CA-00004"/>
    <s v="Bem Imóvel"/>
    <s v="Conjunto Arquitetônico"/>
    <x v="3"/>
    <d v="1974-04-25T00:00:00"/>
    <m/>
    <d v="1974-04-25T00:00:00"/>
    <m/>
    <n v="1974"/>
    <n v="63"/>
    <x v="19"/>
    <x v="5"/>
    <m/>
    <m/>
    <x v="0"/>
    <m/>
    <s v="Não se aplica"/>
    <m/>
    <m/>
    <m/>
    <m/>
    <m/>
    <m/>
    <m/>
    <s v="O tombamento abrange o parque arborizado pertencente a edificação.&quot;"/>
  </r>
  <r>
    <x v="0"/>
    <s v="Processo INDEFERIDO em 10/05/1999. Ver observações."/>
    <m/>
    <x v="2"/>
    <x v="5"/>
    <s v="Salvador"/>
    <x v="4"/>
    <s v="Farmácia Brito; Casa Lellis Piedade - rua número 2; Prédio onde funcionou a Farmácia Britto"/>
    <n v="1"/>
    <x v="1"/>
    <n v="1"/>
    <n v="900"/>
    <n v="1974"/>
    <m/>
    <m/>
    <m/>
    <x v="5"/>
    <x v="4"/>
    <m/>
    <m/>
    <m/>
    <s v=" "/>
    <s v="Bem Imóvel"/>
    <s v="Edificação"/>
    <x v="1"/>
    <m/>
    <m/>
    <m/>
    <m/>
    <n v="1975"/>
    <n v="70.709999999999994"/>
    <x v="1"/>
    <x v="1"/>
    <m/>
    <d v="1999-05-10T00:00:00"/>
    <x v="3"/>
    <s v="Em 1975 (reunião 71) teria sido APROVADO o tombamento do bem. Verificar!"/>
    <m/>
    <m/>
    <m/>
    <m/>
    <m/>
    <m/>
    <m/>
    <m/>
    <m/>
  </r>
  <r>
    <x v="0"/>
    <s v="Origem: DEPAM 24/07/2012 / Destino: Superintendência 21/08/2012"/>
    <s v="01458.000926/2012-31"/>
    <x v="3"/>
    <x v="6"/>
    <s v="Rio Preto"/>
    <x v="0"/>
    <s v="Igreja do Rosário, Município de Rio Preto, Estado de Minas Gerais"/>
    <n v="1"/>
    <x v="1"/>
    <n v="1"/>
    <n v="901"/>
    <n v="1974"/>
    <m/>
    <m/>
    <m/>
    <x v="5"/>
    <x v="4"/>
    <m/>
    <d v="2020-06-10T00:00:00"/>
    <m/>
    <s v=" "/>
    <s v="Bem Imóvel"/>
    <s v="Edificação"/>
    <x v="0"/>
    <m/>
    <m/>
    <m/>
    <m/>
    <m/>
    <m/>
    <x v="1"/>
    <x v="1"/>
    <m/>
    <m/>
    <x v="0"/>
    <m/>
    <m/>
    <m/>
    <m/>
    <m/>
    <m/>
    <m/>
    <m/>
    <m/>
    <m/>
  </r>
  <r>
    <x v="0"/>
    <s v="INDEFERIDO EM 10/11/2014"/>
    <s v="01458.001564/2012-04"/>
    <x v="3"/>
    <x v="3"/>
    <s v="Magé"/>
    <x v="0"/>
    <s v="Igreja: Conceição (Capela-Vila Inhomirim)"/>
    <n v="1"/>
    <x v="1"/>
    <n v="1"/>
    <n v="902"/>
    <n v="1974"/>
    <d v="1974-03-26T00:00:00"/>
    <s v="Câmara Municipal de Magé"/>
    <s v="não consta"/>
    <x v="5"/>
    <x v="4"/>
    <m/>
    <m/>
    <m/>
    <s v=" "/>
    <s v="Bem Imóvel"/>
    <s v="Edificação"/>
    <x v="0"/>
    <m/>
    <m/>
    <m/>
    <m/>
    <m/>
    <m/>
    <x v="1"/>
    <x v="1"/>
    <m/>
    <d v="2014-11-10T00:00:00"/>
    <x v="5"/>
    <m/>
    <m/>
    <m/>
    <m/>
    <m/>
    <m/>
    <m/>
    <m/>
    <m/>
    <m/>
  </r>
  <r>
    <x v="0"/>
    <s v="INDEFERIDO EM 10/11/2014"/>
    <s v="01458.001564/2012-04"/>
    <x v="3"/>
    <x v="3"/>
    <s v="Magé"/>
    <x v="0"/>
    <s v="Igreja: Conceição (Guapimirim)"/>
    <n v="1"/>
    <x v="1"/>
    <n v="0"/>
    <n v="902"/>
    <n v="1974"/>
    <d v="1974-03-26T00:00:00"/>
    <s v="Câmara Municipal de Magé"/>
    <s v="não consta"/>
    <x v="5"/>
    <x v="4"/>
    <m/>
    <m/>
    <m/>
    <s v=" "/>
    <s v="Bem Imóvel"/>
    <s v="Edificação"/>
    <x v="0"/>
    <m/>
    <m/>
    <m/>
    <m/>
    <m/>
    <m/>
    <x v="1"/>
    <x v="1"/>
    <m/>
    <d v="2014-11-10T00:00:00"/>
    <x v="5"/>
    <m/>
    <m/>
    <m/>
    <m/>
    <m/>
    <m/>
    <m/>
    <m/>
    <m/>
    <m/>
  </r>
  <r>
    <x v="0"/>
    <s v="INDEFERIDO EM 10/11/2014"/>
    <s v="01458.001564/2012-04"/>
    <x v="3"/>
    <x v="3"/>
    <s v="Magé"/>
    <x v="0"/>
    <s v="Igreja: Guia (Pacobaíba)"/>
    <n v="1"/>
    <x v="1"/>
    <n v="0"/>
    <n v="902"/>
    <n v="1974"/>
    <d v="1974-03-26T00:00:00"/>
    <s v="Câmara Municipal de Magé"/>
    <s v="não consta"/>
    <x v="5"/>
    <x v="4"/>
    <m/>
    <m/>
    <m/>
    <s v=" "/>
    <s v="Bem Imóvel"/>
    <s v="Edificação"/>
    <x v="0"/>
    <m/>
    <m/>
    <m/>
    <m/>
    <m/>
    <m/>
    <x v="1"/>
    <x v="1"/>
    <m/>
    <d v="2014-11-10T00:00:00"/>
    <x v="5"/>
    <m/>
    <m/>
    <m/>
    <m/>
    <m/>
    <m/>
    <m/>
    <m/>
    <m/>
    <m/>
  </r>
  <r>
    <x v="0"/>
    <s v="INDEFERIDO EM 10/11/2014"/>
    <s v="01458.001564/2012-04"/>
    <x v="3"/>
    <x v="3"/>
    <s v="Magé"/>
    <x v="0"/>
    <s v="Igreja: Piedade (Matriz-Vila Inhomirim)"/>
    <n v="1"/>
    <x v="1"/>
    <n v="0"/>
    <n v="902"/>
    <n v="1974"/>
    <d v="1974-03-26T00:00:00"/>
    <s v="Câmara Municipal de Magé"/>
    <s v="não consta"/>
    <x v="5"/>
    <x v="4"/>
    <m/>
    <m/>
    <m/>
    <s v=" "/>
    <s v="Bem Imóvel"/>
    <s v="Edificação"/>
    <x v="0"/>
    <m/>
    <m/>
    <m/>
    <m/>
    <m/>
    <m/>
    <x v="1"/>
    <x v="1"/>
    <m/>
    <d v="2014-11-10T00:00:00"/>
    <x v="5"/>
    <m/>
    <m/>
    <m/>
    <m/>
    <m/>
    <m/>
    <m/>
    <m/>
    <m/>
    <m/>
  </r>
  <r>
    <x v="0"/>
    <s v="INDEFERIDO EM 10/11/2014"/>
    <s v="01458.001564/2012-04"/>
    <x v="3"/>
    <x v="3"/>
    <s v="Magé"/>
    <x v="9"/>
    <s v="Poço: Bento"/>
    <n v="1"/>
    <x v="1"/>
    <n v="0"/>
    <n v="902"/>
    <n v="1974"/>
    <d v="1974-03-26T00:00:00"/>
    <s v="Câmara Municipal de Magé"/>
    <s v="não consta"/>
    <x v="5"/>
    <x v="4"/>
    <m/>
    <m/>
    <m/>
    <s v=" "/>
    <s v="Bem Imóvel"/>
    <s v="Equipamento Urbano"/>
    <x v="1"/>
    <m/>
    <m/>
    <m/>
    <m/>
    <m/>
    <m/>
    <x v="1"/>
    <x v="1"/>
    <m/>
    <d v="2014-11-10T00:00:00"/>
    <x v="5"/>
    <m/>
    <m/>
    <m/>
    <m/>
    <m/>
    <m/>
    <m/>
    <m/>
    <m/>
    <m/>
  </r>
  <r>
    <x v="0"/>
    <s v="INDEFERIDO EM 10/11/2014"/>
    <s v="01458.001564/2012-04"/>
    <x v="3"/>
    <x v="3"/>
    <s v="Magé"/>
    <x v="0"/>
    <s v="Igreja: Ajuda (Guapimirim)"/>
    <n v="1"/>
    <x v="1"/>
    <n v="0"/>
    <n v="902"/>
    <n v="1974"/>
    <d v="1974-03-26T00:00:00"/>
    <s v="Câmara Municipal de Magé"/>
    <s v="não consta"/>
    <x v="5"/>
    <x v="4"/>
    <m/>
    <m/>
    <m/>
    <s v=" "/>
    <s v="Bem Imóvel"/>
    <s v="Edificação"/>
    <x v="0"/>
    <m/>
    <m/>
    <m/>
    <m/>
    <m/>
    <m/>
    <x v="1"/>
    <x v="1"/>
    <m/>
    <d v="2014-11-10T00:00:00"/>
    <x v="5"/>
    <m/>
    <m/>
    <m/>
    <m/>
    <m/>
    <m/>
    <m/>
    <m/>
    <m/>
    <m/>
  </r>
  <r>
    <x v="0"/>
    <s v="INDEFERIDO EM 10/11/2014"/>
    <s v="01458.001564/2012-04"/>
    <x v="3"/>
    <x v="3"/>
    <s v="Magé"/>
    <x v="4"/>
    <s v="Estação Guia de Pacobaíba"/>
    <n v="1"/>
    <x v="1"/>
    <n v="0"/>
    <n v="902"/>
    <n v="1974"/>
    <d v="1974-03-26T00:00:00"/>
    <s v="Câmara Municipal de Magé"/>
    <s v="não consta"/>
    <x v="5"/>
    <x v="4"/>
    <m/>
    <m/>
    <m/>
    <s v=" "/>
    <s v="Bem Imóvel"/>
    <s v="Edificação"/>
    <x v="1"/>
    <m/>
    <m/>
    <m/>
    <m/>
    <m/>
    <m/>
    <x v="1"/>
    <x v="1"/>
    <m/>
    <d v="2014-11-10T00:00:00"/>
    <x v="5"/>
    <m/>
    <m/>
    <m/>
    <m/>
    <m/>
    <m/>
    <m/>
    <m/>
    <m/>
    <m/>
  </r>
  <r>
    <x v="0"/>
    <s v="INDEFERIDO EM 10/11/2014"/>
    <s v="01458.001564/2012-04"/>
    <x v="3"/>
    <x v="3"/>
    <s v="Magé"/>
    <x v="0"/>
    <s v="Museu Von Martius (Fazenda Barreira)"/>
    <n v="1"/>
    <x v="1"/>
    <n v="0"/>
    <n v="902"/>
    <n v="1974"/>
    <d v="1974-03-26T00:00:00"/>
    <s v="Câmara Municipal de Magé"/>
    <s v="não consta"/>
    <x v="5"/>
    <x v="4"/>
    <m/>
    <m/>
    <m/>
    <s v=" "/>
    <s v="Bem Imóvel"/>
    <s v="Edificação"/>
    <x v="1"/>
    <m/>
    <m/>
    <m/>
    <m/>
    <m/>
    <m/>
    <x v="1"/>
    <x v="1"/>
    <m/>
    <d v="2014-11-10T00:00:00"/>
    <x v="5"/>
    <m/>
    <m/>
    <m/>
    <m/>
    <m/>
    <m/>
    <m/>
    <m/>
    <m/>
    <m/>
  </r>
  <r>
    <x v="0"/>
    <s v="INDEFERIDO EM 10/11/2014"/>
    <s v="01458.001564/2012-04"/>
    <x v="3"/>
    <x v="3"/>
    <s v="Magé"/>
    <x v="9"/>
    <s v="Cais: Guia de Pacobaíba"/>
    <n v="1"/>
    <x v="1"/>
    <n v="0"/>
    <n v="902"/>
    <n v="1974"/>
    <d v="1974-03-26T00:00:00"/>
    <s v="Câmara Municipal de Magé"/>
    <s v="não consta"/>
    <x v="5"/>
    <x v="4"/>
    <m/>
    <m/>
    <m/>
    <s v=" "/>
    <s v="Bem Imóvel"/>
    <s v="Obra de Engenharia"/>
    <x v="1"/>
    <m/>
    <m/>
    <m/>
    <m/>
    <m/>
    <m/>
    <x v="1"/>
    <x v="1"/>
    <m/>
    <d v="2014-11-10T00:00:00"/>
    <x v="5"/>
    <m/>
    <m/>
    <m/>
    <m/>
    <m/>
    <m/>
    <m/>
    <m/>
    <m/>
    <m/>
  </r>
  <r>
    <x v="0"/>
    <m/>
    <m/>
    <x v="3"/>
    <x v="12"/>
    <s v="Batatais"/>
    <x v="8"/>
    <s v="Pinturas, 14 / Portinari"/>
    <n v="14"/>
    <x v="0"/>
    <n v="1"/>
    <n v="903"/>
    <n v="1974"/>
    <m/>
    <m/>
    <m/>
    <x v="5"/>
    <x v="0"/>
    <m/>
    <m/>
    <m/>
    <s v="SP3505906BMCL00001"/>
    <s v="Bem Móvel e Integrado"/>
    <s v="Artefato"/>
    <x v="1"/>
    <m/>
    <m/>
    <d v="1974-09-23T00:00:00"/>
    <m/>
    <n v="1974"/>
    <n v="66"/>
    <x v="19"/>
    <x v="5"/>
    <m/>
    <m/>
    <x v="0"/>
    <m/>
    <s v="Não se aplica"/>
    <m/>
    <s v="Não se aplica"/>
    <m/>
    <m/>
    <m/>
    <m/>
    <m/>
    <m/>
  </r>
  <r>
    <x v="2"/>
    <s v="Origem: Depam. Destino: SE-PB. 22/08/2014. Segundo Superintendência, imóvel foi demolido e o processo será indeferido."/>
    <s v="01458.000817/2014-86"/>
    <x v="2"/>
    <x v="7"/>
    <s v="São Miguel do Taipu"/>
    <x v="4"/>
    <s v="Casa do Engenho Itapuá"/>
    <n v="1"/>
    <x v="1"/>
    <n v="1"/>
    <n v="904"/>
    <n v="1974"/>
    <d v="1973-06-08T00:00:00"/>
    <s v="Assembléia Legislativa da Paraíba"/>
    <s v="não consta"/>
    <x v="5"/>
    <x v="8"/>
    <m/>
    <m/>
    <m/>
    <s v=" "/>
    <s v="Bem Imóvel"/>
    <s v="Edificação"/>
    <x v="1"/>
    <m/>
    <m/>
    <m/>
    <m/>
    <m/>
    <m/>
    <x v="1"/>
    <x v="1"/>
    <m/>
    <m/>
    <x v="0"/>
    <m/>
    <m/>
    <m/>
    <m/>
    <m/>
    <m/>
    <m/>
    <m/>
    <m/>
    <m/>
  </r>
  <r>
    <x v="0"/>
    <s v="Processo INDEFERIDO em 11/09/2012."/>
    <s v="01458.000976/2012-19"/>
    <x v="3"/>
    <x v="6"/>
    <s v="Três Pontas"/>
    <x v="13"/>
    <s v="Diversos Monumentos"/>
    <n v="1"/>
    <x v="1"/>
    <n v="1"/>
    <n v="905"/>
    <n v="1974"/>
    <m/>
    <m/>
    <m/>
    <x v="5"/>
    <x v="4"/>
    <m/>
    <m/>
    <m/>
    <s v=" "/>
    <s v="Bem Imóvel"/>
    <m/>
    <x v="1"/>
    <m/>
    <m/>
    <m/>
    <m/>
    <m/>
    <m/>
    <x v="1"/>
    <x v="1"/>
    <m/>
    <d v="2012-09-11T00:00:00"/>
    <x v="5"/>
    <m/>
    <m/>
    <m/>
    <m/>
    <m/>
    <m/>
    <m/>
    <m/>
    <m/>
    <m/>
  </r>
  <r>
    <x v="0"/>
    <s v="Origem: DEPAM. Destino: SE-PE. 22/08/2014"/>
    <s v="01458.000818/2014-21"/>
    <x v="2"/>
    <x v="2"/>
    <s v="Recife"/>
    <x v="4"/>
    <s v="Loja Maçônica; Conciliação"/>
    <n v="1"/>
    <x v="1"/>
    <n v="1"/>
    <n v="906"/>
    <n v="1974"/>
    <d v="1974-05-10T00:00:00"/>
    <s v="Sr. José Cavalcanti de Amorim, Venerável da Loja Conciliação do Recife"/>
    <s v="não consta"/>
    <x v="5"/>
    <x v="4"/>
    <m/>
    <m/>
    <m/>
    <s v=" "/>
    <s v="Bem Imóvel"/>
    <s v="Edificação"/>
    <x v="1"/>
    <m/>
    <m/>
    <m/>
    <m/>
    <m/>
    <m/>
    <x v="1"/>
    <x v="1"/>
    <m/>
    <m/>
    <x v="0"/>
    <m/>
    <m/>
    <m/>
    <m/>
    <m/>
    <m/>
    <m/>
    <m/>
    <m/>
    <m/>
  </r>
  <r>
    <x v="2"/>
    <s v="Origem: DEPAM / Destino: Superintendência 28/06/2012"/>
    <s v="01458.000853/2012-88"/>
    <x v="3"/>
    <x v="6"/>
    <s v="Caeté"/>
    <x v="4"/>
    <s v="Chácara Tinoco - Casa da Familia Israel Pinheiro"/>
    <n v="1"/>
    <x v="1"/>
    <n v="1"/>
    <n v="907"/>
    <n v="1974"/>
    <m/>
    <m/>
    <m/>
    <x v="5"/>
    <x v="8"/>
    <m/>
    <m/>
    <m/>
    <s v=" "/>
    <s v="Bem Imóvel"/>
    <s v="Edificação"/>
    <x v="1"/>
    <m/>
    <m/>
    <m/>
    <m/>
    <m/>
    <m/>
    <x v="1"/>
    <x v="1"/>
    <m/>
    <m/>
    <x v="0"/>
    <m/>
    <m/>
    <m/>
    <m/>
    <m/>
    <m/>
    <m/>
    <m/>
    <m/>
    <m/>
  </r>
  <r>
    <x v="0"/>
    <s v="Processo INDEFERIDO em 03/05/1999."/>
    <m/>
    <x v="3"/>
    <x v="12"/>
    <s v="São Paulo"/>
    <x v="3"/>
    <s v="Coleção: Octales Marcondes (Peças da Coleção)"/>
    <n v="1"/>
    <x v="1"/>
    <n v="1"/>
    <n v="908"/>
    <n v="1974"/>
    <m/>
    <m/>
    <m/>
    <x v="5"/>
    <x v="4"/>
    <m/>
    <m/>
    <m/>
    <s v=" "/>
    <s v="Bem Móvel e Integrado"/>
    <s v="Coleção"/>
    <x v="1"/>
    <m/>
    <m/>
    <m/>
    <m/>
    <m/>
    <m/>
    <x v="1"/>
    <x v="1"/>
    <m/>
    <d v="1999-05-03T00:00:00"/>
    <x v="3"/>
    <m/>
    <m/>
    <m/>
    <m/>
    <m/>
    <m/>
    <m/>
    <m/>
    <m/>
    <s v="30/01/2003 : o processo foi consultado pelo técnico Mauro Bondi (9ª SR) que pleiteia do ANS a devolução dos negativos das fotos das peças da coleção, por terem sido feitos em SP. Os negativos ainda não foram localizados (ZCP em 27/01/2003)"/>
  </r>
  <r>
    <x v="0"/>
    <m/>
    <m/>
    <x v="3"/>
    <x v="12"/>
    <s v="Redenção da Serra"/>
    <x v="4"/>
    <s v="Fazenda Ponte Alta: casa"/>
    <n v="1"/>
    <x v="0"/>
    <n v="1"/>
    <n v="909"/>
    <n v="1974"/>
    <m/>
    <m/>
    <m/>
    <x v="5"/>
    <x v="0"/>
    <m/>
    <m/>
    <m/>
    <s v="SP3542305BIED00001"/>
    <s v="Bem Imóvel"/>
    <s v="Edificação"/>
    <x v="1"/>
    <m/>
    <d v="1976-02-06T00:00:00"/>
    <m/>
    <m/>
    <m/>
    <m/>
    <x v="50"/>
    <x v="5"/>
    <m/>
    <m/>
    <x v="0"/>
    <m/>
    <s v="Não se aplica"/>
    <m/>
    <m/>
    <m/>
    <m/>
    <m/>
    <m/>
    <m/>
    <m/>
  </r>
  <r>
    <x v="0"/>
    <m/>
    <m/>
    <x v="3"/>
    <x v="12"/>
    <s v="Paraibuna"/>
    <x v="4"/>
    <s v="Fazenda da Conceição: casa"/>
    <n v="1"/>
    <x v="0"/>
    <n v="1"/>
    <n v="910"/>
    <n v="1974"/>
    <m/>
    <m/>
    <m/>
    <x v="5"/>
    <x v="0"/>
    <m/>
    <m/>
    <m/>
    <s v="SP3535606BIED00001"/>
    <s v="Bem Imóvel"/>
    <s v="Edificação"/>
    <x v="1"/>
    <m/>
    <d v="1974-11-22T00:00:00"/>
    <m/>
    <m/>
    <m/>
    <m/>
    <x v="19"/>
    <x v="5"/>
    <m/>
    <m/>
    <x v="0"/>
    <s v="O imóvel está demolido"/>
    <s v="Não se aplica"/>
    <m/>
    <m/>
    <m/>
    <m/>
    <m/>
    <m/>
    <m/>
    <m/>
  </r>
  <r>
    <x v="0"/>
    <s v="indeferido em 20/01/2020"/>
    <s v="01458.000819/2014-75"/>
    <x v="3"/>
    <x v="12"/>
    <s v="Cotia"/>
    <x v="0"/>
    <s v="Igreja Matriz de N. Srª do Monte Serrat"/>
    <n v="1"/>
    <x v="1"/>
    <n v="1"/>
    <n v="911"/>
    <n v="1974"/>
    <d v="1974-06-22T00:00:00"/>
    <s v="Deputado José Camargo"/>
    <s v="não consta"/>
    <x v="5"/>
    <x v="4"/>
    <s v="INDEFERIMENTO"/>
    <d v="2020-01-20T00:00:00"/>
    <m/>
    <s v=" "/>
    <s v="Bem Imóvel"/>
    <s v="Edificação"/>
    <x v="0"/>
    <m/>
    <m/>
    <m/>
    <m/>
    <m/>
    <m/>
    <x v="1"/>
    <x v="1"/>
    <m/>
    <m/>
    <x v="0"/>
    <m/>
    <m/>
    <m/>
    <m/>
    <m/>
    <m/>
    <m/>
    <m/>
    <m/>
    <m/>
  </r>
  <r>
    <x v="0"/>
    <s v="INDEFERIDO em 18/09/2015"/>
    <s v="01458.000820/2014-08"/>
    <x v="2"/>
    <x v="0"/>
    <s v="Igrejinha"/>
    <x v="4"/>
    <s v="Casa de Pedra"/>
    <n v="1"/>
    <x v="1"/>
    <n v="1"/>
    <n v="912"/>
    <n v="1974"/>
    <d v="1974-05-30T00:00:00"/>
    <s v="Victor Faccioni, Secretário de Estado, Chefe da Casa Civil do Governo do Estado do Rio Grande do Sul"/>
    <s v="não consta"/>
    <x v="5"/>
    <x v="4"/>
    <m/>
    <m/>
    <m/>
    <s v=" "/>
    <s v="Bem Imóvel"/>
    <s v="Edificação"/>
    <x v="1"/>
    <m/>
    <m/>
    <m/>
    <m/>
    <m/>
    <m/>
    <x v="1"/>
    <x v="1"/>
    <m/>
    <d v="1905-07-07T00:00:00"/>
    <x v="5"/>
    <m/>
    <m/>
    <m/>
    <m/>
    <m/>
    <m/>
    <m/>
    <m/>
    <m/>
    <m/>
  </r>
  <r>
    <x v="2"/>
    <s v="Origem: DEPAM. Destino: SE-CE. 22/08/2014"/>
    <s v="01458.000821/2014-44"/>
    <x v="2"/>
    <x v="9"/>
    <s v="Aiuaba"/>
    <x v="4"/>
    <s v="Casa: Umbuzeiro (Sítio)"/>
    <n v="1"/>
    <x v="1"/>
    <n v="1"/>
    <n v="913"/>
    <n v="1974"/>
    <d v="1974-04-30T00:00:00"/>
    <s v="Arq. José Liberal de Castro"/>
    <s v="não consta"/>
    <x v="5"/>
    <x v="8"/>
    <m/>
    <m/>
    <m/>
    <s v=" "/>
    <s v="Bem Imóvel"/>
    <s v="Edificação"/>
    <x v="1"/>
    <m/>
    <m/>
    <m/>
    <m/>
    <m/>
    <m/>
    <x v="1"/>
    <x v="1"/>
    <m/>
    <m/>
    <x v="0"/>
    <m/>
    <m/>
    <m/>
    <m/>
    <m/>
    <m/>
    <m/>
    <m/>
    <m/>
    <m/>
  </r>
  <r>
    <x v="0"/>
    <m/>
    <m/>
    <x v="0"/>
    <x v="10"/>
    <s v="Florianópolis"/>
    <x v="4"/>
    <s v="Prédio na rua Conselheiro Mafra, que foi sede da antiga Alfândega e da Delegacia da Receita Federal"/>
    <n v="1"/>
    <x v="0"/>
    <n v="1"/>
    <n v="914"/>
    <n v="1974"/>
    <m/>
    <m/>
    <m/>
    <x v="5"/>
    <x v="0"/>
    <m/>
    <m/>
    <m/>
    <s v="SC4205407BIED00010"/>
    <s v="Bem Imóvel"/>
    <s v="Edificação"/>
    <x v="1"/>
    <m/>
    <d v="1975-03-10T00:00:00"/>
    <d v="1975-03-10T00:00:00"/>
    <m/>
    <m/>
    <m/>
    <x v="46"/>
    <x v="5"/>
    <m/>
    <m/>
    <x v="0"/>
    <m/>
    <s v="Não se aplica"/>
    <s v="não"/>
    <s v="P"/>
    <s v="sim"/>
    <m/>
    <m/>
    <m/>
    <m/>
    <s v="Entorno: PORTARIA Nº 500, DE 20 DE OUTUBRO DE 2014"/>
  </r>
  <r>
    <x v="0"/>
    <s v="Processo INDEFERIDO em 16/03/2017"/>
    <s v="01458.000822/2014-99"/>
    <x v="3"/>
    <x v="12"/>
    <s v="Franca"/>
    <x v="0"/>
    <s v=" Igreja: Matriz"/>
    <n v="1"/>
    <x v="1"/>
    <n v="1"/>
    <n v="915"/>
    <n v="1974"/>
    <d v="1974-06-06T00:00:00"/>
    <s v="Câmra Municipal de Franca"/>
    <d v="1974-09-20T00:00:00"/>
    <x v="5"/>
    <x v="4"/>
    <m/>
    <m/>
    <m/>
    <s v=" "/>
    <s v="Bem Imóvel"/>
    <s v="Edificação"/>
    <x v="0"/>
    <m/>
    <m/>
    <m/>
    <m/>
    <m/>
    <m/>
    <x v="1"/>
    <x v="1"/>
    <m/>
    <m/>
    <x v="0"/>
    <m/>
    <m/>
    <m/>
    <m/>
    <m/>
    <m/>
    <m/>
    <m/>
    <m/>
    <m/>
  </r>
  <r>
    <x v="0"/>
    <s v="Origem: DEPAM. Destino: SE-RJ. 22/08/2014. Encaminhado ao Arquivo Central em 12/01/15"/>
    <s v="01458.001573/2012-97"/>
    <x v="3"/>
    <x v="3"/>
    <s v="São Gonçalo"/>
    <x v="4"/>
    <s v="Casa: Engenho Novo (Fazenda do)"/>
    <n v="1"/>
    <x v="1"/>
    <n v="1"/>
    <n v="916"/>
    <n v="1974"/>
    <d v="1974-03-25T00:00:00"/>
    <s v="Câmra Municipal de São Gonçalo"/>
    <s v="não consta"/>
    <x v="5"/>
    <x v="4"/>
    <m/>
    <m/>
    <m/>
    <s v=" "/>
    <s v="Bem Imóvel"/>
    <s v="Edificação"/>
    <x v="1"/>
    <m/>
    <m/>
    <m/>
    <m/>
    <m/>
    <m/>
    <x v="1"/>
    <x v="1"/>
    <m/>
    <d v="2015-01-16T00:00:00"/>
    <x v="5"/>
    <m/>
    <m/>
    <m/>
    <m/>
    <m/>
    <m/>
    <m/>
    <m/>
    <m/>
    <s v="O bem foi tombado pelo INEPAC"/>
  </r>
  <r>
    <x v="0"/>
    <m/>
    <m/>
    <x v="5"/>
    <x v="21"/>
    <s v="Corumbá"/>
    <x v="2"/>
    <s v="Conjunto de Edificações Que Compõem o Forte de Coimbra ; Presídio de Nova Coimbra (Antigo) "/>
    <n v="1"/>
    <x v="0"/>
    <n v="1"/>
    <n v="917"/>
    <n v="1974"/>
    <m/>
    <m/>
    <m/>
    <x v="5"/>
    <x v="0"/>
    <m/>
    <m/>
    <m/>
    <s v="MS5003207BIED00001"/>
    <s v="Bem Imóvel"/>
    <s v="Conjunto Arquitetônico"/>
    <x v="1"/>
    <d v="1974-10-31T00:00:00"/>
    <d v="1974-10-31T00:00:00"/>
    <m/>
    <m/>
    <m/>
    <m/>
    <x v="19"/>
    <x v="5"/>
    <m/>
    <m/>
    <x v="0"/>
    <m/>
    <s v="Não se aplica"/>
    <m/>
    <m/>
    <m/>
    <m/>
    <m/>
    <m/>
    <m/>
    <m/>
  </r>
  <r>
    <x v="3"/>
    <s v="tombamento emergencial"/>
    <s v="01458.000926/2014-01"/>
    <x v="2"/>
    <x v="2"/>
    <s v="São Lourenço da Mata"/>
    <x v="4"/>
    <s v="Casa: Camaragibe (Engenho)"/>
    <n v="1"/>
    <x v="1"/>
    <n v="1"/>
    <n v="918"/>
    <n v="1974"/>
    <d v="1974-09-30T00:00:00"/>
    <s v="FUNDARPE"/>
    <s v="não consta"/>
    <x v="5"/>
    <x v="8"/>
    <s v="TOMBAMENTO EMERGENCIAL"/>
    <m/>
    <m/>
    <s v=" "/>
    <s v="Bem Imóvel"/>
    <s v="Edificação"/>
    <x v="1"/>
    <m/>
    <m/>
    <m/>
    <m/>
    <m/>
    <m/>
    <x v="1"/>
    <x v="1"/>
    <m/>
    <m/>
    <x v="0"/>
    <m/>
    <m/>
    <m/>
    <m/>
    <m/>
    <m/>
    <m/>
    <m/>
    <m/>
    <m/>
  </r>
  <r>
    <x v="0"/>
    <s v="Processo INDEFERIDO em 27/02/2004."/>
    <m/>
    <x v="3"/>
    <x v="3"/>
    <s v="Rio de Janeiro"/>
    <x v="9"/>
    <s v="Reservatório d'água de Laranjeiras"/>
    <n v="1"/>
    <x v="1"/>
    <n v="1"/>
    <n v="919"/>
    <n v="1975"/>
    <m/>
    <m/>
    <m/>
    <x v="5"/>
    <x v="4"/>
    <m/>
    <m/>
    <m/>
    <s v=" "/>
    <s v="Bem Imóvel"/>
    <s v="Obra de Engenharia"/>
    <x v="1"/>
    <m/>
    <m/>
    <m/>
    <m/>
    <m/>
    <m/>
    <x v="1"/>
    <x v="1"/>
    <m/>
    <d v="2004-02-27T00:00:00"/>
    <x v="2"/>
    <m/>
    <m/>
    <m/>
    <m/>
    <m/>
    <m/>
    <m/>
    <m/>
    <m/>
    <m/>
  </r>
  <r>
    <x v="0"/>
    <s v="ARQUIVADO em 29/12/2014."/>
    <s v="01458.000112/2012-05"/>
    <x v="3"/>
    <x v="3"/>
    <s v="Rio de Janeiro"/>
    <x v="0"/>
    <s v="Capela de Nossa Senhora da Piedade"/>
    <n v="1"/>
    <x v="1"/>
    <n v="1"/>
    <n v="920"/>
    <n v="1975"/>
    <d v="1975-03-05T00:00:00"/>
    <s v="Pedro Calmon - Presidente do IHGB"/>
    <s v="não consta"/>
    <x v="5"/>
    <x v="4"/>
    <m/>
    <d v="2014-12-29T00:00:00"/>
    <m/>
    <s v=" "/>
    <s v="Bem Imóvel"/>
    <s v="Edificação"/>
    <x v="0"/>
    <m/>
    <m/>
    <m/>
    <m/>
    <m/>
    <m/>
    <x v="1"/>
    <x v="1"/>
    <m/>
    <d v="2014-12-29T00:00:00"/>
    <x v="5"/>
    <m/>
    <m/>
    <m/>
    <m/>
    <m/>
    <m/>
    <m/>
    <m/>
    <m/>
    <m/>
  </r>
  <r>
    <x v="3"/>
    <s v="Direção do DEPAM, em 28/08/2015"/>
    <s v="01458.001028/2013-81"/>
    <x v="2"/>
    <x v="2"/>
    <s v="Recife"/>
    <x v="4"/>
    <s v="Estação do Brum"/>
    <n v="1"/>
    <x v="1"/>
    <n v="1"/>
    <n v="921"/>
    <n v="1975"/>
    <m/>
    <m/>
    <m/>
    <x v="5"/>
    <x v="8"/>
    <s v="INDEFERIMENTO"/>
    <m/>
    <m/>
    <s v="PE2611606BIED00023"/>
    <s v="Bem Imóvel"/>
    <s v="Edificação"/>
    <x v="1"/>
    <m/>
    <m/>
    <m/>
    <m/>
    <m/>
    <m/>
    <x v="1"/>
    <x v="1"/>
    <m/>
    <m/>
    <x v="0"/>
    <m/>
    <m/>
    <m/>
    <m/>
    <m/>
    <m/>
    <m/>
    <m/>
    <m/>
    <m/>
  </r>
  <r>
    <x v="0"/>
    <m/>
    <m/>
    <x v="2"/>
    <x v="2"/>
    <s v="Recife"/>
    <x v="0"/>
    <s v="Igreja de Nossa Senhora do Terço"/>
    <n v="1"/>
    <x v="0"/>
    <n v="1"/>
    <n v="922"/>
    <n v="1974"/>
    <m/>
    <m/>
    <m/>
    <x v="5"/>
    <x v="0"/>
    <m/>
    <m/>
    <m/>
    <s v="PE2611606BIED00029"/>
    <s v="Bem Imóvel"/>
    <s v="Edificação"/>
    <x v="0"/>
    <m/>
    <d v="1975-12-30T00:00:00"/>
    <d v="1975-12-30T00:00:00"/>
    <m/>
    <m/>
    <n v="110"/>
    <x v="46"/>
    <x v="5"/>
    <n v="1984"/>
    <m/>
    <x v="0"/>
    <s v="Na 110ª reunião do Conselho Consultivo teria sido definida a poligonal de proteção. Verificar!"/>
    <s v="Não se aplica"/>
    <m/>
    <s v="sim"/>
    <m/>
    <m/>
    <m/>
    <m/>
    <m/>
    <s v="Delimitação de entorno incluindo vários bens, que teria sido apresentada ao Conselho Consultivo (verificar). Mapas com delimitações no Sambaqui.O tombamento inclui todo o recheio da igreja, inclusive imaginária e alfaias relacionadas no inventário realiza"/>
  </r>
  <r>
    <x v="0"/>
    <m/>
    <m/>
    <x v="2"/>
    <x v="2"/>
    <s v="Recife"/>
    <x v="0"/>
    <s v="Igreja de São José do Ribamar"/>
    <n v="1"/>
    <x v="0"/>
    <n v="1"/>
    <n v="923"/>
    <n v="1975"/>
    <m/>
    <m/>
    <m/>
    <x v="5"/>
    <x v="0"/>
    <m/>
    <m/>
    <m/>
    <s v="PE2611606BIED00012"/>
    <s v="Bem Imóvel"/>
    <s v="Edificação"/>
    <x v="0"/>
    <m/>
    <d v="1980-04-08T00:00:00"/>
    <d v="1980-04-08T00:00:00"/>
    <m/>
    <n v="1976"/>
    <s v="74, 110"/>
    <x v="37"/>
    <x v="6"/>
    <n v="1984"/>
    <m/>
    <x v="0"/>
    <s v="Na 110ª reunião do Conselho Consultivo teria sido definida a poligonal de proteção. Verificar!"/>
    <s v="Não se aplica"/>
    <m/>
    <s v="sim"/>
    <m/>
    <m/>
    <m/>
    <m/>
    <m/>
    <s v="Delimitação de entorno incluindo vários bens, que teria sido apresentada ao Conselho Consultivo (verificar). Mapas com delimitações no Sambaqui."/>
  </r>
  <r>
    <x v="0"/>
    <s v="Processo INDEFERIDO em 28/04/1999."/>
    <m/>
    <x v="5"/>
    <x v="23"/>
    <s v="Brasília"/>
    <x v="4"/>
    <s v="Casa: Escola Júlia Kubitschek  (Edifício de Madeira)"/>
    <n v="1"/>
    <x v="1"/>
    <n v="1"/>
    <n v="924"/>
    <n v="1975"/>
    <m/>
    <m/>
    <m/>
    <x v="5"/>
    <x v="4"/>
    <m/>
    <m/>
    <m/>
    <s v=" "/>
    <s v="Bem Imóvel"/>
    <s v="Edificação"/>
    <x v="1"/>
    <m/>
    <m/>
    <m/>
    <m/>
    <m/>
    <m/>
    <x v="1"/>
    <x v="1"/>
    <m/>
    <d v="1999-04-28T00:00:00"/>
    <x v="3"/>
    <m/>
    <m/>
    <m/>
    <m/>
    <m/>
    <m/>
    <m/>
    <m/>
    <m/>
    <m/>
  </r>
  <r>
    <x v="0"/>
    <m/>
    <m/>
    <x v="0"/>
    <x v="0"/>
    <s v="Pelotas"/>
    <x v="2"/>
    <s v="Prédios números 2, 6 e 8, formando um conjunto arquitetônico, situados na Praça Coronel Pedro Osório"/>
    <n v="1"/>
    <x v="0"/>
    <n v="1"/>
    <n v="925"/>
    <n v="1975"/>
    <m/>
    <m/>
    <m/>
    <x v="5"/>
    <x v="0"/>
    <m/>
    <m/>
    <m/>
    <s v="RS-4314407-BI-CA-00001"/>
    <s v="Bem Imóvel"/>
    <s v="Conjunto Arquitetônico"/>
    <x v="1"/>
    <d v="1977-12-15T00:00:00"/>
    <m/>
    <d v="1977-12-15T00:00:00"/>
    <m/>
    <m/>
    <m/>
    <x v="47"/>
    <x v="5"/>
    <m/>
    <m/>
    <x v="0"/>
    <m/>
    <s v="Não se aplica"/>
    <m/>
    <m/>
    <m/>
    <m/>
    <m/>
    <m/>
    <m/>
    <m/>
  </r>
  <r>
    <x v="0"/>
    <s v="Indeferido em 11/06/2021"/>
    <s v="01458.000933/2014-03"/>
    <x v="2"/>
    <x v="5"/>
    <s v="Alcobaça"/>
    <x v="0"/>
    <s v="Igreja Matriz de São Bernardo"/>
    <n v="1"/>
    <x v="1"/>
    <n v="1"/>
    <n v="926"/>
    <n v="1975"/>
    <s v="não existe"/>
    <s v="interna"/>
    <s v="não consta"/>
    <x v="5"/>
    <x v="4"/>
    <m/>
    <m/>
    <m/>
    <s v=" "/>
    <s v="Bem Imóvel"/>
    <s v="Edificação"/>
    <x v="0"/>
    <m/>
    <m/>
    <m/>
    <m/>
    <m/>
    <m/>
    <x v="1"/>
    <x v="1"/>
    <m/>
    <m/>
    <x v="0"/>
    <m/>
    <m/>
    <m/>
    <m/>
    <m/>
    <m/>
    <m/>
    <m/>
    <m/>
    <m/>
  </r>
  <r>
    <x v="0"/>
    <s v="Processo INDEFERIDO em 26/08/2014."/>
    <s v="01458.000162/2014-46"/>
    <x v="0"/>
    <x v="0"/>
    <s v="Rio Grande"/>
    <x v="4"/>
    <s v="Cin-Teatro - Casa à rua General Bacelar, 363,365,367; Teatro Sete de Setembro - antigo "/>
    <n v="1"/>
    <x v="1"/>
    <n v="1"/>
    <n v="927"/>
    <n v="1975"/>
    <m/>
    <m/>
    <m/>
    <x v="5"/>
    <x v="4"/>
    <m/>
    <m/>
    <m/>
    <s v=" "/>
    <s v="Bem Imóvel"/>
    <s v="Edificação"/>
    <x v="1"/>
    <m/>
    <m/>
    <m/>
    <m/>
    <m/>
    <m/>
    <x v="1"/>
    <x v="1"/>
    <m/>
    <d v="2014-08-26T00:00:00"/>
    <x v="5"/>
    <m/>
    <m/>
    <m/>
    <m/>
    <m/>
    <m/>
    <m/>
    <m/>
    <m/>
    <m/>
  </r>
  <r>
    <x v="0"/>
    <s v="Perda de objeto"/>
    <s v="01458.000934/2014-40"/>
    <x v="2"/>
    <x v="2"/>
    <s v="Ribeirão"/>
    <x v="4"/>
    <s v="Casa: Lages (Casa Grande do Engenho)"/>
    <n v="1"/>
    <x v="1"/>
    <n v="1"/>
    <n v="928"/>
    <n v="1975"/>
    <d v="1975-06-17T00:00:00"/>
    <s v="Assembleia Legislativa do Estado de Pernambuco"/>
    <s v="não consta"/>
    <x v="5"/>
    <x v="4"/>
    <s v="INDEFERIMENTO"/>
    <d v="2020-01-20T00:00:00"/>
    <m/>
    <s v=" "/>
    <s v="Bem Imóvel"/>
    <s v="Edificação"/>
    <x v="1"/>
    <m/>
    <m/>
    <m/>
    <m/>
    <m/>
    <m/>
    <x v="1"/>
    <x v="1"/>
    <m/>
    <m/>
    <x v="0"/>
    <m/>
    <m/>
    <m/>
    <m/>
    <m/>
    <m/>
    <m/>
    <m/>
    <m/>
    <m/>
  </r>
  <r>
    <x v="0"/>
    <s v="Processo INDEFERIDO em 02/10/2012."/>
    <s v="01458.000978/2012-16"/>
    <x v="3"/>
    <x v="6"/>
    <s v="Cataguases"/>
    <x v="4"/>
    <s v="Casa."/>
    <n v="1"/>
    <x v="1"/>
    <n v="1"/>
    <n v="929"/>
    <n v="1975"/>
    <m/>
    <m/>
    <m/>
    <x v="5"/>
    <x v="4"/>
    <m/>
    <m/>
    <m/>
    <s v=" "/>
    <s v="Bem Imóvel"/>
    <s v="Edificação"/>
    <x v="1"/>
    <m/>
    <m/>
    <m/>
    <m/>
    <m/>
    <m/>
    <x v="1"/>
    <x v="1"/>
    <m/>
    <d v="2012-10-02T00:00:00"/>
    <x v="5"/>
    <m/>
    <m/>
    <m/>
    <m/>
    <m/>
    <m/>
    <m/>
    <m/>
    <m/>
    <m/>
  </r>
  <r>
    <x v="0"/>
    <m/>
    <m/>
    <x v="2"/>
    <x v="8"/>
    <s v="São Luís"/>
    <x v="5"/>
    <s v="Fortaleza de Santo Antônio: remanescentes"/>
    <n v="1"/>
    <x v="0"/>
    <n v="1"/>
    <n v="930"/>
    <n v="1975"/>
    <m/>
    <m/>
    <m/>
    <x v="5"/>
    <x v="0"/>
    <m/>
    <m/>
    <m/>
    <s v="MA2111300BIED00002"/>
    <s v="Bem Imóvel"/>
    <s v="Ruína"/>
    <x v="1"/>
    <d v="1975-08-06T00:00:00"/>
    <m/>
    <m/>
    <m/>
    <m/>
    <m/>
    <x v="46"/>
    <x v="5"/>
    <m/>
    <m/>
    <x v="0"/>
    <m/>
    <s v="Não se aplica"/>
    <s v="sim"/>
    <s v="Não se aplica"/>
    <s v="sim"/>
    <s v="sim"/>
    <m/>
    <m/>
    <m/>
    <m/>
  </r>
  <r>
    <x v="2"/>
    <s v="SE/GO: 31/07/2013. Incorporou a Igreja do processo nº 1207-T-86. "/>
    <s v="01458.000659/2010-31"/>
    <x v="5"/>
    <x v="15"/>
    <s v="Luziânia"/>
    <x v="7"/>
    <s v="Conjunto: Arquitetônico de Luziânia"/>
    <n v="1"/>
    <x v="1"/>
    <n v="1"/>
    <n v="931"/>
    <n v="1975"/>
    <m/>
    <m/>
    <m/>
    <x v="5"/>
    <x v="8"/>
    <m/>
    <m/>
    <m/>
    <s v=" "/>
    <s v="Bem Imóvel"/>
    <s v="Conjunto Urbano"/>
    <x v="1"/>
    <m/>
    <m/>
    <m/>
    <m/>
    <m/>
    <m/>
    <x v="1"/>
    <x v="1"/>
    <m/>
    <m/>
    <x v="0"/>
    <m/>
    <m/>
    <m/>
    <m/>
    <m/>
    <m/>
    <m/>
    <m/>
    <m/>
    <m/>
  </r>
  <r>
    <x v="2"/>
    <s v="Origem: DEPAM. Destino: SE-PB. 20/08/2014. Apontado como prioritário pela Superintendência (2015)"/>
    <s v="01458.000935/2014-94"/>
    <x v="2"/>
    <x v="7"/>
    <s v="Baía da Traição"/>
    <x v="11"/>
    <s v="Praia: Baía da Traição"/>
    <n v="1"/>
    <x v="1"/>
    <n v="1"/>
    <n v="932"/>
    <n v="1975"/>
    <d v="1974-12-18T00:00:00"/>
    <s v="interna"/>
    <s v="não consta"/>
    <x v="5"/>
    <x v="8"/>
    <m/>
    <m/>
    <m/>
    <s v=" "/>
    <s v="Bem Paisagístico"/>
    <s v="Paisagem"/>
    <x v="1"/>
    <m/>
    <m/>
    <m/>
    <m/>
    <m/>
    <m/>
    <x v="1"/>
    <x v="1"/>
    <m/>
    <m/>
    <x v="0"/>
    <m/>
    <m/>
    <m/>
    <m/>
    <m/>
    <m/>
    <m/>
    <m/>
    <m/>
    <m/>
  </r>
  <r>
    <x v="0"/>
    <s v="Ofício do dia 09/10/1975 informa a anulação da decisão do Conselho Consultivo em tombar o prédio."/>
    <m/>
    <x v="3"/>
    <x v="3"/>
    <s v="Rio de Janeiro"/>
    <x v="4"/>
    <s v="Embaixada da Itália "/>
    <n v="1"/>
    <x v="1"/>
    <n v="1"/>
    <n v="933"/>
    <n v="1975"/>
    <m/>
    <m/>
    <m/>
    <x v="5"/>
    <x v="4"/>
    <m/>
    <m/>
    <m/>
    <s v=" "/>
    <s v="Bem Imóvel"/>
    <s v="Edificação"/>
    <x v="1"/>
    <m/>
    <m/>
    <m/>
    <m/>
    <n v="1975"/>
    <s v="70, 71"/>
    <x v="1"/>
    <x v="1"/>
    <m/>
    <d v="1975-10-09T00:00:00"/>
    <x v="9"/>
    <s v="Tombamento aprovado e desaprovado no mesmo ano."/>
    <m/>
    <m/>
    <m/>
    <m/>
    <m/>
    <m/>
    <m/>
    <m/>
    <m/>
  </r>
  <r>
    <x v="0"/>
    <s v="O Conselho Consultivo do IPHAN decidiu pelo tombamento do bem após a decisão de demolição do mesmo, porém, o Ministro da Educação e Cultura, a fim de não causar transtornos nas relações Brasil-Argentina, não homologou o tombamento."/>
    <m/>
    <x v="3"/>
    <x v="3"/>
    <s v="Rio de Janeiro"/>
    <x v="4"/>
    <s v="Casa: Botafogo (Praia de),228; Embaixada da Argentina"/>
    <n v="1"/>
    <x v="1"/>
    <n v="1"/>
    <n v="934"/>
    <n v="1975"/>
    <m/>
    <m/>
    <m/>
    <x v="5"/>
    <x v="4"/>
    <m/>
    <m/>
    <m/>
    <s v=" "/>
    <s v="Bem Imóvel"/>
    <s v="Edificação"/>
    <x v="1"/>
    <m/>
    <m/>
    <m/>
    <m/>
    <s v="1975, 1977"/>
    <s v="70, 75"/>
    <x v="1"/>
    <x v="1"/>
    <m/>
    <s v="09/09/1977"/>
    <x v="9"/>
    <s v="Aparentemente não foi homologado. Na 75ª reunião do Conselho Consultivo consta da Ata a informação de que o processo teria sido enviado ao &quot;Senhor Ministro de Estado&quot; que informou, através de seu chefe de gabinete, que o processo seria arquivado de acordo"/>
    <m/>
    <m/>
    <m/>
    <m/>
    <m/>
    <m/>
    <m/>
    <m/>
    <m/>
  </r>
  <r>
    <x v="0"/>
    <s v="Ofício que informa o INDEFERIMENTO do Processo em 15/03/1979."/>
    <m/>
    <x v="2"/>
    <x v="5"/>
    <s v=" Inhambupe"/>
    <x v="4"/>
    <s v="Casa: Paço Municipal; Paço Municipal de Inhambupe"/>
    <n v="1"/>
    <x v="1"/>
    <n v="1"/>
    <n v="935"/>
    <n v="1975"/>
    <m/>
    <m/>
    <m/>
    <x v="5"/>
    <x v="4"/>
    <m/>
    <m/>
    <m/>
    <s v=" "/>
    <s v="Bem Imóvel"/>
    <s v="Edificação"/>
    <x v="1"/>
    <m/>
    <m/>
    <m/>
    <m/>
    <m/>
    <m/>
    <x v="1"/>
    <x v="1"/>
    <m/>
    <d v="1979-03-15T00:00:00"/>
    <x v="9"/>
    <s v="O bem não apresenta ria qualidades que justifique seu tombamento a nível federal, sugere acautelamento a nível estadual."/>
    <m/>
    <m/>
    <m/>
    <m/>
    <m/>
    <m/>
    <m/>
    <m/>
    <m/>
  </r>
  <r>
    <x v="0"/>
    <s v="Processo INDEFERIDO em 10/06/2013."/>
    <s v="01458.001571/2012-06"/>
    <x v="3"/>
    <x v="3"/>
    <s v="Porciúncula "/>
    <x v="4"/>
    <s v="Casa: Sobrado Porciúncula; Sobradão de Porciúncula"/>
    <n v="1"/>
    <x v="1"/>
    <n v="1"/>
    <n v="936"/>
    <n v="1975"/>
    <m/>
    <m/>
    <m/>
    <x v="5"/>
    <x v="4"/>
    <m/>
    <m/>
    <m/>
    <s v=" "/>
    <s v="Bem Imóvel"/>
    <s v="Edificação"/>
    <x v="1"/>
    <m/>
    <m/>
    <m/>
    <m/>
    <m/>
    <m/>
    <x v="1"/>
    <x v="1"/>
    <m/>
    <d v="2013-06-10T00:00:00"/>
    <x v="5"/>
    <m/>
    <m/>
    <m/>
    <m/>
    <m/>
    <m/>
    <m/>
    <m/>
    <m/>
    <m/>
  </r>
  <r>
    <x v="0"/>
    <m/>
    <m/>
    <x v="3"/>
    <x v="6"/>
    <s v="Pitangui"/>
    <x v="4"/>
    <s v="Casa do Padre Belchior na Rua Padre belchior n 85"/>
    <n v="1"/>
    <x v="0"/>
    <n v="1"/>
    <n v="937"/>
    <n v="1975"/>
    <m/>
    <m/>
    <m/>
    <x v="5"/>
    <x v="0"/>
    <m/>
    <m/>
    <m/>
    <s v="MG3151404BIED00002"/>
    <s v="Bem Imóvel"/>
    <s v="Edificação"/>
    <x v="1"/>
    <m/>
    <d v="1980-04-18T00:00:00"/>
    <m/>
    <m/>
    <n v="1979"/>
    <n v="84"/>
    <x v="37"/>
    <x v="6"/>
    <m/>
    <m/>
    <x v="0"/>
    <s v="Foram tombados, não só a construção do século XVIII, mas também o casarão que está presente no terreno."/>
    <s v="Não se aplica"/>
    <m/>
    <m/>
    <m/>
    <m/>
    <m/>
    <m/>
    <m/>
    <m/>
  </r>
  <r>
    <x v="0"/>
    <s v="Processo INDEFERIDO em 11/09/2012. Anexou o processo 542."/>
    <s v="01458.000978/2012-16"/>
    <x v="3"/>
    <x v="6"/>
    <s v="Sabará "/>
    <x v="4"/>
    <s v="Casa do Aleijadinho"/>
    <n v="1"/>
    <x v="1"/>
    <n v="1"/>
    <n v="938"/>
    <n v="1976"/>
    <m/>
    <m/>
    <m/>
    <x v="5"/>
    <x v="4"/>
    <m/>
    <m/>
    <m/>
    <s v=" "/>
    <s v="Bem Imóvel"/>
    <s v="Edificação"/>
    <x v="1"/>
    <m/>
    <m/>
    <m/>
    <m/>
    <m/>
    <m/>
    <x v="1"/>
    <x v="1"/>
    <m/>
    <d v="2012-09-11T00:00:00"/>
    <x v="5"/>
    <m/>
    <m/>
    <m/>
    <m/>
    <m/>
    <m/>
    <m/>
    <m/>
    <m/>
    <m/>
  </r>
  <r>
    <x v="0"/>
    <s v="Encaminhado para INDEFERIMENTO em 20/06/2016"/>
    <s v="01458.000979/2012-52"/>
    <x v="3"/>
    <x v="6"/>
    <s v="Lagoa Santa"/>
    <x v="11"/>
    <s v="Grutas e Lapas (14)"/>
    <n v="1"/>
    <x v="1"/>
    <n v="1"/>
    <n v="939"/>
    <n v="1976"/>
    <m/>
    <m/>
    <m/>
    <x v="5"/>
    <x v="4"/>
    <m/>
    <m/>
    <m/>
    <s v=" "/>
    <s v="Bem Paisagístico"/>
    <s v="Paisagem"/>
    <x v="1"/>
    <m/>
    <m/>
    <m/>
    <m/>
    <m/>
    <m/>
    <x v="1"/>
    <x v="1"/>
    <m/>
    <m/>
    <x v="0"/>
    <m/>
    <m/>
    <m/>
    <m/>
    <m/>
    <m/>
    <m/>
    <m/>
    <m/>
    <m/>
  </r>
  <r>
    <x v="0"/>
    <m/>
    <m/>
    <x v="2"/>
    <x v="8"/>
    <s v="São Luís"/>
    <x v="4"/>
    <s v="Palacete Gentil Braga -  Rua Oswaldo Cruz, nº 782 (esquina com a Rua do Passeio) "/>
    <n v="1"/>
    <x v="0"/>
    <n v="1"/>
    <n v="940"/>
    <n v="1976"/>
    <m/>
    <m/>
    <m/>
    <x v="5"/>
    <x v="0"/>
    <m/>
    <m/>
    <m/>
    <s v="MA2111300BIED00009"/>
    <s v="Bem Imóvel"/>
    <s v="Edificação"/>
    <x v="1"/>
    <m/>
    <m/>
    <d v="1978-11-01T00:00:00"/>
    <m/>
    <n v="1978"/>
    <n v="82"/>
    <x v="22"/>
    <x v="5"/>
    <m/>
    <m/>
    <x v="0"/>
    <s v="Segundo Superintendência: &quot;O bem tombado pelo Governo Federal, está inserido dentro do Conjunto Histórico, Arquitetônico e Paisagístico do Centro Urbano de São Luís tombado pelo Governo do Estado do Maranhão &quot;, ou seja, não tem entorno delimitado pelo IPH"/>
    <s v="Não se aplica"/>
    <s v="sim"/>
    <s v="S/D"/>
    <s v="não"/>
    <s v="sim"/>
    <m/>
    <m/>
    <m/>
    <s v="Segundo Superintendência: &quot;O bem tombado pelo Governo Federal, está inserido dentro do Conjunto Histórico, Arquitetônico e Paisagístico do Centro Urbano de São Luís tombado pelo Governo do Estado do Maranhão &quot;, ou seja, não tem entorno delimitado pelo IPH"/>
  </r>
  <r>
    <x v="3"/>
    <s v="CGID: 15/01/2016 (Mônica). Vários bens. Instrução concluída. Indicação de tombamento das fazendas Machadinha, Mato de Pipa e Quissamã. Solicitação de delimitação de área de entorno. "/>
    <s v="01458.001570/2012-53"/>
    <x v="3"/>
    <x v="3"/>
    <s v="Quissamã"/>
    <x v="4"/>
    <s v="Fazenda Mandiqueira (casa)"/>
    <n v="1"/>
    <x v="1"/>
    <n v="0"/>
    <n v="941"/>
    <n v="1976"/>
    <m/>
    <m/>
    <m/>
    <x v="5"/>
    <x v="8"/>
    <s v="DEFERIMENTO"/>
    <m/>
    <m/>
    <s v=" "/>
    <s v="Bem Imóvel"/>
    <s v="Edificação"/>
    <x v="1"/>
    <m/>
    <m/>
    <m/>
    <m/>
    <m/>
    <m/>
    <x v="1"/>
    <x v="1"/>
    <m/>
    <m/>
    <x v="0"/>
    <m/>
    <m/>
    <m/>
    <m/>
    <m/>
    <m/>
    <m/>
    <m/>
    <m/>
    <m/>
  </r>
  <r>
    <x v="3"/>
    <s v="CGID: 15/01/2016 (Mônica). Vários bens. Instrução concluída. Indicação de tombamento das fazendas Machadinha, Mato de Pipa e Quissamã. Solicitação de delimitação de área de entorno. "/>
    <s v="01458.001570/2012-53"/>
    <x v="3"/>
    <x v="3"/>
    <s v="Quissamã"/>
    <x v="4"/>
    <s v="Fazenda Mato de Pipa (casa)"/>
    <n v="1"/>
    <x v="1"/>
    <n v="0"/>
    <n v="941"/>
    <n v="1976"/>
    <m/>
    <m/>
    <m/>
    <x v="5"/>
    <x v="8"/>
    <s v="DEFERIMENTO"/>
    <m/>
    <m/>
    <s v=" "/>
    <s v="Bem Imóvel"/>
    <s v="Edificação"/>
    <x v="1"/>
    <m/>
    <m/>
    <m/>
    <m/>
    <m/>
    <m/>
    <x v="1"/>
    <x v="1"/>
    <m/>
    <m/>
    <x v="0"/>
    <m/>
    <m/>
    <m/>
    <m/>
    <m/>
    <m/>
    <m/>
    <m/>
    <m/>
    <m/>
  </r>
  <r>
    <x v="3"/>
    <s v="CGID: 15/01/2016 (Mônica). Vários bens. Instrução concluída. Indicação de tombamento das fazendas Machadinha, Mato de Pipa e Quissamã. Solicitação de delimitação de área de entorno. "/>
    <s v="01458.001570/2012-53"/>
    <x v="3"/>
    <x v="3"/>
    <s v="Quissamã"/>
    <x v="4"/>
    <s v="Fazenda Machadinha (casa),"/>
    <n v="1"/>
    <x v="1"/>
    <n v="1"/>
    <n v="941"/>
    <n v="1976"/>
    <m/>
    <m/>
    <m/>
    <x v="5"/>
    <x v="8"/>
    <s v="DEFERIMENTO"/>
    <m/>
    <m/>
    <s v=" "/>
    <s v="Bem Imóvel"/>
    <s v="Edificação"/>
    <x v="1"/>
    <m/>
    <m/>
    <m/>
    <m/>
    <m/>
    <m/>
    <x v="1"/>
    <x v="1"/>
    <m/>
    <m/>
    <x v="0"/>
    <m/>
    <m/>
    <m/>
    <m/>
    <m/>
    <m/>
    <m/>
    <m/>
    <m/>
    <m/>
  </r>
  <r>
    <x v="0"/>
    <m/>
    <m/>
    <x v="2"/>
    <x v="2"/>
    <s v="Recife"/>
    <x v="5"/>
    <s v="Arraial novo do Bom Jesus"/>
    <n v="1"/>
    <x v="0"/>
    <n v="1"/>
    <n v="942"/>
    <n v="1976"/>
    <m/>
    <m/>
    <m/>
    <x v="5"/>
    <x v="0"/>
    <m/>
    <m/>
    <m/>
    <s v="PE2611606BIED00039"/>
    <s v="Bem Imóvel"/>
    <s v="Ruína"/>
    <x v="1"/>
    <m/>
    <d v="1980-04-08T00:00:00"/>
    <m/>
    <m/>
    <n v="1976"/>
    <s v="74, 110"/>
    <x v="37"/>
    <x v="6"/>
    <n v="1984"/>
    <m/>
    <x v="0"/>
    <s v="Na 110ª reunião do Conselho Consultivo teria sido definida a poligonal de proteção. "/>
    <s v="Não se aplica"/>
    <m/>
    <m/>
    <m/>
    <m/>
    <m/>
    <m/>
    <m/>
    <m/>
  </r>
  <r>
    <x v="3"/>
    <s v="Origem: PF. Destino: Depam, em 02/12/2016. Rerratificação aprovada pelo Conselho em 11/09/2014. Impugnações recebidas depois disso."/>
    <s v="01450.004930/2018-34"/>
    <x v="0"/>
    <x v="10"/>
    <s v="Florianópolis"/>
    <x v="0"/>
    <s v="Fortaleza de Nossa Senhora da Conceição de Araçatuba"/>
    <n v="1"/>
    <x v="0"/>
    <n v="1"/>
    <n v="943"/>
    <n v="1976"/>
    <m/>
    <m/>
    <m/>
    <x v="5"/>
    <x v="3"/>
    <m/>
    <m/>
    <m/>
    <s v="SC4205407BIED00004"/>
    <s v="Bem Imóvel"/>
    <s v="Edificação"/>
    <x v="1"/>
    <d v="1980-04-08T00:00:00"/>
    <d v="1980-04-08T00:00:00"/>
    <m/>
    <m/>
    <n v="1978"/>
    <s v="80, 73"/>
    <x v="37"/>
    <x v="6"/>
    <n v="2014"/>
    <m/>
    <x v="0"/>
    <s v="Durante a rerratificação (2014) foi proposta a alteração na inscrição para explicitar a inclusão do Forte Marechal Moura, Farol de Naufragados, paisagem natural e acervo de artilharia (que deverá ser conferido pela SE)."/>
    <s v="T"/>
    <s v="sim"/>
    <s v="S/D"/>
    <s v="não"/>
    <m/>
    <m/>
    <m/>
    <m/>
    <s v="Durante a rerratificação foi redelimitada a poligonal de tombamento. Não foi proposta área de entorno."/>
  </r>
  <r>
    <x v="0"/>
    <m/>
    <m/>
    <x v="3"/>
    <x v="12"/>
    <s v="São Paulo"/>
    <x v="4"/>
    <s v="Estação da Luz"/>
    <n v="1"/>
    <x v="0"/>
    <n v="1"/>
    <n v="944"/>
    <n v="1976"/>
    <m/>
    <m/>
    <m/>
    <x v="5"/>
    <x v="0"/>
    <m/>
    <m/>
    <m/>
    <s v=" SP3550308BIED00003"/>
    <s v="Bem Imóvel"/>
    <s v="Edificação"/>
    <x v="1"/>
    <m/>
    <d v="1996-10-10T00:00:00"/>
    <d v="1996-10-10T00:00:00"/>
    <m/>
    <s v="1977, 1995"/>
    <s v="75, 76, 8"/>
    <x v="48"/>
    <x v="9"/>
    <m/>
    <m/>
    <x v="0"/>
    <s v="Na 75ª reunião do Conselho (1977), apesar de se reconhecer a importância do bem para a cidade de São Paulo e para a história da megalópole, entendeu-se que o município e o estado possuem meios de garantir a salvaguarda do local, pois o mesmo não teria rel"/>
    <s v="Não se aplica"/>
    <m/>
    <m/>
    <m/>
    <m/>
    <m/>
    <m/>
    <m/>
    <m/>
  </r>
  <r>
    <x v="0"/>
    <s v="Ofício que informa o INDEFERIMENTO do Processo em 07/06/1977."/>
    <m/>
    <x v="3"/>
    <x v="3"/>
    <s v="Rio de Janeiro"/>
    <x v="0"/>
    <s v="Igreja: Nossa Senhora da Paz"/>
    <n v="1"/>
    <x v="1"/>
    <n v="1"/>
    <n v="945"/>
    <n v="1976"/>
    <m/>
    <m/>
    <m/>
    <x v="5"/>
    <x v="4"/>
    <m/>
    <m/>
    <m/>
    <s v=" "/>
    <s v="Bem Imóvel"/>
    <s v="Edificação"/>
    <x v="0"/>
    <m/>
    <m/>
    <m/>
    <m/>
    <n v="1976"/>
    <n v="74"/>
    <x v="1"/>
    <x v="1"/>
    <m/>
    <d v="1977-06-07T00:00:00"/>
    <x v="9"/>
    <s v="Não jutifica tombamento do bem a nível federal, encaminhando estudo para tombamento a nível municipal."/>
    <m/>
    <m/>
    <m/>
    <m/>
    <m/>
    <m/>
    <m/>
    <m/>
    <m/>
  </r>
  <r>
    <x v="0"/>
    <s v="Ofício que informa o INDEFERIMENTO do Processo em 20/12/1976."/>
    <m/>
    <x v="3"/>
    <x v="3"/>
    <s v="Rio de Janeiro"/>
    <x v="4"/>
    <s v="Casa: Visconde do Rio Branco (Rua),48; Escola Tiradentes"/>
    <n v="1"/>
    <x v="1"/>
    <n v="1"/>
    <n v="946"/>
    <n v="1976"/>
    <m/>
    <m/>
    <m/>
    <x v="5"/>
    <x v="4"/>
    <m/>
    <m/>
    <m/>
    <s v=" "/>
    <s v="Bem Imóvel"/>
    <s v="Edificação"/>
    <x v="1"/>
    <m/>
    <m/>
    <m/>
    <m/>
    <n v="1976"/>
    <n v="74"/>
    <x v="1"/>
    <x v="1"/>
    <m/>
    <d v="1976-12-20T00:00:00"/>
    <x v="9"/>
    <s v=" Encaminhada proposta para tombamento pelo Instituto Estadual do Patrimônio Cultural do Estado do Rio de Janeiro."/>
    <m/>
    <m/>
    <m/>
    <m/>
    <m/>
    <m/>
    <m/>
    <m/>
    <m/>
  </r>
  <r>
    <x v="0"/>
    <s v="Processo INDEFERIDO em 05/07/1999."/>
    <m/>
    <x v="5"/>
    <x v="15"/>
    <s v="Mozarlândia"/>
    <x v="5"/>
    <s v="Forte: (Ruínas) Arraial das Tesouras"/>
    <n v="1"/>
    <x v="1"/>
    <n v="1"/>
    <n v="947"/>
    <n v="1976"/>
    <m/>
    <m/>
    <m/>
    <x v="5"/>
    <x v="4"/>
    <m/>
    <m/>
    <m/>
    <s v=" "/>
    <s v="Bem Imóvel"/>
    <s v="Ruína"/>
    <x v="1"/>
    <m/>
    <m/>
    <m/>
    <m/>
    <m/>
    <m/>
    <x v="1"/>
    <x v="1"/>
    <m/>
    <d v="1999-07-05T00:00:00"/>
    <x v="3"/>
    <s v="O presidente usou de seu direito de arquivar diretamente processos que receberam pareceres negativos da área técnica do IPHAN, sem que os mesmos processos fossem apreciados pelo Conselho."/>
    <m/>
    <m/>
    <m/>
    <m/>
    <m/>
    <m/>
    <m/>
    <m/>
    <m/>
  </r>
  <r>
    <x v="0"/>
    <s v="Ofício que informa o INDEFERIMENTO do Processo em 05/01/1981."/>
    <m/>
    <x v="2"/>
    <x v="5"/>
    <s v="Caetité "/>
    <x v="4"/>
    <s v="Casa: (Antigo Forum) "/>
    <n v="1"/>
    <x v="1"/>
    <n v="1"/>
    <n v="948"/>
    <n v="1976"/>
    <m/>
    <m/>
    <m/>
    <x v="5"/>
    <x v="4"/>
    <m/>
    <m/>
    <m/>
    <s v=" "/>
    <s v="Bem Imóvel"/>
    <s v="Edificação"/>
    <x v="1"/>
    <m/>
    <m/>
    <m/>
    <m/>
    <m/>
    <m/>
    <x v="1"/>
    <x v="1"/>
    <m/>
    <d v="1981-01-05T00:00:00"/>
    <x v="7"/>
    <s v="Encaminhada proposta de tombamento a Fundação do Patrmônio Artistico e Cultural da Bahia, tendo o referido bem significação regional."/>
    <m/>
    <m/>
    <m/>
    <m/>
    <m/>
    <m/>
    <m/>
    <m/>
    <m/>
  </r>
  <r>
    <x v="0"/>
    <m/>
    <s v="01450.000246/2007-21"/>
    <x v="3"/>
    <x v="3"/>
    <s v="Rio de Janeiro"/>
    <x v="0"/>
    <s v="Igreja: Positivista do Brasil"/>
    <n v="1"/>
    <x v="0"/>
    <n v="1"/>
    <n v="949"/>
    <n v="1976"/>
    <m/>
    <m/>
    <m/>
    <x v="5"/>
    <x v="0"/>
    <m/>
    <m/>
    <m/>
    <s v="RJ3304557BIED00002"/>
    <s v="Bem Imóvel"/>
    <s v="Edificação"/>
    <x v="0"/>
    <m/>
    <d v="2012-12-20T00:00:00"/>
    <m/>
    <m/>
    <n v="2010"/>
    <n v="66"/>
    <x v="45"/>
    <x v="7"/>
    <m/>
    <m/>
    <x v="0"/>
    <s v="Tombamento aprovado pela 66ª Reunião do Conselho Consultivo do IPHAN realizada nos dia 09 e 10.12.2010 - Aguarda inscrição no Livro do Tombo. Origem: Arquivo 25/06/2012."/>
    <s v="Não se aplica"/>
    <m/>
    <s v="T"/>
    <m/>
    <m/>
    <m/>
    <m/>
    <m/>
    <m/>
  </r>
  <r>
    <x v="2"/>
    <s v="Origem: DEPAM 26/10/2012 / Destino: Superintendência 12/12/2012"/>
    <s v="01458.001499/2012-17"/>
    <x v="3"/>
    <x v="6"/>
    <s v="Sabará "/>
    <x v="0"/>
    <s v=" Igreja: Rosário (Capela de N.Sª do Rosário da Eremida de Santa Efigênia), Mestre Caetano (região de Cuiabá) "/>
    <n v="1"/>
    <x v="1"/>
    <n v="1"/>
    <n v="950"/>
    <n v="1976"/>
    <m/>
    <m/>
    <m/>
    <x v="5"/>
    <x v="8"/>
    <m/>
    <m/>
    <m/>
    <s v=" "/>
    <s v="Bem Imóvel"/>
    <s v="Edificação"/>
    <x v="0"/>
    <m/>
    <m/>
    <m/>
    <m/>
    <m/>
    <m/>
    <x v="1"/>
    <x v="1"/>
    <m/>
    <m/>
    <x v="0"/>
    <m/>
    <m/>
    <m/>
    <m/>
    <m/>
    <m/>
    <m/>
    <m/>
    <m/>
    <m/>
  </r>
  <r>
    <x v="0"/>
    <s v="Origem: DEPAM. Destino: Arquivo Central, para anexação ao processo nº 1500-T-02. 26/09/2014"/>
    <s v="01458.000936/2014-39"/>
    <x v="5"/>
    <x v="15"/>
    <s v="Goiânia"/>
    <x v="4"/>
    <s v="Casa: (Museu Professor Zoroastro Artiaga)"/>
    <n v="1"/>
    <x v="1"/>
    <n v="1"/>
    <n v="951"/>
    <n v="1977"/>
    <d v="1976-12-07T00:00:00"/>
    <s v="interna"/>
    <s v="não consta"/>
    <x v="5"/>
    <x v="6"/>
    <m/>
    <m/>
    <m/>
    <s v="não cadastrado no sicg"/>
    <s v="Bem Imóvel"/>
    <s v="Edificação"/>
    <x v="1"/>
    <m/>
    <m/>
    <m/>
    <m/>
    <m/>
    <m/>
    <x v="1"/>
    <x v="1"/>
    <m/>
    <m/>
    <x v="0"/>
    <m/>
    <m/>
    <m/>
    <m/>
    <m/>
    <m/>
    <m/>
    <m/>
    <m/>
    <m/>
  </r>
  <r>
    <x v="0"/>
    <s v="Comunicação que informa a não homologação do tombamento por parte do ministro de Estado de Educação e Cultura em 27/04/1978."/>
    <m/>
    <x v="3"/>
    <x v="3"/>
    <s v="Rio de Janeiro"/>
    <x v="4"/>
    <s v="Casa: Conde de Bonfim (Rua),186 (Palácio Ducal - que foi residência de Duque de Caxias)"/>
    <n v="1"/>
    <x v="1"/>
    <n v="1"/>
    <n v="952"/>
    <n v="1977"/>
    <m/>
    <m/>
    <m/>
    <x v="5"/>
    <x v="4"/>
    <m/>
    <m/>
    <m/>
    <s v=" "/>
    <s v="Bem Imóvel"/>
    <s v="Edificação"/>
    <x v="1"/>
    <m/>
    <m/>
    <m/>
    <m/>
    <n v="1977"/>
    <n v="76"/>
    <x v="1"/>
    <x v="1"/>
    <m/>
    <d v="1978-04-27T00:00:00"/>
    <x v="9"/>
    <s v="Na ata 76 não fica claro se houve a aprovação do tombamento, por causa de uma carta enviada pelo CNPQ onde o órgão se voluntariava para restaurar o edifício e instalar no mesmo uma de suas divisões, assim como uma biblioteca e seus cursos especializados. "/>
    <m/>
    <m/>
    <m/>
    <m/>
    <m/>
    <m/>
    <m/>
    <m/>
    <m/>
  </r>
  <r>
    <x v="0"/>
    <m/>
    <m/>
    <x v="3"/>
    <x v="3"/>
    <s v="Rio de Janeiro"/>
    <x v="4"/>
    <s v="Escola de Enfermagem Ana Neri: pavilhão de aulas"/>
    <n v="1"/>
    <x v="0"/>
    <n v="1"/>
    <n v="953"/>
    <n v="1977"/>
    <m/>
    <m/>
    <m/>
    <x v="5"/>
    <x v="0"/>
    <m/>
    <m/>
    <m/>
    <s v="RJ3304557BIED00095"/>
    <s v="Bem Imóvel"/>
    <s v="Edificação"/>
    <x v="1"/>
    <m/>
    <d v="1986-08-14T00:00:00"/>
    <m/>
    <m/>
    <n v="1986"/>
    <n v="119"/>
    <x v="51"/>
    <x v="6"/>
    <m/>
    <m/>
    <x v="0"/>
    <m/>
    <s v="Não se aplica"/>
    <m/>
    <m/>
    <m/>
    <m/>
    <m/>
    <m/>
    <m/>
    <m/>
  </r>
  <r>
    <x v="0"/>
    <s v="Aanexado ao de número 1561-T-08, relativo ao bem &quot;Estabelecimento das Fazendas Nacionais do Piauí: fábrica de manteiga e queijo, no município de Campinas do Piauí, e estabelecimento rural São Pedro de Alcântara, no município de Floriano, ambos no estado d"/>
    <m/>
    <x v="2"/>
    <x v="25"/>
    <s v="Campinas do Piauí"/>
    <x v="4"/>
    <s v="Casa: Primeira Fábrica de Laticínios do norte do Brasil (Antigas Fazendas Nacionais)"/>
    <n v="1"/>
    <x v="1"/>
    <n v="1"/>
    <n v="954"/>
    <n v="1977"/>
    <m/>
    <m/>
    <m/>
    <x v="5"/>
    <x v="6"/>
    <m/>
    <m/>
    <m/>
    <s v="PI2202109BICA00001"/>
    <s v="Bem Imóvel"/>
    <s v="Edificação"/>
    <x v="1"/>
    <m/>
    <m/>
    <m/>
    <m/>
    <m/>
    <m/>
    <x v="1"/>
    <x v="1"/>
    <m/>
    <m/>
    <x v="0"/>
    <m/>
    <m/>
    <m/>
    <m/>
    <m/>
    <m/>
    <m/>
    <m/>
    <m/>
    <s v="Localização Armário 03 (?)"/>
  </r>
  <r>
    <x v="0"/>
    <m/>
    <m/>
    <x v="3"/>
    <x v="3"/>
    <s v="Rio de Janeiro"/>
    <x v="8"/>
    <s v="Sabre de Honra do General Osório, Marquês de Herval"/>
    <n v="1"/>
    <x v="0"/>
    <n v="1"/>
    <n v="955"/>
    <n v="1977"/>
    <m/>
    <m/>
    <m/>
    <x v="5"/>
    <x v="0"/>
    <m/>
    <m/>
    <m/>
    <s v="RJ3304557BMAR00002"/>
    <s v="Bem Móvel e Integrado"/>
    <s v="Artefato"/>
    <x v="1"/>
    <m/>
    <d v="1978-04-05T00:00:00"/>
    <d v="1978-04-05T00:00:00"/>
    <m/>
    <n v="1977"/>
    <n v="76"/>
    <x v="22"/>
    <x v="5"/>
    <m/>
    <m/>
    <x v="0"/>
    <m/>
    <s v="Não se aplica"/>
    <m/>
    <s v="Não se aplica"/>
    <m/>
    <m/>
    <m/>
    <m/>
    <m/>
    <s v="Atualmente, encontra-se no Museu Histórico do Exército, situado à Praça Coronel Eugenio Franco, nº 1, Copacabana"/>
  </r>
  <r>
    <x v="0"/>
    <s v="INDEFERIDO em 31/10/2014"/>
    <s v="01458.000318/2014-99"/>
    <x v="2"/>
    <x v="24"/>
    <s v="Manaus"/>
    <x v="4"/>
    <s v="Antigo Quartel da Polícia Militar, na Praça Heliodoro Baldi, Centro "/>
    <n v="1"/>
    <x v="1"/>
    <n v="1"/>
    <n v="956"/>
    <n v="1977"/>
    <d v="1976-12-09T00:00:00"/>
    <s v="Instituto Geográfico e Histórico do Amazonas"/>
    <s v="não consta"/>
    <x v="5"/>
    <x v="4"/>
    <m/>
    <m/>
    <m/>
    <s v=" "/>
    <s v="Bem Imóvel"/>
    <s v="Edificação"/>
    <x v="1"/>
    <m/>
    <m/>
    <m/>
    <m/>
    <m/>
    <m/>
    <x v="1"/>
    <x v="1"/>
    <m/>
    <d v="2014-10-31T00:00:00"/>
    <x v="5"/>
    <s v="Superintendência informa que não há interesse no tombamento isolado (está inserido na poligonal de tombamento do Centro Histórico e já está protegido nas esferas estadual e municipal). Tabela anexa ao memorando nº110/2014/GAB IPHAN/AM, de 13/05/2014 (CPRO"/>
    <m/>
    <m/>
    <m/>
    <m/>
    <m/>
    <m/>
    <m/>
    <m/>
    <m/>
  </r>
  <r>
    <x v="2"/>
    <m/>
    <s v="01458.000937/2014-83"/>
    <x v="2"/>
    <x v="2"/>
    <s v="Olinda"/>
    <x v="0"/>
    <s v="Igreja do Amparo"/>
    <n v="1"/>
    <x v="1"/>
    <n v="1"/>
    <n v="957"/>
    <n v="1977"/>
    <s v="não existe"/>
    <s v="interna"/>
    <s v="não consta"/>
    <x v="5"/>
    <x v="8"/>
    <m/>
    <m/>
    <m/>
    <s v=" "/>
    <s v="Bem Imóvel"/>
    <s v="Edificação"/>
    <x v="0"/>
    <m/>
    <m/>
    <m/>
    <m/>
    <m/>
    <m/>
    <x v="1"/>
    <x v="1"/>
    <m/>
    <m/>
    <x v="0"/>
    <m/>
    <m/>
    <m/>
    <m/>
    <m/>
    <m/>
    <m/>
    <m/>
    <m/>
    <m/>
  </r>
  <r>
    <x v="2"/>
    <s v="Origem: DEPAM. Destino: SE-PE. 20/08/2014"/>
    <s v="01458.000932/2014-51"/>
    <x v="2"/>
    <x v="2"/>
    <s v="Olinda"/>
    <x v="0"/>
    <s v="Igreja de São João"/>
    <n v="1"/>
    <x v="1"/>
    <n v="1"/>
    <n v="958"/>
    <n v="1977"/>
    <s v="não existe"/>
    <m/>
    <s v="não consta"/>
    <x v="5"/>
    <x v="8"/>
    <m/>
    <m/>
    <m/>
    <s v=" "/>
    <s v="Bem Imóvel"/>
    <s v="Edificação"/>
    <x v="0"/>
    <m/>
    <m/>
    <m/>
    <m/>
    <m/>
    <m/>
    <x v="1"/>
    <x v="1"/>
    <m/>
    <m/>
    <x v="0"/>
    <m/>
    <m/>
    <m/>
    <m/>
    <m/>
    <m/>
    <m/>
    <m/>
    <m/>
    <m/>
  </r>
  <r>
    <x v="2"/>
    <s v="Origem: DEPAM. Destino: SE-MG, em 13/08/2015"/>
    <s v="01458.000834/2012-51"/>
    <x v="3"/>
    <x v="6"/>
    <s v="Monte Alegre de Minas"/>
    <x v="2"/>
    <s v="Cemitério:(onde repousam restos mortais dos heróis da Retirada de Laguna)"/>
    <n v="1"/>
    <x v="1"/>
    <n v="1"/>
    <n v="959"/>
    <n v="1977"/>
    <m/>
    <m/>
    <m/>
    <x v="5"/>
    <x v="8"/>
    <s v="DEFERIMENTO"/>
    <m/>
    <m/>
    <s v=" "/>
    <s v="Bem Imóvel"/>
    <s v="Conjunto Arquitetônico"/>
    <x v="4"/>
    <m/>
    <m/>
    <m/>
    <m/>
    <m/>
    <m/>
    <x v="1"/>
    <x v="1"/>
    <m/>
    <m/>
    <x v="0"/>
    <m/>
    <m/>
    <m/>
    <m/>
    <m/>
    <m/>
    <m/>
    <m/>
    <m/>
    <m/>
  </r>
  <r>
    <x v="0"/>
    <s v="Encaminhado para INDEFERIMENTO em 06/09/2016"/>
    <s v="01458.001029/2013-26"/>
    <x v="2"/>
    <x v="5"/>
    <s v="Aratuípe"/>
    <x v="0"/>
    <s v="Igreja: Santo Antônio dos Índios"/>
    <n v="1"/>
    <x v="1"/>
    <n v="1"/>
    <n v="960"/>
    <n v="1977"/>
    <m/>
    <m/>
    <m/>
    <x v="5"/>
    <x v="4"/>
    <m/>
    <m/>
    <m/>
    <s v=" "/>
    <s v="Bem Imóvel"/>
    <s v="Edificação"/>
    <x v="0"/>
    <m/>
    <m/>
    <m/>
    <m/>
    <m/>
    <m/>
    <x v="1"/>
    <x v="1"/>
    <m/>
    <d v="1905-07-08T00:00:00"/>
    <x v="5"/>
    <m/>
    <m/>
    <m/>
    <m/>
    <m/>
    <m/>
    <m/>
    <m/>
    <m/>
    <m/>
  </r>
  <r>
    <x v="0"/>
    <s v="Processo INDEFERIDO em 09/10/1990."/>
    <m/>
    <x v="3"/>
    <x v="12"/>
    <s v="Cachoeira Paulista"/>
    <x v="4"/>
    <s v="Casa Estação Ferroviária"/>
    <n v="1"/>
    <x v="1"/>
    <n v="1"/>
    <n v="961"/>
    <n v="1977"/>
    <m/>
    <m/>
    <m/>
    <x v="5"/>
    <x v="4"/>
    <m/>
    <m/>
    <m/>
    <s v=" "/>
    <s v="Bem Imóvel"/>
    <s v="Edificação"/>
    <x v="1"/>
    <m/>
    <m/>
    <m/>
    <m/>
    <m/>
    <m/>
    <x v="1"/>
    <x v="1"/>
    <m/>
    <d v="1990-10-09T00:00:00"/>
    <x v="3"/>
    <m/>
    <m/>
    <m/>
    <m/>
    <m/>
    <m/>
    <m/>
    <m/>
    <m/>
    <m/>
  </r>
  <r>
    <x v="0"/>
    <s v="Despacho para INDEFERIR o Processo em 06/06/1979."/>
    <m/>
    <x v="3"/>
    <x v="3"/>
    <s v="Rio de Janeiro"/>
    <x v="4"/>
    <s v="Casa Boa Vista"/>
    <n v="1"/>
    <x v="1"/>
    <n v="1"/>
    <n v="962"/>
    <n v="1977"/>
    <m/>
    <m/>
    <m/>
    <x v="5"/>
    <x v="4"/>
    <m/>
    <m/>
    <m/>
    <s v=" "/>
    <s v="Bem Imóvel"/>
    <s v="Edificação"/>
    <x v="1"/>
    <m/>
    <m/>
    <m/>
    <m/>
    <m/>
    <m/>
    <x v="1"/>
    <x v="1"/>
    <m/>
    <d v="1979-06-06T00:00:00"/>
    <x v="9"/>
    <s v="O citado bem foi tombado pelo INEPAC"/>
    <m/>
    <m/>
    <m/>
    <m/>
    <m/>
    <m/>
    <m/>
    <m/>
    <m/>
  </r>
  <r>
    <x v="0"/>
    <s v="Processo INDEFERIDO em 08/06/2010."/>
    <s v="01450.015991/2007-74"/>
    <x v="0"/>
    <x v="10"/>
    <s v="Pirabeiraba/Joenville"/>
    <x v="2"/>
    <s v="Cemitério:Dona Francisca"/>
    <n v="1"/>
    <x v="1"/>
    <n v="1"/>
    <n v="963"/>
    <n v="1977"/>
    <m/>
    <m/>
    <m/>
    <x v="5"/>
    <x v="4"/>
    <m/>
    <m/>
    <m/>
    <s v=" "/>
    <s v="Bem Imóvel"/>
    <s v="Conjunto Arquitetônico"/>
    <x v="4"/>
    <m/>
    <m/>
    <m/>
    <m/>
    <m/>
    <m/>
    <x v="1"/>
    <x v="1"/>
    <m/>
    <d v="2010-06-08T00:00:00"/>
    <x v="5"/>
    <m/>
    <m/>
    <m/>
    <m/>
    <m/>
    <m/>
    <m/>
    <m/>
    <m/>
    <m/>
  </r>
  <r>
    <x v="2"/>
    <s v="Origem: DEPAM. Destino: SE-PE. 20/08/2014"/>
    <s v="01458.000931/2014-14"/>
    <x v="2"/>
    <x v="2"/>
    <s v="Vitória de Santo Antão"/>
    <x v="11"/>
    <s v=" Área onde ocorreu a batalha de 03/08/1645"/>
    <n v="1"/>
    <x v="1"/>
    <n v="1"/>
    <n v="964"/>
    <n v="1977"/>
    <d v="1974-04-24T00:00:00"/>
    <s v="Instituto Histórico e Geográfico de Vitória de Santo Antão"/>
    <s v="não consta"/>
    <x v="5"/>
    <x v="8"/>
    <m/>
    <m/>
    <m/>
    <s v=" "/>
    <s v="Bem Paisagístico"/>
    <s v="Paisagem"/>
    <x v="1"/>
    <m/>
    <m/>
    <m/>
    <m/>
    <m/>
    <m/>
    <x v="1"/>
    <x v="1"/>
    <m/>
    <m/>
    <x v="0"/>
    <m/>
    <m/>
    <m/>
    <m/>
    <m/>
    <m/>
    <m/>
    <m/>
    <m/>
    <m/>
  </r>
  <r>
    <x v="0"/>
    <s v="Ofício que informa o INDEFERIMENTO do Processo em 28/09/1979."/>
    <m/>
    <x v="2"/>
    <x v="25"/>
    <s v="Parnaguá"/>
    <x v="4"/>
    <s v="Paço Municipal (antigo)"/>
    <n v="1"/>
    <x v="1"/>
    <n v="1"/>
    <n v="965"/>
    <n v="1977"/>
    <m/>
    <m/>
    <m/>
    <x v="5"/>
    <x v="4"/>
    <m/>
    <m/>
    <m/>
    <s v=" "/>
    <s v="Bem Imóvel"/>
    <s v="Edificação"/>
    <x v="1"/>
    <m/>
    <m/>
    <m/>
    <m/>
    <m/>
    <m/>
    <x v="1"/>
    <x v="1"/>
    <m/>
    <d v="1979-09-26T00:00:00"/>
    <x v="9"/>
    <s v="Não apresentaria caracteristicas que justificassem seu acautelamento a nível federal"/>
    <m/>
    <m/>
    <m/>
    <m/>
    <m/>
    <m/>
    <m/>
    <m/>
    <m/>
  </r>
  <r>
    <x v="0"/>
    <m/>
    <m/>
    <x v="5"/>
    <x v="22"/>
    <s v="Cáceres"/>
    <x v="8"/>
    <s v="Marco do Jaurú, na Praça Barão do Rio Branco"/>
    <n v="1"/>
    <x v="0"/>
    <n v="1"/>
    <n v="966"/>
    <n v="1977"/>
    <m/>
    <m/>
    <m/>
    <x v="5"/>
    <x v="0"/>
    <m/>
    <m/>
    <m/>
    <s v="MT5102504BMAR00001"/>
    <s v="Bem Móvel e Integrado"/>
    <s v="Artefato"/>
    <x v="1"/>
    <m/>
    <d v="1978-10-04T00:00:00"/>
    <d v="1978-10-04T00:00:00"/>
    <m/>
    <n v="1978"/>
    <n v="79"/>
    <x v="22"/>
    <x v="5"/>
    <m/>
    <m/>
    <x v="0"/>
    <m/>
    <s v="Não se aplica"/>
    <m/>
    <s v="Não se aplica"/>
    <m/>
    <m/>
    <m/>
    <m/>
    <m/>
    <m/>
  </r>
  <r>
    <x v="0"/>
    <s v="Seu tombamento teria sido aprovado, mas não foi inscrito (verificar observações). O processo 0967-T-77 foi ANEXADO ao volume 2 do Processo 0662-T-62, estando tombado no conjunto."/>
    <m/>
    <x v="3"/>
    <x v="3"/>
    <s v="Petrópolis"/>
    <x v="0"/>
    <s v="Casa: Rui Barbosa (Praça),55"/>
    <n v="1"/>
    <x v="4"/>
    <n v="1"/>
    <n v="967"/>
    <n v="1977"/>
    <m/>
    <m/>
    <m/>
    <x v="5"/>
    <x v="6"/>
    <m/>
    <m/>
    <m/>
    <s v="RJ3304557BIED00069"/>
    <s v="Bem Imóvel"/>
    <s v="Edificação"/>
    <x v="1"/>
    <m/>
    <m/>
    <m/>
    <m/>
    <n v="1979"/>
    <n v="84"/>
    <x v="1"/>
    <x v="1"/>
    <m/>
    <m/>
    <x v="0"/>
    <s v="Em 1979 foi aprovado o tombamento da casa e seu acervo. Ver porque não foi inscrita! Anexado ao processo 0662-T-62 - Conjunto urbano-paisagístico constituído pela Avenida Koeller (tombado)"/>
    <m/>
    <m/>
    <m/>
    <m/>
    <m/>
    <m/>
    <m/>
    <m/>
    <m/>
  </r>
  <r>
    <x v="0"/>
    <s v="Após inscrição da Rerratificação, Arquivo enviou para a Presidência para continuação dos trâmites de informação do tombamento definitivo (28/10/2015)"/>
    <s v="01450.011602/2008-12"/>
    <x v="2"/>
    <x v="9"/>
    <s v="Icó"/>
    <x v="7"/>
    <s v="Icó, CE: conjunto arquitetônico e urbanístico"/>
    <n v="1"/>
    <x v="0"/>
    <n v="1"/>
    <n v="968"/>
    <n v="1978"/>
    <m/>
    <m/>
    <m/>
    <x v="5"/>
    <x v="0"/>
    <m/>
    <m/>
    <m/>
    <s v="CE-2305407-BI-CU-00002"/>
    <s v="Bem Imóvel"/>
    <s v="Conjunto Urbano"/>
    <x v="1"/>
    <s v="04/12/1998_x000a_05/10/2015"/>
    <s v="04/12/1998_x000a_05/10/2015"/>
    <m/>
    <m/>
    <n v="1997"/>
    <n v="12"/>
    <x v="52"/>
    <x v="9"/>
    <n v="2015"/>
    <m/>
    <x v="0"/>
    <s v="Alteração da poligonal de tombamento analisada pela Câmara Setorial do Conselho Consultivo em 14/05/2014 e aprovada pelo conselho consultivo em 04/12/2014. Inscrita em 05/10/2015."/>
    <s v="T"/>
    <s v="sim"/>
    <s v="T"/>
    <s v="sim"/>
    <s v="sim"/>
    <m/>
    <s v="sim"/>
    <n v="2012"/>
    <s v="parecer conselheiro deve estar no volume III que não foi encontrado. Informações sobre delimitação das poligonais: DEPAM-RJ 98-99. Estudos para normatização contratados em 2012. Proposta de rerratificação encaminha em 06/2013"/>
  </r>
  <r>
    <x v="0"/>
    <m/>
    <m/>
    <x v="2"/>
    <x v="9"/>
    <s v="Aracati"/>
    <x v="7"/>
    <s v="Aracati, CE: conjunto arquitetônico e paisagístico"/>
    <n v="1"/>
    <x v="0"/>
    <n v="1"/>
    <n v="969"/>
    <n v="1978"/>
    <m/>
    <m/>
    <m/>
    <x v="5"/>
    <x v="0"/>
    <m/>
    <m/>
    <m/>
    <s v="CE-2301109-BI-CU-00001"/>
    <s v="Bem Imóvel"/>
    <s v="Conjunto Urbano"/>
    <x v="1"/>
    <d v="2001-10-31T00:00:00"/>
    <d v="2001-10-31T00:00:00"/>
    <m/>
    <m/>
    <n v="2000"/>
    <n v="21"/>
    <x v="53"/>
    <x v="8"/>
    <m/>
    <m/>
    <x v="0"/>
    <m/>
    <s v="T"/>
    <s v="sim"/>
    <s v="T"/>
    <s v="sim"/>
    <s v="sim"/>
    <m/>
    <m/>
    <m/>
    <s v="os pareceres devem estar no volume II que não foi encontrado"/>
  </r>
  <r>
    <x v="0"/>
    <m/>
    <m/>
    <x v="2"/>
    <x v="2"/>
    <s v="Recife"/>
    <x v="4"/>
    <s v="Prédio onde funciona a Faculdade de Direito do Recife, na Praça Adolfo Cirne s/nº"/>
    <n v="1"/>
    <x v="0"/>
    <n v="1"/>
    <n v="970"/>
    <n v="1978"/>
    <m/>
    <m/>
    <m/>
    <x v="5"/>
    <x v="0"/>
    <m/>
    <m/>
    <m/>
    <s v="PE2611606BIED00019"/>
    <s v="Bem Imóvel"/>
    <s v="Edificação"/>
    <x v="1"/>
    <m/>
    <d v="1980-08-06T00:00:00"/>
    <d v="1980-08-06T00:00:00"/>
    <m/>
    <n v="1980"/>
    <s v="92, 110"/>
    <x v="37"/>
    <x v="6"/>
    <n v="1984"/>
    <m/>
    <x v="0"/>
    <s v="Na 110ª reunião do Conselho Consultivo teria sido definida a poligonal de proteção. Verificar!"/>
    <s v="Não se aplica"/>
    <m/>
    <m/>
    <m/>
    <m/>
    <m/>
    <m/>
    <m/>
    <m/>
  </r>
  <r>
    <x v="0"/>
    <s v="Origem: 17/10/2012 / Destino: 01/02/2013"/>
    <s v="01458.000980/2012-87"/>
    <x v="3"/>
    <x v="6"/>
    <s v="Passos"/>
    <x v="0"/>
    <s v="Igreja: Penha "/>
    <n v="1"/>
    <x v="1"/>
    <n v="1"/>
    <n v="971"/>
    <n v="1977"/>
    <m/>
    <m/>
    <m/>
    <x v="5"/>
    <x v="4"/>
    <m/>
    <m/>
    <m/>
    <s v=" "/>
    <s v="Bem Imóvel"/>
    <s v="Edificação"/>
    <x v="0"/>
    <m/>
    <m/>
    <m/>
    <m/>
    <m/>
    <m/>
    <x v="1"/>
    <x v="1"/>
    <m/>
    <m/>
    <x v="0"/>
    <m/>
    <m/>
    <m/>
    <m/>
    <m/>
    <m/>
    <m/>
    <m/>
    <m/>
    <m/>
  </r>
  <r>
    <x v="0"/>
    <m/>
    <m/>
    <x v="2"/>
    <x v="5"/>
    <s v="Santo Amaro"/>
    <x v="4"/>
    <s v="Prédio na Rua do Imperador (ex-Jerônimo Gonçalves) nº 1, conhecido como &quot;Solar do Conde de Subaé&quot;"/>
    <n v="1"/>
    <x v="0"/>
    <n v="1"/>
    <n v="972"/>
    <n v="1978"/>
    <m/>
    <m/>
    <m/>
    <x v="5"/>
    <x v="0"/>
    <m/>
    <m/>
    <m/>
    <s v="BA2928604BIED00002"/>
    <s v="Bem Imóvel"/>
    <s v="Edificação"/>
    <x v="1"/>
    <m/>
    <d v="1979-01-30T00:00:00"/>
    <d v="1979-01-30T00:00:00"/>
    <m/>
    <n v="1978"/>
    <n v="79"/>
    <x v="54"/>
    <x v="5"/>
    <m/>
    <m/>
    <x v="0"/>
    <m/>
    <s v="Não se aplica"/>
    <m/>
    <m/>
    <m/>
    <m/>
    <m/>
    <m/>
    <m/>
    <m/>
  </r>
  <r>
    <x v="0"/>
    <m/>
    <m/>
    <x v="2"/>
    <x v="5"/>
    <s v="Itaparica"/>
    <x v="7"/>
    <s v="Conjunto arquitetônico, urbanístico e paisagístico, inclusive a Igreja Matriz do Santíssimo Sacramento"/>
    <n v="1"/>
    <x v="0"/>
    <n v="1"/>
    <n v="973"/>
    <n v="1978"/>
    <m/>
    <m/>
    <m/>
    <x v="5"/>
    <x v="0"/>
    <m/>
    <m/>
    <m/>
    <s v="BA2916104BICU00001"/>
    <s v="Bem Imóvel"/>
    <s v="Conjunto Urbano"/>
    <x v="1"/>
    <d v="1980-04-28T00:00:00"/>
    <d v="1980-04-28T00:00:00"/>
    <d v="1980-04-28T00:00:00"/>
    <m/>
    <n v="1978"/>
    <n v="79"/>
    <x v="37"/>
    <x v="6"/>
    <m/>
    <m/>
    <x v="0"/>
    <s v="anexou o 387-T-(sem data)"/>
    <m/>
    <m/>
    <m/>
    <m/>
    <m/>
    <m/>
    <m/>
    <m/>
    <s v="“O tombamento é estendido aos entornos das igrejas de São Lourenço e da Matriz do Santíssimo Sacramento, compreendendo: as praças Barros Galvão, Virgílio Damásio e Tenente Brotas e pelas ruas Padre Torres, do Cais e pelos becos localizados entre a rua do "/>
  </r>
  <r>
    <x v="0"/>
    <m/>
    <m/>
    <x v="2"/>
    <x v="5"/>
    <s v="Mucugê"/>
    <x v="7"/>
    <s v="Conjunto arquitetônico e paisagístico, especialmente o cemitério, da cidade de Mucugê"/>
    <n v="1"/>
    <x v="0"/>
    <n v="1"/>
    <n v="974"/>
    <n v="1978"/>
    <m/>
    <m/>
    <m/>
    <x v="5"/>
    <x v="0"/>
    <m/>
    <m/>
    <m/>
    <s v="BA2921906BICA00001"/>
    <s v="Bem Imóvel"/>
    <s v="Conjunto Urbano"/>
    <x v="1"/>
    <d v="1980-09-26T00:00:00"/>
    <m/>
    <m/>
    <m/>
    <n v="1980"/>
    <n v="92"/>
    <x v="37"/>
    <x v="6"/>
    <m/>
    <m/>
    <x v="0"/>
    <m/>
    <m/>
    <m/>
    <m/>
    <m/>
    <m/>
    <m/>
    <m/>
    <m/>
    <s v="Informações sobre delimitação das poligonais: DEPAM-RJ 98-99"/>
  </r>
  <r>
    <x v="0"/>
    <m/>
    <m/>
    <x v="2"/>
    <x v="5"/>
    <s v="Salvador"/>
    <x v="4"/>
    <s v="Prédio localizado na Av. Sete de Setembro, nº 401, ou Ladeira da Barra"/>
    <n v="1"/>
    <x v="0"/>
    <n v="1"/>
    <n v="975"/>
    <n v="1978"/>
    <m/>
    <m/>
    <m/>
    <x v="5"/>
    <x v="0"/>
    <m/>
    <m/>
    <m/>
    <s v="BA2927408BIED00028"/>
    <s v="Bem Imóvel"/>
    <s v="Edificação"/>
    <x v="1"/>
    <m/>
    <m/>
    <d v="1981-12-04T00:00:00"/>
    <m/>
    <n v="1978"/>
    <n v="80"/>
    <x v="33"/>
    <x v="6"/>
    <m/>
    <m/>
    <x v="0"/>
    <m/>
    <s v="Não se aplica"/>
    <m/>
    <m/>
    <m/>
    <m/>
    <m/>
    <m/>
    <m/>
    <m/>
  </r>
  <r>
    <x v="0"/>
    <m/>
    <m/>
    <x v="3"/>
    <x v="3"/>
    <s v="Rio de Janeiro"/>
    <x v="4"/>
    <s v="Prédio na Av. Rio Branco, nº 46, sede da Companhia Docas de Santos"/>
    <n v="1"/>
    <x v="0"/>
    <n v="1"/>
    <n v="976"/>
    <n v="1978"/>
    <m/>
    <m/>
    <m/>
    <x v="5"/>
    <x v="0"/>
    <m/>
    <m/>
    <m/>
    <s v="RJ3304557BIED00051"/>
    <s v="Bem Imóvel"/>
    <s v="Edificação"/>
    <x v="1"/>
    <m/>
    <d v="1978-07-28T00:00:00"/>
    <d v="1978-07-28T00:00:00"/>
    <m/>
    <n v="1978"/>
    <n v="79"/>
    <x v="22"/>
    <x v="5"/>
    <m/>
    <m/>
    <x v="0"/>
    <m/>
    <s v="Não se aplica"/>
    <m/>
    <s v="P"/>
    <s v="sim"/>
    <s v="sim"/>
    <s v="sim"/>
    <m/>
    <n v="2013"/>
    <s v="PORTARIA Nº  135, DE 13 DE FEVEREIRO DE 2013"/>
  </r>
  <r>
    <x v="0"/>
    <s v="Ofício que informa o INDEFERIMENTO do Processo em 28/09/1979."/>
    <m/>
    <x v="3"/>
    <x v="3"/>
    <s v="Rio de Janeiro"/>
    <x v="4"/>
    <s v="Casa: Carioca (Rua da) Cinema Íris"/>
    <n v="1"/>
    <x v="1"/>
    <n v="1"/>
    <n v="977"/>
    <n v="1978"/>
    <m/>
    <m/>
    <m/>
    <x v="5"/>
    <x v="4"/>
    <m/>
    <m/>
    <m/>
    <s v=" "/>
    <s v="Bem Imóvel"/>
    <s v="Edificação"/>
    <x v="1"/>
    <m/>
    <m/>
    <m/>
    <m/>
    <m/>
    <m/>
    <x v="1"/>
    <x v="1"/>
    <m/>
    <d v="1978-03-20T00:00:00"/>
    <x v="9"/>
    <s v="O citado bem teria sido tombado pelo INEPAC"/>
    <m/>
    <m/>
    <m/>
    <m/>
    <m/>
    <m/>
    <m/>
    <m/>
    <m/>
  </r>
  <r>
    <x v="0"/>
    <m/>
    <m/>
    <x v="3"/>
    <x v="3"/>
    <s v="Rio de Janeiro"/>
    <x v="4"/>
    <s v="Edifício do Hospital São Francisco de Assis, Pavilhões Originais na Av. Presidente Vargas, 2863"/>
    <n v="1"/>
    <x v="0"/>
    <n v="1"/>
    <n v="978"/>
    <n v="1978"/>
    <m/>
    <m/>
    <m/>
    <x v="5"/>
    <x v="0"/>
    <m/>
    <m/>
    <m/>
    <s v="RJ3304557BIED00099"/>
    <s v="Bem Imóvel"/>
    <s v="Edificação"/>
    <x v="1"/>
    <m/>
    <d v="1983-06-25T00:00:00"/>
    <d v="1983-06-23T00:00:00"/>
    <m/>
    <n v="1978"/>
    <n v="81"/>
    <x v="55"/>
    <x v="6"/>
    <m/>
    <m/>
    <x v="0"/>
    <m/>
    <s v="Não se aplica"/>
    <m/>
    <m/>
    <m/>
    <m/>
    <m/>
    <m/>
    <m/>
    <m/>
  </r>
  <r>
    <x v="0"/>
    <m/>
    <m/>
    <x v="5"/>
    <x v="21"/>
    <s v="Bonito"/>
    <x v="11"/>
    <s v="Grutas do Lago Azul e de Nossa Senhora Aparecida"/>
    <n v="1"/>
    <x v="0"/>
    <n v="1"/>
    <n v="979"/>
    <n v="1978"/>
    <m/>
    <m/>
    <m/>
    <x v="5"/>
    <x v="0"/>
    <m/>
    <m/>
    <m/>
    <s v="MS5002209PSPS00001 "/>
    <s v="Bem Paisagístico"/>
    <s v="Paisagem"/>
    <x v="1"/>
    <d v="1978-11-01T00:00:00"/>
    <m/>
    <m/>
    <m/>
    <n v="1978"/>
    <n v="81"/>
    <x v="22"/>
    <x v="5"/>
    <m/>
    <m/>
    <x v="0"/>
    <m/>
    <m/>
    <m/>
    <m/>
    <m/>
    <m/>
    <m/>
    <m/>
    <m/>
    <m/>
  </r>
  <r>
    <x v="0"/>
    <s v="INDEFERIDO em 11/12/2015"/>
    <s v="01458.000922/2012-53"/>
    <x v="3"/>
    <x v="6"/>
    <s v="Sete Lagoas"/>
    <x v="11"/>
    <s v="Gruta do Rei do Mato, imediações do trevo rodoviário (acesso a Sete Lagoas), Estado de Minas Gerais"/>
    <n v="1"/>
    <x v="1"/>
    <n v="1"/>
    <n v="980"/>
    <n v="1978"/>
    <m/>
    <m/>
    <m/>
    <x v="5"/>
    <x v="4"/>
    <m/>
    <m/>
    <m/>
    <s v=" "/>
    <s v="Bem Paisagístico"/>
    <s v="Paisagem"/>
    <x v="1"/>
    <m/>
    <m/>
    <m/>
    <m/>
    <m/>
    <m/>
    <x v="1"/>
    <x v="1"/>
    <m/>
    <d v="1905-07-07T00:00:00"/>
    <x v="5"/>
    <m/>
    <m/>
    <m/>
    <m/>
    <m/>
    <m/>
    <m/>
    <m/>
    <m/>
    <m/>
  </r>
  <r>
    <x v="0"/>
    <s v="Apensado ao processo 1373-T-78, referente ao Conjunto Arquitetônico e Paisagístico do Arquipélago de Fernando de Noronha"/>
    <s v="01458.000919/2012-30"/>
    <x v="2"/>
    <x v="2"/>
    <s v="Fernando de Noronha"/>
    <x v="0"/>
    <s v="Igreja de Nossa Senhora dos Remédios"/>
    <n v="1"/>
    <x v="0"/>
    <n v="1"/>
    <n v="981"/>
    <n v="1978"/>
    <m/>
    <m/>
    <m/>
    <x v="5"/>
    <x v="0"/>
    <m/>
    <m/>
    <m/>
    <s v="PE2611606BIED00002"/>
    <s v="Bem Imóvel"/>
    <s v="Edificação"/>
    <x v="0"/>
    <m/>
    <d v="1981-01-29T00:00:00"/>
    <m/>
    <m/>
    <n v="1980"/>
    <n v="94"/>
    <x v="33"/>
    <x v="6"/>
    <m/>
    <m/>
    <x v="0"/>
    <m/>
    <s v="Não se aplica"/>
    <m/>
    <m/>
    <m/>
    <m/>
    <m/>
    <m/>
    <m/>
    <m/>
  </r>
  <r>
    <x v="0"/>
    <s v="Ofício que informa o INDEFERIMENTO do Processo em 26/06/1978."/>
    <m/>
    <x v="3"/>
    <x v="3"/>
    <s v="Rio de Janeiro"/>
    <x v="4"/>
    <s v="Prédio do Ministério da Agricultura"/>
    <n v="1"/>
    <x v="1"/>
    <n v="1"/>
    <n v="982"/>
    <n v="1978"/>
    <m/>
    <m/>
    <m/>
    <x v="5"/>
    <x v="4"/>
    <m/>
    <m/>
    <m/>
    <s v=" "/>
    <s v="Bem Imóvel"/>
    <s v="Edificação"/>
    <x v="1"/>
    <m/>
    <m/>
    <m/>
    <m/>
    <m/>
    <m/>
    <x v="1"/>
    <x v="1"/>
    <m/>
    <d v="1978-06-26T00:00:00"/>
    <x v="9"/>
    <s v="O bem não possui atributos necessários para inclusão no acervo histórico e artistico da nação"/>
    <m/>
    <m/>
    <m/>
    <m/>
    <m/>
    <m/>
    <m/>
    <m/>
    <m/>
  </r>
  <r>
    <x v="0"/>
    <m/>
    <m/>
    <x v="2"/>
    <x v="5"/>
    <s v="Salvador"/>
    <x v="4"/>
    <s v="Prédio do Asilo D. Pedro II na  Av. Luís Tarquínio, nº 18, antigo Palacete Machado"/>
    <n v="1"/>
    <x v="0"/>
    <n v="1"/>
    <n v="983"/>
    <n v="1978"/>
    <m/>
    <m/>
    <m/>
    <x v="5"/>
    <x v="0"/>
    <m/>
    <m/>
    <m/>
    <s v="BA2927408BIED00005"/>
    <s v="Bem Imóvel"/>
    <s v="Edificação"/>
    <x v="1"/>
    <m/>
    <d v="1980-07-08T00:00:00"/>
    <d v="1980-07-08T00:00:00"/>
    <m/>
    <n v="1980"/>
    <n v="90"/>
    <x v="37"/>
    <x v="6"/>
    <m/>
    <m/>
    <x v="0"/>
    <m/>
    <s v="Não se aplica"/>
    <m/>
    <m/>
    <m/>
    <m/>
    <m/>
    <m/>
    <m/>
    <s v="“O tombamento inclui o parque arborizado, as cerâmicas e as estátuas.&quot;"/>
  </r>
  <r>
    <x v="0"/>
    <m/>
    <m/>
    <x v="2"/>
    <x v="5"/>
    <s v="Salvador"/>
    <x v="4"/>
    <s v="Prédio conhecido como &quot;Casa dos Carvalhos&quot;, na Avenida Princesa Leopoldina nº 2, inclusive suas áreas externas"/>
    <n v="1"/>
    <x v="0"/>
    <n v="1"/>
    <n v="984"/>
    <n v="1978"/>
    <m/>
    <m/>
    <m/>
    <x v="5"/>
    <x v="0"/>
    <m/>
    <m/>
    <m/>
    <s v="BA2927408BIED00031"/>
    <s v="Bem Imóvel"/>
    <s v="Edificação"/>
    <x v="1"/>
    <m/>
    <d v="1980-04-28T00:00:00"/>
    <d v="1980-04-28T00:00:00"/>
    <m/>
    <n v="1979"/>
    <n v="85"/>
    <x v="37"/>
    <x v="6"/>
    <m/>
    <m/>
    <x v="0"/>
    <m/>
    <s v="Não se aplica"/>
    <m/>
    <m/>
    <m/>
    <m/>
    <m/>
    <m/>
    <m/>
    <m/>
  </r>
  <r>
    <x v="0"/>
    <s v="Processo INDEFERIDO em 10/05/1999."/>
    <m/>
    <x v="2"/>
    <x v="5"/>
    <s v="Salvador"/>
    <x v="4"/>
    <s v="Casa: Raul Leite (rua), 68 &quot;Vila Laura&quot;"/>
    <n v="1"/>
    <x v="1"/>
    <n v="1"/>
    <n v="985"/>
    <n v="1978"/>
    <m/>
    <m/>
    <m/>
    <x v="5"/>
    <x v="4"/>
    <m/>
    <m/>
    <m/>
    <s v=" "/>
    <s v="Bem Imóvel"/>
    <s v="Edificação"/>
    <x v="1"/>
    <m/>
    <m/>
    <m/>
    <m/>
    <m/>
    <m/>
    <x v="1"/>
    <x v="1"/>
    <m/>
    <d v="1999-05-10T00:00:00"/>
    <x v="3"/>
    <m/>
    <m/>
    <m/>
    <m/>
    <m/>
    <m/>
    <m/>
    <m/>
    <m/>
    <m/>
  </r>
  <r>
    <x v="0"/>
    <m/>
    <m/>
    <x v="3"/>
    <x v="3"/>
    <s v="Rio de Janeiro"/>
    <x v="2"/>
    <s v="Conjunto Urbano Formado Pela Quadra Existente Entre As Ruas da Constituição e Luis de Camões, composta pelos prédios de números 5, 5-A, 5-B e 7 da Rua Gonçalves Ledo e o número 11 da mesma rua, esquina com a Rua Luis de Camões."/>
    <n v="1"/>
    <x v="0"/>
    <n v="1"/>
    <n v="986"/>
    <n v="1978"/>
    <m/>
    <m/>
    <m/>
    <x v="5"/>
    <x v="0"/>
    <m/>
    <m/>
    <m/>
    <s v="RJ3304557BICU00001"/>
    <s v="Bem Imóvel"/>
    <s v="Conjunto Arquitetônico"/>
    <x v="1"/>
    <d v="1980-04-28T00:00:00"/>
    <m/>
    <m/>
    <m/>
    <n v="1979"/>
    <n v="84"/>
    <x v="37"/>
    <x v="6"/>
    <m/>
    <m/>
    <x v="0"/>
    <m/>
    <s v="T"/>
    <m/>
    <m/>
    <m/>
    <m/>
    <m/>
    <m/>
    <m/>
    <m/>
  </r>
  <r>
    <x v="0"/>
    <s v="Ofício que informa o INDEFERIMENTO do Processo em 28/09/1979."/>
    <m/>
    <x v="0"/>
    <x v="0"/>
    <s v="Bagé"/>
    <x v="9"/>
    <s v="Ponte Seca"/>
    <n v="1"/>
    <x v="1"/>
    <n v="1"/>
    <n v="987"/>
    <n v="1978"/>
    <m/>
    <m/>
    <m/>
    <x v="5"/>
    <x v="4"/>
    <m/>
    <m/>
    <m/>
    <s v=" "/>
    <s v="Bem Imóvel"/>
    <s v="Obra de Engenharia"/>
    <x v="1"/>
    <m/>
    <m/>
    <m/>
    <m/>
    <m/>
    <m/>
    <x v="1"/>
    <x v="1"/>
    <m/>
    <d v="1979-09-28T00:00:00"/>
    <x v="9"/>
    <m/>
    <m/>
    <m/>
    <m/>
    <m/>
    <m/>
    <m/>
    <m/>
    <m/>
    <m/>
  </r>
  <r>
    <x v="0"/>
    <m/>
    <m/>
    <x v="2"/>
    <x v="5"/>
    <s v="Salvador"/>
    <x v="4"/>
    <s v="Prédio conhecido como &quot;Solar Amado Bahia&quot;, na Rua Porto dos Tanheiros, nº 80"/>
    <n v="1"/>
    <x v="0"/>
    <n v="1"/>
    <n v="988"/>
    <n v="1978"/>
    <m/>
    <m/>
    <m/>
    <x v="5"/>
    <x v="0"/>
    <m/>
    <m/>
    <m/>
    <s v="BA2927408BIED00065"/>
    <s v="Bem Imóvel"/>
    <s v="Edificação"/>
    <x v="1"/>
    <m/>
    <d v="1981-01-29T00:00:00"/>
    <d v="1981-01-29T00:00:00"/>
    <m/>
    <n v="1980"/>
    <n v="94"/>
    <x v="33"/>
    <x v="6"/>
    <m/>
    <m/>
    <x v="0"/>
    <m/>
    <s v="Não se aplica"/>
    <m/>
    <m/>
    <m/>
    <m/>
    <m/>
    <m/>
    <m/>
    <s v="O tombamento inclui o mobiliário pertencente ao Solar Amado Bahia.&quot;"/>
  </r>
  <r>
    <x v="0"/>
    <s v="Processo INDEFERIDO em 27/02/2004."/>
    <m/>
    <x v="3"/>
    <x v="3"/>
    <s v="Rio de Janeiro"/>
    <x v="8"/>
    <s v="Imagem de Santa Teresa de Àvila, um retábulo e uma moldura de espelho "/>
    <n v="1"/>
    <x v="1"/>
    <n v="1"/>
    <n v="989"/>
    <n v="1978"/>
    <m/>
    <m/>
    <m/>
    <x v="5"/>
    <x v="4"/>
    <m/>
    <m/>
    <m/>
    <s v=" "/>
    <s v="Bem Móvel e Integrado"/>
    <s v="Artefato"/>
    <x v="1"/>
    <m/>
    <m/>
    <m/>
    <m/>
    <m/>
    <m/>
    <x v="1"/>
    <x v="1"/>
    <m/>
    <d v="2004-02-27T00:00:00"/>
    <x v="2"/>
    <m/>
    <m/>
    <m/>
    <m/>
    <m/>
    <m/>
    <m/>
    <m/>
    <m/>
    <m/>
  </r>
  <r>
    <x v="0"/>
    <s v="Encaminhado para indeferimento em 15/01/2019"/>
    <s v="01458.000924/2012-42"/>
    <x v="3"/>
    <x v="6"/>
    <s v="Manga"/>
    <x v="5"/>
    <s v="Ruínas Jesuíticas do Mocambinho ou de Pachola"/>
    <n v="1"/>
    <x v="1"/>
    <n v="1"/>
    <n v="990"/>
    <n v="1978"/>
    <m/>
    <m/>
    <m/>
    <x v="5"/>
    <x v="4"/>
    <m/>
    <m/>
    <m/>
    <s v=" "/>
    <s v="Bem Imóvel"/>
    <s v="Ruína"/>
    <x v="1"/>
    <m/>
    <m/>
    <m/>
    <m/>
    <m/>
    <m/>
    <x v="1"/>
    <x v="1"/>
    <m/>
    <m/>
    <x v="0"/>
    <m/>
    <m/>
    <m/>
    <m/>
    <m/>
    <m/>
    <m/>
    <m/>
    <m/>
    <m/>
  </r>
  <r>
    <x v="0"/>
    <s v="Ofício que informa o INDEFERIMENTO do Processo em 03/09/1979."/>
    <m/>
    <x v="2"/>
    <x v="2"/>
    <s v="Recife"/>
    <x v="0"/>
    <s v="Igreja: Livramento"/>
    <n v="1"/>
    <x v="1"/>
    <n v="1"/>
    <n v="991"/>
    <n v="1978"/>
    <m/>
    <m/>
    <m/>
    <x v="5"/>
    <x v="4"/>
    <m/>
    <m/>
    <m/>
    <s v=" "/>
    <s v="Bem Imóvel"/>
    <s v="Edificação"/>
    <x v="0"/>
    <m/>
    <m/>
    <m/>
    <m/>
    <m/>
    <m/>
    <x v="1"/>
    <x v="1"/>
    <m/>
    <d v="1979-09-03T00:00:00"/>
    <x v="9"/>
    <s v="O citado bem não faz jus a proteção federal, sugerindo que seu acautelamento proceda a nível estadual"/>
    <m/>
    <m/>
    <m/>
    <m/>
    <m/>
    <m/>
    <m/>
    <m/>
    <m/>
  </r>
  <r>
    <x v="0"/>
    <s v="Despacho para INDEFERIR o Processo em 11/02/2004."/>
    <m/>
    <x v="3"/>
    <x v="12"/>
    <s v="Santos"/>
    <x v="4"/>
    <s v="Casa: Praça Marquês de Monte Alegre"/>
    <n v="1"/>
    <x v="1"/>
    <n v="1"/>
    <n v="992"/>
    <n v="1978"/>
    <m/>
    <m/>
    <m/>
    <x v="5"/>
    <x v="4"/>
    <m/>
    <m/>
    <m/>
    <s v=" "/>
    <s v="Bem Imóvel"/>
    <s v="Edificação"/>
    <x v="1"/>
    <m/>
    <m/>
    <m/>
    <m/>
    <m/>
    <m/>
    <x v="1"/>
    <x v="1"/>
    <m/>
    <d v="2004-02-11T00:00:00"/>
    <x v="2"/>
    <m/>
    <m/>
    <m/>
    <m/>
    <m/>
    <m/>
    <m/>
    <m/>
    <m/>
    <m/>
  </r>
  <r>
    <x v="0"/>
    <m/>
    <m/>
    <x v="3"/>
    <x v="12"/>
    <s v="Barueri"/>
    <x v="8"/>
    <s v="Imagem de Nossa Senhora da Escada, da Capela da Aldeia de Barueri"/>
    <n v="1"/>
    <x v="0"/>
    <n v="1"/>
    <n v="993"/>
    <n v="1978"/>
    <m/>
    <m/>
    <m/>
    <x v="5"/>
    <x v="0"/>
    <m/>
    <m/>
    <m/>
    <s v="SP3505708BMAR00001"/>
    <s v="Bem Móvel e Integrado"/>
    <s v="Artefato"/>
    <x v="1"/>
    <m/>
    <d v="1980-04-28T00:00:00"/>
    <d v="1980-04-28T00:00:00"/>
    <m/>
    <n v="1979"/>
    <n v="85"/>
    <x v="37"/>
    <x v="6"/>
    <m/>
    <m/>
    <x v="0"/>
    <s v="Respaldado no voto do relator, de que não havia justificativa para o tombamento do local devido a sua total descaracterização, foi recomendado o tombamento apenas de uma imagem pertencente a pequena capela do local. Foi sugerida a inscrição nos Livros do "/>
    <s v="Não se aplica"/>
    <m/>
    <s v="Não se aplica"/>
    <m/>
    <m/>
    <m/>
    <m/>
    <m/>
    <m/>
  </r>
  <r>
    <x v="0"/>
    <m/>
    <m/>
    <x v="3"/>
    <x v="3"/>
    <s v="Rio de Janeiro"/>
    <x v="4"/>
    <s v="Hangar de Zepelins do Aeroporto Bartolomeu de Gusmão, inclusive as pontes rolantes, os elevadores, as escadas de acesso, o motor, o mecanismo de abertura das portas principal e secundária, e a estação de passageiros anexa"/>
    <n v="1"/>
    <x v="0"/>
    <n v="1"/>
    <n v="994"/>
    <n v="1978"/>
    <m/>
    <m/>
    <m/>
    <x v="5"/>
    <x v="0"/>
    <m/>
    <m/>
    <m/>
    <s v="RJ3304557BIOE00002"/>
    <s v="Bem Imóvel"/>
    <s v="Edificação"/>
    <x v="1"/>
    <m/>
    <d v="1998-12-03T00:00:00"/>
    <m/>
    <m/>
    <n v="1998"/>
    <n v="13"/>
    <x v="52"/>
    <x v="9"/>
    <m/>
    <m/>
    <x v="0"/>
    <s v="O processo foi considerado de carater &quot;SECRETO&quot; conforme o disposto à folha 243 dos autos."/>
    <s v="Não se aplica"/>
    <m/>
    <m/>
    <m/>
    <m/>
    <m/>
    <m/>
    <m/>
    <m/>
  </r>
  <r>
    <x v="5"/>
    <s v="Arquivo informa: Quanto ao Processo de Tombamento nº 995-T, que corresponde ao bem cultural Museu Mariano Procópio, consta em sua pasta dois documentos: o 1º documento é uma carga de empréstimo (original) _x000a_em que a D. Lygia solicita este processo em 21/02"/>
    <m/>
    <x v="3"/>
    <x v="6"/>
    <s v="Juiz de Fora"/>
    <x v="4"/>
    <s v=" Museu Mariano Procópio"/>
    <n v="1"/>
    <x v="1"/>
    <n v="1"/>
    <n v="995"/>
    <n v="1978"/>
    <m/>
    <m/>
    <m/>
    <x v="5"/>
    <x v="7"/>
    <m/>
    <m/>
    <m/>
    <s v=" "/>
    <s v="Bem Imóvel"/>
    <s v="Edificação"/>
    <x v="1"/>
    <m/>
    <m/>
    <m/>
    <m/>
    <m/>
    <m/>
    <x v="1"/>
    <x v="1"/>
    <m/>
    <m/>
    <x v="0"/>
    <m/>
    <m/>
    <m/>
    <m/>
    <m/>
    <m/>
    <m/>
    <m/>
    <m/>
    <m/>
  </r>
  <r>
    <x v="0"/>
    <m/>
    <m/>
    <x v="2"/>
    <x v="2"/>
    <s v="Recife"/>
    <x v="4"/>
    <s v="Casa Paroquial anexa à Igreja de Santo Antônio na Praça da Independência, s/nº"/>
    <n v="1"/>
    <x v="0"/>
    <n v="1"/>
    <n v="996"/>
    <n v="1978"/>
    <m/>
    <m/>
    <m/>
    <x v="5"/>
    <x v="0"/>
    <m/>
    <m/>
    <m/>
    <s v="PE2611606BIED00006"/>
    <s v="Bem Imóvel"/>
    <s v="Edificação"/>
    <x v="0"/>
    <m/>
    <d v="1980-04-28T00:00:00"/>
    <d v="1980-04-28T00:00:00"/>
    <m/>
    <n v="1979"/>
    <s v="84, 110"/>
    <x v="37"/>
    <x v="6"/>
    <n v="1984"/>
    <m/>
    <x v="0"/>
    <s v="Na 110ª reunião do Conselho Consultivo teria sido definida a poligonal de proteção. Verificar!"/>
    <s v="Não se aplica"/>
    <m/>
    <s v="sim"/>
    <m/>
    <m/>
    <m/>
    <m/>
    <m/>
    <s v="Delimitação de entorno incluindo vários bens, que teria sido apresentada ao Conselho Consultivo (verificar). Mapas com delimitações no Sambaqui."/>
  </r>
  <r>
    <x v="0"/>
    <s v="O processo 0997-T-79 foi ANEXADO ao processo 1021-T-80."/>
    <m/>
    <x v="2"/>
    <x v="5"/>
    <s v="Santa Cruz Cabrália"/>
    <x v="4"/>
    <s v="Antiga Casa de Câmara e Cadeia, no município de Santa Cruz Cabrália"/>
    <n v="1"/>
    <x v="1"/>
    <n v="1"/>
    <n v="997"/>
    <n v="1979"/>
    <m/>
    <m/>
    <m/>
    <x v="5"/>
    <x v="6"/>
    <m/>
    <m/>
    <m/>
    <s v="BA-2927705-BI-ED-00001"/>
    <s v="Bem Imóvel"/>
    <s v="Edificação"/>
    <x v="1"/>
    <m/>
    <m/>
    <m/>
    <m/>
    <m/>
    <m/>
    <x v="1"/>
    <x v="1"/>
    <m/>
    <m/>
    <x v="0"/>
    <s v="Este processo é um anexo do processo 1021-T-80"/>
    <m/>
    <m/>
    <m/>
    <m/>
    <m/>
    <m/>
    <m/>
    <m/>
    <m/>
  </r>
  <r>
    <x v="0"/>
    <s v="Este processo foi ANEXADO ao processo 1021-T-80."/>
    <m/>
    <x v="2"/>
    <x v="5"/>
    <s v="Santa Cruz Cabrália"/>
    <x v="0"/>
    <s v=" Igreja Matriz de Nossa  Senhora. da Conceição"/>
    <n v="1"/>
    <x v="1"/>
    <n v="1"/>
    <n v="998"/>
    <n v="1979"/>
    <m/>
    <m/>
    <m/>
    <x v="5"/>
    <x v="6"/>
    <m/>
    <m/>
    <m/>
    <s v="BA-2927705-BI-ED-00004"/>
    <s v="Bem Imóvel"/>
    <s v="Edificação"/>
    <x v="0"/>
    <m/>
    <m/>
    <m/>
    <m/>
    <m/>
    <m/>
    <x v="1"/>
    <x v="1"/>
    <m/>
    <m/>
    <x v="0"/>
    <m/>
    <m/>
    <m/>
    <m/>
    <m/>
    <m/>
    <m/>
    <m/>
    <m/>
    <m/>
  </r>
  <r>
    <x v="0"/>
    <s v="Origem: DEPAM. Destino: SE-CE. 20/08/2014"/>
    <s v="01458.000930/2014-61"/>
    <x v="2"/>
    <x v="9"/>
    <s v="Quixeramobim"/>
    <x v="0"/>
    <s v="Igreja: (Capela do Cemitério Público)"/>
    <n v="1"/>
    <x v="1"/>
    <n v="1"/>
    <n v="999"/>
    <n v="1979"/>
    <s v="não existe"/>
    <m/>
    <s v="não consta"/>
    <x v="5"/>
    <x v="4"/>
    <s v="INDEFERIMENTO"/>
    <d v="2020-08-27T00:00:00"/>
    <m/>
    <s v=" "/>
    <s v="Bem Imóvel"/>
    <s v="Edificação"/>
    <x v="0"/>
    <m/>
    <m/>
    <m/>
    <m/>
    <m/>
    <m/>
    <x v="1"/>
    <x v="1"/>
    <m/>
    <m/>
    <x v="0"/>
    <m/>
    <m/>
    <m/>
    <m/>
    <m/>
    <m/>
    <m/>
    <m/>
    <m/>
    <m/>
  </r>
  <r>
    <x v="2"/>
    <s v="O processo original foi extraviado. Reabrimos com base em documentação existente na Superintendência de SP (24/06/2016). Origem: DEPAM, destino: SE-SP, em 24/06/2016"/>
    <s v="01506.008464/2016-10"/>
    <x v="3"/>
    <x v="12"/>
    <s v="São Paulo"/>
    <x v="3"/>
    <s v="Palácio dos Bandeirantes – acervo"/>
    <n v="1"/>
    <x v="1"/>
    <n v="1"/>
    <n v="1000"/>
    <n v="1979"/>
    <m/>
    <m/>
    <m/>
    <x v="5"/>
    <x v="8"/>
    <m/>
    <m/>
    <m/>
    <s v=" "/>
    <s v="Bem Móvel e Integrado"/>
    <s v="Acervo"/>
    <x v="1"/>
    <m/>
    <m/>
    <m/>
    <m/>
    <m/>
    <m/>
    <x v="1"/>
    <x v="1"/>
    <m/>
    <m/>
    <x v="0"/>
    <m/>
    <m/>
    <m/>
    <m/>
    <m/>
    <m/>
    <m/>
    <m/>
    <m/>
    <m/>
  </r>
  <r>
    <x v="0"/>
    <s v="Cópia da ata da 85ª sessão ordinária do Conselho Consultivo do IPHAN, realizada em 13/03/1979, indica que foi decidido o INDEFERIMENTO do Processo."/>
    <m/>
    <x v="2"/>
    <x v="9"/>
    <s v="Camocim"/>
    <x v="4"/>
    <s v="Casa Natal de Euclides da Cunha Pinto Martins; Casa Natal de Pinto Martins "/>
    <n v="1"/>
    <x v="1"/>
    <n v="1"/>
    <n v="1001"/>
    <n v="1979"/>
    <m/>
    <m/>
    <m/>
    <x v="5"/>
    <x v="4"/>
    <m/>
    <m/>
    <m/>
    <s v=" "/>
    <s v="Bem Imóvel"/>
    <s v="Edificação"/>
    <x v="1"/>
    <m/>
    <m/>
    <m/>
    <m/>
    <n v="1979"/>
    <n v="85"/>
    <x v="1"/>
    <x v="1"/>
    <m/>
    <d v="1979-03-13T00:00:00"/>
    <x v="9"/>
    <m/>
    <m/>
    <m/>
    <m/>
    <m/>
    <m/>
    <m/>
    <m/>
    <m/>
    <m/>
  </r>
  <r>
    <x v="0"/>
    <s v="Encaminhado para indeferimetno em 29/11/2018"/>
    <s v="01458.001156/2012-44"/>
    <x v="3"/>
    <x v="3"/>
    <s v="Campos"/>
    <x v="0"/>
    <s v="Igreja: Nossa Senhora da Lapa"/>
    <n v="1"/>
    <x v="1"/>
    <n v="1"/>
    <n v="1002"/>
    <n v="1979"/>
    <m/>
    <m/>
    <m/>
    <x v="5"/>
    <x v="4"/>
    <m/>
    <m/>
    <m/>
    <s v=" "/>
    <s v="Bem Imóvel"/>
    <s v="Edificação"/>
    <x v="0"/>
    <m/>
    <m/>
    <m/>
    <m/>
    <m/>
    <m/>
    <x v="1"/>
    <x v="1"/>
    <m/>
    <m/>
    <x v="0"/>
    <m/>
    <m/>
    <m/>
    <m/>
    <m/>
    <m/>
    <m/>
    <m/>
    <m/>
    <m/>
  </r>
  <r>
    <x v="0"/>
    <s v="Processo INDEFERIDO em 26/08/2014."/>
    <s v="01458.000163/2014-91"/>
    <x v="0"/>
    <x v="0"/>
    <s v="Santa Maria"/>
    <x v="4"/>
    <s v="Casa: Cine-Teatro"/>
    <n v="1"/>
    <x v="1"/>
    <n v="1"/>
    <n v="1003"/>
    <n v="1979"/>
    <m/>
    <m/>
    <m/>
    <x v="5"/>
    <x v="4"/>
    <m/>
    <m/>
    <m/>
    <s v=" "/>
    <s v="Bem Imóvel"/>
    <s v="Edificação"/>
    <x v="1"/>
    <m/>
    <m/>
    <m/>
    <m/>
    <m/>
    <m/>
    <x v="1"/>
    <x v="1"/>
    <m/>
    <d v="2014-08-26T00:00:00"/>
    <x v="5"/>
    <m/>
    <m/>
    <m/>
    <m/>
    <m/>
    <m/>
    <m/>
    <m/>
    <m/>
    <m/>
  </r>
  <r>
    <x v="0"/>
    <s v="Processo INDEFERIDO em 03/05/1999."/>
    <m/>
    <x v="3"/>
    <x v="3"/>
    <s v="Macaé"/>
    <x v="0"/>
    <s v="Igreja de Sant'Anna"/>
    <n v="1"/>
    <x v="1"/>
    <n v="1"/>
    <n v="1004"/>
    <n v="1979"/>
    <m/>
    <m/>
    <m/>
    <x v="5"/>
    <x v="4"/>
    <m/>
    <m/>
    <m/>
    <s v=" "/>
    <s v="Bem Imóvel"/>
    <s v="Edificação"/>
    <x v="0"/>
    <m/>
    <m/>
    <m/>
    <m/>
    <m/>
    <m/>
    <x v="1"/>
    <x v="1"/>
    <m/>
    <d v="1999-05-03T00:00:00"/>
    <x v="3"/>
    <m/>
    <m/>
    <m/>
    <m/>
    <m/>
    <m/>
    <m/>
    <m/>
    <m/>
    <m/>
  </r>
  <r>
    <x v="0"/>
    <s v="Processo INDEFERIDO em 03/05/1999."/>
    <m/>
    <x v="3"/>
    <x v="3"/>
    <s v="Niterói"/>
    <x v="4"/>
    <s v="Alojamento (antigo)da Werstern Telegraph, pertencente à Universidade Federal Fluminense, situado na Rua Passos da Pátria n. 156; Western Telegraph - alojamento (antigo)"/>
    <n v="1"/>
    <x v="1"/>
    <n v="1"/>
    <n v="1005"/>
    <n v="1979"/>
    <m/>
    <m/>
    <m/>
    <x v="5"/>
    <x v="4"/>
    <m/>
    <m/>
    <m/>
    <s v=" "/>
    <s v="Bem Imóvel"/>
    <s v="Edificação"/>
    <x v="1"/>
    <m/>
    <m/>
    <m/>
    <m/>
    <m/>
    <m/>
    <x v="1"/>
    <x v="1"/>
    <m/>
    <d v="1999-05-03T00:00:00"/>
    <x v="3"/>
    <m/>
    <m/>
    <m/>
    <m/>
    <m/>
    <m/>
    <m/>
    <m/>
    <m/>
    <m/>
  </r>
  <r>
    <x v="0"/>
    <s v="Processo INDEFERIDO em 08/08/1986."/>
    <m/>
    <x v="3"/>
    <x v="3"/>
    <s v="Rio de Janeiro"/>
    <x v="2"/>
    <s v="Conjunto Arquitetônico: Rua da Carioca"/>
    <n v="1"/>
    <x v="1"/>
    <n v="1"/>
    <n v="1006"/>
    <n v="1979"/>
    <m/>
    <m/>
    <m/>
    <x v="5"/>
    <x v="4"/>
    <m/>
    <m/>
    <m/>
    <s v=" "/>
    <s v="Bem Imóvel"/>
    <s v="Conjunto Arquitetônico"/>
    <x v="1"/>
    <m/>
    <m/>
    <m/>
    <m/>
    <m/>
    <m/>
    <x v="1"/>
    <x v="1"/>
    <m/>
    <d v="1986-08-08T00:00:00"/>
    <x v="7"/>
    <m/>
    <m/>
    <m/>
    <m/>
    <m/>
    <m/>
    <m/>
    <m/>
    <m/>
    <s v="O citado bem já se encontra preservado por se encontrar em área de entorno a bens tombados, por legislação municipal de uso do solo e de tombamento a nível estadual"/>
  </r>
  <r>
    <x v="0"/>
    <s v="Processo INDEFERIDO em 27/02/2004."/>
    <m/>
    <x v="3"/>
    <x v="3"/>
    <s v="Angra dos Reis"/>
    <x v="4"/>
    <s v="Casa situada à rua Cônego Bittencourt, nº 47 (antigo nº 1)"/>
    <n v="1"/>
    <x v="1"/>
    <n v="1"/>
    <n v="1007"/>
    <n v="1979"/>
    <m/>
    <m/>
    <m/>
    <x v="5"/>
    <x v="4"/>
    <m/>
    <m/>
    <m/>
    <s v=" "/>
    <s v="Bem Imóvel"/>
    <s v="Edificação"/>
    <x v="1"/>
    <m/>
    <m/>
    <m/>
    <m/>
    <m/>
    <m/>
    <x v="1"/>
    <x v="1"/>
    <m/>
    <d v="2004-02-27T00:00:00"/>
    <x v="2"/>
    <s v=" O motivo para o não tombamento foi o perecimento do bem"/>
    <m/>
    <m/>
    <m/>
    <m/>
    <m/>
    <m/>
    <m/>
    <m/>
    <m/>
  </r>
  <r>
    <x v="0"/>
    <s v="Processo INDEFERIDO em 15/09/2005. Aguardando remessa do 1044-T (que foi remetido ao Depam) para anexar o 1008-T a ele."/>
    <m/>
    <x v="3"/>
    <x v="3"/>
    <s v="Itaguaí"/>
    <x v="4"/>
    <s v="Estação: Ferroviária"/>
    <n v="1"/>
    <x v="1"/>
    <n v="1"/>
    <n v="1008"/>
    <n v="1979"/>
    <m/>
    <m/>
    <m/>
    <x v="5"/>
    <x v="6"/>
    <m/>
    <m/>
    <m/>
    <s v="RJ3302007BIED00002"/>
    <s v="Bem Imóvel"/>
    <s v="Edificação"/>
    <x v="1"/>
    <m/>
    <m/>
    <m/>
    <m/>
    <m/>
    <m/>
    <x v="1"/>
    <x v="1"/>
    <m/>
    <m/>
    <x v="0"/>
    <s v="&quot;O bem foi descrito no Processo nº 1044-T-79&quot; (anexado a esse)"/>
    <m/>
    <m/>
    <m/>
    <m/>
    <m/>
    <m/>
    <m/>
    <m/>
    <m/>
  </r>
  <r>
    <x v="0"/>
    <m/>
    <m/>
    <x v="3"/>
    <x v="3"/>
    <s v="Rio de Janeiro"/>
    <x v="2"/>
    <s v="Conjunto arquitetônico e paisagístico do Observatório Nacional à Rua General Bruce, 586 , situado em área com cerca de 40 mil m2 , delimitada conforme poligonal descrita e constante no Processo Nº 1009-T-79, bem como todo o acervo arrolado no Anexo 3 do m"/>
    <n v="1"/>
    <x v="0"/>
    <n v="1"/>
    <n v="1009"/>
    <n v="1979"/>
    <m/>
    <m/>
    <m/>
    <x v="5"/>
    <x v="0"/>
    <m/>
    <m/>
    <m/>
    <s v="RJ-3304557-BI-ED-00016"/>
    <s v="Bem Imóvel"/>
    <s v="Conjunto Arquitetônico"/>
    <x v="1"/>
    <d v="1986-08-14T00:00:00"/>
    <d v="1986-08-14T00:00:00"/>
    <m/>
    <m/>
    <n v="1984"/>
    <n v="111"/>
    <x v="51"/>
    <x v="6"/>
    <m/>
    <m/>
    <x v="0"/>
    <m/>
    <s v="T"/>
    <s v="sim"/>
    <m/>
    <m/>
    <m/>
    <m/>
    <m/>
    <m/>
    <s v="A poligonal descrita na folha 81 do Processo 1009-T-79 está anotada no campo OBSERVAÇÃO dos livros do Tombo Histórico, e Arqueológico, Etnográfico e Paisagístico."/>
  </r>
  <r>
    <x v="0"/>
    <s v="Indeferido em 19/12/2019"/>
    <s v="01458.000921/2012-17"/>
    <x v="3"/>
    <x v="6"/>
    <s v="Matozinhos"/>
    <x v="4"/>
    <s v="Casa: Onde funcionou o Fórum"/>
    <n v="1"/>
    <x v="1"/>
    <n v="1"/>
    <n v="1010"/>
    <n v="1979"/>
    <m/>
    <m/>
    <m/>
    <x v="5"/>
    <x v="4"/>
    <m/>
    <m/>
    <m/>
    <s v=" "/>
    <s v="Bem Imóvel"/>
    <s v="Edificação"/>
    <x v="1"/>
    <m/>
    <m/>
    <m/>
    <m/>
    <m/>
    <m/>
    <x v="1"/>
    <x v="1"/>
    <m/>
    <m/>
    <x v="0"/>
    <m/>
    <m/>
    <m/>
    <m/>
    <m/>
    <m/>
    <m/>
    <m/>
    <m/>
    <m/>
  </r>
  <r>
    <x v="2"/>
    <s v="Origem: DEPAM 18/06/2013 / Destino: Superintendência 16/07/2013"/>
    <s v="01458.001157/2012-99"/>
    <x v="3"/>
    <x v="3"/>
    <s v="Valença"/>
    <x v="2"/>
    <s v="Conjunto arquitetônico de Conservatória"/>
    <n v="1"/>
    <x v="1"/>
    <n v="1"/>
    <n v="1011"/>
    <n v="1979"/>
    <m/>
    <m/>
    <m/>
    <x v="5"/>
    <x v="8"/>
    <m/>
    <m/>
    <m/>
    <s v=" "/>
    <s v="Bem Imóvel"/>
    <s v="Conjunto Arquitetônico"/>
    <x v="1"/>
    <m/>
    <m/>
    <m/>
    <m/>
    <m/>
    <m/>
    <x v="1"/>
    <x v="1"/>
    <m/>
    <m/>
    <x v="0"/>
    <m/>
    <m/>
    <m/>
    <m/>
    <m/>
    <m/>
    <m/>
    <m/>
    <m/>
    <m/>
  </r>
  <r>
    <x v="5"/>
    <s v="No CPROD consta como &quot;sem trâmites&quot; para esse processo"/>
    <s v="01514.006525/2013-54"/>
    <x v="3"/>
    <x v="6"/>
    <s v="Tiradentes"/>
    <x v="11"/>
    <s v="Serra São José"/>
    <n v="1"/>
    <x v="1"/>
    <n v="1"/>
    <n v="1012"/>
    <n v="1979"/>
    <m/>
    <m/>
    <m/>
    <x v="5"/>
    <x v="7"/>
    <m/>
    <m/>
    <m/>
    <s v=" "/>
    <s v="Bem Paisagístico"/>
    <s v="Paisagem"/>
    <x v="1"/>
    <m/>
    <m/>
    <m/>
    <m/>
    <m/>
    <m/>
    <x v="1"/>
    <x v="1"/>
    <m/>
    <m/>
    <x v="0"/>
    <m/>
    <m/>
    <m/>
    <m/>
    <m/>
    <m/>
    <m/>
    <m/>
    <m/>
    <m/>
  </r>
  <r>
    <x v="0"/>
    <s v="Processo INDEFERIDO em 08/08/1986."/>
    <m/>
    <x v="3"/>
    <x v="3"/>
    <s v="Rio de Janeiro"/>
    <x v="7"/>
    <s v="Conjunto: Urbano (Constituído pela Lapa e a Encosta de Santa Teresa)"/>
    <n v="1"/>
    <x v="1"/>
    <n v="1"/>
    <n v="1013"/>
    <n v="1979"/>
    <m/>
    <m/>
    <m/>
    <x v="5"/>
    <x v="4"/>
    <m/>
    <m/>
    <m/>
    <s v=" "/>
    <s v="Bem Imóvel"/>
    <s v="Conjunto Urbano"/>
    <x v="1"/>
    <m/>
    <m/>
    <m/>
    <m/>
    <m/>
    <m/>
    <x v="1"/>
    <x v="1"/>
    <m/>
    <d v="1986-08-08T00:00:00"/>
    <x v="7"/>
    <m/>
    <m/>
    <m/>
    <m/>
    <m/>
    <m/>
    <m/>
    <m/>
    <m/>
    <m/>
  </r>
  <r>
    <x v="0"/>
    <m/>
    <s v="01458.001577/2012-75"/>
    <x v="3"/>
    <x v="3"/>
    <s v="Rio de Janeiro"/>
    <x v="8"/>
    <s v="Lampião existente no Largo da Lapa"/>
    <n v="1"/>
    <x v="0"/>
    <n v="1"/>
    <n v="1014"/>
    <n v="1979"/>
    <m/>
    <m/>
    <m/>
    <x v="5"/>
    <x v="0"/>
    <m/>
    <d v="2018-02-05T00:00:00"/>
    <m/>
    <s v="RJ-3304557-BM-AR-00022"/>
    <s v="Bem Móvel e Integrado"/>
    <s v="Artefato"/>
    <x v="1"/>
    <m/>
    <s v="x"/>
    <s v="x"/>
    <m/>
    <n v="2016"/>
    <n v="84"/>
    <x v="56"/>
    <x v="1"/>
    <m/>
    <m/>
    <x v="0"/>
    <m/>
    <m/>
    <m/>
    <m/>
    <m/>
    <m/>
    <m/>
    <m/>
    <m/>
    <m/>
  </r>
  <r>
    <x v="7"/>
    <m/>
    <s v="01458.001577/2012-75"/>
    <x v="3"/>
    <x v="3"/>
    <s v="Rio de Janeiro"/>
    <x v="8"/>
    <s v="Relógio existente no Largo Carioca"/>
    <n v="1"/>
    <x v="1"/>
    <n v="0"/>
    <n v="1014"/>
    <n v="1979"/>
    <m/>
    <m/>
    <m/>
    <x v="5"/>
    <x v="4"/>
    <m/>
    <m/>
    <m/>
    <s v=" "/>
    <s v="Bem Móvel e Integrado"/>
    <s v="Artefato"/>
    <x v="1"/>
    <m/>
    <m/>
    <m/>
    <m/>
    <m/>
    <m/>
    <x v="1"/>
    <x v="1"/>
    <m/>
    <m/>
    <x v="0"/>
    <m/>
    <m/>
    <m/>
    <m/>
    <m/>
    <m/>
    <m/>
    <m/>
    <m/>
    <m/>
  </r>
  <r>
    <x v="7"/>
    <m/>
    <s v="01458.001577/2012-75"/>
    <x v="3"/>
    <x v="3"/>
    <s v="Rio de Janeiro"/>
    <x v="8"/>
    <s v="Luminárias existentes nas ruas da Conceição, Senhor dos Passos, Alfândega, Ouvidor e Praça XV de Novembro, inclusive as ruas e becos adjacentes"/>
    <n v="1"/>
    <x v="1"/>
    <n v="0"/>
    <n v="1014"/>
    <n v="1979"/>
    <m/>
    <m/>
    <m/>
    <x v="5"/>
    <x v="4"/>
    <m/>
    <m/>
    <m/>
    <s v=" "/>
    <s v="Bem Móvel e Integrado"/>
    <s v="Artefato"/>
    <x v="1"/>
    <m/>
    <m/>
    <m/>
    <m/>
    <m/>
    <m/>
    <x v="1"/>
    <x v="1"/>
    <m/>
    <m/>
    <x v="0"/>
    <m/>
    <m/>
    <m/>
    <m/>
    <m/>
    <m/>
    <m/>
    <m/>
    <m/>
    <m/>
  </r>
  <r>
    <x v="0"/>
    <m/>
    <s v="01458.000175/2016-87"/>
    <x v="2"/>
    <x v="2"/>
    <s v="Recife"/>
    <x v="4"/>
    <s v="Casa Aurora"/>
    <n v="1"/>
    <x v="1"/>
    <n v="1"/>
    <n v="1015"/>
    <n v="1980"/>
    <m/>
    <m/>
    <m/>
    <x v="6"/>
    <x v="4"/>
    <m/>
    <m/>
    <m/>
    <s v=" "/>
    <s v="Bem Imóvel"/>
    <s v="Edificação"/>
    <x v="1"/>
    <m/>
    <m/>
    <m/>
    <m/>
    <m/>
    <m/>
    <x v="1"/>
    <x v="1"/>
    <m/>
    <m/>
    <x v="0"/>
    <m/>
    <m/>
    <m/>
    <m/>
    <m/>
    <m/>
    <m/>
    <m/>
    <m/>
    <m/>
  </r>
  <r>
    <x v="0"/>
    <s v="Processo INDEFERIDO em 11/08/1986."/>
    <m/>
    <x v="3"/>
    <x v="3"/>
    <s v="Rio de Janeiro"/>
    <x v="4"/>
    <s v="Casa Floriano "/>
    <n v="1"/>
    <x v="1"/>
    <n v="1"/>
    <n v="1016"/>
    <n v="1980"/>
    <m/>
    <m/>
    <m/>
    <x v="6"/>
    <x v="4"/>
    <m/>
    <m/>
    <m/>
    <s v=" "/>
    <s v="Bem Imóvel"/>
    <s v="Edificação"/>
    <x v="1"/>
    <m/>
    <m/>
    <m/>
    <m/>
    <m/>
    <m/>
    <x v="1"/>
    <x v="1"/>
    <m/>
    <d v="1986-08-11T00:00:00"/>
    <x v="7"/>
    <m/>
    <m/>
    <m/>
    <m/>
    <m/>
    <m/>
    <m/>
    <m/>
    <m/>
    <s v=" O citado bem já se encontra preservado por se encontrar em área de entorno a bens tombados, por legislação municipal de uso do solo e de tombamento a nível estadual"/>
  </r>
  <r>
    <x v="0"/>
    <m/>
    <m/>
    <x v="2"/>
    <x v="8"/>
    <s v="São Luís"/>
    <x v="12"/>
    <s v="Sítio de Santo Antônio das Alegrias ou do Físico: ruínas"/>
    <n v="1"/>
    <x v="0"/>
    <n v="1"/>
    <n v="1017"/>
    <n v="1980"/>
    <m/>
    <m/>
    <m/>
    <x v="6"/>
    <x v="0"/>
    <m/>
    <m/>
    <m/>
    <s v="MA2111300BAST00001"/>
    <s v="Bem Arqueológico"/>
    <s v="Sítio"/>
    <x v="1"/>
    <d v="1981-01-29T00:00:00"/>
    <d v="1981-01-29T00:00:00"/>
    <m/>
    <m/>
    <n v="1980"/>
    <n v="94"/>
    <x v="33"/>
    <x v="6"/>
    <m/>
    <m/>
    <x v="0"/>
    <s v="Segundo Superintendência: &quot;Bem tombado está inserido no Parque Estadual do Bacanga (Decreto Estadual nº 7.545 de 02/03/1980)&quot;. Ou seja, não tem entorno delimitado pelo IPHAN."/>
    <s v="Não se aplica"/>
    <s v="sim"/>
    <s v="S/D"/>
    <s v="sim"/>
    <s v="sim"/>
    <m/>
    <m/>
    <m/>
    <s v="Segundo Superintendência: &quot;Bem tombado está inserido no Parque Estadual do Bacanga (Decreto Estadual nº 7.545 de 02/03/1980)&quot;. Ou seja, não tem entorno delimitado pelo IPHAN."/>
  </r>
  <r>
    <x v="0"/>
    <s v="Indeferido em 11/03/2015"/>
    <s v="01458.001158/2012-33"/>
    <x v="3"/>
    <x v="3"/>
    <s v="Piraí"/>
    <x v="4"/>
    <s v="Fazenda Pinheiro - Sede"/>
    <n v="1"/>
    <x v="1"/>
    <n v="1"/>
    <n v="1018"/>
    <n v="1980"/>
    <m/>
    <m/>
    <m/>
    <x v="6"/>
    <x v="4"/>
    <m/>
    <m/>
    <m/>
    <s v=" "/>
    <s v="Bem Imóvel"/>
    <s v="Edificação"/>
    <x v="1"/>
    <m/>
    <m/>
    <m/>
    <m/>
    <m/>
    <m/>
    <x v="1"/>
    <x v="1"/>
    <m/>
    <s v="11/03/2015"/>
    <x v="0"/>
    <m/>
    <m/>
    <m/>
    <m/>
    <m/>
    <m/>
    <m/>
    <m/>
    <m/>
    <m/>
  </r>
  <r>
    <x v="0"/>
    <s v="Ofício que informa o INDEFERIMENTO do Processo em 30/06/1981."/>
    <m/>
    <x v="4"/>
    <x v="24"/>
    <s v="Manaus"/>
    <x v="4"/>
    <s v="Casa Palácio da Justiça"/>
    <n v="1"/>
    <x v="1"/>
    <n v="1"/>
    <n v="1019"/>
    <n v="1980"/>
    <m/>
    <m/>
    <m/>
    <x v="6"/>
    <x v="4"/>
    <m/>
    <m/>
    <m/>
    <s v=" "/>
    <s v="Bem Imóvel"/>
    <s v="Edificação"/>
    <x v="1"/>
    <m/>
    <m/>
    <m/>
    <m/>
    <m/>
    <m/>
    <x v="1"/>
    <x v="1"/>
    <m/>
    <d v="1981-06-30T00:00:00"/>
    <x v="7"/>
    <s v="ARQUIVADO em 1981 a pedido do saudoso Aloísio Magalhães, segundo Hilario (20/02/2014)"/>
    <m/>
    <m/>
    <m/>
    <m/>
    <m/>
    <m/>
    <m/>
    <m/>
    <s v="O bem não possui caracteristicas que justifique o seu tombamento a nível federal, merecendo proteção a nível estadual"/>
  </r>
  <r>
    <x v="0"/>
    <s v="O Processo 1020-T-80 foi ANEXADO ao Processo 1378-T-96, referente ao Teatro João Caetano"/>
    <s v="01458.001630/2012-38"/>
    <x v="3"/>
    <x v="3"/>
    <s v="Niterói"/>
    <x v="4"/>
    <s v="Teatro Municipal João Caetano"/>
    <n v="0"/>
    <x v="1"/>
    <n v="1"/>
    <n v="1020"/>
    <n v="1980"/>
    <m/>
    <m/>
    <m/>
    <x v="6"/>
    <x v="6"/>
    <m/>
    <m/>
    <m/>
    <s v="não cadastrado no sicg"/>
    <s v="Bem Imóvel"/>
    <s v="Edificação"/>
    <x v="1"/>
    <m/>
    <m/>
    <m/>
    <m/>
    <m/>
    <m/>
    <x v="1"/>
    <x v="1"/>
    <m/>
    <m/>
    <x v="0"/>
    <m/>
    <m/>
    <m/>
    <m/>
    <m/>
    <m/>
    <m/>
    <m/>
    <m/>
    <m/>
  </r>
  <r>
    <x v="2"/>
    <s v="Teria sido reaberto para rerratificação. Etec Porto Seguro, em  26/01/2016."/>
    <s v="01502.000543/2007-13"/>
    <x v="2"/>
    <x v="5"/>
    <s v="Santa Cruz Cabrália"/>
    <x v="7"/>
    <s v="Conjunto Paisagístico em Santa Cruz Cabrália, especialmente o Ilhéu da Coroa Vermelha, orla marítima e o Conjunto Arquitetônico E Paisagístico Da Cidade Alta, que Inclui a Igreja Matriz de N. Sra. da C onceição e a Casa de Câmara e Cadeia."/>
    <n v="1"/>
    <x v="0"/>
    <n v="1"/>
    <n v="1021"/>
    <n v="1980"/>
    <m/>
    <m/>
    <m/>
    <x v="6"/>
    <x v="3"/>
    <m/>
    <m/>
    <m/>
    <s v="BA2927705PSPS00001"/>
    <s v="Bem Paisagístico"/>
    <s v="Paisagem"/>
    <x v="1"/>
    <d v="1981-01-29T00:00:00"/>
    <m/>
    <m/>
    <m/>
    <n v="1980"/>
    <s v="94, 108"/>
    <x v="33"/>
    <x v="6"/>
    <n v="1984"/>
    <m/>
    <x v="0"/>
    <s v="Na 108ª reunião do Conselho foi definido em melhores moldes e linguagem a área tombada, pois havia o entendimento de que todo o município estaria tombado, causando revolta na população."/>
    <m/>
    <m/>
    <m/>
    <m/>
    <m/>
    <m/>
    <m/>
    <m/>
    <s v="Informações sobre delimitação das poligonais: DEPAM-RJ 98-99"/>
  </r>
  <r>
    <x v="0"/>
    <s v="Tombamento Provisório cancelado na 78ª reunião do conselho consultivo"/>
    <s v="01458.001979/2011-99"/>
    <x v="0"/>
    <x v="0"/>
    <s v="Santana do Livramento"/>
    <x v="4"/>
    <s v="Casa : Rivadávea Correia (Rua) nº 262 e 266 (Antiga residência do poeta José Hernandez)"/>
    <n v="1"/>
    <x v="1"/>
    <n v="1"/>
    <n v="1022"/>
    <n v="1980"/>
    <m/>
    <m/>
    <m/>
    <x v="6"/>
    <x v="4"/>
    <m/>
    <d v="2015-04-09T00:00:00"/>
    <m/>
    <s v=" "/>
    <s v="Bem Imóvel"/>
    <s v="Edificação"/>
    <x v="1"/>
    <m/>
    <m/>
    <m/>
    <m/>
    <m/>
    <m/>
    <x v="1"/>
    <x v="1"/>
    <m/>
    <s v="09/04/2015"/>
    <x v="5"/>
    <s v="Sob tombamento provisório há mais de 20 anos, segundo Andrey já descaracterizada, teve parecer negativo e foi aprovado o indeferimento na câmara Setorial"/>
    <m/>
    <m/>
    <m/>
    <m/>
    <m/>
    <m/>
    <m/>
    <m/>
    <m/>
  </r>
  <r>
    <x v="0"/>
    <s v="Anexado ao processo 1071-T-82 (Conjunto arquitetônico dos bairros da Cidade Velha e Campina)  em 21/10/2010  (corresponde às folhas 64 a 113 do volume I)."/>
    <s v="01458.002987/2010-71"/>
    <x v="4"/>
    <x v="11"/>
    <s v="Belém"/>
    <x v="2"/>
    <s v="Conjunto arquitetônico: convento/capela da Ordem Terceira de São Francisco da Penitência, juntamente com a área de entorno: Conjunto Arquitetônico e Paisagístico do Largo de Santo Antônio, onde se destaca o sobrado que aloja a Secretaria de Segurança, sob"/>
    <n v="1"/>
    <x v="1"/>
    <n v="1"/>
    <n v="1023"/>
    <n v="1980"/>
    <m/>
    <m/>
    <m/>
    <x v="6"/>
    <x v="6"/>
    <m/>
    <m/>
    <m/>
    <s v="PA-1501402-BI-CA-00008"/>
    <s v="Bem Imóvel"/>
    <s v="Conjunto Arquitetônico"/>
    <x v="0"/>
    <m/>
    <m/>
    <m/>
    <m/>
    <m/>
    <m/>
    <x v="1"/>
    <x v="1"/>
    <m/>
    <m/>
    <x v="0"/>
    <s v="Inserido no conjunto tombado pelo processo 1071-T-82 em 03/05/2011, com indicação do Conselho Consultivo de ver se é o caso de tombar isoladamente."/>
    <m/>
    <m/>
    <m/>
    <m/>
    <m/>
    <m/>
    <m/>
    <m/>
    <m/>
  </r>
  <r>
    <x v="0"/>
    <m/>
    <m/>
    <x v="4"/>
    <x v="11"/>
    <s v="Belém"/>
    <x v="4"/>
    <s v="Palacete Pinho, Imóvel situado à Rua Dr. Assis nº  586"/>
    <n v="1"/>
    <x v="0"/>
    <n v="1"/>
    <n v="1024"/>
    <n v="1980"/>
    <m/>
    <m/>
    <m/>
    <x v="6"/>
    <x v="0"/>
    <m/>
    <m/>
    <m/>
    <s v="PA1501402BIED00011"/>
    <s v="Bem Imóvel"/>
    <s v="Edificação"/>
    <x v="1"/>
    <m/>
    <d v="1986-08-14T00:00:00"/>
    <d v="1986-08-14T00:00:00"/>
    <m/>
    <m/>
    <m/>
    <x v="51"/>
    <x v="6"/>
    <m/>
    <m/>
    <x v="0"/>
    <m/>
    <s v="Não se aplica"/>
    <m/>
    <s v="Não se aplica"/>
    <m/>
    <s v="sim"/>
    <m/>
    <m/>
    <m/>
    <m/>
  </r>
  <r>
    <x v="0"/>
    <s v="Processo INDEFERIDO em 03/06/1981."/>
    <m/>
    <x v="4"/>
    <x v="11"/>
    <s v="Belém"/>
    <x v="2"/>
    <s v="Conjunto Arquitetônico: Quadra existente, constituída pelos sequintes logradouros: Av. Castilhos França, Av. Presidente Vargas, Rua 1º de Março, Rua Gaspar Viana "/>
    <n v="1"/>
    <x v="1"/>
    <n v="1"/>
    <n v="1025"/>
    <n v="1980"/>
    <m/>
    <m/>
    <m/>
    <x v="6"/>
    <x v="4"/>
    <m/>
    <m/>
    <m/>
    <s v=" "/>
    <s v="Bem Imóvel"/>
    <s v="Conjunto Arquitetônico"/>
    <x v="1"/>
    <m/>
    <m/>
    <m/>
    <m/>
    <m/>
    <m/>
    <x v="1"/>
    <x v="1"/>
    <m/>
    <d v="1981-06-03T00:00:00"/>
    <x v="7"/>
    <m/>
    <m/>
    <m/>
    <m/>
    <m/>
    <m/>
    <m/>
    <m/>
    <m/>
    <m/>
  </r>
  <r>
    <x v="0"/>
    <m/>
    <m/>
    <x v="4"/>
    <x v="11"/>
    <s v="Belém"/>
    <x v="2"/>
    <s v="Conjuntos Arquitetônicos da Av. Governador José Malcher, Constante dos Imóveis Da Travessa Rui Barbosa"/>
    <n v="1"/>
    <x v="0"/>
    <n v="1"/>
    <n v="1026"/>
    <n v="1980"/>
    <m/>
    <m/>
    <m/>
    <x v="6"/>
    <x v="0"/>
    <m/>
    <m/>
    <m/>
    <s v="PA1501402BICA00002"/>
    <s v="Bem Imóvel"/>
    <s v="Conjunto Arquitetônico"/>
    <x v="1"/>
    <m/>
    <m/>
    <d v="1985-03-28T00:00:00"/>
    <m/>
    <n v="1981"/>
    <n v="95"/>
    <x v="57"/>
    <x v="6"/>
    <m/>
    <m/>
    <x v="0"/>
    <m/>
    <s v="T"/>
    <s v="sim"/>
    <s v="P"/>
    <s v="sim"/>
    <s v="sim"/>
    <s v="sim "/>
    <m/>
    <n v="1987"/>
    <s v="Informações sobre delimitação das poligonais: DEPAM-RJ 98-99, mas agora incluídas na poligonal do Centro Histórico. Normatização: Portaria Iphan 4/1987"/>
  </r>
  <r>
    <x v="0"/>
    <m/>
    <m/>
    <x v="4"/>
    <x v="11"/>
    <s v="Belém"/>
    <x v="2"/>
    <s v="Avenida Nazareth: conjunto arquitetônico"/>
    <n v="1"/>
    <x v="0"/>
    <n v="1"/>
    <n v="1027"/>
    <n v="1980"/>
    <m/>
    <m/>
    <m/>
    <x v="6"/>
    <x v="0"/>
    <m/>
    <m/>
    <m/>
    <s v="PA1501402BICA00003"/>
    <s v="Bem Imóvel"/>
    <s v="Conjunto Arquitetônico"/>
    <x v="1"/>
    <m/>
    <m/>
    <d v="1985-03-28T00:00:00"/>
    <m/>
    <n v="1981"/>
    <n v="95"/>
    <x v="57"/>
    <x v="6"/>
    <m/>
    <m/>
    <x v="0"/>
    <s v="Em 1981 foi  tombado apenas o lado par, enquanto pediu-se o estudo para o tombamento do conjunto do lado ímpar da avenida."/>
    <s v="T"/>
    <s v="sim"/>
    <s v="P"/>
    <s v="sim"/>
    <s v="sim"/>
    <s v="sim "/>
    <m/>
    <n v="1987"/>
    <s v="Informações sobre delimitação das poligonais: DEPAM-RJ 98-99, mas agora incluídas na poligonal do Centro Histórico. Normatização: Portaria Iphan 4/1987"/>
  </r>
  <r>
    <x v="3"/>
    <s v="Os Processos 0888-T-73; 1028-T-80; 1504-T-09 e 1580-T-09 foram ANEXADOS ao Processo 1613-T-10."/>
    <s v="01458.003599/2010-16"/>
    <x v="4"/>
    <x v="11"/>
    <s v="Óbidos"/>
    <x v="4"/>
    <s v="FORTE ÓBIDOS"/>
    <n v="0"/>
    <x v="1"/>
    <n v="1"/>
    <n v="1028"/>
    <n v="1980"/>
    <m/>
    <m/>
    <m/>
    <x v="6"/>
    <x v="6"/>
    <m/>
    <m/>
    <m/>
    <s v="PA-1505106-BI-ED-00001"/>
    <s v="Bem Imóvel"/>
    <s v="Edificação"/>
    <x v="1"/>
    <m/>
    <m/>
    <m/>
    <m/>
    <m/>
    <m/>
    <x v="1"/>
    <x v="1"/>
    <m/>
    <m/>
    <x v="0"/>
    <s v="Apensado ao processo nº 1613-T-10, concluído pelo Depam-RJ"/>
    <m/>
    <m/>
    <m/>
    <m/>
    <m/>
    <m/>
    <m/>
    <m/>
    <m/>
  </r>
  <r>
    <x v="3"/>
    <s v="Os Processos 0888-T-73; 1028-T-80; 1504-T-09 e 1580-T-09 foram ANEXADOS ao Processo 1613-T-10."/>
    <s v="01458.003599/2010-16"/>
    <x v="4"/>
    <x v="11"/>
    <s v="Óbidos"/>
    <x v="4"/>
    <s v="FORTE: SERRA DA ESCAMA"/>
    <n v="0"/>
    <x v="1"/>
    <n v="0"/>
    <n v="1028"/>
    <n v="1980"/>
    <m/>
    <m/>
    <m/>
    <x v="6"/>
    <x v="6"/>
    <m/>
    <m/>
    <m/>
    <s v="PA-1505106-BI-ED-00003"/>
    <s v="Bem Imóvel"/>
    <s v="Edificação"/>
    <x v="1"/>
    <m/>
    <m/>
    <m/>
    <m/>
    <m/>
    <m/>
    <x v="1"/>
    <x v="1"/>
    <m/>
    <m/>
    <x v="0"/>
    <s v="Apensado ao processo nº 1613-T-10, concluído pelo Depam-RJ"/>
    <m/>
    <m/>
    <m/>
    <m/>
    <m/>
    <m/>
    <m/>
    <m/>
    <m/>
  </r>
  <r>
    <x v="0"/>
    <s v="Anexado ao processo 1071-T-82 (Conjunto arquitetônico dos bairros da Cidade Velha e Campina)  em 21/10/2010 (corresponde às folhas 134-180 do volume I)."/>
    <s v="01458.002987/2010-71"/>
    <x v="4"/>
    <x v="11"/>
    <s v="Belém"/>
    <x v="7"/>
    <s v="Conjunto: Arquitetônico e Paisagístico do Largo das Mercês e Sua área de entorno"/>
    <n v="1"/>
    <x v="1"/>
    <n v="1"/>
    <n v="1029"/>
    <n v="1980"/>
    <m/>
    <m/>
    <m/>
    <x v="6"/>
    <x v="6"/>
    <m/>
    <m/>
    <m/>
    <s v="não procede (incluído no Conjunto arquitetônico dos bairros da Cidade Velha e Campina)"/>
    <s v="Bem Imóvel"/>
    <s v="Conjunto Urbano"/>
    <x v="1"/>
    <m/>
    <m/>
    <m/>
    <m/>
    <m/>
    <m/>
    <x v="1"/>
    <x v="1"/>
    <m/>
    <m/>
    <x v="0"/>
    <s v="Inserido no conjunto tombado pleo processo 1071-T-82 em 03/05/2011, com indicação do Conselho Consultivo de ver se é o caso de tombar isoladamente."/>
    <m/>
    <m/>
    <m/>
    <m/>
    <m/>
    <m/>
    <m/>
    <m/>
    <m/>
  </r>
  <r>
    <x v="0"/>
    <s v="Anexado ao processo 1071-T-82 (Conjunto arquitetônico dos bairros da Cidade Velha e Campina)  em 21/10/2010 (corresponde às folhas 184 a 258 do volume II)."/>
    <s v="01458.002987/2010-71"/>
    <x v="4"/>
    <x v="11"/>
    <s v="Belém"/>
    <x v="2"/>
    <s v="Conjunto arquitetônico da Rua Siqueira Mendes e Largo do Carmo"/>
    <n v="1"/>
    <x v="1"/>
    <n v="1"/>
    <n v="1030"/>
    <n v="1980"/>
    <m/>
    <m/>
    <m/>
    <x v="6"/>
    <x v="6"/>
    <m/>
    <m/>
    <m/>
    <s v="PA-1501402-BI-CA-00012"/>
    <s v="Bem Imóvel"/>
    <s v="Conjunto Arquitetônico"/>
    <x v="1"/>
    <m/>
    <m/>
    <m/>
    <m/>
    <m/>
    <m/>
    <x v="1"/>
    <x v="1"/>
    <m/>
    <m/>
    <x v="0"/>
    <s v="Depam/RJ: Anexado  ao Processo 1071-T-82 com indicação de tombamento em 21/10/2010"/>
    <m/>
    <m/>
    <m/>
    <m/>
    <m/>
    <m/>
    <m/>
    <m/>
    <m/>
  </r>
  <r>
    <x v="0"/>
    <m/>
    <m/>
    <x v="3"/>
    <x v="3"/>
    <s v="Rio de Janeiro"/>
    <x v="4"/>
    <s v="Prédio onde funciona o Colégio Pedro II, na Av. Marechal Floriano, nºs 68 a 80"/>
    <n v="1"/>
    <x v="0"/>
    <n v="1"/>
    <n v="1031"/>
    <n v="1980"/>
    <m/>
    <m/>
    <m/>
    <x v="6"/>
    <x v="0"/>
    <m/>
    <m/>
    <m/>
    <s v="RJ3304557BIED00050"/>
    <s v="Bem Imóvel"/>
    <s v="Edificação"/>
    <x v="1"/>
    <m/>
    <d v="1983-05-19T00:00:00"/>
    <d v="1983-05-19T00:00:00"/>
    <m/>
    <n v="1982"/>
    <n v="98"/>
    <x v="55"/>
    <x v="6"/>
    <m/>
    <m/>
    <x v="0"/>
    <m/>
    <s v="Não se aplica"/>
    <m/>
    <s v="P"/>
    <s v="sim"/>
    <s v="sim"/>
    <s v="sim"/>
    <m/>
    <n v="2013"/>
    <s v="PORTARIA Nº  135, DE 13 DE FEVEREIRO DE 2013"/>
  </r>
  <r>
    <x v="0"/>
    <s v="Origem: DEPAM 15/10/2017   Destino: Presidencia para indeferimento"/>
    <s v="01458.001576/2012-21"/>
    <x v="3"/>
    <x v="3"/>
    <s v="Paraíba do Sul"/>
    <x v="4"/>
    <s v="Casa: Rio Novo (Fazenda); Fazenda Rio Novo (sede)"/>
    <n v="1"/>
    <x v="1"/>
    <n v="1"/>
    <n v="1032"/>
    <n v="1980"/>
    <m/>
    <m/>
    <m/>
    <x v="6"/>
    <x v="4"/>
    <m/>
    <m/>
    <m/>
    <s v=" "/>
    <s v="Bem Imóvel"/>
    <s v="Edificação"/>
    <x v="1"/>
    <m/>
    <m/>
    <m/>
    <m/>
    <m/>
    <m/>
    <x v="1"/>
    <x v="1"/>
    <m/>
    <m/>
    <x v="0"/>
    <m/>
    <m/>
    <m/>
    <m/>
    <m/>
    <m/>
    <m/>
    <m/>
    <m/>
    <m/>
  </r>
  <r>
    <x v="0"/>
    <m/>
    <m/>
    <x v="3"/>
    <x v="6"/>
    <s v="Ouro Branco"/>
    <x v="0"/>
    <s v="Igreja Santo Antônio no Distrito de Itatiaia"/>
    <n v="1"/>
    <x v="0"/>
    <n v="1"/>
    <n v="1033"/>
    <n v="1980"/>
    <m/>
    <m/>
    <m/>
    <x v="6"/>
    <x v="0"/>
    <m/>
    <m/>
    <m/>
    <s v="MG3145901BIED00002"/>
    <s v="Bem Imóvel"/>
    <s v="Edificação"/>
    <x v="0"/>
    <m/>
    <m/>
    <d v="1983-10-03T00:00:00"/>
    <m/>
    <n v="1983"/>
    <n v="102"/>
    <x v="55"/>
    <x v="6"/>
    <m/>
    <m/>
    <x v="0"/>
    <m/>
    <s v="Não se aplica"/>
    <m/>
    <m/>
    <m/>
    <m/>
    <m/>
    <m/>
    <m/>
    <m/>
  </r>
  <r>
    <x v="0"/>
    <s v="Processo INDEFERIDO em 30/12/2013."/>
    <s v="01458.001575/2012-86"/>
    <x v="3"/>
    <x v="3"/>
    <s v="Rio de Janeiro"/>
    <x v="4"/>
    <s v="Pantheon: Marechal Floriano Peixoto (do) - Cemitério de São João Batista"/>
    <n v="1"/>
    <x v="1"/>
    <n v="1"/>
    <n v="1034"/>
    <n v="1980"/>
    <m/>
    <m/>
    <m/>
    <x v="6"/>
    <x v="4"/>
    <m/>
    <m/>
    <m/>
    <s v=" "/>
    <s v="Bem Imóvel"/>
    <s v="Edificação"/>
    <x v="1"/>
    <m/>
    <m/>
    <m/>
    <m/>
    <m/>
    <m/>
    <x v="1"/>
    <x v="1"/>
    <m/>
    <d v="2013-12-30T00:00:00"/>
    <x v="5"/>
    <s v="Origem: DEPAM 26/12/2012 /  Destino: Superintendência 08/01/2013"/>
    <m/>
    <m/>
    <m/>
    <m/>
    <m/>
    <m/>
    <m/>
    <m/>
    <m/>
  </r>
  <r>
    <x v="0"/>
    <s v="INDEFERIR o Processo em 26/09/1980."/>
    <m/>
    <x v="3"/>
    <x v="3"/>
    <s v="Rio de Janeiro"/>
    <x v="11"/>
    <s v=" Árvore: Figueira"/>
    <n v="1"/>
    <x v="1"/>
    <n v="1"/>
    <n v="1035"/>
    <n v="1980"/>
    <m/>
    <m/>
    <m/>
    <x v="6"/>
    <x v="4"/>
    <m/>
    <m/>
    <m/>
    <s v=" "/>
    <s v="Bem Paisagístico"/>
    <s v="Paisagem"/>
    <x v="1"/>
    <m/>
    <m/>
    <m/>
    <m/>
    <m/>
    <m/>
    <x v="1"/>
    <x v="1"/>
    <m/>
    <d v="1980-09-26T00:00:00"/>
    <x v="7"/>
    <s v=" Não se trata de bem a ser Tombado pelo Patrimônio Histórico e Artistico Nacional"/>
    <m/>
    <m/>
    <m/>
    <m/>
    <m/>
    <m/>
    <m/>
    <m/>
    <m/>
  </r>
  <r>
    <x v="0"/>
    <m/>
    <m/>
    <x v="0"/>
    <x v="0"/>
    <s v="Porto Alegre"/>
    <x v="4"/>
    <s v="Prédio onde funciona os Correios e Telégrafos, na Praça Barão do Rio Branco"/>
    <n v="1"/>
    <x v="0"/>
    <n v="1"/>
    <n v="1036"/>
    <n v="1980"/>
    <m/>
    <m/>
    <m/>
    <x v="6"/>
    <x v="0"/>
    <m/>
    <m/>
    <m/>
    <s v="RS4314902BIED00004"/>
    <s v="Bem Imóvel"/>
    <s v="Edificação"/>
    <x v="1"/>
    <m/>
    <d v="1981-01-29T00:00:00"/>
    <d v="1981-01-29T00:00:00"/>
    <m/>
    <n v="1980"/>
    <n v="94"/>
    <x v="33"/>
    <x v="6"/>
    <m/>
    <m/>
    <x v="0"/>
    <m/>
    <s v="Não se aplica"/>
    <m/>
    <s v="P"/>
    <s v="sim"/>
    <s v="sim"/>
    <s v="sim"/>
    <m/>
    <s v="PORTARIA Nº 483,06/12/ 2016"/>
    <s v="Dispõe sobre a delimitação da área de entorno dos bens tombados pelo IPHAN no Centro Histórico da Cidade de Porto Alegre, Rio Grande do Sul, e estabelece diretrizes para intervenções nos bens inseridos na área delimitada._x000a_"/>
  </r>
  <r>
    <x v="2"/>
    <s v="Rerratificação. Origem: DEPAM 15/03/2013/  Destino: Superintendência 03/05/2013"/>
    <s v="01458.001159/2012-88"/>
    <x v="3"/>
    <x v="3"/>
    <s v="Rio de Janeiro"/>
    <x v="4"/>
    <s v="Palácio de Manguinhos ou Prédio da Fundação Oswaldo Cruz na Av. Brasil, nº 4365"/>
    <n v="1"/>
    <x v="0"/>
    <n v="1"/>
    <n v="1037"/>
    <n v="1980"/>
    <m/>
    <m/>
    <m/>
    <x v="6"/>
    <x v="3"/>
    <m/>
    <m/>
    <m/>
    <s v="RJ3304557BIED00016"/>
    <s v="Bem Imóvel"/>
    <s v="Edificação"/>
    <x v="1"/>
    <m/>
    <d v="1981-01-29T00:00:00"/>
    <d v="1981-01-29T00:00:00"/>
    <m/>
    <n v="1980"/>
    <n v="94"/>
    <x v="33"/>
    <x v="6"/>
    <m/>
    <m/>
    <x v="0"/>
    <m/>
    <s v="Não se aplica"/>
    <m/>
    <m/>
    <m/>
    <m/>
    <m/>
    <m/>
    <m/>
    <s v="O tombamento abrange o Edifício Central, o Pavilhão para o estudo da peste e a cavalariça dos animais inoculados ou fornecedores de soro"/>
  </r>
  <r>
    <x v="0"/>
    <m/>
    <m/>
    <x v="2"/>
    <x v="2"/>
    <s v="Surubim"/>
    <x v="4"/>
    <s v="Fazenda Cachoeira do Taepe: casa grande"/>
    <n v="1"/>
    <x v="0"/>
    <n v="1"/>
    <n v="1038"/>
    <n v="1980"/>
    <m/>
    <m/>
    <m/>
    <x v="6"/>
    <x v="0"/>
    <m/>
    <m/>
    <m/>
    <s v="PE2614501BIED00001"/>
    <s v="Bem Imóvel"/>
    <s v="Edificação"/>
    <x v="1"/>
    <m/>
    <d v="1981-02-27T00:00:00"/>
    <m/>
    <m/>
    <n v="1980"/>
    <n v="94"/>
    <x v="33"/>
    <x v="6"/>
    <m/>
    <m/>
    <x v="0"/>
    <m/>
    <s v="Não se aplica"/>
    <m/>
    <m/>
    <m/>
    <m/>
    <m/>
    <m/>
    <m/>
    <m/>
  </r>
  <r>
    <x v="0"/>
    <m/>
    <m/>
    <x v="3"/>
    <x v="6"/>
    <s v="Congonhas"/>
    <x v="3"/>
    <s v="Coleção constituída de 89 ex-votos pintados pertencentes ao Santuário do Bom Jesus de Matozinhos"/>
    <n v="1"/>
    <x v="0"/>
    <n v="1"/>
    <n v="1039"/>
    <n v="1980"/>
    <m/>
    <m/>
    <m/>
    <x v="6"/>
    <x v="0"/>
    <m/>
    <m/>
    <m/>
    <s v="MG3118007BMCL00001"/>
    <s v="Bem Móvel e Integrado"/>
    <s v="Acervo"/>
    <x v="1"/>
    <m/>
    <d v="1981-01-29T00:00:00"/>
    <d v="1981-01-29T00:00:00"/>
    <m/>
    <n v="1980"/>
    <n v="94"/>
    <x v="33"/>
    <x v="6"/>
    <m/>
    <m/>
    <x v="0"/>
    <m/>
    <s v="Não se aplica"/>
    <m/>
    <s v="Não se aplica"/>
    <m/>
    <m/>
    <m/>
    <m/>
    <m/>
    <m/>
  </r>
  <r>
    <x v="0"/>
    <s v="Processo INDEFERIDO em 04/10/2013."/>
    <s v="01458.001574/2012-31"/>
    <x v="3"/>
    <x v="3"/>
    <s v="Itaboraí"/>
    <x v="0"/>
    <s v="Igreja: Bonfim; Igreja do Senhor do Bonfim"/>
    <n v="1"/>
    <x v="1"/>
    <n v="1"/>
    <n v="1040"/>
    <n v="1980"/>
    <m/>
    <m/>
    <m/>
    <x v="6"/>
    <x v="4"/>
    <m/>
    <m/>
    <m/>
    <s v=" "/>
    <s v="Bem Imóvel"/>
    <s v="Edificação"/>
    <x v="0"/>
    <m/>
    <m/>
    <m/>
    <m/>
    <m/>
    <m/>
    <x v="1"/>
    <x v="1"/>
    <m/>
    <d v="2013-10-04T00:00:00"/>
    <x v="5"/>
    <m/>
    <m/>
    <m/>
    <m/>
    <m/>
    <m/>
    <m/>
    <m/>
    <m/>
    <m/>
  </r>
  <r>
    <x v="0"/>
    <s v="Encaminhado à presidência para arquivametno em 11/06/18"/>
    <s v="01458.000807/2013-60"/>
    <x v="3"/>
    <x v="12"/>
    <s v="Guaratinguetá"/>
    <x v="4"/>
    <s v="Estação Ferroviária da antiga Central do Brasil de Guaratinguetá"/>
    <n v="1"/>
    <x v="1"/>
    <n v="1"/>
    <n v="1041"/>
    <n v="1980"/>
    <m/>
    <m/>
    <m/>
    <x v="6"/>
    <x v="4"/>
    <m/>
    <m/>
    <m/>
    <s v=" "/>
    <s v="Bem Imóvel"/>
    <s v="Edificação"/>
    <x v="1"/>
    <m/>
    <m/>
    <m/>
    <m/>
    <m/>
    <m/>
    <x v="1"/>
    <x v="1"/>
    <m/>
    <m/>
    <x v="0"/>
    <m/>
    <m/>
    <m/>
    <m/>
    <m/>
    <m/>
    <m/>
    <m/>
    <m/>
    <m/>
  </r>
  <r>
    <x v="2"/>
    <s v="Escritório Técnico de Olinda: 17/03/2010"/>
    <s v="01458.000380/2010-57"/>
    <x v="2"/>
    <x v="2"/>
    <s v="Recife"/>
    <x v="13"/>
    <s v="Campo de Jiquiá "/>
    <n v="1"/>
    <x v="1"/>
    <n v="1"/>
    <n v="1042"/>
    <n v="1980"/>
    <m/>
    <m/>
    <m/>
    <x v="6"/>
    <x v="8"/>
    <m/>
    <m/>
    <m/>
    <s v=" "/>
    <s v="Bem Imóvel"/>
    <m/>
    <x v="1"/>
    <m/>
    <m/>
    <m/>
    <m/>
    <m/>
    <m/>
    <x v="1"/>
    <x v="1"/>
    <m/>
    <m/>
    <x v="0"/>
    <m/>
    <m/>
    <m/>
    <m/>
    <m/>
    <m/>
    <m/>
    <m/>
    <m/>
    <m/>
  </r>
  <r>
    <x v="0"/>
    <s v="Encaminhado para indeferimento em 06/12/2018"/>
    <s v="01458.000938/2014-28"/>
    <x v="2"/>
    <x v="9"/>
    <s v="Itapipoca"/>
    <x v="0"/>
    <s v="Igreja: N. Srª das Mercês, em Arapari"/>
    <n v="1"/>
    <x v="1"/>
    <n v="1"/>
    <n v="1043"/>
    <n v="1981"/>
    <d v="1979-09-13T00:00:00"/>
    <s v="Paróquia de N. Sra. De Assunção/ Diocese de Itapipoca"/>
    <s v="não consta"/>
    <x v="6"/>
    <x v="4"/>
    <m/>
    <m/>
    <m/>
    <s v=" "/>
    <s v="Bem Imóvel"/>
    <s v="Edificação"/>
    <x v="0"/>
    <m/>
    <m/>
    <m/>
    <m/>
    <m/>
    <m/>
    <x v="1"/>
    <x v="1"/>
    <m/>
    <d v="1905-07-10T00:00:00"/>
    <x v="0"/>
    <m/>
    <m/>
    <m/>
    <m/>
    <m/>
    <m/>
    <m/>
    <m/>
    <m/>
    <m/>
  </r>
  <r>
    <x v="0"/>
    <s v="INDEFERIDO em 16/10/2014"/>
    <s v="01458.000929/2014-37"/>
    <x v="3"/>
    <x v="3"/>
    <s v="Itaguaí"/>
    <x v="4"/>
    <s v="Estação Ferroviária de Itaguaí; Chafariz "/>
    <n v="1"/>
    <x v="1"/>
    <n v="1"/>
    <n v="1044"/>
    <n v="1981"/>
    <d v="1979-07-04T00:00:00"/>
    <s v="Prefeitura Municipal de Itaguaí"/>
    <s v="não consta"/>
    <x v="6"/>
    <x v="4"/>
    <m/>
    <m/>
    <m/>
    <s v=" "/>
    <s v="Bem Imóvel"/>
    <s v="Edificação"/>
    <x v="1"/>
    <m/>
    <m/>
    <m/>
    <m/>
    <m/>
    <m/>
    <x v="1"/>
    <x v="1"/>
    <m/>
    <d v="2014-10-16T00:00:00"/>
    <x v="5"/>
    <m/>
    <m/>
    <m/>
    <m/>
    <m/>
    <m/>
    <m/>
    <m/>
    <m/>
    <s v="O citado bem foi tombado pelo INEPAC"/>
  </r>
  <r>
    <x v="0"/>
    <s v="Despacho para INDEFERIR o Processo em 15/07/1985."/>
    <m/>
    <x v="3"/>
    <x v="3"/>
    <s v="Niterói"/>
    <x v="4"/>
    <s v="Casa: Rua Alexandre Moura nºs 23 a 29 (Colégio Martin Afonso)"/>
    <n v="1"/>
    <x v="1"/>
    <n v="1"/>
    <n v="1045"/>
    <n v="1981"/>
    <m/>
    <m/>
    <m/>
    <x v="6"/>
    <x v="4"/>
    <m/>
    <m/>
    <m/>
    <s v=" "/>
    <s v="Bem Imóvel"/>
    <s v="Edificação"/>
    <x v="1"/>
    <m/>
    <m/>
    <m/>
    <m/>
    <m/>
    <m/>
    <x v="1"/>
    <x v="1"/>
    <m/>
    <d v="1985-07-15T00:00:00"/>
    <x v="7"/>
    <s v="não consta nenhuma informação relativa ao processo"/>
    <m/>
    <m/>
    <m/>
    <m/>
    <m/>
    <m/>
    <m/>
    <m/>
    <m/>
  </r>
  <r>
    <x v="0"/>
    <s v="Processo INDEFERIDO em 11/04/1988."/>
    <m/>
    <x v="3"/>
    <x v="3"/>
    <s v="Saquarema"/>
    <x v="0"/>
    <s v="Igreja: Nazaré (Matriz de Saquarema)"/>
    <n v="1"/>
    <x v="1"/>
    <n v="1"/>
    <n v="1046"/>
    <n v="1981"/>
    <m/>
    <m/>
    <m/>
    <x v="6"/>
    <x v="4"/>
    <m/>
    <m/>
    <m/>
    <s v=" "/>
    <s v="Bem Imóvel"/>
    <s v="Edificação"/>
    <x v="1"/>
    <m/>
    <m/>
    <m/>
    <m/>
    <m/>
    <m/>
    <x v="1"/>
    <x v="1"/>
    <m/>
    <d v="1988-04-11T00:00:00"/>
    <x v="7"/>
    <m/>
    <m/>
    <m/>
    <m/>
    <m/>
    <m/>
    <m/>
    <m/>
    <m/>
    <m/>
  </r>
  <r>
    <x v="0"/>
    <s v="Reaberto para rerratificação, que foi INDEFERIDA em 27/08/2014."/>
    <s v="01512.003381/2010-51"/>
    <x v="0"/>
    <x v="0"/>
    <s v="Porto Alegre"/>
    <x v="2"/>
    <s v="Cais do Porto: pórtico central e armazéns"/>
    <n v="1"/>
    <x v="0"/>
    <n v="1"/>
    <n v="1047"/>
    <n v="1981"/>
    <m/>
    <m/>
    <m/>
    <x v="6"/>
    <x v="0"/>
    <m/>
    <m/>
    <m/>
    <s v="RS4314902BICA00001"/>
    <s v="Bem Imóvel"/>
    <s v="Edificação"/>
    <x v="1"/>
    <m/>
    <m/>
    <d v="1983-05-19T00:00:00"/>
    <m/>
    <n v="1982"/>
    <n v="98"/>
    <x v="55"/>
    <x v="6"/>
    <m/>
    <m/>
    <x v="0"/>
    <m/>
    <s v="Não se aplica"/>
    <m/>
    <s v="P"/>
    <s v="sim"/>
    <s v="sim"/>
    <s v="sim"/>
    <m/>
    <s v="PORTARIA Nº 483,06/12/ 2016"/>
    <s v="Dispõe sobre a delimitação da área de entorno dos bens tombados pelo IPHAN no Centro Histórico da Cidade de Porto Alegre, Rio Grande do Sul, e estabelece diretrizes para intervenções nos bens inseridos na área delimitada._x000a_"/>
  </r>
  <r>
    <x v="0"/>
    <s v="Processo INDEFERIDO, segundo despacho do Chefe do Arquivo, em 08/08/1986."/>
    <m/>
    <x v="3"/>
    <x v="14"/>
    <s v="Serra"/>
    <x v="0"/>
    <s v="Igreja de São João Batista"/>
    <n v="1"/>
    <x v="1"/>
    <n v="1"/>
    <n v="1048"/>
    <n v="1981"/>
    <m/>
    <m/>
    <m/>
    <x v="6"/>
    <x v="4"/>
    <m/>
    <m/>
    <m/>
    <s v=" "/>
    <s v="Bem Imóvel"/>
    <s v="Edificação"/>
    <x v="0"/>
    <m/>
    <m/>
    <m/>
    <m/>
    <m/>
    <m/>
    <x v="1"/>
    <x v="1"/>
    <m/>
    <d v="1986-08-08T00:00:00"/>
    <x v="7"/>
    <m/>
    <m/>
    <m/>
    <m/>
    <m/>
    <m/>
    <m/>
    <m/>
    <m/>
    <m/>
  </r>
  <r>
    <x v="0"/>
    <s v="Processo INDEFERIDO em 21/04/1987, de acordo com o Despacho do Secretário do PHAN."/>
    <m/>
    <x v="3"/>
    <x v="14"/>
    <s v="Itapemirim"/>
    <x v="11"/>
    <s v="Morro: O Frade e a Freira"/>
    <n v="1"/>
    <x v="1"/>
    <n v="1"/>
    <n v="1049"/>
    <n v="1981"/>
    <m/>
    <m/>
    <m/>
    <x v="6"/>
    <x v="4"/>
    <m/>
    <m/>
    <m/>
    <s v=" "/>
    <s v="Bem Paisagístico"/>
    <s v="Paisagem"/>
    <x v="1"/>
    <m/>
    <m/>
    <m/>
    <m/>
    <m/>
    <m/>
    <x v="1"/>
    <x v="1"/>
    <m/>
    <d v="1987-04-21T00:00:00"/>
    <x v="7"/>
    <m/>
    <m/>
    <m/>
    <m/>
    <m/>
    <m/>
    <m/>
    <m/>
    <m/>
    <s v="O citado bem já se encontra tombado a nível estadual"/>
  </r>
  <r>
    <x v="0"/>
    <s v="Processo INDEFERIDO em 29/03/2012."/>
    <s v="01458.002318/2010-08"/>
    <x v="5"/>
    <x v="15"/>
    <s v="Bananal"/>
    <x v="11"/>
    <s v="Aldeia dos Índios Tapirapé"/>
    <n v="1"/>
    <x v="1"/>
    <n v="1"/>
    <n v="1050"/>
    <n v="1981"/>
    <m/>
    <m/>
    <m/>
    <x v="6"/>
    <x v="4"/>
    <m/>
    <m/>
    <m/>
    <s v=" "/>
    <s v="Bem Paisagístico"/>
    <s v="Paisagem"/>
    <x v="1"/>
    <m/>
    <m/>
    <m/>
    <m/>
    <m/>
    <m/>
    <x v="1"/>
    <x v="1"/>
    <m/>
    <d v="2012-03-29T00:00:00"/>
    <x v="5"/>
    <m/>
    <m/>
    <m/>
    <m/>
    <m/>
    <m/>
    <m/>
    <m/>
    <m/>
    <m/>
  </r>
  <r>
    <x v="0"/>
    <s v="Processo INDEFERIDO em 02/01/2003."/>
    <m/>
    <x v="3"/>
    <x v="3"/>
    <s v="Angra dos Reis"/>
    <x v="7"/>
    <s v="Conjunto Arquitetônico: Ruas - Comércio, Conceição, Professor Lima, Honório Lima, Raul Pompéia, Travessa Santa Luzia e Rua do Comércio, em Mambucaba; Praças: Guarda Greenhald, Duque de Caxias; Chafarizes: Carioca, Saudade; Marco: Visita de D. Pedro, Funda"/>
    <n v="1"/>
    <x v="1"/>
    <n v="1"/>
    <n v="1051"/>
    <n v="1981"/>
    <m/>
    <m/>
    <m/>
    <x v="6"/>
    <x v="4"/>
    <m/>
    <m/>
    <m/>
    <s v=" "/>
    <s v="Bem Imóvel"/>
    <s v="Conjunto Urbano"/>
    <x v="1"/>
    <m/>
    <m/>
    <m/>
    <m/>
    <m/>
    <m/>
    <x v="1"/>
    <x v="1"/>
    <m/>
    <d v="2003-01-02T00:00:00"/>
    <x v="2"/>
    <s v="Informações sobre delimitação das poligonais: DEPAM-RJ 98-99. Bem considerado sem valor para tombamento federal, foi protegido pelo governo estadual"/>
    <m/>
    <m/>
    <m/>
    <m/>
    <m/>
    <m/>
    <m/>
    <m/>
    <m/>
  </r>
  <r>
    <x v="0"/>
    <m/>
    <m/>
    <x v="2"/>
    <x v="9"/>
    <s v="Aquiraz"/>
    <x v="4"/>
    <s v="Mercado de Carne e Lojas Adjacentes"/>
    <n v="1"/>
    <x v="0"/>
    <n v="1"/>
    <n v="1052"/>
    <n v="1981"/>
    <m/>
    <m/>
    <m/>
    <x v="6"/>
    <x v="0"/>
    <m/>
    <m/>
    <m/>
    <s v="CE2301000BICU00001"/>
    <s v="Bem Imóvel"/>
    <s v="Edificação"/>
    <x v="1"/>
    <m/>
    <m/>
    <d v="1984-02-20T00:00:00"/>
    <m/>
    <n v="1983"/>
    <n v="101"/>
    <x v="58"/>
    <x v="6"/>
    <m/>
    <m/>
    <x v="0"/>
    <m/>
    <s v="Não se aplica"/>
    <m/>
    <m/>
    <m/>
    <m/>
    <m/>
    <m/>
    <m/>
    <m/>
  </r>
  <r>
    <x v="0"/>
    <m/>
    <m/>
    <x v="0"/>
    <x v="10"/>
    <s v="Florianópolis"/>
    <x v="4"/>
    <s v="Forte de Santa Bárbara"/>
    <n v="1"/>
    <x v="0"/>
    <n v="1"/>
    <n v="1053"/>
    <n v="1981"/>
    <m/>
    <m/>
    <m/>
    <x v="6"/>
    <x v="0"/>
    <m/>
    <m/>
    <m/>
    <s v="SC4205407BIED00008"/>
    <s v="Bem Imóvel"/>
    <s v="Edificação"/>
    <x v="1"/>
    <m/>
    <d v="1984-05-29T00:00:00"/>
    <m/>
    <m/>
    <n v="1983"/>
    <n v="103"/>
    <x v="58"/>
    <x v="6"/>
    <m/>
    <m/>
    <x v="0"/>
    <m/>
    <s v="Não se aplica"/>
    <s v="sim"/>
    <s v="P"/>
    <s v="sim"/>
    <m/>
    <m/>
    <m/>
    <m/>
    <s v="Entorno: PORTARIA Nº 500, DE 20 DE OUTUBRO DE 2014"/>
  </r>
  <r>
    <x v="0"/>
    <m/>
    <m/>
    <x v="2"/>
    <x v="7"/>
    <s v="João Pessoa"/>
    <x v="4"/>
    <s v="Fábrica de Vinho Tito Silva"/>
    <n v="1"/>
    <x v="0"/>
    <n v="1"/>
    <n v="1054"/>
    <n v="1982"/>
    <m/>
    <m/>
    <m/>
    <x v="6"/>
    <x v="0"/>
    <m/>
    <m/>
    <m/>
    <s v="PB2507507BIED00019"/>
    <s v="Bem Imóvel"/>
    <s v="Edificação"/>
    <x v="1"/>
    <m/>
    <d v="1984-08-02T00:00:00"/>
    <m/>
    <m/>
    <n v="1984"/>
    <n v="106"/>
    <x v="58"/>
    <x v="6"/>
    <m/>
    <m/>
    <x v="0"/>
    <s v="Situada na poligonal de tombamento do Centro Histórico de João Pessoa. Na 106ª reunião do Conselho, a fábrica foi tombada por seu funcionamento ter sido assegurado junto ao governo do Estado da Paraíba e a Universidade Federal da Paraíba, que iria utiliza"/>
    <s v="Não se aplica"/>
    <m/>
    <s v="Não se aplica"/>
    <s v="não"/>
    <s v="não"/>
    <m/>
    <m/>
    <m/>
    <m/>
  </r>
  <r>
    <x v="0"/>
    <m/>
    <s v="01410.000018/2009-99"/>
    <x v="4"/>
    <x v="19"/>
    <s v="Vilhena"/>
    <x v="4"/>
    <s v="Prédios das estações telegráficas construídas pela Comissão Estratégica de Linhas Telegráficas de Cuiabá a Porto Velho – Comissão Rondon"/>
    <n v="1"/>
    <x v="0"/>
    <n v="1"/>
    <n v="1055"/>
    <n v="1981"/>
    <m/>
    <m/>
    <m/>
    <x v="6"/>
    <x v="0"/>
    <m/>
    <m/>
    <m/>
    <s v="RO1100304BIED00001"/>
    <s v="Bem Imóvel"/>
    <s v="Edificação"/>
    <x v="1"/>
    <m/>
    <d v="2016-06-06T00:00:00"/>
    <m/>
    <m/>
    <n v="2015"/>
    <n v="81"/>
    <x v="49"/>
    <x v="7"/>
    <m/>
    <m/>
    <x v="0"/>
    <s v="Homologado pela PORTARIA No- 9, DE 3 DE FEVEREIRO DE 2016"/>
    <s v="Não se aplica"/>
    <m/>
    <m/>
    <m/>
    <m/>
    <m/>
    <m/>
    <m/>
    <m/>
  </r>
  <r>
    <x v="0"/>
    <m/>
    <s v="01410.000018/2009-99"/>
    <x v="4"/>
    <x v="19"/>
    <s v="Ji Paraná"/>
    <x v="4"/>
    <s v="Prédios das estações telegráficas construídas pela Comissão Estratégica de Linhas Telegráficas de Cuiabá a Porto Velho – Comissão Rondon"/>
    <n v="1"/>
    <x v="0"/>
    <n v="0"/>
    <n v="1055"/>
    <n v="1981"/>
    <m/>
    <m/>
    <m/>
    <x v="6"/>
    <x v="0"/>
    <m/>
    <m/>
    <m/>
    <s v="RO1100122BIED00001 "/>
    <s v="Bem Imóvel"/>
    <s v="Edificação"/>
    <x v="1"/>
    <m/>
    <d v="2016-06-06T00:00:00"/>
    <m/>
    <m/>
    <n v="2015"/>
    <n v="81"/>
    <x v="49"/>
    <x v="7"/>
    <m/>
    <m/>
    <x v="0"/>
    <s v="Homologado pela PORTARIA No- 9, DE 3 DE FEVEREIRO DE 2016"/>
    <s v="Não se aplica"/>
    <m/>
    <m/>
    <m/>
    <m/>
    <m/>
    <m/>
    <m/>
    <m/>
  </r>
  <r>
    <x v="2"/>
    <s v="Origem: DEPAM. Destino: SE-PR. 21/08/2014"/>
    <s v="01458.000939/2014-72"/>
    <x v="0"/>
    <x v="4"/>
    <s v="Curitiba"/>
    <x v="9"/>
    <s v="Instalações de Água Potável"/>
    <n v="1"/>
    <x v="1"/>
    <n v="1"/>
    <n v="1056"/>
    <n v="1982"/>
    <d v="1982-01-06T00:00:00"/>
    <s v="Companhia de Saneamento do Paraná/ SANEPAR"/>
    <s v="não consta"/>
    <x v="6"/>
    <x v="8"/>
    <m/>
    <m/>
    <m/>
    <s v=" "/>
    <s v="Bem Imóvel"/>
    <s v="Obra de Engenharia"/>
    <x v="1"/>
    <m/>
    <m/>
    <m/>
    <m/>
    <m/>
    <m/>
    <x v="1"/>
    <x v="1"/>
    <m/>
    <m/>
    <x v="0"/>
    <m/>
    <m/>
    <m/>
    <m/>
    <m/>
    <m/>
    <m/>
    <m/>
    <m/>
    <m/>
  </r>
  <r>
    <x v="0"/>
    <m/>
    <m/>
    <x v="2"/>
    <x v="9"/>
    <s v="Fortaleza"/>
    <x v="4"/>
    <s v="Prédio da antiga sede do Departamento Nacional de Obras Contra as Secas, na Rua Pedro Pereira, nº 683, esquina com a rua General Sampaio"/>
    <n v="1"/>
    <x v="0"/>
    <n v="1"/>
    <n v="1057"/>
    <n v="1982"/>
    <m/>
    <m/>
    <m/>
    <x v="6"/>
    <x v="0"/>
    <m/>
    <m/>
    <m/>
    <s v="CE2304400BIED00002"/>
    <s v="Bem Imóvel"/>
    <s v="Edificação"/>
    <x v="1"/>
    <m/>
    <m/>
    <d v="1983-05-19T00:00:00"/>
    <m/>
    <n v="1983"/>
    <n v="99"/>
    <x v="55"/>
    <x v="6"/>
    <m/>
    <m/>
    <x v="0"/>
    <m/>
    <s v="Não se aplica"/>
    <m/>
    <s v="S/D"/>
    <m/>
    <s v="não"/>
    <m/>
    <m/>
    <m/>
    <s v="Há uma proposta de poligonal de entorno, nunca regulamentada"/>
  </r>
  <r>
    <x v="2"/>
    <s v="Origem: DEPAM. Destino: SE-PE. 21/08/2014"/>
    <s v="01458.000940/2014-05"/>
    <x v="2"/>
    <x v="2"/>
    <s v="Recife"/>
    <x v="4"/>
    <s v="Casa União, na Rua União, 263, onde nasceu Manuel Bandeira"/>
    <n v="1"/>
    <x v="1"/>
    <n v="1"/>
    <n v="1058"/>
    <n v="1982"/>
    <d v="1982-08-30T00:00:00"/>
    <s v="MEC"/>
    <s v="não consta"/>
    <x v="6"/>
    <x v="8"/>
    <m/>
    <m/>
    <m/>
    <s v=" "/>
    <s v="Bem Imóvel"/>
    <s v="Edificação"/>
    <x v="1"/>
    <m/>
    <m/>
    <m/>
    <m/>
    <m/>
    <m/>
    <x v="1"/>
    <x v="1"/>
    <m/>
    <m/>
    <x v="0"/>
    <m/>
    <m/>
    <m/>
    <m/>
    <m/>
    <m/>
    <m/>
    <m/>
    <m/>
    <m/>
  </r>
  <r>
    <x v="0"/>
    <s v="Processo INDEFERIDO em 19/09/1989."/>
    <m/>
    <x v="3"/>
    <x v="3"/>
    <s v="Rio de Janeiro"/>
    <x v="4"/>
    <s v="Casa: Cônego de Vasconcelos (Avenida) de propriedade da Companhia Progresso Industrial Brasil - Fábrica Bangú "/>
    <n v="1"/>
    <x v="1"/>
    <n v="1"/>
    <n v="1059"/>
    <n v="1982"/>
    <m/>
    <m/>
    <m/>
    <x v="6"/>
    <x v="4"/>
    <m/>
    <m/>
    <m/>
    <s v=" "/>
    <s v="Bem Imóvel"/>
    <s v="Edificação"/>
    <x v="1"/>
    <m/>
    <m/>
    <m/>
    <m/>
    <m/>
    <m/>
    <x v="1"/>
    <x v="1"/>
    <m/>
    <d v="1989-09-19T00:00:00"/>
    <x v="7"/>
    <m/>
    <m/>
    <m/>
    <m/>
    <m/>
    <m/>
    <m/>
    <m/>
    <m/>
    <m/>
  </r>
  <r>
    <x v="0"/>
    <m/>
    <m/>
    <x v="2"/>
    <x v="5"/>
    <s v="Monte Santo"/>
    <x v="7"/>
    <s v="Acervo Natural, Paisagístico, Urbanístico e Arquitetônico da Serra do Monte Santo, antiga Serra do Piquaraçá, com destaque para o Santuário de Santa Cruz, constituído pelas suas 25 capelas, cuja preservação é extensiva aos bens de arte sacra e devocional "/>
    <n v="1"/>
    <x v="0"/>
    <n v="1"/>
    <n v="1060"/>
    <n v="1982"/>
    <m/>
    <m/>
    <m/>
    <x v="6"/>
    <x v="0"/>
    <m/>
    <m/>
    <m/>
    <s v="BA2921500BICA00001"/>
    <s v="Bem Paisagístico"/>
    <s v="Paisagem"/>
    <x v="1"/>
    <d v="1983-06-21T00:00:00"/>
    <m/>
    <m/>
    <m/>
    <n v="1983"/>
    <n v="99"/>
    <x v="55"/>
    <x v="6"/>
    <m/>
    <m/>
    <x v="0"/>
    <m/>
    <m/>
    <m/>
    <m/>
    <m/>
    <m/>
    <m/>
    <m/>
    <m/>
    <m/>
  </r>
  <r>
    <x v="0"/>
    <s v="Processo INDEFERIDO em 20/01/1987."/>
    <m/>
    <x v="3"/>
    <x v="3"/>
    <s v="Rio de Janeiro"/>
    <x v="4"/>
    <s v="Casa: Carmela Dutra (Rua), 78 Casa em que residiu Carlos Oswald "/>
    <n v="1"/>
    <x v="1"/>
    <n v="1"/>
    <n v="1061"/>
    <n v="1981"/>
    <m/>
    <m/>
    <m/>
    <x v="6"/>
    <x v="4"/>
    <m/>
    <m/>
    <m/>
    <s v=" "/>
    <s v="Bem Imóvel"/>
    <s v="Edificação"/>
    <x v="1"/>
    <m/>
    <m/>
    <m/>
    <m/>
    <n v="1986"/>
    <n v="122"/>
    <x v="1"/>
    <x v="1"/>
    <m/>
    <d v="1987-01-20T00:00:00"/>
    <x v="7"/>
    <m/>
    <m/>
    <m/>
    <m/>
    <m/>
    <m/>
    <m/>
    <m/>
    <m/>
    <m/>
  </r>
  <r>
    <x v="0"/>
    <s v="indeferido em 09/01/2020"/>
    <s v="01458.001030/2013-51"/>
    <x v="4"/>
    <x v="11"/>
    <s v="Ponta de Pedras"/>
    <x v="4"/>
    <s v="Casa: Sant'Ana(Fazenda)"/>
    <n v="1"/>
    <x v="1"/>
    <n v="1"/>
    <n v="1062"/>
    <n v="1982"/>
    <d v="1982-08-07T00:00:00"/>
    <s v="Leandro Tocantins"/>
    <s v="não consta"/>
    <x v="6"/>
    <x v="4"/>
    <m/>
    <d v="2020-01-09T00:00:00"/>
    <m/>
    <s v=" "/>
    <s v="Bem Imóvel"/>
    <s v="Edificação"/>
    <x v="1"/>
    <m/>
    <m/>
    <m/>
    <m/>
    <m/>
    <m/>
    <x v="1"/>
    <x v="1"/>
    <m/>
    <m/>
    <x v="0"/>
    <m/>
    <m/>
    <m/>
    <m/>
    <m/>
    <m/>
    <m/>
    <m/>
    <m/>
    <s v="Em outra tabela diz que o município se chama Cachoeira do Arari. Verificar"/>
  </r>
  <r>
    <x v="0"/>
    <s v="Indeferido em 01/06/2020"/>
    <s v="01458.000103/2013-97"/>
    <x v="2"/>
    <x v="9"/>
    <s v="Limoeiro do Norte"/>
    <x v="4"/>
    <s v="Cadeia Velha"/>
    <n v="1"/>
    <x v="1"/>
    <n v="1"/>
    <n v="1063"/>
    <n v="1982"/>
    <m/>
    <m/>
    <m/>
    <x v="6"/>
    <x v="4"/>
    <s v="INDEFERIMENTO"/>
    <d v="2020-06-01T00:00:00"/>
    <m/>
    <s v=" "/>
    <s v="Bem Imóvel"/>
    <s v="Edificação"/>
    <x v="1"/>
    <m/>
    <m/>
    <m/>
    <m/>
    <m/>
    <m/>
    <x v="1"/>
    <x v="1"/>
    <m/>
    <m/>
    <x v="0"/>
    <m/>
    <m/>
    <m/>
    <m/>
    <m/>
    <m/>
    <m/>
    <m/>
    <m/>
    <m/>
  </r>
  <r>
    <x v="2"/>
    <s v="O processo 1074-T-82, referente à Caixa D´Água de Rio Grande, foi anexado a ele."/>
    <s v="01450.007167/2012-16"/>
    <x v="0"/>
    <x v="0"/>
    <s v="Pelotas"/>
    <x v="9"/>
    <s v="Caixa D'Água localizada na Praça Piratinino de Almeida, antigo Largo da Caridade"/>
    <n v="1"/>
    <x v="0"/>
    <n v="1"/>
    <n v="1064"/>
    <n v="1982"/>
    <m/>
    <m/>
    <m/>
    <x v="6"/>
    <x v="0"/>
    <m/>
    <m/>
    <m/>
    <s v="RS4314407BMAR00001"/>
    <s v="Bem Imóvel"/>
    <s v="Obra de Engenharia"/>
    <x v="1"/>
    <m/>
    <m/>
    <d v="1984-07-19T00:00:00"/>
    <m/>
    <n v="1984"/>
    <n v="106"/>
    <x v="58"/>
    <x v="6"/>
    <m/>
    <m/>
    <x v="0"/>
    <m/>
    <s v="Não se aplica"/>
    <m/>
    <m/>
    <m/>
    <m/>
    <m/>
    <m/>
    <m/>
    <m/>
  </r>
  <r>
    <x v="0"/>
    <s v="Processo INDEFERIDO em 09/10/1990."/>
    <m/>
    <x v="4"/>
    <x v="26"/>
    <s v="Xapuri"/>
    <x v="4"/>
    <s v="Casa: De Plácido de Castro"/>
    <n v="1"/>
    <x v="1"/>
    <n v="1"/>
    <n v="1065"/>
    <n v="1982"/>
    <m/>
    <m/>
    <m/>
    <x v="6"/>
    <x v="4"/>
    <m/>
    <m/>
    <m/>
    <s v=" "/>
    <s v="Bem Imóvel"/>
    <s v="Edificação"/>
    <x v="1"/>
    <m/>
    <m/>
    <m/>
    <m/>
    <m/>
    <m/>
    <x v="1"/>
    <x v="1"/>
    <m/>
    <s v="09/10//1990"/>
    <x v="3"/>
    <m/>
    <m/>
    <m/>
    <m/>
    <m/>
    <m/>
    <m/>
    <m/>
    <m/>
    <s v="O citado bem não possui elementos  expressivos que justifique seu tombamento"/>
  </r>
  <r>
    <x v="0"/>
    <s v="Processo INDEFERIDO em 09/10/1990."/>
    <m/>
    <x v="4"/>
    <x v="26"/>
    <s v="Rio Branco"/>
    <x v="7"/>
    <s v="Vila: Porto Acre (de)"/>
    <n v="1"/>
    <x v="1"/>
    <n v="1"/>
    <n v="1066"/>
    <n v="1982"/>
    <m/>
    <m/>
    <m/>
    <x v="6"/>
    <x v="4"/>
    <m/>
    <m/>
    <m/>
    <s v=" "/>
    <s v="Bem Imóvel"/>
    <s v="Conjunto Urbano"/>
    <x v="1"/>
    <m/>
    <m/>
    <m/>
    <m/>
    <m/>
    <m/>
    <x v="1"/>
    <x v="1"/>
    <m/>
    <d v="1990-10-09T00:00:00"/>
    <x v="3"/>
    <m/>
    <m/>
    <m/>
    <m/>
    <m/>
    <m/>
    <m/>
    <m/>
    <m/>
    <s v=" O citado bem não possui elementos de relevância que justifique seu tombamento"/>
  </r>
  <r>
    <x v="0"/>
    <m/>
    <m/>
    <x v="2"/>
    <x v="5"/>
    <s v="Salvador"/>
    <x v="14"/>
    <s v="Terreiro da Casa Branca contituído de uma área de aproximadamente 6.800 m2, com as edificações, árvores e principais objetos sagrados, situado na Avenida Vasco da Gama s/nº, em Salvador/Bahia"/>
    <n v="1"/>
    <x v="0"/>
    <n v="1"/>
    <n v="1067"/>
    <n v="1982"/>
    <m/>
    <m/>
    <m/>
    <x v="6"/>
    <x v="0"/>
    <m/>
    <m/>
    <m/>
    <s v="BA2927408BICA00003"/>
    <s v="Bem Imóvel"/>
    <s v="Conjunto Arquitetônico"/>
    <x v="0"/>
    <d v="1986-08-14T00:00:00"/>
    <d v="1986-08-14T00:00:00"/>
    <m/>
    <m/>
    <n v="1984"/>
    <n v="108"/>
    <x v="51"/>
    <x v="6"/>
    <m/>
    <m/>
    <x v="0"/>
    <s v="Durante a 108ª reunião do Conselho foram discutidas a situação jurídica do terreno onde se encontra o imóvel, assim como se o tombamento seria o instrumento mais adequado para preservar o local. A votação foi apertada havendo duas abstenções, um contra o "/>
    <m/>
    <m/>
    <m/>
    <m/>
    <m/>
    <m/>
    <m/>
    <m/>
    <m/>
  </r>
  <r>
    <x v="0"/>
    <s v="Processo INDEFERIDO em 15/05/1989. ANEXADO ao processo 1506-T-2003, que trata do mesmo tema. "/>
    <m/>
    <x v="3"/>
    <x v="3"/>
    <s v="Rio de Janeiro"/>
    <x v="9"/>
    <s v="Sistema de Bondes do Bairro de Santa Tereza"/>
    <n v="1"/>
    <x v="1"/>
    <n v="1"/>
    <n v="1068"/>
    <n v="1982"/>
    <m/>
    <m/>
    <m/>
    <x v="6"/>
    <x v="4"/>
    <m/>
    <m/>
    <m/>
    <s v=" "/>
    <s v="Bem Imóvel"/>
    <s v="Obra de Engenharia"/>
    <x v="1"/>
    <m/>
    <m/>
    <m/>
    <m/>
    <n v="1989"/>
    <n v="136"/>
    <x v="1"/>
    <x v="1"/>
    <m/>
    <d v="1905-06-11T00:00:00"/>
    <x v="7"/>
    <m/>
    <m/>
    <m/>
    <m/>
    <m/>
    <m/>
    <m/>
    <m/>
    <m/>
    <m/>
  </r>
  <r>
    <x v="0"/>
    <m/>
    <m/>
    <x v="2"/>
    <x v="17"/>
    <s v="União dos Palmares"/>
    <x v="11"/>
    <s v="Serra da Barriga, parte mais acantilada, conforme descrição constante na Informação nº123/85, às fls 146 a 148 e do mapa ..."/>
    <n v="1"/>
    <x v="0"/>
    <n v="1"/>
    <n v="1069"/>
    <n v="1982"/>
    <m/>
    <m/>
    <m/>
    <x v="6"/>
    <x v="0"/>
    <m/>
    <m/>
    <m/>
    <s v="AL2709301PSPS00001"/>
    <s v="Bem Paisagístico"/>
    <s v="Paisagem"/>
    <x v="1"/>
    <d v="1986-02-19T00:00:00"/>
    <d v="1986-02-19T00:00:00"/>
    <m/>
    <m/>
    <n v="1985"/>
    <n v="117"/>
    <x v="51"/>
    <x v="6"/>
    <m/>
    <m/>
    <x v="0"/>
    <m/>
    <m/>
    <m/>
    <m/>
    <m/>
    <m/>
    <m/>
    <m/>
    <m/>
    <m/>
  </r>
  <r>
    <x v="0"/>
    <s v="Processo INDEFERIDO em 11/04/1988, de acordo com o Despacho do Secretário do PHAN."/>
    <m/>
    <x v="2"/>
    <x v="2"/>
    <s v="Recife"/>
    <x v="4"/>
    <s v="Casa Convenção"/>
    <n v="1"/>
    <x v="1"/>
    <n v="1"/>
    <n v="1070"/>
    <n v="1982"/>
    <m/>
    <m/>
    <m/>
    <x v="6"/>
    <x v="4"/>
    <m/>
    <m/>
    <m/>
    <s v=" "/>
    <s v="Bem Imóvel"/>
    <s v="Edificação"/>
    <x v="1"/>
    <m/>
    <m/>
    <m/>
    <m/>
    <m/>
    <m/>
    <x v="1"/>
    <x v="1"/>
    <m/>
    <d v="1988-04-11T00:00:00"/>
    <x v="7"/>
    <m/>
    <m/>
    <m/>
    <m/>
    <m/>
    <m/>
    <m/>
    <m/>
    <m/>
    <s v="O citado bem não possui mérito histórico que juistifique o seu acautelamento"/>
  </r>
  <r>
    <x v="0"/>
    <m/>
    <s v="01458.002987/2010-71"/>
    <x v="4"/>
    <x v="11"/>
    <s v="Belém"/>
    <x v="7"/>
    <s v="Conjunto arquitetônico dos bairros da Cidade Velha e Campina"/>
    <n v="1"/>
    <x v="0"/>
    <n v="1"/>
    <n v="1071"/>
    <n v="1982"/>
    <m/>
    <m/>
    <m/>
    <x v="6"/>
    <x v="0"/>
    <m/>
    <m/>
    <m/>
    <s v="PA-1501402-BI-CU-00001"/>
    <s v="Bem Imóvel"/>
    <s v="Conjunto Urbano"/>
    <x v="1"/>
    <d v="2012-08-10T00:00:00"/>
    <d v="2012-08-10T00:00:00"/>
    <m/>
    <m/>
    <n v="2011"/>
    <n v="67"/>
    <x v="45"/>
    <x v="7"/>
    <m/>
    <m/>
    <x v="0"/>
    <s v="Apreciado pelo Conselho Culsultivo em 2011. Deliberação do Conselho: Inclui os processos 711-T-63; 1023-T-80;1029-T-80;1030-T-80;1107-T-83. "/>
    <s v="T"/>
    <s v="sim"/>
    <s v="T"/>
    <s v="sim"/>
    <s v="sim"/>
    <s v="não"/>
    <s v="sim"/>
    <s v="2010-2012"/>
    <s v="Estudos para normatização iniciados nas Oficinas Regionais em 2011 mas não avançou. Tem maquete eletrônica de uma parte. Contratados estudos para normatização em 2012"/>
  </r>
  <r>
    <x v="2"/>
    <s v="Processo INDEFERIDO em 06/12/1988. Reaberto para reavaliação e encaminhado à SE-CE em 17/10/2014"/>
    <s v="01496.001048/2014-82"/>
    <x v="2"/>
    <x v="9"/>
    <s v="Fortaleza"/>
    <x v="4"/>
    <s v=" Farol de Mucuripe"/>
    <n v="1"/>
    <x v="1"/>
    <n v="1"/>
    <n v="1072"/>
    <n v="1982"/>
    <m/>
    <m/>
    <m/>
    <x v="6"/>
    <x v="8"/>
    <m/>
    <m/>
    <m/>
    <s v=" "/>
    <s v="Bem Imóvel"/>
    <s v="Edificação"/>
    <x v="1"/>
    <m/>
    <m/>
    <m/>
    <m/>
    <n v="1988"/>
    <n v="135"/>
    <x v="1"/>
    <x v="1"/>
    <m/>
    <m/>
    <x v="0"/>
    <s v="Despacho de Silva Telles para arquivamento em 01/12/88; arquivado em 06/12/88. &quot;O citado bem já se encontra tombado a nível estadual&quot;"/>
    <m/>
    <m/>
    <m/>
    <m/>
    <m/>
    <m/>
    <m/>
    <m/>
    <m/>
  </r>
  <r>
    <x v="2"/>
    <m/>
    <s v="01458.001189/2014-56"/>
    <x v="4"/>
    <x v="11"/>
    <s v="Belém"/>
    <x v="4"/>
    <s v="Chalés de Ferro: Imprensa Oficial e Clube Monte Líbano"/>
    <n v="1"/>
    <x v="1"/>
    <n v="1"/>
    <n v="1073"/>
    <n v="1982"/>
    <d v="1980-05-08T00:00:00"/>
    <s v="Secretaria de Estado da Cultura, Desporto e Turismo, Governo do Estado do Pará"/>
    <s v="não consta"/>
    <x v="6"/>
    <x v="8"/>
    <m/>
    <m/>
    <m/>
    <s v=" "/>
    <s v="Bem Imóvel"/>
    <s v="Edificação"/>
    <x v="1"/>
    <m/>
    <m/>
    <m/>
    <m/>
    <m/>
    <m/>
    <x v="1"/>
    <x v="1"/>
    <m/>
    <m/>
    <x v="0"/>
    <m/>
    <m/>
    <m/>
    <m/>
    <m/>
    <m/>
    <m/>
    <m/>
    <m/>
    <m/>
  </r>
  <r>
    <x v="2"/>
    <s v="Origem: DEPAM. Destino: Arquivo Central, para anexação ao processo nº 1064-T-82, que trata da Caixa Dágua de Pelotas (já tombada). 05/05/2016"/>
    <s v="01458.001031/2013-03"/>
    <x v="0"/>
    <x v="0"/>
    <s v="Rio Grande"/>
    <x v="9"/>
    <s v="Caixa d'água"/>
    <n v="1"/>
    <x v="1"/>
    <n v="1"/>
    <n v="1074"/>
    <n v="1982"/>
    <s v="não existe"/>
    <s v="interna"/>
    <s v="não consta"/>
    <x v="6"/>
    <x v="6"/>
    <m/>
    <m/>
    <m/>
    <s v="RS4314407BMAR00001"/>
    <s v="Bem Imóvel"/>
    <s v="Obra de Engenharia"/>
    <x v="1"/>
    <m/>
    <m/>
    <m/>
    <m/>
    <m/>
    <m/>
    <x v="1"/>
    <x v="1"/>
    <m/>
    <m/>
    <x v="0"/>
    <m/>
    <m/>
    <m/>
    <m/>
    <m/>
    <m/>
    <m/>
    <m/>
    <m/>
    <m/>
  </r>
  <r>
    <x v="0"/>
    <m/>
    <m/>
    <x v="3"/>
    <x v="3"/>
    <s v="Rio de Janeiro"/>
    <x v="4"/>
    <s v="Palácio das Laranjeiras na Rua Gago Coutinho S/nº"/>
    <n v="1"/>
    <x v="0"/>
    <n v="1"/>
    <n v="1075"/>
    <n v="1982"/>
    <m/>
    <m/>
    <m/>
    <x v="6"/>
    <x v="0"/>
    <m/>
    <m/>
    <m/>
    <s v="RJ3304557BIED00017"/>
    <s v="Bem Imóvel"/>
    <s v="Edificação"/>
    <x v="1"/>
    <m/>
    <m/>
    <d v="1983-05-24T00:00:00"/>
    <m/>
    <n v="1983"/>
    <n v="100"/>
    <x v="55"/>
    <x v="6"/>
    <m/>
    <m/>
    <x v="0"/>
    <m/>
    <s v="Não se aplica"/>
    <m/>
    <m/>
    <m/>
    <m/>
    <m/>
    <m/>
    <m/>
    <m/>
  </r>
  <r>
    <x v="0"/>
    <m/>
    <m/>
    <x v="0"/>
    <x v="0"/>
    <s v="São Luiz Gonzaga"/>
    <x v="8"/>
    <s v="Dez (10) ou treze (13) Imagens Missioneiras, de Madeira, na Igreja Matriz de São Luiz Gonzaga"/>
    <n v="1"/>
    <x v="0"/>
    <n v="1"/>
    <n v="1076"/>
    <n v="1983"/>
    <m/>
    <m/>
    <m/>
    <x v="6"/>
    <x v="0"/>
    <m/>
    <m/>
    <m/>
    <s v="RS4318903BMCL00001"/>
    <s v="Bem Móvel e Integrado"/>
    <s v="Artefato"/>
    <x v="1"/>
    <m/>
    <d v="1984-02-20T00:00:00"/>
    <d v="1984-02-20T00:00:00"/>
    <m/>
    <n v="1983"/>
    <n v="103"/>
    <x v="58"/>
    <x v="6"/>
    <m/>
    <m/>
    <x v="0"/>
    <s v="?? em uma planilha diz 10, outra diz 13."/>
    <s v="Não se aplica"/>
    <m/>
    <s v="Não se aplica"/>
    <m/>
    <m/>
    <m/>
    <m/>
    <m/>
    <s v="Apesar de a inscrição registrar 10 imagens, o processo lista 13 imagens, a saber: Santo Antônio de Pádua, Santa Barbara, Nossa Senhora da Conceição, Cristo Crucificado, Nossa Senhora das Dores, duas imagens de Santo Isidro, São Francisco de Assis, São Joã"/>
  </r>
  <r>
    <x v="0"/>
    <m/>
    <m/>
    <x v="2"/>
    <x v="2"/>
    <s v="Olinda"/>
    <x v="4"/>
    <s v="Forte de São Francisco ou do Queijo (Olinda, Pe)"/>
    <n v="1"/>
    <x v="0"/>
    <n v="1"/>
    <n v="1077"/>
    <n v="1983"/>
    <m/>
    <m/>
    <m/>
    <x v="6"/>
    <x v="0"/>
    <m/>
    <m/>
    <m/>
    <s v="PE2609600BIED00007"/>
    <s v="Bem Imóvel"/>
    <s v="Edificação"/>
    <x v="1"/>
    <m/>
    <d v="1984-05-29T00:00:00"/>
    <m/>
    <m/>
    <n v="1984"/>
    <n v="105"/>
    <x v="58"/>
    <x v="6"/>
    <m/>
    <m/>
    <x v="0"/>
    <m/>
    <s v="Não se aplica"/>
    <m/>
    <m/>
    <m/>
    <m/>
    <m/>
    <m/>
    <m/>
    <m/>
  </r>
  <r>
    <x v="0"/>
    <s v="Processo INDEFERIDO em 12/07/1999."/>
    <m/>
    <x v="3"/>
    <x v="3"/>
    <s v="Rio de Janeiro"/>
    <x v="4"/>
    <s v="Casa Santo Amaro (rua), 28; Clube High Life (antigo)"/>
    <n v="1"/>
    <x v="1"/>
    <n v="1"/>
    <n v="1078"/>
    <n v="1983"/>
    <m/>
    <m/>
    <m/>
    <x v="6"/>
    <x v="4"/>
    <m/>
    <m/>
    <m/>
    <s v=" "/>
    <s v="Bem Imóvel"/>
    <s v="Edificação"/>
    <x v="1"/>
    <m/>
    <m/>
    <m/>
    <m/>
    <n v="1996"/>
    <n v="9"/>
    <x v="1"/>
    <x v="1"/>
    <m/>
    <d v="1999-07-12T00:00:00"/>
    <x v="3"/>
    <s v="Sugere o Tombamento a nível Municipal"/>
    <m/>
    <m/>
    <m/>
    <m/>
    <m/>
    <m/>
    <m/>
    <m/>
    <m/>
  </r>
  <r>
    <x v="0"/>
    <s v="Processo INDEFERIDO em 25/07/1997."/>
    <m/>
    <x v="3"/>
    <x v="3"/>
    <s v="Teresópolis"/>
    <x v="4"/>
    <s v="Casa: Delfim Moreira (Rua), 947 (Quinta das Magnólias - Casa Perry)"/>
    <n v="1"/>
    <x v="1"/>
    <n v="1"/>
    <n v="1079"/>
    <n v="1983"/>
    <m/>
    <m/>
    <m/>
    <x v="6"/>
    <x v="4"/>
    <m/>
    <m/>
    <m/>
    <s v=" "/>
    <s v="Bem Imóvel"/>
    <s v="Edificação"/>
    <x v="1"/>
    <m/>
    <m/>
    <m/>
    <m/>
    <m/>
    <m/>
    <x v="1"/>
    <x v="1"/>
    <m/>
    <d v="1997-07-25T00:00:00"/>
    <x v="3"/>
    <s v="O presidente usou de seu direito de arquivar diretamente processos que receberam pareceres negativos da área técnica do IPHAN, sem que os mesmos processos fossem apreciados pelo Conselho."/>
    <m/>
    <m/>
    <m/>
    <m/>
    <m/>
    <m/>
    <m/>
    <m/>
    <m/>
  </r>
  <r>
    <x v="0"/>
    <s v="Processo INDEFERIDO em 19/09/1989."/>
    <m/>
    <x v="3"/>
    <x v="6"/>
    <s v="Ponte Nova"/>
    <x v="4"/>
    <s v="Solar do Padre João do Monte – antigo"/>
    <n v="1"/>
    <x v="1"/>
    <n v="1"/>
    <n v="1080"/>
    <n v="1983"/>
    <m/>
    <m/>
    <m/>
    <x v="6"/>
    <x v="4"/>
    <m/>
    <m/>
    <m/>
    <s v=" "/>
    <s v="Bem Imóvel"/>
    <s v="Edificação"/>
    <x v="1"/>
    <m/>
    <m/>
    <m/>
    <m/>
    <m/>
    <m/>
    <x v="1"/>
    <x v="1"/>
    <m/>
    <d v="1989-09-19T00:00:00"/>
    <x v="7"/>
    <s v=" Devido a descaracterizado do bem o citado processo foi arquivado"/>
    <m/>
    <m/>
    <m/>
    <m/>
    <m/>
    <m/>
    <m/>
    <m/>
    <m/>
  </r>
  <r>
    <x v="0"/>
    <s v="Processo INDEFERIDO em 19/09/1989."/>
    <m/>
    <x v="0"/>
    <x v="0"/>
    <s v="Caxias do Sul"/>
    <x v="8"/>
    <s v=" Monumento: Imigrante (do)"/>
    <n v="1"/>
    <x v="1"/>
    <n v="1"/>
    <n v="1081"/>
    <n v="1983"/>
    <m/>
    <m/>
    <m/>
    <x v="6"/>
    <x v="4"/>
    <m/>
    <m/>
    <m/>
    <s v=" "/>
    <s v="Bem Móvel e Integrado"/>
    <s v="Artefato"/>
    <x v="1"/>
    <m/>
    <m/>
    <m/>
    <m/>
    <m/>
    <m/>
    <x v="1"/>
    <x v="1"/>
    <m/>
    <d v="1989-09-19T00:00:00"/>
    <x v="7"/>
    <m/>
    <m/>
    <m/>
    <m/>
    <m/>
    <m/>
    <m/>
    <m/>
    <m/>
    <s v=" Embora o bem possua caracteristicas que justifique o seu acautelamento a nível federal, está fortemente ligado à história regional, sugerindo assim o seu acautelamento a nível estadual"/>
  </r>
  <r>
    <x v="0"/>
    <m/>
    <m/>
    <x v="2"/>
    <x v="9"/>
    <s v="Quixadá"/>
    <x v="9"/>
    <s v="Açude do Cedro"/>
    <n v="1"/>
    <x v="0"/>
    <n v="1"/>
    <n v="1082"/>
    <n v="1983"/>
    <m/>
    <m/>
    <m/>
    <x v="6"/>
    <x v="0"/>
    <m/>
    <m/>
    <m/>
    <s v="CE2311306BIOE00001"/>
    <s v="Bem Imóvel"/>
    <s v="Obra de Engenharia"/>
    <x v="1"/>
    <d v="1984-07-19T00:00:00"/>
    <m/>
    <d v="1984-07-19T00:00:00"/>
    <m/>
    <n v="1984"/>
    <n v="106"/>
    <x v="58"/>
    <x v="6"/>
    <m/>
    <m/>
    <x v="0"/>
    <m/>
    <s v="Não se aplica"/>
    <m/>
    <m/>
    <m/>
    <m/>
    <m/>
    <m/>
    <m/>
    <m/>
  </r>
  <r>
    <x v="0"/>
    <s v="Processo INDEFERIDO em 27/02/2004."/>
    <m/>
    <x v="3"/>
    <x v="6"/>
    <s v="Campanha"/>
    <x v="4"/>
    <s v="Casa onde Nasceu Vital Brasil, Campanhas, MG"/>
    <n v="1"/>
    <x v="1"/>
    <n v="1"/>
    <n v="1083"/>
    <n v="1983"/>
    <m/>
    <m/>
    <m/>
    <x v="6"/>
    <x v="4"/>
    <m/>
    <m/>
    <m/>
    <s v=" "/>
    <s v="Bem Imóvel"/>
    <s v="Edificação"/>
    <x v="1"/>
    <m/>
    <m/>
    <m/>
    <m/>
    <m/>
    <m/>
    <x v="1"/>
    <x v="1"/>
    <m/>
    <d v="2004-02-27T00:00:00"/>
    <x v="2"/>
    <m/>
    <m/>
    <m/>
    <m/>
    <m/>
    <m/>
    <m/>
    <m/>
    <m/>
    <m/>
  </r>
  <r>
    <x v="0"/>
    <s v="Processo INDEFERIDO em 21/03/2013."/>
    <s v="01458.004434/2010-53"/>
    <x v="2"/>
    <x v="2"/>
    <s v="Goiana"/>
    <x v="7"/>
    <s v="Conjunto Habitacional Operário"/>
    <n v="1"/>
    <x v="1"/>
    <n v="1"/>
    <n v="1084"/>
    <n v="1983"/>
    <m/>
    <m/>
    <m/>
    <x v="6"/>
    <x v="4"/>
    <m/>
    <m/>
    <m/>
    <s v=" "/>
    <s v="Bem Imóvel"/>
    <s v="Conjunto Urbano"/>
    <x v="1"/>
    <m/>
    <m/>
    <m/>
    <m/>
    <m/>
    <m/>
    <x v="1"/>
    <x v="1"/>
    <m/>
    <d v="2013-03-21T00:00:00"/>
    <x v="5"/>
    <m/>
    <s v="Não se aplica"/>
    <m/>
    <s v="Não se aplica"/>
    <m/>
    <m/>
    <m/>
    <m/>
    <m/>
    <m/>
  </r>
  <r>
    <x v="0"/>
    <m/>
    <m/>
    <x v="3"/>
    <x v="3"/>
    <s v="Rio de Janeiro"/>
    <x v="2"/>
    <s v="Conjunto de Habitação Coletiva Denominado Avenida Modelo na Rua Regente Feijó nº 55; Vila Na Rua Regente Feijó, 55"/>
    <n v="1"/>
    <x v="0"/>
    <n v="1"/>
    <n v="1085"/>
    <n v="1983"/>
    <m/>
    <m/>
    <m/>
    <x v="6"/>
    <x v="0"/>
    <m/>
    <m/>
    <m/>
    <s v="RJ-3304557-BI-CA-00015"/>
    <s v="Bem Imóvel"/>
    <s v="Conjunto Arquitetônico"/>
    <x v="1"/>
    <m/>
    <m/>
    <d v="1985-09-30T00:00:00"/>
    <m/>
    <n v="1985"/>
    <n v="113"/>
    <x v="57"/>
    <x v="6"/>
    <m/>
    <m/>
    <x v="0"/>
    <m/>
    <s v="Não se aplica"/>
    <m/>
    <m/>
    <m/>
    <m/>
    <m/>
    <m/>
    <m/>
    <m/>
  </r>
  <r>
    <x v="0"/>
    <s v="Processo INDEFERIDO em 03/05/1999."/>
    <m/>
    <x v="3"/>
    <x v="6"/>
    <s v="Antônio Carlos"/>
    <x v="8"/>
    <s v="Máquina a vapor: Maria Fumaça; Locomotiva Inhaúma, conhecida como &quot;Maria Fumaça&quot;"/>
    <n v="1"/>
    <x v="1"/>
    <n v="1"/>
    <n v="1086"/>
    <n v="1983"/>
    <m/>
    <m/>
    <m/>
    <x v="6"/>
    <x v="4"/>
    <m/>
    <m/>
    <m/>
    <s v=" "/>
    <s v="Bem Móvel e Integrado"/>
    <s v="Artefato"/>
    <x v="1"/>
    <m/>
    <m/>
    <m/>
    <m/>
    <m/>
    <m/>
    <x v="1"/>
    <x v="1"/>
    <m/>
    <d v="1999-05-03T00:00:00"/>
    <x v="3"/>
    <m/>
    <m/>
    <m/>
    <m/>
    <m/>
    <m/>
    <m/>
    <m/>
    <m/>
    <m/>
  </r>
  <r>
    <x v="0"/>
    <m/>
    <m/>
    <x v="3"/>
    <x v="6"/>
    <s v="Itaverava"/>
    <x v="0"/>
    <s v="Igreja Matriz de Santo Antônio"/>
    <n v="1"/>
    <x v="0"/>
    <n v="1"/>
    <n v="1087"/>
    <n v="1983"/>
    <m/>
    <m/>
    <m/>
    <x v="6"/>
    <x v="0"/>
    <m/>
    <m/>
    <m/>
    <s v="MG3133907BIED00001"/>
    <s v="Bem Imóvel"/>
    <s v="Edificação"/>
    <x v="0"/>
    <m/>
    <m/>
    <d v="1984-07-19T00:00:00"/>
    <m/>
    <n v="1984"/>
    <n v="107"/>
    <x v="58"/>
    <x v="6"/>
    <m/>
    <m/>
    <x v="0"/>
    <m/>
    <s v="Não se aplica"/>
    <m/>
    <m/>
    <m/>
    <m/>
    <m/>
    <m/>
    <m/>
    <m/>
  </r>
  <r>
    <x v="0"/>
    <m/>
    <m/>
    <x v="3"/>
    <x v="6"/>
    <s v="Itaverava"/>
    <x v="2"/>
    <s v="Sobrado do Padre Taborda e casario"/>
    <n v="1"/>
    <x v="0"/>
    <n v="1"/>
    <n v="1088"/>
    <n v="1983"/>
    <m/>
    <m/>
    <m/>
    <x v="6"/>
    <x v="0"/>
    <m/>
    <m/>
    <m/>
    <s v="MG3133907BICA00001"/>
    <s v="Bem Imóvel"/>
    <s v="Conjunto Arquitetônico"/>
    <x v="1"/>
    <m/>
    <m/>
    <d v="1993-03-24T00:00:00"/>
    <m/>
    <n v="1985"/>
    <n v="117"/>
    <x v="59"/>
    <x v="9"/>
    <m/>
    <m/>
    <x v="0"/>
    <m/>
    <s v="T"/>
    <m/>
    <m/>
    <m/>
    <m/>
    <m/>
    <m/>
    <m/>
    <m/>
  </r>
  <r>
    <x v="0"/>
    <s v="Processo INDEFERIDO em 04/10/2013."/>
    <s v="01458.000268/2013-69"/>
    <x v="0"/>
    <x v="0"/>
    <s v="Lajeado"/>
    <x v="4"/>
    <s v="Prédio da Prefeitura Municipal "/>
    <n v="1"/>
    <x v="1"/>
    <n v="1"/>
    <n v="1089"/>
    <n v="1983"/>
    <m/>
    <m/>
    <m/>
    <x v="6"/>
    <x v="4"/>
    <m/>
    <m/>
    <m/>
    <s v=" "/>
    <s v="Bem Imóvel"/>
    <s v="Edificação"/>
    <x v="1"/>
    <m/>
    <m/>
    <m/>
    <m/>
    <m/>
    <m/>
    <x v="1"/>
    <x v="1"/>
    <m/>
    <d v="2013-10-04T00:00:00"/>
    <x v="5"/>
    <m/>
    <m/>
    <m/>
    <m/>
    <m/>
    <m/>
    <m/>
    <m/>
    <m/>
    <m/>
  </r>
  <r>
    <x v="0"/>
    <s v="Processo INDEFERIDO em 19/09/1989."/>
    <m/>
    <x v="3"/>
    <x v="3"/>
    <s v="Rio de Janeiro"/>
    <x v="4"/>
    <s v="Casa: Marechal Floriano (Av.),185 - Caixa de Socorros D. Pedro V"/>
    <n v="1"/>
    <x v="1"/>
    <n v="1"/>
    <n v="1090"/>
    <n v="1983"/>
    <m/>
    <m/>
    <m/>
    <x v="6"/>
    <x v="4"/>
    <m/>
    <m/>
    <m/>
    <s v=" "/>
    <s v="Bem Imóvel"/>
    <s v="Edificação"/>
    <x v="1"/>
    <m/>
    <m/>
    <m/>
    <m/>
    <m/>
    <m/>
    <x v="1"/>
    <x v="1"/>
    <m/>
    <d v="1989-09-19T00:00:00"/>
    <x v="7"/>
    <m/>
    <m/>
    <m/>
    <m/>
    <m/>
    <m/>
    <m/>
    <m/>
    <m/>
    <m/>
  </r>
  <r>
    <x v="0"/>
    <s v="Processo INDEFERIDO em 19/09/1989."/>
    <m/>
    <x v="4"/>
    <x v="11"/>
    <s v="São Caetano de Odivelas"/>
    <x v="0"/>
    <s v="Igreja: Navegantes (N.Sª dos)"/>
    <n v="1"/>
    <x v="1"/>
    <n v="1"/>
    <n v="1091"/>
    <n v="1983"/>
    <m/>
    <m/>
    <m/>
    <x v="6"/>
    <x v="4"/>
    <m/>
    <m/>
    <m/>
    <s v=" "/>
    <s v="Bem Imóvel"/>
    <s v="Edificação"/>
    <x v="0"/>
    <m/>
    <m/>
    <m/>
    <m/>
    <m/>
    <m/>
    <x v="1"/>
    <x v="1"/>
    <m/>
    <d v="1989-09-19T00:00:00"/>
    <x v="7"/>
    <m/>
    <m/>
    <m/>
    <m/>
    <m/>
    <m/>
    <m/>
    <m/>
    <m/>
    <m/>
  </r>
  <r>
    <x v="0"/>
    <s v="Processo INDEFERIDO em 26/08/2014."/>
    <s v="01458.000164/2014-35"/>
    <x v="0"/>
    <x v="0"/>
    <s v="São José do Norte"/>
    <x v="0"/>
    <s v="Capela de Nossa Senhora dos Navegantes; Igreja: Navegantes ( Matriz)"/>
    <n v="1"/>
    <x v="1"/>
    <n v="1"/>
    <n v="1092"/>
    <n v="1983"/>
    <m/>
    <m/>
    <m/>
    <x v="6"/>
    <x v="4"/>
    <m/>
    <m/>
    <m/>
    <s v=" "/>
    <s v="Bem Imóvel"/>
    <s v="Edificação"/>
    <x v="0"/>
    <m/>
    <m/>
    <m/>
    <m/>
    <m/>
    <m/>
    <x v="1"/>
    <x v="1"/>
    <m/>
    <d v="2014-08-26T00:00:00"/>
    <x v="5"/>
    <m/>
    <m/>
    <m/>
    <m/>
    <m/>
    <m/>
    <m/>
    <m/>
    <m/>
    <m/>
  </r>
  <r>
    <x v="0"/>
    <m/>
    <m/>
    <x v="2"/>
    <x v="5"/>
    <s v="Salvador"/>
    <x v="7"/>
    <s v="Salvador, BA: conjunto arquitetônico, paisagístico e urbanístico do centro histórico"/>
    <n v="1"/>
    <x v="0"/>
    <n v="1"/>
    <n v="1093"/>
    <n v="1983"/>
    <m/>
    <m/>
    <m/>
    <x v="6"/>
    <x v="0"/>
    <m/>
    <m/>
    <m/>
    <s v="BA2927408BICU00001"/>
    <s v="Bem Imóvel"/>
    <s v="Conjunto Urbano"/>
    <x v="1"/>
    <d v="1984-07-19T00:00:00"/>
    <m/>
    <m/>
    <m/>
    <n v="1983"/>
    <s v="104, 108"/>
    <x v="58"/>
    <x v="6"/>
    <n v="1984"/>
    <m/>
    <x v="0"/>
    <m/>
    <s v="T"/>
    <m/>
    <m/>
    <m/>
    <m/>
    <m/>
    <m/>
    <m/>
    <m/>
  </r>
  <r>
    <x v="0"/>
    <s v="Pedido de rerratificação INDEFERIDO em 02/05/2016"/>
    <s v="01450.011613/2008-01"/>
    <x v="3"/>
    <x v="3"/>
    <s v="Rio de Janeiro"/>
    <x v="4"/>
    <s v="Estádio Mário Filho, conhecido como Estádio Maracanã"/>
    <n v="1"/>
    <x v="0"/>
    <n v="1"/>
    <n v="1094"/>
    <n v="1983"/>
    <m/>
    <m/>
    <m/>
    <x v="6"/>
    <x v="0"/>
    <m/>
    <m/>
    <m/>
    <s v="RJ3304557BIED00084"/>
    <s v="Bem Imóvel"/>
    <s v="Edificação"/>
    <x v="1"/>
    <d v="2000-12-26T00:00:00"/>
    <m/>
    <m/>
    <m/>
    <n v="2000"/>
    <n v="21"/>
    <x v="44"/>
    <x v="8"/>
    <m/>
    <m/>
    <x v="0"/>
    <s v="Em 2013 foi aberto processo de rerratificação para inclusão de todo o conjunto. Negado em 14/04/2016, após análise pela Câmara Setorial de Arquitetura e Urbanismo, com base em Parecer do Diretor do Depam (18/04/2016)"/>
    <s v="Não se aplica"/>
    <m/>
    <s v="T"/>
    <s v="sim"/>
    <m/>
    <m/>
    <m/>
    <m/>
    <m/>
  </r>
  <r>
    <x v="0"/>
    <s v="Processo INDEFERIDO em 27/05/2008."/>
    <m/>
    <x v="2"/>
    <x v="17"/>
    <s v="Marechal Deodoro"/>
    <x v="0"/>
    <s v="Igreja Matriz de N. Sra. da Conceição"/>
    <n v="1"/>
    <x v="1"/>
    <n v="1"/>
    <n v="1095"/>
    <n v="1983"/>
    <m/>
    <m/>
    <m/>
    <x v="6"/>
    <x v="4"/>
    <m/>
    <m/>
    <m/>
    <s v=" "/>
    <s v="Bem Imóvel"/>
    <s v="Edificação"/>
    <x v="0"/>
    <m/>
    <m/>
    <m/>
    <m/>
    <m/>
    <m/>
    <x v="1"/>
    <x v="1"/>
    <m/>
    <d v="2008-05-27T00:00:00"/>
    <x v="2"/>
    <m/>
    <m/>
    <m/>
    <m/>
    <m/>
    <m/>
    <m/>
    <m/>
    <m/>
    <s v=" De acordo com as informações constantes no processo o bem está inserido na poligonal de tombamento do núcleo histórico da cidade de Marechal Deodoro"/>
  </r>
  <r>
    <x v="0"/>
    <s v="Processo INDEFERIDO em 25/07/1997. Apensado ao 1715-T-2014."/>
    <m/>
    <x v="3"/>
    <x v="6"/>
    <s v="Ribeirão Vermelho"/>
    <x v="9"/>
    <s v="Ferroviária em Ribeirão Vermelho"/>
    <n v="1"/>
    <x v="1"/>
    <n v="1"/>
    <n v="1096"/>
    <n v="1983"/>
    <m/>
    <m/>
    <m/>
    <x v="6"/>
    <x v="4"/>
    <m/>
    <m/>
    <m/>
    <s v=" "/>
    <s v="Bem Imóvel"/>
    <s v="Obra de Engenharia"/>
    <x v="1"/>
    <m/>
    <m/>
    <m/>
    <m/>
    <m/>
    <m/>
    <x v="1"/>
    <x v="1"/>
    <m/>
    <d v="1997-07-25T00:00:00"/>
    <x v="3"/>
    <m/>
    <m/>
    <m/>
    <m/>
    <m/>
    <m/>
    <m/>
    <m/>
    <m/>
    <m/>
  </r>
  <r>
    <x v="0"/>
    <s v="Processo INDEFERIDO em 25/07/1997. Apensado ao 1715-T-2014."/>
    <m/>
    <x v="3"/>
    <x v="6"/>
    <s v="Vários"/>
    <x v="9"/>
    <s v="Trecho da antiga Estrada de Ferro Oeste de Minas entre Aureliano Mourão, São João Del Rei e Antônio Carlos"/>
    <n v="1"/>
    <x v="1"/>
    <n v="0"/>
    <n v="1096"/>
    <n v="1983"/>
    <m/>
    <m/>
    <m/>
    <x v="6"/>
    <x v="4"/>
    <m/>
    <m/>
    <m/>
    <s v=" "/>
    <s v="Bem Imóvel"/>
    <s v="Obra de Engenharia"/>
    <x v="1"/>
    <m/>
    <m/>
    <m/>
    <m/>
    <m/>
    <m/>
    <x v="1"/>
    <x v="1"/>
    <m/>
    <d v="1997-07-25T00:00:00"/>
    <x v="3"/>
    <m/>
    <m/>
    <m/>
    <m/>
    <m/>
    <m/>
    <m/>
    <m/>
    <m/>
    <m/>
  </r>
  <r>
    <x v="0"/>
    <m/>
    <s v=" 01508.000565/2008-12 "/>
    <x v="0"/>
    <x v="4"/>
    <s v="Paranaguá"/>
    <x v="7"/>
    <s v="Conjunto Arquitetônico e Urbanístico da Cidade de Paranaguá"/>
    <n v="1"/>
    <x v="0"/>
    <n v="1"/>
    <n v="1097"/>
    <n v="1983"/>
    <m/>
    <m/>
    <m/>
    <x v="6"/>
    <x v="0"/>
    <m/>
    <m/>
    <m/>
    <s v="PR-4118204-BI-CU-00001"/>
    <s v="Bem Imóvel"/>
    <s v="Conjunto Urbano"/>
    <x v="1"/>
    <m/>
    <d v="2011-11-09T00:00:00"/>
    <m/>
    <m/>
    <n v="2009"/>
    <n v="62"/>
    <x v="60"/>
    <x v="7"/>
    <m/>
    <m/>
    <x v="0"/>
    <m/>
    <s v="T"/>
    <s v="sim"/>
    <s v="T"/>
    <s v="sim"/>
    <s v="sim"/>
    <s v="não"/>
    <s v="não"/>
    <m/>
    <m/>
  </r>
  <r>
    <x v="3"/>
    <s v="Origem: DEPAM, 02/08/2013 / Destino: Superintendência, 12/08/2013. Superintendência se manifestou favoravelmente ao tombamento (memo 367/13, CPROD 01508.000876/2013-31). Instrução contratada, aguardando."/>
    <s v="01458.000384/2011-16"/>
    <x v="0"/>
    <x v="4"/>
    <s v="Paranaguá"/>
    <x v="9"/>
    <s v="E.F.Paranaguá-Curitiba"/>
    <n v="1"/>
    <x v="1"/>
    <n v="1"/>
    <n v="1098"/>
    <n v="1983"/>
    <m/>
    <m/>
    <m/>
    <x v="6"/>
    <x v="8"/>
    <s v="DEFERIMENTO"/>
    <m/>
    <m/>
    <s v=" "/>
    <s v="Bem Imóvel"/>
    <s v="Obra de Engenharia"/>
    <x v="1"/>
    <m/>
    <m/>
    <m/>
    <m/>
    <m/>
    <m/>
    <x v="1"/>
    <x v="1"/>
    <m/>
    <m/>
    <x v="0"/>
    <m/>
    <m/>
    <m/>
    <m/>
    <m/>
    <m/>
    <m/>
    <m/>
    <m/>
    <m/>
  </r>
  <r>
    <x v="0"/>
    <m/>
    <s v="23099.000051/1983-41"/>
    <x v="5"/>
    <x v="23"/>
    <s v="Brasília"/>
    <x v="2"/>
    <s v="Remanescentes do Conjunto Hospitalar Juscelino Kubitschek de Oliveira"/>
    <n v="1"/>
    <x v="0"/>
    <n v="1"/>
    <n v="1099"/>
    <n v="1983"/>
    <m/>
    <m/>
    <m/>
    <x v="6"/>
    <x v="0"/>
    <m/>
    <m/>
    <m/>
    <s v="DF5300108BIED00021"/>
    <s v="Bem Imóvel"/>
    <s v="Conjunto Arquitetônico"/>
    <x v="1"/>
    <m/>
    <d v="2015-11-27T00:00:00"/>
    <m/>
    <m/>
    <n v="2015"/>
    <n v="78"/>
    <x v="61"/>
    <x v="7"/>
    <m/>
    <m/>
    <x v="0"/>
    <s v="Aprovado na 78ª reunião do Conselho Consultivo . Homologado pela  PORTARIA No- 58, DE 13 DE JULHO DE 2015. Homologado em 13 de julho de 2015"/>
    <s v="S"/>
    <s v="sim"/>
    <s v="S"/>
    <s v="sim"/>
    <s v="sim"/>
    <m/>
    <m/>
    <m/>
    <s v="Inserido na poligonal de tombamento do Conjunto Urbanístico de Brasília"/>
  </r>
  <r>
    <x v="0"/>
    <m/>
    <m/>
    <x v="3"/>
    <x v="3"/>
    <s v="Rio de Janeiro"/>
    <x v="4"/>
    <s v="Prédio da Associação Brasileira de Imprensa - ABI na Rua Araújo Porto Alegre, 71"/>
    <n v="1"/>
    <x v="0"/>
    <n v="1"/>
    <n v="1100"/>
    <n v="1983"/>
    <m/>
    <m/>
    <m/>
    <x v="6"/>
    <x v="0"/>
    <m/>
    <m/>
    <m/>
    <s v="RJ3304557BIED00055"/>
    <s v="Bem Imóvel"/>
    <s v="Edificação"/>
    <x v="1"/>
    <m/>
    <m/>
    <d v="1984-05-29T00:00:00"/>
    <m/>
    <n v="1984"/>
    <n v="105"/>
    <x v="58"/>
    <x v="6"/>
    <m/>
    <m/>
    <x v="0"/>
    <m/>
    <s v="Não se aplica"/>
    <m/>
    <m/>
    <m/>
    <m/>
    <m/>
    <m/>
    <m/>
    <m/>
  </r>
  <r>
    <x v="0"/>
    <m/>
    <m/>
    <x v="2"/>
    <x v="2"/>
    <s v="Recife"/>
    <x v="4"/>
    <s v="Prédio do Ginásio Pernambucano na Rua da Aurora"/>
    <n v="1"/>
    <x v="0"/>
    <n v="1"/>
    <n v="1101"/>
    <n v="1983"/>
    <m/>
    <m/>
    <m/>
    <x v="6"/>
    <x v="0"/>
    <m/>
    <m/>
    <m/>
    <s v="PE2611606BIED00020"/>
    <s v="Bem Imóvel"/>
    <s v="Edificação"/>
    <x v="1"/>
    <m/>
    <m/>
    <d v="1984-07-19T00:00:00"/>
    <m/>
    <n v="1984"/>
    <s v="107, 110"/>
    <x v="58"/>
    <x v="6"/>
    <n v="1984"/>
    <m/>
    <x v="0"/>
    <s v="Na 110ª reunião do Conselho Consultivo teria sido definida a poligonal de proteção. Verificar!"/>
    <s v="Não se aplica"/>
    <m/>
    <m/>
    <m/>
    <m/>
    <m/>
    <m/>
    <m/>
    <m/>
  </r>
  <r>
    <x v="0"/>
    <s v="Processo INDEFERIDO  em 02/10/2014"/>
    <s v="01458.001980/2011-13"/>
    <x v="5"/>
    <x v="21"/>
    <s v="Vários"/>
    <x v="11"/>
    <s v="Pantanal Sul-Matogrossense"/>
    <n v="1"/>
    <x v="1"/>
    <n v="1"/>
    <n v="1102"/>
    <n v="1983"/>
    <d v="1983-11-17T00:00:00"/>
    <s v="Sr. Rosário Congro Neto, Secretário de Estado de Desenvolvimento Social"/>
    <s v="não consta"/>
    <x v="6"/>
    <x v="4"/>
    <m/>
    <m/>
    <m/>
    <s v=" "/>
    <s v="Bem Paisagístico"/>
    <s v="Paisagem"/>
    <x v="1"/>
    <m/>
    <m/>
    <m/>
    <m/>
    <m/>
    <m/>
    <x v="1"/>
    <x v="1"/>
    <m/>
    <d v="2014-10-02T00:00:00"/>
    <x v="5"/>
    <m/>
    <m/>
    <m/>
    <m/>
    <m/>
    <m/>
    <m/>
    <m/>
    <m/>
    <s v="Ladário, Miranda, Aquidauana e Coxim"/>
  </r>
  <r>
    <x v="0"/>
    <s v="INDEFERIDO em 18/05/2016"/>
    <s v="01458.002328/2010-35"/>
    <x v="5"/>
    <x v="27"/>
    <s v="Formoso do Araguaia, Lagoa da Confusão e Pium"/>
    <x v="11"/>
    <s v="Ilha de Bananal (ou Sant´Ana)"/>
    <n v="1"/>
    <x v="1"/>
    <n v="1"/>
    <n v="1103"/>
    <n v="1983"/>
    <m/>
    <m/>
    <m/>
    <x v="6"/>
    <x v="4"/>
    <m/>
    <m/>
    <m/>
    <s v=" "/>
    <s v="Bem Paisagístico"/>
    <s v="Paisagem"/>
    <x v="1"/>
    <m/>
    <m/>
    <m/>
    <m/>
    <m/>
    <m/>
    <x v="1"/>
    <x v="1"/>
    <m/>
    <d v="1905-07-08T00:00:00"/>
    <x v="5"/>
    <m/>
    <m/>
    <m/>
    <m/>
    <m/>
    <m/>
    <m/>
    <m/>
    <m/>
    <m/>
  </r>
  <r>
    <x v="0"/>
    <s v="Processo INDEFERIDO em 06/07/2004."/>
    <m/>
    <x v="3"/>
    <x v="12"/>
    <s v="São Paulo"/>
    <x v="3"/>
    <s v="Estrada de Ferro Perús/Pirapora - acervo ferroviário "/>
    <n v="1"/>
    <x v="1"/>
    <n v="1"/>
    <n v="1104"/>
    <n v="1983"/>
    <m/>
    <m/>
    <m/>
    <x v="6"/>
    <x v="4"/>
    <m/>
    <m/>
    <m/>
    <s v=" "/>
    <s v="Bem Móvel e Integrado"/>
    <s v="Acervo"/>
    <x v="1"/>
    <m/>
    <m/>
    <m/>
    <m/>
    <m/>
    <m/>
    <x v="1"/>
    <x v="1"/>
    <m/>
    <d v="2004-07-06T00:00:00"/>
    <x v="2"/>
    <m/>
    <m/>
    <m/>
    <m/>
    <m/>
    <m/>
    <m/>
    <m/>
    <m/>
    <s v="Segundo Relatório do DEPAM em Maio/2004,  o processo foi enviado para análise da presidência, com Parecer de Arquivamento em 11/05/2003."/>
  </r>
  <r>
    <x v="0"/>
    <s v="Processo INDEFERIDO em 15/09/2010."/>
    <s v="01458.002568/2009-04"/>
    <x v="2"/>
    <x v="9"/>
    <s v="Limoeiro do Norte"/>
    <x v="4"/>
    <s v="Casa que pertenceu ao Coronel Malveira"/>
    <n v="1"/>
    <x v="1"/>
    <n v="1"/>
    <n v="1105"/>
    <n v="1983"/>
    <m/>
    <m/>
    <m/>
    <x v="6"/>
    <x v="4"/>
    <m/>
    <m/>
    <m/>
    <s v=" "/>
    <s v="Bem Imóvel"/>
    <s v="Edificação"/>
    <x v="1"/>
    <m/>
    <m/>
    <m/>
    <m/>
    <m/>
    <m/>
    <x v="1"/>
    <x v="1"/>
    <m/>
    <d v="2010-09-15T00:00:00"/>
    <x v="5"/>
    <m/>
    <m/>
    <m/>
    <m/>
    <m/>
    <m/>
    <m/>
    <m/>
    <m/>
    <m/>
  </r>
  <r>
    <x v="0"/>
    <s v="Processo INDEFERIDO em 14/01/2014."/>
    <m/>
    <x v="0"/>
    <x v="0"/>
    <s v="São José do Norte"/>
    <x v="4"/>
    <s v="Casa: General Bento Gonçalves da Silva (Rua), casarão que hospedou D. Pedro I, em 1826 e D. Pedro II, em 1845"/>
    <n v="1"/>
    <x v="1"/>
    <n v="1"/>
    <n v="1106"/>
    <n v="1983"/>
    <m/>
    <m/>
    <m/>
    <x v="6"/>
    <x v="4"/>
    <m/>
    <m/>
    <m/>
    <s v=" "/>
    <s v="Bem Imóvel"/>
    <s v="Edificação"/>
    <x v="1"/>
    <m/>
    <m/>
    <m/>
    <m/>
    <m/>
    <m/>
    <x v="1"/>
    <x v="1"/>
    <m/>
    <d v="2014-01-14T00:00:00"/>
    <x v="5"/>
    <m/>
    <m/>
    <m/>
    <m/>
    <m/>
    <m/>
    <m/>
    <m/>
    <m/>
    <m/>
  </r>
  <r>
    <x v="0"/>
    <s v="Anexado ao processo 1071-T-82 (Conjunto arquitetônico dos bairros da Cidade Velha e Campina)  em 21/10/2010 (corresponde às folhas 260 a 316 do volume II)."/>
    <s v="01458.002987/2010-71"/>
    <x v="4"/>
    <x v="11"/>
    <s v="Belém"/>
    <x v="4"/>
    <s v="Colégio Estadual Paes de Carvalho"/>
    <n v="1"/>
    <x v="1"/>
    <n v="1"/>
    <n v="1107"/>
    <n v="1983"/>
    <m/>
    <m/>
    <m/>
    <x v="6"/>
    <x v="6"/>
    <m/>
    <m/>
    <m/>
    <s v="PA-1501402-BI-ED-00029"/>
    <s v="Bem Imóvel"/>
    <s v="Edificação"/>
    <x v="1"/>
    <m/>
    <m/>
    <m/>
    <m/>
    <m/>
    <m/>
    <x v="1"/>
    <x v="1"/>
    <m/>
    <m/>
    <x v="0"/>
    <s v="Inserido no conjunto tombado pleo processo 1071-T-82 em 03/05/2011, com indicação do Conselho Consultivo de ver se é o caso de tombar isoladamente."/>
    <m/>
    <m/>
    <m/>
    <m/>
    <m/>
    <m/>
    <m/>
    <m/>
    <m/>
  </r>
  <r>
    <x v="0"/>
    <s v="Processo INDEFERIDO em 24/08/1989."/>
    <m/>
    <x v="3"/>
    <x v="12"/>
    <s v="Santos"/>
    <x v="4"/>
    <s v="Casa: Visconde do Rio Branco (Rua), esquina com a Rua da Constituição &quot;Castelo - Outeiro Santa Catarina&quot;; Outeiro de Santa Catarina"/>
    <n v="1"/>
    <x v="1"/>
    <n v="1"/>
    <n v="1108"/>
    <n v="1983"/>
    <m/>
    <m/>
    <m/>
    <x v="6"/>
    <x v="4"/>
    <m/>
    <m/>
    <m/>
    <s v=" "/>
    <s v="Bem Imóvel"/>
    <s v="Edificação"/>
    <x v="1"/>
    <m/>
    <m/>
    <m/>
    <m/>
    <n v="1988"/>
    <n v="134"/>
    <x v="1"/>
    <x v="1"/>
    <m/>
    <d v="1988-08-24T00:00:00"/>
    <x v="7"/>
    <m/>
    <m/>
    <m/>
    <m/>
    <m/>
    <m/>
    <m/>
    <m/>
    <m/>
    <s v="O citado bem já se encontra tombado pelo CONDEPHAAT"/>
  </r>
  <r>
    <x v="0"/>
    <m/>
    <m/>
    <x v="3"/>
    <x v="3"/>
    <s v="Nova Friburgo"/>
    <x v="2"/>
    <s v="Hotel do Parque São Clemente"/>
    <n v="1"/>
    <x v="0"/>
    <n v="1"/>
    <n v="1109"/>
    <n v="1984"/>
    <m/>
    <m/>
    <m/>
    <x v="6"/>
    <x v="0"/>
    <m/>
    <m/>
    <m/>
    <s v="RJ3303401BIED00001"/>
    <s v="Bem Imóvel"/>
    <s v="Edificação"/>
    <x v="1"/>
    <m/>
    <m/>
    <d v="1985-09-30T00:00:00"/>
    <m/>
    <m/>
    <m/>
    <x v="57"/>
    <x v="6"/>
    <m/>
    <m/>
    <x v="0"/>
    <m/>
    <s v="Não se aplica"/>
    <m/>
    <s v="S/D"/>
    <m/>
    <s v="não"/>
    <m/>
    <m/>
    <m/>
    <m/>
  </r>
  <r>
    <x v="0"/>
    <m/>
    <m/>
    <x v="3"/>
    <x v="3"/>
    <s v="Rio de Janeiro"/>
    <x v="2"/>
    <s v="Conjunto constituído pelos edifícios à Rua Gago Coutinho, nº 66 e à Rua Paulo César de Andrade, nºs 70 e 106, núcleo inicial do denominado Conjunto Residencial do Parque Guinle"/>
    <n v="1"/>
    <x v="0"/>
    <n v="1"/>
    <n v="1110"/>
    <n v="1984"/>
    <m/>
    <m/>
    <m/>
    <x v="6"/>
    <x v="0"/>
    <m/>
    <m/>
    <m/>
    <s v="RJ-3304557-BI-CA-00016"/>
    <s v="Bem Imóvel"/>
    <s v="Conjunto Arquitetônico"/>
    <x v="1"/>
    <m/>
    <m/>
    <d v="1986-04-16T00:00:00"/>
    <m/>
    <n v="1985"/>
    <n v="113"/>
    <x v="51"/>
    <x v="6"/>
    <m/>
    <m/>
    <x v="0"/>
    <m/>
    <m/>
    <m/>
    <m/>
    <m/>
    <m/>
    <m/>
    <m/>
    <m/>
    <m/>
  </r>
  <r>
    <x v="0"/>
    <s v="Processo INDEFERIDO em 13/03/2017"/>
    <s v="01458.001032/2013-40"/>
    <x v="2"/>
    <x v="17"/>
    <s v="Delmiro Gouveia"/>
    <x v="7"/>
    <s v="Vila Operária em Delmiro Gouveia"/>
    <n v="1"/>
    <x v="1"/>
    <n v="1"/>
    <n v="1111"/>
    <n v="1984"/>
    <m/>
    <m/>
    <m/>
    <x v="6"/>
    <x v="4"/>
    <m/>
    <m/>
    <m/>
    <s v=" "/>
    <s v="Bem Imóvel"/>
    <s v="Conjunto Urbano"/>
    <x v="1"/>
    <m/>
    <m/>
    <m/>
    <m/>
    <m/>
    <m/>
    <x v="1"/>
    <x v="1"/>
    <m/>
    <m/>
    <x v="0"/>
    <m/>
    <m/>
    <m/>
    <m/>
    <m/>
    <m/>
    <m/>
    <m/>
    <m/>
    <m/>
  </r>
  <r>
    <x v="0"/>
    <s v="Processo INDEFERIDO em 24/08/1988."/>
    <m/>
    <x v="3"/>
    <x v="28"/>
    <s v="Pirapora"/>
    <x v="8"/>
    <s v="Embarcações a Vapor do Rio de Janeiro"/>
    <n v="1"/>
    <x v="1"/>
    <n v="1"/>
    <n v="1112"/>
    <n v="1984"/>
    <m/>
    <m/>
    <m/>
    <x v="6"/>
    <x v="4"/>
    <m/>
    <m/>
    <m/>
    <s v=" "/>
    <s v="Bem Móvel e Integrado"/>
    <s v="Artefato"/>
    <x v="1"/>
    <m/>
    <m/>
    <m/>
    <m/>
    <n v="1988"/>
    <n v="134"/>
    <x v="1"/>
    <x v="1"/>
    <m/>
    <d v="1988-08-24T00:00:00"/>
    <x v="7"/>
    <m/>
    <m/>
    <m/>
    <m/>
    <m/>
    <m/>
    <m/>
    <m/>
    <m/>
    <s v="Um dos bens foi destruído e o outro encontra-se tombado pelo IEPHA de Minas Gerais"/>
  </r>
  <r>
    <x v="0"/>
    <m/>
    <m/>
    <x v="0"/>
    <x v="0"/>
    <s v="Novo Hamburgo"/>
    <x v="4"/>
    <s v="Casa Presser"/>
    <n v="1"/>
    <x v="0"/>
    <n v="1"/>
    <n v="1113"/>
    <n v="1984"/>
    <m/>
    <m/>
    <m/>
    <x v="6"/>
    <x v="0"/>
    <m/>
    <m/>
    <m/>
    <s v="RS4313409BIED00001"/>
    <s v="Bem Imóvel"/>
    <s v="Edificação"/>
    <x v="1"/>
    <d v="1986-09-08T00:00:00"/>
    <d v="1986-09-08T00:00:00"/>
    <d v="1985-09-30T00:00:00"/>
    <m/>
    <n v="1985"/>
    <n v="113"/>
    <x v="51"/>
    <x v="6"/>
    <m/>
    <m/>
    <x v="0"/>
    <m/>
    <s v="Não se aplica"/>
    <m/>
    <m/>
    <m/>
    <m/>
    <m/>
    <m/>
    <m/>
    <m/>
  </r>
  <r>
    <x v="0"/>
    <s v="Processo INDEFERIDO em 12/08/1986."/>
    <m/>
    <x v="0"/>
    <x v="0"/>
    <s v="Santa Maria"/>
    <x v="4"/>
    <s v="Casa Sotéia"/>
    <n v="1"/>
    <x v="1"/>
    <n v="1"/>
    <n v="1114"/>
    <n v="1984"/>
    <m/>
    <m/>
    <m/>
    <x v="6"/>
    <x v="4"/>
    <m/>
    <m/>
    <m/>
    <s v=" "/>
    <s v="Bem Imóvel"/>
    <s v="Edificação"/>
    <x v="1"/>
    <m/>
    <m/>
    <m/>
    <m/>
    <m/>
    <m/>
    <x v="1"/>
    <x v="1"/>
    <m/>
    <d v="1986-08-12T00:00:00"/>
    <x v="7"/>
    <m/>
    <m/>
    <m/>
    <m/>
    <m/>
    <m/>
    <m/>
    <m/>
    <m/>
    <m/>
  </r>
  <r>
    <x v="0"/>
    <m/>
    <m/>
    <x v="3"/>
    <x v="6"/>
    <s v="Belo Horizonte"/>
    <x v="8"/>
    <s v="Presépio de Pipiripau"/>
    <n v="1"/>
    <x v="0"/>
    <n v="1"/>
    <n v="1115"/>
    <n v="1984"/>
    <m/>
    <m/>
    <m/>
    <x v="6"/>
    <x v="0"/>
    <m/>
    <m/>
    <m/>
    <s v="MG3106200BMAR00002"/>
    <s v="Bem Móvel e Integrado"/>
    <s v="Artefato"/>
    <x v="1"/>
    <d v="1984-07-19T00:00:00"/>
    <m/>
    <m/>
    <m/>
    <n v="1984"/>
    <n v="107"/>
    <x v="58"/>
    <x v="6"/>
    <m/>
    <m/>
    <x v="0"/>
    <s v="Foi valorado o contexto de inserção do cinema e da eletricidade em uma escultura, o esforço da Universidade Federal de Minas Gerais na preservação da obra e a variedade de materiais que foram utilizados no mesmo. O tombamento deve permitir novas incorpora"/>
    <s v="Não se aplica"/>
    <m/>
    <s v="Não se aplica"/>
    <m/>
    <m/>
    <m/>
    <m/>
    <m/>
    <m/>
  </r>
  <r>
    <x v="0"/>
    <m/>
    <m/>
    <x v="0"/>
    <x v="4"/>
    <s v="Curitiba"/>
    <x v="4"/>
    <s v="Prédio do Antigo Paço Municipal, Atual Sede Do Museu Paranaense na Praça Generoso Marques"/>
    <n v="1"/>
    <x v="0"/>
    <n v="1"/>
    <n v="1116"/>
    <n v="1984"/>
    <m/>
    <m/>
    <m/>
    <x v="6"/>
    <x v="0"/>
    <m/>
    <m/>
    <m/>
    <s v="PR-4106902-BI-ED-00014"/>
    <s v="Bem Imóvel"/>
    <s v="Edificação"/>
    <x v="1"/>
    <m/>
    <m/>
    <d v="1984-10-17T00:00:00"/>
    <m/>
    <n v="1984"/>
    <n v="109"/>
    <x v="58"/>
    <x v="6"/>
    <m/>
    <m/>
    <x v="0"/>
    <m/>
    <s v="Não se aplica"/>
    <m/>
    <s v="S/D"/>
    <s v="não"/>
    <s v="sim"/>
    <m/>
    <m/>
    <m/>
    <m/>
  </r>
  <r>
    <x v="0"/>
    <m/>
    <m/>
    <x v="4"/>
    <x v="27"/>
    <s v="Natividade"/>
    <x v="7"/>
    <s v="Natividade, TO: conjunto arquitetônico, urbanístico e paisagístico"/>
    <n v="1"/>
    <x v="0"/>
    <n v="1"/>
    <n v="1117"/>
    <n v="1984"/>
    <m/>
    <m/>
    <m/>
    <x v="6"/>
    <x v="0"/>
    <m/>
    <m/>
    <m/>
    <s v=" TO-1714203-BI-CU-00001"/>
    <s v="Bem Imóvel"/>
    <s v="Conjunto Urbano"/>
    <x v="1"/>
    <d v="1987-10-16T00:00:00"/>
    <d v="1987-10-16T00:00:00"/>
    <d v="1987-10-16T00:00:00"/>
    <m/>
    <n v="1986"/>
    <n v="124"/>
    <x v="62"/>
    <x v="6"/>
    <m/>
    <m/>
    <x v="0"/>
    <m/>
    <s v="T"/>
    <s v="sim"/>
    <s v="T"/>
    <s v="sim"/>
    <s v="sim"/>
    <s v="não"/>
    <m/>
    <m/>
    <s v="Informações sobre delimitação das poligonais: DEPAM-RJ 98-99"/>
  </r>
  <r>
    <x v="0"/>
    <m/>
    <s v="01458.001310/2013-69"/>
    <x v="3"/>
    <x v="12"/>
    <s v="São Paulo"/>
    <x v="3"/>
    <s v="Coleção: Lasar Segall"/>
    <n v="1"/>
    <x v="0"/>
    <n v="1"/>
    <n v="1118"/>
    <n v="1984"/>
    <m/>
    <m/>
    <m/>
    <x v="6"/>
    <x v="0"/>
    <m/>
    <m/>
    <m/>
    <s v="SP3550308BMCL00003"/>
    <s v="Bem Móvel e Integrado"/>
    <s v="Coleção"/>
    <x v="1"/>
    <m/>
    <m/>
    <d v="2015-09-11T00:00:00"/>
    <m/>
    <n v="1989"/>
    <n v="137"/>
    <x v="61"/>
    <x v="7"/>
    <m/>
    <m/>
    <x v="0"/>
    <m/>
    <s v="Não se aplica"/>
    <m/>
    <s v="Não se aplica"/>
    <m/>
    <m/>
    <m/>
    <m/>
    <m/>
    <m/>
  </r>
  <r>
    <x v="0"/>
    <m/>
    <m/>
    <x v="0"/>
    <x v="4"/>
    <s v="Campo Largo"/>
    <x v="6"/>
    <s v="Engenho do Mate, Atual Museu Do Mate Com Todo O Seu Acervo e O Terreno"/>
    <n v="1"/>
    <x v="0"/>
    <n v="1"/>
    <n v="1119"/>
    <n v="1984"/>
    <m/>
    <m/>
    <m/>
    <x v="6"/>
    <x v="0"/>
    <m/>
    <m/>
    <m/>
    <s v="PR4104204BIED00001"/>
    <s v="Bem Imóvel"/>
    <s v="Conjunto Arquitetônico"/>
    <x v="2"/>
    <m/>
    <d v="1985-04-24T00:00:00"/>
    <d v="1985-04-24T00:00:00"/>
    <m/>
    <n v="1984"/>
    <n v="111"/>
    <x v="57"/>
    <x v="6"/>
    <m/>
    <m/>
    <x v="0"/>
    <m/>
    <s v="Não se aplica"/>
    <m/>
    <m/>
    <m/>
    <m/>
    <m/>
    <m/>
    <m/>
    <m/>
  </r>
  <r>
    <x v="0"/>
    <m/>
    <m/>
    <x v="0"/>
    <x v="4"/>
    <s v="Lapa"/>
    <x v="4"/>
    <s v="Teatro São João"/>
    <n v="1"/>
    <x v="0"/>
    <n v="1"/>
    <n v="1120"/>
    <n v="1984"/>
    <m/>
    <m/>
    <m/>
    <x v="6"/>
    <x v="0"/>
    <m/>
    <m/>
    <m/>
    <s v="PR4113205BIED00005"/>
    <s v="Bem Imóvel"/>
    <s v="Edificação"/>
    <x v="1"/>
    <m/>
    <m/>
    <d v="1985-04-24T00:00:00"/>
    <m/>
    <n v="1984"/>
    <n v="111"/>
    <x v="57"/>
    <x v="6"/>
    <m/>
    <m/>
    <x v="0"/>
    <m/>
    <s v="Não se aplica"/>
    <m/>
    <s v="Não se aplica"/>
    <m/>
    <m/>
    <m/>
    <m/>
    <m/>
    <m/>
  </r>
  <r>
    <x v="0"/>
    <m/>
    <m/>
    <x v="3"/>
    <x v="12"/>
    <s v="São Paulo"/>
    <x v="2"/>
    <s v="Imóvel situado na Rua Santa Cruz, 325, constituído pela casa, o jardim e o bosque que o circundam ( Casa modernista  de Warchavchik)"/>
    <n v="1"/>
    <x v="0"/>
    <n v="1"/>
    <n v="1121"/>
    <n v="1984"/>
    <m/>
    <m/>
    <m/>
    <x v="6"/>
    <x v="0"/>
    <m/>
    <m/>
    <m/>
    <s v="SP-3550308-BI-CA-00009; SP3550308BIED00008"/>
    <s v="Bem Imóvel"/>
    <s v="Conjunto Arquitetônico"/>
    <x v="3"/>
    <d v="1986-10-14T00:00:00"/>
    <m/>
    <d v="1986-10-14T00:00:00"/>
    <m/>
    <n v="1986"/>
    <n v="119"/>
    <x v="51"/>
    <x v="6"/>
    <m/>
    <m/>
    <x v="0"/>
    <m/>
    <s v="Não se aplica"/>
    <m/>
    <m/>
    <m/>
    <m/>
    <m/>
    <m/>
    <m/>
    <m/>
  </r>
  <r>
    <x v="0"/>
    <m/>
    <m/>
    <x v="0"/>
    <x v="10"/>
    <s v="Laguna"/>
    <x v="7"/>
    <s v="Laguna, SC: centro histórico"/>
    <n v="1"/>
    <x v="0"/>
    <n v="1"/>
    <n v="1122"/>
    <n v="1984"/>
    <m/>
    <m/>
    <m/>
    <x v="6"/>
    <x v="0"/>
    <m/>
    <m/>
    <m/>
    <s v="SC-4209409-BI-CU-00001"/>
    <s v="Bem Imóvel"/>
    <s v="Conjunto Urbano"/>
    <x v="1"/>
    <d v="1985-04-25T00:00:00"/>
    <d v="1985-12-23T00:00:00"/>
    <m/>
    <m/>
    <n v="1984"/>
    <n v="111"/>
    <x v="57"/>
    <x v="6"/>
    <m/>
    <m/>
    <x v="0"/>
    <m/>
    <s v="T"/>
    <s v="sim"/>
    <s v="P"/>
    <s v="sim"/>
    <s v="sim"/>
    <m/>
    <s v="sim"/>
    <n v="2016"/>
    <s v="Estudo para normatização concluído (contratação Monumenta). Entorno: PORTARIA No- 210, DE 25 DE MAIO DE 2016"/>
  </r>
  <r>
    <x v="0"/>
    <m/>
    <m/>
    <x v="5"/>
    <x v="15"/>
    <s v="Bela Vista de Goiás"/>
    <x v="4"/>
    <s v="Casa do Senador Canedo, localizada à rua Dom Emanuel, nº 65 e o respectivo terreno que integra o imóvel"/>
    <n v="1"/>
    <x v="0"/>
    <n v="1"/>
    <n v="1123"/>
    <n v="1984"/>
    <m/>
    <m/>
    <m/>
    <x v="6"/>
    <x v="0"/>
    <m/>
    <m/>
    <m/>
    <s v="GO5203302BIED00001"/>
    <s v="Bem Imóvel"/>
    <s v="Edificação"/>
    <x v="1"/>
    <m/>
    <d v="1986-04-23T00:00:00"/>
    <d v="1986-04-23T00:00:00"/>
    <m/>
    <n v="1985"/>
    <n v="116"/>
    <x v="51"/>
    <x v="6"/>
    <m/>
    <m/>
    <x v="0"/>
    <m/>
    <s v="Não se aplica"/>
    <m/>
    <m/>
    <m/>
    <m/>
    <m/>
    <m/>
    <m/>
    <m/>
  </r>
  <r>
    <x v="0"/>
    <m/>
    <m/>
    <x v="3"/>
    <x v="12"/>
    <s v="Mogi das Cruzes"/>
    <x v="4"/>
    <s v="Casarão do Chá"/>
    <n v="1"/>
    <x v="0"/>
    <n v="1"/>
    <n v="1124"/>
    <n v="1984"/>
    <m/>
    <m/>
    <m/>
    <x v="6"/>
    <x v="0"/>
    <m/>
    <m/>
    <m/>
    <s v="SP3530607BIED00001"/>
    <s v="Bem Imóvel"/>
    <s v="Edificação"/>
    <x v="1"/>
    <d v="1986-08-14T00:00:00"/>
    <d v="1986-08-14T00:00:00"/>
    <d v="1985-09-30T00:00:00"/>
    <m/>
    <n v="1985"/>
    <n v="113"/>
    <x v="51"/>
    <x v="6"/>
    <m/>
    <m/>
    <x v="0"/>
    <m/>
    <s v="Não se aplica"/>
    <m/>
    <m/>
    <m/>
    <m/>
    <m/>
    <m/>
    <m/>
    <m/>
  </r>
  <r>
    <x v="0"/>
    <s v="Processo INDEFERIDO em 07/07/2004."/>
    <m/>
    <x v="3"/>
    <x v="3"/>
    <s v="Rio de Janeiro"/>
    <x v="4"/>
    <s v="Túmulo do 2º Barão de Guaratiba, Cem.S.Fco de Paula RJ/RJ"/>
    <n v="1"/>
    <x v="1"/>
    <n v="1"/>
    <n v="1125"/>
    <n v="1984"/>
    <m/>
    <m/>
    <m/>
    <x v="6"/>
    <x v="4"/>
    <m/>
    <m/>
    <m/>
    <s v=" "/>
    <s v="Bem Imóvel"/>
    <s v="Edificação"/>
    <x v="4"/>
    <m/>
    <m/>
    <m/>
    <m/>
    <m/>
    <m/>
    <x v="1"/>
    <x v="1"/>
    <m/>
    <d v="2004-07-07T00:00:00"/>
    <x v="2"/>
    <m/>
    <m/>
    <m/>
    <m/>
    <m/>
    <m/>
    <m/>
    <m/>
    <m/>
    <m/>
  </r>
  <r>
    <x v="2"/>
    <s v="Encaminhado à SE/ES em 11/04/2014"/>
    <s v="01450.000922/2014-95"/>
    <x v="3"/>
    <x v="14"/>
    <s v="Santa Tereza"/>
    <x v="0"/>
    <s v="Museu de Biologia Profº. Mello Leitão"/>
    <n v="1"/>
    <x v="1"/>
    <n v="1"/>
    <n v="1126"/>
    <n v="1984"/>
    <m/>
    <m/>
    <m/>
    <x v="6"/>
    <x v="8"/>
    <m/>
    <m/>
    <m/>
    <s v=" "/>
    <s v="Bem Imóvel"/>
    <s v="Edificação"/>
    <x v="1"/>
    <m/>
    <m/>
    <m/>
    <m/>
    <m/>
    <m/>
    <x v="1"/>
    <x v="1"/>
    <m/>
    <m/>
    <x v="0"/>
    <m/>
    <m/>
    <m/>
    <m/>
    <m/>
    <m/>
    <m/>
    <m/>
    <m/>
    <m/>
  </r>
  <r>
    <x v="0"/>
    <m/>
    <m/>
    <x v="4"/>
    <x v="24"/>
    <s v="Manaus"/>
    <x v="9"/>
    <s v="Caixa D'Água denominada Reservatório de Mocó na Praça do Chile"/>
    <n v="1"/>
    <x v="0"/>
    <n v="1"/>
    <n v="1127"/>
    <n v="1984"/>
    <m/>
    <m/>
    <m/>
    <x v="6"/>
    <x v="0"/>
    <m/>
    <m/>
    <m/>
    <s v="AM1302603BIOE00001"/>
    <s v="Bem Imóvel"/>
    <s v="Obra de Engenharia"/>
    <x v="1"/>
    <m/>
    <d v="1985-04-24T00:00:00"/>
    <d v="1985-04-24T00:00:00"/>
    <m/>
    <n v="1984"/>
    <n v="112"/>
    <x v="57"/>
    <x v="6"/>
    <m/>
    <m/>
    <x v="0"/>
    <m/>
    <s v="Não se aplica"/>
    <s v="sim"/>
    <s v="P"/>
    <s v="sim"/>
    <s v="sim"/>
    <s v="sim"/>
    <m/>
    <n v="2011"/>
    <s v="Entorno e Normatização: Portaria Iphan 421/2011 "/>
  </r>
  <r>
    <x v="2"/>
    <s v="Integrado ao processo nº 464-T-52 (Salvador, BA: conjunto arquitetônico, paisagístico e urbanístico da orla marítima. Rerratificação Outeiro de Santo Antônio da Barra - Subdistrito da Vitória)"/>
    <m/>
    <x v="2"/>
    <x v="5"/>
    <s v="Salvador"/>
    <x v="4"/>
    <s v="Forte São Diogo"/>
    <n v="1"/>
    <x v="1"/>
    <n v="1"/>
    <n v="1128"/>
    <n v="1984"/>
    <m/>
    <m/>
    <m/>
    <x v="6"/>
    <x v="6"/>
    <m/>
    <m/>
    <m/>
    <s v="não está no sicg"/>
    <s v="Bem Imóvel"/>
    <s v="Edificação"/>
    <x v="1"/>
    <m/>
    <m/>
    <m/>
    <m/>
    <m/>
    <m/>
    <x v="1"/>
    <x v="1"/>
    <m/>
    <m/>
    <x v="0"/>
    <m/>
    <m/>
    <m/>
    <m/>
    <m/>
    <m/>
    <m/>
    <m/>
    <m/>
    <m/>
  </r>
  <r>
    <x v="0"/>
    <s v="Segundo Margareth (SE-DF), parte das peças estão no DF (12/02/2016)"/>
    <m/>
    <x v="0"/>
    <x v="10"/>
    <s v="Florianópolis"/>
    <x v="3"/>
    <s v="Coleção Arqueológica João Alfredo Rohr, assim distribuida : as peças depositadas nas dependências particulares do Colégio Catarinense, em Florianópolis - SC; as peças em exposição no Museu Homem do Sambaqui ( Colégio Catarinense ), em Florianópolis-SC; as"/>
    <n v="1"/>
    <x v="0"/>
    <n v="1"/>
    <n v="1129"/>
    <n v="1984"/>
    <m/>
    <m/>
    <m/>
    <x v="6"/>
    <x v="0"/>
    <m/>
    <m/>
    <m/>
    <s v="SC4205407BACL00001"/>
    <s v="Bem Arqueológico"/>
    <s v="Coleção"/>
    <x v="1"/>
    <d v="1986-04-18T00:00:00"/>
    <m/>
    <m/>
    <m/>
    <n v="1984"/>
    <s v="111, 117"/>
    <x v="51"/>
    <x v="6"/>
    <n v="1985"/>
    <m/>
    <x v="0"/>
    <s v="Na 111ª reunião do Conselho, aprovado o tombamento, foi pedida a realização de um inventário do acervo, e na reunião 117 (1985) foi incluída outra parte do acervo."/>
    <s v="Não se aplica"/>
    <s v="sim"/>
    <s v="Não se aplica"/>
    <s v="não"/>
    <m/>
    <m/>
    <m/>
    <m/>
    <s v="Consulte também, com a mesma denominação, nos municípios de Florianópolis/SC e Brasília/DF."/>
  </r>
  <r>
    <x v="2"/>
    <s v="Encaminhado à Superintendência para manifestação conjunta com processo 1655-T-12, em 19/08/2019"/>
    <s v="01458.001160/2012-11"/>
    <x v="3"/>
    <x v="3"/>
    <s v="Rio de Janeiro"/>
    <x v="3"/>
    <s v="Acervo do Instituto Histórico Geográfico Brasileiro"/>
    <n v="1"/>
    <x v="1"/>
    <n v="1"/>
    <n v="1130"/>
    <n v="1984"/>
    <m/>
    <m/>
    <m/>
    <x v="6"/>
    <x v="8"/>
    <m/>
    <m/>
    <m/>
    <s v=" "/>
    <s v="Bem Móvel e Integrado"/>
    <s v="Acervo"/>
    <x v="1"/>
    <m/>
    <m/>
    <m/>
    <m/>
    <m/>
    <m/>
    <x v="1"/>
    <x v="1"/>
    <m/>
    <m/>
    <x v="0"/>
    <m/>
    <m/>
    <m/>
    <m/>
    <m/>
    <m/>
    <m/>
    <m/>
    <m/>
    <m/>
  </r>
  <r>
    <x v="0"/>
    <m/>
    <s v="01450.011600/2008-23"/>
    <x v="3"/>
    <x v="3"/>
    <s v="Rio de Janeiro"/>
    <x v="0"/>
    <s v="Sítio Roberto Burle Marx e sua coleção museológica e bibliográfica"/>
    <n v="1"/>
    <x v="0"/>
    <n v="1"/>
    <n v="1131"/>
    <n v="1984"/>
    <m/>
    <m/>
    <m/>
    <x v="6"/>
    <x v="0"/>
    <m/>
    <m/>
    <m/>
    <s v="RJ-3304557-PS-JD-00002"/>
    <s v="Bem Paisagístico"/>
    <s v="Jardim Histórico"/>
    <x v="1"/>
    <d v="2003-08-04T00:00:00"/>
    <m/>
    <d v="2003-08-04T00:00:00"/>
    <m/>
    <s v="1985, 2000"/>
    <s v="113, 23"/>
    <x v="41"/>
    <x v="8"/>
    <m/>
    <m/>
    <x v="0"/>
    <s v="Tombamento aprovado inicialmente em 1985, mas não foi inscrito. Em 2000 foi aprovada a mudança na poligonal."/>
    <s v="Não se aplica"/>
    <m/>
    <m/>
    <m/>
    <m/>
    <m/>
    <m/>
    <m/>
    <m/>
  </r>
  <r>
    <x v="0"/>
    <m/>
    <m/>
    <x v="3"/>
    <x v="3"/>
    <s v="Rio de Janeiro"/>
    <x v="9"/>
    <s v="Chafariz de ferro fundido com base de granito, localizado na Praça Mahatma Gandhi."/>
    <n v="1"/>
    <x v="0"/>
    <n v="1"/>
    <n v="1132"/>
    <n v="1984"/>
    <m/>
    <m/>
    <m/>
    <x v="6"/>
    <x v="0"/>
    <m/>
    <m/>
    <m/>
    <s v="RJ3304557BMAR00014"/>
    <s v="Bem Imóvel"/>
    <s v="Equipamento Urbano"/>
    <x v="1"/>
    <m/>
    <m/>
    <d v="1990-02-21T00:00:00"/>
    <m/>
    <n v="1986"/>
    <n v="125"/>
    <x v="63"/>
    <x v="9"/>
    <m/>
    <m/>
    <x v="0"/>
    <m/>
    <s v="Não se aplica"/>
    <m/>
    <m/>
    <m/>
    <m/>
    <m/>
    <m/>
    <m/>
    <s v="A área do Chafariz que abriga o seu espelho d’ água original encontra-se igualmente tombada.”"/>
  </r>
  <r>
    <x v="0"/>
    <m/>
    <m/>
    <x v="2"/>
    <x v="2"/>
    <s v="Recife"/>
    <x v="0"/>
    <s v="Capela de N. Sra. da Conceição da Congregação Mariana, seu acervo móvel"/>
    <n v="1"/>
    <x v="0"/>
    <n v="1"/>
    <n v="1133"/>
    <n v="1984"/>
    <m/>
    <m/>
    <m/>
    <x v="6"/>
    <x v="0"/>
    <m/>
    <m/>
    <m/>
    <s v="PE-2611606-BI-ED-00034"/>
    <s v="Bem Imóvel"/>
    <s v="Edificação"/>
    <x v="0"/>
    <m/>
    <d v="1987-07-01T00:00:00"/>
    <m/>
    <m/>
    <n v="1986"/>
    <n v="121"/>
    <x v="62"/>
    <x v="6"/>
    <m/>
    <m/>
    <x v="0"/>
    <m/>
    <s v="Não se aplica"/>
    <m/>
    <s v="sim"/>
    <m/>
    <m/>
    <m/>
    <m/>
    <m/>
    <s v="Delimitação de entorno incluindo vários bens, que teria sido apresentada ao Conselho Consultivo (verificar). Mapas com delimitações no Sambaqui."/>
  </r>
  <r>
    <x v="0"/>
    <s v="Origem: DEPAM, destino: SE-MG, para complementação da instrução técnica, conforme decisão da Câmara Setorial de Arquitetura e Urbanismo, em 31/05/2016."/>
    <s v="01458.000857/2012-66"/>
    <x v="3"/>
    <x v="6"/>
    <s v="Serro "/>
    <x v="7"/>
    <s v="Serro, MG: Conjunto Arquitetônico, Urbanístico e Paisagístico do Distrito de São Gonçalo do Rio das Pedras"/>
    <n v="1"/>
    <x v="1"/>
    <n v="1"/>
    <n v="1134"/>
    <n v="1984"/>
    <m/>
    <m/>
    <m/>
    <x v="6"/>
    <x v="4"/>
    <s v="INDEFERIMENTO"/>
    <d v="2021-05-31T00:00:00"/>
    <m/>
    <s v=" "/>
    <s v="Bem Imóvel"/>
    <s v="Conjunto Urbano"/>
    <x v="1"/>
    <m/>
    <m/>
    <m/>
    <m/>
    <m/>
    <m/>
    <x v="1"/>
    <x v="1"/>
    <m/>
    <m/>
    <x v="0"/>
    <m/>
    <m/>
    <m/>
    <m/>
    <m/>
    <m/>
    <m/>
    <m/>
    <m/>
    <m/>
  </r>
  <r>
    <x v="5"/>
    <s v="Info Arquivo: &quot;03/01/85- DEPROT 00/02/98- DEPROT&quot;"/>
    <m/>
    <x v="0"/>
    <x v="10"/>
    <s v="Florianópolis"/>
    <x v="7"/>
    <s v="Conjunto Arquitetônico do Distrito de Santo Antônio de Lisboa"/>
    <n v="1"/>
    <x v="1"/>
    <n v="1"/>
    <n v="1135"/>
    <n v="1985"/>
    <m/>
    <m/>
    <m/>
    <x v="6"/>
    <x v="6"/>
    <m/>
    <m/>
    <m/>
    <s v=" "/>
    <s v="Bem Imóvel"/>
    <s v="Conjunto Urbano"/>
    <x v="1"/>
    <m/>
    <m/>
    <m/>
    <m/>
    <m/>
    <m/>
    <x v="1"/>
    <x v="1"/>
    <m/>
    <m/>
    <x v="0"/>
    <s v="Info Arquivo:&quot;tombado como CONJUNTO URBANÍSTICO, mas indicado o tombamento isolado de 16 bens imóveis (7 com acervo de bens móveis e integrados), com &quot;anotação&quot; deles feitas na inscrição do conjunto apenas no Livro de Belas Artes. Necessita rerratificação"/>
    <m/>
    <m/>
    <m/>
    <m/>
    <m/>
    <m/>
    <m/>
    <m/>
    <m/>
  </r>
  <r>
    <x v="0"/>
    <m/>
    <m/>
    <x v="0"/>
    <x v="10"/>
    <s v="Florianópolis"/>
    <x v="4"/>
    <s v="Casa rural na Costeira do Ribeirão da Ilha"/>
    <n v="1"/>
    <x v="0"/>
    <n v="1"/>
    <n v="1136"/>
    <n v="1985"/>
    <m/>
    <m/>
    <m/>
    <x v="6"/>
    <x v="0"/>
    <m/>
    <m/>
    <m/>
    <s v="SC4205407BIED00001"/>
    <s v="Bem Imóvel"/>
    <s v="Edificação"/>
    <x v="1"/>
    <m/>
    <d v="2004-07-14T00:00:00"/>
    <m/>
    <m/>
    <s v="1985, 2002"/>
    <s v="113, 35"/>
    <x v="64"/>
    <x v="8"/>
    <m/>
    <m/>
    <x v="0"/>
    <m/>
    <s v="Não se aplica"/>
    <s v="sim"/>
    <s v="T"/>
    <s v="sim"/>
    <m/>
    <m/>
    <m/>
    <m/>
    <s v="Descrição da poligonal de tombamento e do entorno na pág. 151 (DOU nº77, 23/04/2002) do 1136-T-85-Casa do Ribeirao."/>
  </r>
  <r>
    <x v="0"/>
    <m/>
    <m/>
    <x v="0"/>
    <x v="10"/>
    <s v="Florianópolis"/>
    <x v="9"/>
    <s v="Ponte Hercílio Luz"/>
    <n v="1"/>
    <x v="0"/>
    <n v="1"/>
    <n v="1137"/>
    <n v="1985"/>
    <m/>
    <m/>
    <m/>
    <x v="6"/>
    <x v="0"/>
    <m/>
    <m/>
    <m/>
    <s v="SC4205407BIOE00001"/>
    <s v="Bem Imóvel"/>
    <s v="Obra de Engenharia"/>
    <x v="1"/>
    <m/>
    <d v="1998-08-05T00:00:00"/>
    <m/>
    <m/>
    <s v="1996, 1997"/>
    <s v="9, 10, 11"/>
    <x v="52"/>
    <x v="9"/>
    <m/>
    <m/>
    <x v="0"/>
    <s v="Durante a 9ª reunião (1996), foi NEGADO o tombamento devido a necessidade urgente de restauro da ponte e a falta de recursos no IPHAN para tanto, o Conselho repassou o processo ao município de Florianópolis e ao Governo de Santa Catarina. Na 10ª (1996) re"/>
    <s v="Não se aplica"/>
    <s v="sim"/>
    <s v="P"/>
    <s v="sim"/>
    <m/>
    <m/>
    <m/>
    <m/>
    <s v="Entorno: PORTARIA Nº 500, DE 20 DE OUTUBRO DE 2014"/>
  </r>
  <r>
    <x v="2"/>
    <s v="Origem: DEPAM, destino: SE-SC, em 11/02/2016. Ver observações."/>
    <s v="01458.001033/2013-94"/>
    <x v="0"/>
    <x v="10"/>
    <s v="Florianópolis"/>
    <x v="4"/>
    <s v="Palácio Cruz e Souza (Palácio Rosado)"/>
    <n v="1"/>
    <x v="1"/>
    <n v="1"/>
    <n v="1138"/>
    <n v="1985"/>
    <m/>
    <m/>
    <m/>
    <x v="6"/>
    <x v="8"/>
    <m/>
    <m/>
    <m/>
    <s v=" "/>
    <s v="Bem Imóvel"/>
    <s v="Edificação"/>
    <x v="1"/>
    <m/>
    <m/>
    <m/>
    <m/>
    <m/>
    <m/>
    <x v="1"/>
    <x v="1"/>
    <m/>
    <m/>
    <x v="0"/>
    <s v="Info SE-SC (14/03/2016): Sob responsabilidade da arquiteta Marina Cañas. Não é um tombamento emergencial, visto que o bem já é protegido em âmbito estadual e municipal. A pertinência do tombamento nacional é discutível, ainda não há um posicionamento form"/>
    <m/>
    <m/>
    <m/>
    <m/>
    <m/>
    <m/>
    <m/>
    <m/>
    <m/>
  </r>
  <r>
    <x v="0"/>
    <s v="INDEFERIDO em 31.03.16"/>
    <s v="01458.001034/2013-39"/>
    <x v="0"/>
    <x v="10"/>
    <s v="Florianópolis"/>
    <x v="4"/>
    <s v="Mercado Público"/>
    <n v="1"/>
    <x v="1"/>
    <n v="1"/>
    <n v="1139"/>
    <n v="1985"/>
    <m/>
    <m/>
    <m/>
    <x v="6"/>
    <x v="4"/>
    <m/>
    <m/>
    <m/>
    <s v=" "/>
    <s v="Bem Imóvel"/>
    <s v="Edificação"/>
    <x v="1"/>
    <m/>
    <m/>
    <m/>
    <m/>
    <m/>
    <m/>
    <x v="1"/>
    <x v="1"/>
    <m/>
    <d v="1905-07-08T00:00:00"/>
    <x v="5"/>
    <s v="Info SE-SC (14/03/2016): O bem é protegido em âmbito municipal. Não conhecemos o teor do processo e as motivações do pedido para tombamento federal. Contudo, do ponto de vista de exemplar de mercados públicos brasileiros, o Mercado de Florianíopolis não p"/>
    <m/>
    <m/>
    <m/>
    <m/>
    <m/>
    <m/>
    <m/>
    <m/>
    <m/>
  </r>
  <r>
    <x v="0"/>
    <m/>
    <m/>
    <x v="2"/>
    <x v="2"/>
    <s v="Recife"/>
    <x v="2"/>
    <s v="Palacete do Benfica, situado na Rua Benfica, nº 251, compreendendo o terreno de cerca de 6.890 m2, o palacete, o jardim e demais construções nele existentes, grades e portões de ferro voltados para a rua mencionada"/>
    <n v="1"/>
    <x v="0"/>
    <n v="1"/>
    <n v="1140"/>
    <n v="1985"/>
    <m/>
    <m/>
    <m/>
    <x v="6"/>
    <x v="0"/>
    <m/>
    <m/>
    <m/>
    <s v="PE2611606BIED00030"/>
    <s v="Bem Imóvel"/>
    <s v="Conjunto Arquitetônico"/>
    <x v="1"/>
    <m/>
    <m/>
    <d v="1987-07-01T00:00:00"/>
    <m/>
    <n v="1986"/>
    <n v="121"/>
    <x v="62"/>
    <x v="6"/>
    <m/>
    <m/>
    <x v="0"/>
    <m/>
    <m/>
    <m/>
    <m/>
    <m/>
    <m/>
    <m/>
    <m/>
    <m/>
    <m/>
  </r>
  <r>
    <x v="5"/>
    <s v="Processo extraviado, segundo informação do Arquivo Central"/>
    <m/>
    <x v="0"/>
    <x v="10"/>
    <s v="Rio dos Cedros"/>
    <x v="2"/>
    <s v="Escola Rural e Casa do Professor"/>
    <n v="1"/>
    <x v="0"/>
    <n v="1"/>
    <n v="1141"/>
    <n v="1985"/>
    <m/>
    <m/>
    <m/>
    <x v="6"/>
    <x v="0"/>
    <m/>
    <m/>
    <m/>
    <s v="SC4214706BICA00001"/>
    <s v="Bem Imóvel"/>
    <s v="Conjunto Arquitetônico"/>
    <x v="1"/>
    <d v="1986-09-08T00:00:00"/>
    <d v="1986-09-08T00:00:00"/>
    <d v="1985-09-30T00:00:00"/>
    <m/>
    <n v="1985"/>
    <n v="113"/>
    <x v="51"/>
    <x v="6"/>
    <m/>
    <m/>
    <x v="0"/>
    <m/>
    <m/>
    <m/>
    <m/>
    <m/>
    <m/>
    <m/>
    <m/>
    <m/>
    <m/>
  </r>
  <r>
    <x v="0"/>
    <m/>
    <m/>
    <x v="3"/>
    <x v="6"/>
    <s v="Lassance"/>
    <x v="4"/>
    <s v="Casa de Saúde Carlos Chagas"/>
    <n v="1"/>
    <x v="0"/>
    <n v="1"/>
    <n v="1142"/>
    <n v="1985"/>
    <m/>
    <m/>
    <m/>
    <x v="6"/>
    <x v="0"/>
    <m/>
    <m/>
    <m/>
    <s v="MG3138104BIED00002"/>
    <s v="Bem Imóvel"/>
    <s v="Edificação"/>
    <x v="1"/>
    <m/>
    <d v="1985-09-30T00:00:00"/>
    <m/>
    <m/>
    <n v="1985"/>
    <n v="115"/>
    <x v="57"/>
    <x v="6"/>
    <m/>
    <m/>
    <x v="0"/>
    <m/>
    <s v="Não se aplica"/>
    <m/>
    <m/>
    <m/>
    <m/>
    <m/>
    <m/>
    <m/>
    <m/>
  </r>
  <r>
    <x v="0"/>
    <m/>
    <m/>
    <x v="3"/>
    <x v="6"/>
    <s v="Lassance"/>
    <x v="4"/>
    <s v="Estação Ferroviária"/>
    <n v="1"/>
    <x v="0"/>
    <n v="1"/>
    <n v="1143"/>
    <n v="1985"/>
    <m/>
    <m/>
    <m/>
    <x v="6"/>
    <x v="0"/>
    <m/>
    <m/>
    <m/>
    <s v="MG3138104BIED00001"/>
    <s v="Bem Imóvel"/>
    <s v="Edificação"/>
    <x v="1"/>
    <m/>
    <d v="1985-09-30T00:00:00"/>
    <m/>
    <m/>
    <n v="1985"/>
    <n v="115"/>
    <x v="57"/>
    <x v="6"/>
    <m/>
    <m/>
    <x v="0"/>
    <m/>
    <s v="Não se aplica"/>
    <m/>
    <m/>
    <m/>
    <m/>
    <m/>
    <m/>
    <m/>
    <m/>
  </r>
  <r>
    <x v="0"/>
    <m/>
    <m/>
    <x v="2"/>
    <x v="8"/>
    <s v="São Luís"/>
    <x v="4"/>
    <s v="Prédio da antiga Fábrica Santa Amélia localizado na Rua Cândido Ribeiro, 250"/>
    <n v="1"/>
    <x v="0"/>
    <n v="1"/>
    <n v="1144"/>
    <n v="1985"/>
    <m/>
    <m/>
    <m/>
    <x v="6"/>
    <x v="0"/>
    <m/>
    <m/>
    <m/>
    <s v="MA2111300BIED00005"/>
    <s v="Bem Imóvel"/>
    <s v="Edificação"/>
    <x v="1"/>
    <m/>
    <d v="1987-07-01T00:00:00"/>
    <m/>
    <m/>
    <n v="1986"/>
    <n v="121"/>
    <x v="62"/>
    <x v="6"/>
    <m/>
    <m/>
    <x v="0"/>
    <s v="Segundo Superintendência: &quot;O bem tombado pelo Governo Federal, está inserido dentro do Conjunto Histórico, Arquitetônico e Paisagístico do Centro Urbano de São Luís tombado pelo Governo do Estado do Maranhão &quot;, ou seja, não tem entorno delimitado pelo IPH"/>
    <s v="Não se aplica"/>
    <s v="sim"/>
    <s v="S/D"/>
    <s v="sim"/>
    <s v="sim"/>
    <m/>
    <m/>
    <m/>
    <s v="Segundo Superintendência: &quot;O bem tombado pelo Governo Federal, está inserido dentro do Conjunto Histórico, Arquitetônico e Paisagístico do Centro Urbano de São Luís tombado pelo Governo do Estado do Maranhão &quot;, ou seja, não tem entorno delimitado pelo IPH"/>
  </r>
  <r>
    <x v="0"/>
    <m/>
    <m/>
    <x v="0"/>
    <x v="0"/>
    <s v="Antônio Prado"/>
    <x v="4"/>
    <s v="Casarão de Madeira na Rua Gustavo Sampaio, 34 ou Casa de Dona Neni"/>
    <n v="1"/>
    <x v="0"/>
    <n v="1"/>
    <n v="1145"/>
    <n v="1985"/>
    <m/>
    <m/>
    <m/>
    <x v="6"/>
    <x v="0"/>
    <m/>
    <m/>
    <m/>
    <s v="RS4300802BIED00002"/>
    <s v="Bem Imóvel"/>
    <s v="Edificação"/>
    <x v="1"/>
    <m/>
    <m/>
    <d v="1985-09-30T00:00:00"/>
    <m/>
    <n v="1985"/>
    <n v="115"/>
    <x v="57"/>
    <x v="6"/>
    <m/>
    <m/>
    <x v="0"/>
    <m/>
    <s v="Não se aplica"/>
    <m/>
    <s v="S/D"/>
    <m/>
    <m/>
    <s v="não"/>
    <m/>
    <m/>
    <s v="As duas unidades são tratadas como parte do Conjunto Urbano de Antônio Prado."/>
  </r>
  <r>
    <x v="0"/>
    <m/>
    <m/>
    <x v="3"/>
    <x v="3"/>
    <s v="Rio de Janeiro"/>
    <x v="4"/>
    <s v="Bloco I integrante do conjunto edificado situado na Av. Marechal Floriano nº 168 (Prédio da Light)"/>
    <n v="1"/>
    <x v="0"/>
    <n v="1"/>
    <n v="1146"/>
    <n v="1985"/>
    <m/>
    <m/>
    <m/>
    <x v="6"/>
    <x v="0"/>
    <m/>
    <m/>
    <m/>
    <s v="RJ3304557BIED00094"/>
    <s v="Bem Imóvel"/>
    <s v="Edificação"/>
    <x v="1"/>
    <m/>
    <d v="1988-06-13T00:00:00"/>
    <d v="1988-06-13T00:00:00"/>
    <m/>
    <n v="1985"/>
    <n v="115"/>
    <x v="36"/>
    <x v="6"/>
    <m/>
    <m/>
    <x v="0"/>
    <m/>
    <s v="Não se aplica"/>
    <m/>
    <s v="P"/>
    <s v="sim"/>
    <s v="sim"/>
    <s v="sim"/>
    <m/>
    <n v="2013"/>
    <s v="PORTARIA Nº  135, DE 13 DE FEVEREIRO DE 2013"/>
  </r>
  <r>
    <x v="0"/>
    <s v="Processo INDEFERIDO em 28/11/1985."/>
    <m/>
    <x v="0"/>
    <x v="0"/>
    <s v="Antônio Prado"/>
    <x v="4"/>
    <s v="Casa Imigrantes"/>
    <n v="1"/>
    <x v="1"/>
    <n v="1"/>
    <n v="1147"/>
    <n v="1985"/>
    <m/>
    <m/>
    <m/>
    <x v="6"/>
    <x v="4"/>
    <m/>
    <m/>
    <m/>
    <s v=" "/>
    <s v="Bem Imóvel"/>
    <s v="Edificação"/>
    <x v="1"/>
    <m/>
    <m/>
    <m/>
    <m/>
    <n v="1985"/>
    <n v="116"/>
    <x v="1"/>
    <x v="1"/>
    <m/>
    <d v="1985-11-28T00:00:00"/>
    <x v="7"/>
    <s v="O bem foi demolido"/>
    <m/>
    <m/>
    <m/>
    <m/>
    <m/>
    <m/>
    <m/>
    <m/>
    <m/>
  </r>
  <r>
    <x v="3"/>
    <s v="Em Junho de 2003 não foi localizado o original e a cópia do processo foi remetida ao Deprot/RJ para restauração dos autos, conforme determinação da Procuradoria Jurídica. Reaberto para análise do bem."/>
    <s v="01450.001412/2019-40"/>
    <x v="2"/>
    <x v="5"/>
    <s v="Salvador"/>
    <x v="11"/>
    <s v="Lagoa do Abaeté"/>
    <n v="1"/>
    <x v="1"/>
    <n v="1"/>
    <n v="1148"/>
    <n v="1985"/>
    <m/>
    <m/>
    <m/>
    <x v="6"/>
    <x v="8"/>
    <m/>
    <m/>
    <m/>
    <s v=" "/>
    <s v="Bem Paisagístico"/>
    <s v="Paisagem"/>
    <x v="1"/>
    <m/>
    <m/>
    <m/>
    <m/>
    <m/>
    <m/>
    <x v="1"/>
    <x v="1"/>
    <m/>
    <m/>
    <x v="0"/>
    <m/>
    <m/>
    <m/>
    <m/>
    <m/>
    <m/>
    <m/>
    <m/>
    <m/>
    <m/>
  </r>
  <r>
    <x v="0"/>
    <s v="Processo INDEFERIDO  em 02/10/2014"/>
    <s v="01458.000941/2014-41"/>
    <x v="2"/>
    <x v="5"/>
    <s v="Vários"/>
    <x v="12"/>
    <s v="Pintura Rupestre"/>
    <n v="1"/>
    <x v="1"/>
    <n v="1"/>
    <n v="1149"/>
    <n v="1985"/>
    <d v="1985-02-13T00:00:00"/>
    <s v="Prof. Maria da Conceição de Moraes Coutinho Beltrão, da UFRJ "/>
    <s v="não consta"/>
    <x v="6"/>
    <x v="4"/>
    <m/>
    <m/>
    <m/>
    <s v=" "/>
    <s v="Bem Arqueológico"/>
    <s v="Sítio"/>
    <x v="1"/>
    <m/>
    <m/>
    <m/>
    <m/>
    <m/>
    <m/>
    <x v="1"/>
    <x v="1"/>
    <m/>
    <d v="2014-10-02T00:00:00"/>
    <x v="5"/>
    <m/>
    <m/>
    <m/>
    <m/>
    <m/>
    <m/>
    <m/>
    <m/>
    <m/>
    <s v="Central e Uibaí "/>
  </r>
  <r>
    <x v="0"/>
    <s v="Indeferido em 02/10/2014"/>
    <s v="01458.000942/2014-96"/>
    <x v="5"/>
    <x v="22"/>
    <s v="Dom Aquino"/>
    <x v="12"/>
    <s v="Painel de Gravações Rupestres"/>
    <n v="1"/>
    <x v="1"/>
    <n v="1"/>
    <n v="1150"/>
    <n v="1985"/>
    <d v="1985-02-13T00:00:00"/>
    <s v="Prof. Maria da Conceição de Moraes Coutinho Beltrão, da UFRJ "/>
    <s v="não consta"/>
    <x v="6"/>
    <x v="4"/>
    <m/>
    <m/>
    <m/>
    <s v=" "/>
    <s v="Bem Arqueológico"/>
    <s v="Sítio"/>
    <x v="1"/>
    <m/>
    <m/>
    <m/>
    <m/>
    <m/>
    <m/>
    <x v="1"/>
    <x v="1"/>
    <m/>
    <d v="2014-10-02T00:00:00"/>
    <x v="5"/>
    <m/>
    <m/>
    <m/>
    <m/>
    <m/>
    <m/>
    <m/>
    <m/>
    <m/>
    <m/>
  </r>
  <r>
    <x v="0"/>
    <s v="Processo INDEFERIDO em 19/09/1997."/>
    <m/>
    <x v="2"/>
    <x v="5"/>
    <s v="Salvador"/>
    <x v="13"/>
    <s v="Àrea do Lobato  (Subúrbio onde pela 1ª vez jorrou petróleo no Brasil)"/>
    <n v="1"/>
    <x v="1"/>
    <n v="1"/>
    <n v="1151"/>
    <n v="1985"/>
    <m/>
    <m/>
    <m/>
    <x v="6"/>
    <x v="4"/>
    <m/>
    <m/>
    <m/>
    <s v=" "/>
    <m/>
    <m/>
    <x v="1"/>
    <m/>
    <m/>
    <m/>
    <m/>
    <m/>
    <m/>
    <x v="1"/>
    <x v="1"/>
    <m/>
    <d v="1997-09-19T00:00:00"/>
    <x v="3"/>
    <m/>
    <m/>
    <m/>
    <m/>
    <m/>
    <m/>
    <m/>
    <m/>
    <m/>
    <m/>
  </r>
  <r>
    <x v="5"/>
    <s v="Na pasta do Processo há a seguinte informação: &quot;Declaro que na conferência realizada nos Departamentos do IPHAN, Rio de Janeiro, em outubro 2007, não foram localizados.&quot; "/>
    <m/>
    <x v="1"/>
    <x v="1"/>
    <m/>
    <x v="11"/>
    <s v="Terras de Ocupação imemorial dos grupos tribais remanescentes das grandes nações indígenas do Brasil"/>
    <n v="1"/>
    <x v="1"/>
    <n v="1"/>
    <n v="1152"/>
    <n v="1985"/>
    <m/>
    <m/>
    <m/>
    <x v="6"/>
    <x v="7"/>
    <m/>
    <m/>
    <m/>
    <s v=" "/>
    <m/>
    <m/>
    <x v="1"/>
    <m/>
    <m/>
    <m/>
    <m/>
    <m/>
    <m/>
    <x v="1"/>
    <x v="1"/>
    <m/>
    <m/>
    <x v="0"/>
    <m/>
    <m/>
    <m/>
    <m/>
    <m/>
    <m/>
    <m/>
    <m/>
    <m/>
    <m/>
  </r>
  <r>
    <x v="0"/>
    <m/>
    <m/>
    <x v="3"/>
    <x v="12"/>
    <s v="São Paulo"/>
    <x v="4"/>
    <s v="Casa de Warchavchik na Rua Bahia, 1126"/>
    <n v="1"/>
    <x v="0"/>
    <n v="1"/>
    <n v="1153"/>
    <n v="1985"/>
    <m/>
    <m/>
    <m/>
    <x v="6"/>
    <x v="0"/>
    <m/>
    <m/>
    <m/>
    <s v="SP3550308BIED00006"/>
    <s v="Bem Imóvel"/>
    <s v="Edificação"/>
    <x v="1"/>
    <m/>
    <m/>
    <d v="1986-08-14T00:00:00"/>
    <m/>
    <n v="1986"/>
    <n v="119"/>
    <x v="51"/>
    <x v="6"/>
    <m/>
    <m/>
    <x v="0"/>
    <m/>
    <s v="Não se aplica"/>
    <m/>
    <m/>
    <m/>
    <m/>
    <m/>
    <m/>
    <m/>
    <m/>
  </r>
  <r>
    <x v="0"/>
    <m/>
    <m/>
    <x v="3"/>
    <x v="12"/>
    <s v="São Paulo"/>
    <x v="4"/>
    <s v="Casa de Warchavchik na Rua Itápolis, 961,  Pacaembu"/>
    <n v="1"/>
    <x v="0"/>
    <n v="1"/>
    <n v="1154"/>
    <n v="1985"/>
    <m/>
    <m/>
    <m/>
    <x v="6"/>
    <x v="0"/>
    <m/>
    <m/>
    <m/>
    <s v="SP3550308BIED00005"/>
    <s v="Bem Imóvel"/>
    <s v="Edificação"/>
    <x v="1"/>
    <m/>
    <m/>
    <d v="1986-08-14T00:00:00"/>
    <m/>
    <n v="1986"/>
    <n v="119"/>
    <x v="51"/>
    <x v="6"/>
    <m/>
    <m/>
    <x v="0"/>
    <m/>
    <s v="Não se aplica"/>
    <m/>
    <m/>
    <m/>
    <m/>
    <m/>
    <m/>
    <m/>
    <m/>
  </r>
  <r>
    <x v="0"/>
    <s v="Processo INDEFERIDO em 26/08/2014."/>
    <s v="01458.001035/2013-83"/>
    <x v="0"/>
    <x v="0"/>
    <s v="Caxias do Sul"/>
    <x v="2"/>
    <s v="Conjunto arquitetônico onde funcionou a Campanhia Vinícola Luiz Antunes"/>
    <n v="1"/>
    <x v="1"/>
    <n v="1"/>
    <n v="1155"/>
    <n v="1985"/>
    <m/>
    <m/>
    <m/>
    <x v="6"/>
    <x v="4"/>
    <m/>
    <m/>
    <m/>
    <s v=" "/>
    <s v="Bem Imóvel"/>
    <s v="Conjunto Arquitetônico"/>
    <x v="1"/>
    <m/>
    <m/>
    <m/>
    <m/>
    <m/>
    <m/>
    <x v="1"/>
    <x v="1"/>
    <m/>
    <d v="2014-08-26T00:00:00"/>
    <x v="5"/>
    <m/>
    <m/>
    <m/>
    <m/>
    <m/>
    <m/>
    <m/>
    <m/>
    <m/>
    <m/>
  </r>
  <r>
    <x v="2"/>
    <s v="reaberto e enviado à SE-RJ para instrução"/>
    <s v="01458.001781/2009-91"/>
    <x v="3"/>
    <x v="3"/>
    <s v="Teresópolis"/>
    <x v="10"/>
    <s v="Lago da Granja Comary"/>
    <n v="1"/>
    <x v="1"/>
    <n v="1"/>
    <n v="1156"/>
    <n v="1985"/>
    <m/>
    <m/>
    <m/>
    <x v="6"/>
    <x v="8"/>
    <m/>
    <m/>
    <m/>
    <s v=" "/>
    <s v="Bem Paisagístico"/>
    <s v="Jardim Histórico"/>
    <x v="1"/>
    <m/>
    <m/>
    <m/>
    <m/>
    <m/>
    <m/>
    <x v="1"/>
    <x v="1"/>
    <m/>
    <m/>
    <x v="0"/>
    <m/>
    <m/>
    <m/>
    <m/>
    <m/>
    <m/>
    <m/>
    <m/>
    <m/>
    <m/>
  </r>
  <r>
    <x v="2"/>
    <s v="Encaminhado à SE/MG em 09/04/2014"/>
    <s v="01458.002571/2010-53"/>
    <x v="3"/>
    <x v="6"/>
    <s v="Ouro Preto"/>
    <x v="11"/>
    <s v="Gruta Nossa Senhora da Lapa"/>
    <n v="1"/>
    <x v="1"/>
    <n v="1"/>
    <n v="1157"/>
    <n v="1985"/>
    <m/>
    <m/>
    <m/>
    <x v="6"/>
    <x v="8"/>
    <m/>
    <m/>
    <m/>
    <s v=" "/>
    <s v="Bem Paisagístico"/>
    <s v="Paisagem"/>
    <x v="1"/>
    <m/>
    <m/>
    <m/>
    <m/>
    <m/>
    <m/>
    <x v="1"/>
    <x v="1"/>
    <m/>
    <m/>
    <x v="0"/>
    <m/>
    <m/>
    <m/>
    <m/>
    <m/>
    <m/>
    <m/>
    <m/>
    <m/>
    <m/>
  </r>
  <r>
    <x v="0"/>
    <s v="O processo foi INDEFERIDO em 12.07.1999. Superintendente acha que pode ter sido notificado. Solicitei ao Arquivo a digitalização para verificar."/>
    <m/>
    <x v="0"/>
    <x v="0"/>
    <s v="Porto Alegre"/>
    <x v="3"/>
    <s v="Arquivo documental e fotográfico da Companhia Jornalística Caldas Júnior/ Correio do Povo"/>
    <n v="1"/>
    <x v="1"/>
    <n v="1"/>
    <n v="1158"/>
    <n v="1985"/>
    <m/>
    <m/>
    <m/>
    <x v="6"/>
    <x v="4"/>
    <m/>
    <m/>
    <m/>
    <s v=" "/>
    <s v="Bem Móvel e Integrado"/>
    <s v="Acervo"/>
    <x v="1"/>
    <m/>
    <m/>
    <m/>
    <m/>
    <n v="1995"/>
    <n v="8"/>
    <x v="1"/>
    <x v="1"/>
    <m/>
    <d v="1999-07-12T00:00:00"/>
    <x v="3"/>
    <s v="Apesar de já estar tombado provisoriamente em nível federal, o Conselho não considerou o bem como tendo relevância nacional suficiente que justificasse o tombamento definitivo encaminhando, assim, a documentação para talvez um tombamento estadual ou ainda"/>
    <m/>
    <m/>
    <m/>
    <m/>
    <m/>
    <m/>
    <m/>
    <m/>
    <m/>
  </r>
  <r>
    <x v="2"/>
    <s v="Na pasta do Processo há a seguinte informação: &quot;Declaro que na conferência realizada nos Departamentos do IPHAN, Rio de Janeiro, em outubro 2007, não foi localizado.&quot; Tem cópia na Superintendência, pedi que o Cláudio mande para reabrirmos (22/10/2015). Re"/>
    <s v="01450.001410/2019-51"/>
    <x v="2"/>
    <x v="7"/>
    <s v="Pilar"/>
    <x v="4"/>
    <s v="Sede do Engenho Corredor: Casa da família de José Lins do Rego"/>
    <n v="1"/>
    <x v="1"/>
    <n v="1"/>
    <n v="1159"/>
    <n v="1985"/>
    <m/>
    <m/>
    <m/>
    <x v="6"/>
    <x v="8"/>
    <m/>
    <m/>
    <m/>
    <s v=" "/>
    <s v="Bem Imóvel"/>
    <s v="Edificação"/>
    <x v="1"/>
    <m/>
    <m/>
    <m/>
    <m/>
    <m/>
    <m/>
    <x v="1"/>
    <x v="1"/>
    <m/>
    <m/>
    <x v="0"/>
    <m/>
    <m/>
    <m/>
    <m/>
    <m/>
    <m/>
    <m/>
    <m/>
    <m/>
    <m/>
  </r>
  <r>
    <x v="0"/>
    <s v="INDEFERIDO em 14/10/2015"/>
    <s v="01458.000011/2012-26"/>
    <x v="0"/>
    <x v="4"/>
    <s v="Curitiba"/>
    <x v="2"/>
    <s v="Conjunto de Residências construídas por imigrantes poloneses, no Bosque João Paulo II - Parque Memorial da Imigração Polonesa"/>
    <n v="1"/>
    <x v="1"/>
    <n v="1"/>
    <n v="1160"/>
    <n v="1985"/>
    <m/>
    <m/>
    <m/>
    <x v="6"/>
    <x v="4"/>
    <m/>
    <m/>
    <m/>
    <s v=" "/>
    <s v="Bem Imóvel"/>
    <s v="Conjunto Arquitetônico"/>
    <x v="1"/>
    <m/>
    <m/>
    <m/>
    <m/>
    <m/>
    <m/>
    <x v="1"/>
    <x v="1"/>
    <m/>
    <d v="1905-07-07T00:00:00"/>
    <x v="5"/>
    <m/>
    <m/>
    <m/>
    <m/>
    <m/>
    <m/>
    <m/>
    <m/>
    <m/>
    <m/>
  </r>
  <r>
    <x v="0"/>
    <s v="Processo INDEFERIDO em 08/08/1986."/>
    <m/>
    <x v="2"/>
    <x v="9"/>
    <s v="Fortaleza"/>
    <x v="0"/>
    <s v="Igreja: (Matriz) Distrito de Parangaba"/>
    <n v="1"/>
    <x v="1"/>
    <n v="1"/>
    <n v="1161"/>
    <n v="1985"/>
    <m/>
    <m/>
    <m/>
    <x v="6"/>
    <x v="4"/>
    <m/>
    <m/>
    <m/>
    <s v=" "/>
    <s v="Bem Imóvel"/>
    <s v="Edificação"/>
    <x v="0"/>
    <m/>
    <m/>
    <m/>
    <m/>
    <m/>
    <m/>
    <x v="1"/>
    <x v="1"/>
    <m/>
    <d v="1986-08-08T00:00:00"/>
    <x v="7"/>
    <s v="(anot. 16/04.02 - ZCPope cf. pesquisa com FHBL : Despacho de Angelo Oswaldo para arquivamento. Devido a descaracterização do citado bem,  não apresentaria condições para inscrição no Livro de Tombo nacional, encaminhando sugestão para acautelamento a níve"/>
    <m/>
    <m/>
    <m/>
    <m/>
    <m/>
    <m/>
    <m/>
    <m/>
    <m/>
  </r>
  <r>
    <x v="0"/>
    <m/>
    <m/>
    <x v="3"/>
    <x v="6"/>
    <s v="Ouro Preto"/>
    <x v="8"/>
    <s v="Imagem de Santana / Aleijadinho, do Povoado da Chapada"/>
    <n v="1"/>
    <x v="0"/>
    <n v="1"/>
    <n v="1162"/>
    <n v="1985"/>
    <m/>
    <m/>
    <m/>
    <x v="6"/>
    <x v="0"/>
    <m/>
    <m/>
    <m/>
    <s v="MG3146107BMAR00008"/>
    <s v="Bem Móvel e Integrado"/>
    <s v="Artefato"/>
    <x v="1"/>
    <m/>
    <m/>
    <d v="1987-10-14T00:00:00"/>
    <m/>
    <n v="1986"/>
    <n v="122"/>
    <x v="62"/>
    <x v="6"/>
    <m/>
    <m/>
    <x v="0"/>
    <m/>
    <s v="Não se aplica"/>
    <m/>
    <s v="Não se aplica"/>
    <m/>
    <m/>
    <m/>
    <m/>
    <m/>
    <m/>
  </r>
  <r>
    <x v="0"/>
    <m/>
    <m/>
    <x v="0"/>
    <x v="10"/>
    <s v="São Francisco do Sul"/>
    <x v="7"/>
    <s v="São Francisco do Sul, SC: centro histórico e paisagístico"/>
    <n v="1"/>
    <x v="0"/>
    <n v="1"/>
    <n v="1163"/>
    <n v="1985"/>
    <m/>
    <m/>
    <m/>
    <x v="6"/>
    <x v="0"/>
    <m/>
    <m/>
    <m/>
    <s v="SC-4216206-BI-CU-00001"/>
    <s v="Bem Imóvel"/>
    <s v="Conjunto Urbano"/>
    <x v="1"/>
    <d v="1987-10-16T00:00:00"/>
    <d v="1987-10-16T00:00:00"/>
    <m/>
    <m/>
    <n v="1986"/>
    <n v="124"/>
    <x v="62"/>
    <x v="6"/>
    <m/>
    <m/>
    <x v="0"/>
    <m/>
    <s v="T"/>
    <s v="sim"/>
    <s v="S/D"/>
    <m/>
    <s v="sim"/>
    <s v="não"/>
    <s v="sim"/>
    <n v="2011"/>
    <s v="Estudos para normatização iniciados nas Oficinas Regionais em 2011 mas não avançou. Proposta de entorno sendo concluída pela SE-SC (info superintendência em 19/05/2014)"/>
  </r>
  <r>
    <x v="3"/>
    <s v="CGID"/>
    <s v="01458.002570/2010-17"/>
    <x v="3"/>
    <x v="12"/>
    <s v="Vários"/>
    <x v="11"/>
    <s v="Serra do Mar (Estados de SP e PR)"/>
    <n v="1"/>
    <x v="1"/>
    <n v="1"/>
    <n v="1164"/>
    <n v="1985"/>
    <m/>
    <m/>
    <m/>
    <x v="6"/>
    <x v="8"/>
    <m/>
    <m/>
    <m/>
    <s v=" "/>
    <s v="Bem Paisagístico"/>
    <s v="Paisagem"/>
    <x v="1"/>
    <m/>
    <m/>
    <m/>
    <m/>
    <m/>
    <m/>
    <x v="1"/>
    <x v="1"/>
    <m/>
    <m/>
    <x v="0"/>
    <m/>
    <m/>
    <m/>
    <m/>
    <m/>
    <m/>
    <m/>
    <m/>
    <m/>
    <m/>
  </r>
  <r>
    <x v="0"/>
    <m/>
    <m/>
    <x v="0"/>
    <x v="0"/>
    <s v="Ivoti"/>
    <x v="9"/>
    <s v="Ponte do Imperador, construída sobre o Rio Feitoria, em pedra de cantaria lavrada, com 88 metros de comprimento, 14 metros de altura e 14 metros de largura"/>
    <n v="1"/>
    <x v="0"/>
    <n v="1"/>
    <n v="1165"/>
    <n v="1985"/>
    <m/>
    <m/>
    <m/>
    <x v="6"/>
    <x v="0"/>
    <m/>
    <m/>
    <m/>
    <s v="RS4310801BIOE00001"/>
    <s v="Bem Imóvel"/>
    <s v="Obra de Engenharia"/>
    <x v="1"/>
    <m/>
    <d v="1988-06-13T00:00:00"/>
    <m/>
    <m/>
    <n v="1986"/>
    <n v="125"/>
    <x v="36"/>
    <x v="6"/>
    <m/>
    <m/>
    <x v="0"/>
    <m/>
    <s v="Não se aplica"/>
    <m/>
    <m/>
    <m/>
    <m/>
    <m/>
    <m/>
    <m/>
    <m/>
  </r>
  <r>
    <x v="0"/>
    <s v="Apensado ao processo 1184-T-85 (Ponte metálica sobre o Rio Itajaí Açú).Indeferido em 18/06/2015"/>
    <s v="01458.000681/2010-81"/>
    <x v="0"/>
    <x v="10"/>
    <s v="Blumenau"/>
    <x v="9"/>
    <s v="Ponte da RFFSA (Ponte metálica d Rede Ferroviária Federal)"/>
    <n v="1"/>
    <x v="1"/>
    <n v="1"/>
    <n v="1166"/>
    <n v="1985"/>
    <d v="1985-07-08T00:00:00"/>
    <s v="Câmara Municipal de Blumenal"/>
    <d v="1985-07-08T00:00:00"/>
    <x v="6"/>
    <x v="6"/>
    <m/>
    <m/>
    <m/>
    <s v="não cadastrado no sicg"/>
    <s v="Bem Imóvel"/>
    <s v="Obra de Engenharia"/>
    <x v="1"/>
    <m/>
    <m/>
    <m/>
    <m/>
    <m/>
    <m/>
    <x v="1"/>
    <x v="1"/>
    <m/>
    <m/>
    <x v="0"/>
    <m/>
    <m/>
    <m/>
    <m/>
    <m/>
    <m/>
    <m/>
    <m/>
    <m/>
    <m/>
  </r>
  <r>
    <x v="0"/>
    <s v="Anexado ao processo 1.563-T-08 (praças Burle Marx)"/>
    <s v="01458.000943/2014-31"/>
    <x v="2"/>
    <x v="2"/>
    <s v="Recife"/>
    <x v="2"/>
    <s v="Conjunto Arquitetônico e Paisagístico da Praça da República"/>
    <n v="1"/>
    <x v="1"/>
    <n v="1"/>
    <n v="1167"/>
    <n v="1985"/>
    <s v="não consta"/>
    <s v="interno"/>
    <s v="não consta"/>
    <x v="6"/>
    <x v="6"/>
    <m/>
    <m/>
    <m/>
    <s v=" "/>
    <s v="Bem Imóvel"/>
    <s v="Conjunto Arquitetônico"/>
    <x v="1"/>
    <m/>
    <m/>
    <m/>
    <m/>
    <m/>
    <m/>
    <x v="1"/>
    <x v="1"/>
    <m/>
    <m/>
    <x v="0"/>
    <m/>
    <m/>
    <m/>
    <m/>
    <m/>
    <m/>
    <m/>
    <m/>
    <m/>
    <m/>
  </r>
  <r>
    <x v="2"/>
    <s v="Processo de tombamento e administrativo com os produtos, encaminhados à Superintendência para elaboração de norma, em 15/12/2016"/>
    <s v="01498.002435/2012-59 (rerratificação) e 01498.002609/2011-01 (contratação de subsídios) "/>
    <x v="2"/>
    <x v="2"/>
    <s v="Recife"/>
    <x v="7"/>
    <s v="Conjunto Arquitetônico, Urbanístico e Paisagístico do Antigo Bairro do Recife"/>
    <n v="1"/>
    <x v="0"/>
    <n v="1"/>
    <n v="1168"/>
    <n v="1985"/>
    <m/>
    <m/>
    <m/>
    <x v="6"/>
    <x v="3"/>
    <m/>
    <m/>
    <m/>
    <s v="PE-2611606-BI-CU-00001"/>
    <s v="Bem Imóvel"/>
    <s v="Conjunto Urbano"/>
    <x v="1"/>
    <d v="1998-12-15T00:00:00"/>
    <m/>
    <d v="1998-12-15T00:00:00"/>
    <m/>
    <n v="1998"/>
    <n v="13"/>
    <x v="52"/>
    <x v="9"/>
    <m/>
    <m/>
    <x v="0"/>
    <m/>
    <s v="T"/>
    <m/>
    <m/>
    <m/>
    <m/>
    <m/>
    <s v="sim"/>
    <n v="1998"/>
    <s v="Mapas com delimitações no Sambaqui."/>
  </r>
  <r>
    <x v="0"/>
    <m/>
    <m/>
    <x v="3"/>
    <x v="6"/>
    <s v="Barbacena"/>
    <x v="4"/>
    <s v="Imóvel situado na Praça dos Andradas, nºs 7 e 17 - Sobrado dos Andradas, confrontando pela frente com a referida praça, dos lados com os edifícios Mercantil e Automóvel Clube de Barbacena e, nos fundos, com o terreno de Amadeu Andrade Lacerda Rodrigues"/>
    <n v="1"/>
    <x v="0"/>
    <n v="1"/>
    <n v="1169"/>
    <n v="1985"/>
    <m/>
    <m/>
    <m/>
    <x v="6"/>
    <x v="0"/>
    <m/>
    <m/>
    <m/>
    <s v="MG3105608BIED00003"/>
    <s v="Bem Imóvel"/>
    <s v="Edificação"/>
    <x v="1"/>
    <m/>
    <d v="1988-06-13T00:00:00"/>
    <d v="1988-06-13T00:00:00"/>
    <m/>
    <n v="1986"/>
    <n v="121"/>
    <x v="36"/>
    <x v="6"/>
    <m/>
    <m/>
    <x v="0"/>
    <m/>
    <s v="Não se aplica"/>
    <m/>
    <m/>
    <m/>
    <m/>
    <m/>
    <m/>
    <m/>
    <m/>
  </r>
  <r>
    <x v="0"/>
    <s v="Processo INDEFERIDO em 23/04/1986."/>
    <m/>
    <x v="2"/>
    <x v="17"/>
    <s v="Arapiraca"/>
    <x v="0"/>
    <s v="Igreja: São Sebastião"/>
    <n v="1"/>
    <x v="1"/>
    <n v="1"/>
    <n v="1170"/>
    <n v="1985"/>
    <m/>
    <m/>
    <m/>
    <x v="6"/>
    <x v="4"/>
    <m/>
    <m/>
    <m/>
    <s v=" "/>
    <s v="Bem Imóvel"/>
    <s v="Edificação"/>
    <x v="0"/>
    <m/>
    <m/>
    <m/>
    <m/>
    <m/>
    <m/>
    <x v="1"/>
    <x v="1"/>
    <m/>
    <d v="1986-04-23T00:00:00"/>
    <x v="7"/>
    <m/>
    <m/>
    <m/>
    <m/>
    <m/>
    <m/>
    <m/>
    <m/>
    <m/>
    <m/>
  </r>
  <r>
    <x v="0"/>
    <m/>
    <m/>
    <x v="0"/>
    <x v="10"/>
    <s v="Florianópolis"/>
    <x v="8"/>
    <s v="Pintura &quot; Vista da Baía Sul&quot; / Victor Meirelles"/>
    <n v="1"/>
    <x v="0"/>
    <n v="1"/>
    <n v="1171"/>
    <n v="1985"/>
    <m/>
    <m/>
    <m/>
    <x v="6"/>
    <x v="0"/>
    <m/>
    <m/>
    <m/>
    <s v="SC4205407BMAR00001"/>
    <s v="Bem Móvel e Integrado"/>
    <s v="Artefato"/>
    <x v="1"/>
    <m/>
    <m/>
    <d v="1986-04-16T00:00:00"/>
    <m/>
    <n v="1985"/>
    <n v="117"/>
    <x v="51"/>
    <x v="6"/>
    <m/>
    <m/>
    <x v="0"/>
    <m/>
    <s v="Não se aplica"/>
    <s v="sim"/>
    <s v="Não se aplica"/>
    <s v="não"/>
    <m/>
    <m/>
    <m/>
    <m/>
    <m/>
  </r>
  <r>
    <x v="0"/>
    <s v="Processo INDEFERIDO em 05/09/1985."/>
    <m/>
    <x v="3"/>
    <x v="3"/>
    <s v="Rio de Janeiro"/>
    <x v="4"/>
    <s v="Casa: Valparaíso (Rua), 66 (teria pertencido ao Marechal Deodoro da Fonseca)"/>
    <n v="1"/>
    <x v="1"/>
    <n v="1"/>
    <n v="1172"/>
    <n v="1985"/>
    <m/>
    <m/>
    <m/>
    <x v="6"/>
    <x v="4"/>
    <m/>
    <m/>
    <m/>
    <s v=" "/>
    <s v="Bem Imóvel"/>
    <s v="Edificação"/>
    <x v="1"/>
    <m/>
    <m/>
    <m/>
    <m/>
    <m/>
    <m/>
    <x v="1"/>
    <x v="1"/>
    <m/>
    <d v="1985-09-05T00:00:00"/>
    <x v="7"/>
    <m/>
    <m/>
    <m/>
    <m/>
    <m/>
    <m/>
    <m/>
    <m/>
    <m/>
    <m/>
  </r>
  <r>
    <x v="0"/>
    <m/>
    <m/>
    <x v="3"/>
    <x v="3"/>
    <s v="Rio de Janeiro"/>
    <x v="8"/>
    <s v="Monumento a Dom Pedro I"/>
    <n v="1"/>
    <x v="0"/>
    <n v="1"/>
    <n v="1173"/>
    <n v="1985"/>
    <m/>
    <m/>
    <m/>
    <x v="6"/>
    <x v="0"/>
    <m/>
    <m/>
    <m/>
    <s v="RJ3304557BMAR00003"/>
    <s v="Bem Móvel e Integrado"/>
    <s v="Artefato"/>
    <x v="1"/>
    <m/>
    <d v="1999-03-04T00:00:00"/>
    <d v="1999-03-04T00:00:00"/>
    <m/>
    <n v="1998"/>
    <n v="15"/>
    <x v="65"/>
    <x v="9"/>
    <m/>
    <m/>
    <x v="0"/>
    <m/>
    <s v="Não se aplica"/>
    <m/>
    <s v="Não se aplica"/>
    <m/>
    <m/>
    <m/>
    <m/>
    <m/>
    <m/>
  </r>
  <r>
    <x v="3"/>
    <s v="Com indicação de tombamento, mas indefinição sobre bens móveis."/>
    <s v="01458.001042/2013-85"/>
    <x v="3"/>
    <x v="12"/>
    <s v="Itu"/>
    <x v="4"/>
    <s v="Fábrica de Tecidos São Luiz"/>
    <n v="1"/>
    <x v="1"/>
    <n v="1"/>
    <n v="1174"/>
    <n v="1985"/>
    <m/>
    <m/>
    <m/>
    <x v="6"/>
    <x v="8"/>
    <s v="DEFERIMENTO"/>
    <m/>
    <m/>
    <s v=" "/>
    <s v="Bem Imóvel"/>
    <s v="Edificação"/>
    <x v="1"/>
    <m/>
    <m/>
    <m/>
    <m/>
    <m/>
    <m/>
    <x v="1"/>
    <x v="1"/>
    <m/>
    <m/>
    <x v="0"/>
    <m/>
    <m/>
    <m/>
    <m/>
    <m/>
    <m/>
    <m/>
    <m/>
    <m/>
    <m/>
  </r>
  <r>
    <x v="0"/>
    <s v="INDEFERIDO EM 09/06/2020"/>
    <s v="01458.000093/2016-32"/>
    <x v="2"/>
    <x v="2"/>
    <s v="Recife"/>
    <x v="2"/>
    <s v="Conjunto: Arquitetônico, compreendendo as casas de nº 204, 212, 218, 226, 232, 240, 246, 279 e 320 da Rua Barão de São Borja e as de nº 13, 25 ,27 e 35 da Rua da Soledade "/>
    <n v="1"/>
    <x v="1"/>
    <n v="1"/>
    <n v="1175"/>
    <n v="1985"/>
    <m/>
    <m/>
    <m/>
    <x v="6"/>
    <x v="4"/>
    <s v="INDEFERIMENTO"/>
    <m/>
    <m/>
    <s v=" "/>
    <s v="Bem Imóvel"/>
    <s v="Conjunto Arquitetônico"/>
    <x v="1"/>
    <m/>
    <m/>
    <m/>
    <m/>
    <m/>
    <m/>
    <x v="1"/>
    <x v="1"/>
    <m/>
    <m/>
    <x v="0"/>
    <m/>
    <m/>
    <m/>
    <m/>
    <m/>
    <m/>
    <m/>
    <m/>
    <m/>
    <m/>
  </r>
  <r>
    <x v="0"/>
    <m/>
    <m/>
    <x v="3"/>
    <x v="12"/>
    <s v="Itu"/>
    <x v="8"/>
    <s v="Conjunto de oito painéis, de autoria do Padre Jesuíno do Monte Carmelo, expostos no corredor de entrada do edifício conventual das Irmãs de São José, anexo à Igreja de Nossa Senhora do Patrocínio"/>
    <n v="1"/>
    <x v="0"/>
    <n v="1"/>
    <n v="1176"/>
    <n v="1985"/>
    <m/>
    <m/>
    <m/>
    <x v="6"/>
    <x v="0"/>
    <m/>
    <m/>
    <m/>
    <s v="SP3523909BMAC00001"/>
    <s v="Bem Móvel e Integrado"/>
    <s v="Artefato"/>
    <x v="1"/>
    <m/>
    <d v="1999-05-17T00:00:00"/>
    <d v="1999-05-17T00:00:00"/>
    <m/>
    <n v="1996"/>
    <n v="10"/>
    <x v="65"/>
    <x v="9"/>
    <m/>
    <m/>
    <x v="0"/>
    <m/>
    <s v="Não se aplica"/>
    <m/>
    <s v="Não se aplica"/>
    <m/>
    <m/>
    <m/>
    <m/>
    <m/>
    <m/>
  </r>
  <r>
    <x v="0"/>
    <m/>
    <m/>
    <x v="3"/>
    <x v="12"/>
    <s v="São Paulo"/>
    <x v="0"/>
    <s v="Igreja da Ordem Terceira do Carmo, restrita às frontaria, nave, capela-mor, sacristia, biblioteca, sala de reuniões, obra de talha, imaginária e pinturas aí localizadas, especialmente a obra pictórica do Padre Jesuíno do Monte Carmelo, incluindo também o "/>
    <n v="1"/>
    <x v="0"/>
    <n v="0"/>
    <n v="1176"/>
    <n v="1985"/>
    <m/>
    <m/>
    <m/>
    <x v="6"/>
    <x v="0"/>
    <m/>
    <m/>
    <m/>
    <s v="SP3550308BIED00013"/>
    <s v="Bem Imóvel"/>
    <s v="Edificação"/>
    <x v="0"/>
    <m/>
    <d v="1999-05-17T00:00:00"/>
    <d v="1999-05-17T00:00:00"/>
    <m/>
    <n v="1996"/>
    <n v="10"/>
    <x v="65"/>
    <x v="9"/>
    <m/>
    <m/>
    <x v="0"/>
    <m/>
    <s v="Não se aplica"/>
    <m/>
    <m/>
    <m/>
    <m/>
    <m/>
    <m/>
    <m/>
    <m/>
  </r>
  <r>
    <x v="0"/>
    <s v="Processo INDEFERIDO em 02/10/1985."/>
    <m/>
    <x v="2"/>
    <x v="5"/>
    <s v="Salvador"/>
    <x v="4"/>
    <s v="Casa: Marquês do Monte Santo (Rua) - Fábrica de Papel da Bahia"/>
    <n v="1"/>
    <x v="1"/>
    <n v="1"/>
    <n v="1177"/>
    <n v="1985"/>
    <m/>
    <m/>
    <m/>
    <x v="6"/>
    <x v="4"/>
    <m/>
    <m/>
    <m/>
    <s v=" "/>
    <s v="Bem Imóvel"/>
    <s v="Edificação"/>
    <x v="1"/>
    <m/>
    <m/>
    <m/>
    <m/>
    <m/>
    <m/>
    <x v="1"/>
    <x v="1"/>
    <m/>
    <d v="1985-10-02T00:00:00"/>
    <x v="7"/>
    <m/>
    <m/>
    <m/>
    <m/>
    <m/>
    <m/>
    <m/>
    <m/>
    <m/>
    <m/>
  </r>
  <r>
    <x v="0"/>
    <s v="Processo INDEFERIDO em 11/05/1990, de acordo com o Despacho do Secretário do SPHAN."/>
    <m/>
    <x v="3"/>
    <x v="6"/>
    <s v="São João Nepomuceno "/>
    <x v="4"/>
    <s v="Casa: Estação Ferroviária (Antiga)"/>
    <n v="1"/>
    <x v="1"/>
    <n v="1"/>
    <n v="1178"/>
    <n v="1985"/>
    <m/>
    <m/>
    <m/>
    <x v="6"/>
    <x v="4"/>
    <m/>
    <m/>
    <m/>
    <s v=" "/>
    <s v="Bem Imóvel"/>
    <s v="Edificação"/>
    <x v="1"/>
    <m/>
    <m/>
    <m/>
    <m/>
    <m/>
    <m/>
    <x v="1"/>
    <x v="1"/>
    <m/>
    <d v="1990-05-11T00:00:00"/>
    <x v="3"/>
    <m/>
    <m/>
    <m/>
    <m/>
    <m/>
    <m/>
    <m/>
    <m/>
    <m/>
    <s v="O bem não possui qualidades excepcionais para tombamento a nível federal"/>
  </r>
  <r>
    <x v="0"/>
    <m/>
    <m/>
    <x v="4"/>
    <x v="24"/>
    <s v="Manaus"/>
    <x v="2"/>
    <s v="Imóvel denominado Mercado Adolfo Lisboa ou Mercado Municipal, compreendendo seus pavilhões e jardins, embarcadouro e trecho correspondente da margem do rio"/>
    <n v="1"/>
    <x v="0"/>
    <n v="1"/>
    <n v="1179"/>
    <n v="1985"/>
    <m/>
    <m/>
    <m/>
    <x v="6"/>
    <x v="0"/>
    <m/>
    <m/>
    <m/>
    <s v="AM-1302603-BI-CA-00002"/>
    <s v="Bem Imóvel"/>
    <s v="Conjunto Arquitetônico"/>
    <x v="3"/>
    <m/>
    <d v="1987-07-01T00:00:00"/>
    <d v="1987-07-01T00:00:00"/>
    <m/>
    <n v="1986"/>
    <n v="122"/>
    <x v="62"/>
    <x v="6"/>
    <m/>
    <m/>
    <x v="0"/>
    <m/>
    <s v="Não se aplica"/>
    <s v="sim"/>
    <s v="Não se aplica"/>
    <s v="sim"/>
    <s v="sim"/>
    <m/>
    <m/>
    <m/>
    <m/>
  </r>
  <r>
    <x v="0"/>
    <m/>
    <m/>
    <x v="5"/>
    <x v="22"/>
    <s v="Cuiabá"/>
    <x v="7"/>
    <s v="Cuiabá, MT: conjunto arquitetônico, urbanístico e paisagístico"/>
    <n v="1"/>
    <x v="0"/>
    <n v="1"/>
    <n v="1180"/>
    <n v="1985"/>
    <m/>
    <m/>
    <m/>
    <x v="6"/>
    <x v="0"/>
    <m/>
    <m/>
    <m/>
    <s v="MT-5103403-BI-CU-00001"/>
    <s v="Bem Imóvel"/>
    <s v="Conjunto Urbano"/>
    <x v="1"/>
    <d v="1993-03-24T00:00:00"/>
    <d v="1993-03-24T00:00:00"/>
    <d v="1993-03-24T00:00:00"/>
    <m/>
    <n v="1988"/>
    <n v="134"/>
    <x v="59"/>
    <x v="9"/>
    <m/>
    <m/>
    <x v="0"/>
    <m/>
    <s v="T"/>
    <s v="sim"/>
    <s v="S"/>
    <s v="sim"/>
    <s v="sim"/>
    <s v="não"/>
    <m/>
    <m/>
    <s v="Informações sobre delimitação das poligonais: DEPAM-RJ 98-99"/>
  </r>
  <r>
    <x v="0"/>
    <m/>
    <m/>
    <x v="5"/>
    <x v="15"/>
    <s v="Pirenópolis"/>
    <x v="7"/>
    <s v="Pirenópolis, GO: conjunto arquitetônico, urbanístico, paisagístico e histórico"/>
    <n v="1"/>
    <x v="0"/>
    <n v="1"/>
    <n v="1181"/>
    <n v="1985"/>
    <m/>
    <m/>
    <m/>
    <x v="6"/>
    <x v="0"/>
    <m/>
    <m/>
    <m/>
    <s v="GO5217302BICU00001"/>
    <s v="Bem Imóvel"/>
    <s v="Conjunto Urbano"/>
    <x v="1"/>
    <d v="1990-01-10T00:00:00"/>
    <d v="1990-01-10T00:00:00"/>
    <m/>
    <m/>
    <n v="1988"/>
    <n v="135"/>
    <x v="63"/>
    <x v="9"/>
    <m/>
    <m/>
    <x v="0"/>
    <m/>
    <s v="T"/>
    <s v="sim"/>
    <s v="T"/>
    <s v="sim"/>
    <s v="sim"/>
    <s v="sim"/>
    <s v="sim"/>
    <s v="??? - 2007"/>
    <s v="Estudo para normatização concluído (contratação Monumenta); aguardando posicionamento da Superintendência. Informações sobre poligonais no Sambaqui."/>
  </r>
  <r>
    <x v="0"/>
    <m/>
    <m/>
    <x v="5"/>
    <x v="21"/>
    <s v="Corumbá"/>
    <x v="7"/>
    <s v="Conjunto Histórico, Arquitetônico e Paisagístico de Corumbá. "/>
    <n v="1"/>
    <x v="0"/>
    <n v="1"/>
    <n v="1182"/>
    <n v="1985"/>
    <m/>
    <m/>
    <m/>
    <x v="6"/>
    <x v="0"/>
    <m/>
    <m/>
    <m/>
    <s v="MS-5003207-BI-CU-00001"/>
    <s v="Bem Imóvel"/>
    <s v="Conjunto Urbano"/>
    <x v="1"/>
    <d v="1993-09-28T00:00:00"/>
    <d v="1993-09-28T00:00:00"/>
    <d v="1993-09-28T00:00:00"/>
    <m/>
    <n v="1992"/>
    <n v="2"/>
    <x v="59"/>
    <x v="9"/>
    <m/>
    <m/>
    <x v="0"/>
    <m/>
    <s v="T"/>
    <s v="sim"/>
    <s v="T"/>
    <s v="sim"/>
    <s v="sim"/>
    <m/>
    <s v="sim"/>
    <m/>
    <s v="Informações sobre delimitação das poligonais: DEPAM-RJ 98-99. Existem estudos para inserção de publicidade e cores"/>
  </r>
  <r>
    <x v="0"/>
    <m/>
    <m/>
    <x v="3"/>
    <x v="12"/>
    <s v="São Carlos"/>
    <x v="6"/>
    <s v="Fazenda do Pinhal, situada no quilômetro 4,5 da Estrada da Broa, com 45 hectares e 1 acre, incluindo vegetação e benfeitorias, tais como : sede da fazenda, senzala, tulha, terreiros de café, cocheiras e pomar murado"/>
    <n v="1"/>
    <x v="0"/>
    <n v="1"/>
    <n v="1183"/>
    <n v="1985"/>
    <m/>
    <m/>
    <m/>
    <x v="6"/>
    <x v="0"/>
    <m/>
    <m/>
    <m/>
    <s v="SP3548906BICA00001"/>
    <s v="Bem Imóvel"/>
    <s v="Conjunto Arquitetônico"/>
    <x v="3"/>
    <d v="1987-10-14T00:00:00"/>
    <d v="1987-10-14T00:00:00"/>
    <d v="1987-10-14T00:00:00"/>
    <m/>
    <n v="1986"/>
    <n v="122"/>
    <x v="62"/>
    <x v="6"/>
    <m/>
    <m/>
    <x v="0"/>
    <m/>
    <s v="Não se aplica"/>
    <m/>
    <m/>
    <m/>
    <m/>
    <m/>
    <m/>
    <m/>
    <m/>
  </r>
  <r>
    <x v="0"/>
    <s v="DEPAM-RJ: foi apensado o processo 1166-T-85 (ponte metálica em Blumenau). INDEFERIDO em 18/06/2015, com recomendação para abertura de processo de valoração"/>
    <s v="01458.000681/2010-81"/>
    <x v="0"/>
    <x v="10"/>
    <s v="Blumenau"/>
    <x v="9"/>
    <s v="Ponte metálica da Rede Ferroviária Federal sobre o rio Itajaí-Açú"/>
    <n v="1"/>
    <x v="1"/>
    <n v="1"/>
    <n v="1184"/>
    <n v="1985"/>
    <s v="08/08/07/1988"/>
    <s v="Câmara Municiapl de Blumenau"/>
    <d v="1985-12-04T00:00:00"/>
    <x v="6"/>
    <x v="4"/>
    <m/>
    <m/>
    <m/>
    <s v=" "/>
    <s v="Bem Imóvel"/>
    <s v="Obra de Engenharia"/>
    <x v="1"/>
    <m/>
    <m/>
    <m/>
    <m/>
    <m/>
    <m/>
    <x v="1"/>
    <x v="1"/>
    <m/>
    <d v="1905-07-07T00:00:00"/>
    <x v="5"/>
    <m/>
    <m/>
    <m/>
    <m/>
    <m/>
    <m/>
    <m/>
    <m/>
    <m/>
    <m/>
  </r>
  <r>
    <x v="0"/>
    <m/>
    <m/>
    <x v="3"/>
    <x v="6"/>
    <s v="São João del Rei"/>
    <x v="2"/>
    <s v="Complexo ferroviário de São João del Rei a Tiradentes"/>
    <n v="1"/>
    <x v="0"/>
    <n v="1"/>
    <n v="1185"/>
    <n v="1985"/>
    <m/>
    <m/>
    <m/>
    <x v="6"/>
    <x v="0"/>
    <m/>
    <m/>
    <m/>
    <s v="MG-3162500-BI-CA-00001"/>
    <s v="Bem Imóvel"/>
    <s v="Conjunto Arquitetônico"/>
    <x v="1"/>
    <m/>
    <d v="1989-08-03T00:00:00"/>
    <d v="1989-08-03T00:00:00"/>
    <m/>
    <n v="1986"/>
    <n v="124"/>
    <x v="66"/>
    <x v="6"/>
    <m/>
    <m/>
    <x v="0"/>
    <m/>
    <m/>
    <m/>
    <m/>
    <m/>
    <m/>
    <m/>
    <s v="sim"/>
    <n v="1994"/>
    <s v="Ver conteúdo na ata 7a. Sessão CCPC em 1994 (cópia na rede)"/>
  </r>
  <r>
    <x v="0"/>
    <m/>
    <m/>
    <x v="3"/>
    <x v="3"/>
    <s v="Rio de Janeiro"/>
    <x v="4"/>
    <s v="Copacabana Palace Hotel: prédio"/>
    <n v="1"/>
    <x v="0"/>
    <n v="1"/>
    <n v="1186"/>
    <n v="1985"/>
    <m/>
    <m/>
    <m/>
    <x v="6"/>
    <x v="0"/>
    <m/>
    <m/>
    <m/>
    <s v="RJ3304557BIED00093"/>
    <s v="Bem Imóvel"/>
    <s v="Edificação"/>
    <x v="1"/>
    <m/>
    <d v="1986-08-14T00:00:00"/>
    <d v="1986-08-14T00:00:00"/>
    <m/>
    <n v="1986"/>
    <n v="120"/>
    <x v="51"/>
    <x v="6"/>
    <m/>
    <m/>
    <x v="0"/>
    <m/>
    <s v="Não se aplica"/>
    <m/>
    <m/>
    <m/>
    <m/>
    <m/>
    <m/>
    <m/>
    <m/>
  </r>
  <r>
    <x v="0"/>
    <m/>
    <m/>
    <x v="5"/>
    <x v="23"/>
    <s v="Brasília"/>
    <x v="8"/>
    <s v="Placa de ouro oferecida a Rui Barbosa pelo Senado por sua participação no Congresso de Haya em 1907"/>
    <n v="1"/>
    <x v="0"/>
    <n v="1"/>
    <n v="1187"/>
    <n v="1985"/>
    <m/>
    <m/>
    <m/>
    <x v="6"/>
    <x v="0"/>
    <m/>
    <m/>
    <m/>
    <s v="DF5300108BMAR00001"/>
    <s v="Bem Móvel e Integrado"/>
    <s v="Artefato"/>
    <x v="1"/>
    <m/>
    <d v="1986-08-14T00:00:00"/>
    <m/>
    <m/>
    <n v="1986"/>
    <n v="119"/>
    <x v="51"/>
    <x v="6"/>
    <m/>
    <m/>
    <x v="0"/>
    <m/>
    <s v="Não se aplica"/>
    <m/>
    <s v="Não se aplica"/>
    <m/>
    <m/>
    <m/>
    <m/>
    <m/>
    <m/>
  </r>
  <r>
    <x v="2"/>
    <s v="Enviado a Superintendência para instrução. Origem: DEPAM / Destino: Superintendente 28/06/2012"/>
    <s v="01458.000851/2012-99"/>
    <x v="3"/>
    <x v="6"/>
    <s v="Água Comprida"/>
    <x v="6"/>
    <s v="Prédio e sede da Fazenda Melancias"/>
    <n v="1"/>
    <x v="1"/>
    <n v="1"/>
    <n v="1188"/>
    <n v="1986"/>
    <m/>
    <m/>
    <m/>
    <x v="6"/>
    <x v="8"/>
    <m/>
    <m/>
    <m/>
    <s v=" "/>
    <s v="Bem Imóvel"/>
    <s v="Conjunto Arquitetônico"/>
    <x v="3"/>
    <m/>
    <m/>
    <m/>
    <m/>
    <m/>
    <m/>
    <x v="1"/>
    <x v="1"/>
    <m/>
    <m/>
    <x v="0"/>
    <m/>
    <m/>
    <m/>
    <m/>
    <m/>
    <m/>
    <m/>
    <m/>
    <m/>
    <m/>
  </r>
  <r>
    <x v="0"/>
    <s v="Encaminhado para INDEFERIMENTO em 20/08/2016"/>
    <s v="01458.000054/2011-21"/>
    <x v="3"/>
    <x v="6"/>
    <s v="Unaí"/>
    <x v="11"/>
    <s v="Gruta do Tamboril"/>
    <n v="1"/>
    <x v="1"/>
    <n v="1"/>
    <n v="1189"/>
    <n v="1986"/>
    <m/>
    <m/>
    <m/>
    <x v="6"/>
    <x v="4"/>
    <m/>
    <m/>
    <m/>
    <s v=" "/>
    <s v="Bem Paisagístico"/>
    <s v="Paisagem"/>
    <x v="1"/>
    <m/>
    <m/>
    <m/>
    <m/>
    <m/>
    <m/>
    <x v="1"/>
    <x v="1"/>
    <m/>
    <m/>
    <x v="0"/>
    <m/>
    <m/>
    <m/>
    <m/>
    <m/>
    <m/>
    <m/>
    <m/>
    <m/>
    <m/>
  </r>
  <r>
    <x v="0"/>
    <s v="Encaminhado para indeferimento em 11/02/2019"/>
    <s v="01458.000632/2015-52"/>
    <x v="3"/>
    <x v="12"/>
    <s v="São João da Boa Vista"/>
    <x v="4"/>
    <s v="Casa: Teatro Municipal"/>
    <n v="1"/>
    <x v="1"/>
    <n v="1"/>
    <n v="1190"/>
    <n v="1986"/>
    <m/>
    <m/>
    <m/>
    <x v="6"/>
    <x v="4"/>
    <m/>
    <m/>
    <m/>
    <s v=" "/>
    <s v="Bem Imóvel"/>
    <s v="Edificação"/>
    <x v="1"/>
    <m/>
    <m/>
    <m/>
    <m/>
    <m/>
    <m/>
    <x v="1"/>
    <x v="1"/>
    <m/>
    <m/>
    <x v="0"/>
    <m/>
    <m/>
    <m/>
    <m/>
    <m/>
    <m/>
    <m/>
    <m/>
    <m/>
    <m/>
  </r>
  <r>
    <x v="0"/>
    <m/>
    <m/>
    <x v="3"/>
    <x v="6"/>
    <s v="Barbacena"/>
    <x v="0"/>
    <s v="Capela de Nossa Senhora da Boa Morte e seu acervo móvel e integrado"/>
    <n v="1"/>
    <x v="0"/>
    <n v="1"/>
    <n v="1191"/>
    <n v="1986"/>
    <m/>
    <m/>
    <m/>
    <x v="6"/>
    <x v="0"/>
    <m/>
    <m/>
    <m/>
    <s v="MG3105608BIED00001"/>
    <s v="Bem Imóvel"/>
    <s v="Edificação"/>
    <x v="0"/>
    <m/>
    <d v="1988-06-13T00:00:00"/>
    <d v="1988-06-13T00:00:00"/>
    <m/>
    <n v="1986"/>
    <n v="125"/>
    <x v="36"/>
    <x v="6"/>
    <m/>
    <m/>
    <x v="0"/>
    <m/>
    <s v="Não se aplica"/>
    <m/>
    <m/>
    <m/>
    <m/>
    <m/>
    <m/>
    <m/>
    <s v="A inscrição no Livro do Tombo Histórico se refere à Igreja e ao seu acervo móvel e integrado, enquanto a inscrição no Livro do Tombo das Belas Artes se refere somente ao acervo móvel e integrado."/>
  </r>
  <r>
    <x v="0"/>
    <m/>
    <m/>
    <x v="4"/>
    <x v="24"/>
    <s v="Manaus"/>
    <x v="2"/>
    <s v="Conjunto Arquitetônico e Paisagístico do Porto de Manaus"/>
    <n v="1"/>
    <x v="0"/>
    <n v="1"/>
    <n v="1192"/>
    <n v="1986"/>
    <m/>
    <m/>
    <m/>
    <x v="6"/>
    <x v="0"/>
    <m/>
    <m/>
    <m/>
    <s v="AM1302603BICA00001"/>
    <s v="Bem Imóvel"/>
    <s v="Conjunto Arquitetônico"/>
    <x v="1"/>
    <d v="1987-10-14T00:00:00"/>
    <m/>
    <d v="1987-10-14T00:00:00"/>
    <m/>
    <n v="1986"/>
    <n v="124"/>
    <x v="62"/>
    <x v="6"/>
    <m/>
    <m/>
    <x v="0"/>
    <m/>
    <s v="T"/>
    <s v="sim"/>
    <s v="Não se aplica"/>
    <s v="sim"/>
    <s v="sim"/>
    <m/>
    <m/>
    <m/>
    <m/>
  </r>
  <r>
    <x v="3"/>
    <s v="Localizado com Ulpiano. Apontado como prioritário pela Superintendência (2015). "/>
    <s v="01450.012298/2008-21"/>
    <x v="2"/>
    <x v="7"/>
    <s v="João Pessoa"/>
    <x v="11"/>
    <s v="Área destinada ao Parque Estadual Cabo Branco e Ponta do Seixas."/>
    <n v="1"/>
    <x v="3"/>
    <n v="1"/>
    <n v="1193"/>
    <n v="1986"/>
    <m/>
    <m/>
    <m/>
    <x v="6"/>
    <x v="9"/>
    <m/>
    <m/>
    <d v="2011-03-25T00:00:00"/>
    <s v=" PB-2507507-PS-JD-00001"/>
    <s v="Bem Paisagístico"/>
    <s v="Paisagem"/>
    <x v="1"/>
    <m/>
    <m/>
    <m/>
    <m/>
    <m/>
    <m/>
    <x v="1"/>
    <x v="1"/>
    <m/>
    <m/>
    <x v="0"/>
    <m/>
    <m/>
    <m/>
    <m/>
    <m/>
    <m/>
    <m/>
    <m/>
    <m/>
    <m/>
  </r>
  <r>
    <x v="0"/>
    <s v="Passivo DEPAM/RJ. Encaminhado à SE/RJ em 24/04/2015"/>
    <s v="01458.001628/2012-69"/>
    <x v="3"/>
    <x v="3"/>
    <s v="Rio de Janeiro"/>
    <x v="4"/>
    <s v="Palácio Maçônico do Lavradio"/>
    <n v="1"/>
    <x v="1"/>
    <n v="1"/>
    <n v="1194"/>
    <n v="1986"/>
    <d v="1986-02-24T00:00:00"/>
    <s v="Câmara dos Deputados"/>
    <m/>
    <x v="6"/>
    <x v="4"/>
    <s v="INDEFERIMENTO"/>
    <d v="2020-07-02T00:00:00"/>
    <m/>
    <s v=" "/>
    <s v="Bem Imóvel"/>
    <s v="Edificação"/>
    <x v="1"/>
    <m/>
    <m/>
    <m/>
    <m/>
    <m/>
    <m/>
    <x v="1"/>
    <x v="1"/>
    <m/>
    <m/>
    <x v="0"/>
    <m/>
    <m/>
    <m/>
    <m/>
    <m/>
    <m/>
    <m/>
    <m/>
    <m/>
    <m/>
  </r>
  <r>
    <x v="0"/>
    <m/>
    <m/>
    <x v="3"/>
    <x v="3"/>
    <s v="Petrópolis"/>
    <x v="4"/>
    <s v="Edificação situada na Rua Carlos Gomes, 42, que pertenceu a Carlos Oswald"/>
    <n v="1"/>
    <x v="0"/>
    <n v="1"/>
    <n v="1195"/>
    <n v="1986"/>
    <m/>
    <m/>
    <m/>
    <x v="6"/>
    <x v="0"/>
    <m/>
    <m/>
    <m/>
    <s v="RJ3303906BIED00004"/>
    <s v="Bem Imóvel"/>
    <s v="Edificação"/>
    <x v="1"/>
    <m/>
    <d v="1987-07-01T00:00:00"/>
    <m/>
    <m/>
    <n v="1986"/>
    <n v="122"/>
    <x v="62"/>
    <x v="6"/>
    <m/>
    <m/>
    <x v="0"/>
    <m/>
    <s v="Não se aplica"/>
    <m/>
    <s v="P"/>
    <s v="não"/>
    <s v="não"/>
    <m/>
    <m/>
    <n v="1996"/>
    <s v="Bem tombado isoladamente com definição de entorno pela Portaria IPHAN nº 213/1996"/>
  </r>
  <r>
    <x v="2"/>
    <s v="Encaminhado à SE/MG em 09/04/2014"/>
    <s v="01458.002314/2010-11"/>
    <x v="3"/>
    <x v="6"/>
    <s v="S.Tomé das Letras"/>
    <x v="11"/>
    <s v="Seg. da Serra de São Tomé das Letras"/>
    <n v="1"/>
    <x v="1"/>
    <n v="1"/>
    <n v="1196"/>
    <n v="1986"/>
    <m/>
    <m/>
    <m/>
    <x v="6"/>
    <x v="8"/>
    <m/>
    <m/>
    <m/>
    <s v=" "/>
    <s v="Bem Paisagístico"/>
    <s v="Paisagem"/>
    <x v="1"/>
    <m/>
    <m/>
    <m/>
    <m/>
    <m/>
    <m/>
    <x v="1"/>
    <x v="1"/>
    <m/>
    <m/>
    <x v="0"/>
    <m/>
    <m/>
    <m/>
    <m/>
    <m/>
    <m/>
    <m/>
    <m/>
    <m/>
    <m/>
  </r>
  <r>
    <x v="0"/>
    <s v="Processo INDEFERIDO em 24/04/1986."/>
    <m/>
    <x v="3"/>
    <x v="3"/>
    <s v="Niterói"/>
    <x v="4"/>
    <s v="Casa: Sete de Setembro (Av.) nº 200"/>
    <n v="1"/>
    <x v="1"/>
    <n v="1"/>
    <n v="1197"/>
    <n v="1986"/>
    <m/>
    <m/>
    <m/>
    <x v="6"/>
    <x v="4"/>
    <m/>
    <m/>
    <m/>
    <s v=" "/>
    <s v="Bem Imóvel"/>
    <s v="Edificação"/>
    <x v="1"/>
    <m/>
    <m/>
    <m/>
    <m/>
    <m/>
    <m/>
    <x v="1"/>
    <x v="1"/>
    <m/>
    <d v="1986-04-24T00:00:00"/>
    <x v="7"/>
    <m/>
    <m/>
    <m/>
    <m/>
    <m/>
    <m/>
    <m/>
    <m/>
    <m/>
    <m/>
  </r>
  <r>
    <x v="0"/>
    <s v="encaminhado para arquivamento em 19/12/2018"/>
    <s v="01458.001043/2013-20"/>
    <x v="3"/>
    <x v="12"/>
    <s v="Jacareí"/>
    <x v="4"/>
    <s v="Casa: Solar Gomes Leitão - sede do Museu de Antropologia do Vale do Paraíba"/>
    <n v="1"/>
    <x v="1"/>
    <n v="1"/>
    <n v="1198"/>
    <n v="1986"/>
    <m/>
    <m/>
    <m/>
    <x v="6"/>
    <x v="4"/>
    <m/>
    <d v="2018-12-20T00:00:00"/>
    <m/>
    <s v=" "/>
    <s v="Bem Imóvel"/>
    <s v="Edificação"/>
    <x v="1"/>
    <m/>
    <m/>
    <m/>
    <m/>
    <m/>
    <m/>
    <x v="1"/>
    <x v="1"/>
    <m/>
    <m/>
    <x v="0"/>
    <m/>
    <m/>
    <m/>
    <m/>
    <m/>
    <m/>
    <m/>
    <m/>
    <m/>
    <m/>
  </r>
  <r>
    <x v="3"/>
    <s v="recomenda tombamento"/>
    <s v="01458.002325/2010-00"/>
    <x v="3"/>
    <x v="3"/>
    <s v="Rio de Janeiro"/>
    <x v="10"/>
    <s v="Gávea Golf and Country Club"/>
    <n v="1"/>
    <x v="1"/>
    <n v="1"/>
    <n v="1199"/>
    <n v="1986"/>
    <m/>
    <m/>
    <m/>
    <x v="6"/>
    <x v="8"/>
    <s v="DEFERIMENTO"/>
    <m/>
    <m/>
    <s v=" "/>
    <s v="Bem Imóvel"/>
    <s v="Jardim Histórico"/>
    <x v="1"/>
    <m/>
    <m/>
    <m/>
    <m/>
    <m/>
    <m/>
    <x v="1"/>
    <x v="1"/>
    <m/>
    <m/>
    <x v="0"/>
    <m/>
    <m/>
    <m/>
    <m/>
    <m/>
    <m/>
    <m/>
    <m/>
    <m/>
    <m/>
  </r>
  <r>
    <x v="2"/>
    <m/>
    <m/>
    <x v="3"/>
    <x v="3"/>
    <s v="Três Rios"/>
    <x v="4"/>
    <s v="Casa da Fazenda Lordelo (que pertenceu ao Marquês do Paraná)"/>
    <n v="1"/>
    <x v="1"/>
    <n v="1"/>
    <n v="1200"/>
    <n v="1986"/>
    <m/>
    <m/>
    <m/>
    <x v="6"/>
    <x v="8"/>
    <m/>
    <m/>
    <m/>
    <s v=" "/>
    <s v="Bem Imóvel"/>
    <s v="Edificação"/>
    <x v="1"/>
    <m/>
    <m/>
    <m/>
    <m/>
    <m/>
    <m/>
    <x v="1"/>
    <x v="1"/>
    <m/>
    <m/>
    <x v="0"/>
    <m/>
    <m/>
    <m/>
    <m/>
    <m/>
    <m/>
    <m/>
    <m/>
    <m/>
    <m/>
  </r>
  <r>
    <x v="0"/>
    <m/>
    <m/>
    <x v="2"/>
    <x v="17"/>
    <s v="Penedo"/>
    <x v="7"/>
    <s v="Penedo, AL: conjunto arquitetônico, paisagístico e urbanístico"/>
    <n v="1"/>
    <x v="0"/>
    <n v="1"/>
    <n v="1201"/>
    <n v="1986"/>
    <m/>
    <m/>
    <m/>
    <x v="6"/>
    <x v="0"/>
    <m/>
    <m/>
    <m/>
    <s v="AL2706703BICU00001"/>
    <s v="Bem Imóvel"/>
    <s v="Conjunto Urbano"/>
    <x v="1"/>
    <d v="1996-10-30T00:00:00"/>
    <d v="1996-10-30T00:00:00"/>
    <m/>
    <m/>
    <m/>
    <m/>
    <x v="48"/>
    <x v="9"/>
    <m/>
    <m/>
    <x v="0"/>
    <m/>
    <s v="T"/>
    <m/>
    <s v="T"/>
    <m/>
    <m/>
    <s v="não"/>
    <s v="sim"/>
    <n v="2011"/>
    <s v="Informações sobre delimitação das poligonais: DEPAM-RJ 98-99. Técnica responsável participou das oficinas de normatização, mas não conseguiu avançar. "/>
  </r>
  <r>
    <x v="0"/>
    <m/>
    <m/>
    <x v="2"/>
    <x v="8"/>
    <s v="Pindaré-mirim"/>
    <x v="2"/>
    <s v="Prédio do Engenho Central São Pedro, onde funcionou a Companhia Progresso Agrícola do Maranhão, inclusive a chaminé contígua"/>
    <n v="1"/>
    <x v="0"/>
    <n v="1"/>
    <n v="1202"/>
    <n v="1986"/>
    <m/>
    <m/>
    <m/>
    <x v="6"/>
    <x v="0"/>
    <m/>
    <m/>
    <m/>
    <s v="MA2108504BIED00001"/>
    <s v="Bem Imóvel"/>
    <s v="Conjunto Arquitetônico"/>
    <x v="2"/>
    <m/>
    <d v="1998-12-03T00:00:00"/>
    <m/>
    <m/>
    <n v="1997"/>
    <n v="12"/>
    <x v="52"/>
    <x v="9"/>
    <m/>
    <m/>
    <x v="0"/>
    <m/>
    <s v="Não se aplica"/>
    <s v="sim"/>
    <s v="T"/>
    <s v="sim"/>
    <s v="sim"/>
    <m/>
    <m/>
    <m/>
    <m/>
  </r>
  <r>
    <x v="2"/>
    <s v="Encaminhado à SE/GO em 10/04/2014"/>
    <s v="01458.002331/2010-59"/>
    <x v="5"/>
    <x v="15"/>
    <s v="Pirenópolis"/>
    <x v="11"/>
    <s v="Serra de Pirenópolis(Reg.dos Pirineus)"/>
    <n v="1"/>
    <x v="1"/>
    <n v="1"/>
    <n v="1203"/>
    <n v="1986"/>
    <m/>
    <m/>
    <m/>
    <x v="6"/>
    <x v="8"/>
    <m/>
    <m/>
    <m/>
    <s v=" "/>
    <s v="Bem Paisagístico"/>
    <s v="Paisagem"/>
    <x v="1"/>
    <m/>
    <m/>
    <m/>
    <m/>
    <m/>
    <m/>
    <x v="1"/>
    <x v="1"/>
    <m/>
    <m/>
    <x v="0"/>
    <m/>
    <m/>
    <m/>
    <m/>
    <m/>
    <m/>
    <m/>
    <m/>
    <m/>
    <m/>
  </r>
  <r>
    <x v="0"/>
    <s v="indeferido em 06/01/2020"/>
    <s v="01458.000841/2012-53"/>
    <x v="3"/>
    <x v="6"/>
    <s v="Pirapora"/>
    <x v="4"/>
    <s v="Estação Ferroviária de Além Paraíba"/>
    <n v="1"/>
    <x v="1"/>
    <n v="1"/>
    <n v="1204"/>
    <n v="1986"/>
    <m/>
    <m/>
    <m/>
    <x v="6"/>
    <x v="4"/>
    <m/>
    <d v="2020-01-07T00:00:00"/>
    <m/>
    <s v=" "/>
    <s v="Bem Imóvel"/>
    <s v="Edificação"/>
    <x v="1"/>
    <m/>
    <m/>
    <m/>
    <m/>
    <m/>
    <m/>
    <x v="1"/>
    <x v="1"/>
    <m/>
    <m/>
    <x v="0"/>
    <m/>
    <m/>
    <m/>
    <m/>
    <m/>
    <m/>
    <m/>
    <m/>
    <m/>
    <m/>
  </r>
  <r>
    <x v="3"/>
    <s v="Escritório Técnico de Mariana: 26/10/2010"/>
    <s v="01450.011620/2008-02 "/>
    <x v="3"/>
    <x v="6"/>
    <s v="Mariana"/>
    <x v="4"/>
    <s v="Casa à Rua Nossa Senhora da Glória (verificar número)"/>
    <n v="1"/>
    <x v="1"/>
    <n v="1"/>
    <n v="1205"/>
    <n v="1986"/>
    <m/>
    <m/>
    <m/>
    <x v="6"/>
    <x v="8"/>
    <s v="INDEFERIMENTO"/>
    <m/>
    <m/>
    <s v=" "/>
    <s v="Bem Imóvel"/>
    <s v="Edificação"/>
    <x v="1"/>
    <m/>
    <m/>
    <m/>
    <m/>
    <m/>
    <m/>
    <x v="1"/>
    <x v="1"/>
    <m/>
    <m/>
    <x v="0"/>
    <m/>
    <m/>
    <m/>
    <m/>
    <m/>
    <m/>
    <m/>
    <m/>
    <m/>
    <m/>
  </r>
  <r>
    <x v="0"/>
    <m/>
    <m/>
    <x v="2"/>
    <x v="2"/>
    <s v="Recife"/>
    <x v="4"/>
    <s v="Pavilhão Luís Nunes, antigo Pavilhão de Verificação de Óbitos da Escola de Medicina de Recife"/>
    <n v="1"/>
    <x v="0"/>
    <n v="1"/>
    <n v="1206"/>
    <n v="1986"/>
    <m/>
    <m/>
    <m/>
    <x v="6"/>
    <x v="0"/>
    <m/>
    <m/>
    <m/>
    <s v="PE2611606BIED00027"/>
    <s v="Bem Imóvel"/>
    <s v="Edificação"/>
    <x v="1"/>
    <m/>
    <m/>
    <d v="1998-06-26T00:00:00"/>
    <m/>
    <m/>
    <m/>
    <x v="52"/>
    <x v="9"/>
    <m/>
    <m/>
    <x v="0"/>
    <m/>
    <s v="Não se aplica"/>
    <m/>
    <m/>
    <m/>
    <m/>
    <m/>
    <m/>
    <m/>
    <m/>
  </r>
  <r>
    <x v="0"/>
    <s v="Bem incluído no Conjunto Arquitetônico de Luziânia"/>
    <s v="01458.000392/2011-62"/>
    <x v="5"/>
    <x v="15"/>
    <s v="Luziânia"/>
    <x v="0"/>
    <s v="Igreja Nossa Senhora do Rosário e São Benedito"/>
    <n v="1"/>
    <x v="1"/>
    <n v="1"/>
    <n v="1207"/>
    <n v="1986"/>
    <m/>
    <m/>
    <m/>
    <x v="6"/>
    <x v="4"/>
    <m/>
    <m/>
    <m/>
    <s v="não cadastrado no sicg"/>
    <s v="Bem Imóvel"/>
    <s v="Edificação"/>
    <x v="0"/>
    <m/>
    <m/>
    <m/>
    <m/>
    <m/>
    <m/>
    <x v="1"/>
    <x v="1"/>
    <m/>
    <m/>
    <x v="0"/>
    <m/>
    <m/>
    <m/>
    <m/>
    <m/>
    <m/>
    <m/>
    <m/>
    <m/>
    <s v="Processo não encontrado. Segundo Relatório do DEPAM em maio/2004, o processo foi enviado para análise da Presidência/CCPC, com Parecer Favorável."/>
  </r>
  <r>
    <x v="0"/>
    <s v="Processo INDEFERIDO em 05/02/1997."/>
    <m/>
    <x v="2"/>
    <x v="16"/>
    <s v="Aracaju"/>
    <x v="7"/>
    <s v="Casa: Fausto Cardoso (Praça) (antiga Praça do Palácio) e Barão do Rio Branco (Av.) (antiga Rua Aurora) Prédio da Delegacia do Ministério da Fazenda"/>
    <n v="1"/>
    <x v="1"/>
    <n v="1"/>
    <n v="1208"/>
    <n v="1986"/>
    <m/>
    <m/>
    <m/>
    <x v="6"/>
    <x v="4"/>
    <m/>
    <m/>
    <m/>
    <s v=" "/>
    <s v="Bem Imóvel"/>
    <s v="Conjunto Urbano"/>
    <x v="1"/>
    <m/>
    <m/>
    <m/>
    <m/>
    <m/>
    <m/>
    <x v="1"/>
    <x v="1"/>
    <m/>
    <d v="1997-02-05T00:00:00"/>
    <x v="3"/>
    <m/>
    <m/>
    <m/>
    <m/>
    <m/>
    <m/>
    <m/>
    <m/>
    <m/>
    <m/>
  </r>
  <r>
    <x v="0"/>
    <s v="Processo INDEFERIDO, conforme despacho do Chefe do Arquivo, em 09/01/1988."/>
    <s v="01510.001268/2013-02"/>
    <x v="2"/>
    <x v="2"/>
    <s v="Recife"/>
    <x v="4"/>
    <s v="Casa: Floriano Peixoto (Rua). Antiga Casa de Detenção, atual Casa da Cultura"/>
    <n v="1"/>
    <x v="1"/>
    <n v="1"/>
    <n v="1209"/>
    <n v="1986"/>
    <m/>
    <m/>
    <m/>
    <x v="6"/>
    <x v="4"/>
    <m/>
    <m/>
    <m/>
    <s v=" "/>
    <s v="Bem Imóvel"/>
    <s v="Edificação"/>
    <x v="1"/>
    <m/>
    <m/>
    <m/>
    <m/>
    <m/>
    <m/>
    <x v="1"/>
    <x v="1"/>
    <m/>
    <d v="1988-01-09T00:00:00"/>
    <x v="7"/>
    <m/>
    <m/>
    <m/>
    <m/>
    <m/>
    <m/>
    <m/>
    <m/>
    <m/>
    <m/>
  </r>
  <r>
    <x v="0"/>
    <s v="Analisado juntamente com o processo 1550, desapensado para arquivamento. Origem: DEPAM, destino: Presidência, com sugestão de indeferimento, em 30/05/2016."/>
    <s v="01458.000012/2012-71"/>
    <x v="3"/>
    <x v="3"/>
    <s v="Rio de Janeiro"/>
    <x v="4"/>
    <s v="Obra do Berço"/>
    <n v="1"/>
    <x v="1"/>
    <n v="1"/>
    <n v="1210"/>
    <n v="1986"/>
    <m/>
    <m/>
    <m/>
    <x v="6"/>
    <x v="4"/>
    <m/>
    <m/>
    <m/>
    <s v=" "/>
    <s v="Bem Imóvel"/>
    <s v="Edificação"/>
    <x v="1"/>
    <m/>
    <m/>
    <m/>
    <m/>
    <m/>
    <m/>
    <x v="1"/>
    <x v="1"/>
    <m/>
    <m/>
    <x v="0"/>
    <s v="Indicado para tombamento pelo Conselho Consultivo (2007), mas após análise, Andrey sugere não tombar."/>
    <m/>
    <m/>
    <m/>
    <m/>
    <m/>
    <m/>
    <m/>
    <m/>
    <m/>
  </r>
  <r>
    <x v="0"/>
    <s v="Processo INDEFERIDO em 01/08/1997."/>
    <s v="01516.000033/2015-05"/>
    <x v="2"/>
    <x v="2"/>
    <s v="Paulista"/>
    <x v="2"/>
    <s v="Conjunto Arquitetônico de Nossa Senhora do Ó"/>
    <n v="1"/>
    <x v="1"/>
    <n v="1"/>
    <n v="1211"/>
    <n v="1986"/>
    <m/>
    <m/>
    <m/>
    <x v="6"/>
    <x v="4"/>
    <m/>
    <m/>
    <m/>
    <s v=" "/>
    <s v="Bem Imóvel"/>
    <s v="Conjunto Arquitetônico"/>
    <x v="1"/>
    <m/>
    <m/>
    <m/>
    <m/>
    <m/>
    <m/>
    <x v="1"/>
    <x v="1"/>
    <m/>
    <d v="1997-08-01T00:00:00"/>
    <x v="3"/>
    <m/>
    <m/>
    <m/>
    <m/>
    <m/>
    <m/>
    <m/>
    <m/>
    <m/>
    <m/>
  </r>
  <r>
    <x v="3"/>
    <s v="CGID (Celma), desde 04/11/2014"/>
    <s v="01458.000683/2010-70"/>
    <x v="5"/>
    <x v="15"/>
    <s v="Formosa"/>
    <x v="12"/>
    <s v="Complexo arqueológico Lapa da Pedra"/>
    <n v="1"/>
    <x v="1"/>
    <n v="1"/>
    <n v="1212"/>
    <n v="1986"/>
    <m/>
    <m/>
    <m/>
    <x v="6"/>
    <x v="8"/>
    <m/>
    <m/>
    <m/>
    <s v=" "/>
    <s v="Bem Arqueológico"/>
    <s v="Sítio"/>
    <x v="1"/>
    <m/>
    <m/>
    <m/>
    <m/>
    <m/>
    <m/>
    <x v="1"/>
    <x v="1"/>
    <m/>
    <m/>
    <x v="0"/>
    <m/>
    <m/>
    <m/>
    <m/>
    <m/>
    <m/>
    <m/>
    <m/>
    <m/>
    <m/>
  </r>
  <r>
    <x v="0"/>
    <m/>
    <m/>
    <x v="3"/>
    <x v="3"/>
    <s v="Rio de Janeiro"/>
    <x v="7"/>
    <s v="Área central da Praça Quinze de Novembro e imediações"/>
    <n v="1"/>
    <x v="0"/>
    <n v="1"/>
    <n v="1213"/>
    <n v="1986"/>
    <m/>
    <m/>
    <m/>
    <x v="6"/>
    <x v="0"/>
    <m/>
    <m/>
    <m/>
    <s v="RJ-3304557-BI-CU-00002"/>
    <s v="Bem Imóvel"/>
    <s v="Conjunto Urbano"/>
    <x v="1"/>
    <d v="1990-03-01T00:00:00"/>
    <d v="1990-03-01T00:00:00"/>
    <d v="1990-03-01T00:00:00"/>
    <m/>
    <n v="1990"/>
    <n v="138"/>
    <x v="63"/>
    <x v="9"/>
    <m/>
    <m/>
    <x v="0"/>
    <m/>
    <s v="T"/>
    <s v="sim"/>
    <s v="S/D"/>
    <s v="sim"/>
    <s v="sim"/>
    <m/>
    <m/>
    <m/>
    <s v="Informações sobre delimitação das poligonais: DEPAM-RJ 98-99. Verificar entorno."/>
  </r>
  <r>
    <x v="2"/>
    <s v="Origem: DEPAM 04/02/2013. Destino: Superintendência 22/02/2013."/>
    <s v="01458.000102/2013-42"/>
    <x v="2"/>
    <x v="9"/>
    <s v="Ipueiras"/>
    <x v="0"/>
    <s v="Igreja: São Gonçalo dos Cacos (Matriz)"/>
    <n v="1"/>
    <x v="1"/>
    <n v="1"/>
    <n v="1214"/>
    <n v="1986"/>
    <m/>
    <m/>
    <m/>
    <x v="6"/>
    <x v="8"/>
    <m/>
    <m/>
    <m/>
    <s v=" "/>
    <s v="Bem Imóvel"/>
    <s v="Edificação"/>
    <x v="0"/>
    <m/>
    <m/>
    <m/>
    <m/>
    <m/>
    <m/>
    <x v="1"/>
    <x v="1"/>
    <m/>
    <m/>
    <x v="0"/>
    <m/>
    <m/>
    <m/>
    <m/>
    <m/>
    <m/>
    <m/>
    <m/>
    <m/>
    <m/>
  </r>
  <r>
    <x v="0"/>
    <s v="Anexado ao processo nº 1273-T-88 (que tratava apenas da Enseada do Brito, e agora vai tratar das Freguesias Luso-Brasileiras na região da Grande Florianópolis)"/>
    <s v="01458.000862/2011-98"/>
    <x v="0"/>
    <x v="10"/>
    <s v="Florianópolis"/>
    <x v="7"/>
    <s v="Conjunto Arquitetônico, Urbanístico e Paisagístico do Distrito de Ribeirão da Ilha (ou Vila do Ribeirão da Ilha)"/>
    <n v="1"/>
    <x v="1"/>
    <n v="1"/>
    <n v="1215"/>
    <n v="1986"/>
    <m/>
    <m/>
    <m/>
    <x v="6"/>
    <x v="6"/>
    <m/>
    <m/>
    <m/>
    <s v="SC-4205407-BI-CU-00001"/>
    <s v="Bem Imóvel"/>
    <s v="Conjunto Urbano"/>
    <x v="1"/>
    <m/>
    <m/>
    <m/>
    <m/>
    <m/>
    <m/>
    <x v="1"/>
    <x v="1"/>
    <m/>
    <m/>
    <x v="0"/>
    <m/>
    <m/>
    <m/>
    <m/>
    <m/>
    <m/>
    <m/>
    <m/>
    <m/>
    <m/>
  </r>
  <r>
    <x v="0"/>
    <s v="Processo INDEFERIDO  em 02/10/2014"/>
    <s v="01458.000944/2014-85"/>
    <x v="3"/>
    <x v="3"/>
    <s v="Niterói"/>
    <x v="12"/>
    <s v="Sítio Arqueológico Dunas Grande"/>
    <n v="1"/>
    <x v="1"/>
    <n v="1"/>
    <n v="1216"/>
    <n v="1987"/>
    <d v="1986-11-08T00:00:00"/>
    <s v="Prof. Lina Maria Kneip, antropóloga do Museu Nacional"/>
    <s v="não consta"/>
    <x v="6"/>
    <x v="4"/>
    <m/>
    <m/>
    <m/>
    <s v=" "/>
    <s v="Bem Arqueológico"/>
    <s v="Sítio"/>
    <x v="1"/>
    <m/>
    <m/>
    <m/>
    <m/>
    <m/>
    <m/>
    <x v="1"/>
    <x v="1"/>
    <m/>
    <d v="2014-10-02T00:00:00"/>
    <x v="5"/>
    <m/>
    <m/>
    <m/>
    <m/>
    <m/>
    <m/>
    <m/>
    <m/>
    <m/>
    <m/>
  </r>
  <r>
    <x v="0"/>
    <m/>
    <m/>
    <x v="3"/>
    <x v="12"/>
    <s v="São Paulo"/>
    <x v="3"/>
    <s v="Coleção Mário de Andrade do IEB / USP,  produto de quatro sub-coleções distintas assim caracterizadas : 1 )  Sub-coleção de Artes Visuais ;  2 ) Sub-coleção de Arte Religiosa e Popular ;  3 ) Sub-coleção da Revolução de 1932 ;  4 ) Sub-coleção Bibliográfi"/>
    <n v="1"/>
    <x v="0"/>
    <n v="1"/>
    <n v="1217"/>
    <n v="1987"/>
    <m/>
    <m/>
    <m/>
    <x v="6"/>
    <x v="0"/>
    <m/>
    <m/>
    <m/>
    <s v="SP3550308BACL00002"/>
    <s v="Bem Móvel e Integrado"/>
    <s v="Coleção"/>
    <x v="1"/>
    <d v="1996-09-26T00:00:00"/>
    <d v="1996-09-26T00:00:00"/>
    <d v="1996-09-26T00:00:00"/>
    <m/>
    <n v="1995"/>
    <n v="8"/>
    <x v="48"/>
    <x v="9"/>
    <m/>
    <m/>
    <x v="0"/>
    <m/>
    <s v="Não se aplica"/>
    <m/>
    <s v="Não se aplica"/>
    <m/>
    <m/>
    <m/>
    <m/>
    <m/>
    <m/>
  </r>
  <r>
    <x v="2"/>
    <s v="Origem: DEPAM26/12/2012/ Destino: Superintendência 08/01/2013"/>
    <s v="01458.001627/2012-14"/>
    <x v="3"/>
    <x v="3"/>
    <s v="Petrópolis"/>
    <x v="2"/>
    <s v="Conjunto Arquitetônico e Paisagístico do Hotel Quitandinha"/>
    <n v="1"/>
    <x v="1"/>
    <n v="1"/>
    <n v="1218"/>
    <n v="1987"/>
    <m/>
    <m/>
    <m/>
    <x v="6"/>
    <x v="8"/>
    <m/>
    <m/>
    <m/>
    <s v=" "/>
    <s v="Bem Imóvel"/>
    <s v="Conjunto Arquitetônico"/>
    <x v="1"/>
    <m/>
    <m/>
    <m/>
    <m/>
    <m/>
    <m/>
    <x v="1"/>
    <x v="1"/>
    <m/>
    <m/>
    <x v="0"/>
    <m/>
    <m/>
    <m/>
    <m/>
    <m/>
    <m/>
    <m/>
    <m/>
    <m/>
    <m/>
  </r>
  <r>
    <x v="0"/>
    <s v="Origem: DEPAM. Destino: Presidência, em 20/08/2015. Indicação de indeferimento."/>
    <s v="01458.000111/2012-52"/>
    <x v="3"/>
    <x v="6"/>
    <s v="Pirapora"/>
    <x v="9"/>
    <s v="Ponte Marechal Hermes"/>
    <n v="1"/>
    <x v="1"/>
    <n v="1"/>
    <n v="1219"/>
    <n v="1987"/>
    <m/>
    <m/>
    <m/>
    <x v="6"/>
    <x v="4"/>
    <m/>
    <m/>
    <m/>
    <s v=" "/>
    <s v="Bem Imóvel"/>
    <s v="Obra de Engenharia"/>
    <x v="1"/>
    <m/>
    <m/>
    <m/>
    <m/>
    <m/>
    <m/>
    <x v="1"/>
    <x v="1"/>
    <m/>
    <d v="1905-07-07T00:00:00"/>
    <x v="5"/>
    <m/>
    <m/>
    <m/>
    <m/>
    <m/>
    <m/>
    <m/>
    <m/>
    <m/>
    <m/>
  </r>
  <r>
    <x v="2"/>
    <s v="Reaberto para rerratificação. Origem: DEPAM, destino: SE-RO, em 30/04/2014 "/>
    <s v="01450.006938/2004-30"/>
    <x v="4"/>
    <x v="19"/>
    <s v="Porto Velho"/>
    <x v="2"/>
    <s v="Pátio ferroviário da estrada de ferro Madeira-Mamoré, bens móveis e imóveis."/>
    <n v="1"/>
    <x v="0"/>
    <n v="1"/>
    <n v="1220"/>
    <n v="1987"/>
    <m/>
    <m/>
    <m/>
    <x v="6"/>
    <x v="3"/>
    <m/>
    <m/>
    <m/>
    <s v="RO1100205BIED00001"/>
    <s v="Bem Imóvel"/>
    <s v="Conjunto Arquitetônico"/>
    <x v="1"/>
    <d v="2008-01-07T00:00:00"/>
    <d v="2008-01-07T00:00:00"/>
    <m/>
    <m/>
    <n v="2005"/>
    <n v="48"/>
    <x v="67"/>
    <x v="8"/>
    <m/>
    <m/>
    <x v="0"/>
    <m/>
    <s v="T"/>
    <s v="sim"/>
    <s v="P"/>
    <s v="sim"/>
    <s v="sim"/>
    <s v="sim"/>
    <m/>
    <n v="2007"/>
    <s v="Entorno e Normatização: Portaria 231/2007"/>
  </r>
  <r>
    <x v="0"/>
    <s v="Processo INDEFERIDO em 12/05/1999."/>
    <m/>
    <x v="2"/>
    <x v="2"/>
    <s v="Igarassu"/>
    <x v="4"/>
    <s v="Igreja: Boa Viagem de Pasmado (N.S da)"/>
    <n v="1"/>
    <x v="1"/>
    <n v="1"/>
    <n v="1221"/>
    <n v="1987"/>
    <m/>
    <m/>
    <m/>
    <x v="6"/>
    <x v="4"/>
    <m/>
    <m/>
    <m/>
    <s v=" "/>
    <s v="Bem Imóvel"/>
    <s v="Edificação"/>
    <x v="1"/>
    <m/>
    <m/>
    <m/>
    <m/>
    <m/>
    <m/>
    <x v="1"/>
    <x v="1"/>
    <m/>
    <d v="1999-05-12T00:00:00"/>
    <x v="3"/>
    <m/>
    <m/>
    <m/>
    <m/>
    <m/>
    <m/>
    <m/>
    <m/>
    <m/>
    <m/>
  </r>
  <r>
    <x v="0"/>
    <s v="Processo INDEFERIDO em 15/05/1989."/>
    <m/>
    <x v="3"/>
    <x v="12"/>
    <s v="Campinas"/>
    <x v="4"/>
    <s v="Casa: Culto à Ciência (Rua),422 - antiga Rua Alegre, prédio do Colégio Estadual Culto a Ciência"/>
    <n v="1"/>
    <x v="1"/>
    <n v="1"/>
    <n v="1222"/>
    <n v="1987"/>
    <m/>
    <m/>
    <m/>
    <x v="6"/>
    <x v="4"/>
    <m/>
    <m/>
    <m/>
    <s v=" "/>
    <s v="Bem Imóvel"/>
    <s v="Edificação"/>
    <x v="1"/>
    <m/>
    <m/>
    <m/>
    <m/>
    <n v="1989"/>
    <n v="136"/>
    <x v="1"/>
    <x v="1"/>
    <m/>
    <d v="1989-05-15T00:00:00"/>
    <x v="7"/>
    <m/>
    <m/>
    <m/>
    <m/>
    <m/>
    <m/>
    <m/>
    <m/>
    <m/>
    <m/>
  </r>
  <r>
    <x v="0"/>
    <s v="Infom Arquivo: O processo nº 601-T-59, referente à Capela do Senhor Bom Jesus de Matozinho, foi APENSADO a esse."/>
    <m/>
    <x v="3"/>
    <x v="6"/>
    <s v="Piranga"/>
    <x v="2"/>
    <s v="Conjunto arquitetônico e paisagístico do Santuário do Senhor Bom Jesus de Matozinhos, assim como o acervo móvel e integrado do templo religioso que o compõe, cujo perímetro está assim descrito : Inicia-se na Rua do Rosário, afetando os lotes dos dois lado"/>
    <n v="1"/>
    <x v="0"/>
    <n v="1"/>
    <n v="1223"/>
    <n v="1987"/>
    <m/>
    <m/>
    <m/>
    <x v="6"/>
    <x v="0"/>
    <m/>
    <m/>
    <m/>
    <s v=" MG3150802BICA00001"/>
    <s v="Bem Imóvel"/>
    <s v="Conjunto Arquitetônico"/>
    <x v="0"/>
    <d v="1996-10-31T00:00:00"/>
    <d v="1996-10-31T00:00:00"/>
    <d v="1996-10-31T00:00:00"/>
    <m/>
    <n v="1995"/>
    <n v="8"/>
    <x v="48"/>
    <x v="9"/>
    <m/>
    <m/>
    <x v="0"/>
    <m/>
    <m/>
    <m/>
    <m/>
    <m/>
    <m/>
    <m/>
    <m/>
    <m/>
    <m/>
  </r>
  <r>
    <x v="2"/>
    <s v="Origem: DEPAM. Destino: SE-PE, em 04/11/2016"/>
    <s v="01458.001044/2013-74"/>
    <x v="2"/>
    <x v="2"/>
    <s v="Brejo Madre de Deus"/>
    <x v="4"/>
    <s v="Casa de Câmara e Cadeia de Brejo da Madre de Deus - Pernambuco"/>
    <n v="1"/>
    <x v="1"/>
    <n v="1"/>
    <n v="1224"/>
    <n v="1987"/>
    <m/>
    <m/>
    <m/>
    <x v="6"/>
    <x v="8"/>
    <m/>
    <m/>
    <m/>
    <s v=" "/>
    <s v="Bem Imóvel"/>
    <s v="Edificação"/>
    <x v="1"/>
    <m/>
    <m/>
    <m/>
    <m/>
    <m/>
    <m/>
    <x v="1"/>
    <x v="1"/>
    <m/>
    <m/>
    <x v="0"/>
    <m/>
    <m/>
    <m/>
    <m/>
    <m/>
    <m/>
    <m/>
    <m/>
    <m/>
    <m/>
  </r>
  <r>
    <x v="3"/>
    <s v="CGID: 07/07/2016 - instruído, com indicação favorável ao tombamento, demanda análise pela área central"/>
    <s v="01458.001045/2013-19"/>
    <x v="0"/>
    <x v="4"/>
    <s v="Castro"/>
    <x v="6"/>
    <s v="Fazenda Capão Alto"/>
    <n v="1"/>
    <x v="1"/>
    <n v="1"/>
    <n v="1225"/>
    <n v="1987"/>
    <m/>
    <m/>
    <m/>
    <x v="6"/>
    <x v="8"/>
    <s v="DEFERIMENTO"/>
    <m/>
    <m/>
    <s v=" "/>
    <s v="Bem Imóvel"/>
    <s v="Conjunto Arquitetônico"/>
    <x v="3"/>
    <m/>
    <m/>
    <m/>
    <m/>
    <m/>
    <m/>
    <x v="1"/>
    <x v="1"/>
    <m/>
    <m/>
    <x v="0"/>
    <m/>
    <m/>
    <m/>
    <m/>
    <m/>
    <m/>
    <m/>
    <m/>
    <m/>
    <m/>
  </r>
  <r>
    <x v="0"/>
    <s v="Processo INDEFERIDO em 15/05/1989, de acordo com o Despacho do Secretário do SPHAN."/>
    <m/>
    <x v="5"/>
    <x v="22"/>
    <s v="Nova Xavantina"/>
    <x v="4"/>
    <s v="Casa: Casa da SUDECO – Velha"/>
    <n v="1"/>
    <x v="1"/>
    <n v="1"/>
    <n v="1226"/>
    <n v="1987"/>
    <m/>
    <m/>
    <m/>
    <x v="6"/>
    <x v="4"/>
    <m/>
    <m/>
    <m/>
    <s v=" "/>
    <s v="Bem Imóvel"/>
    <s v="Edificação"/>
    <x v="1"/>
    <m/>
    <m/>
    <m/>
    <m/>
    <n v="1989"/>
    <n v="136"/>
    <x v="1"/>
    <x v="1"/>
    <m/>
    <d v="1989-05-15T00:00:00"/>
    <x v="7"/>
    <m/>
    <m/>
    <m/>
    <m/>
    <m/>
    <m/>
    <m/>
    <m/>
    <m/>
    <s v="O bem não apresenta qualidades para tombamento a nìvel federal"/>
  </r>
  <r>
    <x v="6"/>
    <s v="No Conselho aguardando apreciação"/>
    <s v="01450.004422/2007-01"/>
    <x v="0"/>
    <x v="10"/>
    <s v="Orleans"/>
    <x v="0"/>
    <s v="Museu ao ar livre Orleans e seu acervo"/>
    <n v="1"/>
    <x v="4"/>
    <n v="1"/>
    <n v="1227"/>
    <n v="1987"/>
    <m/>
    <m/>
    <m/>
    <x v="6"/>
    <x v="10"/>
    <m/>
    <m/>
    <m/>
    <s v="SC-4211702-BI-ED-00002"/>
    <s v="Bem Imóvel"/>
    <s v="Edificação"/>
    <x v="1"/>
    <s v="x"/>
    <s v="x"/>
    <m/>
    <m/>
    <m/>
    <m/>
    <x v="1"/>
    <x v="1"/>
    <m/>
    <m/>
    <x v="0"/>
    <m/>
    <s v="T"/>
    <m/>
    <m/>
    <m/>
    <m/>
    <m/>
    <m/>
    <m/>
    <m/>
  </r>
  <r>
    <x v="3"/>
    <s v="Na SE/GO em 29/11/2011"/>
    <s v="01458.000682/2010-25"/>
    <x v="5"/>
    <x v="15"/>
    <s v="Mara Rosa"/>
    <x v="12"/>
    <s v="Sítio Arqueológico na Fazenda Lajes"/>
    <n v="1"/>
    <x v="1"/>
    <n v="1"/>
    <n v="1228"/>
    <n v="1987"/>
    <m/>
    <m/>
    <m/>
    <x v="6"/>
    <x v="8"/>
    <s v="INDEFERIMENTO"/>
    <m/>
    <m/>
    <s v=" "/>
    <s v="Bem Arqueológico"/>
    <s v="Sítio"/>
    <x v="1"/>
    <m/>
    <m/>
    <m/>
    <m/>
    <m/>
    <m/>
    <x v="1"/>
    <x v="1"/>
    <m/>
    <m/>
    <x v="0"/>
    <m/>
    <m/>
    <m/>
    <m/>
    <m/>
    <m/>
    <m/>
    <m/>
    <m/>
    <m/>
  </r>
  <r>
    <x v="2"/>
    <s v="Origem: DEPAM. Destino: SE-RJ, em 27/08/2015"/>
    <s v="01458.001650/2012-17"/>
    <x v="3"/>
    <x v="3"/>
    <s v="Cantagalo"/>
    <x v="10"/>
    <s v="Conjunto Paisagístico da Praça dos Melros,inclusive seu coreto"/>
    <n v="1"/>
    <x v="1"/>
    <n v="1"/>
    <n v="1229"/>
    <n v="1987"/>
    <m/>
    <m/>
    <m/>
    <x v="6"/>
    <x v="8"/>
    <m/>
    <m/>
    <m/>
    <s v=" "/>
    <s v="Bem Paisagístico"/>
    <s v="Jardim Histórico"/>
    <x v="1"/>
    <m/>
    <m/>
    <m/>
    <m/>
    <m/>
    <m/>
    <x v="1"/>
    <x v="1"/>
    <m/>
    <m/>
    <x v="0"/>
    <m/>
    <m/>
    <m/>
    <m/>
    <m/>
    <m/>
    <m/>
    <m/>
    <m/>
    <m/>
  </r>
  <r>
    <x v="2"/>
    <s v="Origem: DEPAM, destino: SE-RJ, em 27/05/2015"/>
    <m/>
    <x v="3"/>
    <x v="3"/>
    <s v="Cantagalo"/>
    <x v="4"/>
    <s v="Prédio do Forum"/>
    <n v="1"/>
    <x v="1"/>
    <n v="1"/>
    <n v="1230"/>
    <n v="1987"/>
    <m/>
    <m/>
    <m/>
    <x v="6"/>
    <x v="8"/>
    <m/>
    <m/>
    <m/>
    <s v=" "/>
    <s v="Bem Imóvel"/>
    <s v="Edificação"/>
    <x v="1"/>
    <m/>
    <m/>
    <m/>
    <m/>
    <m/>
    <m/>
    <x v="1"/>
    <x v="1"/>
    <m/>
    <m/>
    <x v="0"/>
    <m/>
    <m/>
    <m/>
    <m/>
    <m/>
    <m/>
    <m/>
    <m/>
    <m/>
    <m/>
  </r>
  <r>
    <x v="2"/>
    <s v="Origem:Depam. Destino: SE/RJ, encaminhado em 10/04/2015"/>
    <s v="01458.001652/2012-06"/>
    <x v="3"/>
    <x v="3"/>
    <s v="Cantagalo"/>
    <x v="4"/>
    <s v="Prédio da Câmara Municipal"/>
    <n v="1"/>
    <x v="1"/>
    <n v="1"/>
    <n v="1231"/>
    <n v="1987"/>
    <d v="1986-06-23T00:00:00"/>
    <s v="cidadão"/>
    <m/>
    <x v="6"/>
    <x v="8"/>
    <m/>
    <m/>
    <m/>
    <s v=" "/>
    <s v="Bem Imóvel"/>
    <s v="Edificação"/>
    <x v="1"/>
    <m/>
    <m/>
    <m/>
    <m/>
    <m/>
    <m/>
    <x v="1"/>
    <x v="1"/>
    <m/>
    <m/>
    <x v="0"/>
    <m/>
    <m/>
    <m/>
    <m/>
    <m/>
    <m/>
    <m/>
    <m/>
    <m/>
    <m/>
  </r>
  <r>
    <x v="3"/>
    <s v="Enviado ao arquivo para corrigir digitalização. Um dos processos sobrestados no Depam/RJ"/>
    <s v="01458.001656/2012-86"/>
    <x v="3"/>
    <x v="3"/>
    <s v="Cantagalo"/>
    <x v="6"/>
    <s v="Fazenda do Gavião"/>
    <n v="1"/>
    <x v="1"/>
    <n v="1"/>
    <n v="1232"/>
    <n v="1987"/>
    <m/>
    <m/>
    <m/>
    <x v="6"/>
    <x v="8"/>
    <m/>
    <m/>
    <m/>
    <s v=" "/>
    <s v="Bem Imóvel"/>
    <s v="Conjunto Arquitetônico"/>
    <x v="3"/>
    <m/>
    <m/>
    <m/>
    <m/>
    <m/>
    <m/>
    <x v="1"/>
    <x v="1"/>
    <m/>
    <m/>
    <x v="0"/>
    <m/>
    <m/>
    <m/>
    <m/>
    <m/>
    <m/>
    <m/>
    <m/>
    <m/>
    <m/>
  </r>
  <r>
    <x v="0"/>
    <s v="Encaminhado à presidência com sugestão de indeferimento em 13/01/15"/>
    <s v="01458.001581/2012-33"/>
    <x v="3"/>
    <x v="3"/>
    <s v="Rio de Janeiro"/>
    <x v="11"/>
    <s v="Conjunto: Arquitetônico e Paisagístico de toda a Ilha de Paquetá"/>
    <n v="1"/>
    <x v="1"/>
    <n v="1"/>
    <n v="1233"/>
    <n v="1987"/>
    <m/>
    <m/>
    <m/>
    <x v="6"/>
    <x v="4"/>
    <m/>
    <d v="2015-03-12T00:00:00"/>
    <m/>
    <s v=" "/>
    <s v="Bem Paisagístico"/>
    <s v="Paisagem"/>
    <x v="1"/>
    <m/>
    <m/>
    <m/>
    <m/>
    <m/>
    <m/>
    <x v="1"/>
    <x v="1"/>
    <m/>
    <d v="2015-02-04T00:00:00"/>
    <x v="5"/>
    <m/>
    <m/>
    <m/>
    <m/>
    <m/>
    <m/>
    <m/>
    <m/>
    <m/>
    <m/>
  </r>
  <r>
    <x v="0"/>
    <s v="Processo INDEFERIDO em 11/04/1988."/>
    <m/>
    <x v="2"/>
    <x v="5"/>
    <s v="Central"/>
    <x v="11"/>
    <s v="Gruta: Toca da Esperança "/>
    <n v="1"/>
    <x v="1"/>
    <n v="1"/>
    <n v="1234"/>
    <n v="1987"/>
    <m/>
    <m/>
    <m/>
    <x v="6"/>
    <x v="4"/>
    <m/>
    <m/>
    <m/>
    <s v=" "/>
    <s v="Bem Paisagístico"/>
    <s v="Paisagem"/>
    <x v="1"/>
    <m/>
    <m/>
    <m/>
    <m/>
    <m/>
    <m/>
    <x v="1"/>
    <x v="1"/>
    <m/>
    <d v="1988-04-11T00:00:00"/>
    <x v="7"/>
    <m/>
    <m/>
    <m/>
    <m/>
    <m/>
    <m/>
    <m/>
    <m/>
    <m/>
    <m/>
  </r>
  <r>
    <x v="0"/>
    <s v="Processo INDEFERIDO em 03/05/1999."/>
    <m/>
    <x v="3"/>
    <x v="3"/>
    <s v="Rio de Janeiro"/>
    <x v="3"/>
    <s v="Acervo do Lloyd Brasileiro, do Ministério dos Transportes"/>
    <n v="1"/>
    <x v="1"/>
    <n v="1"/>
    <n v="1235"/>
    <n v="1987"/>
    <m/>
    <m/>
    <m/>
    <x v="6"/>
    <x v="4"/>
    <m/>
    <m/>
    <m/>
    <s v=" "/>
    <s v="Bem Móvel e Integrado"/>
    <s v="Acervo"/>
    <x v="1"/>
    <m/>
    <m/>
    <m/>
    <m/>
    <m/>
    <m/>
    <x v="1"/>
    <x v="1"/>
    <m/>
    <d v="1999-05-03T00:00:00"/>
    <x v="3"/>
    <m/>
    <m/>
    <m/>
    <m/>
    <m/>
    <m/>
    <m/>
    <m/>
    <m/>
    <m/>
  </r>
  <r>
    <x v="3"/>
    <s v="Encaminhado pela Superintendência para retorno com orientação sobre reconhecimento de acervos"/>
    <s v="01458.001657/2012-21"/>
    <x v="3"/>
    <x v="3"/>
    <s v="Rio de Janeiro"/>
    <x v="3"/>
    <s v="Acervo do SERPRO - Serviço Federal de Processamento de Dados do Ministério da Fazenda"/>
    <n v="1"/>
    <x v="1"/>
    <n v="1"/>
    <n v="1236"/>
    <n v="1987"/>
    <m/>
    <m/>
    <m/>
    <x v="6"/>
    <x v="8"/>
    <s v="DEFERIMENTO"/>
    <m/>
    <m/>
    <s v=" "/>
    <s v="Bem Móvel e Integrado"/>
    <s v="Acervo"/>
    <x v="1"/>
    <m/>
    <m/>
    <m/>
    <m/>
    <m/>
    <m/>
    <x v="1"/>
    <x v="1"/>
    <m/>
    <m/>
    <x v="0"/>
    <m/>
    <m/>
    <m/>
    <m/>
    <m/>
    <m/>
    <m/>
    <m/>
    <m/>
    <m/>
  </r>
  <r>
    <x v="0"/>
    <s v="Processo INDEFERIDO em 30/03/2011."/>
    <s v="01458.000364/2011-45"/>
    <x v="3"/>
    <x v="3"/>
    <s v="Rio de Janeiro"/>
    <x v="4"/>
    <s v="Caixa Econômica Federal: Acervo do antigo Banco Nacional de Habitação (BNH)"/>
    <n v="1"/>
    <x v="1"/>
    <n v="1"/>
    <n v="1237"/>
    <n v="1987"/>
    <m/>
    <m/>
    <m/>
    <x v="6"/>
    <x v="4"/>
    <m/>
    <m/>
    <m/>
    <s v=" "/>
    <s v="Bem Imóvel"/>
    <s v="Edificação"/>
    <x v="1"/>
    <m/>
    <m/>
    <m/>
    <m/>
    <m/>
    <m/>
    <x v="1"/>
    <x v="1"/>
    <m/>
    <d v="2011-03-30T00:00:00"/>
    <x v="5"/>
    <m/>
    <m/>
    <m/>
    <m/>
    <m/>
    <m/>
    <m/>
    <m/>
    <m/>
    <m/>
  </r>
  <r>
    <x v="0"/>
    <s v="INDEFERIDO em 08.03.16"/>
    <s v="01504.001490/2015-48"/>
    <x v="2"/>
    <x v="16"/>
    <s v="Aracaju"/>
    <x v="3"/>
    <s v="Museu de Arte e História &quot;Rosa Maria&quot; – acervo "/>
    <n v="1"/>
    <x v="1"/>
    <n v="1"/>
    <n v="1238"/>
    <n v="1987"/>
    <m/>
    <m/>
    <m/>
    <x v="6"/>
    <x v="4"/>
    <m/>
    <m/>
    <m/>
    <s v=" "/>
    <s v="Bem Móvel e Integrado"/>
    <s v="Acervo"/>
    <x v="1"/>
    <m/>
    <m/>
    <m/>
    <m/>
    <m/>
    <m/>
    <x v="1"/>
    <x v="1"/>
    <m/>
    <d v="1905-07-08T00:00:00"/>
    <x v="5"/>
    <m/>
    <m/>
    <m/>
    <m/>
    <m/>
    <m/>
    <m/>
    <m/>
    <m/>
    <m/>
  </r>
  <r>
    <x v="0"/>
    <m/>
    <s v="01458.000463/2012-46"/>
    <x v="3"/>
    <x v="6"/>
    <s v="Belo Vale"/>
    <x v="6"/>
    <s v="Conjunto Arquitetônico e Paisagistico junto à Fazenda da Boa Esperança"/>
    <n v="1"/>
    <x v="1"/>
    <n v="1"/>
    <n v="1239"/>
    <n v="1987"/>
    <m/>
    <m/>
    <m/>
    <x v="6"/>
    <x v="4"/>
    <s v="INDEFERIMENTO"/>
    <m/>
    <m/>
    <s v=" "/>
    <s v="Bem Imóvel"/>
    <s v="Conjunto Arquitetônico"/>
    <x v="1"/>
    <m/>
    <m/>
    <m/>
    <m/>
    <m/>
    <m/>
    <x v="1"/>
    <x v="1"/>
    <m/>
    <m/>
    <x v="0"/>
    <m/>
    <m/>
    <m/>
    <m/>
    <m/>
    <m/>
    <m/>
    <m/>
    <m/>
    <m/>
  </r>
  <r>
    <x v="0"/>
    <s v="Origem: DEPAM. Destino: Presidência, para INDEFERIMENTO, em 08/06/2016"/>
    <s v="01458.000074/2013-63"/>
    <x v="2"/>
    <x v="5"/>
    <s v="Itabuna"/>
    <x v="7"/>
    <s v="Vila das Ferradas"/>
    <n v="1"/>
    <x v="1"/>
    <n v="1"/>
    <n v="1240"/>
    <n v="1987"/>
    <m/>
    <m/>
    <m/>
    <x v="6"/>
    <x v="4"/>
    <m/>
    <m/>
    <m/>
    <s v=" "/>
    <s v="Bem Imóvel"/>
    <s v="Conjunto Urbano"/>
    <x v="1"/>
    <m/>
    <m/>
    <m/>
    <m/>
    <m/>
    <m/>
    <x v="1"/>
    <x v="1"/>
    <m/>
    <d v="1905-07-08T00:00:00"/>
    <x v="5"/>
    <m/>
    <m/>
    <m/>
    <m/>
    <m/>
    <m/>
    <m/>
    <m/>
    <m/>
    <m/>
  </r>
  <r>
    <x v="0"/>
    <s v="Processo INDEFERIDO em 01/08/1997."/>
    <m/>
    <x v="3"/>
    <x v="12"/>
    <s v="Monteiro Lobato"/>
    <x v="6"/>
    <s v="Casa da Fazenda São José; Sítio do Picapau Amarelo "/>
    <n v="1"/>
    <x v="1"/>
    <n v="1"/>
    <n v="1241"/>
    <n v="1987"/>
    <m/>
    <m/>
    <m/>
    <x v="6"/>
    <x v="4"/>
    <m/>
    <m/>
    <m/>
    <s v=" "/>
    <s v="Bem Imóvel"/>
    <s v="Conjunto Arquitetônico"/>
    <x v="3"/>
    <m/>
    <m/>
    <m/>
    <m/>
    <m/>
    <m/>
    <x v="1"/>
    <x v="1"/>
    <m/>
    <d v="1997-08-01T00:00:00"/>
    <x v="3"/>
    <m/>
    <m/>
    <m/>
    <m/>
    <m/>
    <m/>
    <m/>
    <m/>
    <m/>
    <m/>
  </r>
  <r>
    <x v="2"/>
    <s v="Origem: DEPAM. Destino: SE/AL, encaminhado em 10/04/2015"/>
    <s v="01458.001038/2013-17"/>
    <x v="2"/>
    <x v="17"/>
    <s v="Maceió"/>
    <x v="7"/>
    <s v="Vila Operária em Fernão Velho"/>
    <n v="1"/>
    <x v="1"/>
    <n v="1"/>
    <n v="1242"/>
    <n v="1987"/>
    <m/>
    <m/>
    <m/>
    <x v="6"/>
    <x v="8"/>
    <m/>
    <m/>
    <m/>
    <s v=" "/>
    <s v="Bem Imóvel"/>
    <s v="Conjunto Urbano"/>
    <x v="1"/>
    <m/>
    <m/>
    <m/>
    <m/>
    <m/>
    <m/>
    <x v="1"/>
    <x v="1"/>
    <m/>
    <m/>
    <x v="0"/>
    <m/>
    <m/>
    <m/>
    <m/>
    <m/>
    <m/>
    <m/>
    <m/>
    <m/>
    <m/>
  </r>
  <r>
    <x v="0"/>
    <s v="INDEFERIDO em 01/08/1997."/>
    <m/>
    <x v="2"/>
    <x v="8"/>
    <s v="Buriti "/>
    <x v="6"/>
    <s v="Casa: Santa Cruz (Fazenda)"/>
    <n v="1"/>
    <x v="1"/>
    <n v="1"/>
    <n v="1243"/>
    <n v="1987"/>
    <m/>
    <m/>
    <m/>
    <x v="6"/>
    <x v="4"/>
    <m/>
    <m/>
    <m/>
    <s v=" "/>
    <s v="Bem Imóvel"/>
    <s v="Conjunto Arquitetônico"/>
    <x v="3"/>
    <m/>
    <m/>
    <m/>
    <m/>
    <m/>
    <m/>
    <x v="1"/>
    <x v="1"/>
    <m/>
    <d v="1992-11-23T00:00:00"/>
    <x v="3"/>
    <m/>
    <m/>
    <m/>
    <m/>
    <m/>
    <m/>
    <m/>
    <m/>
    <m/>
    <m/>
  </r>
  <r>
    <x v="0"/>
    <s v="D.O.U. informa que na 136ª reunião do Conselho Consultivo, realizada em 31/03/1989, foi decidido o INDEFERIMENTO do Processo."/>
    <m/>
    <x v="3"/>
    <x v="3"/>
    <s v="Rio de Janeiro"/>
    <x v="4"/>
    <s v="Casa: Vinte e Quatro de Maio (Rua), nº 22"/>
    <n v="1"/>
    <x v="1"/>
    <n v="1"/>
    <n v="1244"/>
    <n v="1987"/>
    <m/>
    <m/>
    <m/>
    <x v="6"/>
    <x v="4"/>
    <m/>
    <m/>
    <m/>
    <s v=" "/>
    <s v="Bem Imóvel"/>
    <s v="Edificação"/>
    <x v="1"/>
    <m/>
    <m/>
    <m/>
    <m/>
    <n v="1989"/>
    <n v="136"/>
    <x v="1"/>
    <x v="1"/>
    <m/>
    <d v="1989-03-31T00:00:00"/>
    <x v="7"/>
    <s v="O citado bem foi demolido"/>
    <m/>
    <m/>
    <m/>
    <m/>
    <m/>
    <m/>
    <m/>
    <m/>
    <m/>
  </r>
  <r>
    <x v="0"/>
    <m/>
    <m/>
    <x v="2"/>
    <x v="2"/>
    <s v="Recife"/>
    <x v="6"/>
    <s v="Casa de Gilberto Freyre ou Vivenda Santo Antônio de Apipucos, edificação e sítio paisagístico ao seu redor."/>
    <n v="1"/>
    <x v="0"/>
    <n v="1"/>
    <n v="1245"/>
    <n v="1987"/>
    <m/>
    <m/>
    <m/>
    <x v="6"/>
    <x v="0"/>
    <m/>
    <m/>
    <m/>
    <s v="PE2611606BIED00004"/>
    <s v="Bem Imóvel"/>
    <s v="Conjunto Arquitetônico"/>
    <x v="3"/>
    <d v="1988-11-21T00:00:00"/>
    <d v="1988-11-21T00:00:00"/>
    <m/>
    <m/>
    <n v="1988"/>
    <n v="133"/>
    <x v="36"/>
    <x v="6"/>
    <m/>
    <m/>
    <x v="0"/>
    <m/>
    <s v="Não se aplica"/>
    <m/>
    <m/>
    <m/>
    <m/>
    <m/>
    <m/>
    <m/>
    <s v="Atual sede da Fundação Gilberto Freyre."/>
  </r>
  <r>
    <x v="3"/>
    <s v="Encaminhado à SE/MG em 09/04/2014"/>
    <s v="01458.002317/2010-55"/>
    <x v="3"/>
    <x v="6"/>
    <s v="Paracatu"/>
    <x v="11"/>
    <s v="Gruta da Lagoa Rica"/>
    <n v="1"/>
    <x v="1"/>
    <n v="1"/>
    <n v="1246"/>
    <n v="1987"/>
    <m/>
    <m/>
    <m/>
    <x v="6"/>
    <x v="8"/>
    <s v="INDEFERIMENTO"/>
    <m/>
    <m/>
    <s v=" "/>
    <s v="Bem Paisagístico"/>
    <s v="Paisagem"/>
    <x v="1"/>
    <m/>
    <m/>
    <m/>
    <m/>
    <m/>
    <m/>
    <x v="1"/>
    <x v="1"/>
    <m/>
    <m/>
    <x v="0"/>
    <s v="Diretor 28/08/2013"/>
    <m/>
    <m/>
    <m/>
    <m/>
    <m/>
    <m/>
    <m/>
    <m/>
    <m/>
  </r>
  <r>
    <x v="2"/>
    <s v="Origem: DEPAM 17/10/2012 / Destino: Superintendência 01/02/2013"/>
    <s v="01458.000920/2012-64"/>
    <x v="3"/>
    <x v="6"/>
    <s v="Ouro Preto"/>
    <x v="11"/>
    <s v="Gruta: Igrejinha (da)"/>
    <n v="1"/>
    <x v="1"/>
    <n v="1"/>
    <n v="1247"/>
    <n v="1987"/>
    <m/>
    <m/>
    <m/>
    <x v="6"/>
    <x v="8"/>
    <m/>
    <m/>
    <m/>
    <s v=" "/>
    <s v="Bem Paisagístico"/>
    <s v="Paisagem"/>
    <x v="1"/>
    <m/>
    <m/>
    <m/>
    <m/>
    <m/>
    <m/>
    <x v="1"/>
    <x v="1"/>
    <m/>
    <m/>
    <x v="0"/>
    <m/>
    <m/>
    <m/>
    <m/>
    <m/>
    <m/>
    <m/>
    <m/>
    <m/>
    <m/>
  </r>
  <r>
    <x v="0"/>
    <m/>
    <m/>
    <x v="0"/>
    <x v="0"/>
    <s v="Antônio Prado"/>
    <x v="2"/>
    <s v="Conjunto arquitetônico e urbanístico de Antônio Prado, constituído pelos seguintes imóveis : Avenida Valdomiro Bocchese , 214 , 218 , 228 , 284 , 285 , 321 , 357 , 373 , 439 , 476 , 496 , 497, 500 , 524 , 531 , 540 , 553 , 554 , 574 , 568 , 587 , 646 , 69"/>
    <n v="1"/>
    <x v="0"/>
    <n v="1"/>
    <n v="1248"/>
    <n v="1987"/>
    <m/>
    <m/>
    <m/>
    <x v="6"/>
    <x v="0"/>
    <m/>
    <m/>
    <m/>
    <s v="RS-4300802-BI-CU-00001"/>
    <s v="Bem Imóvel"/>
    <s v="Conjunto Arquitetônico"/>
    <x v="1"/>
    <d v="1990-01-10T00:00:00"/>
    <d v="1990-01-10T00:00:00"/>
    <m/>
    <m/>
    <n v="1988"/>
    <n v="135"/>
    <x v="63"/>
    <x v="9"/>
    <m/>
    <m/>
    <x v="0"/>
    <s v="É um Conjunto Arquitetônico, mas que tem sido tratado como Conjunto Urbano, incluindo as 2 unidades tombadas através do Processo nº 1145-T-85. Necessita rerratificação!"/>
    <s v="Não se aplica"/>
    <m/>
    <s v="S/D"/>
    <m/>
    <m/>
    <s v="não"/>
    <s v="sim"/>
    <s v="1996/ 2007-2009/2011"/>
    <s v="Tem diretrizes para normatização (1996) que necessitam revisão. Estudo concluído pela SE (INCEU). Trabalhado durante Oficinas Regionais em 2011, mas não avançou. Informações sobre delimitação das poligonais: DEPAM-RJ 98-99"/>
  </r>
  <r>
    <x v="0"/>
    <s v="Processo INDEFERIDO em 03/05/1999."/>
    <m/>
    <x v="2"/>
    <x v="2"/>
    <s v="Paulista"/>
    <x v="0"/>
    <s v="Igreja Matriz Prazeres"/>
    <n v="1"/>
    <x v="1"/>
    <n v="1"/>
    <n v="1249"/>
    <n v="1987"/>
    <m/>
    <m/>
    <m/>
    <x v="6"/>
    <x v="4"/>
    <m/>
    <m/>
    <m/>
    <s v=" "/>
    <s v="Bem Imóvel"/>
    <s v="Edificação"/>
    <x v="0"/>
    <m/>
    <m/>
    <m/>
    <m/>
    <m/>
    <m/>
    <x v="1"/>
    <x v="1"/>
    <m/>
    <d v="1999-05-03T00:00:00"/>
    <x v="3"/>
    <m/>
    <m/>
    <m/>
    <m/>
    <m/>
    <m/>
    <m/>
    <m/>
    <m/>
    <m/>
  </r>
  <r>
    <x v="0"/>
    <s v="Processo INDEFERIDO em 03/05/1999."/>
    <m/>
    <x v="2"/>
    <x v="2"/>
    <s v="Paulista"/>
    <x v="6"/>
    <s v="Engenho Maranguape"/>
    <n v="1"/>
    <x v="1"/>
    <n v="0"/>
    <n v="1249"/>
    <n v="1987"/>
    <m/>
    <m/>
    <m/>
    <x v="6"/>
    <x v="4"/>
    <m/>
    <m/>
    <m/>
    <s v=" "/>
    <s v="Bem Imóvel"/>
    <s v="Conjunto Arquitetônico"/>
    <x v="2"/>
    <m/>
    <m/>
    <m/>
    <m/>
    <m/>
    <m/>
    <x v="1"/>
    <x v="1"/>
    <m/>
    <d v="1999-05-03T00:00:00"/>
    <x v="3"/>
    <m/>
    <m/>
    <m/>
    <m/>
    <m/>
    <m/>
    <m/>
    <m/>
    <m/>
    <m/>
  </r>
  <r>
    <x v="2"/>
    <s v="Origem: DEPAM, 17/07/2013 / Destino: Superintendência, 27/09/2013"/>
    <s v="01458.000808/2013-12"/>
    <x v="3"/>
    <x v="12"/>
    <s v="São Paulo"/>
    <x v="7"/>
    <s v="Bairros: Jardim América, Jardim Europa, Jardim Paulista e Jardim Paulistano"/>
    <n v="1"/>
    <x v="1"/>
    <n v="1"/>
    <n v="1250"/>
    <n v="1987"/>
    <m/>
    <m/>
    <m/>
    <x v="6"/>
    <x v="8"/>
    <m/>
    <m/>
    <m/>
    <m/>
    <s v="Bem Imóvel"/>
    <s v="Conjunto Urbano"/>
    <x v="1"/>
    <m/>
    <m/>
    <m/>
    <m/>
    <m/>
    <m/>
    <x v="1"/>
    <x v="1"/>
    <m/>
    <m/>
    <x v="0"/>
    <m/>
    <m/>
    <m/>
    <m/>
    <m/>
    <m/>
    <m/>
    <m/>
    <m/>
    <m/>
  </r>
  <r>
    <x v="3"/>
    <s v="Anexado ao processo 216-T-39. Na CGID para análise de rerratificação "/>
    <m/>
    <x v="3"/>
    <x v="12"/>
    <s v="Santos"/>
    <x v="0"/>
    <s v="Igreja da Ordem 1ª do Carmo e seu acervo (arquivo) documental, inclusive os remanescentes do antigo convento do Carmo."/>
    <n v="1"/>
    <x v="1"/>
    <n v="1"/>
    <n v="1251"/>
    <n v="1987"/>
    <m/>
    <m/>
    <m/>
    <x v="6"/>
    <x v="6"/>
    <m/>
    <m/>
    <m/>
    <s v="SP-3548500-BI-ED-00005"/>
    <s v="Bem Imóvel"/>
    <s v="Edificação"/>
    <x v="0"/>
    <m/>
    <m/>
    <m/>
    <m/>
    <m/>
    <m/>
    <x v="1"/>
    <x v="1"/>
    <m/>
    <m/>
    <x v="0"/>
    <s v="ao qual foi apensado o processo nº 217-T-39 (Igreja e Convento de Nossa Senhora do Carmo). Em andamento Depam-RJ"/>
    <m/>
    <m/>
    <m/>
    <m/>
    <m/>
    <m/>
    <m/>
    <m/>
    <m/>
  </r>
  <r>
    <x v="0"/>
    <m/>
    <s v="01450.001532/2004-61"/>
    <x v="3"/>
    <x v="12"/>
    <s v="Santo André"/>
    <x v="7"/>
    <s v="Vila Ferroviária de Paranapiacaba"/>
    <n v="1"/>
    <x v="0"/>
    <n v="1"/>
    <n v="1252"/>
    <n v="1987"/>
    <m/>
    <m/>
    <m/>
    <x v="6"/>
    <x v="0"/>
    <m/>
    <m/>
    <m/>
    <s v="SP-3547809-BI-CU-00001"/>
    <s v="Bem Imóvel"/>
    <s v="Conjunto Urbano"/>
    <x v="1"/>
    <m/>
    <d v="2008-09-30T00:00:00"/>
    <m/>
    <m/>
    <n v="2002"/>
    <n v="35"/>
    <x v="67"/>
    <x v="8"/>
    <m/>
    <m/>
    <x v="0"/>
    <m/>
    <s v="T"/>
    <s v="sim"/>
    <s v="T"/>
    <s v="sim"/>
    <s v="sim"/>
    <m/>
    <s v="sim"/>
    <s v="???"/>
    <s v="Estudos de pré-setorização e diretrizes elaborados pela Sub-prefeitura e Condephaat, verificar adequação para o IPHAN"/>
  </r>
  <r>
    <x v="0"/>
    <s v="Encaminhado à SE/GO em 10/04/2014, encaminhado ao Arquivo Central com sugestão de indeferimento em 12/01/15"/>
    <s v="01458.002316/2010-19"/>
    <x v="5"/>
    <x v="15"/>
    <s v="Goiás"/>
    <x v="11"/>
    <s v="Serra Dourada"/>
    <n v="1"/>
    <x v="1"/>
    <n v="1"/>
    <n v="1253"/>
    <n v="1987"/>
    <m/>
    <s v="prefeitura  de Mossâmedes-GO"/>
    <m/>
    <x v="6"/>
    <x v="4"/>
    <m/>
    <d v="2015-01-16T00:00:00"/>
    <m/>
    <s v=" "/>
    <s v="Bem Paisagístico"/>
    <s v="Paisagem"/>
    <x v="1"/>
    <m/>
    <m/>
    <m/>
    <m/>
    <m/>
    <m/>
    <x v="1"/>
    <x v="1"/>
    <m/>
    <d v="2015-01-16T00:00:00"/>
    <x v="5"/>
    <m/>
    <m/>
    <m/>
    <m/>
    <m/>
    <m/>
    <m/>
    <m/>
    <m/>
    <m/>
  </r>
  <r>
    <x v="2"/>
    <s v="Origem: DEPAM/RJ. Destino: CGPN: 17/06/2010 (não recebido - verificar)"/>
    <s v="01458.002568/2010-30"/>
    <x v="3"/>
    <x v="3"/>
    <s v="Rio de Janeiro"/>
    <x v="11"/>
    <s v="Orla Marítima do Município do Rio de Janeiro"/>
    <n v="1"/>
    <x v="1"/>
    <n v="1"/>
    <n v="1254"/>
    <n v="1987"/>
    <m/>
    <m/>
    <m/>
    <x v="6"/>
    <x v="8"/>
    <m/>
    <m/>
    <m/>
    <s v=" "/>
    <s v="Bem Paisagístico"/>
    <s v="Paisagem"/>
    <x v="1"/>
    <m/>
    <m/>
    <m/>
    <m/>
    <m/>
    <m/>
    <x v="1"/>
    <x v="1"/>
    <m/>
    <m/>
    <x v="0"/>
    <m/>
    <m/>
    <m/>
    <m/>
    <m/>
    <m/>
    <m/>
    <m/>
    <m/>
    <m/>
  </r>
  <r>
    <x v="3"/>
    <m/>
    <s v="01458.000269/2013-11"/>
    <x v="2"/>
    <x v="2"/>
    <s v="Goiana"/>
    <x v="0"/>
    <s v="Igreja São Lourenço"/>
    <n v="1"/>
    <x v="1"/>
    <n v="1"/>
    <n v="1255"/>
    <n v="1987"/>
    <m/>
    <m/>
    <d v="1988-12-07T00:00:00"/>
    <x v="6"/>
    <x v="8"/>
    <s v="DEFERIMENTO"/>
    <m/>
    <m/>
    <s v=" "/>
    <s v="Bem Imóvel"/>
    <s v="Edificação"/>
    <x v="0"/>
    <m/>
    <m/>
    <m/>
    <m/>
    <m/>
    <m/>
    <x v="1"/>
    <x v="1"/>
    <m/>
    <m/>
    <x v="0"/>
    <m/>
    <m/>
    <m/>
    <m/>
    <m/>
    <m/>
    <m/>
    <m/>
    <m/>
    <m/>
  </r>
  <r>
    <x v="2"/>
    <s v="Origem: DEPAM 27/12/2012 / Destino: Superintendência 08/01/2013"/>
    <s v="01458.001550/2012-82"/>
    <x v="3"/>
    <x v="3"/>
    <s v="Paty do Alferes"/>
    <x v="11"/>
    <s v="Aldeia de Arcozelo"/>
    <n v="1"/>
    <x v="1"/>
    <n v="1"/>
    <n v="1256"/>
    <n v="1987"/>
    <m/>
    <m/>
    <m/>
    <x v="6"/>
    <x v="8"/>
    <m/>
    <m/>
    <m/>
    <s v=" "/>
    <s v="Bem Paisagístico"/>
    <s v="Paisagem"/>
    <x v="1"/>
    <m/>
    <m/>
    <m/>
    <m/>
    <m/>
    <m/>
    <x v="1"/>
    <x v="1"/>
    <m/>
    <m/>
    <x v="0"/>
    <m/>
    <m/>
    <m/>
    <m/>
    <m/>
    <m/>
    <m/>
    <m/>
    <m/>
    <m/>
  </r>
  <r>
    <x v="2"/>
    <s v="Origem: DEPAM, destino: SE/BA"/>
    <s v="01458.001039/2013-61"/>
    <x v="2"/>
    <x v="5"/>
    <s v="Ibitiara"/>
    <x v="0"/>
    <s v="Igreja Nossa Senhora dos Remédios"/>
    <n v="1"/>
    <x v="1"/>
    <n v="1"/>
    <n v="1257"/>
    <n v="1987"/>
    <m/>
    <m/>
    <m/>
    <x v="6"/>
    <x v="8"/>
    <m/>
    <m/>
    <m/>
    <s v=" "/>
    <s v="Bem Imóvel"/>
    <s v="Edificação"/>
    <x v="0"/>
    <m/>
    <m/>
    <m/>
    <m/>
    <m/>
    <m/>
    <x v="1"/>
    <x v="1"/>
    <m/>
    <m/>
    <x v="0"/>
    <m/>
    <m/>
    <m/>
    <m/>
    <m/>
    <m/>
    <m/>
    <m/>
    <m/>
    <m/>
  </r>
  <r>
    <x v="2"/>
    <s v="Na SE/RJ em 06/12/2012"/>
    <s v="01458.000668/2010-21"/>
    <x v="3"/>
    <x v="3"/>
    <s v="Magé"/>
    <x v="7"/>
    <s v="Vila da Estrela e Vila Inhomirim"/>
    <n v="1"/>
    <x v="1"/>
    <n v="1"/>
    <n v="1258"/>
    <n v="1987"/>
    <m/>
    <m/>
    <m/>
    <x v="6"/>
    <x v="8"/>
    <m/>
    <m/>
    <m/>
    <s v=" "/>
    <s v="Bem Imóvel"/>
    <s v="Conjunto Urbano"/>
    <x v="1"/>
    <m/>
    <m/>
    <m/>
    <m/>
    <m/>
    <m/>
    <x v="1"/>
    <x v="1"/>
    <m/>
    <m/>
    <x v="0"/>
    <m/>
    <m/>
    <m/>
    <m/>
    <m/>
    <m/>
    <m/>
    <m/>
    <m/>
    <m/>
  </r>
  <r>
    <x v="2"/>
    <s v="Encaminhado à Superintendência em 27/02/2014 (Anna)"/>
    <s v="01458.002319/2010-44"/>
    <x v="0"/>
    <x v="0"/>
    <s v="Mata"/>
    <x v="15"/>
    <s v="Reservas Paleobotânicas do Mun.da Mata"/>
    <n v="1"/>
    <x v="1"/>
    <n v="1"/>
    <n v="1259"/>
    <n v="1987"/>
    <m/>
    <m/>
    <m/>
    <x v="6"/>
    <x v="8"/>
    <m/>
    <m/>
    <m/>
    <s v=" "/>
    <s v="Bem Paleontológico"/>
    <s v="Sítio"/>
    <x v="1"/>
    <m/>
    <m/>
    <m/>
    <m/>
    <m/>
    <m/>
    <x v="1"/>
    <x v="1"/>
    <m/>
    <m/>
    <x v="0"/>
    <m/>
    <m/>
    <m/>
    <m/>
    <m/>
    <m/>
    <m/>
    <m/>
    <m/>
    <m/>
  </r>
  <r>
    <x v="2"/>
    <s v="Origem: DEPAM 27/12/2012 / Destino: Superintendência 08/01/2013"/>
    <s v="01458.001552/2012-71"/>
    <x v="3"/>
    <x v="3"/>
    <s v="Rio de Janeiro"/>
    <x v="3"/>
    <s v="Acervo móvel (filmico, documental, mobiliário e tecnológico), de propriedade da Light"/>
    <n v="1"/>
    <x v="1"/>
    <n v="1"/>
    <n v="1260"/>
    <n v="1988"/>
    <m/>
    <m/>
    <m/>
    <x v="6"/>
    <x v="8"/>
    <m/>
    <m/>
    <m/>
    <s v=" "/>
    <s v="Bem Móvel e Integrado"/>
    <s v="Acervo"/>
    <x v="1"/>
    <m/>
    <m/>
    <m/>
    <m/>
    <m/>
    <m/>
    <x v="1"/>
    <x v="1"/>
    <m/>
    <m/>
    <x v="0"/>
    <m/>
    <m/>
    <m/>
    <m/>
    <m/>
    <m/>
    <m/>
    <m/>
    <m/>
    <m/>
  </r>
  <r>
    <x v="0"/>
    <s v="Era duplicado. Apensado ao processo nº 1.097-T-83"/>
    <m/>
    <x v="0"/>
    <x v="4"/>
    <s v="Paranaguá"/>
    <x v="7"/>
    <s v="Centro Histórico de Paranaguá"/>
    <n v="1"/>
    <x v="1"/>
    <n v="1"/>
    <n v="1261"/>
    <n v="1988"/>
    <m/>
    <m/>
    <m/>
    <x v="6"/>
    <x v="4"/>
    <m/>
    <m/>
    <m/>
    <s v=" "/>
    <s v="Bem Imóvel"/>
    <s v="Conjunto Urbano"/>
    <x v="1"/>
    <m/>
    <m/>
    <m/>
    <m/>
    <m/>
    <m/>
    <x v="1"/>
    <x v="1"/>
    <m/>
    <m/>
    <x v="0"/>
    <m/>
    <m/>
    <m/>
    <m/>
    <m/>
    <m/>
    <m/>
    <m/>
    <m/>
    <m/>
  </r>
  <r>
    <x v="0"/>
    <s v="Reaberto para delimitação do entorno. Na CGAF em 10/02/2014"/>
    <s v="01512.002737/2011-11"/>
    <x v="0"/>
    <x v="0"/>
    <s v="Porto Alegre"/>
    <x v="4"/>
    <s v="Imóvel situado na Av. Independência, 867 conhecido como Palacete Argentina"/>
    <n v="1"/>
    <x v="0"/>
    <n v="1"/>
    <n v="1262"/>
    <n v="1988"/>
    <m/>
    <m/>
    <m/>
    <x v="6"/>
    <x v="0"/>
    <m/>
    <m/>
    <m/>
    <s v="RS4314902BIED00003"/>
    <s v="Bem Imóvel"/>
    <s v="Edificação"/>
    <x v="1"/>
    <m/>
    <m/>
    <d v="1990-03-14T00:00:00"/>
    <m/>
    <m/>
    <m/>
    <x v="63"/>
    <x v="9"/>
    <m/>
    <m/>
    <x v="0"/>
    <m/>
    <s v="Não se aplica"/>
    <m/>
    <s v="sim"/>
    <m/>
    <m/>
    <s v="sim"/>
    <m/>
    <n v="2014"/>
    <s v="Portaria n° 27, de 15/janeiro/2014, publicada no DOU nº 21, Seção 01, p. 09, de 30/janeiro/2014"/>
  </r>
  <r>
    <x v="0"/>
    <s v="Origem: DEPAM, destino: Presidência, com indicação de INDEFERIMENTO, em 05/05/2016"/>
    <s v="01458.0001040/2013-96"/>
    <x v="2"/>
    <x v="9"/>
    <s v="Ibiapina"/>
    <x v="4"/>
    <s v="Antiga Cadeia Pública"/>
    <n v="1"/>
    <x v="1"/>
    <n v="1"/>
    <n v="1263"/>
    <n v="1988"/>
    <d v="1987-11-30T00:00:00"/>
    <s v="Assembléia Legislativa"/>
    <m/>
    <x v="6"/>
    <x v="4"/>
    <m/>
    <m/>
    <m/>
    <s v=" "/>
    <s v="Bem Imóvel"/>
    <s v="Edificação"/>
    <x v="1"/>
    <m/>
    <m/>
    <m/>
    <m/>
    <m/>
    <m/>
    <x v="1"/>
    <x v="1"/>
    <m/>
    <d v="1905-07-08T00:00:00"/>
    <x v="5"/>
    <m/>
    <m/>
    <m/>
    <m/>
    <m/>
    <m/>
    <m/>
    <m/>
    <m/>
    <m/>
  </r>
  <r>
    <x v="0"/>
    <s v="indeferido em 16/07/2020"/>
    <s v="01458.001490/2012-06"/>
    <x v="5"/>
    <x v="15"/>
    <s v="Niquelândia"/>
    <x v="0"/>
    <s v="Igreja Santa Efigênia"/>
    <n v="1"/>
    <x v="1"/>
    <n v="1"/>
    <n v="1264"/>
    <n v="1988"/>
    <m/>
    <m/>
    <m/>
    <x v="6"/>
    <x v="4"/>
    <m/>
    <m/>
    <m/>
    <s v=" "/>
    <s v="Bem Imóvel"/>
    <s v="Edificação"/>
    <x v="0"/>
    <m/>
    <m/>
    <m/>
    <m/>
    <m/>
    <m/>
    <x v="1"/>
    <x v="1"/>
    <m/>
    <m/>
    <x v="0"/>
    <m/>
    <m/>
    <m/>
    <m/>
    <m/>
    <m/>
    <m/>
    <m/>
    <m/>
    <m/>
  </r>
  <r>
    <x v="0"/>
    <s v="Processo INDEFERIDO em 27/05/2008. Bem demolido."/>
    <m/>
    <x v="3"/>
    <x v="3"/>
    <s v="Vassouras"/>
    <x v="4"/>
    <s v="Casa à Rua Ana Jesuína nº 8"/>
    <n v="1"/>
    <x v="1"/>
    <n v="1"/>
    <n v="1265"/>
    <n v="1988"/>
    <m/>
    <m/>
    <m/>
    <x v="6"/>
    <x v="4"/>
    <m/>
    <m/>
    <m/>
    <s v=" "/>
    <s v="Bem Imóvel"/>
    <s v="Edificação"/>
    <x v="1"/>
    <m/>
    <m/>
    <m/>
    <m/>
    <m/>
    <m/>
    <x v="1"/>
    <x v="1"/>
    <m/>
    <d v="2008-05-27T00:00:00"/>
    <x v="2"/>
    <s v="O proc. nº 1265-T-88 deverá, oportunamente, ser apensado ao vol. do proc. nº 566-T-57 (Conjunto urbanístico e paisagístico da cidade de Vassouras, RJ"/>
    <m/>
    <m/>
    <m/>
    <m/>
    <m/>
    <m/>
    <m/>
    <m/>
    <m/>
  </r>
  <r>
    <x v="0"/>
    <s v="INDEFERIDO em 06/09/1988."/>
    <m/>
    <x v="2"/>
    <x v="8"/>
    <s v="Viana"/>
    <x v="4"/>
    <s v="Casa: Professor Antônio Lopes (Rua)"/>
    <n v="1"/>
    <x v="1"/>
    <n v="1"/>
    <n v="1266"/>
    <n v="1988"/>
    <m/>
    <m/>
    <m/>
    <x v="7"/>
    <x v="4"/>
    <m/>
    <m/>
    <m/>
    <s v=" "/>
    <s v="Bem Imóvel"/>
    <s v="Edificação"/>
    <x v="1"/>
    <m/>
    <m/>
    <m/>
    <m/>
    <n v="1988"/>
    <n v="134"/>
    <x v="1"/>
    <x v="1"/>
    <m/>
    <d v="1988-09-06T00:00:00"/>
    <x v="7"/>
    <s v="Imóvel demolido."/>
    <m/>
    <m/>
    <m/>
    <m/>
    <m/>
    <m/>
    <m/>
    <m/>
    <m/>
  </r>
  <r>
    <x v="3"/>
    <s v="Encaminhado à SE/PE em 11/04/2014"/>
    <s v="01450.000923/2014-30"/>
    <x v="2"/>
    <x v="2"/>
    <s v="Recife"/>
    <x v="11"/>
    <s v="Mata de Maranguape"/>
    <n v="1"/>
    <x v="1"/>
    <n v="1"/>
    <n v="1267"/>
    <n v="1988"/>
    <m/>
    <m/>
    <m/>
    <x v="6"/>
    <x v="8"/>
    <s v="INDEFERIMENTO"/>
    <m/>
    <m/>
    <s v=" "/>
    <s v="Bem Paisagístico"/>
    <s v="Paisagem"/>
    <x v="1"/>
    <m/>
    <m/>
    <m/>
    <m/>
    <m/>
    <m/>
    <x v="1"/>
    <x v="1"/>
    <m/>
    <m/>
    <x v="0"/>
    <m/>
    <m/>
    <m/>
    <m/>
    <m/>
    <m/>
    <m/>
    <m/>
    <m/>
    <m/>
  </r>
  <r>
    <x v="0"/>
    <s v="Processo INDEFERIDO em 23/01/2014."/>
    <s v="01458.000809/2013-59"/>
    <x v="2"/>
    <x v="16"/>
    <s v="Aracaju"/>
    <x v="4"/>
    <s v="Casa: Cine-Teatro Rio Branco "/>
    <n v="1"/>
    <x v="1"/>
    <n v="1"/>
    <n v="1268"/>
    <n v="1988"/>
    <m/>
    <m/>
    <m/>
    <x v="6"/>
    <x v="4"/>
    <m/>
    <m/>
    <m/>
    <s v=" "/>
    <s v="Bem Imóvel"/>
    <s v="Edificação"/>
    <x v="1"/>
    <m/>
    <m/>
    <m/>
    <m/>
    <m/>
    <m/>
    <x v="1"/>
    <x v="1"/>
    <m/>
    <d v="2013-05-16T00:00:00"/>
    <x v="5"/>
    <m/>
    <m/>
    <m/>
    <m/>
    <m/>
    <m/>
    <m/>
    <m/>
    <m/>
    <m/>
  </r>
  <r>
    <x v="0"/>
    <m/>
    <s v="01450.001542/2004-04"/>
    <x v="5"/>
    <x v="15"/>
    <s v="Corumbá de Goiás"/>
    <x v="7"/>
    <s v="Conjunto arquitetônico constituído pela Igreja Matriz de Nossa Senhora da Penha de França e dos bens edificados que a envolvem."/>
    <n v="1"/>
    <x v="0"/>
    <n v="1"/>
    <n v="1269"/>
    <n v="1988"/>
    <m/>
    <m/>
    <m/>
    <x v="6"/>
    <x v="0"/>
    <m/>
    <m/>
    <m/>
    <s v="GO5205802BICA00001"/>
    <s v="Bem Imóvel"/>
    <s v="Conjunto Urbano"/>
    <x v="1"/>
    <d v="2008-09-30T00:00:00"/>
    <m/>
    <m/>
    <m/>
    <n v="2000"/>
    <n v="22"/>
    <x v="67"/>
    <x v="8"/>
    <m/>
    <m/>
    <x v="0"/>
    <m/>
    <s v="T"/>
    <s v="sim"/>
    <s v="P"/>
    <s v="sim"/>
    <s v="sim"/>
    <s v="sim"/>
    <m/>
    <n v="2013"/>
    <s v="Portaria 68 de 22/02/13. Exclui-se deste tombamento a Casa Paroquial."/>
  </r>
  <r>
    <x v="0"/>
    <s v="Enviado para indeferimento em 24/01/2019"/>
    <s v="01458.000849/2012-10"/>
    <x v="3"/>
    <x v="6"/>
    <s v="São João del Rei"/>
    <x v="3"/>
    <s v="Acervo: bens móveis que pertencem à capela de Nossa Senhora da Ajuda da fazend a do Pombal, localizada na fazenda Ouro Fino."/>
    <n v="1"/>
    <x v="1"/>
    <n v="1"/>
    <n v="1270"/>
    <n v="1988"/>
    <m/>
    <m/>
    <m/>
    <x v="6"/>
    <x v="4"/>
    <m/>
    <m/>
    <m/>
    <s v=" "/>
    <s v="Bem Móvel e Integrado"/>
    <s v="Acervo"/>
    <x v="1"/>
    <m/>
    <m/>
    <m/>
    <m/>
    <m/>
    <m/>
    <x v="1"/>
    <x v="1"/>
    <m/>
    <m/>
    <x v="0"/>
    <m/>
    <m/>
    <m/>
    <m/>
    <m/>
    <m/>
    <m/>
    <m/>
    <m/>
    <m/>
  </r>
  <r>
    <x v="3"/>
    <s v="recomenda indeferimento"/>
    <s v="01458.000270/2013-38"/>
    <x v="3"/>
    <x v="12"/>
    <s v="Iguape"/>
    <x v="6"/>
    <s v="Bairro: Jipovura(Katsura)"/>
    <n v="1"/>
    <x v="1"/>
    <n v="1"/>
    <n v="1271"/>
    <n v="1988"/>
    <m/>
    <m/>
    <m/>
    <x v="6"/>
    <x v="8"/>
    <s v="INDEFERIMENTO"/>
    <m/>
    <m/>
    <s v=" "/>
    <s v="Bem Imóvel"/>
    <s v="Conjunto Arquitetônico"/>
    <x v="1"/>
    <m/>
    <m/>
    <m/>
    <m/>
    <m/>
    <m/>
    <x v="1"/>
    <x v="1"/>
    <m/>
    <m/>
    <x v="0"/>
    <m/>
    <m/>
    <m/>
    <m/>
    <m/>
    <m/>
    <m/>
    <m/>
    <m/>
    <m/>
  </r>
  <r>
    <x v="2"/>
    <s v="Origem: DEPAM 17/01/2013 / Destino: Superintendência 31/01/2013."/>
    <s v="01458.000081/2013-65"/>
    <x v="2"/>
    <x v="5"/>
    <s v="Itaberaba"/>
    <x v="8"/>
    <s v="Cruzeiro de Itaberaba"/>
    <n v="1"/>
    <x v="1"/>
    <n v="1"/>
    <n v="1272"/>
    <n v="1988"/>
    <m/>
    <m/>
    <m/>
    <x v="6"/>
    <x v="8"/>
    <m/>
    <m/>
    <m/>
    <s v=" "/>
    <s v="Bem Móvel e Integrado"/>
    <s v="Artefato"/>
    <x v="1"/>
    <m/>
    <m/>
    <m/>
    <m/>
    <m/>
    <m/>
    <x v="1"/>
    <x v="1"/>
    <m/>
    <m/>
    <x v="0"/>
    <m/>
    <m/>
    <m/>
    <m/>
    <m/>
    <m/>
    <m/>
    <m/>
    <m/>
    <m/>
  </r>
  <r>
    <x v="3"/>
    <s v="Nome do processo alterado para abarcar as demais freguesias. O processo 1215-T-86, referente ao Ribeirão da Ilha, foi anexado a esse. Notificado em 04/11/2016."/>
    <s v="01510.000565/2011-61"/>
    <x v="0"/>
    <x v="10"/>
    <s v="Florianópolis"/>
    <x v="7"/>
    <s v="Freguesias Luso-Brasileiras na Região da Grande Florianópolis (Ribeirão da Ilha)_x000a_Nome anterior do processo: Enseada do Brito"/>
    <n v="1"/>
    <x v="3"/>
    <n v="1"/>
    <n v="1273"/>
    <n v="1988"/>
    <m/>
    <m/>
    <m/>
    <x v="6"/>
    <x v="9"/>
    <m/>
    <m/>
    <d v="2016-11-04T00:00:00"/>
    <s v="SC-4211900-BI-CU-00001"/>
    <s v="Bem Imóvel"/>
    <s v="Conjunto Urbano"/>
    <x v="1"/>
    <m/>
    <m/>
    <m/>
    <m/>
    <m/>
    <m/>
    <x v="1"/>
    <x v="1"/>
    <m/>
    <m/>
    <x v="0"/>
    <m/>
    <s v="T"/>
    <m/>
    <m/>
    <m/>
    <m/>
    <m/>
    <m/>
    <m/>
    <m/>
  </r>
  <r>
    <x v="9"/>
    <m/>
    <m/>
    <x v="1"/>
    <x v="10"/>
    <s v="Florianópolis"/>
    <x v="7"/>
    <s v="Freguesias Luso-Brasileiras na Região da Grande Florianópolis ( Santo Antônio de Lisboa)_x000a_Nome anterior do processo: Enseada do Brito"/>
    <n v="1"/>
    <x v="3"/>
    <n v="0"/>
    <n v="1273"/>
    <n v="1988"/>
    <m/>
    <m/>
    <m/>
    <x v="6"/>
    <x v="9"/>
    <m/>
    <m/>
    <s v=" 04/11/2016"/>
    <s v="SC-4211900-BI-CU-00002"/>
    <s v="Bem Imóvel"/>
    <s v="Conjunto Urbano"/>
    <x v="1"/>
    <m/>
    <m/>
    <m/>
    <m/>
    <m/>
    <m/>
    <x v="1"/>
    <x v="1"/>
    <m/>
    <m/>
    <x v="0"/>
    <m/>
    <s v="T"/>
    <m/>
    <m/>
    <m/>
    <m/>
    <m/>
    <m/>
    <m/>
    <m/>
  </r>
  <r>
    <x v="3"/>
    <s v="Nome do processo alterado para abarcar as demais freguesias. O processo 1215-T-86, referente ao Ribeirão da Ilha, foi anexado a esse. Notificado em 04/11/2016."/>
    <s v="01510.000565/2011-61"/>
    <x v="0"/>
    <x v="10"/>
    <s v="Florianópolis"/>
    <x v="7"/>
    <s v="Freguesias Luso-Brasileiras na Região da Grande Florianópolis (Lagoa da Conceição)_x000a_Nome anterior do processo: Enseada do Brito"/>
    <n v="1"/>
    <x v="3"/>
    <n v="0"/>
    <n v="1273"/>
    <n v="1988"/>
    <m/>
    <m/>
    <m/>
    <x v="6"/>
    <x v="9"/>
    <m/>
    <m/>
    <s v=" 04/11/2016"/>
    <s v="SC-4211900-BI-CU-00002"/>
    <s v="Bem Imóvel"/>
    <s v="Conjunto Urbano"/>
    <x v="1"/>
    <m/>
    <m/>
    <m/>
    <m/>
    <m/>
    <m/>
    <x v="1"/>
    <x v="1"/>
    <m/>
    <m/>
    <x v="0"/>
    <m/>
    <s v="T"/>
    <m/>
    <m/>
    <m/>
    <m/>
    <m/>
    <m/>
    <m/>
    <m/>
  </r>
  <r>
    <x v="0"/>
    <s v="Processo INDEFERIDO em 01/08/1997."/>
    <m/>
    <x v="5"/>
    <x v="15"/>
    <s v="Aparecida de Goiania"/>
    <x v="0"/>
    <s v="Igreja Nossa Senhora da Aparecida"/>
    <n v="1"/>
    <x v="1"/>
    <n v="1"/>
    <n v="1274"/>
    <n v="1988"/>
    <m/>
    <m/>
    <m/>
    <x v="6"/>
    <x v="4"/>
    <m/>
    <m/>
    <m/>
    <s v=" "/>
    <s v="Bem Imóvel"/>
    <s v="Edificação"/>
    <x v="0"/>
    <m/>
    <m/>
    <m/>
    <m/>
    <m/>
    <m/>
    <x v="1"/>
    <x v="1"/>
    <m/>
    <d v="1997-08-01T00:00:00"/>
    <x v="3"/>
    <m/>
    <m/>
    <m/>
    <m/>
    <m/>
    <m/>
    <m/>
    <m/>
    <m/>
    <m/>
  </r>
  <r>
    <x v="3"/>
    <s v="Superintendência recomenda dar continuidade à instrução. Origem: Superintendência / Destino: Depam 01/12/2016"/>
    <s v="01458.000850/2012-44"/>
    <x v="3"/>
    <x v="6"/>
    <s v="Araxá"/>
    <x v="2"/>
    <s v="Conjunto: Complexo Hidrotermal do Barreiro"/>
    <n v="1"/>
    <x v="1"/>
    <n v="1"/>
    <n v="1275"/>
    <n v="1988"/>
    <m/>
    <m/>
    <m/>
    <x v="6"/>
    <x v="8"/>
    <s v="DEFERIMENTO"/>
    <m/>
    <m/>
    <s v=" "/>
    <s v="Bem Imóvel"/>
    <s v="Conjunto Arquitetônico"/>
    <x v="1"/>
    <m/>
    <m/>
    <m/>
    <m/>
    <m/>
    <m/>
    <x v="1"/>
    <x v="1"/>
    <m/>
    <m/>
    <x v="0"/>
    <m/>
    <m/>
    <m/>
    <m/>
    <m/>
    <m/>
    <m/>
    <m/>
    <m/>
    <m/>
  </r>
  <r>
    <x v="2"/>
    <s v="Enviado a Superintendência para instrução. Origem: DEPAM / Origem: Superintendência 28/06/2012"/>
    <s v="01458.000847-2012-21"/>
    <x v="3"/>
    <x v="6"/>
    <s v="Paracatu"/>
    <x v="0"/>
    <s v="Igreja: São Sebastião (Capela)"/>
    <n v="1"/>
    <x v="1"/>
    <n v="1"/>
    <n v="1276"/>
    <n v="1988"/>
    <m/>
    <m/>
    <m/>
    <x v="6"/>
    <x v="8"/>
    <m/>
    <m/>
    <m/>
    <s v=" "/>
    <s v="Bem Imóvel"/>
    <s v="Edificação"/>
    <x v="0"/>
    <m/>
    <m/>
    <m/>
    <m/>
    <m/>
    <m/>
    <x v="1"/>
    <x v="1"/>
    <m/>
    <m/>
    <x v="0"/>
    <m/>
    <m/>
    <m/>
    <m/>
    <m/>
    <m/>
    <m/>
    <m/>
    <m/>
    <m/>
  </r>
  <r>
    <x v="2"/>
    <s v="Origem: DEPAM. Destino: SE-RJ. Em 23/12/2016"/>
    <s v="01458.001551/2012-27"/>
    <x v="3"/>
    <x v="3"/>
    <s v="Campos"/>
    <x v="4"/>
    <s v="Instituto Presídio do Norte do Estado"/>
    <n v="1"/>
    <x v="1"/>
    <n v="1"/>
    <n v="1277"/>
    <n v="1988"/>
    <m/>
    <m/>
    <m/>
    <x v="6"/>
    <x v="8"/>
    <m/>
    <m/>
    <m/>
    <s v=" "/>
    <s v="Bem Imóvel"/>
    <s v="Edificação"/>
    <x v="1"/>
    <m/>
    <m/>
    <m/>
    <m/>
    <m/>
    <m/>
    <x v="1"/>
    <x v="1"/>
    <m/>
    <m/>
    <x v="0"/>
    <m/>
    <m/>
    <m/>
    <m/>
    <m/>
    <m/>
    <m/>
    <m/>
    <m/>
    <m/>
  </r>
  <r>
    <x v="0"/>
    <s v="Processo INDEFERIDO em 08/12/1998."/>
    <m/>
    <x v="3"/>
    <x v="3"/>
    <s v="Volta Redonda"/>
    <x v="4"/>
    <s v="Cine Nove de Abril"/>
    <n v="1"/>
    <x v="1"/>
    <n v="1"/>
    <n v="1278"/>
    <n v="1988"/>
    <m/>
    <m/>
    <m/>
    <x v="6"/>
    <x v="4"/>
    <m/>
    <m/>
    <m/>
    <s v=" "/>
    <s v="Bem Imóvel"/>
    <s v="Edificação"/>
    <x v="1"/>
    <m/>
    <m/>
    <m/>
    <m/>
    <n v="1994"/>
    <n v="6"/>
    <x v="1"/>
    <x v="1"/>
    <m/>
    <d v="1998-12-08T00:00:00"/>
    <x v="3"/>
    <m/>
    <m/>
    <m/>
    <m/>
    <m/>
    <m/>
    <m/>
    <m/>
    <m/>
    <m/>
  </r>
  <r>
    <x v="0"/>
    <s v="Processo INDEFERIDO em 10/02/2012. Nova solicitação de tombamento do Auditório da Rádio Nacional e seus anexos (01450.011327/2016-47). Encaminhado ao Arquivo em 09/11/2016 solicitando o DESARQUIVAMENTO e envio à SE-RJ para análise e manifestação."/>
    <s v="01450.011590/2008-26"/>
    <x v="3"/>
    <x v="3"/>
    <s v="Rio de Janeiro"/>
    <x v="4"/>
    <s v="Estúdios da Rádio Nacional"/>
    <n v="1"/>
    <x v="1"/>
    <n v="1"/>
    <n v="1279"/>
    <n v="1988"/>
    <m/>
    <m/>
    <m/>
    <x v="6"/>
    <x v="4"/>
    <m/>
    <m/>
    <m/>
    <s v=" "/>
    <s v="Bem Imóvel"/>
    <s v="Edificação"/>
    <x v="1"/>
    <m/>
    <m/>
    <m/>
    <m/>
    <n v="2010"/>
    <n v="64"/>
    <x v="1"/>
    <x v="1"/>
    <m/>
    <d v="2012-02-10T00:00:00"/>
    <x v="5"/>
    <s v="Indeferido na 64º reunião (2010), mas tombado o edifício A Noite na 72ª reunião (2013)."/>
    <m/>
    <m/>
    <m/>
    <m/>
    <m/>
    <m/>
    <m/>
    <m/>
    <m/>
  </r>
  <r>
    <x v="0"/>
    <m/>
    <s v="01450.003946/2004-24"/>
    <x v="3"/>
    <x v="3"/>
    <s v="Rio de Janeiro"/>
    <x v="4"/>
    <s v="Casa Av. Rio Branco, 241 - antigo Supremo Tribunal Federal"/>
    <n v="1"/>
    <x v="0"/>
    <n v="1"/>
    <n v="1280"/>
    <n v="1988"/>
    <m/>
    <m/>
    <m/>
    <x v="6"/>
    <x v="0"/>
    <m/>
    <m/>
    <m/>
    <s v="RJ-3304557-BI-ED-00113"/>
    <s v="Bem Imóvel"/>
    <s v="Edificação"/>
    <x v="1"/>
    <m/>
    <d v="2017-09-08T00:00:00"/>
    <d v="2017-09-08T00:00:00"/>
    <m/>
    <n v="2016"/>
    <s v="28, 84"/>
    <x v="40"/>
    <x v="1"/>
    <m/>
    <m/>
    <x v="0"/>
    <s v="Na 28ª reunião do Conselho (2001), a análise foi suspensa pois o relator faltou a reunião e seu parecer, que foi enviado ao conselho, pedia o envio do processo para apreciação da área técnica do IPHAN para serem realizados mais estudos visando a melhor co"/>
    <s v="Não se aplica"/>
    <m/>
    <m/>
    <m/>
    <m/>
    <m/>
    <m/>
    <m/>
    <m/>
  </r>
  <r>
    <x v="2"/>
    <s v="Encaminhado à SE RJ em 05/12/2018 (passivo de processos)"/>
    <s v="01458.002329/2010-80"/>
    <x v="3"/>
    <x v="3"/>
    <s v="Rio de Janeiro"/>
    <x v="11"/>
    <s v="Espelho d'água e contorno da Baía de Guanabara"/>
    <n v="1"/>
    <x v="1"/>
    <n v="1"/>
    <n v="1281"/>
    <n v="1988"/>
    <m/>
    <m/>
    <m/>
    <x v="6"/>
    <x v="8"/>
    <m/>
    <m/>
    <m/>
    <s v=" "/>
    <s v="Bem Paisagístico"/>
    <s v="Paisagem"/>
    <x v="1"/>
    <m/>
    <m/>
    <m/>
    <m/>
    <m/>
    <m/>
    <x v="1"/>
    <x v="1"/>
    <m/>
    <m/>
    <x v="0"/>
    <m/>
    <m/>
    <m/>
    <m/>
    <m/>
    <m/>
    <m/>
    <m/>
    <m/>
    <m/>
  </r>
  <r>
    <x v="0"/>
    <s v="Processo INDEFERIDO em 15/09/2010."/>
    <m/>
    <x v="2"/>
    <x v="9"/>
    <s v="Itapipoca"/>
    <x v="4"/>
    <s v="Casa de Anastácia Alves Braga, conhecida como &quot;O Saranhão&quot;"/>
    <n v="1"/>
    <x v="1"/>
    <n v="1"/>
    <n v="1282"/>
    <n v="1988"/>
    <m/>
    <m/>
    <m/>
    <x v="6"/>
    <x v="4"/>
    <m/>
    <m/>
    <m/>
    <s v=" "/>
    <s v="Bem Imóvel"/>
    <s v="Edificação"/>
    <x v="1"/>
    <m/>
    <m/>
    <m/>
    <m/>
    <m/>
    <m/>
    <x v="1"/>
    <x v="1"/>
    <m/>
    <d v="2010-09-15T00:00:00"/>
    <x v="5"/>
    <m/>
    <m/>
    <m/>
    <m/>
    <m/>
    <m/>
    <m/>
    <m/>
    <m/>
    <m/>
  </r>
  <r>
    <x v="2"/>
    <s v="Origem: DEPAM. Destino: SE-RJ, em 13/06/2016"/>
    <s v="01458.001178/2012-12"/>
    <x v="3"/>
    <x v="3"/>
    <s v="Rio de Janeiro"/>
    <x v="2"/>
    <s v="Casa: Praça da Cruz Vermelha, inclusive as casas que compõem o Conjunto Arquitetônico."/>
    <n v="1"/>
    <x v="1"/>
    <n v="1"/>
    <n v="1283"/>
    <n v="1988"/>
    <m/>
    <m/>
    <m/>
    <x v="6"/>
    <x v="8"/>
    <m/>
    <m/>
    <m/>
    <s v=" "/>
    <s v="Bem Imóvel"/>
    <s v="Conjunto Arquitetônico"/>
    <x v="1"/>
    <m/>
    <m/>
    <m/>
    <m/>
    <m/>
    <m/>
    <x v="1"/>
    <x v="1"/>
    <m/>
    <m/>
    <x v="0"/>
    <m/>
    <m/>
    <m/>
    <m/>
    <m/>
    <m/>
    <m/>
    <m/>
    <m/>
    <m/>
  </r>
  <r>
    <x v="2"/>
    <s v="Encaminhado solicitando especificações dos subsídios necessários para conclusão"/>
    <s v="01458.001041/2013-31"/>
    <x v="2"/>
    <x v="16"/>
    <s v="Poço Redondo"/>
    <x v="11"/>
    <s v="Grota de Angicos, onde morreu Lampião"/>
    <n v="1"/>
    <x v="1"/>
    <n v="1"/>
    <n v="1284"/>
    <n v="1988"/>
    <m/>
    <m/>
    <m/>
    <x v="6"/>
    <x v="8"/>
    <m/>
    <m/>
    <m/>
    <s v=" "/>
    <s v="Bem Paisagístico"/>
    <s v="Paisagem"/>
    <x v="1"/>
    <m/>
    <m/>
    <m/>
    <m/>
    <m/>
    <m/>
    <x v="1"/>
    <x v="1"/>
    <m/>
    <m/>
    <x v="0"/>
    <m/>
    <m/>
    <m/>
    <m/>
    <m/>
    <m/>
    <m/>
    <m/>
    <m/>
    <m/>
  </r>
  <r>
    <x v="0"/>
    <m/>
    <s v="01450.014052/2006-21"/>
    <x v="3"/>
    <x v="3"/>
    <s v="Rio de Janeiro"/>
    <x v="4"/>
    <s v="Ed. Dom Pedro II, Central do Brasil"/>
    <n v="1"/>
    <x v="0"/>
    <n v="1"/>
    <n v="1285"/>
    <n v="1989"/>
    <m/>
    <m/>
    <m/>
    <x v="6"/>
    <x v="0"/>
    <m/>
    <m/>
    <m/>
    <s v="RJ3304557BIED00004"/>
    <s v="Bem Imóvel"/>
    <s v="Edificação"/>
    <x v="1"/>
    <d v="2008-01-07T00:00:00"/>
    <d v="2008-01-07T00:00:00"/>
    <m/>
    <m/>
    <n v="2005"/>
    <n v="48"/>
    <x v="67"/>
    <x v="8"/>
    <m/>
    <m/>
    <x v="0"/>
    <m/>
    <s v="Não se aplica"/>
    <m/>
    <s v="P"/>
    <s v="sim"/>
    <s v="sim"/>
    <s v="sim"/>
    <m/>
    <n v="2013"/>
    <s v="PORTARIA Nº  135, DE 13 DE FEVEREIRO DE 2013"/>
  </r>
  <r>
    <x v="0"/>
    <m/>
    <m/>
    <x v="2"/>
    <x v="5"/>
    <s v="São Félix"/>
    <x v="7"/>
    <s v="Conjunto Arquitetônico Urbanístico e Paisagístico da Cidade de São Félix"/>
    <n v="1"/>
    <x v="0"/>
    <n v="1"/>
    <n v="1286"/>
    <n v="1989"/>
    <m/>
    <m/>
    <m/>
    <x v="6"/>
    <x v="0"/>
    <m/>
    <m/>
    <m/>
    <s v="BA2929008BICA00001"/>
    <s v="Bem Imóvel"/>
    <s v="Conjunto Urbano"/>
    <x v="1"/>
    <d v="2012-07-09T00:00:00"/>
    <d v="2012-07-09T00:00:00"/>
    <m/>
    <m/>
    <n v="2010"/>
    <n v="65"/>
    <x v="45"/>
    <x v="7"/>
    <m/>
    <m/>
    <x v="0"/>
    <s v="Inscrito em 09/07/2012. Livro Histórico, v.3, f. 035-038, nº 605 / Livro Arqueológico, Etnog. e Paisag., v.2, f. 067-070, nº 155."/>
    <s v="T"/>
    <m/>
    <s v="sim"/>
    <m/>
    <m/>
    <s v="não"/>
    <m/>
    <m/>
    <m/>
  </r>
  <r>
    <x v="0"/>
    <s v="No Arquivo Central, para envio ao DEPAM. Origem:DEPAM. Destino: SE/RJ em 23/12/2016"/>
    <s v="01458.001578/2012-10"/>
    <x v="3"/>
    <x v="3"/>
    <s v="Rio de Janeiro"/>
    <x v="4"/>
    <s v="Instituto Nacional de Educação de Surdos"/>
    <n v="1"/>
    <x v="1"/>
    <n v="1"/>
    <n v="1287"/>
    <n v="1989"/>
    <m/>
    <m/>
    <m/>
    <x v="6"/>
    <x v="8"/>
    <s v="INDEFERIMENTO"/>
    <d v="2021-02-10T00:00:00"/>
    <m/>
    <s v=" "/>
    <s v="Bem Imóvel"/>
    <s v="Edificação"/>
    <x v="1"/>
    <m/>
    <m/>
    <m/>
    <m/>
    <m/>
    <m/>
    <x v="1"/>
    <x v="1"/>
    <m/>
    <m/>
    <x v="0"/>
    <m/>
    <m/>
    <m/>
    <m/>
    <m/>
    <m/>
    <m/>
    <m/>
    <m/>
    <m/>
  </r>
  <r>
    <x v="0"/>
    <m/>
    <m/>
    <x v="2"/>
    <x v="16"/>
    <s v="Laranjeiras"/>
    <x v="7"/>
    <s v="Laranjeiras, SE: conjunto arquitetônico e paisagístico"/>
    <n v="1"/>
    <x v="0"/>
    <n v="1"/>
    <n v="1288"/>
    <n v="1989"/>
    <m/>
    <m/>
    <m/>
    <x v="6"/>
    <x v="0"/>
    <m/>
    <m/>
    <m/>
    <s v="SE-2803609-BI-CU-00002"/>
    <s v="Bem Imóvel"/>
    <s v="Conjunto Urbano"/>
    <x v="1"/>
    <d v="1996-06-18T00:00:00"/>
    <d v="1996-06-18T00:00:00"/>
    <d v="1996-06-18T00:00:00"/>
    <m/>
    <n v="1995"/>
    <n v="8"/>
    <x v="48"/>
    <x v="9"/>
    <m/>
    <m/>
    <x v="0"/>
    <m/>
    <s v="T"/>
    <s v="sim"/>
    <s v="T"/>
    <s v="sim"/>
    <s v="sim"/>
    <s v="não"/>
    <s v="sim"/>
    <n v="2011"/>
    <s v="Estudo para normatização iniciado durante as Oficinas Regionais em 2011. setembro 2012 em finalização"/>
  </r>
  <r>
    <x v="0"/>
    <m/>
    <m/>
    <x v="2"/>
    <x v="5"/>
    <s v="Salvador"/>
    <x v="10"/>
    <s v="Parque e Fonte do Queimado"/>
    <n v="1"/>
    <x v="0"/>
    <n v="1"/>
    <n v="1289"/>
    <n v="1989"/>
    <m/>
    <m/>
    <m/>
    <x v="6"/>
    <x v="0"/>
    <m/>
    <m/>
    <m/>
    <s v="BA2927408PSJD00001"/>
    <s v="Bem Imóvel"/>
    <s v="Jardim Histórico"/>
    <x v="1"/>
    <m/>
    <d v="1997-02-14T00:00:00"/>
    <m/>
    <m/>
    <m/>
    <m/>
    <x v="68"/>
    <x v="9"/>
    <m/>
    <m/>
    <x v="0"/>
    <m/>
    <s v="Não se aplica"/>
    <m/>
    <m/>
    <m/>
    <m/>
    <m/>
    <m/>
    <m/>
    <m/>
  </r>
  <r>
    <x v="0"/>
    <s v="Encaminhado para INDEFERIMENTO em 18/11/2015"/>
    <s v="01458.000677/2012-84"/>
    <x v="3"/>
    <x v="6"/>
    <s v="Pains"/>
    <x v="0"/>
    <s v="Igreja do Rosário"/>
    <n v="1"/>
    <x v="1"/>
    <n v="1"/>
    <n v="1290"/>
    <n v="1989"/>
    <m/>
    <m/>
    <m/>
    <x v="6"/>
    <x v="4"/>
    <m/>
    <m/>
    <m/>
    <s v=" "/>
    <s v="Bem Imóvel"/>
    <s v="Edificação"/>
    <x v="0"/>
    <m/>
    <m/>
    <m/>
    <m/>
    <m/>
    <m/>
    <x v="1"/>
    <x v="1"/>
    <m/>
    <d v="1905-07-07T00:00:00"/>
    <x v="5"/>
    <m/>
    <m/>
    <m/>
    <m/>
    <m/>
    <m/>
    <m/>
    <m/>
    <m/>
    <m/>
  </r>
  <r>
    <x v="2"/>
    <s v="Encaminhado à SE/MG em 09/04/2014"/>
    <s v="01458.002315/2010-66"/>
    <x v="3"/>
    <x v="6"/>
    <s v="Poços de Caldas"/>
    <x v="11"/>
    <s v="Serra de São Domingos"/>
    <n v="1"/>
    <x v="1"/>
    <n v="1"/>
    <n v="1291"/>
    <n v="1989"/>
    <m/>
    <m/>
    <m/>
    <x v="6"/>
    <x v="8"/>
    <m/>
    <m/>
    <m/>
    <s v=" "/>
    <s v="Bem Paisagístico"/>
    <s v="Paisagem"/>
    <x v="1"/>
    <m/>
    <m/>
    <m/>
    <m/>
    <m/>
    <m/>
    <x v="1"/>
    <x v="1"/>
    <m/>
    <m/>
    <x v="0"/>
    <m/>
    <m/>
    <m/>
    <m/>
    <m/>
    <m/>
    <m/>
    <m/>
    <m/>
    <m/>
  </r>
  <r>
    <x v="0"/>
    <s v="Encaminhado para INDEFERIMENTO em 17/11/2015"/>
    <s v="01458.000676/2012-30"/>
    <x v="3"/>
    <x v="6"/>
    <s v="Lagoa Santa"/>
    <x v="0"/>
    <s v="Igreja Nossa Senhora do Rosário"/>
    <n v="1"/>
    <x v="1"/>
    <n v="1"/>
    <n v="1292"/>
    <n v="1989"/>
    <m/>
    <m/>
    <m/>
    <x v="6"/>
    <x v="4"/>
    <m/>
    <m/>
    <m/>
    <s v=" "/>
    <s v="Bem Imóvel"/>
    <s v="Edificação"/>
    <x v="0"/>
    <m/>
    <m/>
    <m/>
    <m/>
    <m/>
    <m/>
    <x v="1"/>
    <x v="1"/>
    <m/>
    <d v="1905-07-07T00:00:00"/>
    <x v="5"/>
    <m/>
    <m/>
    <m/>
    <m/>
    <m/>
    <m/>
    <m/>
    <m/>
    <m/>
    <m/>
  </r>
  <r>
    <x v="0"/>
    <m/>
    <s v="01458.000133/2012-12"/>
    <x v="4"/>
    <x v="27"/>
    <s v="Arraias"/>
    <x v="0"/>
    <s v="Igreja: Nossa Senhora dos Remédios"/>
    <n v="1"/>
    <x v="1"/>
    <n v="1"/>
    <n v="1293"/>
    <n v="1989"/>
    <m/>
    <m/>
    <m/>
    <x v="6"/>
    <x v="4"/>
    <m/>
    <d v="2020-01-07T00:00:00"/>
    <m/>
    <s v=" "/>
    <s v="Bem Imóvel"/>
    <s v="Edificação"/>
    <x v="0"/>
    <m/>
    <m/>
    <m/>
    <m/>
    <m/>
    <m/>
    <x v="1"/>
    <x v="1"/>
    <m/>
    <m/>
    <x v="0"/>
    <m/>
    <m/>
    <m/>
    <m/>
    <m/>
    <m/>
    <m/>
    <m/>
    <m/>
    <m/>
  </r>
  <r>
    <x v="0"/>
    <s v="ARQUIVADO em 29/12/2014"/>
    <s v="01458.002564/2010-51"/>
    <x v="4"/>
    <x v="27"/>
    <s v="Arraias"/>
    <x v="12"/>
    <s v="Reserva Arqueológica: Chapada dos Negros - reserva arqueológica"/>
    <n v="1"/>
    <x v="1"/>
    <n v="1"/>
    <n v="1294"/>
    <n v="1989"/>
    <d v="1989-02-11T00:00:00"/>
    <s v="Antonio Aires Costa - Presidente da Fundação Vó Ita"/>
    <s v="sem data"/>
    <x v="6"/>
    <x v="4"/>
    <m/>
    <d v="1914-12-29T00:00:00"/>
    <m/>
    <s v=" "/>
    <s v="Bem Arqueológico"/>
    <s v="Sítio"/>
    <x v="1"/>
    <m/>
    <m/>
    <m/>
    <m/>
    <m/>
    <m/>
    <x v="1"/>
    <x v="1"/>
    <m/>
    <d v="2014-12-29T00:00:00"/>
    <x v="5"/>
    <m/>
    <m/>
    <m/>
    <m/>
    <m/>
    <m/>
    <m/>
    <m/>
    <m/>
    <m/>
  </r>
  <r>
    <x v="0"/>
    <s v="Processo INDEFERIDO em 10/05/1999."/>
    <m/>
    <x v="2"/>
    <x v="5"/>
    <s v="São Francisco do Conde"/>
    <x v="4"/>
    <s v="Casa: Imperial Escola Agrícola da Bahia, no Engenho de São Bento das Lages; Imperial Escola Agrícola da Bahia, no Engenho de São Bento das Lages"/>
    <n v="1"/>
    <x v="1"/>
    <n v="1"/>
    <n v="1295"/>
    <n v="1989"/>
    <m/>
    <m/>
    <m/>
    <x v="6"/>
    <x v="4"/>
    <m/>
    <m/>
    <m/>
    <s v=" "/>
    <s v="Bem Imóvel"/>
    <s v="Edificação"/>
    <x v="1"/>
    <m/>
    <m/>
    <m/>
    <m/>
    <m/>
    <m/>
    <x v="1"/>
    <x v="1"/>
    <m/>
    <d v="1999-05-10T00:00:00"/>
    <x v="3"/>
    <m/>
    <m/>
    <m/>
    <m/>
    <m/>
    <m/>
    <m/>
    <m/>
    <m/>
    <m/>
  </r>
  <r>
    <x v="0"/>
    <s v="Processo INDEFERIDO em 04/10/2013."/>
    <s v="01458.000271/2013-82"/>
    <x v="0"/>
    <x v="4"/>
    <s v="Tomazina"/>
    <x v="0"/>
    <s v="Igreja Matriz de Tomazina"/>
    <n v="1"/>
    <x v="1"/>
    <n v="1"/>
    <n v="1296"/>
    <n v="1989"/>
    <m/>
    <m/>
    <m/>
    <x v="6"/>
    <x v="4"/>
    <m/>
    <m/>
    <m/>
    <s v=" "/>
    <s v="Bem Imóvel"/>
    <s v="Edificação"/>
    <x v="0"/>
    <m/>
    <m/>
    <m/>
    <m/>
    <m/>
    <m/>
    <x v="1"/>
    <x v="1"/>
    <m/>
    <d v="2013-10-04T00:00:00"/>
    <x v="5"/>
    <m/>
    <m/>
    <m/>
    <m/>
    <m/>
    <m/>
    <m/>
    <m/>
    <m/>
    <m/>
  </r>
  <r>
    <x v="0"/>
    <m/>
    <m/>
    <x v="4"/>
    <x v="11"/>
    <s v="Belém"/>
    <x v="10"/>
    <s v="Parque Zoobotânico do Museu Paraense Emílio Goeldi"/>
    <n v="1"/>
    <x v="0"/>
    <n v="1"/>
    <n v="1297"/>
    <n v="1989"/>
    <m/>
    <m/>
    <m/>
    <x v="6"/>
    <x v="0"/>
    <m/>
    <m/>
    <m/>
    <s v="PA-1501402-PS-JD-00002"/>
    <s v="Bem Paisagístico"/>
    <s v="Jardim Histórico"/>
    <x v="1"/>
    <d v="1994-01-03T00:00:00"/>
    <d v="1994-01-03T00:00:00"/>
    <m/>
    <m/>
    <n v="1990"/>
    <n v="139"/>
    <x v="69"/>
    <x v="9"/>
    <m/>
    <m/>
    <x v="0"/>
    <m/>
    <s v="T"/>
    <s v="sim"/>
    <s v="T"/>
    <s v="sim"/>
    <s v="sim"/>
    <m/>
    <m/>
    <m/>
    <m/>
  </r>
  <r>
    <x v="3"/>
    <s v="Enviado pela Superintendência para indeferimento em outubro de 2017. "/>
    <s v="01458.000675-2012-95"/>
    <x v="3"/>
    <x v="6"/>
    <s v="Santa Luzia"/>
    <x v="0"/>
    <s v="Igreja Matriz de Santa Luzia (sede da Irmandade do Santíssimo Sacramento)"/>
    <n v="1"/>
    <x v="1"/>
    <n v="1"/>
    <n v="1298"/>
    <n v="1989"/>
    <m/>
    <m/>
    <m/>
    <x v="6"/>
    <x v="8"/>
    <s v="INDEFERIMENTO"/>
    <m/>
    <m/>
    <s v=" "/>
    <s v="Bem Imóvel"/>
    <s v="Edificação"/>
    <x v="0"/>
    <m/>
    <m/>
    <m/>
    <m/>
    <m/>
    <m/>
    <x v="1"/>
    <x v="1"/>
    <m/>
    <m/>
    <x v="0"/>
    <m/>
    <m/>
    <m/>
    <m/>
    <m/>
    <m/>
    <m/>
    <m/>
    <m/>
    <m/>
  </r>
  <r>
    <x v="5"/>
    <s v="Info Arquivo: &quot;11/10/89-  DEPROT 00/02/98- DEPROT&quot;"/>
    <m/>
    <x v="3"/>
    <x v="6"/>
    <s v="Carmo do Cachoeira"/>
    <x v="2"/>
    <s v="Cemitério de escravos (Faz. Da Chamusca)."/>
    <n v="1"/>
    <x v="1"/>
    <n v="1"/>
    <n v="1299"/>
    <n v="1989"/>
    <m/>
    <m/>
    <m/>
    <x v="6"/>
    <x v="7"/>
    <m/>
    <m/>
    <m/>
    <s v=" "/>
    <s v="Bem Imóvel"/>
    <s v="Conjunto Arquitetônico"/>
    <x v="4"/>
    <m/>
    <m/>
    <m/>
    <m/>
    <m/>
    <m/>
    <x v="1"/>
    <x v="1"/>
    <m/>
    <m/>
    <x v="0"/>
    <m/>
    <m/>
    <m/>
    <m/>
    <m/>
    <m/>
    <m/>
    <m/>
    <m/>
    <m/>
  </r>
  <r>
    <x v="0"/>
    <m/>
    <s v="1450.013497/2007-75"/>
    <x v="2"/>
    <x v="13"/>
    <s v="Teresina"/>
    <x v="9"/>
    <s v="Ponte Metálica João Luís Ferreira"/>
    <n v="1"/>
    <x v="0"/>
    <n v="1"/>
    <n v="1300"/>
    <n v="1989"/>
    <m/>
    <m/>
    <m/>
    <x v="6"/>
    <x v="0"/>
    <m/>
    <m/>
    <m/>
    <s v="PI2211001BIOE00001"/>
    <s v="Bem Imóvel"/>
    <s v="Obra de Engenharia"/>
    <x v="1"/>
    <d v="2011-03-03T00:00:00"/>
    <d v="2011-03-03T00:00:00"/>
    <m/>
    <m/>
    <n v="2008"/>
    <n v="58"/>
    <x v="60"/>
    <x v="7"/>
    <m/>
    <m/>
    <x v="0"/>
    <m/>
    <s v="Não se aplica"/>
    <m/>
    <s v="T"/>
    <s v="sim"/>
    <m/>
    <m/>
    <m/>
    <m/>
    <m/>
  </r>
  <r>
    <x v="0"/>
    <s v="Processo INDEFERIDO  em 02/10/2014"/>
    <s v="01458.002562/2010-62"/>
    <x v="5"/>
    <x v="21"/>
    <s v="Bodoquena"/>
    <x v="11"/>
    <s v="Cavernas na Serra Bodoquena"/>
    <n v="1"/>
    <x v="1"/>
    <n v="1"/>
    <n v="1301"/>
    <n v="1989"/>
    <d v="1989-09-28T00:00:00"/>
    <s v="Grupo ambientalista ECOA"/>
    <s v="não consta"/>
    <x v="6"/>
    <x v="4"/>
    <m/>
    <m/>
    <m/>
    <s v=" "/>
    <s v="Bem Paisagístico"/>
    <s v="Paisagem"/>
    <x v="1"/>
    <m/>
    <m/>
    <m/>
    <m/>
    <m/>
    <m/>
    <x v="1"/>
    <x v="1"/>
    <m/>
    <d v="2014-10-02T00:00:00"/>
    <x v="5"/>
    <m/>
    <m/>
    <m/>
    <m/>
    <m/>
    <m/>
    <m/>
    <m/>
    <m/>
    <m/>
  </r>
  <r>
    <x v="2"/>
    <s v="Reaberto para rerratificação. Na Div-Tec da SE-RJ desde 22/12/2009 - para verificar se é questão paisagística apenas."/>
    <s v="01458.002582/2009-08"/>
    <x v="3"/>
    <x v="3"/>
    <s v="Arraial do Cabo"/>
    <x v="7"/>
    <s v="Conjunto: Arquitetônico e Paisagístico do Município de Arraial do Cabo"/>
    <n v="1"/>
    <x v="0"/>
    <n v="1"/>
    <n v="1302"/>
    <n v="1989"/>
    <m/>
    <m/>
    <m/>
    <x v="6"/>
    <x v="3"/>
    <m/>
    <m/>
    <m/>
    <s v="RJ-3300258-BI-CU-00001"/>
    <s v="Bem Imóvel"/>
    <s v="Conjunto Urbano"/>
    <x v="1"/>
    <d v="1967-04-27T00:00:00"/>
    <m/>
    <m/>
    <m/>
    <m/>
    <m/>
    <x v="29"/>
    <x v="4"/>
    <m/>
    <m/>
    <x v="0"/>
    <m/>
    <m/>
    <m/>
    <m/>
    <m/>
    <m/>
    <m/>
    <m/>
    <m/>
    <s v="processo não encontrado"/>
  </r>
  <r>
    <x v="3"/>
    <s v="Na CGID para inscrição"/>
    <s v="01458.001179/2012-59"/>
    <x v="3"/>
    <x v="3"/>
    <s v="Rio de Janeiro"/>
    <x v="4"/>
    <s v="Prédio do Instituto  de Resseguros do Brasil"/>
    <n v="1"/>
    <x v="4"/>
    <n v="1"/>
    <n v="1303"/>
    <n v="1990"/>
    <d v="1989-12-05T00:00:00"/>
    <s v="Instituto de Resseguro do Brasil"/>
    <m/>
    <x v="8"/>
    <x v="11"/>
    <m/>
    <m/>
    <m/>
    <s v=" RJ-3304557-BI-ED-00110"/>
    <s v="Bem Imóvel"/>
    <s v="Edificação"/>
    <x v="7"/>
    <m/>
    <m/>
    <s v="x"/>
    <m/>
    <n v="2016"/>
    <n v="84"/>
    <x v="1"/>
    <x v="1"/>
    <m/>
    <m/>
    <x v="0"/>
    <m/>
    <m/>
    <m/>
    <m/>
    <m/>
    <m/>
    <m/>
    <m/>
    <m/>
    <m/>
  </r>
  <r>
    <x v="3"/>
    <s v="Ficou como desaparecido por anos. Localizado em 2020 no DPI."/>
    <s v="01458.001524/2011-73"/>
    <x v="5"/>
    <x v="15"/>
    <s v="Cavalcante"/>
    <x v="16"/>
    <s v="Quilombo:Vão do Moleque"/>
    <n v="1"/>
    <x v="1"/>
    <n v="1"/>
    <n v="1304"/>
    <n v="1990"/>
    <m/>
    <m/>
    <m/>
    <x v="8"/>
    <x v="8"/>
    <s v="DEFERIMENTO"/>
    <m/>
    <m/>
    <s v=" "/>
    <s v="Bem Imóvel"/>
    <s v="Quilombo"/>
    <x v="1"/>
    <m/>
    <m/>
    <m/>
    <m/>
    <m/>
    <m/>
    <x v="1"/>
    <x v="1"/>
    <m/>
    <m/>
    <x v="0"/>
    <m/>
    <m/>
    <m/>
    <m/>
    <m/>
    <m/>
    <m/>
    <m/>
    <m/>
    <m/>
  </r>
  <r>
    <x v="8"/>
    <s v="Origem: DEPAM, destino: PF, em 03/02/2016 "/>
    <s v="01458.002000/2011-08/ 01551.000717/2011-49 (delimitação do entorno)"/>
    <x v="5"/>
    <x v="23"/>
    <s v="Brasília"/>
    <x v="7"/>
    <s v="Conjunto urbanístico de Brasília construído em decorrência do Plano Piloto traçado para a cidade"/>
    <n v="1"/>
    <x v="0"/>
    <n v="1"/>
    <n v="1305"/>
    <n v="1990"/>
    <m/>
    <m/>
    <m/>
    <x v="8"/>
    <x v="3"/>
    <m/>
    <m/>
    <m/>
    <s v="DF5300108BICU00001"/>
    <s v="Bem Imóvel"/>
    <s v="Conjunto Urbano"/>
    <x v="1"/>
    <m/>
    <d v="1990-03-14T00:00:00"/>
    <m/>
    <m/>
    <n v="1990"/>
    <n v="138"/>
    <x v="63"/>
    <x v="9"/>
    <m/>
    <m/>
    <x v="0"/>
    <m/>
    <s v="T"/>
    <s v="sim"/>
    <s v="P"/>
    <s v="sim"/>
    <s v="sim"/>
    <s v="sim"/>
    <s v="sim"/>
    <n v="2016"/>
    <s v="Normatização: Portaria 314/92 (Escalas); Portaria 68/2012 (Entorno); Portaria 166/2016 (detalhamento da 314); Portaria 184/2016 (Esplanada)"/>
  </r>
  <r>
    <x v="0"/>
    <s v="Processo INDEFERIDO em 18/11/2011."/>
    <s v="01450.011373/2007-55"/>
    <x v="0"/>
    <x v="10"/>
    <s v="Itajaí"/>
    <x v="4"/>
    <s v="Casarão Malburg"/>
    <n v="1"/>
    <x v="1"/>
    <n v="1"/>
    <n v="1306"/>
    <n v="1990"/>
    <m/>
    <m/>
    <m/>
    <x v="8"/>
    <x v="4"/>
    <m/>
    <m/>
    <m/>
    <s v=" "/>
    <s v="Bem Imóvel"/>
    <s v="Edificação"/>
    <x v="1"/>
    <m/>
    <m/>
    <m/>
    <m/>
    <m/>
    <m/>
    <x v="1"/>
    <x v="1"/>
    <m/>
    <d v="2011-11-18T00:00:00"/>
    <x v="5"/>
    <m/>
    <m/>
    <m/>
    <m/>
    <m/>
    <m/>
    <m/>
    <m/>
    <m/>
    <m/>
  </r>
  <r>
    <x v="0"/>
    <m/>
    <s v="01450.011619/2008-70"/>
    <x v="3"/>
    <x v="3"/>
    <s v="Rio de Janeiro"/>
    <x v="2"/>
    <s v="Conjunto Histórico do Forte de Copacabana, atual Museu Histórico do Exército, e o seu acervo móvel e integrado, no município do Rio de Janeiro, Estado do Rio de Janeiro"/>
    <n v="1"/>
    <x v="0"/>
    <n v="1"/>
    <n v="1307"/>
    <n v="1990"/>
    <m/>
    <m/>
    <m/>
    <x v="8"/>
    <x v="0"/>
    <m/>
    <m/>
    <m/>
    <s v="RJ-3304557-BI-CA-00012"/>
    <s v="Bem Imóvel"/>
    <s v="Conjunto Arquitetônico"/>
    <x v="5"/>
    <m/>
    <d v="2011-03-31T00:00:00"/>
    <m/>
    <m/>
    <n v="2004"/>
    <n v="42"/>
    <x v="60"/>
    <x v="7"/>
    <m/>
    <m/>
    <x v="0"/>
    <m/>
    <s v="Não se aplica"/>
    <m/>
    <m/>
    <m/>
    <m/>
    <m/>
    <m/>
    <m/>
    <m/>
  </r>
  <r>
    <x v="2"/>
    <s v="Destino: Superintendência 16/07/2013"/>
    <s v="01458.00682/2011-14"/>
    <x v="3"/>
    <x v="3"/>
    <s v="Rio de Janeiro"/>
    <x v="11"/>
    <s v="Conjunto: Paisagístico Natural, formado pela área da Prainha, Recreio dos Bandeirantes e Grumari"/>
    <n v="1"/>
    <x v="1"/>
    <n v="1"/>
    <n v="1308"/>
    <n v="1990"/>
    <m/>
    <m/>
    <m/>
    <x v="8"/>
    <x v="8"/>
    <m/>
    <m/>
    <m/>
    <s v=" "/>
    <s v="Bem Paisagístico"/>
    <s v="Paisagem"/>
    <x v="1"/>
    <m/>
    <m/>
    <m/>
    <m/>
    <m/>
    <m/>
    <x v="1"/>
    <x v="1"/>
    <m/>
    <m/>
    <x v="0"/>
    <m/>
    <m/>
    <m/>
    <m/>
    <m/>
    <m/>
    <m/>
    <m/>
    <m/>
    <m/>
  </r>
  <r>
    <x v="0"/>
    <s v="SE-PR quer rerratificar"/>
    <s v="01450.011594/2008-12"/>
    <x v="0"/>
    <x v="4"/>
    <s v="Lapa"/>
    <x v="7"/>
    <s v="Lapa, PR: conjunto arquitetônico e paisagístico"/>
    <n v="1"/>
    <x v="0"/>
    <n v="1"/>
    <n v="1309"/>
    <n v="1990"/>
    <m/>
    <m/>
    <m/>
    <x v="8"/>
    <x v="0"/>
    <m/>
    <m/>
    <m/>
    <s v="PR-4113205-BI-CU-00001"/>
    <s v="Bem Imóvel"/>
    <s v="Conjunto Urbano"/>
    <x v="1"/>
    <d v="1998-08-14T00:00:00"/>
    <d v="1998-08-14T00:00:00"/>
    <d v="1998-08-14T00:00:00"/>
    <m/>
    <s v="1992, 1997"/>
    <s v="3, 11"/>
    <x v="52"/>
    <x v="9"/>
    <m/>
    <m/>
    <x v="0"/>
    <m/>
    <s v="T"/>
    <s v="sim"/>
    <s v="T"/>
    <s v="sim"/>
    <s v="sim"/>
    <m/>
    <m/>
    <m/>
    <s v="Informações sobre delimitação das poligonais: DEPAM-RJ 98-99"/>
  </r>
  <r>
    <x v="0"/>
    <m/>
    <m/>
    <x v="3"/>
    <x v="3"/>
    <s v="Rio de Janeiro"/>
    <x v="3"/>
    <s v="Partituras de Heitor Villa-Lobos, depositadas no Museu Villa-Lobos, na Rua Sorocaba, 200 "/>
    <n v="1"/>
    <x v="0"/>
    <n v="1"/>
    <n v="1310"/>
    <n v="1990"/>
    <m/>
    <m/>
    <m/>
    <x v="8"/>
    <x v="0"/>
    <m/>
    <m/>
    <m/>
    <s v="RJ3304557BMAC00001"/>
    <s v="Bem Móvel e Integrado"/>
    <s v="Coleção"/>
    <x v="1"/>
    <m/>
    <d v="2004-07-07T00:00:00"/>
    <m/>
    <m/>
    <n v="2002"/>
    <n v="33"/>
    <x v="64"/>
    <x v="8"/>
    <m/>
    <m/>
    <x v="0"/>
    <m/>
    <s v="Não se aplica"/>
    <m/>
    <s v="Não se aplica"/>
    <m/>
    <m/>
    <m/>
    <m/>
    <m/>
    <m/>
  </r>
  <r>
    <x v="3"/>
    <s v="Em instrução na Superintendência - bens situados em Belterra e Aveiro. Parecer elaborado pela Maria Regina Weissheimer, no DEPAM. SE está articulando com Estado e não vai tombar pelo IPHAN"/>
    <s v="01510.001503/2012-57 (Parecer técnico)"/>
    <x v="4"/>
    <x v="11"/>
    <s v="Belterra"/>
    <x v="7"/>
    <s v="Áreas urbanas de Belterra e Fordlândia, em Santarém e Aveiro, respectivamente"/>
    <n v="1"/>
    <x v="1"/>
    <n v="1"/>
    <n v="1311"/>
    <n v="1990"/>
    <m/>
    <m/>
    <m/>
    <x v="8"/>
    <x v="8"/>
    <s v="DEFERIMENTO"/>
    <m/>
    <m/>
    <s v=" "/>
    <s v="Bem Imóvel"/>
    <s v="Conjunto Urbano"/>
    <x v="1"/>
    <m/>
    <m/>
    <m/>
    <m/>
    <m/>
    <m/>
    <x v="1"/>
    <x v="1"/>
    <m/>
    <m/>
    <x v="0"/>
    <m/>
    <m/>
    <m/>
    <m/>
    <m/>
    <m/>
    <m/>
    <m/>
    <m/>
    <m/>
  </r>
  <r>
    <x v="3"/>
    <s v="Em instrução na Superintendência - bens situados em Belterra e Aveiro. Parecer elaborado pela Maria Regina Weissheimer, no DEPAM. SE está articulando com Estado e não vai tombar pelo IPHAN"/>
    <s v="01510.001503/2012-57 (Parecer técnico)"/>
    <x v="4"/>
    <x v="11"/>
    <s v="Aveiro"/>
    <x v="7"/>
    <s v="Áreas urbanas de Belterra e Fordlândia, em Santarém e Aveiro, respectivamente"/>
    <n v="1"/>
    <x v="1"/>
    <n v="0"/>
    <n v="1311"/>
    <n v="1990"/>
    <m/>
    <m/>
    <m/>
    <x v="8"/>
    <x v="8"/>
    <s v="DEFERIMENTO"/>
    <m/>
    <m/>
    <s v=" "/>
    <s v="Bem Imóvel"/>
    <s v="Conjunto Urbano"/>
    <x v="1"/>
    <m/>
    <m/>
    <m/>
    <m/>
    <m/>
    <m/>
    <x v="1"/>
    <x v="1"/>
    <m/>
    <m/>
    <x v="0"/>
    <m/>
    <m/>
    <m/>
    <m/>
    <m/>
    <m/>
    <m/>
    <m/>
    <m/>
    <m/>
  </r>
  <r>
    <x v="3"/>
    <s v="No Conselho aguardando apreciação"/>
    <s v="01458.001009/2009-79"/>
    <x v="2"/>
    <x v="17"/>
    <s v="Coqueiro Seco"/>
    <x v="0"/>
    <s v="Igreja de Nossa Senhora Mãe dos Homens"/>
    <n v="1"/>
    <x v="3"/>
    <n v="1"/>
    <n v="1312"/>
    <n v="1990"/>
    <m/>
    <m/>
    <m/>
    <x v="8"/>
    <x v="9"/>
    <m/>
    <m/>
    <m/>
    <s v="AL2702207BIED00001"/>
    <s v="Bem Imóvel"/>
    <s v="Edificação"/>
    <x v="0"/>
    <m/>
    <m/>
    <m/>
    <m/>
    <m/>
    <m/>
    <x v="1"/>
    <x v="1"/>
    <m/>
    <m/>
    <x v="0"/>
    <m/>
    <s v="Não se aplica"/>
    <m/>
    <m/>
    <m/>
    <m/>
    <m/>
    <m/>
    <m/>
    <m/>
  </r>
  <r>
    <x v="2"/>
    <s v="Origem: Depam, destino: SE-RJ, em 10/04/2015"/>
    <s v="01458.001180/2012-83"/>
    <x v="3"/>
    <x v="3"/>
    <s v="Rio de Janeiro"/>
    <x v="4"/>
    <s v="Casa: Rua São Clemente,213"/>
    <n v="1"/>
    <x v="1"/>
    <n v="1"/>
    <n v="1313"/>
    <n v="1990"/>
    <d v="1990-04-04T00:00:00"/>
    <s v="Lucio Costa"/>
    <m/>
    <x v="8"/>
    <x v="8"/>
    <m/>
    <m/>
    <m/>
    <s v=" "/>
    <s v="Bem Imóvel"/>
    <s v="Edificação"/>
    <x v="1"/>
    <m/>
    <m/>
    <m/>
    <m/>
    <m/>
    <m/>
    <x v="1"/>
    <x v="1"/>
    <m/>
    <m/>
    <x v="0"/>
    <m/>
    <m/>
    <m/>
    <m/>
    <m/>
    <m/>
    <m/>
    <m/>
    <m/>
    <m/>
  </r>
  <r>
    <x v="5"/>
    <s v="02/07/98 - Não Localizado. Ver observações."/>
    <m/>
    <x v="0"/>
    <x v="10"/>
    <s v="Indaial"/>
    <x v="9"/>
    <s v="Pontes de ferro sobre o Rio Encano "/>
    <n v="1"/>
    <x v="1"/>
    <n v="1"/>
    <n v="1314"/>
    <n v="1990"/>
    <m/>
    <m/>
    <m/>
    <x v="8"/>
    <x v="7"/>
    <m/>
    <m/>
    <m/>
    <s v=" "/>
    <s v="Bem Imóvel"/>
    <s v="Obra de Engenharia"/>
    <x v="1"/>
    <m/>
    <m/>
    <m/>
    <m/>
    <m/>
    <m/>
    <x v="1"/>
    <x v="1"/>
    <m/>
    <m/>
    <x v="0"/>
    <s v="Info SE-SC (14/03/2016): Não se tem conhecimento do teor da proposta, nem do rol de bens elencados. A princípio, indicar-se-ia o arquivamento do pedido. "/>
    <m/>
    <m/>
    <m/>
    <m/>
    <m/>
    <m/>
    <m/>
    <m/>
    <m/>
  </r>
  <r>
    <x v="0"/>
    <s v="Processo INDEFERIDO em 03/05/1999."/>
    <m/>
    <x v="3"/>
    <x v="12"/>
    <s v="Campinas"/>
    <x v="6"/>
    <s v="Casa: Taquaral (Fazenda); Casa da Fazenda Taguaral"/>
    <n v="1"/>
    <x v="1"/>
    <n v="1"/>
    <n v="1315"/>
    <n v="1990"/>
    <m/>
    <m/>
    <m/>
    <x v="8"/>
    <x v="4"/>
    <m/>
    <m/>
    <m/>
    <s v=" "/>
    <s v="Bem Imóvel"/>
    <s v="Conjunto Arquitetônico"/>
    <x v="3"/>
    <m/>
    <m/>
    <m/>
    <m/>
    <m/>
    <m/>
    <x v="1"/>
    <x v="1"/>
    <m/>
    <d v="1999-05-03T00:00:00"/>
    <x v="3"/>
    <m/>
    <m/>
    <m/>
    <m/>
    <m/>
    <m/>
    <m/>
    <m/>
    <m/>
    <m/>
  </r>
  <r>
    <x v="3"/>
    <s v="Recomenda tombamento e solicita orientação para conclusão da instrução"/>
    <s v="01458.001088/2015-66"/>
    <x v="4"/>
    <x v="11"/>
    <s v="Belém"/>
    <x v="11"/>
    <s v="Bosque: Rodrigues Alves"/>
    <n v="1"/>
    <x v="1"/>
    <n v="1"/>
    <n v="1316"/>
    <n v="1990"/>
    <m/>
    <m/>
    <m/>
    <x v="8"/>
    <x v="8"/>
    <s v="DEFERIMENTO"/>
    <m/>
    <m/>
    <s v=" "/>
    <s v="Bem Paisagístico"/>
    <s v="Paisagem"/>
    <x v="1"/>
    <m/>
    <m/>
    <m/>
    <m/>
    <m/>
    <m/>
    <x v="1"/>
    <x v="1"/>
    <m/>
    <m/>
    <x v="0"/>
    <m/>
    <m/>
    <m/>
    <m/>
    <m/>
    <m/>
    <m/>
    <m/>
    <m/>
    <m/>
  </r>
  <r>
    <x v="0"/>
    <s v="INDEFERIDO em 28/12/2011."/>
    <s v="01458.001089/2015-19"/>
    <x v="2"/>
    <x v="9"/>
    <s v="Fortaleza"/>
    <x v="11"/>
    <s v="Dunas - Localidade de Taíba"/>
    <n v="1"/>
    <x v="1"/>
    <n v="1"/>
    <n v="1317"/>
    <n v="1990"/>
    <m/>
    <m/>
    <m/>
    <x v="8"/>
    <x v="4"/>
    <m/>
    <m/>
    <m/>
    <s v=" "/>
    <s v="Bem Paisagístico"/>
    <s v="Paisagem"/>
    <x v="1"/>
    <m/>
    <m/>
    <m/>
    <m/>
    <m/>
    <m/>
    <x v="1"/>
    <x v="1"/>
    <m/>
    <d v="1905-07-03T00:00:00"/>
    <x v="5"/>
    <m/>
    <m/>
    <m/>
    <m/>
    <m/>
    <m/>
    <m/>
    <m/>
    <m/>
    <m/>
  </r>
  <r>
    <x v="0"/>
    <s v="Indeferido em 10/07/2020"/>
    <s v="01458.000923/2012-06"/>
    <x v="3"/>
    <x v="6"/>
    <s v="Barbacena"/>
    <x v="4"/>
    <s v="Casa: Conde de Prados (Antigo Prédio do Fórum), Município de Barbacena, Estado de Minas Gerais."/>
    <n v="1"/>
    <x v="1"/>
    <n v="1"/>
    <n v="1318"/>
    <n v="1990"/>
    <m/>
    <m/>
    <m/>
    <x v="8"/>
    <x v="4"/>
    <m/>
    <d v="2020-07-10T00:00:00"/>
    <m/>
    <s v=" "/>
    <s v="Bem Imóvel"/>
    <s v="Edificação"/>
    <x v="1"/>
    <m/>
    <m/>
    <m/>
    <m/>
    <m/>
    <m/>
    <x v="1"/>
    <x v="1"/>
    <m/>
    <m/>
    <x v="0"/>
    <m/>
    <m/>
    <m/>
    <m/>
    <m/>
    <m/>
    <m/>
    <m/>
    <m/>
    <m/>
  </r>
  <r>
    <x v="3"/>
    <s v="retornou com estado de conservação"/>
    <s v="01458.001029/2009-40"/>
    <x v="3"/>
    <x v="3"/>
    <s v="Rio de Janeiro"/>
    <x v="8"/>
    <s v="Aviões (dois):Catalinas - 1º) No Museu Espacial (Rio de Janeiro/RJ), 2º) Na Base Aérea...."/>
    <n v="1"/>
    <x v="3"/>
    <n v="0"/>
    <n v="1319"/>
    <n v="1991"/>
    <m/>
    <m/>
    <m/>
    <x v="8"/>
    <x v="9"/>
    <s v="DEFERIMENTO"/>
    <m/>
    <d v="2012-04-25T00:00:00"/>
    <s v="RJ-3304557-BM-AC-00007 "/>
    <s v="Bem Móvel e Integrado"/>
    <s v="Artefato"/>
    <x v="1"/>
    <m/>
    <m/>
    <m/>
    <m/>
    <m/>
    <m/>
    <x v="1"/>
    <x v="1"/>
    <m/>
    <m/>
    <x v="0"/>
    <m/>
    <s v="Não se aplica"/>
    <m/>
    <s v="Não se aplica"/>
    <m/>
    <m/>
    <m/>
    <m/>
    <m/>
    <m/>
  </r>
  <r>
    <x v="2"/>
    <s v="Encaminhada para atualizar estado de conservação"/>
    <s v="01458.001029/2009-40"/>
    <x v="4"/>
    <x v="11"/>
    <s v="Belém"/>
    <x v="8"/>
    <s v="Aviões (dois):Catalinas - 1º) No Museu Espacial (Rio de Janeiro/RJ), 2º) Na Base Aérea...."/>
    <n v="1"/>
    <x v="3"/>
    <n v="1"/>
    <n v="1319"/>
    <n v="1991"/>
    <m/>
    <m/>
    <m/>
    <x v="8"/>
    <x v="9"/>
    <m/>
    <m/>
    <d v="2012-04-25T00:00:00"/>
    <s v="PA-1501402-BM-AC-00001"/>
    <s v="Bem Móvel e Integrado"/>
    <s v="Artefato"/>
    <x v="1"/>
    <m/>
    <m/>
    <m/>
    <m/>
    <m/>
    <m/>
    <x v="1"/>
    <x v="1"/>
    <m/>
    <m/>
    <x v="0"/>
    <m/>
    <s v="Não se aplica"/>
    <m/>
    <s v="Não se aplica"/>
    <m/>
    <m/>
    <m/>
    <m/>
    <m/>
    <m/>
  </r>
  <r>
    <x v="0"/>
    <m/>
    <m/>
    <x v="3"/>
    <x v="3"/>
    <s v="Rio de Janeiro"/>
    <x v="4"/>
    <s v="Imóvel situado na Av. Presidente Antônio Carlos, 641 denominado Palácio Tiradentes e obras de arte a ele integradas"/>
    <n v="1"/>
    <x v="0"/>
    <n v="1"/>
    <n v="1320"/>
    <n v="1992"/>
    <m/>
    <m/>
    <m/>
    <x v="8"/>
    <x v="0"/>
    <m/>
    <m/>
    <m/>
    <s v="RJ3304557BIED00012"/>
    <s v="Bem Imóvel"/>
    <s v="Edificação"/>
    <x v="1"/>
    <m/>
    <d v="1993-03-10T00:00:00"/>
    <d v="1993-06-17T00:00:00"/>
    <m/>
    <n v="1992"/>
    <n v="2"/>
    <x v="59"/>
    <x v="9"/>
    <m/>
    <m/>
    <x v="0"/>
    <m/>
    <s v="Não se aplica"/>
    <m/>
    <m/>
    <m/>
    <m/>
    <m/>
    <m/>
    <m/>
    <m/>
  </r>
  <r>
    <x v="3"/>
    <s v="Origem:SE/RJ. Destino: DEPAM, Recebido em 08/10/2016 - É rerratificação do processo T 503"/>
    <s v="01458.001579/2012-64"/>
    <x v="3"/>
    <x v="3"/>
    <s v="Rio de Janeiro"/>
    <x v="4"/>
    <s v="Casa: Avenida Venceslau Brás, 71 -Fundos;  Instituto de Psiquiatria no Campus da Praia Vermelha da Universidade Federal do Rio de Janeiro"/>
    <n v="1"/>
    <x v="1"/>
    <n v="1"/>
    <n v="1321"/>
    <n v="1991"/>
    <d v="2015-07-29T00:00:00"/>
    <s v="Instituto de Psiquiatria"/>
    <m/>
    <x v="8"/>
    <x v="8"/>
    <s v="DEFERIMENTO"/>
    <m/>
    <m/>
    <s v=" "/>
    <s v="Bem Imóvel"/>
    <s v="Edificação"/>
    <x v="7"/>
    <m/>
    <m/>
    <m/>
    <m/>
    <m/>
    <m/>
    <x v="1"/>
    <x v="1"/>
    <m/>
    <m/>
    <x v="0"/>
    <m/>
    <m/>
    <m/>
    <m/>
    <m/>
    <m/>
    <m/>
    <m/>
    <m/>
    <m/>
  </r>
  <r>
    <x v="0"/>
    <s v="Poligonal é o Parque"/>
    <m/>
    <x v="2"/>
    <x v="13"/>
    <s v="São Raimundo Nonato"/>
    <x v="12"/>
    <s v="Parque Nacional da Serra da Capivara"/>
    <n v="1"/>
    <x v="0"/>
    <n v="1"/>
    <n v="1322"/>
    <n v="1992"/>
    <m/>
    <m/>
    <m/>
    <x v="8"/>
    <x v="0"/>
    <m/>
    <m/>
    <m/>
    <s v="PI2210607PSPS00001"/>
    <s v="Bem Arqueológico"/>
    <s v="Sítio"/>
    <x v="1"/>
    <d v="1993-09-28T00:00:00"/>
    <m/>
    <m/>
    <m/>
    <n v="1992"/>
    <n v="2"/>
    <x v="59"/>
    <x v="9"/>
    <m/>
    <m/>
    <x v="0"/>
    <m/>
    <m/>
    <m/>
    <m/>
    <m/>
    <m/>
    <m/>
    <m/>
    <m/>
    <s v="A área do parque localiza-se nos municípios de São Raimundo Nonato, João Costa, Brejo do Piauí e Coronel José Dias. Priorizou-se o município de São Raimundo Nonato visto ter sido originalmente o município registrado no processo de tombamento."/>
  </r>
  <r>
    <x v="2"/>
    <s v="Origem: CGID, destino: CNA, em 17/12/2015. Já foi solicitada a digitalização ao Rafael do CNA."/>
    <s v="01450.004964/2009-38"/>
    <x v="5"/>
    <x v="22"/>
    <s v="Comodor"/>
    <x v="12"/>
    <s v="Sítios: Tainhanteçu e Pequizal"/>
    <n v="1"/>
    <x v="1"/>
    <n v="1"/>
    <n v="1323"/>
    <n v="1992"/>
    <m/>
    <m/>
    <m/>
    <x v="8"/>
    <x v="8"/>
    <s v="DEFERIMENTO"/>
    <m/>
    <m/>
    <s v=" "/>
    <s v="Bem Arqueológico"/>
    <s v="Sítio"/>
    <x v="1"/>
    <m/>
    <m/>
    <m/>
    <m/>
    <m/>
    <m/>
    <x v="1"/>
    <x v="1"/>
    <m/>
    <m/>
    <x v="0"/>
    <m/>
    <m/>
    <m/>
    <m/>
    <m/>
    <m/>
    <m/>
    <m/>
    <m/>
    <m/>
  </r>
  <r>
    <x v="2"/>
    <s v="Na Superintendência em 13/05/2014 (informação Dorotea)"/>
    <m/>
    <x v="4"/>
    <x v="11"/>
    <s v="Belém"/>
    <x v="0"/>
    <s v="Igreja Nossa Senhora de Nazaré"/>
    <n v="1"/>
    <x v="1"/>
    <n v="1"/>
    <n v="1324"/>
    <n v="1992"/>
    <m/>
    <m/>
    <m/>
    <x v="8"/>
    <x v="8"/>
    <m/>
    <m/>
    <m/>
    <s v=" "/>
    <s v="Bem Imóvel"/>
    <s v="Edificação"/>
    <x v="0"/>
    <m/>
    <m/>
    <m/>
    <m/>
    <m/>
    <m/>
    <x v="1"/>
    <x v="1"/>
    <m/>
    <m/>
    <x v="0"/>
    <m/>
    <m/>
    <m/>
    <m/>
    <m/>
    <m/>
    <m/>
    <m/>
    <m/>
    <m/>
  </r>
  <r>
    <x v="2"/>
    <s v="Processo INDEFERIDO, em 24/02/2011. Decisão Judicial anulando o parecer de indeferimento 17/04/202. Tombamento judicial, não houve notificação. Encaminhado para SE para identificação do que deve ser afetado pelo tombamento"/>
    <s v="01450.010887/2008-74"/>
    <x v="0"/>
    <x v="4"/>
    <s v="Curitiba"/>
    <x v="4"/>
    <s v="Casa: Santos Andrade (Praça), Edifício Central da Universidade Federal do Paraná"/>
    <n v="1"/>
    <x v="0"/>
    <n v="1"/>
    <n v="1325"/>
    <n v="1993"/>
    <m/>
    <m/>
    <m/>
    <x v="8"/>
    <x v="0"/>
    <m/>
    <m/>
    <s v=" 17/04/202"/>
    <s v="PR-4106902-BI-ED-00015_x0009_"/>
    <s v="Bem Imóvel"/>
    <s v="Edificação"/>
    <x v="1"/>
    <m/>
    <s v="x"/>
    <m/>
    <m/>
    <m/>
    <m/>
    <x v="1"/>
    <x v="1"/>
    <m/>
    <d v="2011-02-24T00:00:00"/>
    <x v="5"/>
    <m/>
    <m/>
    <m/>
    <m/>
    <m/>
    <m/>
    <m/>
    <m/>
    <m/>
    <m/>
  </r>
  <r>
    <x v="0"/>
    <s v="Memorando que informa o INDEFERIMENTO do Processo em 06/12/1993."/>
    <m/>
    <x v="3"/>
    <x v="6"/>
    <s v="Gurinhatã"/>
    <x v="0"/>
    <s v="Igreja: São Jerônimo"/>
    <n v="1"/>
    <x v="1"/>
    <n v="1"/>
    <n v="1326"/>
    <n v="1993"/>
    <m/>
    <m/>
    <m/>
    <x v="8"/>
    <x v="4"/>
    <m/>
    <m/>
    <m/>
    <s v=" "/>
    <s v="Bem Imóvel"/>
    <s v="Edificação"/>
    <x v="0"/>
    <m/>
    <m/>
    <m/>
    <m/>
    <m/>
    <m/>
    <x v="1"/>
    <x v="1"/>
    <m/>
    <d v="1993-12-06T00:00:00"/>
    <x v="3"/>
    <m/>
    <m/>
    <m/>
    <m/>
    <m/>
    <m/>
    <m/>
    <m/>
    <m/>
    <m/>
  </r>
  <r>
    <x v="0"/>
    <m/>
    <m/>
    <x v="3"/>
    <x v="6"/>
    <s v="Juiz de Fora"/>
    <x v="4"/>
    <s v="Cine-Teatro Central, situado na Praça João Pessoa, s/nº"/>
    <n v="1"/>
    <x v="0"/>
    <n v="1"/>
    <n v="1327"/>
    <n v="1993"/>
    <m/>
    <m/>
    <m/>
    <x v="8"/>
    <x v="0"/>
    <m/>
    <m/>
    <m/>
    <s v="MG-3136702-BI-ED-00001"/>
    <s v="Bem Imóvel"/>
    <s v="Edificação"/>
    <x v="1"/>
    <m/>
    <d v="1994-06-13T00:00:00"/>
    <m/>
    <m/>
    <n v="1994"/>
    <n v="6"/>
    <x v="69"/>
    <x v="9"/>
    <m/>
    <m/>
    <x v="0"/>
    <m/>
    <s v="Não se aplica"/>
    <m/>
    <m/>
    <m/>
    <m/>
    <m/>
    <m/>
    <m/>
    <m/>
  </r>
  <r>
    <x v="0"/>
    <s v="Processo INDEFERIDO em 13/11/1995."/>
    <m/>
    <x v="3"/>
    <x v="6"/>
    <s v="Três Corações"/>
    <x v="4"/>
    <s v="Casa: Presidente Vargas (Av.), 154 Antiga Agencia do Banco do Brasil"/>
    <n v="1"/>
    <x v="1"/>
    <n v="1"/>
    <n v="1328"/>
    <n v="1993"/>
    <m/>
    <m/>
    <m/>
    <x v="8"/>
    <x v="4"/>
    <m/>
    <m/>
    <m/>
    <s v=" "/>
    <s v="Bem Imóvel"/>
    <s v="Edificação"/>
    <x v="1"/>
    <m/>
    <m/>
    <m/>
    <m/>
    <m/>
    <m/>
    <x v="1"/>
    <x v="1"/>
    <m/>
    <d v="1995-11-13T00:00:00"/>
    <x v="3"/>
    <m/>
    <m/>
    <m/>
    <m/>
    <m/>
    <m/>
    <m/>
    <m/>
    <m/>
    <m/>
  </r>
  <r>
    <x v="0"/>
    <s v="Processo INDEFERIDO em 03/05/1999."/>
    <m/>
    <x v="5"/>
    <x v="23"/>
    <s v="Brasília"/>
    <x v="4"/>
    <s v="Casa: Sede da Associação dos Ex-Combatentes do Brasil"/>
    <n v="1"/>
    <x v="1"/>
    <n v="1"/>
    <n v="1329"/>
    <n v="1983"/>
    <m/>
    <m/>
    <m/>
    <x v="8"/>
    <x v="4"/>
    <m/>
    <m/>
    <m/>
    <s v=" "/>
    <s v="Bem Imóvel"/>
    <s v="Edificação"/>
    <x v="1"/>
    <m/>
    <m/>
    <m/>
    <m/>
    <m/>
    <m/>
    <x v="1"/>
    <x v="1"/>
    <m/>
    <d v="1999-05-03T00:00:00"/>
    <x v="3"/>
    <m/>
    <m/>
    <m/>
    <m/>
    <m/>
    <m/>
    <m/>
    <m/>
    <m/>
    <m/>
  </r>
  <r>
    <x v="0"/>
    <s v="Falta despacho efetivando o indeferimento."/>
    <m/>
    <x v="2"/>
    <x v="9"/>
    <s v="Santa Quitéria"/>
    <x v="11"/>
    <s v="Gruta Existente no Serrote dos Morrinhos"/>
    <n v="1"/>
    <x v="1"/>
    <n v="1"/>
    <n v="1330"/>
    <n v="1993"/>
    <m/>
    <m/>
    <m/>
    <x v="8"/>
    <x v="5"/>
    <m/>
    <m/>
    <m/>
    <s v=" "/>
    <s v="Bem Paisagístico"/>
    <s v="Paisagem"/>
    <x v="1"/>
    <m/>
    <m/>
    <m/>
    <m/>
    <m/>
    <m/>
    <x v="1"/>
    <x v="1"/>
    <m/>
    <s v="16/12/1993"/>
    <x v="0"/>
    <m/>
    <m/>
    <m/>
    <m/>
    <m/>
    <m/>
    <m/>
    <m/>
    <m/>
    <m/>
  </r>
  <r>
    <x v="2"/>
    <s v="Origem: DEPAM. Destino:SE/RJ, encaminhado em 10/04/2015"/>
    <s v="01458.001181/2012"/>
    <x v="3"/>
    <x v="3"/>
    <s v="Nova Friburgo"/>
    <x v="4"/>
    <s v="Colégio Nossa Senhora das Dores"/>
    <n v="1"/>
    <x v="1"/>
    <n v="1"/>
    <n v="1331"/>
    <n v="1993"/>
    <d v="1995-10-09T00:00:00"/>
    <s v="Câmara Municipal de Nova Friburgo"/>
    <m/>
    <x v="8"/>
    <x v="8"/>
    <m/>
    <m/>
    <m/>
    <s v=" "/>
    <s v="Bem Imóvel"/>
    <s v="Edificação"/>
    <x v="1"/>
    <m/>
    <m/>
    <m/>
    <m/>
    <m/>
    <m/>
    <x v="1"/>
    <x v="1"/>
    <m/>
    <m/>
    <x v="0"/>
    <m/>
    <m/>
    <m/>
    <m/>
    <m/>
    <m/>
    <m/>
    <m/>
    <m/>
    <m/>
  </r>
  <r>
    <x v="0"/>
    <m/>
    <s v="01458.000674/2012-41"/>
    <x v="3"/>
    <x v="6"/>
    <s v="Buritizeiro"/>
    <x v="4"/>
    <s v="Casa: Coronel José Geraldo (Praça)-Prédio da Fundação Educacional Caio Martins FUCAM, Buritizeiro, Minas Gerais"/>
    <n v="1"/>
    <x v="1"/>
    <n v="1"/>
    <n v="1332"/>
    <n v="1993"/>
    <m/>
    <m/>
    <m/>
    <x v="8"/>
    <x v="4"/>
    <m/>
    <m/>
    <m/>
    <s v=" "/>
    <s v="Bem Imóvel"/>
    <s v="Edificação"/>
    <x v="1"/>
    <m/>
    <m/>
    <m/>
    <m/>
    <m/>
    <m/>
    <x v="1"/>
    <x v="1"/>
    <m/>
    <m/>
    <x v="0"/>
    <m/>
    <m/>
    <m/>
    <m/>
    <m/>
    <m/>
    <m/>
    <m/>
    <m/>
    <m/>
  </r>
  <r>
    <x v="0"/>
    <s v="Processo INDEFERIDO em 01/08/1997."/>
    <m/>
    <x v="2"/>
    <x v="5"/>
    <s v="Salvador"/>
    <x v="4"/>
    <s v="Mirante da Av. Sete de Setembro, trecho da Ladeira da Barra, situado entre as casas de nºs 3.026 e 3.244"/>
    <n v="1"/>
    <x v="1"/>
    <n v="1"/>
    <n v="1333"/>
    <n v="1994"/>
    <m/>
    <m/>
    <m/>
    <x v="8"/>
    <x v="4"/>
    <m/>
    <m/>
    <m/>
    <s v=" "/>
    <s v="Bem Imóvel"/>
    <s v="Edificação"/>
    <x v="1"/>
    <m/>
    <m/>
    <m/>
    <m/>
    <m/>
    <m/>
    <x v="1"/>
    <x v="1"/>
    <m/>
    <d v="1997-08-01T00:00:00"/>
    <x v="3"/>
    <s v="O presidente usou de seu direito de arquivar diretamente processos que receberam pareceres negativos da área técnica do IPHAN, sem que os mesmos processos fossem apreciados pelo Conselho."/>
    <m/>
    <m/>
    <m/>
    <m/>
    <m/>
    <m/>
    <m/>
    <m/>
    <m/>
  </r>
  <r>
    <x v="3"/>
    <s v="Origem SE, 22/11/2016 / Destino Depam, 02/12/2016. Recomenda tombamento. Para parecer da CGID"/>
    <s v="01458.000813/2013-17"/>
    <x v="4"/>
    <x v="11"/>
    <s v="Belém"/>
    <x v="3"/>
    <s v="Coleção: Abelardo Santos"/>
    <n v="1"/>
    <x v="1"/>
    <n v="1"/>
    <n v="1334"/>
    <n v="1994"/>
    <m/>
    <m/>
    <m/>
    <x v="8"/>
    <x v="8"/>
    <m/>
    <m/>
    <m/>
    <s v=" "/>
    <s v="Bem Móvel e Integrado"/>
    <s v="Coleção"/>
    <x v="1"/>
    <m/>
    <m/>
    <m/>
    <m/>
    <m/>
    <m/>
    <x v="1"/>
    <x v="1"/>
    <m/>
    <m/>
    <x v="0"/>
    <m/>
    <m/>
    <m/>
    <m/>
    <m/>
    <m/>
    <m/>
    <m/>
    <m/>
    <m/>
  </r>
  <r>
    <x v="0"/>
    <s v="Encaminhado para arquivamento em 26/12/2017"/>
    <s v="01458.000098/2013-12"/>
    <x v="2"/>
    <x v="9"/>
    <s v="Juazeiro do Norte"/>
    <x v="4"/>
    <s v="Casa: São José (Rua) Casa onde morou e morreu Padre Cícero (Museu do Padre Cícero)"/>
    <n v="1"/>
    <x v="1"/>
    <n v="1"/>
    <n v="1335"/>
    <n v="1994"/>
    <m/>
    <m/>
    <m/>
    <x v="8"/>
    <x v="4"/>
    <m/>
    <m/>
    <m/>
    <s v=" "/>
    <s v="Bem Imóvel"/>
    <s v="Edificação"/>
    <x v="1"/>
    <m/>
    <m/>
    <m/>
    <m/>
    <m/>
    <m/>
    <x v="1"/>
    <x v="1"/>
    <m/>
    <m/>
    <x v="0"/>
    <m/>
    <m/>
    <m/>
    <m/>
    <m/>
    <m/>
    <m/>
    <m/>
    <m/>
    <m/>
  </r>
  <r>
    <x v="0"/>
    <s v="Processo INDEFERIDO em 25/05/2010."/>
    <s v="01504.001044/2008-12"/>
    <x v="2"/>
    <x v="16"/>
    <s v="Aracaju"/>
    <x v="4"/>
    <s v="Casa: General Valadão (Praça), Prédio da Delegacia da Receita Federal - Antiga Alfândega "/>
    <n v="1"/>
    <x v="1"/>
    <n v="1"/>
    <n v="1336"/>
    <n v="1994"/>
    <m/>
    <m/>
    <m/>
    <x v="8"/>
    <x v="4"/>
    <m/>
    <m/>
    <m/>
    <s v=" "/>
    <s v="Bem Imóvel"/>
    <s v="Edificação"/>
    <x v="1"/>
    <m/>
    <m/>
    <m/>
    <m/>
    <m/>
    <m/>
    <x v="1"/>
    <x v="1"/>
    <m/>
    <d v="2010-05-25T00:00:00"/>
    <x v="5"/>
    <m/>
    <m/>
    <m/>
    <m/>
    <m/>
    <m/>
    <m/>
    <m/>
    <m/>
    <m/>
  </r>
  <r>
    <x v="0"/>
    <s v="Origem: DEPAM, destino: Presidência, para INDEFERIMENTO, em 22/11/2016"/>
    <s v="01458.002563/2010-15"/>
    <x v="2"/>
    <x v="5"/>
    <s v="Ilhéus"/>
    <x v="11"/>
    <s v="Àrea da Mata Esperança"/>
    <n v="1"/>
    <x v="1"/>
    <n v="1"/>
    <n v="1337"/>
    <n v="1994"/>
    <m/>
    <m/>
    <m/>
    <x v="8"/>
    <x v="4"/>
    <m/>
    <m/>
    <m/>
    <s v=" "/>
    <s v="Bem Paisagístico"/>
    <s v="Paisagem"/>
    <x v="1"/>
    <m/>
    <m/>
    <m/>
    <m/>
    <m/>
    <m/>
    <x v="1"/>
    <x v="1"/>
    <m/>
    <m/>
    <x v="0"/>
    <m/>
    <m/>
    <m/>
    <m/>
    <m/>
    <m/>
    <m/>
    <m/>
    <m/>
    <m/>
  </r>
  <r>
    <x v="1"/>
    <m/>
    <m/>
    <x v="1"/>
    <x v="1"/>
    <m/>
    <x v="1"/>
    <s v="Número VAGO"/>
    <m/>
    <x v="1"/>
    <n v="1"/>
    <n v="1338"/>
    <m/>
    <m/>
    <m/>
    <m/>
    <x v="1"/>
    <x v="1"/>
    <m/>
    <m/>
    <m/>
    <s v=" "/>
    <m/>
    <m/>
    <x v="1"/>
    <m/>
    <m/>
    <m/>
    <m/>
    <m/>
    <m/>
    <x v="1"/>
    <x v="1"/>
    <m/>
    <m/>
    <x v="0"/>
    <m/>
    <m/>
    <m/>
    <m/>
    <m/>
    <m/>
    <m/>
    <m/>
    <m/>
    <m/>
  </r>
  <r>
    <x v="3"/>
    <s v="CGID"/>
    <s v="01458.000362/2011-56"/>
    <x v="1"/>
    <x v="1"/>
    <s v="Vários"/>
    <x v="11"/>
    <s v="Mata Atlântica"/>
    <n v="1"/>
    <x v="1"/>
    <n v="1"/>
    <n v="1339"/>
    <n v="1994"/>
    <m/>
    <m/>
    <m/>
    <x v="8"/>
    <x v="8"/>
    <s v="INDEFERIMENTO"/>
    <m/>
    <m/>
    <s v=" "/>
    <s v="Bem Paisagístico"/>
    <s v="Paisagem"/>
    <x v="1"/>
    <m/>
    <m/>
    <m/>
    <m/>
    <m/>
    <m/>
    <x v="1"/>
    <x v="1"/>
    <m/>
    <m/>
    <x v="0"/>
    <m/>
    <m/>
    <m/>
    <m/>
    <m/>
    <m/>
    <m/>
    <m/>
    <m/>
    <m/>
  </r>
  <r>
    <x v="0"/>
    <s v="Origem: DEPAM. Destino: SE-SE, em 07/11/2016 "/>
    <s v="01458.001519/2011-61"/>
    <x v="2"/>
    <x v="16"/>
    <s v="Laranjeiras"/>
    <x v="14"/>
    <s v="Casa: Terreiro Filhos de Obá"/>
    <n v="1"/>
    <x v="1"/>
    <n v="1"/>
    <n v="1340"/>
    <n v="1994"/>
    <m/>
    <m/>
    <m/>
    <x v="8"/>
    <x v="4"/>
    <m/>
    <m/>
    <m/>
    <s v=" "/>
    <s v="Bem Imóvel"/>
    <s v="Conjunto Arquitetônico"/>
    <x v="0"/>
    <m/>
    <m/>
    <m/>
    <m/>
    <m/>
    <m/>
    <x v="1"/>
    <x v="1"/>
    <m/>
    <d v="1905-07-10T00:00:00"/>
    <x v="0"/>
    <m/>
    <m/>
    <m/>
    <m/>
    <m/>
    <m/>
    <m/>
    <m/>
    <m/>
    <m/>
  </r>
  <r>
    <x v="2"/>
    <s v="No GAB da SE-MG em 10/06/2015"/>
    <s v="01450.011612/2008-58"/>
    <x v="3"/>
    <x v="6"/>
    <s v="Belo Horizonte"/>
    <x v="2"/>
    <s v="Pampulha: conjunto arquitetônico e paisagístico"/>
    <n v="1"/>
    <x v="0"/>
    <n v="1"/>
    <n v="1341"/>
    <n v="1994"/>
    <m/>
    <m/>
    <m/>
    <x v="8"/>
    <x v="0"/>
    <m/>
    <m/>
    <m/>
    <s v="MG3106200BICA00001"/>
    <s v="Bem Imóvel"/>
    <s v="Conjunto Arquitetônico"/>
    <x v="1"/>
    <d v="1997-12-15T00:00:00"/>
    <d v="1997-12-15T00:00:00"/>
    <d v="1997-12-15T00:00:00"/>
    <m/>
    <n v="1996"/>
    <n v="10"/>
    <x v="68"/>
    <x v="9"/>
    <m/>
    <m/>
    <x v="0"/>
    <s v="Na 10ª reunião do Conselho (1996) foi aprovada a delimitação da poligonal de proteção"/>
    <s v="T"/>
    <m/>
    <s v="sim"/>
    <m/>
    <m/>
    <m/>
    <m/>
    <m/>
    <s v="volumes III e IV na PROFER; há soliictação da definição da poligonal ser analisada pelo CCPC (ata 7a. Sessão que aprova o tombamento, 1994). Informações sobre delimitação das poligonais: DEPAM-RJ 98-99"/>
  </r>
  <r>
    <x v="0"/>
    <m/>
    <s v="02042/2001"/>
    <x v="3"/>
    <x v="6"/>
    <s v="Cataguases"/>
    <x v="7"/>
    <s v="Cataguases, MG: conjunto histórico, arquitetônico e paisagístico"/>
    <n v="1"/>
    <x v="0"/>
    <n v="1"/>
    <n v="1342"/>
    <n v="1994"/>
    <m/>
    <m/>
    <m/>
    <x v="8"/>
    <x v="0"/>
    <m/>
    <m/>
    <m/>
    <s v="MG-3115300-BI-CU-00001"/>
    <s v="Bem Imóvel"/>
    <s v="Conjunto Urbano"/>
    <x v="1"/>
    <d v="2003-02-17T00:00:00"/>
    <d v="2003-02-17T00:00:00"/>
    <d v="2003-02-17T00:00:00"/>
    <m/>
    <n v="1994"/>
    <n v="7"/>
    <x v="41"/>
    <x v="8"/>
    <m/>
    <m/>
    <x v="0"/>
    <s v="Decidido o tombamento em 1994, mas inscrito apenas em 2003. Tombado como CONJUNTO URBANÍSTICO, mas indicado o tombamento isolado de 16 bens imóveis (7 com acervo de bens móveis e integrados), com &quot;anotação&quot; deles feitas na inscrição do conjunto apenas no "/>
    <s v="T"/>
    <m/>
    <s v="T"/>
    <m/>
    <m/>
    <s v="não"/>
    <m/>
    <m/>
    <s v="volume III não foi encontrado (PROFER?); que outros bens? Informações sobre delimitação das poligonais: DEPAM-RJ 98-99"/>
  </r>
  <r>
    <x v="0"/>
    <s v="Origem: DEPAM, destino: Presidência, para INDEFERIMENTO, em 22/11/2016"/>
    <s v="01458.001037/2013-72"/>
    <x v="2"/>
    <x v="5"/>
    <s v="Itaparica"/>
    <x v="5"/>
    <s v="Ruína: de um Paiol, Quartel e Casa do administrador"/>
    <n v="1"/>
    <x v="1"/>
    <n v="1"/>
    <n v="1343"/>
    <n v="1995"/>
    <d v="1995-01-02T00:00:00"/>
    <s v="UFBA"/>
    <m/>
    <x v="8"/>
    <x v="4"/>
    <m/>
    <m/>
    <m/>
    <s v=" "/>
    <s v="Bem Imóvel"/>
    <s v="Ruína"/>
    <x v="1"/>
    <m/>
    <m/>
    <m/>
    <m/>
    <m/>
    <m/>
    <x v="1"/>
    <x v="1"/>
    <m/>
    <m/>
    <x v="0"/>
    <m/>
    <m/>
    <m/>
    <m/>
    <m/>
    <m/>
    <m/>
    <m/>
    <m/>
    <m/>
  </r>
  <r>
    <x v="2"/>
    <s v="Passivo DEPAM/RJ. Encaminhado à SE/RJ em 24/04/2015"/>
    <s v="01458.001182/2012-72"/>
    <x v="3"/>
    <x v="3"/>
    <s v="Angra dos Reis"/>
    <x v="7"/>
    <s v="Vila junto à Escola Naval de Angra"/>
    <n v="1"/>
    <x v="1"/>
    <n v="1"/>
    <n v="1344"/>
    <n v="1995"/>
    <d v="1994-08-30T00:00:00"/>
    <s v="Iphan (IBPC)"/>
    <m/>
    <x v="8"/>
    <x v="8"/>
    <m/>
    <m/>
    <m/>
    <s v=" "/>
    <s v="Bem Imóvel"/>
    <s v="Conjunto Urbano"/>
    <x v="1"/>
    <m/>
    <m/>
    <m/>
    <m/>
    <m/>
    <m/>
    <x v="1"/>
    <x v="1"/>
    <m/>
    <m/>
    <x v="0"/>
    <m/>
    <m/>
    <m/>
    <m/>
    <m/>
    <m/>
    <m/>
    <m/>
    <m/>
    <m/>
  </r>
  <r>
    <x v="3"/>
    <s v="Enviado a Superintendência para instrução. Origem: DEPAM / Destino: Superintendência 28/06/2012"/>
    <s v="01458.000840/2012-17"/>
    <x v="3"/>
    <x v="6"/>
    <s v="Conselheiro Lafaiete"/>
    <x v="4"/>
    <s v="Casa: barão de Suassuí (solar do Barão de Suassuí)"/>
    <n v="1"/>
    <x v="1"/>
    <n v="1"/>
    <n v="1345"/>
    <n v="1995"/>
    <m/>
    <m/>
    <m/>
    <x v="8"/>
    <x v="8"/>
    <s v="INDEFERIMENTO"/>
    <m/>
    <m/>
    <s v=" "/>
    <s v="Bem Imóvel"/>
    <s v="Edificação"/>
    <x v="1"/>
    <m/>
    <m/>
    <m/>
    <m/>
    <m/>
    <m/>
    <x v="1"/>
    <x v="1"/>
    <m/>
    <m/>
    <x v="0"/>
    <m/>
    <m/>
    <m/>
    <m/>
    <m/>
    <m/>
    <m/>
    <m/>
    <m/>
    <m/>
  </r>
  <r>
    <x v="2"/>
    <s v="Na Superintendência do AM em 20/02/2014. SE-AM entende ser pertinente o processo, e sugere incluir a contratação dos levantamentos no orçamento para 2015. Tabela anexa ao memorando nº110/2014/GAB IPHAN/AM, de 13/05/2014 (CPROD 01490.001412/2014-69) "/>
    <s v="01450.013226/2008-09"/>
    <x v="4"/>
    <x v="24"/>
    <s v="Novo Airão"/>
    <x v="5"/>
    <s v="Ruínas da Cidade de Airão"/>
    <n v="1"/>
    <x v="1"/>
    <n v="1"/>
    <n v="1346"/>
    <n v="1995"/>
    <m/>
    <m/>
    <m/>
    <x v="8"/>
    <x v="8"/>
    <m/>
    <m/>
    <m/>
    <s v=" "/>
    <s v="Bem Imóvel"/>
    <s v="Ruína"/>
    <x v="1"/>
    <m/>
    <m/>
    <m/>
    <m/>
    <m/>
    <m/>
    <x v="1"/>
    <x v="1"/>
    <m/>
    <m/>
    <x v="0"/>
    <m/>
    <m/>
    <m/>
    <m/>
    <m/>
    <m/>
    <m/>
    <m/>
    <m/>
    <s v="processo não encontrado"/>
  </r>
  <r>
    <x v="2"/>
    <s v="Origem: DEPAM/RJ. Destino: CGPN: 22/06/2010 (não recebido - verificar). Tem cópia na Superintendência do Ceará, Ramiro vai mandar (07/11/2014) Origem: DEPAM/DF          Destino:SE/CE 08/01/2015"/>
    <s v="01458.002561/2010-18"/>
    <x v="2"/>
    <x v="9"/>
    <s v="Jijoca de Jericoacoara"/>
    <x v="11"/>
    <s v="Localidade de Jericoacoara"/>
    <n v="1"/>
    <x v="1"/>
    <n v="1"/>
    <n v="1347"/>
    <n v="1995"/>
    <m/>
    <m/>
    <m/>
    <x v="8"/>
    <x v="8"/>
    <m/>
    <m/>
    <m/>
    <s v=" "/>
    <s v="Bem Paisagístico"/>
    <s v="Paisagem"/>
    <x v="1"/>
    <m/>
    <m/>
    <m/>
    <m/>
    <m/>
    <m/>
    <x v="1"/>
    <x v="1"/>
    <m/>
    <m/>
    <x v="0"/>
    <m/>
    <m/>
    <m/>
    <m/>
    <m/>
    <m/>
    <m/>
    <m/>
    <m/>
    <m/>
  </r>
  <r>
    <x v="0"/>
    <m/>
    <m/>
    <x v="3"/>
    <x v="12"/>
    <s v="São Paulo"/>
    <x v="2"/>
    <s v="Conjunto do Ipiranga: Museu Paulista, Monumento à Independência, Casa do Grito e Parque da Independência"/>
    <n v="1"/>
    <x v="0"/>
    <n v="1"/>
    <n v="1348"/>
    <n v="1995"/>
    <m/>
    <m/>
    <m/>
    <x v="8"/>
    <x v="0"/>
    <m/>
    <m/>
    <m/>
    <s v="SP-3550308-BI-CA-00005"/>
    <s v="Bem Imóvel"/>
    <s v="Conjunto Arquitetônico"/>
    <x v="1"/>
    <d v="1998-06-26T00:00:00"/>
    <d v="1998-06-26T00:00:00"/>
    <d v="1998-06-26T00:00:00"/>
    <m/>
    <n v="1996"/>
    <n v="10"/>
    <x v="52"/>
    <x v="9"/>
    <m/>
    <m/>
    <x v="0"/>
    <m/>
    <s v="T"/>
    <s v="sim"/>
    <s v="S"/>
    <s v="sim"/>
    <s v="sim"/>
    <m/>
    <m/>
    <m/>
    <m/>
  </r>
  <r>
    <x v="0"/>
    <m/>
    <s v="01450.011607/2008-45"/>
    <x v="3"/>
    <x v="12"/>
    <s v="São Paulo"/>
    <x v="4"/>
    <s v="Teatro Municipal de São Paulo"/>
    <n v="1"/>
    <x v="0"/>
    <n v="1"/>
    <n v="1349"/>
    <n v="1995"/>
    <m/>
    <m/>
    <m/>
    <x v="8"/>
    <x v="0"/>
    <m/>
    <m/>
    <m/>
    <s v="SP3550308BIED00011"/>
    <s v="Bem Imóvel"/>
    <s v="Edificação"/>
    <x v="1"/>
    <m/>
    <d v="2014-10-14T00:00:00"/>
    <d v="2014-10-14T00:00:00"/>
    <m/>
    <n v="1997"/>
    <n v="12"/>
    <x v="70"/>
    <x v="7"/>
    <m/>
    <m/>
    <x v="0"/>
    <s v="Aprovado pelo Conselho em 1997. Portaria nº  30 de 08 de abril de 2014 – DOU 09/04/2014 -  Seção 1, pg. 08 -   Homologa o tombamento do Teatro Municipal de São Paulo, incluindo o edifício, com seus bens integrados e o seu jardim lateral, situados na Praça"/>
    <m/>
    <m/>
    <m/>
    <m/>
    <m/>
    <m/>
    <m/>
    <m/>
    <s v="processo não encontrado"/>
  </r>
  <r>
    <x v="0"/>
    <s v="Encaminhado para INDEFERIMENTO em 18/11/2015"/>
    <s v="01458.000678/2012-29"/>
    <x v="3"/>
    <x v="6"/>
    <s v="Grão Mogol"/>
    <x v="7"/>
    <s v="Conjunto: Cultural, histórico, artístico e ambiental Grão Mogol"/>
    <n v="1"/>
    <x v="1"/>
    <n v="1"/>
    <n v="1350"/>
    <n v="1995"/>
    <m/>
    <m/>
    <m/>
    <x v="8"/>
    <x v="4"/>
    <m/>
    <m/>
    <m/>
    <s v=" "/>
    <s v="Bem Imóvel"/>
    <s v="Conjunto Urbano"/>
    <x v="1"/>
    <m/>
    <m/>
    <m/>
    <m/>
    <m/>
    <m/>
    <x v="1"/>
    <x v="1"/>
    <m/>
    <d v="1905-07-07T00:00:00"/>
    <x v="5"/>
    <m/>
    <m/>
    <m/>
    <m/>
    <m/>
    <m/>
    <m/>
    <m/>
    <m/>
    <m/>
  </r>
  <r>
    <x v="3"/>
    <s v="Origem: DEPAM. Destino: PF, em 27/04/2016"/>
    <s v="01458.001195/2011-61"/>
    <x v="2"/>
    <x v="2"/>
    <s v="Recife"/>
    <x v="5"/>
    <s v="Ruínas do Forte do Buraco "/>
    <n v="1"/>
    <x v="4"/>
    <n v="1"/>
    <n v="1351"/>
    <n v="1995"/>
    <m/>
    <m/>
    <m/>
    <x v="8"/>
    <x v="11"/>
    <m/>
    <m/>
    <m/>
    <s v="PE-2611606-BA-ST-00001_x0009_"/>
    <s v="Bem Imóvel"/>
    <s v="Ruína"/>
    <x v="1"/>
    <m/>
    <m/>
    <m/>
    <m/>
    <n v="2000"/>
    <n v="22"/>
    <x v="1"/>
    <x v="1"/>
    <m/>
    <m/>
    <x v="0"/>
    <s v="Já aprovado pelo Conselho em 2000, faltava poligonal, delimitada em 2016. Homologado PORTARIA Nº 113, DE 13 DE DEZEMBRO DE 2017"/>
    <s v="Não se aplica"/>
    <m/>
    <m/>
    <m/>
    <m/>
    <m/>
    <m/>
    <m/>
    <m/>
  </r>
  <r>
    <x v="3"/>
    <s v="DEPAM: 19/08/2011. Selmo Norte"/>
    <s v="01458.001514/2011-38"/>
    <x v="2"/>
    <x v="8"/>
    <s v="Mirinzal"/>
    <x v="16"/>
    <s v="Quilombo: Flexal (do) (ou Frechal)"/>
    <n v="1"/>
    <x v="1"/>
    <n v="1"/>
    <n v="1352"/>
    <n v="1995"/>
    <m/>
    <m/>
    <m/>
    <x v="8"/>
    <x v="8"/>
    <m/>
    <m/>
    <m/>
    <s v=" "/>
    <s v="Bem Imóvel"/>
    <s v="Quilombo"/>
    <x v="1"/>
    <m/>
    <m/>
    <m/>
    <m/>
    <m/>
    <m/>
    <x v="1"/>
    <x v="1"/>
    <m/>
    <m/>
    <x v="0"/>
    <m/>
    <m/>
    <m/>
    <m/>
    <m/>
    <m/>
    <m/>
    <m/>
    <m/>
    <m/>
  </r>
  <r>
    <x v="3"/>
    <s v="DEPAM: 19/08/2011. Selmo Norte"/>
    <s v="01458.001520/2011-95"/>
    <x v="4"/>
    <x v="11"/>
    <s v="Oriximiná"/>
    <x v="16"/>
    <s v="Quilombos: Oriximiná"/>
    <n v="1"/>
    <x v="1"/>
    <n v="1"/>
    <n v="1353"/>
    <n v="1995"/>
    <m/>
    <m/>
    <m/>
    <x v="8"/>
    <x v="8"/>
    <m/>
    <m/>
    <m/>
    <s v=" "/>
    <s v="Bem Imóvel"/>
    <s v="Quilombo"/>
    <x v="1"/>
    <m/>
    <m/>
    <m/>
    <m/>
    <m/>
    <m/>
    <x v="1"/>
    <x v="1"/>
    <m/>
    <m/>
    <x v="0"/>
    <m/>
    <m/>
    <m/>
    <m/>
    <m/>
    <m/>
    <m/>
    <m/>
    <m/>
    <m/>
  </r>
  <r>
    <x v="4"/>
    <s v="DEPAM/RJ"/>
    <m/>
    <x v="2"/>
    <x v="9"/>
    <s v="Quixeramobim"/>
    <x v="9"/>
    <s v="Ponte: Ferroviária"/>
    <n v="1"/>
    <x v="1"/>
    <n v="1"/>
    <n v="1354"/>
    <n v="1995"/>
    <m/>
    <m/>
    <m/>
    <x v="8"/>
    <x v="8"/>
    <m/>
    <m/>
    <m/>
    <s v=" "/>
    <s v="Bem Imóvel"/>
    <s v="Obra de Engenharia"/>
    <x v="1"/>
    <m/>
    <m/>
    <m/>
    <m/>
    <m/>
    <m/>
    <x v="1"/>
    <x v="1"/>
    <m/>
    <m/>
    <x v="0"/>
    <m/>
    <m/>
    <m/>
    <m/>
    <m/>
    <m/>
    <m/>
    <m/>
    <m/>
    <m/>
  </r>
  <r>
    <x v="0"/>
    <s v="INDEFERIDO em 16/10/2014"/>
    <s v="01458.001998/2011-15"/>
    <x v="3"/>
    <x v="3"/>
    <s v="Rio de Janeiro"/>
    <x v="4"/>
    <s v="Casa da Antiga Escola de Veterinária do Exército"/>
    <n v="1"/>
    <x v="1"/>
    <n v="1"/>
    <n v="1355"/>
    <n v="1995"/>
    <m/>
    <m/>
    <m/>
    <x v="8"/>
    <x v="4"/>
    <m/>
    <m/>
    <m/>
    <s v=" "/>
    <s v="Bem Imóvel"/>
    <s v="Edificação"/>
    <x v="1"/>
    <m/>
    <m/>
    <m/>
    <m/>
    <m/>
    <m/>
    <x v="1"/>
    <x v="1"/>
    <m/>
    <d v="2014-10-16T00:00:00"/>
    <x v="5"/>
    <s v="Erro de Numeração de processo T- ver 1335-T-95"/>
    <m/>
    <m/>
    <m/>
    <m/>
    <m/>
    <m/>
    <m/>
    <m/>
    <m/>
  </r>
  <r>
    <x v="0"/>
    <m/>
    <s v="01450.011615/2008-91"/>
    <x v="2"/>
    <x v="5"/>
    <s v="Palmeiras"/>
    <x v="11"/>
    <s v="Conjunto Paisagístico do Morro do Pai Inácio"/>
    <n v="1"/>
    <x v="0"/>
    <n v="1"/>
    <n v="1356"/>
    <n v="1995"/>
    <m/>
    <m/>
    <m/>
    <x v="8"/>
    <x v="0"/>
    <m/>
    <m/>
    <m/>
    <s v="BA2923506PSPS00001"/>
    <s v="Bem Paisagístico"/>
    <s v="Paisagem"/>
    <x v="1"/>
    <d v="2000-05-05T00:00:00"/>
    <m/>
    <m/>
    <m/>
    <n v="1999"/>
    <n v="17"/>
    <x v="44"/>
    <x v="8"/>
    <m/>
    <m/>
    <x v="0"/>
    <m/>
    <m/>
    <m/>
    <m/>
    <m/>
    <m/>
    <m/>
    <m/>
    <m/>
    <m/>
  </r>
  <r>
    <x v="0"/>
    <s v="Processo INDEFERIDO em 27/02/2004."/>
    <m/>
    <x v="4"/>
    <x v="11"/>
    <s v="Iguatemi"/>
    <x v="8"/>
    <s v="Corveta: &quot;Iguatemi&quot;"/>
    <n v="1"/>
    <x v="1"/>
    <n v="1"/>
    <n v="1357"/>
    <n v="1995"/>
    <m/>
    <m/>
    <m/>
    <x v="8"/>
    <x v="4"/>
    <m/>
    <m/>
    <m/>
    <s v=" "/>
    <s v="Bem Móvel e Integrado"/>
    <s v="Artefato"/>
    <x v="1"/>
    <m/>
    <m/>
    <m/>
    <m/>
    <m/>
    <m/>
    <x v="1"/>
    <x v="1"/>
    <m/>
    <d v="2004-02-27T00:00:00"/>
    <x v="2"/>
    <m/>
    <m/>
    <m/>
    <m/>
    <m/>
    <m/>
    <m/>
    <m/>
    <m/>
    <m/>
  </r>
  <r>
    <x v="0"/>
    <s v="Na SE-MG tem um processo (01450.009888/2011-71) que eles dizem ser o de tombamento, mas no CPROD consta  &quot;TOMBAMENTO DEFINITIVO DA SEDE DA FAZENDA DO REGISTRO VELHO&quot;, e faz menção ao processo T, que seria o 01450.011597/2008-48, que está no arquivo."/>
    <s v="01450.011597/2008-48_x000a_01450.009888/2011-71"/>
    <x v="3"/>
    <x v="6"/>
    <s v="Barbacena"/>
    <x v="4"/>
    <s v="Sede da Fazenda do Registro Velho - Residência do Inconfidente Padre Manoel Rodrigues da Costa"/>
    <n v="1"/>
    <x v="0"/>
    <n v="1"/>
    <n v="1358"/>
    <n v="1995"/>
    <m/>
    <m/>
    <m/>
    <x v="8"/>
    <x v="0"/>
    <m/>
    <m/>
    <m/>
    <s v="MG3105608BIED00004"/>
    <s v="Bem Imóvel"/>
    <s v="Edificação"/>
    <x v="1"/>
    <m/>
    <d v="2002-07-10T00:00:00"/>
    <m/>
    <m/>
    <n v="2000"/>
    <n v="22"/>
    <x v="71"/>
    <x v="8"/>
    <m/>
    <m/>
    <x v="0"/>
    <m/>
    <s v="Não se aplica"/>
    <m/>
    <m/>
    <m/>
    <m/>
    <m/>
    <m/>
    <m/>
    <m/>
  </r>
  <r>
    <x v="3"/>
    <s v="Origem: DEPAM. Destino: SE-PA, em 14/10/2014"/>
    <s v="01458.000140/2012-14"/>
    <x v="4"/>
    <x v="11"/>
    <s v="Salinópolis"/>
    <x v="4"/>
    <s v="Farol de Salinas"/>
    <n v="1"/>
    <x v="1"/>
    <n v="1"/>
    <n v="1359"/>
    <n v="1995"/>
    <d v="1994-12-19T00:00:00"/>
    <s v="Dr. Moacir Guimarães Morais Filho, Procurador da República (Ministério Público Federal do Pará)"/>
    <s v="não consta"/>
    <x v="8"/>
    <x v="8"/>
    <s v="DEFERIMENTO"/>
    <m/>
    <m/>
    <s v=" "/>
    <s v="Bem Imóvel"/>
    <s v="Edificação"/>
    <x v="1"/>
    <m/>
    <m/>
    <m/>
    <m/>
    <m/>
    <m/>
    <x v="1"/>
    <x v="1"/>
    <m/>
    <m/>
    <x v="0"/>
    <m/>
    <m/>
    <m/>
    <m/>
    <m/>
    <m/>
    <m/>
    <m/>
    <m/>
    <m/>
  </r>
  <r>
    <x v="0"/>
    <s v="Processo INDEFERIDO em 15/12/2011."/>
    <s v="01458.000363/2011-09"/>
    <x v="4"/>
    <x v="11"/>
    <s v="Salinópolis"/>
    <x v="11"/>
    <s v="Lago: Pedalinho (do)"/>
    <n v="1"/>
    <x v="1"/>
    <n v="1"/>
    <n v="1360"/>
    <n v="1995"/>
    <m/>
    <m/>
    <m/>
    <x v="8"/>
    <x v="4"/>
    <m/>
    <m/>
    <m/>
    <s v=" "/>
    <s v="Bem Paisagístico"/>
    <s v="Paisagem"/>
    <x v="1"/>
    <m/>
    <m/>
    <m/>
    <m/>
    <m/>
    <m/>
    <x v="1"/>
    <x v="1"/>
    <m/>
    <d v="2011-12-15T00:00:00"/>
    <x v="5"/>
    <m/>
    <m/>
    <m/>
    <m/>
    <m/>
    <m/>
    <m/>
    <m/>
    <m/>
    <m/>
  </r>
  <r>
    <x v="0"/>
    <s v="Processo INDEFERIDO em 07/07/2004."/>
    <m/>
    <x v="4"/>
    <x v="11"/>
    <s v="Salinópolis"/>
    <x v="11"/>
    <s v="Faixa Litorânea das praias de Maçarico e Atalaia Salinópolis"/>
    <n v="1"/>
    <x v="1"/>
    <n v="1"/>
    <n v="1361"/>
    <n v="1995"/>
    <m/>
    <m/>
    <m/>
    <x v="8"/>
    <x v="4"/>
    <m/>
    <m/>
    <m/>
    <s v=" "/>
    <s v="Bem Paisagístico"/>
    <s v="Paisagem"/>
    <x v="1"/>
    <m/>
    <m/>
    <m/>
    <m/>
    <m/>
    <m/>
    <x v="1"/>
    <x v="1"/>
    <m/>
    <d v="2004-07-07T00:00:00"/>
    <x v="2"/>
    <m/>
    <m/>
    <m/>
    <m/>
    <m/>
    <m/>
    <m/>
    <m/>
    <m/>
    <m/>
  </r>
  <r>
    <x v="2"/>
    <s v="Passivo do DEPAM/RJ encaminhado à SE/RJ em 24/04/15"/>
    <s v="01458.001183/2012-17"/>
    <x v="3"/>
    <x v="3"/>
    <s v="Rio de Janeiro"/>
    <x v="6"/>
    <s v="Chácara da Floresta - Jardim Botânico"/>
    <n v="1"/>
    <x v="1"/>
    <n v="1"/>
    <n v="1362"/>
    <n v="1995"/>
    <d v="1995-09-25T00:00:00"/>
    <s v="UFRJ"/>
    <m/>
    <x v="8"/>
    <x v="8"/>
    <m/>
    <m/>
    <m/>
    <s v=" "/>
    <s v="Bem Imóvel"/>
    <s v="Conjunto Arquitetônico"/>
    <x v="3"/>
    <m/>
    <m/>
    <m/>
    <m/>
    <m/>
    <m/>
    <x v="1"/>
    <x v="1"/>
    <m/>
    <m/>
    <x v="0"/>
    <m/>
    <m/>
    <m/>
    <m/>
    <m/>
    <m/>
    <m/>
    <m/>
    <m/>
    <m/>
  </r>
  <r>
    <x v="0"/>
    <s v="Processo INDEFERIDO em 17/04/2013."/>
    <s v="01458.001632/2012-27"/>
    <x v="3"/>
    <x v="3"/>
    <s v="Rio de Janeiro"/>
    <x v="4"/>
    <s v="Casa: Prédio da Escola de Equitação do Exército"/>
    <n v="1"/>
    <x v="1"/>
    <n v="1"/>
    <n v="1363"/>
    <n v="1995"/>
    <m/>
    <m/>
    <m/>
    <x v="8"/>
    <x v="4"/>
    <m/>
    <m/>
    <m/>
    <s v=" "/>
    <s v="Bem Imóvel"/>
    <s v="Edificação"/>
    <x v="1"/>
    <m/>
    <m/>
    <m/>
    <m/>
    <m/>
    <m/>
    <x v="1"/>
    <x v="1"/>
    <m/>
    <d v="2013-04-17T00:00:00"/>
    <x v="5"/>
    <m/>
    <m/>
    <m/>
    <m/>
    <m/>
    <m/>
    <m/>
    <m/>
    <m/>
    <m/>
  </r>
  <r>
    <x v="0"/>
    <s v="Encaminhado para indeferimento em 17/11/2015"/>
    <s v="01458.000132/2010-14"/>
    <x v="3"/>
    <x v="3"/>
    <s v="Rio de Janeiro"/>
    <x v="4"/>
    <s v="Casa localizada à Rua Haddock Lobo, nº 239"/>
    <n v="1"/>
    <x v="1"/>
    <n v="1"/>
    <n v="1364"/>
    <n v="1995"/>
    <m/>
    <m/>
    <m/>
    <x v="8"/>
    <x v="4"/>
    <m/>
    <m/>
    <m/>
    <s v=" "/>
    <s v="Bem Imóvel"/>
    <s v="Edificação"/>
    <x v="1"/>
    <m/>
    <m/>
    <m/>
    <m/>
    <m/>
    <m/>
    <x v="1"/>
    <x v="1"/>
    <m/>
    <d v="1905-07-07T00:00:00"/>
    <x v="5"/>
    <m/>
    <m/>
    <m/>
    <m/>
    <m/>
    <m/>
    <m/>
    <m/>
    <m/>
    <m/>
  </r>
  <r>
    <x v="3"/>
    <s v="Na Superintendência do AM desde 14/07/2011. Superintendência opina pelonão tombamento de alguns bens (já protegidos pelo Estado ou município), mas indica a inclusão do inventário do prédio de bombeamento no orçamento de 2015.Tabela anexa ao memorando nº11"/>
    <s v="01458.000660/2010-65"/>
    <x v="4"/>
    <x v="24"/>
    <s v="Manaus"/>
    <x v="2"/>
    <s v="Conjunto de Edificações da companhia de saneamento do Amazonas/COSAMA"/>
    <n v="1"/>
    <x v="1"/>
    <n v="1"/>
    <n v="1365"/>
    <n v="1996"/>
    <m/>
    <m/>
    <m/>
    <x v="8"/>
    <x v="8"/>
    <m/>
    <m/>
    <m/>
    <s v=" "/>
    <s v="Bem Imóvel"/>
    <s v="Conjunto Arquitetônico"/>
    <x v="1"/>
    <m/>
    <m/>
    <m/>
    <m/>
    <m/>
    <m/>
    <x v="1"/>
    <x v="1"/>
    <m/>
    <m/>
    <x v="0"/>
    <m/>
    <m/>
    <m/>
    <m/>
    <m/>
    <m/>
    <m/>
    <m/>
    <m/>
    <m/>
  </r>
  <r>
    <x v="2"/>
    <s v="Há parecer de indeferimento do CNA. Foi encaminhado à SE/RJ em 25/07/2019."/>
    <s v="01458.001513/2011-93"/>
    <x v="3"/>
    <x v="3"/>
    <s v="Saquarema"/>
    <x v="12"/>
    <s v="Reserva: Arqueológica &quot;Sambaqui de Beirada&quot;"/>
    <n v="1"/>
    <x v="1"/>
    <n v="1"/>
    <n v="1366"/>
    <n v="1996"/>
    <m/>
    <m/>
    <m/>
    <x v="8"/>
    <x v="8"/>
    <m/>
    <m/>
    <m/>
    <s v=" "/>
    <s v="Bem Arqueológico"/>
    <s v="Sítio"/>
    <x v="1"/>
    <m/>
    <m/>
    <m/>
    <m/>
    <m/>
    <m/>
    <x v="1"/>
    <x v="1"/>
    <m/>
    <m/>
    <x v="0"/>
    <m/>
    <m/>
    <m/>
    <m/>
    <m/>
    <m/>
    <m/>
    <m/>
    <m/>
    <m/>
  </r>
  <r>
    <x v="0"/>
    <s v="Encaminhado em 13/06/2016 ao Arquivo Central para ser ANEXADO ao processo de tombamento nº 64-T-38, referente ao Conjunto Arquitetônico e Urbanístico de Diamantina/MG"/>
    <s v="01458.002977/2010-36"/>
    <x v="3"/>
    <x v="6"/>
    <s v="Diamantina"/>
    <x v="11"/>
    <s v="Conjunto Paisagístico da Serra dos Cristais"/>
    <n v="1"/>
    <x v="1"/>
    <n v="1"/>
    <n v="1367"/>
    <n v="1996"/>
    <m/>
    <m/>
    <m/>
    <x v="8"/>
    <x v="6"/>
    <m/>
    <m/>
    <m/>
    <s v="não cadastrado no sicg"/>
    <s v="Bem Paisagístico"/>
    <s v="Paisagem"/>
    <x v="1"/>
    <m/>
    <m/>
    <m/>
    <m/>
    <m/>
    <m/>
    <x v="1"/>
    <x v="1"/>
    <m/>
    <m/>
    <x v="0"/>
    <m/>
    <m/>
    <m/>
    <m/>
    <m/>
    <m/>
    <m/>
    <m/>
    <m/>
    <m/>
  </r>
  <r>
    <x v="3"/>
    <s v="encaminhado à PF em 24/09/2020"/>
    <s v="01458.000664/2011-24"/>
    <x v="3"/>
    <x v="12"/>
    <s v="São José dos Campos"/>
    <x v="2"/>
    <s v="Conjunto Arquitetônico e Paisagístco &quot;Tecelagem Parahyba&quot;"/>
    <n v="1"/>
    <x v="3"/>
    <n v="1"/>
    <n v="1368"/>
    <n v="1996"/>
    <m/>
    <m/>
    <m/>
    <x v="8"/>
    <x v="9"/>
    <s v="DEFERIMENTO"/>
    <m/>
    <m/>
    <s v="  SP-3549904-BI-CA-00001"/>
    <s v="Bem Imóvel"/>
    <s v="Conjunto Arquitetônico"/>
    <x v="1"/>
    <m/>
    <m/>
    <m/>
    <m/>
    <m/>
    <m/>
    <x v="1"/>
    <x v="1"/>
    <m/>
    <m/>
    <x v="0"/>
    <m/>
    <m/>
    <m/>
    <m/>
    <m/>
    <m/>
    <m/>
    <m/>
    <m/>
    <m/>
  </r>
  <r>
    <x v="1"/>
    <s v="Info Arquivo: A titulação do processo de tombamento 1369-T-96 foi cancelada, pois &quot;a solicitação se referia ao cadastro e não ao tombamento da reserva arqueológica em questão&quot;."/>
    <m/>
    <x v="2"/>
    <x v="2"/>
    <s v="Buíque"/>
    <x v="12"/>
    <s v="Reserva Arqueológica do Vale do Catimbau; Sítio Arqueológico &quot;Alcobaça&quot; "/>
    <m/>
    <x v="1"/>
    <n v="1"/>
    <n v="1369"/>
    <n v="1996"/>
    <m/>
    <m/>
    <m/>
    <x v="8"/>
    <x v="1"/>
    <m/>
    <m/>
    <m/>
    <s v=" "/>
    <s v="Bem Arqueológico"/>
    <s v="Sítio"/>
    <x v="1"/>
    <m/>
    <m/>
    <m/>
    <m/>
    <m/>
    <m/>
    <x v="1"/>
    <x v="1"/>
    <m/>
    <m/>
    <x v="0"/>
    <s v="Cancelada o Processo de tombamento, em razão do exposto no MEMO/DEPROT Nº 471/96"/>
    <m/>
    <m/>
    <m/>
    <m/>
    <m/>
    <m/>
    <m/>
    <m/>
    <m/>
  </r>
  <r>
    <x v="3"/>
    <s v="Origem: DEPAM 04/02/2013. Destino: Superintendência 22/02/2013."/>
    <s v="01458.000099/2013-67"/>
    <x v="2"/>
    <x v="9"/>
    <s v="Quixeramobim"/>
    <x v="4"/>
    <s v="Casa onde Nasceu Antonio Conselheiro"/>
    <n v="1"/>
    <x v="1"/>
    <n v="1"/>
    <n v="1370"/>
    <n v="1996"/>
    <m/>
    <m/>
    <m/>
    <x v="8"/>
    <x v="8"/>
    <s v="TOMBAMENTO EMERGENCIAL"/>
    <m/>
    <m/>
    <s v=" "/>
    <s v="Bem Imóvel"/>
    <s v="Edificação"/>
    <x v="1"/>
    <m/>
    <m/>
    <m/>
    <m/>
    <m/>
    <m/>
    <x v="1"/>
    <x v="1"/>
    <m/>
    <m/>
    <x v="0"/>
    <m/>
    <m/>
    <m/>
    <m/>
    <m/>
    <m/>
    <m/>
    <m/>
    <m/>
    <m/>
  </r>
  <r>
    <x v="2"/>
    <s v="Origem: DEPAM, destino: SE-SP, em 13/06/2016"/>
    <s v="01458.000165/2016-41"/>
    <x v="3"/>
    <x v="12"/>
    <s v="Campinas"/>
    <x v="0"/>
    <s v="Igreja: Catedral Metropolitana de Campinas"/>
    <n v="1"/>
    <x v="1"/>
    <n v="1"/>
    <n v="1371"/>
    <n v="1996"/>
    <m/>
    <m/>
    <m/>
    <x v="8"/>
    <x v="8"/>
    <m/>
    <m/>
    <m/>
    <s v="não cadastrado no sicg"/>
    <s v="Bem Imóvel"/>
    <s v="Edificação"/>
    <x v="0"/>
    <m/>
    <m/>
    <m/>
    <m/>
    <m/>
    <m/>
    <x v="1"/>
    <x v="1"/>
    <m/>
    <m/>
    <x v="0"/>
    <s v="ao qual foi apensado o processo nº 764-T-65. aguardando instrução"/>
    <m/>
    <m/>
    <m/>
    <m/>
    <m/>
    <m/>
    <m/>
    <m/>
    <m/>
  </r>
  <r>
    <x v="2"/>
    <s v="Origem: DEPAM, 18/07/2013 / Destino: Superintendência, 23/07/2013"/>
    <s v="01458.000812/2013-72"/>
    <x v="0"/>
    <x v="0"/>
    <s v="Rio Grande"/>
    <x v="0"/>
    <s v="Igreja: romana (Capela do Taim)"/>
    <n v="1"/>
    <x v="1"/>
    <n v="1"/>
    <n v="1372"/>
    <n v="1996"/>
    <m/>
    <m/>
    <m/>
    <x v="8"/>
    <x v="8"/>
    <m/>
    <m/>
    <m/>
    <s v=" "/>
    <s v="Bem Imóvel"/>
    <s v="Edificação"/>
    <x v="0"/>
    <m/>
    <m/>
    <m/>
    <m/>
    <m/>
    <m/>
    <x v="1"/>
    <x v="1"/>
    <m/>
    <m/>
    <x v="0"/>
    <m/>
    <m/>
    <m/>
    <m/>
    <m/>
    <m/>
    <m/>
    <m/>
    <m/>
    <m/>
  </r>
  <r>
    <x v="0"/>
    <m/>
    <s v="01458.000138/2012-45"/>
    <x v="2"/>
    <x v="2"/>
    <s v="Fernando de Noronha"/>
    <x v="11"/>
    <s v="Conjunto Histórico do Arquipélago de Fernando de Noronha"/>
    <n v="1"/>
    <x v="0"/>
    <n v="1"/>
    <n v="1373"/>
    <n v="1996"/>
    <m/>
    <m/>
    <m/>
    <x v="8"/>
    <x v="0"/>
    <m/>
    <m/>
    <m/>
    <s v="PE-2605459-BI-CU-00001"/>
    <s v="Bem Imóvel"/>
    <s v="Conjunto Urbano"/>
    <x v="1"/>
    <m/>
    <d v="2018-10-23T00:00:00"/>
    <m/>
    <m/>
    <n v="2017"/>
    <m/>
    <x v="56"/>
    <x v="7"/>
    <m/>
    <m/>
    <x v="0"/>
    <m/>
    <m/>
    <m/>
    <m/>
    <m/>
    <m/>
    <s v="não"/>
    <s v="não"/>
    <m/>
    <m/>
  </r>
  <r>
    <x v="3"/>
    <s v="Passivo DEPAM/RJ. Encaminhado à SE/RJ em 24/04/2015. Apensado ao processo 207-T-39"/>
    <s v="01458.001631/2012-82"/>
    <x v="3"/>
    <x v="3"/>
    <s v="Niterói"/>
    <x v="2"/>
    <s v="Conjunto: Arquitetônico e Paisagístico formado pelos Fortes de Imbuhy e Rio Branco"/>
    <n v="1"/>
    <x v="1"/>
    <n v="1"/>
    <n v="1374"/>
    <n v="1996"/>
    <d v="1995-05-24T00:00:00"/>
    <s v="Vareador João Batista Mendes"/>
    <m/>
    <x v="8"/>
    <x v="6"/>
    <m/>
    <m/>
    <m/>
    <s v=" "/>
    <s v="Bem Imóvel"/>
    <s v="Conjunto Arquitetônico"/>
    <x v="1"/>
    <m/>
    <m/>
    <m/>
    <m/>
    <m/>
    <m/>
    <x v="1"/>
    <x v="1"/>
    <m/>
    <m/>
    <x v="0"/>
    <m/>
    <m/>
    <m/>
    <m/>
    <m/>
    <m/>
    <m/>
    <m/>
    <m/>
    <m/>
  </r>
  <r>
    <x v="0"/>
    <s v="Carina informa estar na SE-RJ (22/10/2015). O processo foi localizado e verificamos que foi arquivado equivocadamente no IPHAN-RJ. O encaminhamento se deu ao fato da casa ter sido demolida em 2002 não cabendo mais portanto a continuidade do processo em te"/>
    <s v="01500.000075/1995-01"/>
    <x v="3"/>
    <x v="3"/>
    <s v="Nova Friburgo"/>
    <x v="4"/>
    <s v="Casa: Rua Alberto Braune, 208"/>
    <n v="1"/>
    <x v="1"/>
    <n v="1"/>
    <n v="1375"/>
    <n v="1996"/>
    <m/>
    <m/>
    <m/>
    <x v="8"/>
    <x v="4"/>
    <m/>
    <d v="2019-09-26T00:00:00"/>
    <m/>
    <s v=" "/>
    <s v="Bem Imóvel"/>
    <s v="Edificação"/>
    <x v="1"/>
    <m/>
    <m/>
    <m/>
    <m/>
    <m/>
    <m/>
    <x v="1"/>
    <x v="1"/>
    <m/>
    <m/>
    <x v="0"/>
    <m/>
    <m/>
    <m/>
    <m/>
    <m/>
    <m/>
    <m/>
    <m/>
    <m/>
    <m/>
  </r>
  <r>
    <x v="0"/>
    <m/>
    <s v="01458.001488/2009-23"/>
    <x v="0"/>
    <x v="0"/>
    <s v="General Câmara"/>
    <x v="2"/>
    <s v="Conjunto histórico da Vila de Santo Amaro, contendo quatorze edificações."/>
    <n v="1"/>
    <x v="0"/>
    <n v="1"/>
    <n v="1376"/>
    <n v="1996"/>
    <m/>
    <m/>
    <m/>
    <x v="8"/>
    <x v="0"/>
    <m/>
    <m/>
    <m/>
    <s v="RS4308805BICA00001"/>
    <s v="Bem Imóvel"/>
    <s v="Conjunto Arquitetônico"/>
    <x v="1"/>
    <m/>
    <d v="2006-07-03T00:00:00"/>
    <m/>
    <m/>
    <n v="1998"/>
    <n v="15"/>
    <x v="72"/>
    <x v="8"/>
    <m/>
    <m/>
    <x v="0"/>
    <s v="Verificar situação do processo, consta como um &quot;reencaminhamento&quot;"/>
    <s v="T"/>
    <m/>
    <s v="sim"/>
    <m/>
    <m/>
    <m/>
    <s v="sim"/>
    <n v="2007"/>
    <s v="volume III na PROFER desde 2009, deve conter parecer conselheiro. Informações sobre delimitação das poligonais: DEPAM-RJ 98-99"/>
  </r>
  <r>
    <x v="2"/>
    <s v="Origem: DEPAM. Destino: SE-CE, em 05/11/2014. Reaberto para rerratificação de poligonal de tombamento."/>
    <s v="01458.001485/2009-90"/>
    <x v="2"/>
    <x v="9"/>
    <s v="Quixadá"/>
    <x v="11"/>
    <s v="Conjunto Paisagístico dos Serrotes, constituído por formações geomorfológicas em monólito, no município de Quixadá"/>
    <n v="1"/>
    <x v="0"/>
    <n v="1"/>
    <n v="1377"/>
    <n v="1996"/>
    <m/>
    <m/>
    <m/>
    <x v="8"/>
    <x v="3"/>
    <m/>
    <m/>
    <m/>
    <s v="CE2311306BPST00001"/>
    <s v="Bem Paisagístico"/>
    <s v="Paisagem"/>
    <x v="1"/>
    <d v="2008-09-30T00:00:00"/>
    <m/>
    <m/>
    <m/>
    <n v="2004"/>
    <n v="42"/>
    <x v="67"/>
    <x v="8"/>
    <m/>
    <m/>
    <x v="0"/>
    <m/>
    <s v="T"/>
    <m/>
    <m/>
    <m/>
    <m/>
    <m/>
    <m/>
    <m/>
    <s v="definição da poligonal é imprecisa, dificultando fiscalização e há demanda da SE para sua revisão junto ao Conselho Consultivo (CPROD 01496.000796/2011-27)"/>
  </r>
  <r>
    <x v="0"/>
    <s v="Indeferido em 28/04/2020"/>
    <s v="01458.001630/2012-38"/>
    <x v="3"/>
    <x v="3"/>
    <s v="Niterói"/>
    <x v="4"/>
    <s v="Teatro João Caetano"/>
    <n v="1"/>
    <x v="1"/>
    <n v="1"/>
    <n v="1378"/>
    <n v="1996"/>
    <m/>
    <m/>
    <m/>
    <x v="8"/>
    <x v="4"/>
    <s v="INDEFERIMENTO"/>
    <d v="2020-04-28T00:00:00"/>
    <m/>
    <s v=" "/>
    <s v="Bem Imóvel"/>
    <s v="Edificação"/>
    <x v="1"/>
    <m/>
    <m/>
    <m/>
    <m/>
    <m/>
    <m/>
    <x v="1"/>
    <x v="1"/>
    <m/>
    <m/>
    <x v="0"/>
    <m/>
    <m/>
    <m/>
    <m/>
    <m/>
    <m/>
    <m/>
    <m/>
    <m/>
    <m/>
  </r>
  <r>
    <x v="0"/>
    <m/>
    <m/>
    <x v="2"/>
    <x v="9"/>
    <s v="Sobral"/>
    <x v="7"/>
    <s v="Sobral, CE: conjunto arquitetônico e urbanístico"/>
    <n v="1"/>
    <x v="0"/>
    <n v="1"/>
    <n v="1379"/>
    <n v="1997"/>
    <m/>
    <m/>
    <m/>
    <x v="8"/>
    <x v="0"/>
    <m/>
    <m/>
    <m/>
    <s v=" CE2312908BICU00001"/>
    <s v="Bem Imóvel"/>
    <s v="Conjunto Urbano"/>
    <x v="1"/>
    <d v="2000-06-23T00:00:00"/>
    <d v="2000-06-23T00:00:00"/>
    <m/>
    <m/>
    <n v="1999"/>
    <n v="18"/>
    <x v="44"/>
    <x v="8"/>
    <m/>
    <m/>
    <x v="0"/>
    <s v="Processo T: volume IV na PROFER desde 2000, deve conter pareceres. "/>
    <s v="T"/>
    <s v="sim"/>
    <s v="T"/>
    <s v="sim"/>
    <s v="sim"/>
    <m/>
    <s v="sim"/>
    <s v="2007 a 2009"/>
    <s v="Estudo concluído (contratação Monumenta) para normatização; aguardando encaminhamento da Superintendência para publicar. Informações sobre poligonais no Sambaqui."/>
  </r>
  <r>
    <x v="3"/>
    <s v="Encaminhado à SE-RJ para justificar a apresentação na Câmara de bens móveis"/>
    <s v="01458.001637/2012-50"/>
    <x v="3"/>
    <x v="3"/>
    <s v="Rio de Janeiro"/>
    <x v="3"/>
    <s v="Acervo remanescente da antiga Igreja de São Sebastião"/>
    <n v="1"/>
    <x v="1"/>
    <n v="1"/>
    <n v="1380"/>
    <n v="1997"/>
    <m/>
    <m/>
    <m/>
    <x v="8"/>
    <x v="8"/>
    <s v="DEFERIMENTO"/>
    <m/>
    <m/>
    <s v=" "/>
    <s v="Bem Móvel e Integrado"/>
    <s v="Acervo"/>
    <x v="1"/>
    <m/>
    <m/>
    <m/>
    <m/>
    <m/>
    <m/>
    <x v="1"/>
    <x v="1"/>
    <m/>
    <m/>
    <x v="0"/>
    <m/>
    <m/>
    <m/>
    <m/>
    <m/>
    <m/>
    <m/>
    <m/>
    <m/>
    <m/>
  </r>
  <r>
    <x v="0"/>
    <s v="Processo INDEFERIDO em 25/05/2010."/>
    <s v="01500.004053/2009-78"/>
    <x v="3"/>
    <x v="3"/>
    <s v="Rio de Janeiro"/>
    <x v="10"/>
    <s v="Conjunto Paisagístico Jardins do Largo da Carioca e adjacências "/>
    <n v="1"/>
    <x v="1"/>
    <n v="1"/>
    <n v="1381"/>
    <n v="1997"/>
    <m/>
    <m/>
    <m/>
    <x v="8"/>
    <x v="4"/>
    <m/>
    <m/>
    <m/>
    <s v=" "/>
    <s v="Bem Paisagístico"/>
    <s v="Jardim Histórico"/>
    <x v="1"/>
    <m/>
    <m/>
    <m/>
    <m/>
    <m/>
    <m/>
    <x v="1"/>
    <x v="1"/>
    <m/>
    <d v="2009-12-10T00:00:00"/>
    <x v="5"/>
    <m/>
    <m/>
    <m/>
    <m/>
    <m/>
    <m/>
    <m/>
    <m/>
    <m/>
    <m/>
  </r>
  <r>
    <x v="0"/>
    <s v="Encaminhado para inscrição"/>
    <s v="01500.000007/1997-13"/>
    <x v="3"/>
    <x v="3"/>
    <s v="Rio de Janeiro"/>
    <x v="3"/>
    <s v="Museu do Trem: Acervo móvel e imóvel do Antigo Centro de Preservação da História Ferroviária do Rio de Janeiro, situado na rua Arquias Cordeiro, nº 1046"/>
    <n v="1"/>
    <x v="0"/>
    <n v="1"/>
    <n v="1382"/>
    <n v="1997"/>
    <m/>
    <m/>
    <m/>
    <x v="8"/>
    <x v="0"/>
    <m/>
    <m/>
    <m/>
    <s v="RJ3304557BIED00056"/>
    <s v="Bem Móvel e Integrado"/>
    <s v="Acervo"/>
    <x v="1"/>
    <m/>
    <d v="2014-11-18T00:00:00"/>
    <m/>
    <m/>
    <n v="2011"/>
    <n v="67"/>
    <x v="70"/>
    <x v="7"/>
    <m/>
    <m/>
    <x v="0"/>
    <m/>
    <s v="Não se aplica"/>
    <m/>
    <s v="Não se aplica"/>
    <m/>
    <m/>
    <m/>
    <m/>
    <m/>
    <m/>
  </r>
  <r>
    <x v="2"/>
    <s v="Encaminhado à SE/BA em 11/04/2014"/>
    <s v="01450.000924/2014-84"/>
    <x v="2"/>
    <x v="5"/>
    <s v="Lençóis"/>
    <x v="11"/>
    <s v="Rio Mucugezinho, situado no Parque Nacional da Chapa Diamantina"/>
    <n v="1"/>
    <x v="1"/>
    <n v="1"/>
    <n v="1383"/>
    <n v="1997"/>
    <m/>
    <m/>
    <m/>
    <x v="8"/>
    <x v="8"/>
    <m/>
    <m/>
    <m/>
    <s v=" "/>
    <s v="Bem Paisagístico"/>
    <s v="Paisagem"/>
    <x v="1"/>
    <m/>
    <m/>
    <m/>
    <m/>
    <m/>
    <m/>
    <x v="1"/>
    <x v="1"/>
    <m/>
    <m/>
    <x v="0"/>
    <m/>
    <m/>
    <m/>
    <m/>
    <m/>
    <m/>
    <m/>
    <m/>
    <m/>
    <m/>
  </r>
  <r>
    <x v="0"/>
    <s v="INDEFERIDO em 22/10/2014"/>
    <s v="01450.001272/2007-76"/>
    <x v="3"/>
    <x v="14"/>
    <s v="Vitória"/>
    <x v="11"/>
    <s v="Conjunto Paisagístico da Ilha de Trindade"/>
    <n v="1"/>
    <x v="1"/>
    <n v="1"/>
    <n v="1384"/>
    <n v="1997"/>
    <d v="1997-02-05T00:00:00"/>
    <s v="Sr. Roosevelt Fideles de Souza"/>
    <s v="não consta"/>
    <x v="8"/>
    <x v="4"/>
    <m/>
    <m/>
    <m/>
    <s v=" "/>
    <s v="Bem Paisagístico"/>
    <s v="Paisagem"/>
    <x v="1"/>
    <m/>
    <m/>
    <m/>
    <m/>
    <m/>
    <m/>
    <x v="1"/>
    <x v="1"/>
    <m/>
    <d v="2014-11-07T00:00:00"/>
    <x v="5"/>
    <m/>
    <m/>
    <m/>
    <m/>
    <m/>
    <m/>
    <m/>
    <m/>
    <m/>
    <m/>
  </r>
  <r>
    <x v="0"/>
    <s v="INDEFERIDO,  em 18/05/2016"/>
    <s v="01458.002330/2010-12"/>
    <x v="5"/>
    <x v="15"/>
    <s v="Goiânia"/>
    <x v="11"/>
    <s v="C.Paisag.Parq.Eco.Ulysses Guimarães"/>
    <n v="1"/>
    <x v="1"/>
    <n v="1"/>
    <n v="1385"/>
    <n v="1997"/>
    <m/>
    <m/>
    <m/>
    <x v="8"/>
    <x v="4"/>
    <m/>
    <m/>
    <m/>
    <s v=" "/>
    <s v="Bem Paisagístico"/>
    <s v="Paisagem"/>
    <x v="1"/>
    <m/>
    <m/>
    <m/>
    <m/>
    <m/>
    <m/>
    <x v="1"/>
    <x v="1"/>
    <m/>
    <d v="1905-07-08T00:00:00"/>
    <x v="5"/>
    <m/>
    <m/>
    <m/>
    <m/>
    <m/>
    <m/>
    <m/>
    <m/>
    <m/>
    <m/>
  </r>
  <r>
    <x v="2"/>
    <s v="Conforme acordado com Hilario, o processo será encaminhado à SE-RJ para conclusão da instrução técnica (Anna, 28/04/2014)"/>
    <s v="01458.001636/2012-13"/>
    <x v="3"/>
    <x v="3"/>
    <s v="Rio de Janeiro"/>
    <x v="2"/>
    <s v="Conjunto Arquitetônico de Pedregulho (Conjunto residencial Prefeito Mendes de Moraes)"/>
    <n v="1"/>
    <x v="1"/>
    <n v="1"/>
    <n v="1386"/>
    <n v="1997"/>
    <m/>
    <m/>
    <m/>
    <x v="8"/>
    <x v="8"/>
    <m/>
    <m/>
    <m/>
    <s v=" "/>
    <s v="Bem Imóvel"/>
    <s v="Conjunto Arquitetônico"/>
    <x v="1"/>
    <m/>
    <m/>
    <m/>
    <m/>
    <m/>
    <m/>
    <x v="1"/>
    <x v="1"/>
    <m/>
    <m/>
    <x v="0"/>
    <m/>
    <m/>
    <m/>
    <m/>
    <m/>
    <m/>
    <m/>
    <m/>
    <m/>
    <m/>
  </r>
  <r>
    <x v="0"/>
    <s v="Processo INDEFERIDO em 27/02/2004."/>
    <m/>
    <x v="3"/>
    <x v="3"/>
    <s v="Rio de Janeiro"/>
    <x v="10"/>
    <s v="Conjunto Paisagístico constituído pela aléia de figueiras-de-pagode existente na Av. Visconde de Albuquerque - Leblon"/>
    <n v="1"/>
    <x v="1"/>
    <n v="1"/>
    <n v="1387"/>
    <n v="1997"/>
    <m/>
    <m/>
    <m/>
    <x v="8"/>
    <x v="4"/>
    <m/>
    <m/>
    <m/>
    <s v=" "/>
    <s v="Bem Paisagístico"/>
    <s v="Jardim Histórico"/>
    <x v="1"/>
    <m/>
    <m/>
    <m/>
    <m/>
    <m/>
    <m/>
    <x v="1"/>
    <x v="1"/>
    <m/>
    <d v="2004-02-27T00:00:00"/>
    <x v="2"/>
    <m/>
    <m/>
    <m/>
    <m/>
    <m/>
    <m/>
    <m/>
    <m/>
    <m/>
    <m/>
  </r>
  <r>
    <x v="0"/>
    <s v="Publicado no D.O.U / SEÇÕES: 1, 2, e 3 - EDIÇÃO Nº 238, TERÇA - FEIRA, 13 DE DEZEMBRO DE 2016."/>
    <s v="01450.004811/2008-18"/>
    <x v="3"/>
    <x v="3"/>
    <s v="Rio de Janeiro"/>
    <x v="10"/>
    <s v="Campo de Santana"/>
    <n v="1"/>
    <x v="0"/>
    <n v="1"/>
    <n v="1388"/>
    <n v="1997"/>
    <m/>
    <m/>
    <m/>
    <x v="8"/>
    <x v="0"/>
    <m/>
    <m/>
    <m/>
    <s v="RJ-3304557-PS-JD-00003"/>
    <s v="Bem Paisagístico"/>
    <s v="Jardim Histórico"/>
    <x v="1"/>
    <d v="2016-12-13T00:00:00"/>
    <d v="2016-12-14T00:00:00"/>
    <d v="2016-12-15T00:00:00"/>
    <m/>
    <n v="2015"/>
    <n v="79"/>
    <x v="49"/>
    <x v="7"/>
    <m/>
    <m/>
    <x v="0"/>
    <s v="Foi tombado pelo processo nº 99-T-38, e &quot;destombado por Despacho do Senhor Presidente da República, de 08 de janeiro de 1943&quot; (informação do processo 99-T-38), em função da abertura da Av. Presidente Vargas. Aprovado pelo Conselho em 11/06/2015. Homologad"/>
    <s v="S"/>
    <s v="sim"/>
    <s v="S"/>
    <s v="sim"/>
    <s v="sim"/>
    <s v="não"/>
    <m/>
    <m/>
    <m/>
  </r>
  <r>
    <x v="0"/>
    <s v="Processo INDEFERIDO em 27/08/2014."/>
    <s v="01458.002569/2010-84"/>
    <x v="3"/>
    <x v="3"/>
    <s v="Armação dos Búzios"/>
    <x v="11"/>
    <s v="Conjunto Paisagístico do Município de Buzios"/>
    <n v="1"/>
    <x v="1"/>
    <n v="1"/>
    <n v="1389"/>
    <n v="1997"/>
    <m/>
    <m/>
    <m/>
    <x v="8"/>
    <x v="4"/>
    <m/>
    <m/>
    <m/>
    <s v=" "/>
    <s v="Bem Paisagístico"/>
    <s v="Paisagem"/>
    <x v="1"/>
    <m/>
    <m/>
    <m/>
    <m/>
    <m/>
    <m/>
    <x v="1"/>
    <x v="1"/>
    <m/>
    <d v="2014-08-27T00:00:00"/>
    <x v="5"/>
    <s v="ver se a abordagem é como paisagem "/>
    <m/>
    <m/>
    <m/>
    <m/>
    <m/>
    <m/>
    <m/>
    <m/>
    <m/>
  </r>
  <r>
    <x v="2"/>
    <s v="Origem: Depam. Destino: Superintendência 23/12/2016"/>
    <s v="01458.001654/2012-97"/>
    <x v="3"/>
    <x v="3"/>
    <s v="Rio de Janeiro"/>
    <x v="2"/>
    <s v="Setor Histórico do Cemitério do Catumbí"/>
    <n v="1"/>
    <x v="1"/>
    <n v="1"/>
    <n v="1390"/>
    <n v="1997"/>
    <m/>
    <m/>
    <m/>
    <x v="8"/>
    <x v="8"/>
    <m/>
    <m/>
    <m/>
    <s v=" "/>
    <s v="Bem Imóvel"/>
    <s v="Conjunto Arquitetônico"/>
    <x v="4"/>
    <m/>
    <m/>
    <m/>
    <m/>
    <m/>
    <m/>
    <x v="1"/>
    <x v="1"/>
    <m/>
    <m/>
    <x v="0"/>
    <m/>
    <m/>
    <m/>
    <m/>
    <m/>
    <m/>
    <m/>
    <m/>
    <m/>
    <m/>
  </r>
  <r>
    <x v="0"/>
    <m/>
    <m/>
    <x v="3"/>
    <x v="6"/>
    <s v="Juiz de Fora"/>
    <x v="8"/>
    <s v="Marco Comemorativo do Centenário de Juiz de Fora"/>
    <n v="1"/>
    <x v="0"/>
    <n v="1"/>
    <n v="1391"/>
    <n v="1997"/>
    <m/>
    <m/>
    <m/>
    <x v="8"/>
    <x v="0"/>
    <m/>
    <m/>
    <m/>
    <s v="MG3136702BMAR00001"/>
    <s v="Bem Móvel e Integrado"/>
    <s v="Artefato"/>
    <x v="1"/>
    <m/>
    <m/>
    <d v="2001-11-12T00:00:00"/>
    <m/>
    <n v="2000"/>
    <n v="25"/>
    <x v="53"/>
    <x v="8"/>
    <m/>
    <m/>
    <x v="0"/>
    <m/>
    <s v="Não se aplica"/>
    <m/>
    <m/>
    <m/>
    <m/>
    <m/>
    <m/>
    <m/>
    <m/>
  </r>
  <r>
    <x v="0"/>
    <m/>
    <s v="01458.000735/2011-99"/>
    <x v="3"/>
    <x v="3"/>
    <s v="Rio de Janeiro"/>
    <x v="0"/>
    <s v="Prédios do Museu Histórico Nacional e Coleções que ali se abrigam, com exclusão da Coleção Bibliográfica"/>
    <n v="1"/>
    <x v="0"/>
    <n v="1"/>
    <n v="1392"/>
    <n v="1997"/>
    <m/>
    <m/>
    <m/>
    <x v="8"/>
    <x v="0"/>
    <m/>
    <m/>
    <m/>
    <s v="RJ-3304557-BI-ED-00115; RJ3304557BMCL00001"/>
    <s v="Bem Imóvel"/>
    <s v="Edificação"/>
    <x v="1"/>
    <m/>
    <d v="2009-09-04T00:00:00"/>
    <m/>
    <m/>
    <n v="2001"/>
    <n v="28"/>
    <x v="73"/>
    <x v="8"/>
    <m/>
    <m/>
    <x v="0"/>
    <s v="é o mesmo que o processo nº 101???"/>
    <s v="Não se aplica"/>
    <m/>
    <m/>
    <m/>
    <m/>
    <m/>
    <m/>
    <m/>
    <m/>
  </r>
  <r>
    <x v="0"/>
    <s v="Processo INDEFERIDO em 03/01/2013."/>
    <s v="01458.001635/2012-61"/>
    <x v="3"/>
    <x v="3"/>
    <s v="Rio de Janeiro"/>
    <x v="3"/>
    <s v="Coleções Museu Nacional de Belas Artes"/>
    <n v="1"/>
    <x v="1"/>
    <n v="1"/>
    <n v="1393"/>
    <n v="1997"/>
    <m/>
    <m/>
    <m/>
    <x v="8"/>
    <x v="4"/>
    <m/>
    <m/>
    <m/>
    <s v=" "/>
    <s v="Bem Móvel e Integrado"/>
    <s v="Coleção"/>
    <x v="1"/>
    <m/>
    <m/>
    <m/>
    <m/>
    <m/>
    <m/>
    <x v="1"/>
    <x v="1"/>
    <m/>
    <d v="2013-01-03T00:00:00"/>
    <x v="5"/>
    <m/>
    <m/>
    <m/>
    <m/>
    <m/>
    <m/>
    <m/>
    <m/>
    <m/>
    <m/>
  </r>
  <r>
    <x v="0"/>
    <s v="Processo INDEFERIDO em 03/01/2013."/>
    <s v="01458.001640/2012-73"/>
    <x v="3"/>
    <x v="3"/>
    <s v="Petrópolis"/>
    <x v="3"/>
    <s v="Coleções do Museu Imperial"/>
    <n v="1"/>
    <x v="1"/>
    <n v="1"/>
    <n v="1394"/>
    <n v="1997"/>
    <m/>
    <m/>
    <m/>
    <x v="8"/>
    <x v="4"/>
    <m/>
    <m/>
    <m/>
    <s v=" "/>
    <s v="Bem Móvel e Integrado"/>
    <s v="Coleção"/>
    <x v="1"/>
    <m/>
    <m/>
    <m/>
    <m/>
    <m/>
    <m/>
    <x v="1"/>
    <x v="1"/>
    <m/>
    <d v="2013-01-03T00:00:00"/>
    <x v="5"/>
    <m/>
    <m/>
    <m/>
    <m/>
    <m/>
    <m/>
    <m/>
    <m/>
    <m/>
    <m/>
  </r>
  <r>
    <x v="0"/>
    <s v="Enviado a Superintendência para instrução. Origem: DEPAM / Destino: Superintendência 28/06/2012"/>
    <s v="01458.000839/20012-84"/>
    <x v="3"/>
    <x v="6"/>
    <s v="Ouro Preto"/>
    <x v="3"/>
    <s v="Coleções do Museu da Inconfidência"/>
    <n v="1"/>
    <x v="1"/>
    <n v="1"/>
    <n v="1395"/>
    <n v="1997"/>
    <m/>
    <m/>
    <m/>
    <x v="8"/>
    <x v="4"/>
    <m/>
    <m/>
    <m/>
    <s v=" "/>
    <s v="Bem Móvel e Integrado"/>
    <s v="Coleção"/>
    <x v="1"/>
    <m/>
    <m/>
    <m/>
    <m/>
    <m/>
    <m/>
    <x v="1"/>
    <x v="1"/>
    <m/>
    <m/>
    <x v="0"/>
    <m/>
    <m/>
    <m/>
    <m/>
    <m/>
    <m/>
    <m/>
    <m/>
    <m/>
    <m/>
  </r>
  <r>
    <x v="0"/>
    <s v="Processo INDEFERIDO em 13/12/2012."/>
    <s v="01458.001641/2012-18"/>
    <x v="3"/>
    <x v="3"/>
    <s v="Rio de Janeiro"/>
    <x v="3"/>
    <s v="Coleções do Museu da República"/>
    <n v="1"/>
    <x v="1"/>
    <n v="1"/>
    <n v="1396"/>
    <n v="1997"/>
    <m/>
    <m/>
    <m/>
    <x v="8"/>
    <x v="4"/>
    <m/>
    <m/>
    <m/>
    <s v=" "/>
    <s v="Bem Móvel e Integrado"/>
    <s v="Coleção"/>
    <x v="1"/>
    <m/>
    <m/>
    <m/>
    <m/>
    <m/>
    <m/>
    <x v="1"/>
    <x v="1"/>
    <m/>
    <d v="2012-12-13T00:00:00"/>
    <x v="5"/>
    <m/>
    <m/>
    <m/>
    <m/>
    <m/>
    <m/>
    <m/>
    <m/>
    <m/>
    <m/>
  </r>
  <r>
    <x v="0"/>
    <m/>
    <s v="01450.009813/2006-23"/>
    <x v="2"/>
    <x v="17"/>
    <s v="Marechal Deodoro"/>
    <x v="7"/>
    <s v="Conjunto arquitetônico e urbanístico da cidade de Marechal Deodoro"/>
    <n v="1"/>
    <x v="0"/>
    <n v="1"/>
    <n v="1397"/>
    <n v="1997"/>
    <m/>
    <m/>
    <m/>
    <x v="8"/>
    <x v="0"/>
    <m/>
    <m/>
    <m/>
    <s v="AL2704708BICU00003"/>
    <s v="Bem Imóvel"/>
    <s v="Conjunto Urbano"/>
    <x v="1"/>
    <d v="2009-06-29T00:00:00"/>
    <d v="2009-06-29T00:00:00"/>
    <m/>
    <m/>
    <n v="2006"/>
    <n v="49"/>
    <x v="73"/>
    <x v="8"/>
    <m/>
    <m/>
    <x v="0"/>
    <m/>
    <s v="T"/>
    <m/>
    <s v="S/D"/>
    <s v="não"/>
    <m/>
    <s v="não"/>
    <s v="sim"/>
    <n v="2016"/>
    <s v="volume II na COPEDOC para conservação, deve conter pareceres. Estudos para normas em acompanhamento pela CGAF (2016)"/>
  </r>
  <r>
    <x v="3"/>
    <s v="CGID: 23/04/2014"/>
    <s v="01450.010832/2008-64"/>
    <x v="2"/>
    <x v="8"/>
    <s v="Turiaçu"/>
    <x v="16"/>
    <s v="Àrea conhecida como &quot;Jamary dos Pretos&quot;, ocupada por comunidade remanescente de Quilombo"/>
    <n v="1"/>
    <x v="1"/>
    <n v="1"/>
    <n v="1398"/>
    <n v="1997"/>
    <m/>
    <m/>
    <m/>
    <x v="8"/>
    <x v="8"/>
    <m/>
    <m/>
    <m/>
    <s v=" "/>
    <s v="Bem Imóvel"/>
    <s v="Quilombo"/>
    <x v="1"/>
    <m/>
    <m/>
    <m/>
    <m/>
    <m/>
    <m/>
    <x v="1"/>
    <x v="1"/>
    <m/>
    <m/>
    <x v="0"/>
    <m/>
    <m/>
    <m/>
    <m/>
    <m/>
    <m/>
    <m/>
    <m/>
    <m/>
    <m/>
  </r>
  <r>
    <x v="3"/>
    <s v="DEPAM: 18/08/2011. Selmo Norte"/>
    <s v="01458.001516/2011-27"/>
    <x v="2"/>
    <x v="16"/>
    <s v="Porto da Folha"/>
    <x v="16"/>
    <s v="Àrea conhecida como &quot;Mocambo&quot;, ocupada por comunidade remanescente de quilombo"/>
    <n v="1"/>
    <x v="1"/>
    <n v="1"/>
    <n v="1399"/>
    <n v="1997"/>
    <m/>
    <m/>
    <m/>
    <x v="8"/>
    <x v="8"/>
    <m/>
    <m/>
    <m/>
    <s v=" "/>
    <s v="Bem Imóvel"/>
    <s v="Quilombo"/>
    <x v="1"/>
    <m/>
    <m/>
    <m/>
    <m/>
    <m/>
    <m/>
    <x v="1"/>
    <x v="1"/>
    <m/>
    <m/>
    <x v="0"/>
    <m/>
    <m/>
    <m/>
    <m/>
    <m/>
    <m/>
    <m/>
    <m/>
    <m/>
    <m/>
  </r>
  <r>
    <x v="3"/>
    <s v="DEPAM: 19/08/2011. Selmo Norte"/>
    <s v="01458.001523/2011-29"/>
    <x v="2"/>
    <x v="5"/>
    <s v="Wanderley"/>
    <x v="16"/>
    <s v="Àreas conhecidas como &quot;Riacho de Sacutiaba&quot; e &quot;Sacutiaba&quot;, ocupadas por comunidades.."/>
    <n v="1"/>
    <x v="1"/>
    <n v="1"/>
    <n v="1400"/>
    <n v="1997"/>
    <m/>
    <m/>
    <m/>
    <x v="8"/>
    <x v="8"/>
    <m/>
    <m/>
    <m/>
    <s v=" "/>
    <s v="Bem Imóvel"/>
    <s v="Quilombo"/>
    <x v="1"/>
    <m/>
    <m/>
    <m/>
    <m/>
    <m/>
    <m/>
    <x v="1"/>
    <x v="1"/>
    <m/>
    <m/>
    <x v="0"/>
    <m/>
    <m/>
    <m/>
    <m/>
    <m/>
    <m/>
    <m/>
    <m/>
    <m/>
    <m/>
  </r>
  <r>
    <x v="3"/>
    <s v="DEPAM: 19/08/2011. Selmo Norte"/>
    <s v="01458.001522/2011-84"/>
    <x v="2"/>
    <x v="2"/>
    <s v="Garanhuns"/>
    <x v="16"/>
    <s v="Àrea conhecida como &quot;Castainho&quot;, ocupada por comunidade remanescente de quilombo"/>
    <n v="1"/>
    <x v="1"/>
    <n v="1"/>
    <n v="1401"/>
    <n v="1997"/>
    <m/>
    <m/>
    <m/>
    <x v="8"/>
    <x v="8"/>
    <m/>
    <m/>
    <m/>
    <s v=" "/>
    <s v="Bem Imóvel"/>
    <s v="Quilombo"/>
    <x v="1"/>
    <m/>
    <m/>
    <m/>
    <m/>
    <m/>
    <m/>
    <x v="1"/>
    <x v="1"/>
    <m/>
    <m/>
    <x v="0"/>
    <m/>
    <m/>
    <m/>
    <m/>
    <m/>
    <m/>
    <m/>
    <m/>
    <m/>
    <m/>
  </r>
  <r>
    <x v="0"/>
    <s v="INDEFERIDO em 13.05.16"/>
    <s v="01450.008725/2015-03"/>
    <x v="2"/>
    <x v="5"/>
    <s v="Canudos"/>
    <x v="11"/>
    <s v="Vestígios Arqueológicos do Arraial de Canudos"/>
    <n v="1"/>
    <x v="1"/>
    <n v="1"/>
    <n v="1402"/>
    <n v="1997"/>
    <m/>
    <m/>
    <m/>
    <x v="8"/>
    <x v="4"/>
    <m/>
    <m/>
    <m/>
    <s v=" "/>
    <s v="Bem Imóvel"/>
    <s v="Paisagem"/>
    <x v="1"/>
    <m/>
    <m/>
    <m/>
    <m/>
    <m/>
    <m/>
    <x v="1"/>
    <x v="1"/>
    <m/>
    <d v="1905-07-07T00:00:00"/>
    <x v="5"/>
    <m/>
    <m/>
    <m/>
    <m/>
    <m/>
    <m/>
    <m/>
    <m/>
    <m/>
    <m/>
  </r>
  <r>
    <x v="0"/>
    <s v="Anexado ao 1377-T-96."/>
    <s v="01450.006154/2003-21"/>
    <x v="2"/>
    <x v="9"/>
    <s v="Quixadá"/>
    <x v="11"/>
    <s v="Morro conhecido como &quot;Pedra da Galinha Choca&quot;"/>
    <n v="1"/>
    <x v="1"/>
    <n v="1"/>
    <n v="1403"/>
    <n v="1997"/>
    <m/>
    <m/>
    <m/>
    <x v="8"/>
    <x v="6"/>
    <m/>
    <m/>
    <m/>
    <s v=" "/>
    <s v="Bem Imóvel"/>
    <s v="Quilombo"/>
    <x v="1"/>
    <m/>
    <m/>
    <m/>
    <m/>
    <m/>
    <m/>
    <x v="1"/>
    <x v="1"/>
    <m/>
    <m/>
    <x v="0"/>
    <m/>
    <m/>
    <m/>
    <m/>
    <m/>
    <m/>
    <m/>
    <m/>
    <m/>
    <m/>
  </r>
  <r>
    <x v="0"/>
    <s v="Processo INDEFERIDO em 26/08/2014."/>
    <s v="01458.000104/2013-31"/>
    <x v="3"/>
    <x v="14"/>
    <s v="Vitória"/>
    <x v="4"/>
    <s v="Prédio do Palácio Anchieta"/>
    <n v="1"/>
    <x v="1"/>
    <n v="1"/>
    <n v="1404"/>
    <n v="1997"/>
    <m/>
    <m/>
    <m/>
    <x v="8"/>
    <x v="4"/>
    <m/>
    <m/>
    <m/>
    <s v=" "/>
    <s v="Bem Imóvel"/>
    <s v="Edificação"/>
    <x v="1"/>
    <m/>
    <m/>
    <m/>
    <m/>
    <m/>
    <m/>
    <x v="1"/>
    <x v="1"/>
    <m/>
    <d v="2014-08-26T00:00:00"/>
    <x v="5"/>
    <m/>
    <m/>
    <m/>
    <m/>
    <m/>
    <m/>
    <m/>
    <m/>
    <m/>
    <m/>
  </r>
  <r>
    <x v="0"/>
    <m/>
    <m/>
    <x v="3"/>
    <x v="3"/>
    <s v="Guapimirim"/>
    <x v="11"/>
    <s v="Maciço Rochoso Dedo de Deus"/>
    <n v="1"/>
    <x v="0"/>
    <n v="1"/>
    <n v="1405"/>
    <n v="1997"/>
    <m/>
    <m/>
    <m/>
    <x v="8"/>
    <x v="0"/>
    <m/>
    <m/>
    <m/>
    <s v="RJ3301850PSPS00001"/>
    <s v="Bem Paisagístico"/>
    <s v="Paisagem"/>
    <x v="1"/>
    <d v="2004-07-06T00:00:00"/>
    <m/>
    <m/>
    <m/>
    <n v="2002"/>
    <n v="38"/>
    <x v="64"/>
    <x v="8"/>
    <m/>
    <m/>
    <x v="0"/>
    <m/>
    <m/>
    <m/>
    <m/>
    <m/>
    <m/>
    <m/>
    <m/>
    <m/>
    <m/>
  </r>
  <r>
    <x v="0"/>
    <m/>
    <s v="01450.011598/2008-92"/>
    <x v="3"/>
    <x v="3"/>
    <s v="Rio de Janeiro"/>
    <x v="4"/>
    <s v="Prédio da Secretaria de Justiça e Negócios do Interior no Império, onde fora o Solar do Visconde do Rio Seco e o Clube Fluminense"/>
    <n v="1"/>
    <x v="0"/>
    <n v="1"/>
    <n v="1406"/>
    <n v="1997"/>
    <m/>
    <m/>
    <m/>
    <x v="8"/>
    <x v="0"/>
    <m/>
    <m/>
    <m/>
    <s v="RJ3304557BIED00054"/>
    <s v="Bem Imóvel"/>
    <s v="Edificação"/>
    <x v="1"/>
    <m/>
    <d v="2012-01-03T00:00:00"/>
    <d v="1998-06-26T00:00:00"/>
    <m/>
    <n v="1998"/>
    <n v="13"/>
    <x v="52"/>
    <x v="9"/>
    <m/>
    <m/>
    <x v="0"/>
    <m/>
    <s v="Não se aplica"/>
    <m/>
    <m/>
    <m/>
    <m/>
    <m/>
    <m/>
    <m/>
    <m/>
  </r>
  <r>
    <x v="3"/>
    <s v="Origem: DEPAM, destino: SE-SP, EM 11/02/2016"/>
    <s v="01458.000088/2016-20"/>
    <x v="3"/>
    <x v="12"/>
    <s v="São Paulo"/>
    <x v="4"/>
    <s v="Prédio da estação Júlio Prestes"/>
    <n v="1"/>
    <x v="1"/>
    <n v="1"/>
    <n v="1407"/>
    <n v="1997"/>
    <m/>
    <m/>
    <m/>
    <x v="8"/>
    <x v="8"/>
    <s v="DEFERIMENTO"/>
    <m/>
    <m/>
    <s v=" "/>
    <s v="Bem Imóvel"/>
    <s v="Edificação"/>
    <x v="1"/>
    <m/>
    <m/>
    <m/>
    <m/>
    <m/>
    <m/>
    <x v="1"/>
    <x v="1"/>
    <m/>
    <m/>
    <x v="0"/>
    <m/>
    <m/>
    <m/>
    <m/>
    <m/>
    <m/>
    <m/>
    <m/>
    <m/>
    <m/>
  </r>
  <r>
    <x v="0"/>
    <s v="Processo foi INDEFERIDO em 27/05/2008, por conta da inserção do bem no Conjunto Arquitetônico e urbanístico do antigo bairro do Recife, já tombado."/>
    <m/>
    <x v="2"/>
    <x v="2"/>
    <s v="Recife"/>
    <x v="4"/>
    <s v="Local onde funcionou a 1ª Sinagoga do Brail e das Américas &quot;Zur Israel&quot; (Pedra de Israel), rua Bom Jesus nº 197 e 203."/>
    <n v="1"/>
    <x v="1"/>
    <n v="1"/>
    <n v="1408"/>
    <n v="1997"/>
    <m/>
    <m/>
    <m/>
    <x v="8"/>
    <x v="4"/>
    <m/>
    <m/>
    <m/>
    <s v=" "/>
    <s v="Bem Imóvel"/>
    <s v="Edificação"/>
    <x v="1"/>
    <m/>
    <m/>
    <m/>
    <m/>
    <m/>
    <m/>
    <x v="1"/>
    <x v="1"/>
    <m/>
    <d v="2008-05-27T00:00:00"/>
    <x v="2"/>
    <s v="Observação arquivo: &quot;De acordo com informações constantes no processo, o bem está inserido no Conjunto Arquitetônico e urbanístico do antigo bairro do Recife, já tombado.&quot;"/>
    <m/>
    <m/>
    <m/>
    <m/>
    <m/>
    <m/>
    <m/>
    <m/>
    <m/>
  </r>
  <r>
    <x v="3"/>
    <s v="DEPAM: 20/03/2014 (Selmo Norte)"/>
    <s v="01458.000314/2014-19"/>
    <x v="3"/>
    <x v="6"/>
    <s v="Leme do Prado"/>
    <x v="16"/>
    <s v="Área conhecida como Porto Coris - Quilombo de porto Coris"/>
    <n v="1"/>
    <x v="1"/>
    <n v="1"/>
    <n v="1409"/>
    <n v="1998"/>
    <m/>
    <m/>
    <m/>
    <x v="8"/>
    <x v="8"/>
    <m/>
    <m/>
    <m/>
    <s v=" "/>
    <s v="Bem Imóvel"/>
    <s v="Quilombo"/>
    <x v="1"/>
    <m/>
    <m/>
    <m/>
    <m/>
    <m/>
    <m/>
    <x v="1"/>
    <x v="1"/>
    <m/>
    <m/>
    <x v="0"/>
    <m/>
    <m/>
    <m/>
    <m/>
    <m/>
    <m/>
    <m/>
    <m/>
    <m/>
    <m/>
  </r>
  <r>
    <x v="3"/>
    <s v="DEPAM: 20/03/2014 (Selmo Norte)"/>
    <s v="01458.001518/2011-16"/>
    <x v="3"/>
    <x v="12"/>
    <s v="Eldorado"/>
    <x v="16"/>
    <s v="Àrea conhecida como Ivaporanduva, ocupada por comunidade remanescente de quilombo"/>
    <n v="1"/>
    <x v="1"/>
    <n v="1"/>
    <n v="1410"/>
    <n v="1998"/>
    <m/>
    <m/>
    <m/>
    <x v="8"/>
    <x v="8"/>
    <m/>
    <m/>
    <m/>
    <s v=" "/>
    <s v="Bem Imóvel"/>
    <s v="Quilombo"/>
    <x v="1"/>
    <m/>
    <m/>
    <m/>
    <m/>
    <m/>
    <m/>
    <x v="1"/>
    <x v="1"/>
    <m/>
    <m/>
    <x v="0"/>
    <m/>
    <m/>
    <m/>
    <m/>
    <m/>
    <m/>
    <m/>
    <m/>
    <m/>
    <m/>
  </r>
  <r>
    <x v="0"/>
    <m/>
    <s v="01450.011618/2008-25"/>
    <x v="2"/>
    <x v="5"/>
    <s v="Andaraí"/>
    <x v="5"/>
    <s v="Conjunto Arquitetônico, Urbanístico e Paisagístico na Cidade de Igatu, inclusive as ruínas de habitações de pedra"/>
    <n v="1"/>
    <x v="0"/>
    <n v="1"/>
    <n v="1411"/>
    <n v="1998"/>
    <m/>
    <m/>
    <m/>
    <x v="8"/>
    <x v="0"/>
    <m/>
    <m/>
    <m/>
    <s v="BA2901304BICU00001"/>
    <s v="Bem Imóvel"/>
    <s v="Ruína"/>
    <x v="1"/>
    <d v="2000-06-20T00:00:00"/>
    <d v="2000-06-20T00:00:00"/>
    <d v="2000-06-20T00:00:00"/>
    <m/>
    <n v="1999"/>
    <n v="18"/>
    <x v="44"/>
    <x v="8"/>
    <m/>
    <m/>
    <x v="0"/>
    <m/>
    <s v="T"/>
    <m/>
    <s v="S/D"/>
    <m/>
    <m/>
    <m/>
    <m/>
    <m/>
    <m/>
  </r>
  <r>
    <x v="0"/>
    <s v="indeferido em 01/10/2019"/>
    <s v="01458.000100/2013-53"/>
    <x v="2"/>
    <x v="9"/>
    <s v="Crato"/>
    <x v="4"/>
    <s v="Seminário do Crato"/>
    <n v="1"/>
    <x v="1"/>
    <n v="1"/>
    <n v="1412"/>
    <n v="1998"/>
    <m/>
    <m/>
    <m/>
    <x v="8"/>
    <x v="4"/>
    <m/>
    <m/>
    <m/>
    <s v=" "/>
    <s v="Bem Imóvel"/>
    <s v="Edificação"/>
    <x v="1"/>
    <m/>
    <m/>
    <m/>
    <m/>
    <m/>
    <m/>
    <x v="1"/>
    <x v="1"/>
    <m/>
    <m/>
    <x v="0"/>
    <m/>
    <m/>
    <m/>
    <m/>
    <m/>
    <m/>
    <m/>
    <m/>
    <m/>
    <m/>
  </r>
  <r>
    <x v="0"/>
    <s v="Processo INDEFERIDO em 27/08/2014."/>
    <s v="01458.000101/2013-06"/>
    <x v="2"/>
    <x v="9"/>
    <s v="Crato"/>
    <x v="4"/>
    <s v="Sé Catedral do Crato"/>
    <n v="1"/>
    <x v="1"/>
    <n v="1"/>
    <n v="1413"/>
    <n v="1998"/>
    <m/>
    <m/>
    <m/>
    <x v="8"/>
    <x v="4"/>
    <m/>
    <m/>
    <m/>
    <s v=" "/>
    <s v="Bem Imóvel"/>
    <s v="Edificação"/>
    <x v="1"/>
    <m/>
    <m/>
    <m/>
    <m/>
    <m/>
    <m/>
    <x v="1"/>
    <x v="1"/>
    <m/>
    <d v="2014-08-27T00:00:00"/>
    <x v="5"/>
    <m/>
    <m/>
    <m/>
    <m/>
    <m/>
    <m/>
    <m/>
    <m/>
    <m/>
    <m/>
  </r>
  <r>
    <x v="3"/>
    <s v="Origem: Superintendência. Destino: DEPAM. 20/12/2016. Solicita restituição de processo anexado 1441-T-99"/>
    <s v="01458.000097/2013-78"/>
    <x v="2"/>
    <x v="9"/>
    <s v="Crato"/>
    <x v="4"/>
    <s v="Casa da Cadeia Pública do Crato"/>
    <n v="1"/>
    <x v="1"/>
    <n v="1"/>
    <n v="1414"/>
    <n v="1998"/>
    <m/>
    <m/>
    <m/>
    <x v="8"/>
    <x v="8"/>
    <s v="INDEFERIMENTO"/>
    <m/>
    <m/>
    <s v=" "/>
    <s v="Bem Imóvel"/>
    <s v="Edificação"/>
    <x v="1"/>
    <m/>
    <m/>
    <m/>
    <m/>
    <m/>
    <m/>
    <x v="1"/>
    <x v="1"/>
    <m/>
    <m/>
    <x v="0"/>
    <m/>
    <m/>
    <m/>
    <m/>
    <m/>
    <m/>
    <m/>
    <m/>
    <m/>
    <m/>
  </r>
  <r>
    <x v="3"/>
    <m/>
    <s v="01458.000516/2013-71"/>
    <x v="2"/>
    <x v="9"/>
    <s v="Crato"/>
    <x v="2"/>
    <s v="Prédio da Estação Ferroviária de Crato"/>
    <n v="1"/>
    <x v="1"/>
    <n v="1"/>
    <n v="1415"/>
    <n v="1998"/>
    <d v="1997-06-17T00:00:00"/>
    <s v="Assembléia Legislativa - Deputado Welingon Landim"/>
    <d v="1998-05-20T00:00:00"/>
    <x v="8"/>
    <x v="8"/>
    <s v="DEFERIMENTO"/>
    <m/>
    <m/>
    <s v=" "/>
    <s v="Bem Imóvel"/>
    <s v="Conjunto Arquitetônico"/>
    <x v="8"/>
    <m/>
    <m/>
    <m/>
    <m/>
    <m/>
    <m/>
    <x v="1"/>
    <x v="1"/>
    <m/>
    <m/>
    <x v="0"/>
    <m/>
    <m/>
    <m/>
    <m/>
    <m/>
    <m/>
    <m/>
    <m/>
    <m/>
    <m/>
  </r>
  <r>
    <x v="2"/>
    <s v="Origem: CGCH 31/01/2013 / Destino: Superintendência 04/06/2013."/>
    <s v="01458.000080/2013-11"/>
    <x v="2"/>
    <x v="5"/>
    <s v="Palmeiras"/>
    <x v="7"/>
    <s v="Conjunto Arquitetônico da Cidade de Palmeiras"/>
    <n v="1"/>
    <x v="1"/>
    <n v="1"/>
    <n v="1416"/>
    <n v="1998"/>
    <m/>
    <m/>
    <m/>
    <x v="8"/>
    <x v="8"/>
    <m/>
    <m/>
    <m/>
    <s v=" "/>
    <s v="Bem Imóvel"/>
    <s v="Conjunto Urbano"/>
    <x v="1"/>
    <m/>
    <m/>
    <m/>
    <m/>
    <m/>
    <m/>
    <x v="1"/>
    <x v="1"/>
    <m/>
    <m/>
    <x v="0"/>
    <m/>
    <m/>
    <m/>
    <m/>
    <m/>
    <m/>
    <m/>
    <m/>
    <m/>
    <m/>
  </r>
  <r>
    <x v="0"/>
    <s v="Processo INDEFERIDO em 24/02/2011, conforme decisão do Conselho Consultivo do IPHAN em sua 60ª Reunião, realizada em 11/02/2009."/>
    <m/>
    <x v="3"/>
    <x v="3"/>
    <s v="Rio de Janeiro"/>
    <x v="4"/>
    <s v="Prédio do Cinema Paratodos"/>
    <n v="1"/>
    <x v="1"/>
    <n v="1"/>
    <n v="1417"/>
    <n v="1998"/>
    <m/>
    <m/>
    <m/>
    <x v="8"/>
    <x v="4"/>
    <m/>
    <m/>
    <m/>
    <s v=" "/>
    <s v="Bem Imóvel"/>
    <s v="Edificação"/>
    <x v="1"/>
    <m/>
    <m/>
    <m/>
    <m/>
    <m/>
    <m/>
    <x v="1"/>
    <x v="1"/>
    <m/>
    <d v="2011-02-24T00:00:00"/>
    <x v="5"/>
    <m/>
    <m/>
    <m/>
    <m/>
    <m/>
    <m/>
    <m/>
    <m/>
    <m/>
    <m/>
  </r>
  <r>
    <x v="2"/>
    <s v="Superintendência: 23/07/2013"/>
    <s v="01458.000811/2013-28"/>
    <x v="2"/>
    <x v="9"/>
    <s v="Paracambu"/>
    <x v="0"/>
    <s v="Igreja de Nossa Senhora da Conceição no Distrito de Cococi"/>
    <n v="1"/>
    <x v="1"/>
    <n v="1"/>
    <n v="1418"/>
    <n v="1998"/>
    <m/>
    <m/>
    <m/>
    <x v="8"/>
    <x v="8"/>
    <m/>
    <m/>
    <m/>
    <s v=" "/>
    <s v="Bem Imóvel"/>
    <s v="Edificação"/>
    <x v="0"/>
    <m/>
    <m/>
    <m/>
    <m/>
    <m/>
    <m/>
    <x v="1"/>
    <x v="1"/>
    <m/>
    <m/>
    <x v="0"/>
    <m/>
    <m/>
    <m/>
    <m/>
    <m/>
    <m/>
    <m/>
    <m/>
    <m/>
    <m/>
  </r>
  <r>
    <x v="0"/>
    <s v="Processo INDEFERIDO em 24/02/2011, conforme decisão do Conselho Consultivo do IPHAN em sua 60ª Reunião, realizada em 11/02/2009."/>
    <m/>
    <x v="3"/>
    <x v="3"/>
    <s v="Rio de Janeiro"/>
    <x v="4"/>
    <s v="Prédio do Cinema Metro Boa Vista"/>
    <n v="1"/>
    <x v="1"/>
    <n v="1"/>
    <n v="1419"/>
    <n v="1998"/>
    <m/>
    <m/>
    <m/>
    <x v="8"/>
    <x v="4"/>
    <m/>
    <m/>
    <m/>
    <s v=" "/>
    <s v="Bem Imóvel"/>
    <s v="Edificação"/>
    <x v="1"/>
    <m/>
    <m/>
    <m/>
    <m/>
    <m/>
    <m/>
    <x v="1"/>
    <x v="1"/>
    <m/>
    <d v="2011-02-24T00:00:00"/>
    <x v="5"/>
    <m/>
    <m/>
    <m/>
    <m/>
    <m/>
    <m/>
    <m/>
    <m/>
    <m/>
    <m/>
  </r>
  <r>
    <x v="3"/>
    <s v="DEPAM: 20/03/2014 (Selmo Norte)"/>
    <s v="01458.001521/2011-30"/>
    <x v="3"/>
    <x v="3"/>
    <s v="Paraty"/>
    <x v="16"/>
    <s v="Área ocupada por comunidade remanescente de Quilombo, conhecida como &quot;Campinho da Independência&quot;"/>
    <n v="1"/>
    <x v="1"/>
    <n v="1"/>
    <n v="1420"/>
    <n v="1998"/>
    <m/>
    <m/>
    <m/>
    <x v="8"/>
    <x v="8"/>
    <m/>
    <m/>
    <m/>
    <s v=" "/>
    <s v="Bem Imóvel"/>
    <s v="Quilombo"/>
    <x v="1"/>
    <m/>
    <m/>
    <m/>
    <m/>
    <m/>
    <m/>
    <x v="1"/>
    <x v="1"/>
    <m/>
    <m/>
    <x v="0"/>
    <m/>
    <m/>
    <m/>
    <m/>
    <m/>
    <m/>
    <m/>
    <m/>
    <m/>
    <m/>
  </r>
  <r>
    <x v="2"/>
    <s v="ETEC Rio de Contas/BA: 11/03/2011"/>
    <s v="01458.002322/2010-68"/>
    <x v="2"/>
    <x v="5"/>
    <s v="Rio de Contas"/>
    <x v="9"/>
    <s v="Remanescentes da Estrada Real, na Chapada Diamantina"/>
    <n v="1"/>
    <x v="1"/>
    <n v="1"/>
    <n v="1421"/>
    <n v="1998"/>
    <m/>
    <m/>
    <m/>
    <x v="8"/>
    <x v="8"/>
    <m/>
    <m/>
    <m/>
    <s v=" "/>
    <s v="Bem Imóvel"/>
    <s v="Obra de Engenharia"/>
    <x v="1"/>
    <m/>
    <m/>
    <m/>
    <m/>
    <m/>
    <m/>
    <x v="1"/>
    <x v="1"/>
    <m/>
    <m/>
    <x v="0"/>
    <m/>
    <m/>
    <m/>
    <m/>
    <m/>
    <m/>
    <m/>
    <m/>
    <m/>
    <m/>
  </r>
  <r>
    <x v="2"/>
    <s v="SE-RJ em 27/03/2014"/>
    <s v="01458.001558/2012-49"/>
    <x v="3"/>
    <x v="3"/>
    <s v="Petrópolis"/>
    <x v="3"/>
    <s v="Acervo de documentos e objetos de estudo do Imperador Pedro II, acautelado no Museu Nacional e Museu Imperial"/>
    <n v="1"/>
    <x v="1"/>
    <n v="1"/>
    <n v="1422"/>
    <n v="1998"/>
    <m/>
    <m/>
    <m/>
    <x v="8"/>
    <x v="8"/>
    <m/>
    <m/>
    <m/>
    <s v=" "/>
    <s v="Bem Móvel e Integrado"/>
    <s v="Acervo"/>
    <x v="1"/>
    <m/>
    <m/>
    <m/>
    <m/>
    <m/>
    <m/>
    <x v="1"/>
    <x v="1"/>
    <m/>
    <m/>
    <x v="0"/>
    <m/>
    <m/>
    <m/>
    <m/>
    <m/>
    <m/>
    <m/>
    <m/>
    <m/>
    <m/>
  </r>
  <r>
    <x v="0"/>
    <m/>
    <m/>
    <x v="3"/>
    <x v="3"/>
    <s v="Vassouras"/>
    <x v="8"/>
    <s v="Imagem de Nossa Senhora do Rosário (Aleijadinho)"/>
    <n v="1"/>
    <x v="0"/>
    <n v="1"/>
    <n v="1423"/>
    <n v="1998"/>
    <m/>
    <m/>
    <m/>
    <x v="8"/>
    <x v="0"/>
    <m/>
    <m/>
    <m/>
    <s v="RJ-3306206-BM-AC-00001"/>
    <s v="Bem Móvel e Integrado"/>
    <s v="Artefato"/>
    <x v="1"/>
    <m/>
    <m/>
    <d v="2003-02-05T00:00:00"/>
    <m/>
    <n v="2000"/>
    <n v="23"/>
    <x v="41"/>
    <x v="8"/>
    <m/>
    <m/>
    <x v="0"/>
    <m/>
    <s v="Não se aplica"/>
    <m/>
    <s v="Não se aplica"/>
    <m/>
    <m/>
    <m/>
    <m/>
    <m/>
    <m/>
  </r>
  <r>
    <x v="0"/>
    <s v="Processo INDEFERIDO em 03/05/1999."/>
    <m/>
    <x v="3"/>
    <x v="3"/>
    <s v="Comendador Levy Gasparian"/>
    <x v="3"/>
    <s v="Acervo do Museu Rodoviário de Paraibuna"/>
    <n v="1"/>
    <x v="1"/>
    <n v="1"/>
    <n v="1424"/>
    <n v="1998"/>
    <m/>
    <m/>
    <m/>
    <x v="8"/>
    <x v="4"/>
    <m/>
    <m/>
    <m/>
    <s v=" "/>
    <s v="Bem Móvel e Integrado"/>
    <s v="Acervo"/>
    <x v="1"/>
    <m/>
    <m/>
    <m/>
    <m/>
    <m/>
    <m/>
    <x v="1"/>
    <x v="1"/>
    <m/>
    <d v="1999-05-03T00:00:00"/>
    <x v="3"/>
    <m/>
    <m/>
    <m/>
    <m/>
    <m/>
    <m/>
    <m/>
    <m/>
    <m/>
    <m/>
  </r>
  <r>
    <x v="0"/>
    <m/>
    <m/>
    <x v="3"/>
    <x v="3"/>
    <s v="Rio de Janeiro"/>
    <x v="8"/>
    <s v="Torah constituída por nove rolos em pergaminho, que integra o acervo do Museu Nacional da Universidade Federal do Rio de Janeiro sob a classificação de &quot;Manuscritos IVRIIM&quot;"/>
    <n v="1"/>
    <x v="0"/>
    <n v="1"/>
    <n v="1425"/>
    <n v="1998"/>
    <m/>
    <m/>
    <m/>
    <x v="8"/>
    <x v="0"/>
    <m/>
    <m/>
    <m/>
    <s v="RJ3304557BMAR00001"/>
    <s v="Bem Móvel e Integrado"/>
    <s v="Artefato"/>
    <x v="1"/>
    <m/>
    <d v="1999-03-04T00:00:00"/>
    <m/>
    <m/>
    <n v="1998"/>
    <n v="15"/>
    <x v="65"/>
    <x v="9"/>
    <m/>
    <m/>
    <x v="0"/>
    <m/>
    <s v="Não se aplica"/>
    <m/>
    <s v="Não se aplica"/>
    <m/>
    <m/>
    <m/>
    <m/>
    <m/>
    <m/>
  </r>
  <r>
    <x v="0"/>
    <m/>
    <s v="01510.000044/2003-01 "/>
    <x v="0"/>
    <x v="10"/>
    <s v="Florianópolis"/>
    <x v="12"/>
    <s v="Ilha do Campeche: sítio arqueológico e paisagístico"/>
    <n v="1"/>
    <x v="0"/>
    <n v="1"/>
    <n v="1426"/>
    <n v="1998"/>
    <m/>
    <m/>
    <m/>
    <x v="8"/>
    <x v="0"/>
    <m/>
    <m/>
    <m/>
    <s v="SC4205407BAST00001"/>
    <s v="Bem Arqueológico"/>
    <s v="Sítio"/>
    <x v="1"/>
    <d v="2001-10-31T00:00:00"/>
    <m/>
    <m/>
    <m/>
    <n v="2000"/>
    <n v="21"/>
    <x v="53"/>
    <x v="8"/>
    <m/>
    <m/>
    <x v="0"/>
    <m/>
    <m/>
    <m/>
    <m/>
    <m/>
    <m/>
    <m/>
    <m/>
    <m/>
    <m/>
  </r>
  <r>
    <x v="0"/>
    <s v="Processo INDEFERIDO em 03/11/2005."/>
    <m/>
    <x v="3"/>
    <x v="3"/>
    <s v="Rio de Janeiro"/>
    <x v="4"/>
    <s v="Prédio do Cinema Oriente"/>
    <n v="1"/>
    <x v="1"/>
    <n v="1"/>
    <n v="1427"/>
    <n v="1998"/>
    <m/>
    <m/>
    <m/>
    <x v="8"/>
    <x v="4"/>
    <m/>
    <m/>
    <m/>
    <s v=" "/>
    <s v="Bem Imóvel"/>
    <s v="Edificação"/>
    <x v="1"/>
    <m/>
    <m/>
    <m/>
    <m/>
    <m/>
    <m/>
    <x v="1"/>
    <x v="1"/>
    <m/>
    <d v="2005-11-01T00:00:00"/>
    <x v="2"/>
    <m/>
    <m/>
    <m/>
    <m/>
    <m/>
    <m/>
    <m/>
    <m/>
    <m/>
    <m/>
  </r>
  <r>
    <x v="3"/>
    <s v="Recebemos pedido de correção da área. No DEPAM para análise junto com os demais processos de quilombo."/>
    <s v=" 01450.011593/2008-60"/>
    <x v="3"/>
    <x v="6"/>
    <s v="Ibiá"/>
    <x v="16"/>
    <s v="Quilombo Ambrósio:remanscentes"/>
    <n v="1"/>
    <x v="0"/>
    <n v="1"/>
    <n v="1428"/>
    <n v="1998"/>
    <m/>
    <m/>
    <m/>
    <x v="8"/>
    <x v="0"/>
    <m/>
    <m/>
    <m/>
    <s v="MG3129509BMCL00001"/>
    <s v="Bem Imóvel"/>
    <s v="Quilombo"/>
    <x v="1"/>
    <m/>
    <d v="2002-07-11T00:00:00"/>
    <m/>
    <m/>
    <n v="2000"/>
    <n v="25"/>
    <x v="71"/>
    <x v="8"/>
    <m/>
    <m/>
    <x v="0"/>
    <s v="Inclui documentação, inserida em três códices classificados como “SC” – “Seção Colonial”, estando identificados pelos números 45, 84 e 116."/>
    <m/>
    <m/>
    <m/>
    <m/>
    <m/>
    <m/>
    <m/>
    <m/>
    <m/>
  </r>
  <r>
    <x v="0"/>
    <m/>
    <s v="01450.013230/2008-69"/>
    <x v="3"/>
    <x v="12"/>
    <s v="São Paulo"/>
    <x v="2"/>
    <s v="Conjunto das edificações projetadas pelo arquiteto Oscar Niemeyer para o Parque do Ibirapuera"/>
    <n v="1"/>
    <x v="0"/>
    <n v="1"/>
    <n v="1429"/>
    <n v="1998"/>
    <m/>
    <m/>
    <m/>
    <x v="8"/>
    <x v="0"/>
    <m/>
    <m/>
    <m/>
    <s v="SP3550308BICA00006"/>
    <s v="Bem Imóvel"/>
    <s v="Conjunto Arquitetônico"/>
    <x v="1"/>
    <m/>
    <m/>
    <s v="x"/>
    <m/>
    <n v="2016"/>
    <n v="82"/>
    <x v="74"/>
    <x v="7"/>
    <m/>
    <m/>
    <x v="0"/>
    <s v="Notificação publicada no DOU seção 3 28/08/2009, p.12. Andrey sugere tombar APENAS: Grande Marquise, Palácio das Nações (atual Pavilhão Manuel da Nóbrega), Palácio dos Estados (Pavilhão Francisco Matarazzo Sobrinho), Palácio das Indústrias (Pavilhão Arman"/>
    <m/>
    <m/>
    <m/>
    <m/>
    <m/>
    <m/>
    <m/>
    <m/>
    <s v="processo não encontrado"/>
  </r>
  <r>
    <x v="2"/>
    <s v="Origem: DEPAM. Destino: SE-MG, em 29/09/2015"/>
    <s v="01458.000684/2010-14"/>
    <x v="3"/>
    <x v="6"/>
    <s v="Januária-Itacarambi"/>
    <x v="12"/>
    <s v="Conj.Arqueol e Pais no Vale do Peruaçu"/>
    <n v="1"/>
    <x v="1"/>
    <n v="1"/>
    <n v="1430"/>
    <n v="1998"/>
    <m/>
    <m/>
    <m/>
    <x v="8"/>
    <x v="8"/>
    <m/>
    <m/>
    <m/>
    <s v=" "/>
    <s v="Bem Arqueológico"/>
    <s v="Sítio"/>
    <x v="1"/>
    <m/>
    <m/>
    <m/>
    <m/>
    <m/>
    <m/>
    <x v="1"/>
    <x v="1"/>
    <m/>
    <m/>
    <x v="0"/>
    <m/>
    <m/>
    <m/>
    <m/>
    <m/>
    <m/>
    <m/>
    <m/>
    <m/>
    <m/>
  </r>
  <r>
    <x v="0"/>
    <s v="Despacho para INDEFERIR o Processo em 11/02/2004."/>
    <m/>
    <x v="3"/>
    <x v="6"/>
    <s v="Carrancas"/>
    <x v="0"/>
    <s v="Capela de Nossa Senhora da Conceição"/>
    <n v="1"/>
    <x v="1"/>
    <n v="1"/>
    <n v="1431"/>
    <n v="1998"/>
    <m/>
    <m/>
    <m/>
    <x v="8"/>
    <x v="4"/>
    <m/>
    <m/>
    <m/>
    <s v=" "/>
    <s v="Bem Imóvel"/>
    <s v="Edificação"/>
    <x v="0"/>
    <m/>
    <m/>
    <m/>
    <m/>
    <m/>
    <m/>
    <x v="1"/>
    <x v="1"/>
    <m/>
    <d v="2004-02-11T00:00:00"/>
    <x v="2"/>
    <m/>
    <m/>
    <m/>
    <m/>
    <m/>
    <m/>
    <m/>
    <m/>
    <m/>
    <m/>
  </r>
  <r>
    <x v="0"/>
    <m/>
    <m/>
    <x v="2"/>
    <x v="5"/>
    <s v="Salvador"/>
    <x v="14"/>
    <s v="Terreiro do Axé Opô Afonjá"/>
    <n v="1"/>
    <x v="0"/>
    <n v="1"/>
    <n v="1432"/>
    <n v="1998"/>
    <m/>
    <m/>
    <m/>
    <x v="8"/>
    <x v="0"/>
    <m/>
    <m/>
    <m/>
    <s v="BA2927408BICA00002"/>
    <s v="Bem Imóvel"/>
    <s v="Conjunto Arquitetônico"/>
    <x v="0"/>
    <d v="2000-07-28T00:00:00"/>
    <d v="2000-07-28T00:00:00"/>
    <m/>
    <m/>
    <n v="1999"/>
    <n v="19"/>
    <x v="44"/>
    <x v="8"/>
    <m/>
    <m/>
    <x v="0"/>
    <m/>
    <m/>
    <m/>
    <m/>
    <m/>
    <m/>
    <m/>
    <m/>
    <m/>
    <m/>
  </r>
  <r>
    <x v="0"/>
    <s v="INDEFERIDO em 24/06/2015"/>
    <s v="01458.000359/2014-85"/>
    <x v="0"/>
    <x v="0"/>
    <s v="Pelotas"/>
    <x v="5"/>
    <s v="Ruínas da ponte dos Dois Arcos"/>
    <n v="1"/>
    <x v="1"/>
    <n v="1"/>
    <n v="1433"/>
    <n v="1998"/>
    <d v="1998-08-21T00:00:00"/>
    <s v="Zênia de Leon"/>
    <s v="não consta"/>
    <x v="8"/>
    <x v="4"/>
    <m/>
    <d v="2015-06-24T00:00:00"/>
    <m/>
    <s v=" "/>
    <s v="Bem Imóvel"/>
    <s v="Ruína"/>
    <x v="1"/>
    <m/>
    <m/>
    <m/>
    <m/>
    <m/>
    <m/>
    <x v="1"/>
    <x v="1"/>
    <m/>
    <d v="2015-06-24T00:00:00"/>
    <x v="5"/>
    <m/>
    <m/>
    <m/>
    <m/>
    <m/>
    <m/>
    <m/>
    <m/>
    <m/>
    <m/>
  </r>
  <r>
    <x v="0"/>
    <m/>
    <s v="01450.004839/2004-13"/>
    <x v="3"/>
    <x v="12"/>
    <s v="Mairinque"/>
    <x v="4"/>
    <s v="Estação Ferroviária de Mayrink."/>
    <n v="1"/>
    <x v="0"/>
    <n v="1"/>
    <n v="1434"/>
    <n v="1998"/>
    <m/>
    <m/>
    <m/>
    <x v="8"/>
    <x v="0"/>
    <m/>
    <m/>
    <m/>
    <s v="SP3528403BIED00001; SP3528403BIED00002"/>
    <s v="Bem Imóvel"/>
    <s v="Edificação"/>
    <x v="1"/>
    <m/>
    <m/>
    <d v="2004-07-08T00:00:00"/>
    <m/>
    <n v="2002"/>
    <n v="37"/>
    <x v="64"/>
    <x v="8"/>
    <m/>
    <m/>
    <x v="0"/>
    <m/>
    <s v="Não se aplica"/>
    <m/>
    <m/>
    <m/>
    <m/>
    <m/>
    <m/>
    <m/>
    <m/>
  </r>
  <r>
    <x v="0"/>
    <s v="Processo INDEFERIDO em 24/02/2011, conforme decisão do Conselho Consultivo do IPHAN em sua 60ª Reunião, realizada em 11/02/2009."/>
    <m/>
    <x v="3"/>
    <x v="3"/>
    <s v="Rio de Janeiro"/>
    <x v="4"/>
    <s v="Prédio do Cinema Pathé"/>
    <n v="1"/>
    <x v="1"/>
    <n v="1"/>
    <n v="1435"/>
    <n v="1998"/>
    <m/>
    <m/>
    <m/>
    <x v="8"/>
    <x v="4"/>
    <m/>
    <m/>
    <m/>
    <s v=" "/>
    <s v="Bem Imóvel"/>
    <s v="Edificação"/>
    <x v="1"/>
    <m/>
    <m/>
    <m/>
    <m/>
    <m/>
    <m/>
    <x v="1"/>
    <x v="1"/>
    <m/>
    <d v="2011-02-24T00:00:00"/>
    <x v="2"/>
    <m/>
    <m/>
    <m/>
    <m/>
    <m/>
    <m/>
    <m/>
    <m/>
    <m/>
    <m/>
  </r>
  <r>
    <x v="0"/>
    <s v="Restituído o processo no SEI para análise. Após levantamento da SE-RJ_x000a_VER OBSERVAÇÃO:_x000a_-EXTRAVIADO_x000a_-Não existe informação precisa sobre o Processo. Após rasterar o CPROD, encontra-se a informação de que o documento 01450.003513/2004-79 tramitou o Processo "/>
    <s v="01450.003513/2004-79 (01500.901376/2017-11)"/>
    <x v="3"/>
    <x v="3"/>
    <s v="Rio Claro "/>
    <x v="7"/>
    <s v="Conjunto Arquitetônico e  Urbanístico de São João Marcos - remanescentes; Cidade de São João Marcos, antiga São João do Príncipe."/>
    <n v="1"/>
    <x v="1"/>
    <n v="1"/>
    <n v="1436"/>
    <n v="1998"/>
    <m/>
    <m/>
    <m/>
    <x v="8"/>
    <x v="4"/>
    <s v="INDEFERIMENTO"/>
    <m/>
    <m/>
    <s v=" "/>
    <s v="Bem Imóvel"/>
    <s v="Conjunto Urbano"/>
    <x v="1"/>
    <m/>
    <m/>
    <m/>
    <m/>
    <m/>
    <m/>
    <x v="1"/>
    <x v="1"/>
    <m/>
    <m/>
    <x v="0"/>
    <m/>
    <m/>
    <m/>
    <m/>
    <m/>
    <m/>
    <m/>
    <m/>
    <m/>
    <m/>
  </r>
  <r>
    <x v="3"/>
    <s v="O pedido de tombamento é da Capela N. sra. Do Homens pretos, mas foi solicitado pelo MPF com o argumento do artigo da constituição, por estar situado em território quilombola."/>
    <s v="01458.001517/2011-71"/>
    <x v="3"/>
    <x v="12"/>
    <s v="Eldorado"/>
    <x v="16"/>
    <s v="Igreja Nossa Senhora do Rosário dos Homens Pretos"/>
    <n v="1"/>
    <x v="1"/>
    <n v="1"/>
    <n v="1437"/>
    <n v="1998"/>
    <m/>
    <m/>
    <m/>
    <x v="8"/>
    <x v="8"/>
    <m/>
    <m/>
    <m/>
    <s v=" "/>
    <s v="Bem Imóvel"/>
    <s v="Edificação"/>
    <x v="0"/>
    <m/>
    <m/>
    <m/>
    <m/>
    <m/>
    <m/>
    <x v="1"/>
    <x v="1"/>
    <m/>
    <m/>
    <x v="0"/>
    <m/>
    <m/>
    <m/>
    <m/>
    <m/>
    <m/>
    <m/>
    <m/>
    <m/>
    <m/>
  </r>
  <r>
    <x v="0"/>
    <s v="VER OBSERVAÇÃO"/>
    <s v="01450.011606/2008-09"/>
    <x v="0"/>
    <x v="0"/>
    <s v="Porto Alegre"/>
    <x v="2"/>
    <s v="Prédios do Observatório Astronômico e da Faculdade de Direito, situados no Campus do Centro da Universidade Federal do Rio Grande do Sul"/>
    <n v="1"/>
    <x v="0"/>
    <n v="1"/>
    <n v="1438"/>
    <n v="1998"/>
    <m/>
    <m/>
    <m/>
    <x v="8"/>
    <x v="0"/>
    <m/>
    <m/>
    <m/>
    <s v="RS4314902BICA00002"/>
    <s v="Bem Imóvel"/>
    <s v="Conjunto Arquitetônico"/>
    <x v="1"/>
    <m/>
    <d v="2000-06-19T00:00:00"/>
    <m/>
    <m/>
    <n v="1999"/>
    <n v="19"/>
    <x v="44"/>
    <x v="8"/>
    <m/>
    <m/>
    <x v="0"/>
    <m/>
    <s v="Não se aplica"/>
    <m/>
    <m/>
    <m/>
    <m/>
    <m/>
    <s v="sim"/>
    <m/>
    <s v="delimitacao de entorno e diretrizes encaminhadas para COIP em julho 2013."/>
  </r>
  <r>
    <x v="0"/>
    <s v="INDEFERIDO em 29.01.16"/>
    <s v="01458.001527/2011-15"/>
    <x v="2"/>
    <x v="16"/>
    <s v="Poço Redondo"/>
    <x v="15"/>
    <s v="Sítio Paleontológico Liberato Saturnino"/>
    <n v="1"/>
    <x v="1"/>
    <n v="1"/>
    <n v="1439"/>
    <n v="1998"/>
    <m/>
    <m/>
    <m/>
    <x v="8"/>
    <x v="4"/>
    <m/>
    <m/>
    <m/>
    <s v=" "/>
    <s v="Bem Paleontológico"/>
    <s v="Sítio"/>
    <x v="1"/>
    <m/>
    <m/>
    <m/>
    <m/>
    <m/>
    <m/>
    <x v="1"/>
    <x v="1"/>
    <m/>
    <d v="1905-07-08T00:00:00"/>
    <x v="5"/>
    <m/>
    <m/>
    <m/>
    <m/>
    <m/>
    <m/>
    <m/>
    <m/>
    <m/>
    <m/>
  </r>
  <r>
    <x v="2"/>
    <s v="Na DIVITEC da SE-RJ em 13/08/2015"/>
    <s v="01458.001989/2011-24"/>
    <x v="3"/>
    <x v="3"/>
    <s v="Miguel Pereira"/>
    <x v="9"/>
    <s v="Ponte Paulo de Frontin"/>
    <n v="1"/>
    <x v="1"/>
    <n v="1"/>
    <n v="1440"/>
    <n v="1999"/>
    <m/>
    <m/>
    <m/>
    <x v="8"/>
    <x v="8"/>
    <m/>
    <m/>
    <m/>
    <s v=" "/>
    <s v="Bem Imóvel"/>
    <s v="Obra de Engenharia"/>
    <x v="1"/>
    <m/>
    <m/>
    <m/>
    <m/>
    <m/>
    <m/>
    <x v="1"/>
    <x v="1"/>
    <m/>
    <m/>
    <x v="0"/>
    <m/>
    <m/>
    <m/>
    <m/>
    <m/>
    <m/>
    <m/>
    <m/>
    <m/>
    <m/>
  </r>
  <r>
    <x v="0"/>
    <s v="Encaminhado para indeferimento em 24/10/2018"/>
    <s v="01458.000096/2013-23"/>
    <x v="2"/>
    <x v="9"/>
    <s v="Crato"/>
    <x v="4"/>
    <s v="Antiga casa da Câmara do Crato - onde funciona o Museu do Fósseis do Crato"/>
    <n v="1"/>
    <x v="1"/>
    <n v="1"/>
    <n v="1441"/>
    <n v="1999"/>
    <m/>
    <m/>
    <m/>
    <x v="8"/>
    <x v="4"/>
    <m/>
    <m/>
    <m/>
    <s v=" "/>
    <s v="Bem Imóvel"/>
    <s v="Edificação"/>
    <x v="1"/>
    <m/>
    <m/>
    <m/>
    <m/>
    <m/>
    <m/>
    <x v="1"/>
    <x v="1"/>
    <m/>
    <m/>
    <x v="0"/>
    <m/>
    <m/>
    <m/>
    <m/>
    <m/>
    <m/>
    <m/>
    <m/>
    <m/>
    <m/>
  </r>
  <r>
    <x v="2"/>
    <s v="-Resposta da SE.Rio em 23.01.13, ainda aguardando resposta definitiva:"/>
    <s v="01458.001655/2012-31"/>
    <x v="3"/>
    <x v="3"/>
    <s v="Valença"/>
    <x v="4"/>
    <s v="Asilo Santa Isabel"/>
    <n v="1"/>
    <x v="1"/>
    <n v="1"/>
    <n v="1442"/>
    <n v="1999"/>
    <d v="1997-03-01T00:00:00"/>
    <s v="cidadão"/>
    <m/>
    <x v="8"/>
    <x v="8"/>
    <m/>
    <m/>
    <m/>
    <s v=" "/>
    <s v="Bem Imóvel"/>
    <s v="Edificação"/>
    <x v="1"/>
    <m/>
    <m/>
    <m/>
    <m/>
    <m/>
    <m/>
    <x v="1"/>
    <x v="1"/>
    <m/>
    <m/>
    <x v="0"/>
    <m/>
    <m/>
    <m/>
    <m/>
    <m/>
    <m/>
    <m/>
    <m/>
    <m/>
    <m/>
  </r>
  <r>
    <x v="0"/>
    <s v="INDEFERIDO em 25/05/2010"/>
    <m/>
    <x v="0"/>
    <x v="10"/>
    <s v="Florianópolis"/>
    <x v="11"/>
    <s v="Parque Municipal da Galheta"/>
    <n v="1"/>
    <x v="1"/>
    <n v="1"/>
    <n v="1443"/>
    <n v="1999"/>
    <m/>
    <m/>
    <m/>
    <x v="8"/>
    <x v="4"/>
    <m/>
    <m/>
    <m/>
    <s v=" "/>
    <s v="Bem Paisagístico"/>
    <s v="Paisagem"/>
    <x v="1"/>
    <m/>
    <m/>
    <m/>
    <m/>
    <m/>
    <m/>
    <x v="1"/>
    <x v="1"/>
    <m/>
    <d v="2010-05-25T00:00:00"/>
    <x v="5"/>
    <m/>
    <m/>
    <m/>
    <m/>
    <m/>
    <m/>
    <m/>
    <m/>
    <m/>
    <m/>
  </r>
  <r>
    <x v="0"/>
    <s v="INDEFERIDO em 30/07/2009"/>
    <m/>
    <x v="3"/>
    <x v="3"/>
    <s v="Rio de Janeiro"/>
    <x v="4"/>
    <s v="Casa da Rua Professor Gabizo, nº 97"/>
    <n v="1"/>
    <x v="1"/>
    <n v="1"/>
    <n v="1444"/>
    <n v="1999"/>
    <m/>
    <m/>
    <m/>
    <x v="8"/>
    <x v="4"/>
    <m/>
    <m/>
    <m/>
    <s v=" "/>
    <s v="Bem Imóvel"/>
    <s v="Edificação"/>
    <x v="1"/>
    <m/>
    <m/>
    <m/>
    <m/>
    <m/>
    <m/>
    <x v="1"/>
    <x v="1"/>
    <m/>
    <d v="2009-07-30T00:00:00"/>
    <x v="2"/>
    <m/>
    <m/>
    <m/>
    <m/>
    <m/>
    <m/>
    <m/>
    <m/>
    <m/>
    <m/>
  </r>
  <r>
    <x v="0"/>
    <s v="INDEFERIDO em 2016 (conferir data). Desapensado do processo 1550 e enviado ao Arquivo Central para arquivamento."/>
    <s v="01458.000272/2013-27"/>
    <x v="3"/>
    <x v="12"/>
    <s v="São José dos Campos"/>
    <x v="2"/>
    <s v="Conjunto de edificações projetadas pelo arquiteto Oscar Niemeyer para o Centro Tecnológico da Aeronáutica"/>
    <n v="1"/>
    <x v="1"/>
    <n v="1"/>
    <n v="1445"/>
    <n v="1999"/>
    <m/>
    <m/>
    <m/>
    <x v="8"/>
    <x v="4"/>
    <m/>
    <d v="2016-06-27T00:00:00"/>
    <m/>
    <s v=" "/>
    <s v="Bem Imóvel"/>
    <s v="Conjunto Arquitetônico"/>
    <x v="1"/>
    <m/>
    <m/>
    <m/>
    <m/>
    <m/>
    <m/>
    <x v="1"/>
    <x v="1"/>
    <m/>
    <m/>
    <x v="0"/>
    <s v="Indicado para tombamento pelo Conselho Consultivo (2007), mas após análise, Andrey sugere não tombar."/>
    <m/>
    <m/>
    <m/>
    <m/>
    <m/>
    <m/>
    <m/>
    <m/>
    <m/>
  </r>
  <r>
    <x v="0"/>
    <s v="Copio a Secretaria Técnica e o Arquivo da SE/RJ para que verifiquem se estamos de posse do Processo 1436-T-98."/>
    <s v="01458.000838/2012-30"/>
    <x v="3"/>
    <x v="6"/>
    <s v="Mário Campos"/>
    <x v="4"/>
    <s v="Casarão Sampaio"/>
    <n v="1"/>
    <x v="1"/>
    <n v="1"/>
    <n v="1446"/>
    <n v="1999"/>
    <m/>
    <m/>
    <m/>
    <x v="8"/>
    <x v="4"/>
    <m/>
    <m/>
    <d v="2020-06-12T00:00:00"/>
    <s v=" "/>
    <s v="Bem Imóvel"/>
    <s v="Edificação"/>
    <x v="1"/>
    <m/>
    <m/>
    <m/>
    <m/>
    <m/>
    <m/>
    <x v="1"/>
    <x v="1"/>
    <m/>
    <m/>
    <x v="0"/>
    <m/>
    <m/>
    <m/>
    <m/>
    <m/>
    <m/>
    <m/>
    <m/>
    <m/>
    <m/>
  </r>
  <r>
    <x v="2"/>
    <s v="Na SE-RS desde 21/10/2014. Superintendência informa que vai encaminhar para indeferimento (21/03/2016)"/>
    <s v="01458.000360/2014-18"/>
    <x v="0"/>
    <x v="0"/>
    <s v="Alegrete"/>
    <x v="4"/>
    <s v="Prédio da estação ferroviária de Alegrete"/>
    <n v="1"/>
    <x v="1"/>
    <n v="1"/>
    <n v="1447"/>
    <n v="1999"/>
    <d v="1999-04-05T00:00:00"/>
    <s v="Vereador Gilmar de Lima Martins/ Câmara Municipal de Alegrete"/>
    <s v="não consta"/>
    <x v="8"/>
    <x v="8"/>
    <m/>
    <m/>
    <m/>
    <s v="RS4311106BIED00001"/>
    <s v="Bem Imóvel"/>
    <s v="Edificação"/>
    <x v="1"/>
    <m/>
    <m/>
    <m/>
    <m/>
    <m/>
    <m/>
    <x v="1"/>
    <x v="1"/>
    <m/>
    <m/>
    <x v="0"/>
    <m/>
    <m/>
    <m/>
    <m/>
    <m/>
    <m/>
    <m/>
    <m/>
    <m/>
    <m/>
  </r>
  <r>
    <x v="0"/>
    <s v="Indeferido após audiência com Ministério Público e Superintendência"/>
    <s v="01458.001750/2015-88"/>
    <x v="2"/>
    <x v="9"/>
    <s v="Crato"/>
    <x v="6"/>
    <s v="Sítio Caldeirão (Dist.Ponta da Serra)"/>
    <n v="1"/>
    <x v="1"/>
    <n v="1"/>
    <n v="1448"/>
    <n v="1999"/>
    <m/>
    <m/>
    <m/>
    <x v="8"/>
    <x v="4"/>
    <m/>
    <m/>
    <m/>
    <s v=" "/>
    <s v="Bem Imóvel"/>
    <s v="Conjunto Arquitetônico"/>
    <x v="3"/>
    <m/>
    <m/>
    <m/>
    <m/>
    <m/>
    <m/>
    <x v="1"/>
    <x v="1"/>
    <m/>
    <m/>
    <x v="0"/>
    <m/>
    <m/>
    <m/>
    <m/>
    <m/>
    <m/>
    <m/>
    <m/>
    <m/>
    <m/>
  </r>
  <r>
    <x v="0"/>
    <s v="Processo INDEFERIDO em 27/05/2008."/>
    <m/>
    <x v="5"/>
    <x v="21"/>
    <s v="Campo Grande"/>
    <x v="4"/>
    <s v="Prédio e acervo da casa da memória Arnaldo Estevão de Figueiredo"/>
    <n v="1"/>
    <x v="1"/>
    <n v="1"/>
    <n v="1449"/>
    <n v="1999"/>
    <m/>
    <m/>
    <m/>
    <x v="8"/>
    <x v="4"/>
    <m/>
    <m/>
    <m/>
    <s v=" "/>
    <s v="Bem Imóvel"/>
    <s v="Edificação"/>
    <x v="1"/>
    <m/>
    <m/>
    <m/>
    <m/>
    <m/>
    <m/>
    <x v="1"/>
    <x v="1"/>
    <m/>
    <d v="2008-05-27T00:00:00"/>
    <x v="2"/>
    <m/>
    <m/>
    <m/>
    <m/>
    <m/>
    <m/>
    <m/>
    <m/>
    <m/>
    <m/>
  </r>
  <r>
    <x v="0"/>
    <s v="Processo INDEFERIDO em 27/05/2008."/>
    <m/>
    <x v="3"/>
    <x v="3"/>
    <s v="Niterói"/>
    <x v="4"/>
    <s v="Pavilhão Promotor Ismael Siriel, pertencente ao Instituto Pena Vieira Ferreira Neto"/>
    <n v="1"/>
    <x v="1"/>
    <n v="1"/>
    <n v="1450"/>
    <n v="1999"/>
    <m/>
    <m/>
    <m/>
    <x v="8"/>
    <x v="4"/>
    <m/>
    <m/>
    <m/>
    <s v=" "/>
    <s v="Bem Imóvel"/>
    <s v="Edificação"/>
    <x v="1"/>
    <m/>
    <m/>
    <m/>
    <m/>
    <m/>
    <m/>
    <x v="1"/>
    <x v="1"/>
    <m/>
    <d v="2008-05-27T00:00:00"/>
    <x v="2"/>
    <m/>
    <m/>
    <m/>
    <m/>
    <m/>
    <m/>
    <m/>
    <m/>
    <m/>
    <m/>
  </r>
  <r>
    <x v="0"/>
    <s v="Processo INDEFERIDO em 14/06/2013, conforme decisão do Conselho Consultivo em sua 43ª Reunião, realizada em 04/06/2004. "/>
    <s v="01450.006155/2003-75"/>
    <x v="2"/>
    <x v="5"/>
    <s v="Salvador"/>
    <x v="7"/>
    <s v="Conjunto Arquitetônico do Corredor da Vitória"/>
    <n v="1"/>
    <x v="1"/>
    <n v="1"/>
    <n v="1451"/>
    <n v="1999"/>
    <m/>
    <m/>
    <m/>
    <x v="8"/>
    <x v="4"/>
    <m/>
    <m/>
    <m/>
    <s v=" "/>
    <s v="Bem Imóvel"/>
    <s v="Conjunto Urbano"/>
    <x v="1"/>
    <m/>
    <m/>
    <m/>
    <m/>
    <s v="2003/ 2004"/>
    <s v="39, 40, 41, 42"/>
    <x v="1"/>
    <x v="1"/>
    <m/>
    <d v="2013-06-14T00:00:00"/>
    <x v="2"/>
    <s v="Devido a complexas questões jurídicas que são importantíssimas quanto ao tombamento do bem. Outra questão é o fato de a Procuradoria da República ter questionado o Executivo, fazendo assim que se tivesse a certeza de que, caso tombado, o bem seria questio"/>
    <m/>
    <m/>
    <m/>
    <m/>
    <m/>
    <m/>
    <m/>
    <m/>
    <m/>
  </r>
  <r>
    <x v="0"/>
    <s v="Processo INDEFERIDO em 27/02/2004."/>
    <m/>
    <x v="3"/>
    <x v="12"/>
    <s v="Ouroeste"/>
    <x v="12"/>
    <s v="Complexo Arqueológico Àgua Vermelha"/>
    <n v="1"/>
    <x v="1"/>
    <n v="1"/>
    <n v="1452"/>
    <n v="1999"/>
    <m/>
    <m/>
    <m/>
    <x v="8"/>
    <x v="4"/>
    <m/>
    <m/>
    <m/>
    <s v=" "/>
    <s v="Bem Arqueológico"/>
    <s v="Sítio"/>
    <x v="1"/>
    <m/>
    <m/>
    <m/>
    <m/>
    <m/>
    <m/>
    <x v="1"/>
    <x v="1"/>
    <m/>
    <d v="2004-02-27T00:00:00"/>
    <x v="2"/>
    <m/>
    <m/>
    <m/>
    <m/>
    <m/>
    <m/>
    <m/>
    <m/>
    <m/>
    <m/>
  </r>
  <r>
    <x v="0"/>
    <m/>
    <m/>
    <x v="2"/>
    <x v="9"/>
    <s v="Viçosa do Ceará"/>
    <x v="0"/>
    <s v="Igreja Matriz de Nossa Senhora da Assunção e seu acervo móvel e integrado, especialmente os painéis pintados no teto da capela-mor"/>
    <n v="1"/>
    <x v="0"/>
    <n v="1"/>
    <n v="1453"/>
    <n v="1999"/>
    <m/>
    <m/>
    <m/>
    <x v="8"/>
    <x v="0"/>
    <m/>
    <m/>
    <m/>
    <s v="CE-2314102-BI-ED-00008"/>
    <s v="Bem Imóvel"/>
    <s v="Edificação"/>
    <x v="0"/>
    <m/>
    <d v="2004-07-08T00:00:00"/>
    <d v="2004-07-08T00:00:00"/>
    <m/>
    <n v="2002"/>
    <n v="34"/>
    <x v="64"/>
    <x v="8"/>
    <m/>
    <m/>
    <x v="0"/>
    <s v="No arquivo do Hilario diz que foi inscrito no livro arq/etn/psg. Numero 569 volume 2 f.79-80 em 08/07/2004. "/>
    <s v="Não se aplica"/>
    <m/>
    <s v="Não se aplica"/>
    <m/>
    <s v="sim"/>
    <m/>
    <m/>
    <m/>
    <s v="Inserido na poligonal de tombamento do Centro Histórico "/>
  </r>
  <r>
    <x v="2"/>
    <s v="aguardando instrução. Origem: DEPAM 18/09/2012 / Destino: Superintendência 10/10/2012."/>
    <s v="01458.001559/2012-93"/>
    <x v="3"/>
    <x v="3"/>
    <s v="Vassouras"/>
    <x v="4"/>
    <s v="Memorial Judaico de Vassouras"/>
    <n v="1"/>
    <x v="1"/>
    <n v="1"/>
    <n v="1454"/>
    <n v="1999"/>
    <m/>
    <m/>
    <m/>
    <x v="8"/>
    <x v="8"/>
    <m/>
    <m/>
    <m/>
    <s v=" "/>
    <s v="Bem Imóvel"/>
    <s v="Edificação"/>
    <x v="1"/>
    <m/>
    <m/>
    <m/>
    <m/>
    <m/>
    <m/>
    <x v="1"/>
    <x v="1"/>
    <m/>
    <m/>
    <x v="0"/>
    <m/>
    <m/>
    <m/>
    <m/>
    <m/>
    <m/>
    <m/>
    <m/>
    <m/>
    <m/>
  </r>
  <r>
    <x v="0"/>
    <s v="Processo INDEFERIDO em 27/02/2004."/>
    <m/>
    <x v="3"/>
    <x v="3"/>
    <s v="Rio de Janeiro"/>
    <x v="4"/>
    <s v="Memorial Manoel Congo, Vassouras, RJ"/>
    <n v="1"/>
    <x v="1"/>
    <n v="1"/>
    <n v="1455"/>
    <n v="1999"/>
    <m/>
    <m/>
    <m/>
    <x v="8"/>
    <x v="4"/>
    <m/>
    <m/>
    <m/>
    <s v=" "/>
    <s v="Bem Imóvel"/>
    <s v="Edificação"/>
    <x v="1"/>
    <m/>
    <m/>
    <m/>
    <m/>
    <m/>
    <m/>
    <x v="1"/>
    <x v="1"/>
    <m/>
    <d v="2004-02-27T00:00:00"/>
    <x v="2"/>
    <m/>
    <m/>
    <m/>
    <m/>
    <m/>
    <m/>
    <m/>
    <m/>
    <m/>
    <m/>
  </r>
  <r>
    <x v="0"/>
    <s v="Processo INDEFERIDO em 27/05/2008."/>
    <m/>
    <x v="3"/>
    <x v="3"/>
    <s v="Resende"/>
    <x v="11"/>
    <s v="Conjunto Paisagístico da Cachoeira da Fumaça"/>
    <n v="1"/>
    <x v="1"/>
    <n v="1"/>
    <n v="1456"/>
    <n v="1999"/>
    <m/>
    <m/>
    <m/>
    <x v="8"/>
    <x v="4"/>
    <m/>
    <m/>
    <m/>
    <s v=" "/>
    <s v="Bem Paisagístico"/>
    <s v="Paisagem"/>
    <x v="1"/>
    <m/>
    <m/>
    <m/>
    <m/>
    <m/>
    <m/>
    <x v="1"/>
    <x v="1"/>
    <m/>
    <d v="2008-05-27T00:00:00"/>
    <x v="2"/>
    <m/>
    <m/>
    <m/>
    <m/>
    <m/>
    <m/>
    <m/>
    <m/>
    <m/>
    <m/>
  </r>
  <r>
    <x v="0"/>
    <s v="Processo INDEFERIDO em 09/07/2009."/>
    <m/>
    <x v="3"/>
    <x v="3"/>
    <s v="Vigia"/>
    <x v="4"/>
    <s v="Estação de Hidroaviões"/>
    <n v="1"/>
    <x v="1"/>
    <n v="1"/>
    <n v="1457"/>
    <n v="1999"/>
    <m/>
    <m/>
    <m/>
    <x v="8"/>
    <x v="4"/>
    <m/>
    <m/>
    <m/>
    <s v=" "/>
    <s v="Bem Imóvel"/>
    <s v="Edificação"/>
    <x v="1"/>
    <m/>
    <m/>
    <m/>
    <m/>
    <m/>
    <m/>
    <x v="1"/>
    <x v="1"/>
    <m/>
    <d v="2009-06-17T00:00:00"/>
    <x v="2"/>
    <m/>
    <m/>
    <m/>
    <m/>
    <m/>
    <m/>
    <m/>
    <m/>
    <m/>
    <m/>
  </r>
  <r>
    <x v="0"/>
    <s v="Processo INDEFERIDO em 27/02/2004."/>
    <m/>
    <x v="3"/>
    <x v="3"/>
    <s v="Rio de Janeiro"/>
    <x v="8"/>
    <s v="Imagem de São José de Botas"/>
    <n v="1"/>
    <x v="1"/>
    <n v="1"/>
    <n v="1458"/>
    <n v="1999"/>
    <m/>
    <m/>
    <m/>
    <x v="8"/>
    <x v="4"/>
    <m/>
    <m/>
    <m/>
    <s v=" "/>
    <s v="Bem Móvel e Integrado"/>
    <s v="Artefato"/>
    <x v="1"/>
    <m/>
    <m/>
    <m/>
    <m/>
    <m/>
    <m/>
    <x v="1"/>
    <x v="1"/>
    <m/>
    <d v="2004-02-27T00:00:00"/>
    <x v="2"/>
    <m/>
    <m/>
    <m/>
    <m/>
    <m/>
    <m/>
    <m/>
    <m/>
    <m/>
    <m/>
  </r>
  <r>
    <x v="0"/>
    <s v="indeferido em 16/01/2020"/>
    <s v="01502.001023/2019-61"/>
    <x v="2"/>
    <x v="5"/>
    <s v="Lauro de Freitas"/>
    <x v="14"/>
    <s v="Terreiro do Ilê Axé Opô Ajuganã"/>
    <n v="1"/>
    <x v="1"/>
    <n v="1"/>
    <n v="1459"/>
    <n v="2000"/>
    <d v="1999-06-25T00:00:00"/>
    <s v="Fundação Cultural Ajagunã"/>
    <d v="2000-02-14T00:00:00"/>
    <x v="9"/>
    <x v="4"/>
    <s v="INDEFERIMENTO"/>
    <d v="2020-01-16T00:00:00"/>
    <m/>
    <s v=" "/>
    <s v="Bem Imóvel"/>
    <s v="Conjunto Arquitetônico"/>
    <x v="0"/>
    <m/>
    <m/>
    <m/>
    <m/>
    <m/>
    <m/>
    <x v="1"/>
    <x v="1"/>
    <m/>
    <m/>
    <x v="0"/>
    <m/>
    <m/>
    <m/>
    <m/>
    <m/>
    <m/>
    <m/>
    <m/>
    <m/>
    <m/>
  </r>
  <r>
    <x v="8"/>
    <s v="Verificar com CGCO"/>
    <s v="01450.013238/2008-25"/>
    <x v="3"/>
    <x v="12"/>
    <s v="Campinas"/>
    <x v="2"/>
    <s v="Casa Grande e Tulha da Antiga Chácara do Paraíso das Campinas Velhas, situada na Avenida Arlindo Joaquim de Lemos, 1300"/>
    <n v="1"/>
    <x v="0"/>
    <n v="1"/>
    <n v="1460"/>
    <n v="2000"/>
    <m/>
    <m/>
    <m/>
    <x v="9"/>
    <x v="0"/>
    <m/>
    <m/>
    <m/>
    <s v="SP3509502BIED00002 não cadastrado a proteção pois não tem o  processo cadastrado pelo ACI"/>
    <s v="Bem Imóvel"/>
    <s v="Conjunto Arquitetônico"/>
    <x v="3"/>
    <m/>
    <d v="2015-06-12T00:00:00"/>
    <m/>
    <m/>
    <n v="2014"/>
    <n v="75"/>
    <x v="61"/>
    <x v="7"/>
    <m/>
    <m/>
    <x v="0"/>
    <s v="Homologação: Portaria nº 104, de 24 de setembro de 2014"/>
    <s v="S"/>
    <s v="sim"/>
    <s v="S"/>
    <s v="sim"/>
    <s v="sim"/>
    <m/>
    <m/>
    <m/>
    <s v="processo não encontrado"/>
  </r>
  <r>
    <x v="0"/>
    <s v="indeferido em 13/09/2019"/>
    <s v="01502.000431/1999-64"/>
    <x v="2"/>
    <x v="5"/>
    <s v="Salvador"/>
    <x v="14"/>
    <s v="Terreiro do Ilê Ache Iba Ogum"/>
    <n v="1"/>
    <x v="1"/>
    <n v="1"/>
    <n v="1461"/>
    <n v="2000"/>
    <m/>
    <m/>
    <m/>
    <x v="9"/>
    <x v="4"/>
    <m/>
    <m/>
    <m/>
    <s v=" "/>
    <s v="Bem Imóvel"/>
    <s v="Conjunto Arquitetônico"/>
    <x v="0"/>
    <m/>
    <m/>
    <m/>
    <m/>
    <m/>
    <m/>
    <x v="1"/>
    <x v="1"/>
    <m/>
    <m/>
    <x v="0"/>
    <m/>
    <m/>
    <m/>
    <m/>
    <m/>
    <m/>
    <m/>
    <m/>
    <m/>
    <m/>
  </r>
  <r>
    <x v="2"/>
    <s v="Origem: DEPAM, destino: SE-RJ, em 17/10/2014"/>
    <s v="01458.002337/2010-26"/>
    <x v="3"/>
    <x v="3"/>
    <s v="Vários"/>
    <x v="9"/>
    <s v="Canal artificial entre Macaé e Campos"/>
    <n v="1"/>
    <x v="1"/>
    <n v="1"/>
    <n v="1462"/>
    <n v="2000"/>
    <d v="2000-03-30T00:00:00"/>
    <s v="Simone Teixeira, Sylvia Márcia Paes, Leonardo de Vasconcellos Silva, Aristides Arthur Soffiati Netto"/>
    <d v="2000-06-14T00:00:00"/>
    <x v="9"/>
    <x v="8"/>
    <m/>
    <m/>
    <m/>
    <s v=" "/>
    <s v="Bem Imóvel"/>
    <s v="Obra de Engenharia"/>
    <x v="1"/>
    <m/>
    <m/>
    <m/>
    <m/>
    <m/>
    <m/>
    <x v="1"/>
    <x v="1"/>
    <m/>
    <m/>
    <x v="0"/>
    <m/>
    <m/>
    <m/>
    <m/>
    <m/>
    <m/>
    <m/>
    <m/>
    <m/>
    <m/>
  </r>
  <r>
    <x v="0"/>
    <m/>
    <s v="01450.013207/2008-74"/>
    <x v="3"/>
    <x v="12"/>
    <s v="São Paulo"/>
    <x v="2"/>
    <s v="Conjunto Arquitetônico e Paisagistico no Bairro da Luz"/>
    <n v="1"/>
    <x v="0"/>
    <n v="1"/>
    <n v="1463"/>
    <n v="2000"/>
    <m/>
    <m/>
    <m/>
    <x v="9"/>
    <x v="0"/>
    <m/>
    <m/>
    <m/>
    <s v="SP-3550308-BI-CA-00007"/>
    <s v="Bem Imóvel"/>
    <s v="Conjunto Arquitetônico"/>
    <x v="1"/>
    <m/>
    <d v="2016-09-13T00:00:00"/>
    <m/>
    <m/>
    <n v="2000"/>
    <s v="23, 73"/>
    <x v="1"/>
    <x v="1"/>
    <n v="2013"/>
    <m/>
    <x v="0"/>
    <s v="Homologada por meio da Portaria 32, de 06 de maio de 2015"/>
    <m/>
    <m/>
    <s v="T"/>
    <s v="sim"/>
    <s v="sim"/>
    <m/>
    <m/>
    <m/>
    <s v="Aprovado pelo Conselho em 23a reunião (2000), constituído pelo Jardim da Luz; Pinacoteca do Estado; Edifício Paula Souza; Edifício Ramos de Azevedo; Quartel da Luz; Antigo Armazém Central da estrada de Ferro Sorocabana; Hotéis Federal Paulista e do Comérc"/>
  </r>
  <r>
    <x v="0"/>
    <m/>
    <m/>
    <x v="2"/>
    <x v="8"/>
    <s v="São Luís"/>
    <x v="14"/>
    <s v="Terreiro Casa das Minas Jeje, situado na Rua de São Pantaleão nº 857 e 857A."/>
    <n v="1"/>
    <x v="0"/>
    <n v="1"/>
    <n v="1464"/>
    <n v="2000"/>
    <m/>
    <m/>
    <m/>
    <x v="9"/>
    <x v="0"/>
    <m/>
    <m/>
    <m/>
    <s v="MA2111300BICA00006"/>
    <s v="Bem Imóvel"/>
    <s v="Conjunto Arquitetônico"/>
    <x v="0"/>
    <d v="2005-02-02T00:00:00"/>
    <d v="2005-02-02T00:00:00"/>
    <m/>
    <m/>
    <n v="2002"/>
    <n v="35"/>
    <x v="75"/>
    <x v="8"/>
    <m/>
    <m/>
    <x v="0"/>
    <s v="Segundo Superintendência: &quot;O bem tombado pelo Governo Federal, está inserido dentro do Conjunto Histórico, Arquitetônico e Paisagístico do Centro Urbano de São Luís tombado pelo Governo do Estado do Maranhão &quot;, mas informa ainda ter delimitação de entorno"/>
    <s v="T"/>
    <s v="sim"/>
    <s v="T"/>
    <s v="sim"/>
    <s v="sim"/>
    <m/>
    <m/>
    <m/>
    <s v="Segundo Superintendência: &quot;O bem tombado pelo Governo Federal, está inserido dentro do Conjunto Histórico, Arquitetônico e Paisagístico do Centro Urbano de São Luís tombado pelo Governo do Estado do Maranhão &quot;, mas informa ainda ter delimitação de entorno"/>
  </r>
  <r>
    <x v="0"/>
    <s v="indeferido em 15/07/2020"/>
    <s v="01458.000679/2012-73"/>
    <x v="3"/>
    <x v="6"/>
    <s v="Lima Duarte"/>
    <x v="0"/>
    <s v="Igreja matriz de Nossa Senhora da Conceição de Ibitipoca e seu acervo"/>
    <n v="1"/>
    <x v="1"/>
    <n v="1"/>
    <n v="1465"/>
    <n v="2000"/>
    <m/>
    <m/>
    <m/>
    <x v="9"/>
    <x v="4"/>
    <s v="INDEFERIMENTO"/>
    <d v="2020-07-15T00:00:00"/>
    <m/>
    <s v=" "/>
    <s v="Bem Imóvel"/>
    <s v="Edificação"/>
    <x v="0"/>
    <m/>
    <m/>
    <m/>
    <m/>
    <m/>
    <m/>
    <x v="1"/>
    <x v="1"/>
    <m/>
    <m/>
    <x v="0"/>
    <m/>
    <m/>
    <m/>
    <m/>
    <m/>
    <m/>
    <m/>
    <m/>
    <m/>
    <m/>
  </r>
  <r>
    <x v="0"/>
    <s v="Indeferido em 2008."/>
    <m/>
    <x v="3"/>
    <x v="12"/>
    <s v="Barretos"/>
    <x v="2"/>
    <s v="Recinto de Exposições Agropecuárias &quot;Paulo de Lima Correa&quot;"/>
    <n v="1"/>
    <x v="1"/>
    <n v="1"/>
    <n v="1466"/>
    <n v="2000"/>
    <m/>
    <m/>
    <m/>
    <x v="9"/>
    <x v="4"/>
    <m/>
    <m/>
    <m/>
    <s v=" "/>
    <s v="Bem Imóvel"/>
    <s v="Conjunto Arquitetônico"/>
    <x v="1"/>
    <m/>
    <m/>
    <m/>
    <m/>
    <m/>
    <m/>
    <x v="1"/>
    <x v="1"/>
    <m/>
    <d v="2008-05-27T00:00:00"/>
    <x v="2"/>
    <m/>
    <m/>
    <m/>
    <m/>
    <m/>
    <m/>
    <m/>
    <m/>
    <m/>
    <m/>
  </r>
  <r>
    <x v="0"/>
    <s v="indeferido em 19/03/2020"/>
    <s v="01458.000274/2013-16"/>
    <x v="3"/>
    <x v="12"/>
    <s v="Araras"/>
    <x v="6"/>
    <s v="Fazenda Montividéu"/>
    <n v="1"/>
    <x v="1"/>
    <n v="1"/>
    <n v="1467"/>
    <n v="2000"/>
    <m/>
    <m/>
    <m/>
    <x v="9"/>
    <x v="4"/>
    <s v="INDEFERIMENTO"/>
    <d v="2020-03-19T00:00:00"/>
    <m/>
    <s v=" "/>
    <s v="Bem Imóvel"/>
    <s v="Conjunto Arquitetônico"/>
    <x v="3"/>
    <m/>
    <m/>
    <m/>
    <m/>
    <m/>
    <m/>
    <x v="1"/>
    <x v="1"/>
    <m/>
    <m/>
    <x v="0"/>
    <m/>
    <m/>
    <m/>
    <m/>
    <m/>
    <m/>
    <m/>
    <m/>
    <m/>
    <m/>
  </r>
  <r>
    <x v="0"/>
    <m/>
    <s v="01450.011610/2008-69"/>
    <x v="0"/>
    <x v="0"/>
    <s v="Porto Alegre"/>
    <x v="7"/>
    <s v="Sítio Histórico das Praças da Matriz e da Alfândega"/>
    <n v="1"/>
    <x v="0"/>
    <n v="1"/>
    <n v="1468"/>
    <n v="2000"/>
    <m/>
    <m/>
    <m/>
    <x v="9"/>
    <x v="0"/>
    <m/>
    <m/>
    <m/>
    <s v="RS4314902BICU00001"/>
    <s v="Bem Imóvel"/>
    <s v="Conjunto Urbano"/>
    <x v="1"/>
    <m/>
    <d v="2003-04-24T00:00:00"/>
    <m/>
    <m/>
    <n v="2000"/>
    <n v="25"/>
    <x v="41"/>
    <x v="8"/>
    <m/>
    <m/>
    <x v="0"/>
    <s v="No tombamento foram excluídos os equipamentos de lazer instalados nessa praça. volume III não encontrado (Conselho Consultivo?), deve conter pareceres."/>
    <s v="T"/>
    <m/>
    <s v="P"/>
    <s v="sim"/>
    <s v="sim"/>
    <s v="sim"/>
    <m/>
    <s v="PORTARIA Nº 483,06/12/ 2016"/>
    <s v="Dispõe sobre a delimitação da área de entorno dos bens tombados pelo IPHAN no Centro Histórico da Cidade de Porto Alegre, Rio Grande do Sul, e estabelece diretrizes para intervenções nos bens inseridos na área delimitada._x000a_"/>
  </r>
  <r>
    <x v="3"/>
    <s v="Falta apreciação da CGID/DEPAM."/>
    <s v="01450.007201/2014-14"/>
    <x v="3"/>
    <x v="12"/>
    <s v="Ribeirão Preto"/>
    <x v="7"/>
    <s v="Centro histórico do município de Ribeirão Preto"/>
    <n v="1"/>
    <x v="1"/>
    <n v="1"/>
    <n v="1469"/>
    <n v="2000"/>
    <d v="2000-04-04T00:00:00"/>
    <s v="Interna (Carlos Henrique Heck, presidente do IPHAN)"/>
    <d v="2000-10-25T00:00:00"/>
    <x v="9"/>
    <x v="8"/>
    <s v="DEFERIMENTO"/>
    <m/>
    <m/>
    <s v=" "/>
    <s v="Bem Imóvel"/>
    <s v="Conjunto Urbano"/>
    <x v="1"/>
    <m/>
    <m/>
    <m/>
    <m/>
    <m/>
    <m/>
    <x v="1"/>
    <x v="1"/>
    <m/>
    <m/>
    <x v="0"/>
    <s v="verificar se é o mesmo processo do 1470"/>
    <m/>
    <m/>
    <m/>
    <m/>
    <m/>
    <m/>
    <m/>
    <m/>
    <m/>
  </r>
  <r>
    <x v="0"/>
    <s v="anexado ao processo 1469-T-00"/>
    <s v="01450.007200/2014-61"/>
    <x v="3"/>
    <x v="12"/>
    <s v="Ribeirão Preto"/>
    <x v="6"/>
    <s v="Sistema viário, área e conjunto arquitetônico da Fazenda Monte Alegre e da Escola Agrícola Getúlio Vargas, incorporados à Faculdade de Medicina de Ribeirão Preto"/>
    <n v="1"/>
    <x v="1"/>
    <n v="1"/>
    <n v="1470"/>
    <n v="2000"/>
    <d v="2000-04-04T00:00:00"/>
    <s v="Interna (Carlos Henrique Heck, presidente do IPHAN)"/>
    <d v="2000-10-25T00:00:00"/>
    <x v="9"/>
    <x v="6"/>
    <m/>
    <m/>
    <m/>
    <s v=" "/>
    <s v="Bem Imóvel"/>
    <s v="Conjunto Arquitetônico"/>
    <x v="3"/>
    <m/>
    <m/>
    <m/>
    <m/>
    <m/>
    <m/>
    <x v="1"/>
    <x v="1"/>
    <m/>
    <m/>
    <x v="0"/>
    <s v="verificar se é o mesmo processo do 1469"/>
    <m/>
    <m/>
    <m/>
    <m/>
    <m/>
    <m/>
    <m/>
    <m/>
    <m/>
  </r>
  <r>
    <x v="0"/>
    <m/>
    <m/>
    <x v="2"/>
    <x v="5"/>
    <s v="Salvador"/>
    <x v="14"/>
    <s v="Terreiro de Candomblé Ilê Iyá Omim Axé Iyamassé, rua Alto dos Gantois nº 23, Federação."/>
    <n v="1"/>
    <x v="0"/>
    <n v="1"/>
    <n v="1471"/>
    <n v="2000"/>
    <m/>
    <m/>
    <m/>
    <x v="9"/>
    <x v="0"/>
    <m/>
    <m/>
    <m/>
    <s v="BA2927408BIED00002"/>
    <s v="Bem Imóvel"/>
    <s v="Conjunto Arquitetônico"/>
    <x v="0"/>
    <d v="2005-02-02T00:00:00"/>
    <d v="2005-02-02T00:00:00"/>
    <m/>
    <m/>
    <n v="2002"/>
    <n v="37"/>
    <x v="75"/>
    <x v="8"/>
    <m/>
    <m/>
    <x v="0"/>
    <m/>
    <m/>
    <m/>
    <m/>
    <m/>
    <m/>
    <m/>
    <m/>
    <m/>
    <m/>
  </r>
  <r>
    <x v="3"/>
    <s v="CGID: 26/09/2014 (Juliana)"/>
    <s v="01458.001184/2012-61"/>
    <x v="3"/>
    <x v="3"/>
    <s v="Rio de Janeiro"/>
    <x v="8"/>
    <s v="Bens moveis componentes do acervo histórico de propriedade da Cervejaria Brahma, com sede na Avenida Marquês de Sapucai, 200"/>
    <n v="1"/>
    <x v="1"/>
    <n v="1"/>
    <n v="1472"/>
    <n v="2001"/>
    <m/>
    <m/>
    <m/>
    <x v="9"/>
    <x v="8"/>
    <m/>
    <m/>
    <m/>
    <s v=" "/>
    <s v="Bem Móvel e Integrado"/>
    <s v="Acervo"/>
    <x v="1"/>
    <m/>
    <m/>
    <m/>
    <m/>
    <m/>
    <m/>
    <x v="1"/>
    <x v="1"/>
    <m/>
    <m/>
    <x v="0"/>
    <m/>
    <m/>
    <m/>
    <m/>
    <m/>
    <m/>
    <m/>
    <m/>
    <m/>
    <m/>
  </r>
  <r>
    <x v="0"/>
    <m/>
    <s v=" 01450.008894/2008-14"/>
    <x v="2"/>
    <x v="16"/>
    <s v="Aracaju"/>
    <x v="8"/>
    <s v="Canoa de Tolda Luzitânia, de propriedade da Sociedade Sócio - Ambiental  do baixo São Francisco"/>
    <n v="1"/>
    <x v="0"/>
    <n v="1"/>
    <n v="1473"/>
    <n v="2001"/>
    <m/>
    <m/>
    <m/>
    <x v="9"/>
    <x v="0"/>
    <m/>
    <m/>
    <m/>
    <s v="SE2800308BMAR00001"/>
    <s v="Bem Móvel e Integrado"/>
    <s v="Artefato"/>
    <x v="1"/>
    <d v="2012-11-19T00:00:00"/>
    <d v="2012-11-19T00:00:00"/>
    <d v="2012-11-19T00:00:00"/>
    <m/>
    <n v="2010"/>
    <n v="66"/>
    <x v="45"/>
    <x v="7"/>
    <m/>
    <m/>
    <x v="0"/>
    <s v="Inscrito em 19.11.2012. Livro Histórico, v.3, f. 050, nº 611 / Livro Arqueológico, Etnog. e Paisag., v.2, f. 074, nº 160 / Livro Belas Artes, v.2, f. 071, nº 635."/>
    <s v="Não se aplica"/>
    <m/>
    <s v="Não se aplica"/>
    <m/>
    <m/>
    <m/>
    <m/>
    <m/>
    <m/>
  </r>
  <r>
    <x v="3"/>
    <s v="Solicita orientação do Depam"/>
    <s v="01408.001330/2015-97"/>
    <x v="2"/>
    <x v="7"/>
    <s v="Rio Tinto"/>
    <x v="2"/>
    <s v="Conjunto Arquitetônico de Rio Tinto"/>
    <n v="1"/>
    <x v="1"/>
    <n v="1"/>
    <n v="1474"/>
    <n v="2001"/>
    <m/>
    <m/>
    <m/>
    <x v="9"/>
    <x v="8"/>
    <m/>
    <m/>
    <m/>
    <s v=" "/>
    <s v="Bem Imóvel"/>
    <s v="Conjunto Arquitetônico"/>
    <x v="1"/>
    <m/>
    <m/>
    <m/>
    <m/>
    <m/>
    <m/>
    <x v="1"/>
    <x v="1"/>
    <m/>
    <m/>
    <x v="0"/>
    <m/>
    <m/>
    <m/>
    <m/>
    <m/>
    <m/>
    <m/>
    <m/>
    <m/>
    <m/>
  </r>
  <r>
    <x v="2"/>
    <s v="Segundo a SE (Regina Prado, teria sido remetido ao ETRL)"/>
    <m/>
    <x v="2"/>
    <x v="3"/>
    <s v="Vários"/>
    <x v="11"/>
    <s v="Lagoa de Araruama"/>
    <n v="1"/>
    <x v="1"/>
    <n v="1"/>
    <n v="1475"/>
    <n v="2001"/>
    <m/>
    <m/>
    <m/>
    <x v="9"/>
    <x v="8"/>
    <m/>
    <m/>
    <m/>
    <s v=" "/>
    <s v="Bem Paisagístico"/>
    <s v="Paisagem"/>
    <x v="1"/>
    <m/>
    <m/>
    <m/>
    <m/>
    <m/>
    <m/>
    <x v="1"/>
    <x v="1"/>
    <m/>
    <m/>
    <x v="0"/>
    <m/>
    <m/>
    <m/>
    <m/>
    <m/>
    <m/>
    <m/>
    <m/>
    <m/>
    <m/>
  </r>
  <r>
    <x v="0"/>
    <s v="Processo INDEFERIDO em 31/01/2012."/>
    <s v="01450.005092/2011-40"/>
    <x v="3"/>
    <x v="6"/>
    <s v="Angelândia"/>
    <x v="6"/>
    <s v="Fazenda Alto dos Bois, situada a 14 km da cidade de Angelândia "/>
    <n v="1"/>
    <x v="1"/>
    <n v="1"/>
    <n v="1476"/>
    <n v="2001"/>
    <m/>
    <m/>
    <m/>
    <x v="9"/>
    <x v="4"/>
    <m/>
    <m/>
    <m/>
    <s v=" "/>
    <s v="Bem Imóvel"/>
    <s v="Conjunto Arquitetônico"/>
    <x v="3"/>
    <m/>
    <m/>
    <m/>
    <m/>
    <m/>
    <m/>
    <x v="1"/>
    <x v="1"/>
    <m/>
    <d v="2012-01-31T00:00:00"/>
    <x v="5"/>
    <m/>
    <m/>
    <m/>
    <m/>
    <m/>
    <m/>
    <m/>
    <m/>
    <m/>
    <m/>
  </r>
  <r>
    <x v="0"/>
    <s v="Processo INDEFERIDO em 29/02/2012."/>
    <s v="01458.001987/2011-35"/>
    <x v="3"/>
    <x v="3"/>
    <s v="Rio de Janeiro"/>
    <x v="0"/>
    <s v="Igreja de Nossa Senhora do Desterro"/>
    <n v="1"/>
    <x v="1"/>
    <n v="1"/>
    <n v="1477"/>
    <n v="2001"/>
    <m/>
    <m/>
    <m/>
    <x v="9"/>
    <x v="4"/>
    <m/>
    <m/>
    <m/>
    <s v=" "/>
    <s v="Bem Imóvel"/>
    <s v="Edificação"/>
    <x v="0"/>
    <m/>
    <m/>
    <m/>
    <m/>
    <m/>
    <m/>
    <x v="1"/>
    <x v="1"/>
    <m/>
    <d v="2012-02-29T00:00:00"/>
    <x v="5"/>
    <m/>
    <m/>
    <m/>
    <m/>
    <m/>
    <m/>
    <m/>
    <m/>
    <m/>
    <m/>
  </r>
  <r>
    <x v="0"/>
    <s v="Verificar localização"/>
    <m/>
    <x v="3"/>
    <x v="3"/>
    <s v="Rio de Janeiro"/>
    <x v="8"/>
    <s v="Cristo Redentor, estátua erigida no Penhasco do Corcovado."/>
    <n v="1"/>
    <x v="0"/>
    <n v="1"/>
    <n v="1478"/>
    <n v="2001"/>
    <m/>
    <m/>
    <m/>
    <x v="9"/>
    <x v="0"/>
    <m/>
    <m/>
    <m/>
    <s v="RJ-3304557-BM-AR-00023"/>
    <s v="Bem Móvel e Integrado"/>
    <s v="Artefato"/>
    <x v="1"/>
    <m/>
    <d v="2008-09-30T00:00:00"/>
    <m/>
    <m/>
    <n v="2005"/>
    <n v="46"/>
    <x v="67"/>
    <x v="8"/>
    <m/>
    <m/>
    <x v="0"/>
    <m/>
    <s v="Não se aplica"/>
    <m/>
    <s v="Não se aplica"/>
    <m/>
    <m/>
    <m/>
    <m/>
    <m/>
    <m/>
  </r>
  <r>
    <x v="0"/>
    <s v="indeferido em 13/07/2020"/>
    <s v="01458.000680/2012-06"/>
    <x v="3"/>
    <x v="6"/>
    <s v="Sabará "/>
    <x v="7"/>
    <s v="Vila Marzagão"/>
    <n v="1"/>
    <x v="1"/>
    <n v="1"/>
    <n v="1479"/>
    <n v="2001"/>
    <m/>
    <m/>
    <m/>
    <x v="9"/>
    <x v="4"/>
    <m/>
    <d v="2020-07-13T00:00:00"/>
    <m/>
    <s v=" "/>
    <s v="Bem Imóvel"/>
    <s v="Conjunto Urbano"/>
    <x v="1"/>
    <m/>
    <m/>
    <m/>
    <m/>
    <m/>
    <m/>
    <x v="1"/>
    <x v="1"/>
    <m/>
    <m/>
    <x v="0"/>
    <m/>
    <m/>
    <m/>
    <m/>
    <m/>
    <m/>
    <m/>
    <m/>
    <m/>
    <m/>
  </r>
  <r>
    <x v="2"/>
    <s v="aguardando instrução. Origem: DEPAM 18/09/2012 / Destino: Superintendência 10/10/2012."/>
    <s v="01458.001624/2012-81"/>
    <x v="3"/>
    <x v="3"/>
    <s v="Rio de Janeiro"/>
    <x v="4"/>
    <s v="Edifício da antiga repartição central de Polícia"/>
    <n v="1"/>
    <x v="1"/>
    <n v="1"/>
    <n v="1480"/>
    <n v="2001"/>
    <m/>
    <m/>
    <m/>
    <x v="9"/>
    <x v="8"/>
    <m/>
    <m/>
    <m/>
    <s v=" "/>
    <s v="Bem Imóvel"/>
    <s v="Edificação"/>
    <x v="1"/>
    <m/>
    <m/>
    <m/>
    <m/>
    <m/>
    <m/>
    <x v="1"/>
    <x v="1"/>
    <m/>
    <m/>
    <x v="0"/>
    <m/>
    <m/>
    <m/>
    <m/>
    <m/>
    <m/>
    <m/>
    <m/>
    <m/>
    <m/>
  </r>
  <r>
    <x v="0"/>
    <m/>
    <m/>
    <x v="2"/>
    <x v="5"/>
    <s v="Salvador"/>
    <x v="14"/>
    <s v="Terreiro do Alaketo, Ilê Maroiá Láji"/>
    <n v="1"/>
    <x v="0"/>
    <n v="1"/>
    <n v="1481"/>
    <n v="2001"/>
    <m/>
    <m/>
    <m/>
    <x v="9"/>
    <x v="0"/>
    <m/>
    <m/>
    <m/>
    <s v="BA2927408BIED00002"/>
    <s v="Bem Imóvel"/>
    <s v="Conjunto Arquitetônico"/>
    <x v="0"/>
    <d v="2008-09-30T00:00:00"/>
    <d v="2008-09-30T00:00:00"/>
    <m/>
    <m/>
    <n v="2004"/>
    <n v="45"/>
    <x v="64"/>
    <x v="8"/>
    <m/>
    <m/>
    <x v="0"/>
    <m/>
    <m/>
    <m/>
    <m/>
    <m/>
    <m/>
    <m/>
    <m/>
    <m/>
    <m/>
  </r>
  <r>
    <x v="3"/>
    <s v="Notificado."/>
    <s v="01458.000135/2012-10"/>
    <x v="2"/>
    <x v="16"/>
    <s v="Maruim"/>
    <x v="0"/>
    <s v="Igreja Matriz de Nosso Senhor dos Passos"/>
    <n v="1"/>
    <x v="3"/>
    <n v="1"/>
    <n v="1482"/>
    <n v="2001"/>
    <m/>
    <m/>
    <m/>
    <x v="9"/>
    <x v="9"/>
    <m/>
    <m/>
    <m/>
    <s v="SE2804003BIED00001"/>
    <s v="Bem Imóvel"/>
    <s v="Edificação"/>
    <x v="0"/>
    <m/>
    <m/>
    <m/>
    <m/>
    <m/>
    <m/>
    <x v="1"/>
    <x v="1"/>
    <m/>
    <m/>
    <x v="0"/>
    <m/>
    <m/>
    <m/>
    <m/>
    <m/>
    <m/>
    <m/>
    <m/>
    <m/>
    <m/>
  </r>
  <r>
    <x v="3"/>
    <s v="Enviado ao Com. Cons. para indeferimento"/>
    <s v="01450.012722/2010-51"/>
    <x v="2"/>
    <x v="2"/>
    <s v="Goiana"/>
    <x v="7"/>
    <s v="Conjunto arquitetônico, urbanístico e paisagístico da cidade de Goiana, estado de Pernambuco"/>
    <n v="1"/>
    <x v="3"/>
    <n v="1"/>
    <n v="1483"/>
    <n v="2001"/>
    <m/>
    <m/>
    <m/>
    <x v="9"/>
    <x v="9"/>
    <m/>
    <m/>
    <m/>
    <s v="PE-2606200-BI-CU-00001"/>
    <s v="Bem Imóvel"/>
    <s v="Conjunto Urbano"/>
    <x v="1"/>
    <m/>
    <m/>
    <m/>
    <m/>
    <m/>
    <m/>
    <x v="1"/>
    <x v="1"/>
    <m/>
    <m/>
    <x v="0"/>
    <s v="Aguarda apreciação do Conselho Consultivo. Origem: Secretaria do Conselho Consultivo."/>
    <s v="T"/>
    <s v="sim"/>
    <s v="T"/>
    <s v="sim"/>
    <s v="sim"/>
    <m/>
    <m/>
    <m/>
    <m/>
  </r>
  <r>
    <x v="3"/>
    <s v="Enviado a Superintendência para instrução. Origem: DEPAM / Destino: Superintendência 28/06/2012"/>
    <s v="01458.000681/2012-42"/>
    <x v="3"/>
    <x v="6"/>
    <s v="Felixlândia"/>
    <x v="8"/>
    <s v="Imagem de Nossa Senhora da Piedade, atribuída a Antônio Francisco Lisboa, o Aleijadinho"/>
    <n v="1"/>
    <x v="1"/>
    <n v="1"/>
    <n v="1484"/>
    <n v="2001"/>
    <m/>
    <m/>
    <m/>
    <x v="9"/>
    <x v="8"/>
    <s v="DEFERIMENTO"/>
    <m/>
    <m/>
    <s v=" "/>
    <s v="Bem Móvel e Integrado"/>
    <s v="Artefato"/>
    <x v="1"/>
    <m/>
    <m/>
    <m/>
    <m/>
    <m/>
    <m/>
    <x v="1"/>
    <x v="1"/>
    <m/>
    <m/>
    <x v="0"/>
    <m/>
    <m/>
    <m/>
    <m/>
    <m/>
    <m/>
    <m/>
    <m/>
    <m/>
    <m/>
  </r>
  <r>
    <x v="0"/>
    <m/>
    <s v="01450.011631/2008-84"/>
    <x v="3"/>
    <x v="12"/>
    <s v="Jundiaí"/>
    <x v="2"/>
    <s v="Conjunto de edificações e bens móveis da Companhia Paulista de Estrada de Ferro."/>
    <n v="1"/>
    <x v="0"/>
    <n v="1"/>
    <n v="1485"/>
    <n v="2001"/>
    <m/>
    <m/>
    <m/>
    <x v="9"/>
    <x v="0"/>
    <m/>
    <m/>
    <m/>
    <s v="SP-3525904-BI-CA-00001_x0009_"/>
    <s v="Bem Imóvel"/>
    <s v="Conjunto Arquitetônico"/>
    <x v="1"/>
    <m/>
    <d v="2004-07-14T00:00:00"/>
    <m/>
    <m/>
    <n v="2002"/>
    <n v="35"/>
    <x v="64"/>
    <x v="8"/>
    <m/>
    <m/>
    <x v="0"/>
    <s v="As 34 edificações tombadas estão relacionadas às fls. 248 do volume 2 do processo; conforme as fls. 486 do processo, ficam excluídos os acervos móveis (museológico, fotográfico, arquivístico e bibliográfico) assim como o edifício da Estação da São Paulo R"/>
    <s v="T"/>
    <m/>
    <m/>
    <m/>
    <m/>
    <m/>
    <m/>
    <m/>
    <m/>
  </r>
  <r>
    <x v="0"/>
    <m/>
    <m/>
    <x v="2"/>
    <x v="5"/>
    <s v="Salvador"/>
    <x v="14"/>
    <s v="Terreiro de Candomblé do Bate-Folha, Município de Salvador, Estado da Bahia"/>
    <n v="1"/>
    <x v="0"/>
    <n v="1"/>
    <n v="1486"/>
    <n v="2001"/>
    <m/>
    <m/>
    <m/>
    <x v="9"/>
    <x v="0"/>
    <m/>
    <m/>
    <m/>
    <s v="BA2927408BIED00004"/>
    <s v="Bem Imóvel"/>
    <s v="Conjunto Arquitetônico"/>
    <x v="0"/>
    <d v="2005-02-03T00:00:00"/>
    <d v="2005-02-03T00:00:00"/>
    <m/>
    <m/>
    <n v="2003"/>
    <n v="39"/>
    <x v="75"/>
    <x v="8"/>
    <m/>
    <m/>
    <x v="0"/>
    <m/>
    <m/>
    <m/>
    <m/>
    <m/>
    <m/>
    <m/>
    <m/>
    <m/>
    <m/>
  </r>
  <r>
    <x v="0"/>
    <s v="Anexado ao processo nº 1550-T-07 (Obras do arquiteto Oscar Niemeyer), CPROD  01450.011563/2008-53. Ultima tramitação: DEPAM, em 18/01/2016"/>
    <s v="01450.003577/2014-41"/>
    <x v="3"/>
    <x v="3"/>
    <s v="Rio de Janeiro"/>
    <x v="4"/>
    <s v="Casa das Canoas"/>
    <n v="1"/>
    <x v="0"/>
    <n v="1"/>
    <n v="1487"/>
    <n v="2001"/>
    <m/>
    <m/>
    <m/>
    <x v="9"/>
    <x v="0"/>
    <m/>
    <m/>
    <m/>
    <s v="RJ3304557BIED00061"/>
    <s v="Bem Imóvel"/>
    <s v="Edificação"/>
    <x v="1"/>
    <m/>
    <m/>
    <s v="x"/>
    <m/>
    <n v="2007"/>
    <n v="55"/>
    <x v="74"/>
    <x v="7"/>
    <m/>
    <m/>
    <x v="0"/>
    <s v="Pendente no conjunto das obras do Niemeyer"/>
    <s v="Não se aplica"/>
    <m/>
    <m/>
    <m/>
    <m/>
    <m/>
    <m/>
    <m/>
    <m/>
  </r>
  <r>
    <x v="0"/>
    <s v="Anexado ao processo nº 1550-T-07 (Obras do arquiteto Oscar Niemeyer), CPROD  01450.011563/2008-53. "/>
    <s v="01450.003270/2013-60"/>
    <x v="3"/>
    <x v="3"/>
    <s v="Niterói"/>
    <x v="4"/>
    <s v="Museu de Arte Contemporânea de Niterói"/>
    <n v="1"/>
    <x v="0"/>
    <n v="1"/>
    <n v="1488"/>
    <n v="2002"/>
    <m/>
    <m/>
    <m/>
    <x v="9"/>
    <x v="0"/>
    <m/>
    <m/>
    <m/>
    <s v="RJ-3303302-BI-ED-00011"/>
    <s v="Bem Imóvel"/>
    <s v="Edificação"/>
    <x v="1"/>
    <s v="x"/>
    <m/>
    <s v="x"/>
    <m/>
    <n v="2016"/>
    <n v="82"/>
    <x v="74"/>
    <x v="7"/>
    <m/>
    <m/>
    <x v="0"/>
    <s v="Notificado."/>
    <m/>
    <m/>
    <m/>
    <m/>
    <m/>
    <m/>
    <m/>
    <m/>
    <m/>
  </r>
  <r>
    <x v="0"/>
    <m/>
    <s v="01450.004987/2004-38"/>
    <x v="2"/>
    <x v="7"/>
    <s v="Areia"/>
    <x v="7"/>
    <s v="Conjunto Histórico, Urbanístico e Paisagístico da Cidade de Areia"/>
    <n v="1"/>
    <x v="0"/>
    <n v="1"/>
    <n v="1489"/>
    <n v="2002"/>
    <m/>
    <m/>
    <m/>
    <x v="9"/>
    <x v="0"/>
    <m/>
    <m/>
    <m/>
    <s v="PB-2501104-BI-CU-00003"/>
    <s v="Bem Imóvel"/>
    <s v="Conjunto Urbano"/>
    <x v="1"/>
    <m/>
    <d v="2008-01-07T00:00:00"/>
    <m/>
    <m/>
    <n v="2005"/>
    <n v="47"/>
    <x v="67"/>
    <x v="8"/>
    <m/>
    <m/>
    <x v="0"/>
    <s v="Processo T: na PROFER, volume I deve conter parecer técnico, no arquivo temos apenas cópia volume II. "/>
    <s v="T"/>
    <s v="sim"/>
    <s v="T"/>
    <s v="sim"/>
    <s v="sim"/>
    <s v="sim"/>
    <s v="sim"/>
    <s v="2007 a 2009"/>
    <s v="Normatização: Portaria Iphan nº 297/2010. Durante as Oficinas de Normatização (2011) Superintendência se comprometeu a encaminhar o pedido de revisão com Parecer Técnico"/>
  </r>
  <r>
    <x v="3"/>
    <s v="Origem: DEPAM. Destino: SE-SP, em 13/10/2015. Estava perdido. Entregue em mãos pelo Vitor Hugo, durante reunião do Comitê Gestor, pedi cadastramento no CPROD (Anna, 06/10/2015)"/>
    <s v="01450.010592/2015-27"/>
    <x v="3"/>
    <x v="12"/>
    <s v="São Paulo"/>
    <x v="0"/>
    <s v="Capela cristo operário"/>
    <n v="1"/>
    <x v="1"/>
    <n v="1"/>
    <n v="1490"/>
    <n v="2002"/>
    <m/>
    <m/>
    <m/>
    <x v="9"/>
    <x v="8"/>
    <s v="DEFERIMENTO"/>
    <m/>
    <m/>
    <s v=" "/>
    <s v="Bem Imóvel"/>
    <s v="Edificação"/>
    <x v="0"/>
    <m/>
    <m/>
    <m/>
    <m/>
    <m/>
    <m/>
    <x v="1"/>
    <x v="1"/>
    <m/>
    <m/>
    <x v="0"/>
    <m/>
    <m/>
    <m/>
    <m/>
    <m/>
    <m/>
    <m/>
    <m/>
    <m/>
    <m/>
  </r>
  <r>
    <x v="2"/>
    <s v="Info Arquivo: &quot;13/02/2002 - Deprot/Brasília&quot; Reaberto em 06/03/2020"/>
    <s v="01450.001398/2019-84"/>
    <x v="2"/>
    <x v="5"/>
    <s v="Salvador"/>
    <x v="4"/>
    <s v="Residência Cardinalícia do Campo Grande, situada na Avenida 7 de Setembro, n.1682, em frente à Praça Dois de Julho (Campo Grande)"/>
    <n v="1"/>
    <x v="1"/>
    <n v="1"/>
    <n v="1491"/>
    <n v="2002"/>
    <m/>
    <m/>
    <m/>
    <x v="9"/>
    <x v="8"/>
    <m/>
    <m/>
    <m/>
    <s v=" "/>
    <s v="Bem Imóvel"/>
    <s v="Edificação"/>
    <x v="1"/>
    <m/>
    <m/>
    <m/>
    <m/>
    <m/>
    <m/>
    <x v="1"/>
    <x v="1"/>
    <m/>
    <m/>
    <x v="0"/>
    <m/>
    <m/>
    <m/>
    <m/>
    <m/>
    <m/>
    <m/>
    <m/>
    <m/>
    <m/>
  </r>
  <r>
    <x v="0"/>
    <m/>
    <s v="01500.005719/2010-49"/>
    <x v="3"/>
    <x v="3"/>
    <s v="Cabo Frio"/>
    <x v="6"/>
    <s v="Sítio da antiga fazenda de Santo Inácio de Campos Novos, situado no Distrito de Tamoios"/>
    <n v="1"/>
    <x v="0"/>
    <n v="1"/>
    <n v="1492"/>
    <n v="2002"/>
    <m/>
    <m/>
    <m/>
    <x v="9"/>
    <x v="0"/>
    <m/>
    <m/>
    <m/>
    <s v="RJ3300704BICA00002"/>
    <s v="Bem Imóvel"/>
    <s v="Conjunto Arquitetônico"/>
    <x v="3"/>
    <d v="2015-03-05T00:00:00"/>
    <d v="2015-03-05T00:00:00"/>
    <d v="2015-03-05T00:00:00"/>
    <m/>
    <n v="2014"/>
    <n v="75"/>
    <x v="61"/>
    <x v="7"/>
    <m/>
    <m/>
    <x v="0"/>
    <s v="Homologação: Portaria nº 100, de 23 de setembro de 2014"/>
    <m/>
    <m/>
    <m/>
    <m/>
    <m/>
    <m/>
    <m/>
    <m/>
    <m/>
  </r>
  <r>
    <x v="2"/>
    <s v="DEPAM/RJ. Conferir nome do bem!"/>
    <s v="01458.001626/2012-70"/>
    <x v="3"/>
    <x v="3"/>
    <s v="Valença"/>
    <x v="4"/>
    <s v="Santa Casa de Misericordia de Valença"/>
    <n v="1"/>
    <x v="1"/>
    <n v="1"/>
    <n v="1493"/>
    <n v="2002"/>
    <m/>
    <m/>
    <m/>
    <x v="9"/>
    <x v="8"/>
    <m/>
    <m/>
    <m/>
    <s v=" "/>
    <s v="Bem Imóvel"/>
    <s v="Edificação"/>
    <x v="1"/>
    <m/>
    <m/>
    <m/>
    <m/>
    <m/>
    <m/>
    <x v="1"/>
    <x v="1"/>
    <m/>
    <m/>
    <x v="0"/>
    <m/>
    <m/>
    <m/>
    <m/>
    <m/>
    <m/>
    <m/>
    <m/>
    <m/>
    <m/>
  </r>
  <r>
    <x v="2"/>
    <s v="Estava perdido. Superintendência achou lá. Origem: DEPAM. Destino: SE-SP, em 04/09/2015"/>
    <s v="01450.005611/2015-01"/>
    <x v="3"/>
    <x v="12"/>
    <s v="São Paulo"/>
    <x v="7"/>
    <s v="Sítio urbano do bairro de Pacaembu"/>
    <n v="1"/>
    <x v="1"/>
    <n v="1"/>
    <n v="1494"/>
    <n v="2002"/>
    <d v="2002-02-09T00:00:00"/>
    <m/>
    <m/>
    <x v="9"/>
    <x v="8"/>
    <m/>
    <m/>
    <m/>
    <s v=" "/>
    <s v="Bem Imóvel"/>
    <s v="Conjunto Urbano"/>
    <x v="1"/>
    <m/>
    <m/>
    <m/>
    <m/>
    <m/>
    <m/>
    <x v="1"/>
    <x v="1"/>
    <m/>
    <m/>
    <x v="0"/>
    <m/>
    <m/>
    <m/>
    <m/>
    <m/>
    <m/>
    <m/>
    <m/>
    <m/>
    <m/>
  </r>
  <r>
    <x v="0"/>
    <m/>
    <s v="01450.008433/2004-18"/>
    <x v="3"/>
    <x v="12"/>
    <s v="São Paulo"/>
    <x v="0"/>
    <s v="Museu de Arte de São Paulo Assis Chateaubriand - MASP: edifício e acervo móvel constituído pelos cavaletes de concreto e cristal"/>
    <n v="1"/>
    <x v="0"/>
    <n v="1"/>
    <n v="1495"/>
    <n v="2002"/>
    <m/>
    <m/>
    <m/>
    <x v="9"/>
    <x v="0"/>
    <m/>
    <m/>
    <m/>
    <s v="SP3550308BIED00001"/>
    <s v="Bem Imóvel"/>
    <s v="Edificação"/>
    <x v="1"/>
    <m/>
    <d v="2008-02-15T00:00:00"/>
    <m/>
    <m/>
    <s v="2003, 2004"/>
    <s v="40, 41, 42"/>
    <x v="67"/>
    <x v="8"/>
    <m/>
    <m/>
    <x v="0"/>
    <m/>
    <s v="Não se aplica"/>
    <m/>
    <m/>
    <m/>
    <m/>
    <m/>
    <m/>
    <m/>
    <m/>
  </r>
  <r>
    <x v="3"/>
    <s v="Trata-se de solicitação de rerratificação (01496.000130/2020-32)"/>
    <m/>
    <x v="2"/>
    <x v="9"/>
    <s v="Viçosa do Ceará"/>
    <x v="7"/>
    <s v="Viçosa, CE: conjunto Histórico e Arquitetônico "/>
    <n v="1"/>
    <x v="0"/>
    <n v="1"/>
    <n v="1496"/>
    <n v="2002"/>
    <m/>
    <m/>
    <m/>
    <x v="9"/>
    <x v="0"/>
    <m/>
    <m/>
    <m/>
    <s v="CE-2314102-BI-CU-00001"/>
    <s v="Bem Imóvel"/>
    <s v="Conjunto Urbano"/>
    <x v="1"/>
    <d v="2005-02-04T00:00:00"/>
    <m/>
    <m/>
    <m/>
    <n v="2003"/>
    <n v="39"/>
    <x v="75"/>
    <x v="8"/>
    <m/>
    <m/>
    <x v="0"/>
    <m/>
    <s v="T"/>
    <s v="sim"/>
    <s v="T"/>
    <s v="sim"/>
    <s v="sim"/>
    <s v="não"/>
    <m/>
    <m/>
    <m/>
  </r>
  <r>
    <x v="0"/>
    <m/>
    <m/>
    <x v="2"/>
    <x v="5"/>
    <s v="Salvador"/>
    <x v="9"/>
    <s v="Elevador Lacerda"/>
    <n v="1"/>
    <x v="0"/>
    <n v="1"/>
    <n v="1497"/>
    <n v="2002"/>
    <m/>
    <m/>
    <m/>
    <x v="9"/>
    <x v="0"/>
    <m/>
    <m/>
    <m/>
    <s v="BA2927408BIOE00001"/>
    <s v="Bem Imóvel"/>
    <s v="Obra de Engenharia"/>
    <x v="8"/>
    <m/>
    <d v="2011-01-27T00:00:00"/>
    <d v="2011-01-27T00:00:00"/>
    <m/>
    <n v="2006"/>
    <n v="51"/>
    <x v="60"/>
    <x v="7"/>
    <m/>
    <m/>
    <x v="0"/>
    <m/>
    <s v="Não se aplica"/>
    <m/>
    <m/>
    <m/>
    <m/>
    <m/>
    <m/>
    <m/>
    <m/>
  </r>
  <r>
    <x v="0"/>
    <m/>
    <s v="01502.002378/2013-82"/>
    <x v="2"/>
    <x v="5"/>
    <s v="Salvador"/>
    <x v="14"/>
    <s v="Terreiro de Candomblé Ilê Axé Oxumaré"/>
    <n v="1"/>
    <x v="0"/>
    <n v="1"/>
    <n v="1498"/>
    <n v="2002"/>
    <m/>
    <m/>
    <m/>
    <x v="9"/>
    <x v="0"/>
    <m/>
    <m/>
    <m/>
    <s v="BA2927408BICA00005"/>
    <s v="Bem Imóvel"/>
    <s v="Conjunto Arquitetônico"/>
    <x v="0"/>
    <d v="2014-10-30T00:00:00"/>
    <d v="2014-10-30T00:00:00"/>
    <m/>
    <m/>
    <n v="2013"/>
    <n v="74"/>
    <x v="70"/>
    <x v="7"/>
    <m/>
    <m/>
    <x v="0"/>
    <s v="Homologação: PORTARIA Nº 68, DE 9 DE JULHO DE 2014"/>
    <m/>
    <m/>
    <m/>
    <m/>
    <m/>
    <m/>
    <m/>
    <m/>
    <m/>
  </r>
  <r>
    <x v="3"/>
    <m/>
    <s v="01500.001522/2014-64"/>
    <x v="3"/>
    <x v="3"/>
    <s v="Rio de Janeiro"/>
    <x v="7"/>
    <s v="Centro histórico da cidade do Rio de Janeiro"/>
    <n v="1"/>
    <x v="1"/>
    <n v="1"/>
    <n v="1499"/>
    <n v="2002"/>
    <m/>
    <m/>
    <m/>
    <x v="9"/>
    <x v="8"/>
    <s v="INDEFERIMENTO"/>
    <m/>
    <m/>
    <s v=" "/>
    <s v="Bem Imóvel"/>
    <s v="Conjunto Urbano"/>
    <x v="1"/>
    <m/>
    <m/>
    <m/>
    <m/>
    <m/>
    <m/>
    <x v="1"/>
    <x v="1"/>
    <m/>
    <m/>
    <x v="0"/>
    <m/>
    <m/>
    <m/>
    <m/>
    <m/>
    <m/>
    <m/>
    <m/>
    <m/>
    <m/>
  </r>
  <r>
    <x v="0"/>
    <s v="O processo 951-T-77, referente ao Museu Professor Zoroastro Artiaga, foi encaminhado para ser anexado a esse (25/09/2014)"/>
    <s v="01458.001023/2008-91 "/>
    <x v="5"/>
    <x v="15"/>
    <s v="Goiânia"/>
    <x v="7"/>
    <s v="Acervo Arquitetônico e Urbanístico Art Déco de Goiânia"/>
    <n v="1"/>
    <x v="0"/>
    <n v="1"/>
    <n v="1500"/>
    <n v="2002"/>
    <m/>
    <m/>
    <m/>
    <x v="9"/>
    <x v="0"/>
    <m/>
    <m/>
    <m/>
    <s v="GO-5208707-BI-CU-00001"/>
    <s v="Bem Imóvel"/>
    <s v="Conjunto Urbano"/>
    <x v="1"/>
    <d v="2005-02-03T00:00:00"/>
    <d v="2005-02-03T00:00:00"/>
    <d v="2005-02-03T00:00:00"/>
    <m/>
    <n v="2002"/>
    <n v="38"/>
    <x v="75"/>
    <x v="8"/>
    <m/>
    <m/>
    <x v="0"/>
    <m/>
    <s v="T"/>
    <s v="sim"/>
    <s v="T"/>
    <s v="sim"/>
    <s v="sim"/>
    <s v="não"/>
    <s v="sim"/>
    <n v="2012"/>
    <s v="Estudos para normatização contratados em 2012"/>
  </r>
  <r>
    <x v="0"/>
    <m/>
    <s v="01450.015894/2007-81"/>
    <x v="2"/>
    <x v="7"/>
    <s v="João Pessoa"/>
    <x v="7"/>
    <s v="Centro Histórico de João Pessoa"/>
    <n v="1"/>
    <x v="0"/>
    <n v="1"/>
    <n v="1501"/>
    <n v="2002"/>
    <m/>
    <m/>
    <m/>
    <x v="9"/>
    <x v="0"/>
    <m/>
    <m/>
    <m/>
    <s v="PB-2507507-BI-CU-00001"/>
    <s v="Bem Imóvel"/>
    <s v="Conjunto Urbano"/>
    <x v="1"/>
    <d v="2009-09-04T00:00:00"/>
    <d v="2009-09-04T00:00:00"/>
    <m/>
    <m/>
    <n v="2007"/>
    <n v="55"/>
    <x v="73"/>
    <x v="8"/>
    <m/>
    <m/>
    <x v="0"/>
    <s v="volume III está na PROFER, mas o volume II vai até a ata da reunião do conselho e notificações"/>
    <s v="T"/>
    <s v="sim"/>
    <s v="T"/>
    <s v="sim"/>
    <s v="sim"/>
    <s v="não"/>
    <s v="sim"/>
    <s v="2006/2012"/>
    <s v="Estudos para normatização iniciados nas Oficinas Regionais em 2011, mas não avançou. Subsídios contratados em 2012."/>
  </r>
  <r>
    <x v="2"/>
    <s v="COPEDOC/RJ: 15/06/2005."/>
    <s v="01450.001174/2005-77  (Outros CPROD: 01450.009554/2009-83 e 01450.000954/2005-08)"/>
    <x v="3"/>
    <x v="12"/>
    <s v="Santana de Parnaiba"/>
    <x v="7"/>
    <s v="Conjunto Histórico e Urbanistico de Santana do Parnaíba,SP"/>
    <n v="1"/>
    <x v="1"/>
    <n v="1"/>
    <n v="1502"/>
    <n v="2002"/>
    <m/>
    <m/>
    <m/>
    <x v="9"/>
    <x v="8"/>
    <m/>
    <m/>
    <m/>
    <s v=" "/>
    <s v="Bem Imóvel"/>
    <s v="Conjunto Urbano"/>
    <x v="1"/>
    <m/>
    <m/>
    <m/>
    <m/>
    <m/>
    <m/>
    <x v="1"/>
    <x v="1"/>
    <m/>
    <m/>
    <x v="0"/>
    <m/>
    <m/>
    <m/>
    <m/>
    <m/>
    <m/>
    <m/>
    <m/>
    <m/>
    <m/>
  </r>
  <r>
    <x v="2"/>
    <s v="SE-DF: 11/08/2014"/>
    <s v="01551.000633/2014-58"/>
    <x v="5"/>
    <x v="23"/>
    <s v="Planaltina"/>
    <x v="0"/>
    <s v="Igreja de São Sebastião em Planaltina"/>
    <n v="1"/>
    <x v="1"/>
    <n v="1"/>
    <n v="1503"/>
    <n v="2002"/>
    <m/>
    <m/>
    <m/>
    <x v="9"/>
    <x v="8"/>
    <m/>
    <m/>
    <m/>
    <s v=" "/>
    <s v="Bem Imóvel"/>
    <s v="Edificação"/>
    <x v="0"/>
    <m/>
    <m/>
    <m/>
    <m/>
    <m/>
    <m/>
    <x v="1"/>
    <x v="1"/>
    <m/>
    <m/>
    <x v="0"/>
    <m/>
    <m/>
    <m/>
    <m/>
    <m/>
    <m/>
    <m/>
    <m/>
    <m/>
    <m/>
  </r>
  <r>
    <x v="3"/>
    <s v="Os Processos 0888-T-73; 1028-T-80; 1504-T-09 e 1580-T-09 foram ANEXADOS ao Processo 1613-T-10."/>
    <s v="01458.003599/2010-16"/>
    <x v="4"/>
    <x v="29"/>
    <s v="Bonfim"/>
    <x v="4"/>
    <s v="Forte de São Joaquim"/>
    <n v="0"/>
    <x v="1"/>
    <n v="1"/>
    <n v="1504"/>
    <n v="2002"/>
    <m/>
    <m/>
    <m/>
    <x v="9"/>
    <x v="6"/>
    <m/>
    <m/>
    <m/>
    <s v=" "/>
    <s v="Bem Imóvel"/>
    <s v="Edificação"/>
    <x v="1"/>
    <m/>
    <m/>
    <m/>
    <m/>
    <m/>
    <m/>
    <x v="1"/>
    <x v="1"/>
    <m/>
    <m/>
    <x v="0"/>
    <m/>
    <m/>
    <m/>
    <m/>
    <m/>
    <m/>
    <m/>
    <m/>
    <m/>
    <m/>
  </r>
  <r>
    <x v="0"/>
    <s v="Tombamento aprovado em 25/11/2015, na 81ª Reunião.Encaminhado para Inscrição em 03/01/2017"/>
    <s v="01502.001139/2015-77"/>
    <x v="2"/>
    <x v="5"/>
    <s v="Itaparica"/>
    <x v="14"/>
    <s v="Terreiro Culto aos ancestrais - OMO Ilê Agbôulá"/>
    <n v="1"/>
    <x v="0"/>
    <n v="1"/>
    <n v="1505"/>
    <n v="2002"/>
    <m/>
    <m/>
    <m/>
    <x v="9"/>
    <x v="0"/>
    <m/>
    <m/>
    <m/>
    <s v="BA2916104BICA00002"/>
    <s v="Bem Imóvel"/>
    <s v="Conjunto Arquitetônico"/>
    <x v="0"/>
    <s v="x"/>
    <s v="x"/>
    <m/>
    <m/>
    <n v="2015"/>
    <n v="81"/>
    <x v="40"/>
    <x v="1"/>
    <m/>
    <m/>
    <x v="0"/>
    <s v="Homologado pela PORTARIA Nº 132, DE 6 DE SETEMBRO DE 2016"/>
    <m/>
    <m/>
    <m/>
    <m/>
    <m/>
    <m/>
    <m/>
    <m/>
    <m/>
  </r>
  <r>
    <x v="0"/>
    <s v="INDEFERIDO em 11/12/2015"/>
    <s v="01458.001028/2009-03"/>
    <x v="3"/>
    <x v="3"/>
    <s v="Rio de Janeiro"/>
    <x v="9"/>
    <s v="Sistema de Bondes de Santa Teresa"/>
    <n v="1"/>
    <x v="1"/>
    <n v="1"/>
    <n v="1506"/>
    <n v="2003"/>
    <m/>
    <m/>
    <m/>
    <x v="9"/>
    <x v="4"/>
    <m/>
    <m/>
    <m/>
    <s v=" "/>
    <s v="Bem Imóvel"/>
    <s v="Obra de Engenharia"/>
    <x v="1"/>
    <m/>
    <m/>
    <m/>
    <m/>
    <m/>
    <m/>
    <x v="1"/>
    <x v="1"/>
    <m/>
    <d v="1905-07-07T00:00:00"/>
    <x v="5"/>
    <m/>
    <s v="Não se aplica"/>
    <m/>
    <m/>
    <m/>
    <m/>
    <m/>
    <m/>
    <m/>
    <m/>
  </r>
  <r>
    <x v="0"/>
    <m/>
    <m/>
    <x v="3"/>
    <x v="3"/>
    <s v="Rio de Janeiro"/>
    <x v="3"/>
    <s v="Acervo do Museu de Imagens do Inconsciente do Rio de Janeiro"/>
    <n v="1"/>
    <x v="0"/>
    <n v="1"/>
    <n v="1507"/>
    <n v="2003"/>
    <m/>
    <m/>
    <m/>
    <x v="9"/>
    <x v="0"/>
    <m/>
    <m/>
    <m/>
    <s v="RJ3304557BMAC00002"/>
    <s v="Bem Móvel e Integrado"/>
    <s v="Acervo"/>
    <x v="1"/>
    <m/>
    <d v="2005-02-02T00:00:00"/>
    <d v="2005-02-04T00:00:00"/>
    <m/>
    <n v="2003"/>
    <n v="39"/>
    <x v="75"/>
    <x v="8"/>
    <m/>
    <m/>
    <x v="0"/>
    <m/>
    <s v="Não se aplica"/>
    <m/>
    <s v="Não se aplica"/>
    <m/>
    <m/>
    <m/>
    <m/>
    <m/>
    <m/>
  </r>
  <r>
    <x v="0"/>
    <m/>
    <m/>
    <x v="2"/>
    <x v="17"/>
    <s v="Piranhas"/>
    <x v="7"/>
    <s v="Piranhas, AL: Sítio histórico e Paisagístico"/>
    <n v="1"/>
    <x v="0"/>
    <n v="1"/>
    <n v="1508"/>
    <n v="2003"/>
    <m/>
    <m/>
    <m/>
    <x v="9"/>
    <x v="0"/>
    <m/>
    <m/>
    <m/>
    <s v=" AL2707107BICU00002"/>
    <s v="Bem Imóvel"/>
    <s v="Conjunto Urbano"/>
    <x v="1"/>
    <d v="2006-06-30T00:00:00"/>
    <d v="2006-06-30T00:00:00"/>
    <m/>
    <m/>
    <n v="2003"/>
    <n v="41"/>
    <x v="72"/>
    <x v="8"/>
    <m/>
    <m/>
    <x v="0"/>
    <m/>
    <s v="T"/>
    <m/>
    <s v="S/D"/>
    <s v="não"/>
    <m/>
    <s v="não"/>
    <m/>
    <m/>
    <s v="Informações sobre poligonal de tombamento no Sambaqui."/>
  </r>
  <r>
    <x v="0"/>
    <m/>
    <s v="01450.013242/2008-93"/>
    <x v="2"/>
    <x v="5"/>
    <s v="Salvador"/>
    <x v="4"/>
    <s v="Teatro Castro Alves"/>
    <n v="1"/>
    <x v="0"/>
    <n v="1"/>
    <n v="1509"/>
    <n v="2003"/>
    <m/>
    <m/>
    <m/>
    <x v="9"/>
    <x v="0"/>
    <m/>
    <m/>
    <m/>
    <s v="BA2927408BIED00083"/>
    <s v="Bem Imóvel"/>
    <s v="Edificação"/>
    <x v="1"/>
    <m/>
    <d v="2015-06-22T00:00:00"/>
    <d v="2015-06-22T00:00:00"/>
    <m/>
    <n v="2013"/>
    <n v="74"/>
    <x v="61"/>
    <x v="7"/>
    <m/>
    <m/>
    <x v="0"/>
    <s v="Aprovado pelo Conselho Consultivo em 27/11/2013"/>
    <s v="Não se aplica"/>
    <m/>
    <m/>
    <m/>
    <m/>
    <m/>
    <m/>
    <m/>
    <m/>
  </r>
  <r>
    <x v="0"/>
    <m/>
    <s v="01450.000877/2005-88"/>
    <x v="2"/>
    <x v="13"/>
    <s v="Teresina"/>
    <x v="15"/>
    <s v="Floresta Fóssil no Rio Poti"/>
    <n v="1"/>
    <x v="0"/>
    <n v="1"/>
    <n v="1510"/>
    <n v="2003"/>
    <m/>
    <m/>
    <m/>
    <x v="9"/>
    <x v="0"/>
    <m/>
    <m/>
    <m/>
    <s v="PI2211001BPST00001"/>
    <s v="Bem Paleontológico"/>
    <s v="Sítio"/>
    <x v="1"/>
    <d v="2011-07-14T00:00:00"/>
    <m/>
    <m/>
    <m/>
    <n v="2008"/>
    <n v="58"/>
    <x v="60"/>
    <x v="7"/>
    <m/>
    <m/>
    <x v="0"/>
    <m/>
    <s v="T"/>
    <s v="sim"/>
    <s v="T"/>
    <s v="sim"/>
    <m/>
    <m/>
    <m/>
    <m/>
    <m/>
  </r>
  <r>
    <x v="3"/>
    <s v="Foi encaminhado para homologação mas retornou a pedido da SE-SP para propor nova área de tombamento, incluindo o lote de entorno. (18/12/2018)"/>
    <s v="01450.015786/2006-28"/>
    <x v="3"/>
    <x v="12"/>
    <s v="São Paulo"/>
    <x v="0"/>
    <s v="Casa de Vidro, sede do Instituto Lina Bo Bardi, à Rua General Almerio de Moura, nº200, no Bairro do Morumbi"/>
    <n v="1"/>
    <x v="4"/>
    <n v="1"/>
    <n v="1511"/>
    <n v="2003"/>
    <m/>
    <m/>
    <m/>
    <x v="9"/>
    <x v="10"/>
    <s v="DEFERIMENTO"/>
    <m/>
    <d v="2007-01-30T00:00:00"/>
    <s v="SP3550308BIED00014"/>
    <s v="Bem Imóvel"/>
    <s v="Edificação"/>
    <x v="1"/>
    <m/>
    <m/>
    <m/>
    <m/>
    <n v="2007"/>
    <n v="52"/>
    <x v="1"/>
    <x v="1"/>
    <m/>
    <m/>
    <x v="0"/>
    <s v="Em 2007 o Conselho aprovou o tombamento da casa. O processo aberto trata da ampliação para todo o lote e acervo."/>
    <s v="Não se aplica"/>
    <m/>
    <m/>
    <m/>
    <m/>
    <m/>
    <m/>
    <m/>
    <m/>
  </r>
  <r>
    <x v="7"/>
    <s v="Origem: DEPAM, destino: SE-RS, em 23/08/2016"/>
    <s v="01458.002962/2009-34"/>
    <x v="0"/>
    <x v="0"/>
    <s v="Pelotas"/>
    <x v="7"/>
    <s v="Centro histórico da cidade de Pelotas"/>
    <n v="1"/>
    <x v="4"/>
    <n v="1"/>
    <n v="1512"/>
    <n v="2003"/>
    <m/>
    <m/>
    <m/>
    <x v="9"/>
    <x v="10"/>
    <m/>
    <m/>
    <m/>
    <s v="RS-4314407-BI-CU-00002"/>
    <s v="Bem Imóvel"/>
    <s v="Conjunto Urbano"/>
    <x v="1"/>
    <m/>
    <m/>
    <m/>
    <m/>
    <m/>
    <m/>
    <x v="1"/>
    <x v="1"/>
    <m/>
    <m/>
    <x v="0"/>
    <s v="Tombamento provisório publicado em 30/05/2016"/>
    <m/>
    <m/>
    <m/>
    <m/>
    <m/>
    <m/>
    <m/>
    <m/>
    <m/>
  </r>
  <r>
    <x v="0"/>
    <m/>
    <m/>
    <x v="3"/>
    <x v="12"/>
    <s v="São Paulo"/>
    <x v="3"/>
    <s v="Acervo Histórico da Discoteca Oneyda Alvarenga, no Centro Cultural São Paulo da Secretaria Municipal de Cultura."/>
    <n v="1"/>
    <x v="0"/>
    <n v="1"/>
    <n v="1513"/>
    <n v="2003"/>
    <m/>
    <m/>
    <m/>
    <x v="9"/>
    <x v="0"/>
    <m/>
    <m/>
    <m/>
    <s v="SP3550308BMAC00003"/>
    <s v="Bem Móvel e Integrado"/>
    <s v="Acervo"/>
    <x v="1"/>
    <m/>
    <d v="2008-02-14T00:00:00"/>
    <m/>
    <m/>
    <n v="2005"/>
    <n v="47"/>
    <x v="67"/>
    <x v="8"/>
    <m/>
    <m/>
    <x v="0"/>
    <m/>
    <s v="Não se aplica"/>
    <m/>
    <s v="Não se aplica"/>
    <m/>
    <m/>
    <m/>
    <m/>
    <m/>
    <m/>
  </r>
  <r>
    <x v="0"/>
    <m/>
    <s v="01450.011622/2008-93"/>
    <x v="3"/>
    <x v="12"/>
    <s v="Santos"/>
    <x v="4"/>
    <s v="Edifício da Bolsa Oficial do Café"/>
    <n v="1"/>
    <x v="0"/>
    <n v="1"/>
    <n v="1514"/>
    <n v="2003"/>
    <m/>
    <m/>
    <m/>
    <x v="9"/>
    <x v="0"/>
    <m/>
    <m/>
    <m/>
    <s v="SP3548500BIED00001"/>
    <s v="Bem Imóvel"/>
    <s v="Edificação"/>
    <x v="1"/>
    <m/>
    <d v="2012-01-03T00:00:00"/>
    <d v="2012-01-03T00:00:00"/>
    <m/>
    <n v="2006"/>
    <n v="51"/>
    <x v="45"/>
    <x v="7"/>
    <m/>
    <m/>
    <x v="0"/>
    <m/>
    <s v="Não se aplica"/>
    <m/>
    <m/>
    <m/>
    <m/>
    <m/>
    <m/>
    <m/>
    <m/>
  </r>
  <r>
    <x v="0"/>
    <s v="Publicado em Diário Oficial o tombamento definitivo em 12/01/2015"/>
    <s v="01450.005674/2008-21"/>
    <x v="3"/>
    <x v="12"/>
    <s v="São Paulo"/>
    <x v="4"/>
    <s v="Teatro Oficina, Rua Jaceguai nº 520 antigo 70 e anteriormente nº 64."/>
    <n v="1"/>
    <x v="0"/>
    <n v="1"/>
    <n v="1515"/>
    <n v="2004"/>
    <m/>
    <m/>
    <m/>
    <x v="9"/>
    <x v="0"/>
    <m/>
    <d v="2015-01-12T00:00:00"/>
    <m/>
    <s v="SP3550308BIED00012"/>
    <s v="Bem Imóvel"/>
    <s v="Edificação"/>
    <x v="1"/>
    <m/>
    <d v="2014-09-09T00:00:00"/>
    <d v="2014-09-09T00:00:00"/>
    <m/>
    <n v="2010"/>
    <n v="64"/>
    <x v="70"/>
    <x v="7"/>
    <m/>
    <m/>
    <x v="0"/>
    <s v="Portaria nº 62, de 15 de julho de 2011 – Homologa o tombamento do Teatro Oficina, situado na rua Jaceguai, nº 520, bairro Bela Vista, no Município de São Paulo, estado de São Paulo. Falta a delimitação do entorno, que será feita por Portaria."/>
    <s v="Não se aplica"/>
    <m/>
    <s v="S/D"/>
    <m/>
    <m/>
    <m/>
    <m/>
    <m/>
    <s v="Não foi feita delimitação do entorno durante o tombamento. Há conflito com o interessado, que quer a desapropriação de uma área vizinha (que nunca vai sair)."/>
  </r>
  <r>
    <x v="0"/>
    <s v="indeferido em 15/07/2020"/>
    <s v="01450.012504/2014-41"/>
    <x v="2"/>
    <x v="9"/>
    <s v="Santana do Cariri"/>
    <x v="15"/>
    <s v="Acervo Paleontológico do Museu Paleontológico da Universidade Regional do Cariri"/>
    <n v="1"/>
    <x v="1"/>
    <n v="1"/>
    <n v="1516"/>
    <n v="2004"/>
    <m/>
    <m/>
    <m/>
    <x v="9"/>
    <x v="4"/>
    <s v="INDEFERIMENTO"/>
    <d v="2020-07-15T00:00:00"/>
    <m/>
    <s v=" "/>
    <s v="Bem Paleontológico"/>
    <s v="Acervo"/>
    <x v="1"/>
    <m/>
    <m/>
    <m/>
    <m/>
    <m/>
    <m/>
    <x v="1"/>
    <x v="1"/>
    <m/>
    <m/>
    <x v="0"/>
    <m/>
    <m/>
    <m/>
    <m/>
    <m/>
    <m/>
    <m/>
    <m/>
    <m/>
    <m/>
  </r>
  <r>
    <x v="0"/>
    <s v="Encaminhado para inscrição em 22/07/2019"/>
    <s v="01502002351/2013-90"/>
    <x v="2"/>
    <x v="5"/>
    <s v="Salvador"/>
    <x v="14"/>
    <s v="Terreiro Tumba Junsara"/>
    <n v="1"/>
    <x v="0"/>
    <n v="1"/>
    <n v="1517"/>
    <n v="2004"/>
    <m/>
    <m/>
    <m/>
    <x v="9"/>
    <x v="0"/>
    <m/>
    <m/>
    <m/>
    <s v="BA-2927408-BI-CA-00014"/>
    <s v="Bem Imóvel"/>
    <s v="Conjunto Arquitetônico"/>
    <x v="0"/>
    <s v="x"/>
    <s v="x"/>
    <m/>
    <m/>
    <n v="2018"/>
    <n v="90"/>
    <x v="1"/>
    <x v="1"/>
    <m/>
    <m/>
    <x v="0"/>
    <s v="Cópia do documento enviado a Superintendência, Memo. 042/2005/JKEA/Gprot/DEPAM. PROCESSO ENCONTRA-SE EM BSB. Origem: DEPAM/RJ / Destino: Superintendência 31/01/2013."/>
    <m/>
    <m/>
    <m/>
    <m/>
    <m/>
    <m/>
    <m/>
    <m/>
    <m/>
  </r>
  <r>
    <x v="0"/>
    <s v="Encaminhado para INDEFERIMENTO em 04/12/2015"/>
    <s v="01458.001032/2009-63"/>
    <x v="3"/>
    <x v="6"/>
    <s v="Itajubá"/>
    <x v="4"/>
    <s v="Imóvel sito à Pça Dr. Wenceslau Braz, nº 87 - Centro, onde residiu o ex- presidente Wenceslau Braz"/>
    <n v="1"/>
    <x v="1"/>
    <n v="1"/>
    <n v="1518"/>
    <n v="2004"/>
    <m/>
    <m/>
    <m/>
    <x v="9"/>
    <x v="4"/>
    <m/>
    <m/>
    <m/>
    <s v=" "/>
    <s v="Bem Imóvel"/>
    <s v="Edificação"/>
    <x v="1"/>
    <m/>
    <m/>
    <m/>
    <m/>
    <m/>
    <m/>
    <x v="1"/>
    <x v="1"/>
    <m/>
    <d v="1905-07-07T00:00:00"/>
    <x v="5"/>
    <m/>
    <s v="Não se aplica"/>
    <m/>
    <m/>
    <m/>
    <m/>
    <m/>
    <m/>
    <m/>
    <m/>
  </r>
  <r>
    <x v="2"/>
    <s v="Enviado a Superintendência para instrução. Origem: DEPAM / Destino: Superintendência 28/06/2012"/>
    <s v="01458.000845/2012-31"/>
    <x v="3"/>
    <x v="6"/>
    <s v="Ubá"/>
    <x v="4"/>
    <s v="Prédio do Ginásio São José."/>
    <n v="1"/>
    <x v="1"/>
    <n v="1"/>
    <n v="1519"/>
    <n v="2004"/>
    <m/>
    <m/>
    <m/>
    <x v="9"/>
    <x v="8"/>
    <m/>
    <m/>
    <m/>
    <s v=" "/>
    <s v="Bem Imóvel"/>
    <s v="Edificação"/>
    <x v="1"/>
    <m/>
    <m/>
    <m/>
    <m/>
    <m/>
    <m/>
    <x v="1"/>
    <x v="1"/>
    <m/>
    <m/>
    <x v="0"/>
    <m/>
    <m/>
    <m/>
    <m/>
    <m/>
    <m/>
    <m/>
    <m/>
    <m/>
    <m/>
  </r>
  <r>
    <x v="0"/>
    <s v="Processo INDEFERIDO  em 02/10/2014"/>
    <s v="01458.002560/2010-73"/>
    <x v="2"/>
    <x v="5"/>
    <s v="Itaparica"/>
    <x v="11"/>
    <s v="Sítio Histórico de Caça à Baleia em Itaparica"/>
    <n v="1"/>
    <x v="1"/>
    <n v="1"/>
    <n v="1520"/>
    <n v="2004"/>
    <d v="2004-01-22T00:00:00"/>
    <s v="Sr. Naomar Monteiro de Almeida, Reitor da Universidade Federal da Bahia"/>
    <s v="não consta"/>
    <x v="9"/>
    <x v="4"/>
    <m/>
    <d v="2014-09-05T00:00:00"/>
    <m/>
    <s v=" "/>
    <s v="Bem Imóvel"/>
    <s v="Paisagem"/>
    <x v="1"/>
    <m/>
    <m/>
    <m/>
    <m/>
    <m/>
    <m/>
    <x v="1"/>
    <x v="1"/>
    <m/>
    <d v="2014-10-02T00:00:00"/>
    <x v="5"/>
    <m/>
    <m/>
    <m/>
    <m/>
    <m/>
    <m/>
    <m/>
    <m/>
    <m/>
    <m/>
  </r>
  <r>
    <x v="0"/>
    <s v="Processo INDEFERIDO em 26/08/2014."/>
    <s v="01458.000105/2013-86"/>
    <x v="3"/>
    <x v="14"/>
    <s v="Mimoso do Sul"/>
    <x v="4"/>
    <s v="Sede da Fazenda Independência."/>
    <n v="1"/>
    <x v="1"/>
    <n v="1"/>
    <n v="1521"/>
    <n v="2004"/>
    <m/>
    <m/>
    <m/>
    <x v="9"/>
    <x v="4"/>
    <m/>
    <m/>
    <m/>
    <s v=" "/>
    <s v="Bem Imóvel"/>
    <s v="Edificação"/>
    <x v="1"/>
    <m/>
    <m/>
    <m/>
    <m/>
    <m/>
    <m/>
    <x v="1"/>
    <x v="1"/>
    <m/>
    <d v="2014-08-26T00:00:00"/>
    <x v="5"/>
    <m/>
    <s v="Não se aplica"/>
    <m/>
    <m/>
    <m/>
    <m/>
    <m/>
    <m/>
    <m/>
    <m/>
  </r>
  <r>
    <x v="0"/>
    <m/>
    <m/>
    <x v="3"/>
    <x v="3"/>
    <s v="Rio de Janeiro"/>
    <x v="4"/>
    <s v="Prédio do Ministério da Fazenda, no município do Rio de Janeiro, Estado do Rio de Janeiro"/>
    <n v="1"/>
    <x v="0"/>
    <n v="1"/>
    <n v="1522"/>
    <n v="2005"/>
    <m/>
    <m/>
    <m/>
    <x v="9"/>
    <x v="0"/>
    <m/>
    <m/>
    <m/>
    <s v="RJ3304557BIED00001"/>
    <s v="Bem Imóvel"/>
    <s v="Edificação"/>
    <x v="1"/>
    <d v="2008-01-07T00:00:00"/>
    <s v="07/01/2008 14/03/2012"/>
    <m/>
    <m/>
    <n v="2005"/>
    <n v="47"/>
    <x v="67"/>
    <x v="8"/>
    <m/>
    <m/>
    <x v="0"/>
    <m/>
    <s v="Não se aplica"/>
    <m/>
    <m/>
    <m/>
    <m/>
    <m/>
    <m/>
    <m/>
    <m/>
  </r>
  <r>
    <x v="2"/>
    <s v="encaminhado à Sueprintendência em 23/03/2020"/>
    <s v="01502.000720/2005-08"/>
    <x v="2"/>
    <x v="5"/>
    <s v="Salvador"/>
    <x v="14"/>
    <s v="Terreiro Mokambo-Onzo Nguzo Za Nkisi Dandalunda Ye Tempo"/>
    <n v="1"/>
    <x v="1"/>
    <n v="1"/>
    <n v="1523"/>
    <n v="2005"/>
    <m/>
    <m/>
    <m/>
    <x v="9"/>
    <x v="8"/>
    <s v="INDEFERIMENTO"/>
    <m/>
    <m/>
    <s v=" "/>
    <s v="Bem Imóvel"/>
    <s v="Conjunto Arquitetônico"/>
    <x v="0"/>
    <m/>
    <m/>
    <m/>
    <m/>
    <m/>
    <m/>
    <x v="1"/>
    <x v="1"/>
    <m/>
    <d v="1905-07-06T00:00:00"/>
    <x v="0"/>
    <m/>
    <m/>
    <m/>
    <m/>
    <m/>
    <m/>
    <m/>
    <m/>
    <m/>
    <m/>
  </r>
  <r>
    <x v="0"/>
    <s v="INDEFERIDO em 28.04.16"/>
    <s v="01458.002587/2009-22"/>
    <x v="3"/>
    <x v="12"/>
    <s v="São Paulo"/>
    <x v="2"/>
    <s v="Edifícios Rui Barbosa e Joaquim Nabuco (USP) - Rua Maria Antônia"/>
    <n v="1"/>
    <x v="1"/>
    <n v="1"/>
    <n v="1524"/>
    <n v="2005"/>
    <m/>
    <m/>
    <m/>
    <x v="9"/>
    <x v="4"/>
    <m/>
    <m/>
    <m/>
    <s v=" "/>
    <s v="Bem Imóvel"/>
    <s v="Conjunto Arquitetônico"/>
    <x v="1"/>
    <m/>
    <m/>
    <m/>
    <m/>
    <m/>
    <m/>
    <x v="1"/>
    <x v="1"/>
    <m/>
    <d v="1905-07-08T00:00:00"/>
    <x v="5"/>
    <s v="Analisado pela Câmara Setorial de Arquitetura e Urbanismo, do Conselho Consultivo, na 14ª Sessão, em 14/04/2016, que entendeu não ser o caso para tombamento, já que os edifícios propriamente ditos não foram decisivos para os acontecimentos ali ocorridos. "/>
    <m/>
    <m/>
    <m/>
    <m/>
    <m/>
    <m/>
    <m/>
    <m/>
    <m/>
  </r>
  <r>
    <x v="2"/>
    <s v="no Gabinete da SE/DF em 14/05/2013"/>
    <s v="01458.000108/2013-10"/>
    <x v="5"/>
    <x v="23"/>
    <s v="Brasília"/>
    <x v="4"/>
    <s v="Antiga sede da Fazenda Gama, setor de Àreas Isoladas Sul, ao lado do PHN Catetinho - ParkWay"/>
    <n v="1"/>
    <x v="1"/>
    <n v="1"/>
    <n v="1525"/>
    <n v="2005"/>
    <m/>
    <m/>
    <m/>
    <x v="9"/>
    <x v="8"/>
    <m/>
    <m/>
    <m/>
    <s v=" "/>
    <s v="Bem Imóvel"/>
    <s v="Edificação"/>
    <x v="1"/>
    <m/>
    <m/>
    <m/>
    <m/>
    <m/>
    <m/>
    <x v="1"/>
    <x v="1"/>
    <m/>
    <m/>
    <x v="0"/>
    <m/>
    <m/>
    <m/>
    <m/>
    <m/>
    <m/>
    <m/>
    <m/>
    <m/>
    <m/>
  </r>
  <r>
    <x v="0"/>
    <s v="Analisado pela CAU e encaminhado para indeferimento, em 03/12/2015"/>
    <s v="01450.010150/2005-17"/>
    <x v="3"/>
    <x v="3"/>
    <s v="Rio de Janeiro"/>
    <x v="4"/>
    <s v="Mausoléu Ícaro, localizado no Cemitério São João Batista"/>
    <n v="1"/>
    <x v="1"/>
    <n v="1"/>
    <n v="1526"/>
    <n v="2005"/>
    <m/>
    <m/>
    <m/>
    <x v="9"/>
    <x v="4"/>
    <m/>
    <m/>
    <m/>
    <s v=" "/>
    <s v="Bem Imóvel"/>
    <s v="Edificação"/>
    <x v="4"/>
    <m/>
    <m/>
    <m/>
    <m/>
    <m/>
    <m/>
    <x v="1"/>
    <x v="1"/>
    <m/>
    <d v="1905-07-07T00:00:00"/>
    <x v="5"/>
    <m/>
    <s v="Não se aplica"/>
    <m/>
    <m/>
    <m/>
    <m/>
    <m/>
    <m/>
    <m/>
    <m/>
  </r>
  <r>
    <x v="2"/>
    <s v="Enviado a Superintendência para instrução. Origem: DEPAM / Destino: Superintendência 28/06/2012"/>
    <s v="01458.001990/2011-99"/>
    <x v="3"/>
    <x v="6"/>
    <s v="Juiz de Fora"/>
    <x v="2"/>
    <s v="Pátio ferroviário, Usina de creosotagem e conjunto arquitetôncio da Estação Francisco Bernardino"/>
    <n v="1"/>
    <x v="1"/>
    <n v="1"/>
    <n v="1527"/>
    <n v="2005"/>
    <m/>
    <m/>
    <m/>
    <x v="9"/>
    <x v="8"/>
    <m/>
    <m/>
    <m/>
    <s v=" "/>
    <s v="Bem Imóvel"/>
    <s v="Conjunto Arquitetônico"/>
    <x v="1"/>
    <m/>
    <m/>
    <m/>
    <m/>
    <m/>
    <m/>
    <x v="1"/>
    <x v="1"/>
    <m/>
    <m/>
    <x v="0"/>
    <m/>
    <m/>
    <m/>
    <m/>
    <m/>
    <m/>
    <m/>
    <m/>
    <m/>
    <m/>
  </r>
  <r>
    <x v="0"/>
    <m/>
    <s v="01450.007394/2005-12"/>
    <x v="2"/>
    <x v="5"/>
    <s v="Salvador"/>
    <x v="0"/>
    <s v="Igreja de Nossa Senhora da Vitória e do seu acervo móvel e integrado"/>
    <n v="1"/>
    <x v="0"/>
    <n v="1"/>
    <n v="1528"/>
    <n v="2005"/>
    <m/>
    <m/>
    <m/>
    <x v="9"/>
    <x v="0"/>
    <m/>
    <m/>
    <m/>
    <s v="BA2927408BIED00081"/>
    <s v="Bem Imóvel"/>
    <s v="Edificação"/>
    <x v="0"/>
    <d v="2014-04-02T00:00:00"/>
    <d v="2014-04-02T00:00:00"/>
    <d v="2014-04-02T00:00:00"/>
    <m/>
    <s v="2007, 2008"/>
    <s v="54, 58"/>
    <x v="70"/>
    <x v="7"/>
    <m/>
    <m/>
    <x v="0"/>
    <s v="Esse é um dos bens que foram originados do processo do Corredor da Vitória que, após ser arquivado foi desmembrado para análise de bens que poderiam vir a ser tombados. A Igreja objeto do tombamento foi a primeira a ser agraciada pelo Conselho."/>
    <s v="Não se aplica"/>
    <m/>
    <s v="sim"/>
    <m/>
    <m/>
    <m/>
    <m/>
    <m/>
    <m/>
  </r>
  <r>
    <x v="2"/>
    <s v="Encaminhado à Superintendência do IPHAN no RS em 14/12/2012"/>
    <s v="01450.006094/2006-99"/>
    <x v="0"/>
    <x v="0"/>
    <s v="Pinheiro Machado"/>
    <x v="11"/>
    <s v="Porongos"/>
    <n v="1"/>
    <x v="1"/>
    <n v="1"/>
    <n v="1529"/>
    <n v="2006"/>
    <m/>
    <m/>
    <m/>
    <x v="9"/>
    <x v="8"/>
    <m/>
    <m/>
    <m/>
    <s v=" "/>
    <s v="Bem Paisagístico"/>
    <s v="Paisagem"/>
    <x v="1"/>
    <m/>
    <m/>
    <m/>
    <m/>
    <m/>
    <m/>
    <x v="1"/>
    <x v="1"/>
    <m/>
    <m/>
    <x v="0"/>
    <m/>
    <m/>
    <m/>
    <m/>
    <m/>
    <m/>
    <m/>
    <m/>
    <m/>
    <m/>
  </r>
  <r>
    <x v="0"/>
    <s v="Processo INDEFERIDO em 27/08/2014."/>
    <s v="01450.005675/2008-75"/>
    <x v="3"/>
    <x v="3"/>
    <s v="Nova Iguaçu"/>
    <x v="11"/>
    <s v="Complexo vulcânico de Nova Iguaçu"/>
    <n v="1"/>
    <x v="1"/>
    <n v="1"/>
    <n v="1530"/>
    <n v="2006"/>
    <m/>
    <m/>
    <m/>
    <x v="9"/>
    <x v="4"/>
    <m/>
    <m/>
    <m/>
    <s v=" "/>
    <s v="Bem Paisagístico"/>
    <s v="Paisagem"/>
    <x v="1"/>
    <m/>
    <m/>
    <m/>
    <m/>
    <m/>
    <m/>
    <x v="1"/>
    <x v="1"/>
    <m/>
    <d v="2014-08-27T00:00:00"/>
    <x v="5"/>
    <m/>
    <m/>
    <m/>
    <m/>
    <m/>
    <m/>
    <m/>
    <m/>
    <m/>
    <m/>
  </r>
  <r>
    <x v="2"/>
    <s v="Encaminhado à Superintendência em 15/12/2013"/>
    <s v="01458.001978/2011-44"/>
    <x v="3"/>
    <x v="3"/>
    <s v="Nova Iguaçu"/>
    <x v="14"/>
    <s v="Terreiro de Candomblé Asé Nassó Oká Ilê Osun, no município de Nova Iguaçu, estado do Rio de Janeiro"/>
    <n v="1"/>
    <x v="1"/>
    <n v="1"/>
    <n v="1531"/>
    <n v="2006"/>
    <m/>
    <m/>
    <m/>
    <x v="9"/>
    <x v="8"/>
    <m/>
    <m/>
    <m/>
    <s v=" "/>
    <s v="Bem Imóvel"/>
    <s v="Conjunto Arquitetônico"/>
    <x v="0"/>
    <m/>
    <m/>
    <m/>
    <m/>
    <m/>
    <m/>
    <x v="1"/>
    <x v="1"/>
    <m/>
    <m/>
    <x v="0"/>
    <m/>
    <m/>
    <m/>
    <m/>
    <m/>
    <m/>
    <m/>
    <m/>
    <m/>
    <m/>
  </r>
  <r>
    <x v="0"/>
    <s v="Processo INDEFERIDO em 24/02/2011, conforme decisão do Conselho Consultivo em sua  60ª Reunião, realizada em 11.02.2009."/>
    <m/>
    <x v="3"/>
    <x v="3"/>
    <s v="Rio de Janeiro"/>
    <x v="4"/>
    <s v="Cinema Rosário"/>
    <n v="1"/>
    <x v="1"/>
    <n v="1"/>
    <n v="1532"/>
    <n v="2006"/>
    <m/>
    <m/>
    <m/>
    <x v="9"/>
    <x v="4"/>
    <m/>
    <m/>
    <m/>
    <s v=" "/>
    <s v="Bem Imóvel"/>
    <s v="Edificação"/>
    <x v="1"/>
    <m/>
    <m/>
    <m/>
    <m/>
    <m/>
    <m/>
    <x v="1"/>
    <x v="1"/>
    <m/>
    <d v="2011-02-24T00:00:00"/>
    <x v="5"/>
    <m/>
    <m/>
    <m/>
    <m/>
    <m/>
    <m/>
    <m/>
    <m/>
    <m/>
    <m/>
  </r>
  <r>
    <x v="2"/>
    <s v="Origem: DEPAM, destino: SE-RJ, em 24/08/2016"/>
    <s v="01458.001530/2011-21"/>
    <x v="3"/>
    <x v="3"/>
    <s v="Duque de Caxias"/>
    <x v="14"/>
    <s v="Terreiro Santo Antônio dos Pobres – Ilê Ogum Megegê Asé Baru Lepé,"/>
    <n v="1"/>
    <x v="1"/>
    <n v="1"/>
    <n v="1533"/>
    <n v="2006"/>
    <m/>
    <m/>
    <m/>
    <x v="9"/>
    <x v="8"/>
    <m/>
    <m/>
    <m/>
    <s v=" "/>
    <s v="Bem Imóvel"/>
    <s v="Conjunto Arquitetônico"/>
    <x v="0"/>
    <m/>
    <m/>
    <m/>
    <m/>
    <m/>
    <m/>
    <x v="1"/>
    <x v="1"/>
    <m/>
    <m/>
    <x v="0"/>
    <m/>
    <m/>
    <m/>
    <m/>
    <m/>
    <m/>
    <m/>
    <m/>
    <m/>
    <m/>
  </r>
  <r>
    <x v="0"/>
    <s v="Processo INDEFERIDO, em 09/06/2010, conforme decisão do Conselho Consultivo em sua 62ª Reunião, realizada em 03.12.2009."/>
    <m/>
    <x v="3"/>
    <x v="6"/>
    <s v="Berilo"/>
    <x v="4"/>
    <s v="Imóvel conhecido como Solar Abreu Vieira"/>
    <n v="1"/>
    <x v="1"/>
    <n v="1"/>
    <n v="1534"/>
    <n v="2006"/>
    <m/>
    <m/>
    <m/>
    <x v="9"/>
    <x v="4"/>
    <m/>
    <m/>
    <m/>
    <s v=" "/>
    <s v="Bem Imóvel"/>
    <s v="Edificação"/>
    <x v="1"/>
    <m/>
    <m/>
    <m/>
    <m/>
    <m/>
    <m/>
    <x v="1"/>
    <x v="1"/>
    <m/>
    <d v="2010-06-09T00:00:00"/>
    <x v="5"/>
    <m/>
    <m/>
    <m/>
    <m/>
    <m/>
    <m/>
    <m/>
    <m/>
    <m/>
    <m/>
  </r>
  <r>
    <x v="2"/>
    <m/>
    <s v="01450.008760/2006-23"/>
    <x v="5"/>
    <x v="22"/>
    <s v="Vários"/>
    <x v="11"/>
    <s v="Lugares indígenas sagrados denominados Kamukuwaká e Sagihenku - Alto Xingu, estado do Mato Grosso."/>
    <n v="1"/>
    <x v="0"/>
    <n v="1"/>
    <n v="1535"/>
    <n v="2006"/>
    <m/>
    <m/>
    <m/>
    <x v="9"/>
    <x v="3"/>
    <m/>
    <m/>
    <m/>
    <s v="MT-5106422-PS-JD-00001"/>
    <s v="Bem Paisagístico"/>
    <s v="Paisagem"/>
    <x v="1"/>
    <d v="2016-05-25T00:00:00"/>
    <m/>
    <m/>
    <m/>
    <n v="2010"/>
    <n v="64"/>
    <x v="49"/>
    <x v="7"/>
    <m/>
    <m/>
    <x v="0"/>
    <s v="Homologado pela Portaria nº 103, de 20 de outubro de 2015"/>
    <m/>
    <m/>
    <m/>
    <m/>
    <m/>
    <m/>
    <m/>
    <m/>
    <m/>
  </r>
  <r>
    <x v="0"/>
    <m/>
    <s v="01450.011248/2005-83"/>
    <x v="5"/>
    <x v="21"/>
    <s v="Campo Grande"/>
    <x v="7"/>
    <s v="Complexo ferroviário da antiga Estrada de Ferro Noroeste do Brasil – EFNOB, em Campo Grande"/>
    <n v="1"/>
    <x v="0"/>
    <n v="1"/>
    <n v="1536"/>
    <n v="2006"/>
    <m/>
    <m/>
    <m/>
    <x v="9"/>
    <x v="0"/>
    <m/>
    <m/>
    <m/>
    <s v="MS-5002704-BI-CU-00001"/>
    <s v="Bem Imóvel"/>
    <s v="Conjunto Urbano"/>
    <x v="1"/>
    <d v="2014-09-02T00:00:00"/>
    <d v="2014-09-02T00:00:00"/>
    <m/>
    <m/>
    <n v="2009"/>
    <n v="62"/>
    <x v="70"/>
    <x v="7"/>
    <m/>
    <m/>
    <x v="0"/>
    <m/>
    <s v="T"/>
    <s v="sim"/>
    <s v="T"/>
    <s v="sim"/>
    <s v="sim"/>
    <s v="não"/>
    <s v="não"/>
    <m/>
    <s v="Os estudos para normatização foram iniciados durante as Oficinas Regionais em 2011, mas não avançaram. Verificar necessidade de alterar a poligonal de entorno"/>
  </r>
  <r>
    <x v="2"/>
    <s v="no Gabinete da SE/DF em 14/05/2013"/>
    <s v="01458.000254/2013-45"/>
    <x v="5"/>
    <x v="23"/>
    <s v="Brasília"/>
    <x v="8"/>
    <s v="Mesa da funcionária da sede do Conselho Federal da OAB, Lydia Monteiro da Silva - Museu da OAB, SAS Quadra 05 Bloco N, Lote 02, Brasília/DF"/>
    <n v="1"/>
    <x v="1"/>
    <n v="1"/>
    <n v="1537"/>
    <n v="2006"/>
    <m/>
    <m/>
    <m/>
    <x v="9"/>
    <x v="8"/>
    <m/>
    <m/>
    <m/>
    <s v=" "/>
    <s v="Bem Móvel e Integrado"/>
    <s v="Artefato"/>
    <x v="1"/>
    <m/>
    <m/>
    <m/>
    <m/>
    <m/>
    <m/>
    <x v="1"/>
    <x v="1"/>
    <m/>
    <m/>
    <x v="0"/>
    <m/>
    <m/>
    <m/>
    <m/>
    <m/>
    <m/>
    <m/>
    <m/>
    <m/>
    <m/>
  </r>
  <r>
    <x v="0"/>
    <s v="INDEFERIDO em 17/09/2007. Foi proposta a reabertura em 2013, Andrey fez parecer contra. Origem: DEPAM. Destino: Arquivo Central, em 09/10/2014. ARQUIVADO em 30/12/2014"/>
    <s v="01458.000227/2006-43"/>
    <x v="3"/>
    <x v="3"/>
    <s v="Rio de Janeiro"/>
    <x v="4"/>
    <s v="Antigo Museu do Índio, sede da Fazenda Engenho Velho"/>
    <n v="1"/>
    <x v="1"/>
    <n v="1"/>
    <n v="1538"/>
    <n v="2006"/>
    <m/>
    <m/>
    <m/>
    <x v="9"/>
    <x v="4"/>
    <m/>
    <d v="2014-12-30T00:00:00"/>
    <m/>
    <s v=" "/>
    <s v="Bem Imóvel"/>
    <s v="Edificação"/>
    <x v="1"/>
    <m/>
    <m/>
    <m/>
    <m/>
    <m/>
    <m/>
    <x v="1"/>
    <x v="1"/>
    <m/>
    <d v="2014-12-30T00:00:00"/>
    <x v="2"/>
    <m/>
    <m/>
    <m/>
    <m/>
    <m/>
    <m/>
    <m/>
    <m/>
    <m/>
    <m/>
  </r>
  <r>
    <x v="2"/>
    <s v="Para instrução na Superintendência. Origem: DEPAM 18/09/2012 / Destino: 12/12/2012"/>
    <s v="01458.001991/2011-01"/>
    <x v="3"/>
    <x v="3"/>
    <s v="Engenheiro Passos"/>
    <x v="4"/>
    <s v="Estação ferroviária de Engenheiro Passos"/>
    <n v="1"/>
    <x v="1"/>
    <n v="1"/>
    <n v="1539"/>
    <n v="2007"/>
    <m/>
    <m/>
    <m/>
    <x v="9"/>
    <x v="8"/>
    <m/>
    <m/>
    <m/>
    <s v=" "/>
    <s v="Bem Imóvel"/>
    <s v="Edificação"/>
    <x v="1"/>
    <m/>
    <m/>
    <m/>
    <m/>
    <m/>
    <m/>
    <x v="1"/>
    <x v="1"/>
    <m/>
    <m/>
    <x v="0"/>
    <m/>
    <m/>
    <m/>
    <m/>
    <m/>
    <m/>
    <m/>
    <m/>
    <m/>
    <m/>
  </r>
  <r>
    <x v="3"/>
    <s v="Devolvido pela Conselheira, e encaminhado ao Conselho em 28/02/2014, por não ter nenhuma providência a ser tomada pelo DEPAM."/>
    <s v="01458.000015/2007-47"/>
    <x v="2"/>
    <x v="8"/>
    <s v="São Luís"/>
    <x v="8"/>
    <s v="Imagem de São Bonifácio"/>
    <n v="1"/>
    <x v="3"/>
    <n v="1"/>
    <n v="1540"/>
    <n v="2007"/>
    <m/>
    <m/>
    <m/>
    <x v="9"/>
    <x v="9"/>
    <m/>
    <m/>
    <m/>
    <s v="MA-2111300-BM-AR-00003"/>
    <s v="Bem Móvel e Integrado"/>
    <s v="Artefato"/>
    <x v="1"/>
    <m/>
    <m/>
    <m/>
    <m/>
    <m/>
    <m/>
    <x v="1"/>
    <x v="1"/>
    <m/>
    <m/>
    <x v="0"/>
    <m/>
    <s v="Não se aplica"/>
    <m/>
    <s v="Não se aplica"/>
    <m/>
    <m/>
    <m/>
    <m/>
    <m/>
    <m/>
  </r>
  <r>
    <x v="2"/>
    <s v="Encaminhado à Superintendência em 15/12/2013"/>
    <s v="01458.001515/2011-82"/>
    <x v="2"/>
    <x v="5"/>
    <s v="Lençóis"/>
    <x v="14"/>
    <s v="Terreiro Palácio de Ogum"/>
    <n v="1"/>
    <x v="1"/>
    <n v="1"/>
    <n v="1541"/>
    <n v="2007"/>
    <m/>
    <m/>
    <m/>
    <x v="9"/>
    <x v="8"/>
    <m/>
    <m/>
    <m/>
    <s v=" "/>
    <s v="Bem Imóvel"/>
    <s v="Conjunto Arquitetônico"/>
    <x v="0"/>
    <m/>
    <m/>
    <m/>
    <m/>
    <m/>
    <m/>
    <x v="1"/>
    <x v="1"/>
    <m/>
    <m/>
    <x v="0"/>
    <m/>
    <m/>
    <m/>
    <m/>
    <m/>
    <m/>
    <m/>
    <m/>
    <m/>
    <m/>
  </r>
  <r>
    <x v="0"/>
    <m/>
    <s v="01450.003851/2007-53"/>
    <x v="5"/>
    <x v="22"/>
    <s v="Cáceres"/>
    <x v="7"/>
    <s v="Conjunto Arquitetônico, Urbanístico e Paisagístico da Cidade de Cáceres - Mato Grosso"/>
    <n v="1"/>
    <x v="0"/>
    <n v="1"/>
    <n v="1542"/>
    <n v="2007"/>
    <m/>
    <m/>
    <m/>
    <x v="9"/>
    <x v="0"/>
    <m/>
    <m/>
    <m/>
    <s v="MT-5102504-BI-CU-00001"/>
    <s v="Bem Imóvel"/>
    <s v="Conjunto Urbano"/>
    <x v="1"/>
    <d v="2013-02-28T00:00:00"/>
    <d v="2013-02-28T00:00:00"/>
    <m/>
    <m/>
    <n v="2010"/>
    <n v="66"/>
    <x v="76"/>
    <x v="7"/>
    <m/>
    <m/>
    <x v="0"/>
    <m/>
    <s v="T"/>
    <s v="sim"/>
    <s v="T"/>
    <s v="sim"/>
    <s v="sim"/>
    <s v="não"/>
    <s v="não"/>
    <m/>
    <s v="Os estudos para normatização foram iniciados nas Oficinas Regionais em 2011, mas não avançaram."/>
  </r>
  <r>
    <x v="3"/>
    <s v="CGID: 16/11/2015"/>
    <s v="01458.000079/2013-96"/>
    <x v="2"/>
    <x v="5"/>
    <s v="Salvador"/>
    <x v="3"/>
    <s v="Coleção de Obras da produção plástica de Walter Smetak, de propriedade do espólio de Waletr Smetak"/>
    <n v="1"/>
    <x v="1"/>
    <n v="1"/>
    <n v="1543"/>
    <n v="2007"/>
    <m/>
    <m/>
    <m/>
    <x v="9"/>
    <x v="8"/>
    <s v="DEFERIMENTO"/>
    <m/>
    <m/>
    <s v=" "/>
    <s v="Bem Móvel e Integrado"/>
    <s v="Coleção"/>
    <x v="1"/>
    <m/>
    <m/>
    <m/>
    <m/>
    <m/>
    <m/>
    <x v="1"/>
    <x v="1"/>
    <s v="                                                                                                                                                                                                                                                               "/>
    <m/>
    <x v="0"/>
    <m/>
    <m/>
    <m/>
    <m/>
    <m/>
    <m/>
    <m/>
    <m/>
    <m/>
    <m/>
  </r>
  <r>
    <x v="0"/>
    <s v="DESAPARECIDO. Copia inserida no processo 1550-T-07 (18/02/2014). Consta como tramitado para a COPEDOC. Saiu da lista dos desaparecidos porque foi analisado no âmbito do processo 1550, mesmo que apenas pela cópia (Anna, 14/03/2016)."/>
    <s v="01458.000050/2007-66"/>
    <x v="3"/>
    <x v="3"/>
    <s v="Niterói"/>
    <x v="10"/>
    <s v="Praça do Caminho Niemeyer"/>
    <n v="1"/>
    <x v="1"/>
    <n v="1"/>
    <n v="1544"/>
    <n v="2007"/>
    <m/>
    <m/>
    <m/>
    <x v="9"/>
    <x v="4"/>
    <m/>
    <m/>
    <m/>
    <s v=" "/>
    <s v="Bem Imóvel"/>
    <s v="Jardim Histórico"/>
    <x v="1"/>
    <m/>
    <m/>
    <m/>
    <m/>
    <m/>
    <m/>
    <x v="1"/>
    <x v="1"/>
    <m/>
    <m/>
    <x v="0"/>
    <s v="Após análise, Andrey sugere não tombar."/>
    <m/>
    <m/>
    <m/>
    <m/>
    <m/>
    <m/>
    <m/>
    <m/>
    <m/>
  </r>
  <r>
    <x v="8"/>
    <s v="No MinC para homologação, em 03/10/2016. MINC não homologou! Verificar com PF e IBRAM para proceder homologação. Encaminhado à PF no dia 17/12/2019."/>
    <s v="01458.001560/2012-18"/>
    <x v="3"/>
    <x v="3"/>
    <s v="Rio de Janeiro"/>
    <x v="3"/>
    <s v="Coleção Geyer"/>
    <n v="1"/>
    <x v="4"/>
    <n v="1"/>
    <n v="1545"/>
    <n v="2007"/>
    <m/>
    <m/>
    <m/>
    <x v="9"/>
    <x v="10"/>
    <m/>
    <m/>
    <m/>
    <s v=" RJ-3304557-BM-CL-00004"/>
    <s v="Bem Móvel e Integrado"/>
    <s v="Coleção"/>
    <x v="1"/>
    <m/>
    <s v="x"/>
    <s v="x"/>
    <m/>
    <n v="2014"/>
    <n v="77"/>
    <x v="1"/>
    <x v="1"/>
    <m/>
    <m/>
    <x v="0"/>
    <m/>
    <s v="Não se aplica"/>
    <m/>
    <s v="Não se aplica"/>
    <m/>
    <m/>
    <m/>
    <m/>
    <m/>
    <m/>
  </r>
  <r>
    <x v="0"/>
    <s v="Enviado para indeferimento em 13/02/2019"/>
    <s v="01458.000052/2007-55"/>
    <x v="3"/>
    <x v="3"/>
    <s v="Rio de Janeiro"/>
    <x v="4"/>
    <s v="Edificação Sede do GRES Estação Primeira da Mangueira"/>
    <n v="1"/>
    <x v="1"/>
    <n v="1"/>
    <n v="1546"/>
    <n v="2007"/>
    <m/>
    <m/>
    <m/>
    <x v="9"/>
    <x v="4"/>
    <m/>
    <m/>
    <m/>
    <s v=" "/>
    <s v="Bem Imóvel"/>
    <s v="Edificação"/>
    <x v="1"/>
    <m/>
    <m/>
    <m/>
    <m/>
    <m/>
    <m/>
    <x v="1"/>
    <x v="1"/>
    <m/>
    <m/>
    <x v="0"/>
    <m/>
    <m/>
    <m/>
    <m/>
    <m/>
    <m/>
    <m/>
    <m/>
    <m/>
    <m/>
  </r>
  <r>
    <x v="2"/>
    <s v="Encaminhado à Superintendência da Bahia em 28/02/2014"/>
    <s v="01458.000078/2013-41"/>
    <x v="2"/>
    <x v="5"/>
    <s v="Salvador"/>
    <x v="7"/>
    <s v="Feira de São Joaquim"/>
    <n v="1"/>
    <x v="1"/>
    <n v="1"/>
    <n v="1547"/>
    <n v="2007"/>
    <m/>
    <m/>
    <m/>
    <x v="9"/>
    <x v="8"/>
    <m/>
    <m/>
    <m/>
    <s v=" "/>
    <s v="Bem Imóvel"/>
    <s v="Conjunto Urbano"/>
    <x v="1"/>
    <m/>
    <m/>
    <m/>
    <m/>
    <m/>
    <m/>
    <x v="1"/>
    <x v="1"/>
    <m/>
    <m/>
    <x v="0"/>
    <m/>
    <m/>
    <m/>
    <m/>
    <m/>
    <m/>
    <m/>
    <m/>
    <m/>
    <m/>
  </r>
  <r>
    <x v="0"/>
    <s v="Edificações e Núcleos Urbanos e Rurais relacionados com a imigração em Santa Catarina"/>
    <s v="01450.015271/2007-17"/>
    <x v="0"/>
    <x v="10"/>
    <s v="Urussanga"/>
    <x v="0"/>
    <s v="Edificações e Núcleos Urbanos e Rurais relacionados com a imigração em Santa Catarina - Igreja São Gervásio e São Protásio"/>
    <n v="1"/>
    <x v="0"/>
    <n v="0"/>
    <n v="1548"/>
    <n v="2007"/>
    <m/>
    <m/>
    <m/>
    <x v="9"/>
    <x v="0"/>
    <m/>
    <m/>
    <m/>
    <s v="SC4219002BIED00002"/>
    <s v="Bem Imóvel"/>
    <s v="Edificação"/>
    <x v="0"/>
    <m/>
    <d v="2015-09-21T00:00:00"/>
    <d v="2015-09-21T00:00:00"/>
    <m/>
    <n v="2007"/>
    <n v="55"/>
    <x v="61"/>
    <x v="7"/>
    <m/>
    <m/>
    <x v="0"/>
    <s v="Homologado por meio da Portaria nº 128,de 10 de dezembro de 2014 – DOU 12/12/2014 – Seção I,  pag.29"/>
    <s v="Não se aplica"/>
    <m/>
    <m/>
    <m/>
    <m/>
    <m/>
    <m/>
    <m/>
    <m/>
  </r>
  <r>
    <x v="0"/>
    <m/>
    <s v="01450.015271/2007-17"/>
    <x v="0"/>
    <x v="10"/>
    <s v="Indaial"/>
    <x v="4"/>
    <s v="Edificações e Núcleos Urbanos e Rurais relacionados com a imigração em Santa Catarina - Casa Duwe"/>
    <n v="1"/>
    <x v="0"/>
    <n v="1"/>
    <n v="1548"/>
    <n v="2007"/>
    <m/>
    <m/>
    <m/>
    <x v="9"/>
    <x v="0"/>
    <m/>
    <m/>
    <m/>
    <s v="SC4207502BIED00001"/>
    <s v="Bem Imóvel"/>
    <s v="Edificação"/>
    <x v="1"/>
    <d v="2015-09-15T00:00:00"/>
    <d v="2015-09-15T00:00:00"/>
    <d v="2015-09-15T00:00:00"/>
    <m/>
    <n v="2007"/>
    <n v="55"/>
    <x v="61"/>
    <x v="7"/>
    <m/>
    <m/>
    <x v="0"/>
    <s v="Homologado por meio da Portaria nº 128,de 10 de dezembro de 2014 – DOU 12/12/2014 – Seção I,  pag.29"/>
    <s v="Não se aplica"/>
    <m/>
    <s v="T"/>
    <s v="sim"/>
    <s v="sim"/>
    <m/>
    <m/>
    <m/>
    <m/>
  </r>
  <r>
    <x v="0"/>
    <m/>
    <s v="01450.015271/2007-17"/>
    <x v="0"/>
    <x v="10"/>
    <s v="Indaial"/>
    <x v="4"/>
    <s v="Edificações e Núcleos Urbanos e Rurais relacionados com a imigração em Santa Catarina - Casa Ristow, Arlindo e Edmundo"/>
    <n v="1"/>
    <x v="0"/>
    <n v="0"/>
    <n v="1548"/>
    <n v="2007"/>
    <m/>
    <m/>
    <m/>
    <x v="9"/>
    <x v="0"/>
    <m/>
    <m/>
    <m/>
    <s v="SC4207502BIED00003"/>
    <s v="Bem Imóvel"/>
    <s v="Edificação"/>
    <x v="1"/>
    <d v="2015-09-16T00:00:00"/>
    <d v="2015-09-16T00:00:00"/>
    <d v="2015-09-16T00:00:00"/>
    <m/>
    <n v="2007"/>
    <n v="55"/>
    <x v="61"/>
    <x v="7"/>
    <m/>
    <m/>
    <x v="0"/>
    <s v="Homologado por meio da Portaria nº 128,de 10 de dezembro de 2014 – DOU 12/12/2014 – Seção I,  pag.29"/>
    <s v="Não se aplica"/>
    <m/>
    <s v="T"/>
    <s v="não"/>
    <s v="sim"/>
    <m/>
    <m/>
    <m/>
    <m/>
  </r>
  <r>
    <x v="0"/>
    <m/>
    <s v="01450.015271/2007-17"/>
    <x v="0"/>
    <x v="10"/>
    <s v="Indaial"/>
    <x v="0"/>
    <s v="Edificações e Núcleos Urbanos e Rurais relacionados com a imigração em Santa Catarina - Capela Nossa Sra do Perpétuo Socorro"/>
    <n v="1"/>
    <x v="0"/>
    <n v="0"/>
    <n v="1548"/>
    <n v="2007"/>
    <m/>
    <m/>
    <m/>
    <x v="9"/>
    <x v="0"/>
    <m/>
    <m/>
    <m/>
    <s v="SC4207502BIED00004"/>
    <s v="Bem Imóvel"/>
    <s v="Edificação"/>
    <x v="0"/>
    <m/>
    <d v="2015-09-16T00:00:00"/>
    <d v="2015-09-16T00:00:00"/>
    <m/>
    <n v="2007"/>
    <n v="55"/>
    <x v="61"/>
    <x v="7"/>
    <m/>
    <m/>
    <x v="0"/>
    <s v="Homologado por meio da Portaria nº 128,de 10 de dezembro de 2014 – DOU 12/12/2014 – Seção I,  pag.29"/>
    <s v="Não se aplica"/>
    <m/>
    <s v="T"/>
    <s v="não"/>
    <s v="sim"/>
    <m/>
    <m/>
    <m/>
    <m/>
  </r>
  <r>
    <x v="0"/>
    <m/>
    <s v="01450.015271/2007-17"/>
    <x v="0"/>
    <x v="10"/>
    <s v="Indaial"/>
    <x v="4"/>
    <s v="Edificações e Núcleos Urbanos e Rurais relacionados com a imigração em Santa Catarina - Casa Hersing, Lorival"/>
    <n v="1"/>
    <x v="0"/>
    <n v="0"/>
    <n v="1548"/>
    <n v="2007"/>
    <m/>
    <m/>
    <m/>
    <x v="9"/>
    <x v="0"/>
    <m/>
    <m/>
    <m/>
    <s v="SC4207502BIED00002"/>
    <s v="Bem Imóvel"/>
    <s v="Edificação"/>
    <x v="1"/>
    <m/>
    <d v="2015-09-15T00:00:00"/>
    <d v="2015-09-15T00:00:00"/>
    <m/>
    <n v="2007"/>
    <n v="55"/>
    <x v="61"/>
    <x v="7"/>
    <m/>
    <m/>
    <x v="0"/>
    <s v="Homologado por meio da Portaria nº 128,de 10 de dezembro de 2014 – DOU 12/12/2014 – Seção I,  pag.29"/>
    <s v="Não se aplica"/>
    <m/>
    <s v="T"/>
    <s v="sim"/>
    <s v="sim"/>
    <m/>
    <m/>
    <m/>
    <m/>
  </r>
  <r>
    <x v="0"/>
    <m/>
    <s v="01450.015271/2007-17"/>
    <x v="0"/>
    <x v="10"/>
    <s v="Indaial"/>
    <x v="4"/>
    <s v="Edificações e Núcleos Urbanos e Rurais relacionados com a imigração em Santa Catarina - Casa Schroeder, Luiza "/>
    <n v="1"/>
    <x v="0"/>
    <n v="0"/>
    <n v="1548"/>
    <n v="2007"/>
    <m/>
    <m/>
    <m/>
    <x v="9"/>
    <x v="0"/>
    <m/>
    <m/>
    <m/>
    <s v="SC4207502BIED00005"/>
    <s v="Bem Imóvel"/>
    <s v="Edificação"/>
    <x v="1"/>
    <m/>
    <d v="2015-09-16T00:00:00"/>
    <d v="2015-09-16T00:00:00"/>
    <m/>
    <n v="2007"/>
    <n v="55"/>
    <x v="61"/>
    <x v="7"/>
    <m/>
    <m/>
    <x v="0"/>
    <s v="Homologado por meio da Portaria nº 128,de 10 de dezembro de 2014 – DOU 12/12/2014 – Seção I,  pag.29"/>
    <s v="Não se aplica"/>
    <m/>
    <s v="T"/>
    <s v="não"/>
    <s v="sim"/>
    <m/>
    <m/>
    <m/>
    <m/>
  </r>
  <r>
    <x v="0"/>
    <m/>
    <s v="01450.015271/2007-17"/>
    <x v="0"/>
    <x v="10"/>
    <s v="Indaial"/>
    <x v="4"/>
    <s v="Edificações e Núcleos Urbanos e Rurais relacionados com a imigração em Santa Catarina - Ponte madeira coberta Warnow"/>
    <n v="1"/>
    <x v="0"/>
    <n v="0"/>
    <n v="1548"/>
    <n v="2007"/>
    <m/>
    <m/>
    <m/>
    <x v="9"/>
    <x v="0"/>
    <m/>
    <m/>
    <m/>
    <s v="SC4207502BIOE00001"/>
    <s v="Bem Imóvel"/>
    <s v="Edificação"/>
    <x v="1"/>
    <m/>
    <d v="2015-09-16T00:00:00"/>
    <d v="2015-09-16T00:00:00"/>
    <m/>
    <n v="2007"/>
    <n v="55"/>
    <x v="61"/>
    <x v="7"/>
    <m/>
    <m/>
    <x v="0"/>
    <s v="Homologado por meio da Portaria nº 128,de 10 de dezembro de 2014 – DOU 12/12/2014 – Seção I,  pag.29"/>
    <s v="Não se aplica"/>
    <m/>
    <s v="T"/>
    <s v="não"/>
    <s v="sim"/>
    <m/>
    <m/>
    <m/>
    <m/>
  </r>
  <r>
    <x v="0"/>
    <m/>
    <s v="01450.015271/2007-17"/>
    <x v="0"/>
    <x v="10"/>
    <s v="Ascurra"/>
    <x v="4"/>
    <s v="Edificações e Núcleos Urbanos e Rurais relacionados com a imigração em Santa Catarina - Casa Buzzi"/>
    <n v="1"/>
    <x v="0"/>
    <n v="0"/>
    <n v="1548"/>
    <n v="2007"/>
    <m/>
    <m/>
    <m/>
    <x v="9"/>
    <x v="0"/>
    <m/>
    <m/>
    <m/>
    <s v="SC4201703BIED00001"/>
    <s v="Bem Imóvel"/>
    <s v="Edificação"/>
    <x v="1"/>
    <m/>
    <d v="2015-09-14T00:00:00"/>
    <d v="2015-09-14T00:00:00"/>
    <m/>
    <n v="2007"/>
    <n v="55"/>
    <x v="61"/>
    <x v="7"/>
    <m/>
    <m/>
    <x v="0"/>
    <s v="Homologado por meio da Portaria nº 128,de 10 de dezembro de 2014 – DOU 12/12/2014 – Seção I,  pag.29"/>
    <s v="Não se aplica"/>
    <m/>
    <m/>
    <m/>
    <m/>
    <m/>
    <m/>
    <m/>
    <m/>
  </r>
  <r>
    <x v="0"/>
    <m/>
    <s v="01450.015271/2007-17"/>
    <x v="0"/>
    <x v="10"/>
    <s v="Blumenau"/>
    <x v="0"/>
    <s v="Edificações e Núcleos Urbanos e Rurais relacionados com a imigração em Santa Catarina - Igreja Luterana do Espírito Santo"/>
    <n v="1"/>
    <x v="0"/>
    <n v="0"/>
    <n v="1548"/>
    <n v="2007"/>
    <m/>
    <m/>
    <m/>
    <x v="9"/>
    <x v="0"/>
    <m/>
    <m/>
    <m/>
    <s v="SC4202404BIED00001"/>
    <s v="Bem Imóvel"/>
    <s v="Edificação"/>
    <x v="0"/>
    <d v="2015-09-14T00:00:00"/>
    <d v="2015-09-14T00:00:00"/>
    <d v="2015-09-14T00:00:00"/>
    <m/>
    <n v="2007"/>
    <n v="55"/>
    <x v="61"/>
    <x v="7"/>
    <m/>
    <m/>
    <x v="0"/>
    <s v="Homologado por meio da Portaria nº 128,de 10 de dezembro de 2014 – DOU 12/12/2014 – Seção I,  pag.29"/>
    <s v="Não se aplica"/>
    <m/>
    <m/>
    <m/>
    <m/>
    <m/>
    <m/>
    <m/>
    <m/>
  </r>
  <r>
    <x v="0"/>
    <m/>
    <s v="01450.015271/2007-17"/>
    <x v="0"/>
    <x v="10"/>
    <s v="Blumenau"/>
    <x v="4"/>
    <s v="Edificações e Núcleos Urbanos e Rurais relacionados com a imigração em Santa Catarina - Salão Primavera"/>
    <n v="1"/>
    <x v="0"/>
    <n v="0"/>
    <n v="1548"/>
    <n v="2007"/>
    <m/>
    <m/>
    <m/>
    <x v="9"/>
    <x v="0"/>
    <m/>
    <m/>
    <m/>
    <s v="SC4202404BIED00007"/>
    <s v="Bem Imóvel"/>
    <s v="Edificação"/>
    <x v="1"/>
    <m/>
    <d v="2015-09-15T00:00:00"/>
    <d v="2015-09-15T00:00:00"/>
    <m/>
    <n v="2007"/>
    <n v="55"/>
    <x v="61"/>
    <x v="7"/>
    <m/>
    <m/>
    <x v="0"/>
    <s v="Homologado por meio da Portaria nº 128,de 10 de dezembro de 2014 – DOU 12/12/2014 – Seção I,  pag.29"/>
    <s v="Não se aplica"/>
    <m/>
    <m/>
    <m/>
    <m/>
    <m/>
    <m/>
    <m/>
    <m/>
  </r>
  <r>
    <x v="0"/>
    <m/>
    <s v="01450.015271/2007-17"/>
    <x v="0"/>
    <x v="10"/>
    <s v="Blumenau"/>
    <x v="4"/>
    <s v="Edificações e Núcleos Urbanos e Rurais relacionados com a imigração em Santa Catarina - Casa Conrad, Heinz Carl (Haco)"/>
    <n v="1"/>
    <x v="0"/>
    <n v="0"/>
    <n v="1548"/>
    <n v="2007"/>
    <m/>
    <m/>
    <m/>
    <x v="9"/>
    <x v="0"/>
    <m/>
    <m/>
    <m/>
    <s v="SC4202404BIED00005"/>
    <s v="Bem Imóvel"/>
    <s v="Edificação"/>
    <x v="1"/>
    <m/>
    <d v="2015-09-15T00:00:00"/>
    <d v="2015-09-15T00:00:00"/>
    <m/>
    <n v="2007"/>
    <n v="55"/>
    <x v="61"/>
    <x v="7"/>
    <m/>
    <m/>
    <x v="0"/>
    <s v="Homologado por meio da Portaria nº 128,de 10 de dezembro de 2014 – DOU 12/12/2014 – Seção I,  pag.29"/>
    <s v="Não se aplica"/>
    <m/>
    <m/>
    <m/>
    <m/>
    <m/>
    <m/>
    <m/>
    <m/>
  </r>
  <r>
    <x v="0"/>
    <m/>
    <s v="01450.015271/2007-17"/>
    <x v="0"/>
    <x v="10"/>
    <s v="Blumenau"/>
    <x v="4"/>
    <s v="Edificações e Núcleos Urbanos e Rurais relacionados com a imigração em Santa Catarina - Comercial Husadel"/>
    <n v="1"/>
    <x v="0"/>
    <n v="0"/>
    <n v="1548"/>
    <n v="2007"/>
    <m/>
    <m/>
    <m/>
    <x v="9"/>
    <x v="0"/>
    <m/>
    <m/>
    <m/>
    <s v="SC4202404BIED00002"/>
    <s v="Bem Imóvel"/>
    <s v="Edificação"/>
    <x v="1"/>
    <m/>
    <d v="2015-09-15T00:00:00"/>
    <d v="2015-09-15T00:00:00"/>
    <m/>
    <n v="2007"/>
    <n v="55"/>
    <x v="61"/>
    <x v="7"/>
    <m/>
    <m/>
    <x v="0"/>
    <s v="Homologado por meio da Portaria nº 128,de 10 de dezembro de 2014 – DOU 12/12/2014 – Seção I,  pag.29"/>
    <s v="Não se aplica"/>
    <m/>
    <m/>
    <m/>
    <m/>
    <m/>
    <m/>
    <m/>
    <m/>
  </r>
  <r>
    <x v="0"/>
    <m/>
    <s v="01450.015271/2007-17"/>
    <x v="0"/>
    <x v="10"/>
    <s v="Blumenau"/>
    <x v="4"/>
    <s v="Edificações e Núcleos Urbanos e Rurais relacionados com a imigração em Santa Catarina - Conjunto Zimmdars"/>
    <n v="1"/>
    <x v="0"/>
    <n v="0"/>
    <n v="1548"/>
    <n v="2007"/>
    <m/>
    <m/>
    <m/>
    <x v="9"/>
    <x v="0"/>
    <m/>
    <m/>
    <m/>
    <s v="SC4202404BICA00001"/>
    <s v="Bem Imóvel"/>
    <s v="Edificação"/>
    <x v="1"/>
    <m/>
    <d v="2015-09-15T00:00:00"/>
    <d v="2015-09-15T00:00:00"/>
    <m/>
    <n v="2007"/>
    <n v="55"/>
    <x v="61"/>
    <x v="7"/>
    <m/>
    <m/>
    <x v="0"/>
    <s v="Homologado por meio da Portaria nº 128,de 10 de dezembro de 2014 – DOU 12/12/2014 – Seção I,  pag.29"/>
    <s v="Não se aplica"/>
    <m/>
    <m/>
    <m/>
    <m/>
    <m/>
    <m/>
    <m/>
    <m/>
  </r>
  <r>
    <x v="0"/>
    <m/>
    <s v="01450.015271/2007-17"/>
    <x v="0"/>
    <x v="10"/>
    <s v="Blumenau"/>
    <x v="4"/>
    <s v="Edificações e Núcleos Urbanos e Rurais relacionados com a imigração em Santa Catarina - Museu da Família Colonial"/>
    <n v="1"/>
    <x v="0"/>
    <n v="0"/>
    <n v="1548"/>
    <n v="2007"/>
    <m/>
    <m/>
    <m/>
    <x v="9"/>
    <x v="0"/>
    <m/>
    <m/>
    <m/>
    <s v="SC4202404BIED00003"/>
    <s v="Bem Imóvel"/>
    <s v="Edificação"/>
    <x v="1"/>
    <m/>
    <d v="2015-09-15T00:00:00"/>
    <d v="2015-09-15T00:00:00"/>
    <m/>
    <n v="2007"/>
    <n v="55"/>
    <x v="61"/>
    <x v="7"/>
    <m/>
    <m/>
    <x v="0"/>
    <s v="Homologado por meio da Portaria nº 128,de 10 de dezembro de 2014 – DOU 12/12/2014 – Seção I,  pag.29"/>
    <s v="Não se aplica"/>
    <m/>
    <m/>
    <m/>
    <m/>
    <m/>
    <m/>
    <m/>
    <m/>
  </r>
  <r>
    <x v="0"/>
    <m/>
    <s v="01450.015271/2007-17"/>
    <x v="0"/>
    <x v="10"/>
    <s v="Itaiópolis"/>
    <x v="0"/>
    <s v="Edificações e Núcleos Urbanos e Rurais relacionados com a imigração em Santa Catarina - Igreja São Pedro e São Paulo e cemitério"/>
    <n v="1"/>
    <x v="0"/>
    <n v="0"/>
    <n v="1548"/>
    <n v="2007"/>
    <m/>
    <m/>
    <m/>
    <x v="9"/>
    <x v="0"/>
    <m/>
    <m/>
    <m/>
    <s v="SC4208104BIED00003"/>
    <s v="Bem Imóvel"/>
    <s v="Edificação"/>
    <x v="0"/>
    <d v="2015-09-16T00:00:00"/>
    <d v="2015-09-16T00:00:00"/>
    <d v="2015-09-16T00:00:00"/>
    <m/>
    <n v="2007"/>
    <n v="55"/>
    <x v="61"/>
    <x v="7"/>
    <m/>
    <m/>
    <x v="0"/>
    <s v="Homologado por meio da Portaria nº 128,de 10 de dezembro de 2014 – DOU 12/12/2014 – Seção I,  pag.29"/>
    <s v="Não se aplica"/>
    <m/>
    <s v="T"/>
    <s v="não"/>
    <s v="sim"/>
    <m/>
    <m/>
    <m/>
    <m/>
  </r>
  <r>
    <x v="0"/>
    <m/>
    <s v="01450.015271/2007-17"/>
    <x v="0"/>
    <x v="10"/>
    <s v="Itaiópolis"/>
    <x v="4"/>
    <s v="Edificações e Núcleos Urbanos e Rurais relacionados com a imigração em Santa Catarina - Casa Polaski, David"/>
    <n v="1"/>
    <x v="0"/>
    <n v="0"/>
    <n v="1548"/>
    <n v="2007"/>
    <m/>
    <m/>
    <m/>
    <x v="9"/>
    <x v="0"/>
    <m/>
    <m/>
    <m/>
    <s v="SC4208104BIED00002"/>
    <s v="Bem Imóvel"/>
    <s v="Edificação"/>
    <x v="1"/>
    <m/>
    <d v="2015-09-16T00:00:00"/>
    <d v="2015-09-16T00:00:00"/>
    <m/>
    <n v="2007"/>
    <n v="55"/>
    <x v="61"/>
    <x v="7"/>
    <m/>
    <m/>
    <x v="0"/>
    <s v="Homologado por meio da Portaria nº 128,de 10 de dezembro de 2014 – DOU 12/12/2014 – Seção I,  pag.29"/>
    <s v="Não se aplica"/>
    <m/>
    <s v="Não se aplica"/>
    <s v="não"/>
    <s v="não"/>
    <m/>
    <m/>
    <m/>
    <s v="Inserido na poligonal de tombamento do Conjunto de Alto Paraguaçú"/>
  </r>
  <r>
    <x v="0"/>
    <m/>
    <s v="01450.015271/2007-17"/>
    <x v="0"/>
    <x v="10"/>
    <s v="Itaiópolis"/>
    <x v="0"/>
    <s v="Edificações e Núcleos Urbanos e Rurais relacionados com a imigração em Santa Catarina - Igreja Santo Estanislau"/>
    <n v="1"/>
    <x v="0"/>
    <n v="0"/>
    <n v="1548"/>
    <n v="2007"/>
    <m/>
    <m/>
    <m/>
    <x v="9"/>
    <x v="0"/>
    <m/>
    <m/>
    <m/>
    <s v="SC4208104BIED00001"/>
    <s v="Bem Imóvel"/>
    <s v="Edificação"/>
    <x v="0"/>
    <m/>
    <d v="2015-09-16T00:00:00"/>
    <d v="2015-09-16T00:00:00"/>
    <m/>
    <n v="2007"/>
    <n v="55"/>
    <x v="61"/>
    <x v="7"/>
    <m/>
    <m/>
    <x v="0"/>
    <s v="Homologado por meio da Portaria nº 128,de 10 de dezembro de 2014 – DOU 12/12/2014 – Seção I,  pag.29"/>
    <s v="Não se aplica"/>
    <m/>
    <s v="Não se aplica"/>
    <s v="não"/>
    <s v="não"/>
    <m/>
    <m/>
    <m/>
    <s v="Inserido na poligonal de tombamento do Conjunto de Alto Paraguaçú"/>
  </r>
  <r>
    <x v="0"/>
    <m/>
    <s v="01450.015271/2007-17"/>
    <x v="0"/>
    <x v="10"/>
    <s v="Itaiópolis"/>
    <x v="7"/>
    <s v="Edificações e Núcleos Urbanos e Rurais relacionados com a imigração em Santa Catarina - Conjunto de Alto Paraguaçú"/>
    <n v="1"/>
    <x v="0"/>
    <n v="0"/>
    <n v="1548"/>
    <n v="2007"/>
    <m/>
    <m/>
    <m/>
    <x v="9"/>
    <x v="0"/>
    <m/>
    <m/>
    <m/>
    <s v="SC-4208104-BI-CU-00001"/>
    <s v="Bem Imóvel"/>
    <s v="Conjunto Urbano"/>
    <x v="1"/>
    <d v="2015-09-16T00:00:00"/>
    <d v="2015-09-16T00:00:00"/>
    <m/>
    <m/>
    <n v="2007"/>
    <n v="55"/>
    <x v="61"/>
    <x v="7"/>
    <m/>
    <m/>
    <x v="0"/>
    <s v="Homologado por meio da Portaria nº 128,de 10 de dezembro de 2014 – DOU 12/12/2014 – Seção I,  pag.29"/>
    <s v="T"/>
    <m/>
    <s v="T"/>
    <s v="não"/>
    <s v="sim"/>
    <m/>
    <m/>
    <m/>
    <m/>
  </r>
  <r>
    <x v="0"/>
    <m/>
    <s v="01450.015271/2007-17"/>
    <x v="0"/>
    <x v="10"/>
    <s v="Jaraguá do Sul"/>
    <x v="4"/>
    <s v="Edificações e Núcleos Urbanos e Rurais relacionados com a imigração em Santa Catarina - Casa Rux, Erwin"/>
    <n v="1"/>
    <x v="0"/>
    <n v="0"/>
    <n v="1548"/>
    <n v="2007"/>
    <m/>
    <m/>
    <m/>
    <x v="9"/>
    <x v="0"/>
    <m/>
    <m/>
    <m/>
    <s v="SC4208906BIED00003"/>
    <s v="Bem Imóvel"/>
    <s v="Edificação"/>
    <x v="1"/>
    <m/>
    <d v="2015-09-17T00:00:00"/>
    <d v="2015-09-17T00:00:00"/>
    <m/>
    <n v="2007"/>
    <n v="55"/>
    <x v="61"/>
    <x v="7"/>
    <m/>
    <m/>
    <x v="0"/>
    <s v="Homologado por meio da Portaria nº 128,de 10 de dezembro de 2014 – DOU 12/12/2014 – Seção I,  pag.29"/>
    <s v="Não se aplica"/>
    <s v="sim"/>
    <s v="Não se aplica"/>
    <s v="sim"/>
    <s v="sim"/>
    <m/>
    <m/>
    <m/>
    <s v="Inserido na poligonal de tombamento de Rio da Luz"/>
  </r>
  <r>
    <x v="0"/>
    <m/>
    <s v="01450.015271/2007-17"/>
    <x v="0"/>
    <x v="10"/>
    <s v="Jaraguá do Sul"/>
    <x v="4"/>
    <s v="Edificações e Núcleos Urbanos e Rurais relacionados com a imigração em Santa Catarina - Casa Schiocket, Vittório "/>
    <n v="1"/>
    <x v="0"/>
    <n v="0"/>
    <n v="1548"/>
    <n v="2007"/>
    <m/>
    <m/>
    <m/>
    <x v="9"/>
    <x v="0"/>
    <m/>
    <m/>
    <m/>
    <s v="SC4208906BIED00002"/>
    <s v="Bem Imóvel"/>
    <s v="Edificação"/>
    <x v="1"/>
    <m/>
    <d v="2015-09-17T00:00:00"/>
    <d v="2015-09-17T00:00:00"/>
    <m/>
    <n v="2007"/>
    <n v="55"/>
    <x v="61"/>
    <x v="7"/>
    <m/>
    <m/>
    <x v="0"/>
    <s v="Homologado por meio da Portaria nº 128,de 10 de dezembro de 2014 – DOU 12/12/2014 – Seção I,  pag.29"/>
    <s v="Não se aplica"/>
    <s v="sim"/>
    <s v="T"/>
    <s v="sim"/>
    <s v="sim"/>
    <m/>
    <m/>
    <m/>
    <m/>
  </r>
  <r>
    <x v="0"/>
    <m/>
    <s v="01450.015271/2007-17"/>
    <x v="0"/>
    <x v="10"/>
    <s v="Jaraguá do Sul"/>
    <x v="4"/>
    <s v="Edificações e Núcleos Urbanos e Rurais relacionados com a imigração em Santa Catarina - Depósito Breithaupt"/>
    <n v="1"/>
    <x v="0"/>
    <n v="0"/>
    <n v="1548"/>
    <n v="2007"/>
    <m/>
    <m/>
    <m/>
    <x v="9"/>
    <x v="0"/>
    <m/>
    <m/>
    <m/>
    <s v="SC4208906BIED00001"/>
    <s v="Bem Imóvel"/>
    <s v="Edificação"/>
    <x v="1"/>
    <m/>
    <d v="2015-09-17T00:00:00"/>
    <d v="2015-09-17T00:00:00"/>
    <m/>
    <n v="2007"/>
    <n v="55"/>
    <x v="61"/>
    <x v="7"/>
    <m/>
    <m/>
    <x v="0"/>
    <s v="Homologado por meio da Portaria nº 128,de 10 de dezembro de 2014 – DOU 12/12/2014 – Seção I,  pag.29"/>
    <s v="Não se aplica"/>
    <s v="não"/>
    <s v="T"/>
    <s v="não"/>
    <s v="não"/>
    <m/>
    <m/>
    <m/>
    <m/>
  </r>
  <r>
    <x v="0"/>
    <m/>
    <s v="01450.015271/2007-17"/>
    <x v="0"/>
    <x v="10"/>
    <s v="Jaraguá do Sul"/>
    <x v="6"/>
    <s v="Edificações e Núcleos Urbanos e Rurais relacionados com a imigração em Santa Catarina - Conjunto Rural de Rio da Luz"/>
    <n v="1"/>
    <x v="0"/>
    <n v="0"/>
    <n v="1548"/>
    <n v="2007"/>
    <m/>
    <m/>
    <m/>
    <x v="9"/>
    <x v="0"/>
    <m/>
    <m/>
    <m/>
    <s v="SC4208906PSPS00001"/>
    <s v="Bem Imóvel"/>
    <s v="Conjunto Arquitetônico"/>
    <x v="1"/>
    <d v="2015-09-18T00:00:00"/>
    <d v="2015-09-18T00:00:00"/>
    <m/>
    <m/>
    <n v="2007"/>
    <n v="55"/>
    <x v="61"/>
    <x v="7"/>
    <m/>
    <m/>
    <x v="0"/>
    <s v="Homologado por meio da Portaria nº 128,de 10 de dezembro de 2014 – DOU 12/12/2014 – Seção I,  pag.29"/>
    <s v="T"/>
    <s v="sim"/>
    <s v="T"/>
    <s v="sim"/>
    <s v="sim"/>
    <s v="sim"/>
    <m/>
    <s v="Portaria  69/2013 "/>
    <m/>
  </r>
  <r>
    <x v="0"/>
    <m/>
    <s v="01450.015271/2007-17"/>
    <x v="0"/>
    <x v="10"/>
    <s v="Joinville"/>
    <x v="4"/>
    <s v="Edificações e Núcleos Urbanos e Rurais relacionados com a imigração em Santa Catarina - Casa Fleith, Alvino"/>
    <n v="1"/>
    <x v="0"/>
    <n v="0"/>
    <n v="1548"/>
    <n v="2007"/>
    <m/>
    <m/>
    <m/>
    <x v="9"/>
    <x v="0"/>
    <m/>
    <m/>
    <m/>
    <s v="SC4209102BIED00004"/>
    <s v="Bem Imóvel"/>
    <s v="Edificação"/>
    <x v="1"/>
    <d v="2015-09-17T00:00:00"/>
    <d v="2015-09-17T00:00:00"/>
    <d v="2015-09-17T00:00:00"/>
    <m/>
    <n v="2007"/>
    <n v="55"/>
    <x v="61"/>
    <x v="7"/>
    <m/>
    <m/>
    <x v="0"/>
    <s v="Homologado por meio da Portaria nº 128,de 10 de dezembro de 2014 – DOU 12/12/2014 – Seção I,  pag.29"/>
    <s v="Não se aplica"/>
    <m/>
    <s v="T"/>
    <s v="sim"/>
    <s v="sim"/>
    <m/>
    <m/>
    <m/>
    <m/>
  </r>
  <r>
    <x v="0"/>
    <m/>
    <s v="01450.015271/2007-17"/>
    <x v="0"/>
    <x v="10"/>
    <s v="Joinville"/>
    <x v="4"/>
    <s v="Edificações e Núcleos Urbanos e Rurais relacionados com a imigração em Santa Catarina - Casa Kruger, Wally"/>
    <n v="1"/>
    <x v="0"/>
    <n v="0"/>
    <n v="1548"/>
    <n v="2007"/>
    <m/>
    <m/>
    <m/>
    <x v="9"/>
    <x v="0"/>
    <m/>
    <m/>
    <m/>
    <s v="SC4209102BIED00003"/>
    <s v="Bem Imóvel"/>
    <s v="Edificação"/>
    <x v="1"/>
    <m/>
    <d v="2015-09-17T00:00:00"/>
    <d v="2015-09-17T00:00:00"/>
    <m/>
    <n v="2007"/>
    <n v="55"/>
    <x v="61"/>
    <x v="7"/>
    <m/>
    <m/>
    <x v="0"/>
    <s v="Homologado por meio da Portaria nº 128,de 10 de dezembro de 2014 – DOU 12/12/2014 – Seção I,  pag.29"/>
    <s v="Não se aplica"/>
    <m/>
    <s v="T"/>
    <s v="sim"/>
    <s v="sim"/>
    <m/>
    <m/>
    <m/>
    <m/>
  </r>
  <r>
    <x v="0"/>
    <m/>
    <s v="01450.015271/2007-17"/>
    <x v="0"/>
    <x v="10"/>
    <s v="Joinville"/>
    <x v="4"/>
    <s v="Edificações e Núcleos Urbanos e Rurais relacionados com a imigração em Santa Catarina - Casa Schwisky, Otto "/>
    <n v="1"/>
    <x v="0"/>
    <n v="0"/>
    <n v="1548"/>
    <n v="2007"/>
    <m/>
    <m/>
    <m/>
    <x v="9"/>
    <x v="0"/>
    <m/>
    <m/>
    <m/>
    <s v="SC4209102BIED00005"/>
    <s v="Bem Imóvel"/>
    <s v="Edificação"/>
    <x v="1"/>
    <m/>
    <d v="2015-09-17T00:00:00"/>
    <d v="2015-09-17T00:00:00"/>
    <m/>
    <n v="2007"/>
    <n v="55"/>
    <x v="61"/>
    <x v="7"/>
    <m/>
    <m/>
    <x v="0"/>
    <s v="Homologado por meio da Portaria nº 128,de 10 de dezembro de 2014 – DOU 12/12/2014 – Seção I,  pag.29"/>
    <s v="Não se aplica"/>
    <m/>
    <s v="T"/>
    <s v="sim"/>
    <s v="sim"/>
    <m/>
    <m/>
    <m/>
    <m/>
  </r>
  <r>
    <x v="0"/>
    <m/>
    <s v="01450.015271/2007-17"/>
    <x v="0"/>
    <x v="10"/>
    <s v="Joinville"/>
    <x v="4"/>
    <s v="Edificações e Núcleos Urbanos e Rurais relacionados com a imigração em Santa Catarina - Estação Ferroviária"/>
    <n v="1"/>
    <x v="0"/>
    <n v="0"/>
    <n v="1548"/>
    <n v="2007"/>
    <m/>
    <m/>
    <m/>
    <x v="9"/>
    <x v="0"/>
    <m/>
    <m/>
    <m/>
    <s v="SC4209102BIOE00001"/>
    <s v="Bem Imóvel"/>
    <s v="Edificação"/>
    <x v="1"/>
    <m/>
    <d v="2015-09-17T00:00:00"/>
    <d v="2015-09-17T00:00:00"/>
    <m/>
    <n v="2007"/>
    <n v="55"/>
    <x v="61"/>
    <x v="7"/>
    <m/>
    <m/>
    <x v="0"/>
    <s v="Homologado por meio da Portaria nº 128,de 10 de dezembro de 2014 – DOU 12/12/2014 – Seção I,  pag.29"/>
    <s v="Não se aplica"/>
    <m/>
    <s v="T"/>
    <s v="não"/>
    <s v="não"/>
    <m/>
    <m/>
    <m/>
    <m/>
  </r>
  <r>
    <x v="0"/>
    <m/>
    <s v="01450.015271/2007-17"/>
    <x v="0"/>
    <x v="10"/>
    <s v="Orleans"/>
    <x v="4"/>
    <s v="Edificações e Núcleos Urbanos e Rurais relacionados com a imigração em Santa Catarina - Casa Barzan, João Félix"/>
    <n v="1"/>
    <x v="0"/>
    <n v="0"/>
    <n v="1548"/>
    <n v="2007"/>
    <m/>
    <m/>
    <m/>
    <x v="9"/>
    <x v="0"/>
    <m/>
    <m/>
    <m/>
    <s v="SC4211702BIED00001"/>
    <s v="Bem Imóvel"/>
    <s v="Edificação"/>
    <x v="1"/>
    <m/>
    <d v="2015-09-17T00:00:00"/>
    <d v="2015-09-17T00:00:00"/>
    <m/>
    <n v="2007"/>
    <n v="55"/>
    <x v="61"/>
    <x v="7"/>
    <m/>
    <m/>
    <x v="0"/>
    <s v="Homologado por meio da Portaria nº 128,de 10 de dezembro de 2014 – DOU 12/12/2014 – Seção I,  pag.29"/>
    <s v="Não se aplica"/>
    <m/>
    <m/>
    <m/>
    <m/>
    <m/>
    <m/>
    <m/>
    <m/>
  </r>
  <r>
    <x v="0"/>
    <m/>
    <s v="01450.015271/2007-17"/>
    <x v="0"/>
    <x v="10"/>
    <s v="Pomerode"/>
    <x v="4"/>
    <s v="Edificações e Núcleos Urbanos e Rurais relacionados com a imigração em Santa Catarina - Casa Raduenz, Walter"/>
    <n v="1"/>
    <x v="0"/>
    <n v="0"/>
    <n v="1548"/>
    <n v="2007"/>
    <m/>
    <m/>
    <m/>
    <x v="9"/>
    <x v="0"/>
    <m/>
    <m/>
    <m/>
    <s v="SC4213203BIED00008"/>
    <s v="Bem Imóvel"/>
    <s v="Edificação"/>
    <x v="1"/>
    <d v="2015-09-17T00:00:00"/>
    <d v="2015-09-17T00:00:00"/>
    <d v="2015-09-17T00:00:00"/>
    <m/>
    <n v="2007"/>
    <n v="55"/>
    <x v="61"/>
    <x v="7"/>
    <m/>
    <m/>
    <x v="0"/>
    <s v="Homologado por meio da Portaria nº 128,de 10 de dezembro de 2014 – DOU 12/12/2014 – Seção I,  pag.29"/>
    <s v="Não se aplica"/>
    <s v="não"/>
    <s v="Não se aplica"/>
    <s v="não"/>
    <s v="não"/>
    <m/>
    <m/>
    <m/>
    <s v="Inserido na poligonal de tombamento de Rio da Luz"/>
  </r>
  <r>
    <x v="0"/>
    <m/>
    <s v="01450.015271/2007-17"/>
    <x v="0"/>
    <x v="10"/>
    <s v="Pomerode"/>
    <x v="6"/>
    <s v="Edificações e Núcleos Urbanos e Rurais relacionados com a imigração em Santa Catarina - Sítio Tribess"/>
    <n v="1"/>
    <x v="0"/>
    <n v="0"/>
    <n v="1548"/>
    <n v="2007"/>
    <m/>
    <m/>
    <m/>
    <x v="9"/>
    <x v="0"/>
    <m/>
    <m/>
    <m/>
    <s v="SC4213203BICA00001"/>
    <s v="Bem Imóvel"/>
    <s v="Conjunto Arquitetônico"/>
    <x v="3"/>
    <d v="2015-09-18T00:00:00"/>
    <d v="2015-09-18T00:00:00"/>
    <d v="2015-09-18T00:00:00"/>
    <m/>
    <n v="2007"/>
    <n v="55"/>
    <x v="61"/>
    <x v="7"/>
    <m/>
    <m/>
    <x v="0"/>
    <s v="Homologado por meio da Portaria nº 128,de 10 de dezembro de 2014 – DOU 12/12/2014 – Seção I,  pag.29"/>
    <s v="Não se aplica"/>
    <s v="sim"/>
    <s v="T"/>
    <s v="sim"/>
    <s v="sim"/>
    <m/>
    <m/>
    <m/>
    <m/>
  </r>
  <r>
    <x v="0"/>
    <m/>
    <s v="01450.015271/2007-17"/>
    <x v="0"/>
    <x v="10"/>
    <s v="Pomerode"/>
    <x v="4"/>
    <s v="Edificações e Núcleos Urbanos e Rurais relacionados com a imigração em Santa Catarina - Casa Hardt, Erich"/>
    <n v="1"/>
    <x v="0"/>
    <n v="0"/>
    <n v="1548"/>
    <n v="2007"/>
    <m/>
    <m/>
    <m/>
    <x v="9"/>
    <x v="0"/>
    <m/>
    <m/>
    <m/>
    <s v="SC4213203BIED00010"/>
    <s v="Bem Imóvel"/>
    <s v="Edificação"/>
    <x v="1"/>
    <m/>
    <d v="2015-09-18T00:00:00"/>
    <d v="2015-09-18T00:00:00"/>
    <m/>
    <n v="2007"/>
    <n v="55"/>
    <x v="61"/>
    <x v="7"/>
    <m/>
    <m/>
    <x v="0"/>
    <s v="Homologado por meio da Portaria nº 128,de 10 de dezembro de 2014 – DOU 12/12/2014 – Seção I,  pag.29"/>
    <s v="Não se aplica"/>
    <s v="não"/>
    <s v="T"/>
    <s v="não"/>
    <s v="não"/>
    <m/>
    <m/>
    <m/>
    <m/>
  </r>
  <r>
    <x v="0"/>
    <m/>
    <s v="01450.015271/2007-17"/>
    <x v="0"/>
    <x v="10"/>
    <s v="Pomerode"/>
    <x v="4"/>
    <s v="Edificações e Núcleos Urbanos e Rurais relacionados com a imigração em Santa Catarina - Casa Lümke, Helmut (casa de taipa)"/>
    <n v="1"/>
    <x v="0"/>
    <n v="0"/>
    <n v="1548"/>
    <n v="2007"/>
    <m/>
    <m/>
    <m/>
    <x v="9"/>
    <x v="0"/>
    <m/>
    <m/>
    <m/>
    <s v="SC4213203BIED00009"/>
    <s v="Bem Imóvel"/>
    <s v="Edificação"/>
    <x v="1"/>
    <m/>
    <d v="2015-09-17T00:00:00"/>
    <d v="2015-09-17T00:00:00"/>
    <m/>
    <n v="2007"/>
    <n v="55"/>
    <x v="61"/>
    <x v="7"/>
    <m/>
    <m/>
    <x v="0"/>
    <s v="Homologado por meio da Portaria nº 128,de 10 de dezembro de 2014 – DOU 12/12/2014 – Seção I,  pag.29"/>
    <s v="Não se aplica"/>
    <s v="não"/>
    <s v="Não se aplica"/>
    <s v="não"/>
    <s v="não"/>
    <m/>
    <m/>
    <m/>
    <s v="Inserido na poligonal de tombamento de Rio da Luz"/>
  </r>
  <r>
    <x v="0"/>
    <m/>
    <s v="01450.015271/2007-17"/>
    <x v="0"/>
    <x v="10"/>
    <s v="Pomerode"/>
    <x v="4"/>
    <s v="Edificações e Núcleos Urbanos e Rurais relacionados com a imigração em Santa Catarina - Casa Siewert, Ovídio "/>
    <n v="1"/>
    <x v="0"/>
    <n v="0"/>
    <n v="1548"/>
    <n v="2007"/>
    <m/>
    <m/>
    <m/>
    <x v="9"/>
    <x v="0"/>
    <m/>
    <m/>
    <m/>
    <s v="SC4213203BIED00007"/>
    <s v="Bem Imóvel"/>
    <s v="Edificação"/>
    <x v="1"/>
    <m/>
    <d v="2015-09-17T00:00:00"/>
    <d v="2015-09-17T00:00:00"/>
    <m/>
    <n v="2007"/>
    <n v="55"/>
    <x v="61"/>
    <x v="7"/>
    <m/>
    <m/>
    <x v="0"/>
    <s v="Homologado por meio da Portaria nº 128,de 10 de dezembro de 2014 – DOU 12/12/2014 – Seção I,  pag.29"/>
    <s v="Não se aplica"/>
    <s v="não"/>
    <s v="T"/>
    <s v="não"/>
    <s v="não"/>
    <m/>
    <m/>
    <m/>
    <m/>
  </r>
  <r>
    <x v="0"/>
    <m/>
    <s v="01450.015271/2007-17"/>
    <x v="0"/>
    <x v="10"/>
    <s v="Pomerode"/>
    <x v="4"/>
    <s v="Edificações e Núcleos Urbanos e Rurais relacionados com a imigração em Santa Catarina - Casa Voigt, Ella "/>
    <n v="1"/>
    <x v="0"/>
    <n v="0"/>
    <n v="1548"/>
    <n v="2007"/>
    <m/>
    <m/>
    <m/>
    <x v="9"/>
    <x v="0"/>
    <m/>
    <m/>
    <m/>
    <s v="SC4213203BIED00005"/>
    <s v="Bem Imóvel"/>
    <s v="Edificação"/>
    <x v="1"/>
    <m/>
    <d v="2015-09-18T00:00:00"/>
    <d v="2015-09-18T00:00:00"/>
    <m/>
    <n v="2007"/>
    <n v="55"/>
    <x v="61"/>
    <x v="7"/>
    <m/>
    <m/>
    <x v="0"/>
    <s v="Homologado por meio da Portaria nº 128,de 10 de dezembro de 2014 – DOU 12/12/2014 – Seção I,  pag.29"/>
    <s v="Não se aplica"/>
    <s v="não"/>
    <s v="T"/>
    <s v="não"/>
    <s v="não"/>
    <m/>
    <m/>
    <m/>
    <m/>
  </r>
  <r>
    <x v="0"/>
    <m/>
    <s v="01450.015271/2007-17"/>
    <x v="0"/>
    <x v="10"/>
    <s v="Pomerode"/>
    <x v="4"/>
    <s v="Edificações e Núcleos Urbanos e Rurais relacionados com a imigração em Santa Catarina - Casa Wacholz, Felipe "/>
    <n v="1"/>
    <x v="0"/>
    <n v="0"/>
    <n v="1548"/>
    <n v="2007"/>
    <m/>
    <m/>
    <m/>
    <x v="9"/>
    <x v="0"/>
    <m/>
    <m/>
    <m/>
    <s v="SC4213203BIED00004"/>
    <s v="Bem Imóvel"/>
    <s v="Edificação"/>
    <x v="1"/>
    <m/>
    <d v="2015-09-18T00:00:00"/>
    <d v="2015-09-18T00:00:00"/>
    <m/>
    <n v="2007"/>
    <n v="55"/>
    <x v="61"/>
    <x v="7"/>
    <m/>
    <m/>
    <x v="0"/>
    <s v="Homologado por meio da Portaria nº 128,de 10 de dezembro de 2014 – DOU 12/12/2014 – Seção I,  pag.29"/>
    <s v="Não se aplica"/>
    <s v="não"/>
    <s v="T"/>
    <s v="não"/>
    <s v="não"/>
    <m/>
    <m/>
    <m/>
    <m/>
  </r>
  <r>
    <x v="0"/>
    <m/>
    <s v="01450.015271/2007-17"/>
    <x v="0"/>
    <x v="10"/>
    <s v="Pomerode"/>
    <x v="4"/>
    <s v="Edificações e Núcleos Urbanos e Rurais relacionados com a imigração em Santa Catarina - Casa Wunderwald"/>
    <n v="1"/>
    <x v="0"/>
    <n v="0"/>
    <n v="1548"/>
    <n v="2007"/>
    <m/>
    <m/>
    <m/>
    <x v="9"/>
    <x v="0"/>
    <m/>
    <m/>
    <m/>
    <s v="SC4213203BIED00003"/>
    <s v="Bem Imóvel"/>
    <s v="Edificação"/>
    <x v="1"/>
    <m/>
    <d v="2015-09-18T00:00:00"/>
    <d v="2015-09-18T00:00:00"/>
    <m/>
    <n v="2007"/>
    <n v="55"/>
    <x v="61"/>
    <x v="7"/>
    <m/>
    <m/>
    <x v="0"/>
    <s v="Homologado por meio da Portaria nº 128,de 10 de dezembro de 2014 – DOU 12/12/2014 – Seção I,  pag.29"/>
    <s v="Não se aplica"/>
    <s v="não"/>
    <s v="T"/>
    <s v="não"/>
    <s v="não"/>
    <m/>
    <m/>
    <m/>
    <m/>
  </r>
  <r>
    <x v="0"/>
    <m/>
    <s v="01450.015271/2007-17"/>
    <x v="0"/>
    <x v="10"/>
    <s v="Pomerode"/>
    <x v="4"/>
    <s v="Edificações e Núcleos Urbanos e Rurais relacionados com a imigração em Santa Catarina - Comércio Haut"/>
    <n v="1"/>
    <x v="0"/>
    <n v="0"/>
    <n v="1548"/>
    <n v="2007"/>
    <m/>
    <m/>
    <m/>
    <x v="9"/>
    <x v="0"/>
    <m/>
    <m/>
    <m/>
    <s v="SC4213203BIED00002"/>
    <s v="Bem Imóvel"/>
    <s v="Edificação"/>
    <x v="1"/>
    <m/>
    <d v="2015-09-18T00:00:00"/>
    <d v="2015-09-18T00:00:00"/>
    <m/>
    <n v="2007"/>
    <n v="55"/>
    <x v="61"/>
    <x v="7"/>
    <m/>
    <m/>
    <x v="0"/>
    <s v="Homologado por meio da Portaria nº 128,de 10 de dezembro de 2014 – DOU 12/12/2014 – Seção I,  pag.29"/>
    <s v="Não se aplica"/>
    <s v="não"/>
    <s v="T"/>
    <s v="não"/>
    <s v="não"/>
    <m/>
    <m/>
    <m/>
    <m/>
  </r>
  <r>
    <x v="0"/>
    <m/>
    <s v="01450.015271/2007-17"/>
    <x v="0"/>
    <x v="10"/>
    <s v="Pomerode"/>
    <x v="4"/>
    <s v="Edificações e Núcleos Urbanos e Rurais relacionados com a imigração em Santa Catarina - Comércio Weege"/>
    <n v="1"/>
    <x v="0"/>
    <n v="0"/>
    <n v="1548"/>
    <n v="2007"/>
    <m/>
    <m/>
    <m/>
    <x v="9"/>
    <x v="0"/>
    <m/>
    <m/>
    <m/>
    <s v="SC4213203BIED00001"/>
    <s v="Bem Imóvel"/>
    <s v="Edificação"/>
    <x v="1"/>
    <m/>
    <d v="2015-09-18T00:00:00"/>
    <d v="2015-09-18T00:00:00"/>
    <m/>
    <n v="2007"/>
    <n v="55"/>
    <x v="61"/>
    <x v="7"/>
    <m/>
    <m/>
    <x v="0"/>
    <s v="Homologado por meio da Portaria nº 128,de 10 de dezembro de 2014 – DOU 12/12/2014 – Seção I,  pag.29"/>
    <s v="Não se aplica"/>
    <s v="não"/>
    <s v="Não se aplica"/>
    <s v="não"/>
    <s v="não"/>
    <m/>
    <m/>
    <m/>
    <s v="Inserido na poligonal de tombamento de Rio da Luz"/>
  </r>
  <r>
    <x v="0"/>
    <m/>
    <s v="01450.015271/2007-17"/>
    <x v="0"/>
    <x v="10"/>
    <s v="Pomerode"/>
    <x v="6"/>
    <s v="Edificações e Núcleos Urbanos e Rurais relacionados com a imigração em Santa Catarina - Conjunto Rural de Testo Alto"/>
    <n v="1"/>
    <x v="0"/>
    <n v="0"/>
    <n v="1548"/>
    <n v="2007"/>
    <m/>
    <m/>
    <m/>
    <x v="9"/>
    <x v="0"/>
    <m/>
    <m/>
    <m/>
    <s v="SC4213203PSPS00001"/>
    <s v="Bem Imóvel"/>
    <s v="Conjunto Arquitetônico"/>
    <x v="1"/>
    <d v="2015-09-18T00:00:00"/>
    <d v="2015-09-18T00:00:00"/>
    <m/>
    <m/>
    <n v="2007"/>
    <n v="55"/>
    <x v="61"/>
    <x v="7"/>
    <m/>
    <m/>
    <x v="0"/>
    <s v="Homologado por meio da Portaria nº 128,de 10 de dezembro de 2014 – DOU 12/12/2014 – Seção I,  pag.29"/>
    <s v="T"/>
    <s v="sim"/>
    <s v="T"/>
    <s v="sim"/>
    <s v="sim"/>
    <s v="sim"/>
    <m/>
    <s v="Portaria  70/2013 "/>
    <m/>
  </r>
  <r>
    <x v="0"/>
    <m/>
    <s v="01450.015271/2007-17"/>
    <x v="0"/>
    <x v="10"/>
    <s v="Pomerode"/>
    <x v="4"/>
    <s v="Edificações e Núcleos Urbanos e Rurais relacionados com a imigração em Santa Catarina - Casa Arndt, Erwin (Casa da Crista)"/>
    <n v="1"/>
    <x v="0"/>
    <n v="0"/>
    <n v="1548"/>
    <n v="2007"/>
    <m/>
    <m/>
    <m/>
    <x v="9"/>
    <x v="0"/>
    <m/>
    <m/>
    <m/>
    <s v="SC4213203BIED00011"/>
    <s v="Bem Imóvel"/>
    <s v="Edificação"/>
    <x v="1"/>
    <d v="2015-09-17T00:00:00"/>
    <d v="2015-09-17T00:00:00"/>
    <d v="2015-09-17T00:00:00"/>
    <m/>
    <n v="2007"/>
    <n v="55"/>
    <x v="61"/>
    <x v="7"/>
    <m/>
    <m/>
    <x v="0"/>
    <s v="Homologado por meio da Portaria nº 128,de 10 de dezembro de 2014 – DOU 12/12/2014 – Seção I,  pag.29"/>
    <s v="Não se aplica"/>
    <s v="não"/>
    <s v="Não se aplica"/>
    <s v="não"/>
    <s v="não"/>
    <m/>
    <m/>
    <m/>
    <s v="Inserido na poligonal de tombamento de Rio da Luz"/>
  </r>
  <r>
    <x v="0"/>
    <m/>
    <s v="01450.015271/2007-17"/>
    <x v="0"/>
    <x v="10"/>
    <s v="Pomerode"/>
    <x v="4"/>
    <s v="Edificações e Núcleos Urbanos e Rurais relacionados com a imigração em Santa Catarina - Casa Siewert, Wendelin, em Testo Alto"/>
    <n v="1"/>
    <x v="0"/>
    <n v="0"/>
    <n v="1548"/>
    <n v="2007"/>
    <m/>
    <m/>
    <m/>
    <x v="9"/>
    <x v="0"/>
    <m/>
    <m/>
    <m/>
    <s v="SC4213203BIED00006"/>
    <s v="Bem Imóvel"/>
    <s v="Edificação"/>
    <x v="1"/>
    <d v="2015-09-22T00:00:00"/>
    <d v="2015-09-22T00:00:00"/>
    <d v="2015-09-22T00:00:00"/>
    <m/>
    <n v="2007"/>
    <n v="55"/>
    <x v="61"/>
    <x v="7"/>
    <m/>
    <m/>
    <x v="0"/>
    <s v="Homologado por meio da Portaria nº 128,de 10 de dezembro de 2014 – DOU 12/12/2014 – Seção I,  pag.29"/>
    <s v="Não se aplica"/>
    <s v="não"/>
    <s v="Não se aplica"/>
    <s v="não"/>
    <s v="não"/>
    <m/>
    <m/>
    <m/>
    <s v="Inserido na poligonal de tombamento de Rio da Luz"/>
  </r>
  <r>
    <x v="0"/>
    <m/>
    <s v="01450.015271/2007-17"/>
    <x v="0"/>
    <x v="10"/>
    <s v="Urussanga"/>
    <x v="4"/>
    <s v="Edificações e Núcleos Urbanos e Rurais relacionados com a imigração em Santa Catarina - Casa Cancelier, Ivanir"/>
    <n v="1"/>
    <x v="0"/>
    <n v="0"/>
    <n v="1548"/>
    <n v="2007"/>
    <m/>
    <m/>
    <m/>
    <x v="9"/>
    <x v="0"/>
    <m/>
    <m/>
    <m/>
    <s v="SC4219002BIED00001"/>
    <s v="Bem Imóvel"/>
    <s v="Edificação"/>
    <x v="1"/>
    <m/>
    <d v="2015-09-21T00:00:00"/>
    <d v="2015-09-21T00:00:00"/>
    <m/>
    <n v="2007"/>
    <n v="55"/>
    <x v="61"/>
    <x v="7"/>
    <m/>
    <m/>
    <x v="0"/>
    <s v="Homologado por meio da Portaria nº 128,de 10 de dezembro de 2014 – DOU 12/12/2014 – Seção I,  pag.29"/>
    <s v="Não se aplica"/>
    <m/>
    <m/>
    <m/>
    <m/>
    <m/>
    <m/>
    <m/>
    <m/>
  </r>
  <r>
    <x v="0"/>
    <m/>
    <s v="01450.015271/2007-17"/>
    <x v="0"/>
    <x v="10"/>
    <s v="São Bento do Sul"/>
    <x v="4"/>
    <s v="Edificações e Núcleos Urbanos e Rurais relacionados com a imigração em Santa Catarina - Casa Neumann"/>
    <n v="1"/>
    <x v="0"/>
    <n v="0"/>
    <n v="1548"/>
    <n v="2007"/>
    <m/>
    <m/>
    <m/>
    <x v="9"/>
    <x v="0"/>
    <m/>
    <m/>
    <m/>
    <s v="SC4215802BIED00002"/>
    <s v="Bem Imóvel"/>
    <s v="Edificação"/>
    <x v="1"/>
    <m/>
    <d v="2015-09-22T00:00:00"/>
    <d v="2015-09-22T00:00:00"/>
    <m/>
    <n v="2011"/>
    <n v="67"/>
    <x v="61"/>
    <x v="7"/>
    <m/>
    <m/>
    <x v="0"/>
    <s v="Homologado por meio da Portaria nº 128,de 10 de dezembro de 2014 – DOU 12/12/2014 – Seção I,  pag.29"/>
    <s v="Não se aplica"/>
    <m/>
    <s v="T"/>
    <s v="sim"/>
    <s v="sim"/>
    <m/>
    <m/>
    <m/>
    <m/>
  </r>
  <r>
    <x v="0"/>
    <m/>
    <s v="01450.015271/2007-17"/>
    <x v="0"/>
    <x v="10"/>
    <s v="Blumenau"/>
    <x v="4"/>
    <s v="Edificações e Núcleos Urbanos e Rurais relacionados com a imigração em Santa Catarina - Antiga Escola nº1, em Itoupava Central"/>
    <n v="1"/>
    <x v="0"/>
    <n v="0"/>
    <n v="1548"/>
    <n v="2007"/>
    <m/>
    <m/>
    <m/>
    <x v="9"/>
    <x v="0"/>
    <m/>
    <m/>
    <m/>
    <s v="SC4202404BIED00004"/>
    <s v="Bem Imóvel"/>
    <s v="Edificação"/>
    <x v="1"/>
    <m/>
    <d v="2015-09-21T00:00:00"/>
    <d v="2015-09-21T00:00:00"/>
    <m/>
    <n v="2011"/>
    <n v="67"/>
    <x v="61"/>
    <x v="7"/>
    <m/>
    <m/>
    <x v="0"/>
    <s v="Homologado por meio da Portaria nº 128,de 10 de dezembro de 2014 – DOU 12/12/2014 – Seção I,  pag.29"/>
    <s v="Não se aplica"/>
    <m/>
    <m/>
    <m/>
    <m/>
    <m/>
    <m/>
    <m/>
    <m/>
  </r>
  <r>
    <x v="0"/>
    <m/>
    <s v="01450.015271/2007-17"/>
    <x v="0"/>
    <x v="10"/>
    <s v="Timbó"/>
    <x v="4"/>
    <s v="Edificações e Núcleos Urbanos e Rurais relacionados com a imigração em Santa Catarina - Salão Hammermeister"/>
    <n v="1"/>
    <x v="0"/>
    <n v="0"/>
    <n v="1548"/>
    <n v="2007"/>
    <m/>
    <m/>
    <m/>
    <x v="9"/>
    <x v="0"/>
    <m/>
    <m/>
    <m/>
    <s v="SC4218202BIED00001"/>
    <s v="Bem Imóvel"/>
    <s v="Edificação"/>
    <x v="1"/>
    <m/>
    <d v="2015-09-21T00:00:00"/>
    <d v="2015-09-21T00:00:00"/>
    <m/>
    <n v="2011"/>
    <n v="67"/>
    <x v="61"/>
    <x v="7"/>
    <m/>
    <m/>
    <x v="0"/>
    <s v="Homologado por meio da Portaria nº 128,de 10 de dezembro de 2014 – DOU 12/12/2014 – Seção I,  pag.29"/>
    <s v="Não se aplica"/>
    <s v="não"/>
    <s v="T"/>
    <s v="não"/>
    <s v="não"/>
    <m/>
    <m/>
    <m/>
    <m/>
  </r>
  <r>
    <x v="0"/>
    <m/>
    <s v="01450.015271/2007-17"/>
    <x v="0"/>
    <x v="10"/>
    <s v="Timbó"/>
    <x v="4"/>
    <s v="Edificações e Núcleos Urbanos e Rurais relacionados com a imigração em Santa Catarina - Casa Ewald, na Via Hass"/>
    <n v="1"/>
    <x v="0"/>
    <n v="0"/>
    <n v="1548"/>
    <n v="2007"/>
    <m/>
    <m/>
    <m/>
    <x v="9"/>
    <x v="0"/>
    <m/>
    <m/>
    <m/>
    <s v="SC4218202BIED00006"/>
    <s v="Bem Imóvel"/>
    <s v="Edificação"/>
    <x v="1"/>
    <m/>
    <d v="2015-09-22T00:00:00"/>
    <d v="2015-09-22T00:00:00"/>
    <m/>
    <n v="2011"/>
    <n v="67"/>
    <x v="61"/>
    <x v="7"/>
    <m/>
    <m/>
    <x v="0"/>
    <s v="Homologado por meio da Portaria nº 128,de 10 de dezembro de 2014 – DOU 12/12/2014 – Seção I,  pag.29"/>
    <s v="Não se aplica"/>
    <s v="sim"/>
    <s v="T"/>
    <s v="sim"/>
    <s v="sim"/>
    <m/>
    <m/>
    <m/>
    <m/>
  </r>
  <r>
    <x v="0"/>
    <m/>
    <s v="01450.015271/2007-17"/>
    <x v="0"/>
    <x v="10"/>
    <s v="São Bento do Sul"/>
    <x v="4"/>
    <s v="Edificações e Núcleos Urbanos e Rurais relacionados com a imigração em Santa Catarina - Casa Schlagenhaufer, em Bela Aliança"/>
    <n v="1"/>
    <x v="0"/>
    <n v="0"/>
    <n v="1548"/>
    <n v="2007"/>
    <m/>
    <m/>
    <m/>
    <x v="9"/>
    <x v="0"/>
    <m/>
    <m/>
    <m/>
    <s v="SC4215802BIED00004"/>
    <s v="Bem Imóvel"/>
    <s v="Edificação"/>
    <x v="1"/>
    <d v="2015-09-22T00:00:00"/>
    <d v="2015-09-22T00:00:00"/>
    <d v="2015-09-22T00:00:00"/>
    <m/>
    <n v="2011"/>
    <n v="67"/>
    <x v="61"/>
    <x v="7"/>
    <m/>
    <m/>
    <x v="0"/>
    <s v="Homologado por meio da Portaria nº 128,de 10 de dezembro de 2014 – DOU 12/12/2014 – Seção I,  pag.29"/>
    <s v="Não se aplica"/>
    <m/>
    <s v="T"/>
    <s v="não"/>
    <s v="não"/>
    <m/>
    <m/>
    <m/>
    <m/>
  </r>
  <r>
    <x v="0"/>
    <m/>
    <s v="01450.015271/2007-17"/>
    <x v="0"/>
    <x v="10"/>
    <s v="São Bento do Sul"/>
    <x v="4"/>
    <s v="Edificações e Núcleos Urbanos e Rurais relacionados com a imigração em Santa Catarina - Casa Struck, Waldemiro, em Bela Aliança"/>
    <n v="1"/>
    <x v="0"/>
    <n v="0"/>
    <n v="1548"/>
    <n v="2007"/>
    <m/>
    <m/>
    <m/>
    <x v="9"/>
    <x v="0"/>
    <m/>
    <m/>
    <m/>
    <s v="SC4215802BIED00003"/>
    <s v="Bem Imóvel"/>
    <s v="Edificação"/>
    <x v="1"/>
    <d v="2015-09-22T00:00:00"/>
    <d v="2015-09-22T00:00:00"/>
    <d v="2015-09-22T00:00:00"/>
    <m/>
    <n v="2011"/>
    <n v="67"/>
    <x v="61"/>
    <x v="7"/>
    <m/>
    <m/>
    <x v="0"/>
    <s v="Homologado por meio da Portaria nº 128,de 10 de dezembro de 2014 – DOU 12/12/2014 – Seção I,  pag.29"/>
    <s v="Não se aplica"/>
    <m/>
    <s v="T"/>
    <s v="não"/>
    <s v="não"/>
    <m/>
    <m/>
    <m/>
    <m/>
  </r>
  <r>
    <x v="0"/>
    <m/>
    <s v="01450.015271/2007-17"/>
    <x v="0"/>
    <x v="10"/>
    <s v="São Bento do Sul"/>
    <x v="4"/>
    <s v="Edificações e Núcleos Urbanos e Rurais relacionados com a imigração em Santa Catarina - Casa Eichendorf, Edeltraud"/>
    <n v="1"/>
    <x v="0"/>
    <n v="0"/>
    <n v="1548"/>
    <n v="2007"/>
    <m/>
    <m/>
    <m/>
    <x v="9"/>
    <x v="0"/>
    <m/>
    <m/>
    <m/>
    <s v="SC4215802BIED00001"/>
    <s v="Bem Imóvel"/>
    <s v="Edificação"/>
    <x v="1"/>
    <m/>
    <d v="2015-09-22T00:00:00"/>
    <d v="2015-09-22T00:00:00"/>
    <m/>
    <n v="2011"/>
    <n v="67"/>
    <x v="61"/>
    <x v="7"/>
    <m/>
    <m/>
    <x v="0"/>
    <s v="Homologado por meio da Portaria nº 128,de 10 de dezembro de 2014 – DOU 12/12/2014 – Seção I,  pag.29"/>
    <s v="Não se aplica"/>
    <m/>
    <s v="T"/>
    <s v="sim"/>
    <s v="sim"/>
    <m/>
    <m/>
    <m/>
    <m/>
  </r>
  <r>
    <x v="0"/>
    <m/>
    <s v="01450.015271/2007-17"/>
    <x v="0"/>
    <x v="10"/>
    <s v="Urussanga"/>
    <x v="4"/>
    <s v="Edificações e Núcleos Urbanos e Rurais relacionados com a imigração em Santa Catarina - Propriedade Bez Fontana"/>
    <n v="1"/>
    <x v="0"/>
    <n v="0"/>
    <n v="1548"/>
    <n v="2007"/>
    <m/>
    <m/>
    <m/>
    <x v="9"/>
    <x v="0"/>
    <m/>
    <m/>
    <m/>
    <s v="SC4219002BICA00001"/>
    <s v="Bem Imóvel"/>
    <s v="Edificação"/>
    <x v="1"/>
    <d v="2015-09-21T00:00:00"/>
    <d v="2015-09-21T00:00:00"/>
    <d v="2015-09-21T00:00:00"/>
    <m/>
    <n v="2011"/>
    <n v="67"/>
    <x v="61"/>
    <x v="7"/>
    <m/>
    <m/>
    <x v="0"/>
    <s v="Homologado por meio da Portaria nº 128,de 10 de dezembro de 2014 – DOU 12/12/2014 – Seção I,  pag.29"/>
    <s v="Não se aplica"/>
    <m/>
    <m/>
    <m/>
    <m/>
    <m/>
    <m/>
    <m/>
    <m/>
  </r>
  <r>
    <x v="0"/>
    <m/>
    <s v="01450.015271/2007-17"/>
    <x v="0"/>
    <x v="10"/>
    <s v="Vidal Ramos"/>
    <x v="6"/>
    <s v="Edificações e Núcleos Urbanos e Rurais relacionados com a imigração em Santa Catarina - Conjunto Irmãos Stoltenberg"/>
    <n v="1"/>
    <x v="0"/>
    <n v="0"/>
    <n v="1548"/>
    <n v="2007"/>
    <m/>
    <m/>
    <m/>
    <x v="9"/>
    <x v="0"/>
    <m/>
    <m/>
    <m/>
    <s v="SC4219200BICA00001"/>
    <s v="Bem Imóvel"/>
    <s v="Conjunto Arquitetônico"/>
    <x v="1"/>
    <m/>
    <d v="2015-09-21T00:00:00"/>
    <d v="2015-09-21T00:00:00"/>
    <m/>
    <n v="2011"/>
    <n v="67"/>
    <x v="61"/>
    <x v="7"/>
    <m/>
    <m/>
    <x v="0"/>
    <s v="Homologado por meio da Portaria nº 128,de 10 de dezembro de 2014 – DOU 12/12/2014 – Seção I,  pag.29"/>
    <s v="Não se aplica"/>
    <m/>
    <m/>
    <m/>
    <m/>
    <m/>
    <m/>
    <m/>
    <m/>
  </r>
  <r>
    <x v="0"/>
    <m/>
    <s v="01450.015271/2007-17"/>
    <x v="0"/>
    <x v="10"/>
    <s v="Benedito Novo"/>
    <x v="0"/>
    <s v="Edificações e Núcleos Urbanos e Rurais relacionados com a imigração em Santa Catarina - Igreja da Liberdade e Cemitério, em Alto Liberdade"/>
    <n v="1"/>
    <x v="0"/>
    <n v="0"/>
    <n v="1548"/>
    <n v="2007"/>
    <m/>
    <m/>
    <m/>
    <x v="9"/>
    <x v="0"/>
    <m/>
    <m/>
    <m/>
    <s v="SC4202206BIED00001"/>
    <s v="Bem Imóvel"/>
    <s v="Edificação"/>
    <x v="0"/>
    <d v="2015-09-21T00:00:00"/>
    <d v="2015-09-21T00:00:00"/>
    <d v="2015-09-21T00:00:00"/>
    <m/>
    <n v="2011"/>
    <n v="67"/>
    <x v="61"/>
    <x v="7"/>
    <m/>
    <m/>
    <x v="0"/>
    <s v="Homologado por meio da Portaria nº 128,de 10 de dezembro de 2014 – DOU 12/12/2014 – Seção I,  pag.29"/>
    <s v="Não se aplica"/>
    <m/>
    <m/>
    <m/>
    <m/>
    <m/>
    <m/>
    <m/>
    <m/>
  </r>
  <r>
    <x v="0"/>
    <m/>
    <s v="01450.015271/2007-17"/>
    <x v="0"/>
    <x v="10"/>
    <s v="Blumenau"/>
    <x v="4"/>
    <s v="Edificações e Núcleos Urbanos e Rurais relacionados com a imigração em Santa Catarina - Casa Hoerning, Alcides, em Vila toupava"/>
    <n v="1"/>
    <x v="0"/>
    <n v="0"/>
    <n v="1548"/>
    <n v="2007"/>
    <m/>
    <m/>
    <m/>
    <x v="9"/>
    <x v="0"/>
    <m/>
    <m/>
    <m/>
    <s v="SC4202404BIED00010"/>
    <s v="Bem Imóvel"/>
    <s v="Edificação"/>
    <x v="1"/>
    <d v="2015-09-22T00:00:00"/>
    <d v="2015-09-22T00:00:00"/>
    <d v="2015-09-22T00:00:00"/>
    <m/>
    <n v="2011"/>
    <n v="67"/>
    <x v="61"/>
    <x v="7"/>
    <m/>
    <m/>
    <x v="0"/>
    <s v="Homologado por meio da Portaria nº 128,de 10 de dezembro de 2014 – DOU 12/12/2014 – Seção I,  pag.29"/>
    <s v="Não se aplica"/>
    <m/>
    <m/>
    <m/>
    <m/>
    <m/>
    <m/>
    <m/>
    <m/>
  </r>
  <r>
    <x v="0"/>
    <m/>
    <s v="01450.015271/2007-17"/>
    <x v="0"/>
    <x v="10"/>
    <s v="Blumenau"/>
    <x v="4"/>
    <s v="Edificações e Núcleos Urbanos e Rurais relacionados com a imigração em Santa Catarina - Beneficência Misericórdia - (maternidade), em Vila toupava"/>
    <n v="1"/>
    <x v="0"/>
    <n v="0"/>
    <n v="1548"/>
    <n v="2007"/>
    <m/>
    <m/>
    <m/>
    <x v="9"/>
    <x v="0"/>
    <m/>
    <m/>
    <m/>
    <s v="SC4202404BIED00006"/>
    <s v="Bem Imóvel"/>
    <s v="Edificação"/>
    <x v="1"/>
    <m/>
    <d v="2015-09-22T00:00:00"/>
    <m/>
    <m/>
    <n v="2011"/>
    <n v="67"/>
    <x v="61"/>
    <x v="7"/>
    <m/>
    <m/>
    <x v="0"/>
    <s v="Homologado por meio da Portaria nº 128,de 10 de dezembro de 2014 – DOU 12/12/2014 – Seção I,  pag.29"/>
    <s v="Não se aplica"/>
    <m/>
    <m/>
    <m/>
    <m/>
    <m/>
    <m/>
    <m/>
    <m/>
  </r>
  <r>
    <x v="0"/>
    <m/>
    <s v="01450.015271/2007-17"/>
    <x v="0"/>
    <x v="10"/>
    <s v="Blumenau"/>
    <x v="4"/>
    <s v="Edificações e Núcleos Urbanos e Rurais relacionados com a imigração em Santa Catarina - Casa Bauer, Nelson"/>
    <n v="1"/>
    <x v="0"/>
    <n v="0"/>
    <n v="1548"/>
    <n v="2007"/>
    <m/>
    <m/>
    <m/>
    <x v="9"/>
    <x v="0"/>
    <m/>
    <m/>
    <m/>
    <s v="SC4202404BIED00009"/>
    <s v="Bem Imóvel"/>
    <s v="Edificação"/>
    <x v="1"/>
    <d v="2015-09-15T00:00:00"/>
    <d v="2015-09-15T00:00:00"/>
    <m/>
    <m/>
    <n v="2007"/>
    <n v="55"/>
    <x v="61"/>
    <x v="7"/>
    <m/>
    <m/>
    <x v="0"/>
    <s v="Homologado por meio da Portaria nº 128,de 10 de dezembro de 2014 – DOU 12/12/2014 – Seção I,  pag.29"/>
    <s v="Não se aplica"/>
    <m/>
    <m/>
    <m/>
    <m/>
    <m/>
    <m/>
    <m/>
    <m/>
  </r>
  <r>
    <x v="0"/>
    <m/>
    <s v="01450.015271/2007-17"/>
    <x v="0"/>
    <x v="10"/>
    <s v="Blumenau"/>
    <x v="4"/>
    <s v="Edificações e Núcleos Urbanos e Rurais relacionados com a imigração em Santa Catarina - Casa Hein, Hary (Tangerina), em Vila Itoupava"/>
    <n v="1"/>
    <x v="0"/>
    <n v="0"/>
    <n v="1548"/>
    <n v="2007"/>
    <m/>
    <m/>
    <m/>
    <x v="9"/>
    <x v="0"/>
    <m/>
    <m/>
    <m/>
    <s v="SC4202404BIED00008"/>
    <s v="Bem Imóvel"/>
    <s v="Edificação"/>
    <x v="1"/>
    <m/>
    <d v="2015-09-22T00:00:00"/>
    <d v="2015-09-22T00:00:00"/>
    <m/>
    <n v="2011"/>
    <n v="67"/>
    <x v="61"/>
    <x v="7"/>
    <m/>
    <m/>
    <x v="0"/>
    <s v="Homologado por meio da Portaria nº 128,de 10 de dezembro de 2014 – DOU 12/12/2014 – Seção I,  pag.29. Edificação demolida. Encaminhei consulta à PF para saber o que fazer com a inscrição (Anna, 09/10/2015)"/>
    <s v="Não se aplica"/>
    <m/>
    <m/>
    <m/>
    <m/>
    <m/>
    <m/>
    <m/>
    <m/>
  </r>
  <r>
    <x v="0"/>
    <m/>
    <s v="01450.015271/2007-17"/>
    <x v="0"/>
    <x v="10"/>
    <s v="Guabiruba"/>
    <x v="4"/>
    <s v="Edificações e Núcleos Urbanos e Rurais relacionados com a imigração em Santa Catarina - Casa Ulrich, Helmut, em São Pedro"/>
    <n v="1"/>
    <x v="0"/>
    <n v="0"/>
    <n v="1548"/>
    <n v="2007"/>
    <m/>
    <m/>
    <m/>
    <x v="9"/>
    <x v="0"/>
    <m/>
    <m/>
    <m/>
    <s v="SC4206306BIED00001"/>
    <s v="Bem Imóvel"/>
    <s v="Edificação"/>
    <x v="1"/>
    <m/>
    <d v="2015-09-22T00:00:00"/>
    <d v="2015-09-22T00:00:00"/>
    <m/>
    <n v="2011"/>
    <n v="67"/>
    <x v="61"/>
    <x v="7"/>
    <m/>
    <m/>
    <x v="0"/>
    <s v="Homologado por meio da Portaria nº 128,de 10 de dezembro de 2014 – DOU 12/12/2014 – Seção I,  pag.29"/>
    <s v="Não se aplica"/>
    <m/>
    <m/>
    <m/>
    <m/>
    <m/>
    <m/>
    <m/>
    <m/>
  </r>
  <r>
    <x v="0"/>
    <m/>
    <s v="01450.015271/2007-17"/>
    <x v="0"/>
    <x v="10"/>
    <s v="Nova Veneza"/>
    <x v="4"/>
    <s v="Edificações e Núcleos Urbanos e Rurais relacionados com a imigração em Santa Catarina - Casa de Pedra da Família Bratti"/>
    <n v="1"/>
    <x v="0"/>
    <n v="0"/>
    <n v="1548"/>
    <n v="2007"/>
    <m/>
    <m/>
    <m/>
    <x v="9"/>
    <x v="0"/>
    <m/>
    <m/>
    <m/>
    <s v="SC4211603BIED00001"/>
    <s v="Bem Imóvel"/>
    <s v="Edificação"/>
    <x v="1"/>
    <d v="2015-09-22T00:00:00"/>
    <d v="2015-09-22T00:00:00"/>
    <d v="2015-09-22T00:00:00"/>
    <m/>
    <n v="2011"/>
    <n v="67"/>
    <x v="61"/>
    <x v="7"/>
    <m/>
    <m/>
    <x v="0"/>
    <s v="Homologado por meio da Portaria nº 128,de 10 de dezembro de 2014 – DOU 12/12/2014 – Seção I,  pag.29"/>
    <s v="Não se aplica"/>
    <m/>
    <m/>
    <m/>
    <m/>
    <m/>
    <m/>
    <m/>
    <m/>
  </r>
  <r>
    <x v="0"/>
    <m/>
    <s v="01450.015271/2007-17"/>
    <x v="0"/>
    <x v="10"/>
    <s v="Timbó"/>
    <x v="4"/>
    <s v="Edificações e Núcleos Urbanos e Rurais relacionados com a imigração em Santa Catarina - Casa Radoll, Invalt"/>
    <n v="1"/>
    <x v="0"/>
    <n v="0"/>
    <n v="1548"/>
    <n v="2007"/>
    <m/>
    <m/>
    <m/>
    <x v="9"/>
    <x v="0"/>
    <m/>
    <m/>
    <m/>
    <s v="SC4218202BIED00002"/>
    <s v="Bem Imóvel"/>
    <s v="Edificação"/>
    <x v="1"/>
    <d v="2015-09-21T00:00:00"/>
    <d v="2015-09-21T00:00:00"/>
    <d v="2015-09-21T00:00:00"/>
    <m/>
    <n v="2011"/>
    <n v="67"/>
    <x v="61"/>
    <x v="7"/>
    <m/>
    <m/>
    <x v="0"/>
    <s v="Homologado por meio da Portaria nº 128,de 10 de dezembro de 2014 – DOU 12/12/2014 – Seção I,  pag.29"/>
    <s v="Não se aplica"/>
    <s v="sim"/>
    <s v="T"/>
    <s v="sim"/>
    <s v="sim"/>
    <m/>
    <m/>
    <m/>
    <m/>
  </r>
  <r>
    <x v="0"/>
    <m/>
    <s v="01450.015271/2007-17"/>
    <x v="0"/>
    <x v="10"/>
    <s v="Timbó"/>
    <x v="4"/>
    <s v="Edificações e Núcleos Urbanos e Rurais relacionados com a imigração em Santa Catarina - Escola Rural"/>
    <n v="1"/>
    <x v="0"/>
    <n v="0"/>
    <n v="1548"/>
    <n v="2007"/>
    <m/>
    <m/>
    <m/>
    <x v="9"/>
    <x v="0"/>
    <m/>
    <m/>
    <m/>
    <s v="SC4214706BICA00001"/>
    <s v="Bem Imóvel"/>
    <s v="Edificação"/>
    <x v="1"/>
    <d v="2015-09-18T00:00:00"/>
    <d v="2015-09-18T00:00:00"/>
    <d v="2015-09-18T00:00:00"/>
    <m/>
    <n v="2011"/>
    <n v="67"/>
    <x v="61"/>
    <x v="7"/>
    <m/>
    <m/>
    <x v="0"/>
    <s v="Homologado por meio da Portaria nº 128,de 10 de dezembro de 2014 – DOU 12/12/2014 – Seção I,  pag.29"/>
    <s v="Não se aplica"/>
    <s v="não"/>
    <s v="T"/>
    <s v="não"/>
    <s v="não"/>
    <m/>
    <m/>
    <m/>
    <m/>
  </r>
  <r>
    <x v="0"/>
    <m/>
    <s v="01450.015271/2007-17"/>
    <x v="0"/>
    <x v="10"/>
    <s v="Timbó"/>
    <x v="4"/>
    <s v="Edificações e Núcleos Urbanos e Rurais relacionados com a imigração em Santa Catarina - Casa do Professor"/>
    <n v="1"/>
    <x v="0"/>
    <n v="0"/>
    <n v="1548"/>
    <n v="2007"/>
    <m/>
    <m/>
    <m/>
    <x v="9"/>
    <x v="0"/>
    <m/>
    <m/>
    <m/>
    <s v="SC4218202BIED00007"/>
    <s v="Bem Imóvel"/>
    <s v="Edificação"/>
    <x v="1"/>
    <d v="2015-09-18T00:00:00"/>
    <d v="2015-09-18T00:00:00"/>
    <d v="2015-09-18T00:00:00"/>
    <m/>
    <n v="2011"/>
    <n v="67"/>
    <x v="61"/>
    <x v="7"/>
    <m/>
    <m/>
    <x v="0"/>
    <s v="Homologado por meio da Portaria nº 128,de 10 de dezembro de 2014 – DOU 12/12/2014 – Seção I,  pag.29"/>
    <s v="Não se aplica"/>
    <s v="não"/>
    <s v="T"/>
    <s v="não"/>
    <s v="não"/>
    <m/>
    <m/>
    <m/>
    <m/>
  </r>
  <r>
    <x v="0"/>
    <m/>
    <s v="01450.015271/2007-17"/>
    <x v="0"/>
    <x v="10"/>
    <s v="Timbó"/>
    <x v="4"/>
    <s v="Edificações e Núcleos Urbanos e Rurais relacionados com a imigração em Santa Catarina - Casa Reinecke, Érica"/>
    <n v="1"/>
    <x v="0"/>
    <n v="0"/>
    <n v="1548"/>
    <n v="2007"/>
    <m/>
    <m/>
    <m/>
    <x v="9"/>
    <x v="0"/>
    <m/>
    <m/>
    <m/>
    <s v="SC4218202BIED00005"/>
    <s v="Bem Imóvel"/>
    <s v="Edificação"/>
    <x v="1"/>
    <m/>
    <d v="2015-09-21T00:00:00"/>
    <d v="2015-09-21T00:00:00"/>
    <m/>
    <n v="2011"/>
    <n v="67"/>
    <x v="61"/>
    <x v="7"/>
    <m/>
    <m/>
    <x v="0"/>
    <s v="Homologado por meio da Portaria nº 128,de 10 de dezembro de 2014 – DOU 12/12/2014 – Seção I,  pag.29"/>
    <s v="Não se aplica"/>
    <s v="sim"/>
    <s v="T"/>
    <s v="sim"/>
    <s v="sim"/>
    <m/>
    <m/>
    <m/>
    <m/>
  </r>
  <r>
    <x v="0"/>
    <m/>
    <s v="01450.015271/2007-17"/>
    <x v="0"/>
    <x v="10"/>
    <s v="Timbó"/>
    <x v="4"/>
    <s v="Edificações e Núcleos Urbanos e Rurais relacionados com a imigração em Santa Catarina - Casa Zimath, Norberto"/>
    <n v="1"/>
    <x v="0"/>
    <n v="0"/>
    <n v="1548"/>
    <n v="2007"/>
    <m/>
    <m/>
    <m/>
    <x v="9"/>
    <x v="0"/>
    <m/>
    <m/>
    <m/>
    <s v="SC4218202BIED00004"/>
    <s v="Bem Imóvel"/>
    <s v="Edificação"/>
    <x v="1"/>
    <m/>
    <d v="2015-09-18T00:00:00"/>
    <d v="2015-09-18T00:00:00"/>
    <m/>
    <n v="2011"/>
    <n v="67"/>
    <x v="61"/>
    <x v="7"/>
    <m/>
    <m/>
    <x v="0"/>
    <s v="Homologado por meio da Portaria nº 128,de 10 de dezembro de 2014 – DOU 12/12/2014 – Seção I,  pag.29"/>
    <s v="Não se aplica"/>
    <s v="sim"/>
    <s v="T"/>
    <s v="sim"/>
    <s v="sim"/>
    <m/>
    <m/>
    <m/>
    <m/>
  </r>
  <r>
    <x v="0"/>
    <m/>
    <s v="01450.015271/2007-17"/>
    <x v="0"/>
    <x v="10"/>
    <s v="Vargem"/>
    <x v="0"/>
    <s v="Edificações e Núcleos Urbanos e Rurais relacionados com a imigração em Santa Catarina - Igreja São Judas Tadeu"/>
    <n v="1"/>
    <x v="0"/>
    <n v="0"/>
    <n v="1548"/>
    <n v="2007"/>
    <m/>
    <m/>
    <m/>
    <x v="9"/>
    <x v="0"/>
    <m/>
    <m/>
    <m/>
    <s v="SC4219150BIED00001"/>
    <s v="Bem Imóvel"/>
    <s v="Edificação"/>
    <x v="0"/>
    <d v="2015-09-21T00:00:00"/>
    <d v="2015-09-21T00:00:00"/>
    <d v="2015-09-21T00:00:00"/>
    <m/>
    <n v="2014"/>
    <n v="76"/>
    <x v="61"/>
    <x v="7"/>
    <m/>
    <m/>
    <x v="0"/>
    <s v="Homologado por meio da Portaria nº 128,de 10 de dezembro de 2014 – DOU 12/12/2014 – Seção I,  pag.29"/>
    <s v="Não se aplica"/>
    <m/>
    <m/>
    <m/>
    <m/>
    <m/>
    <m/>
    <m/>
    <m/>
  </r>
  <r>
    <x v="0"/>
    <m/>
    <s v="01450.011962/2006-52"/>
    <x v="4"/>
    <x v="26"/>
    <s v="Xapuri"/>
    <x v="0"/>
    <s v="Casa de Chico Mendes e seu acervo"/>
    <n v="1"/>
    <x v="0"/>
    <n v="1"/>
    <n v="1549"/>
    <n v="2007"/>
    <m/>
    <m/>
    <m/>
    <x v="9"/>
    <x v="0"/>
    <m/>
    <m/>
    <m/>
    <s v="AC1200708BIED00001 e outros (acervo)"/>
    <s v="Bem Imóvel"/>
    <s v="Edificação"/>
    <x v="1"/>
    <m/>
    <d v="2011-10-17T00:00:00"/>
    <m/>
    <m/>
    <n v="2008"/>
    <n v="56"/>
    <x v="60"/>
    <x v="7"/>
    <m/>
    <m/>
    <x v="0"/>
    <m/>
    <s v="Não se aplica"/>
    <m/>
    <s v="P"/>
    <s v="sim"/>
    <s v="sim"/>
    <s v="sim"/>
    <s v="sim"/>
    <m/>
    <s v="O entorno havia sido delimitado no processo, mas foi alterado pela PORTARIA No- 134, DE 20 DE ABRIL DE 2016"/>
  </r>
  <r>
    <x v="0"/>
    <m/>
    <s v="01450.011563/2008-53"/>
    <x v="5"/>
    <x v="23"/>
    <s v="Brasília"/>
    <x v="4"/>
    <s v="Espaço Lúcio Costa"/>
    <n v="1"/>
    <x v="0"/>
    <n v="0"/>
    <n v="1550"/>
    <n v="2007"/>
    <m/>
    <m/>
    <m/>
    <x v="9"/>
    <x v="0"/>
    <m/>
    <m/>
    <m/>
    <s v="DF5300108BIED00009"/>
    <s v="Bem Imóvel"/>
    <s v="Edificação"/>
    <x v="1"/>
    <m/>
    <m/>
    <s v="x"/>
    <m/>
    <n v="2007"/>
    <n v="55"/>
    <x v="74"/>
    <x v="7"/>
    <m/>
    <m/>
    <x v="0"/>
    <m/>
    <s v="Não se aplica"/>
    <m/>
    <s v="Não se aplica"/>
    <m/>
    <s v="sim"/>
    <m/>
    <m/>
    <m/>
    <s v="Inserido na poligonal de tombamento do Conjunto Urbanístico de Brasília"/>
  </r>
  <r>
    <x v="0"/>
    <m/>
    <s v="01450.011563/2008-53"/>
    <x v="5"/>
    <x v="23"/>
    <s v="Brasília"/>
    <x v="4"/>
    <s v="Memorial dos Povos Indígenas"/>
    <n v="1"/>
    <x v="0"/>
    <n v="0"/>
    <n v="1550"/>
    <n v="2007"/>
    <m/>
    <m/>
    <m/>
    <x v="9"/>
    <x v="0"/>
    <m/>
    <m/>
    <m/>
    <s v="DF5300108BIED00007"/>
    <s v="Bem Imóvel"/>
    <s v="Edificação"/>
    <x v="1"/>
    <m/>
    <m/>
    <s v="x"/>
    <m/>
    <n v="2007"/>
    <n v="55"/>
    <x v="74"/>
    <x v="7"/>
    <m/>
    <m/>
    <x v="0"/>
    <m/>
    <s v="Não se aplica"/>
    <m/>
    <s v="Não se aplica"/>
    <m/>
    <s v="sim"/>
    <m/>
    <m/>
    <m/>
    <s v="Inserido na poligonal de tombamento do Conjunto Urbanístico de Brasília"/>
  </r>
  <r>
    <x v="0"/>
    <m/>
    <s v="01450.011563/2008-53"/>
    <x v="5"/>
    <x v="23"/>
    <s v="Brasília"/>
    <x v="4"/>
    <s v="Teatro Nacional"/>
    <n v="1"/>
    <x v="0"/>
    <n v="1"/>
    <n v="1550"/>
    <n v="2007"/>
    <m/>
    <m/>
    <m/>
    <x v="9"/>
    <x v="0"/>
    <m/>
    <m/>
    <m/>
    <s v="DF5300108BIED00016"/>
    <s v="Bem Imóvel"/>
    <s v="Edificação"/>
    <x v="1"/>
    <m/>
    <m/>
    <s v="x"/>
    <m/>
    <n v="2007"/>
    <n v="55"/>
    <x v="74"/>
    <x v="7"/>
    <m/>
    <m/>
    <x v="0"/>
    <m/>
    <s v="Não se aplica"/>
    <m/>
    <s v="Não se aplica"/>
    <m/>
    <s v="sim"/>
    <m/>
    <m/>
    <m/>
    <s v="Inserido na poligonal de tombamento do Conjunto Urbanístico de Brasília"/>
  </r>
  <r>
    <x v="0"/>
    <m/>
    <s v="01450.011563/2008-53"/>
    <x v="5"/>
    <x v="23"/>
    <s v="Brasília"/>
    <x v="0"/>
    <s v="Capela Nossa Senhora de Fátima"/>
    <n v="1"/>
    <x v="0"/>
    <n v="0"/>
    <n v="1550"/>
    <n v="2007"/>
    <m/>
    <m/>
    <m/>
    <x v="9"/>
    <x v="0"/>
    <m/>
    <m/>
    <m/>
    <s v="DF5300108BIED00020"/>
    <s v="Bem Imóvel"/>
    <s v="Edificação"/>
    <x v="0"/>
    <m/>
    <m/>
    <s v="x"/>
    <m/>
    <n v="2007"/>
    <n v="55"/>
    <x v="74"/>
    <x v="7"/>
    <m/>
    <m/>
    <x v="0"/>
    <m/>
    <s v="Não se aplica"/>
    <m/>
    <s v="Não se aplica"/>
    <m/>
    <s v="sim"/>
    <m/>
    <m/>
    <m/>
    <s v="Inserido na poligonal de tombamento do Conjunto Urbanístico de Brasília"/>
  </r>
  <r>
    <x v="0"/>
    <m/>
    <s v="01450.011563/2008-53"/>
    <x v="5"/>
    <x v="23"/>
    <s v="Brasília"/>
    <x v="4"/>
    <s v="Palácio do Planalto"/>
    <n v="1"/>
    <x v="0"/>
    <n v="0"/>
    <n v="1550"/>
    <n v="2007"/>
    <m/>
    <m/>
    <m/>
    <x v="9"/>
    <x v="0"/>
    <m/>
    <m/>
    <m/>
    <s v="DF5300108BIED00003"/>
    <s v="Bem Imóvel"/>
    <s v="Edificação"/>
    <x v="1"/>
    <m/>
    <m/>
    <m/>
    <m/>
    <n v="2007"/>
    <n v="55"/>
    <x v="1"/>
    <x v="1"/>
    <m/>
    <m/>
    <x v="0"/>
    <m/>
    <s v="Não se aplica"/>
    <m/>
    <s v="Não se aplica"/>
    <m/>
    <s v="sim"/>
    <m/>
    <m/>
    <m/>
    <s v="Inserido na poligonal de tombamento do Conjunto Urbanístico de Brasília"/>
  </r>
  <r>
    <x v="0"/>
    <m/>
    <s v="01450.011563/2008-53"/>
    <x v="5"/>
    <x v="23"/>
    <s v="Brasília"/>
    <x v="4"/>
    <s v="Casa de Chá"/>
    <n v="1"/>
    <x v="0"/>
    <n v="0"/>
    <n v="1550"/>
    <n v="2007"/>
    <m/>
    <m/>
    <m/>
    <x v="9"/>
    <x v="0"/>
    <m/>
    <m/>
    <m/>
    <s v="DF5300108BIED00019"/>
    <s v="Bem Imóvel"/>
    <s v="Edificação"/>
    <x v="1"/>
    <m/>
    <m/>
    <s v="x"/>
    <m/>
    <n v="2007"/>
    <n v="55"/>
    <x v="74"/>
    <x v="7"/>
    <m/>
    <m/>
    <x v="0"/>
    <m/>
    <s v="Não se aplica"/>
    <m/>
    <s v="Não se aplica"/>
    <m/>
    <s v="sim"/>
    <m/>
    <m/>
    <m/>
    <s v="Inserido na poligonal de tombamento do Conjunto Urbanístico de Brasília"/>
  </r>
  <r>
    <x v="0"/>
    <m/>
    <s v="01450.011563/2008-53"/>
    <x v="5"/>
    <x v="23"/>
    <s v="Brasília"/>
    <x v="4"/>
    <s v="Congresso Nacional"/>
    <n v="1"/>
    <x v="0"/>
    <n v="0"/>
    <n v="1550"/>
    <n v="2007"/>
    <m/>
    <m/>
    <m/>
    <x v="9"/>
    <x v="0"/>
    <m/>
    <m/>
    <m/>
    <s v="DF5300108BIED00017"/>
    <s v="Bem Imóvel"/>
    <s v="Edificação"/>
    <x v="1"/>
    <m/>
    <m/>
    <m/>
    <m/>
    <n v="2007"/>
    <n v="55"/>
    <x v="1"/>
    <x v="1"/>
    <m/>
    <m/>
    <x v="0"/>
    <m/>
    <s v="Não se aplica"/>
    <m/>
    <s v="Não se aplica"/>
    <m/>
    <s v="sim"/>
    <m/>
    <m/>
    <m/>
    <s v="Inserido na poligonal de tombamento do Conjunto Urbanístico de Brasília"/>
  </r>
  <r>
    <x v="0"/>
    <m/>
    <s v="01450.011563/2008-53"/>
    <x v="5"/>
    <x v="23"/>
    <s v="Brasília"/>
    <x v="2"/>
    <s v="Conjunto Cultural da República:  Museu da República Honestino Guimarães e Biblioteca Nacional Leonel de Moura Brizola "/>
    <n v="1"/>
    <x v="0"/>
    <n v="0"/>
    <n v="1550"/>
    <n v="2007"/>
    <m/>
    <m/>
    <m/>
    <x v="9"/>
    <x v="0"/>
    <m/>
    <m/>
    <m/>
    <s v="DF5300108BICA00006"/>
    <s v="Bem Imóvel"/>
    <s v="Edificação"/>
    <x v="1"/>
    <m/>
    <m/>
    <s v="x"/>
    <m/>
    <n v="2007"/>
    <n v="55"/>
    <x v="74"/>
    <x v="7"/>
    <m/>
    <m/>
    <x v="0"/>
    <m/>
    <s v="Não se aplica"/>
    <m/>
    <s v="Não se aplica"/>
    <m/>
    <s v="sim"/>
    <m/>
    <m/>
    <m/>
    <s v="Inserido na poligonal de tombamento do Conjunto Urbanístico de Brasília"/>
  </r>
  <r>
    <x v="0"/>
    <m/>
    <s v="01450.011563/2008-53"/>
    <x v="5"/>
    <x v="23"/>
    <s v="Brasília"/>
    <x v="2"/>
    <s v="Conjunto Cultural Funarte"/>
    <n v="1"/>
    <x v="0"/>
    <n v="0"/>
    <n v="1550"/>
    <n v="2007"/>
    <m/>
    <m/>
    <m/>
    <x v="9"/>
    <x v="0"/>
    <m/>
    <m/>
    <m/>
    <s v="DF5300108BICA00005"/>
    <s v="Bem Imóvel"/>
    <s v="Edificação"/>
    <x v="1"/>
    <m/>
    <m/>
    <s v="x"/>
    <m/>
    <n v="2007"/>
    <n v="55"/>
    <x v="74"/>
    <x v="7"/>
    <m/>
    <m/>
    <x v="0"/>
    <m/>
    <s v="Não se aplica"/>
    <m/>
    <s v="Não se aplica"/>
    <m/>
    <s v="sim"/>
    <m/>
    <m/>
    <m/>
    <s v="Inserido na poligonal de tombamento do Conjunto Urbanístico de Brasília"/>
  </r>
  <r>
    <x v="0"/>
    <m/>
    <s v="01450.011563/2008-53"/>
    <x v="5"/>
    <x v="23"/>
    <s v="Brasília"/>
    <x v="4"/>
    <s v="Edifício do Touring Club do Brasil"/>
    <n v="1"/>
    <x v="0"/>
    <n v="0"/>
    <n v="1550"/>
    <n v="2007"/>
    <m/>
    <m/>
    <m/>
    <x v="9"/>
    <x v="0"/>
    <m/>
    <m/>
    <m/>
    <s v="DF5300108BIED00010"/>
    <s v="Bem Imóvel"/>
    <s v="Edificação"/>
    <x v="1"/>
    <m/>
    <m/>
    <s v="x"/>
    <m/>
    <n v="2007"/>
    <n v="55"/>
    <x v="74"/>
    <x v="7"/>
    <m/>
    <m/>
    <x v="0"/>
    <m/>
    <s v="Não se aplica"/>
    <m/>
    <s v="Não se aplica"/>
    <m/>
    <s v="sim"/>
    <m/>
    <m/>
    <m/>
    <s v="Inserido na poligonal de tombamento do Conjunto Urbanístico de Brasília"/>
  </r>
  <r>
    <x v="0"/>
    <m/>
    <s v="01450.011563/2008-53"/>
    <x v="5"/>
    <x v="23"/>
    <s v="Brasília"/>
    <x v="4"/>
    <s v="Pombal"/>
    <n v="1"/>
    <x v="0"/>
    <n v="0"/>
    <n v="1550"/>
    <n v="2007"/>
    <m/>
    <m/>
    <m/>
    <x v="9"/>
    <x v="0"/>
    <m/>
    <m/>
    <m/>
    <s v="DF5300108BIED00013"/>
    <s v="Bem Imóvel"/>
    <s v="Edificação"/>
    <x v="1"/>
    <m/>
    <m/>
    <s v="x"/>
    <m/>
    <n v="2007"/>
    <n v="55"/>
    <x v="74"/>
    <x v="7"/>
    <m/>
    <m/>
    <x v="0"/>
    <m/>
    <s v="Não se aplica"/>
    <m/>
    <s v="Não se aplica"/>
    <m/>
    <s v="sim"/>
    <m/>
    <m/>
    <m/>
    <s v="Inserido na poligonal de tombamento do Conjunto Urbanístico de Brasília"/>
  </r>
  <r>
    <x v="0"/>
    <m/>
    <s v="01450.011563/2008-53"/>
    <x v="5"/>
    <x v="23"/>
    <s v="Brasília"/>
    <x v="4"/>
    <s v="Espaço Oscar Niemeyer"/>
    <n v="1"/>
    <x v="0"/>
    <n v="0"/>
    <n v="1550"/>
    <n v="2007"/>
    <m/>
    <m/>
    <m/>
    <x v="9"/>
    <x v="0"/>
    <m/>
    <m/>
    <m/>
    <s v="DF5300108BIED00008"/>
    <s v="Bem Imóvel"/>
    <s v="Edificação"/>
    <x v="1"/>
    <m/>
    <m/>
    <s v="x"/>
    <m/>
    <n v="2007"/>
    <n v="55"/>
    <x v="74"/>
    <x v="10"/>
    <m/>
    <m/>
    <x v="0"/>
    <m/>
    <s v="Não se aplica"/>
    <m/>
    <s v="Não se aplica"/>
    <m/>
    <s v="sim"/>
    <m/>
    <m/>
    <m/>
    <s v="Inserido na poligonal de tombamento do Conjunto Urbanístico de Brasília"/>
  </r>
  <r>
    <x v="0"/>
    <m/>
    <s v="01450.011563/2008-53"/>
    <x v="5"/>
    <x v="23"/>
    <s v="Brasília"/>
    <x v="4"/>
    <s v="Memorial JK"/>
    <n v="1"/>
    <x v="0"/>
    <n v="0"/>
    <n v="1550"/>
    <n v="2007"/>
    <m/>
    <m/>
    <m/>
    <x v="9"/>
    <x v="0"/>
    <m/>
    <m/>
    <m/>
    <s v="DF5300108BIED00006"/>
    <s v="Bem Imóvel"/>
    <s v="Edificação"/>
    <x v="1"/>
    <s v="x"/>
    <m/>
    <s v="x"/>
    <m/>
    <n v="2007"/>
    <n v="55"/>
    <x v="74"/>
    <x v="7"/>
    <m/>
    <m/>
    <x v="0"/>
    <m/>
    <s v="Não se aplica"/>
    <m/>
    <s v="Não se aplica"/>
    <m/>
    <s v="sim"/>
    <m/>
    <m/>
    <m/>
    <s v="Inserido na poligonal de tombamento do Conjunto Urbanístico de Brasília"/>
  </r>
  <r>
    <x v="0"/>
    <m/>
    <s v="01450.011563/2008-53"/>
    <x v="5"/>
    <x v="23"/>
    <s v="Brasília"/>
    <x v="4"/>
    <s v="Blocos Ministeriais e anexos"/>
    <n v="1"/>
    <x v="0"/>
    <n v="0"/>
    <n v="1550"/>
    <n v="2007"/>
    <m/>
    <m/>
    <m/>
    <x v="9"/>
    <x v="0"/>
    <m/>
    <m/>
    <m/>
    <s v="DF5300108BICA00001"/>
    <s v="Bem Imóvel"/>
    <s v="Edificação"/>
    <x v="1"/>
    <s v="x"/>
    <m/>
    <s v="x"/>
    <m/>
    <n v="2007"/>
    <n v="55"/>
    <x v="74"/>
    <x v="7"/>
    <m/>
    <m/>
    <x v="0"/>
    <m/>
    <s v="Não se aplica"/>
    <m/>
    <s v="Não se aplica"/>
    <m/>
    <s v="sim"/>
    <m/>
    <m/>
    <m/>
    <s v="Inserido na poligonal de tombamento do Conjunto Urbanístico de Brasília"/>
  </r>
  <r>
    <x v="0"/>
    <m/>
    <s v="01450.011563/2008-53"/>
    <x v="5"/>
    <x v="23"/>
    <s v="Brasília"/>
    <x v="4"/>
    <s v="Museu da Cidade"/>
    <n v="1"/>
    <x v="0"/>
    <n v="0"/>
    <n v="1550"/>
    <n v="2007"/>
    <m/>
    <m/>
    <m/>
    <x v="9"/>
    <x v="0"/>
    <m/>
    <m/>
    <m/>
    <s v="DF5300108BIED00005"/>
    <s v="Bem Imóvel"/>
    <s v="Edificação"/>
    <x v="1"/>
    <m/>
    <m/>
    <s v="x"/>
    <m/>
    <n v="2007"/>
    <n v="55"/>
    <x v="74"/>
    <x v="7"/>
    <m/>
    <m/>
    <x v="0"/>
    <m/>
    <s v="Não se aplica"/>
    <m/>
    <s v="Não se aplica"/>
    <m/>
    <s v="sim"/>
    <m/>
    <m/>
    <m/>
    <s v="Inserido na poligonal de tombamento do Conjunto Urbanístico de Brasília"/>
  </r>
  <r>
    <x v="0"/>
    <m/>
    <s v="01450.011563/2008-53"/>
    <x v="5"/>
    <x v="23"/>
    <s v="Brasília"/>
    <x v="2"/>
    <s v="Conjunto do Palácio da Alvorada (incluindo a capela)"/>
    <n v="1"/>
    <x v="0"/>
    <n v="0"/>
    <n v="1550"/>
    <n v="2007"/>
    <m/>
    <m/>
    <m/>
    <x v="9"/>
    <x v="0"/>
    <m/>
    <m/>
    <m/>
    <s v="DF5300108BICA00002"/>
    <s v="Bem Imóvel"/>
    <s v="Conjunto Arquitetônico"/>
    <x v="1"/>
    <m/>
    <m/>
    <s v="x"/>
    <m/>
    <n v="2007"/>
    <n v="55"/>
    <x v="74"/>
    <x v="7"/>
    <m/>
    <m/>
    <x v="0"/>
    <m/>
    <s v="Não se aplica"/>
    <m/>
    <s v="Não se aplica"/>
    <m/>
    <s v="sim"/>
    <m/>
    <m/>
    <m/>
    <s v="Inserido na poligonal de tombamento do Conjunto Urbanístico de Brasília"/>
  </r>
  <r>
    <x v="0"/>
    <m/>
    <s v="01450.011563/2008-53"/>
    <x v="5"/>
    <x v="23"/>
    <s v="Brasília"/>
    <x v="4"/>
    <s v="Palácio da Justiça"/>
    <n v="1"/>
    <x v="0"/>
    <n v="0"/>
    <n v="1550"/>
    <n v="2007"/>
    <m/>
    <m/>
    <m/>
    <x v="9"/>
    <x v="0"/>
    <m/>
    <m/>
    <m/>
    <s v="DF5300108BIED00004"/>
    <s v="Bem Imóvel"/>
    <s v="Edificação"/>
    <x v="1"/>
    <s v="x"/>
    <m/>
    <s v="x"/>
    <m/>
    <n v="2007"/>
    <n v="55"/>
    <x v="74"/>
    <x v="7"/>
    <m/>
    <m/>
    <x v="0"/>
    <m/>
    <s v="Não se aplica"/>
    <m/>
    <s v="Não se aplica"/>
    <m/>
    <s v="sim"/>
    <m/>
    <m/>
    <m/>
    <s v="Inserido na poligonal de tombamento do Conjunto Urbanístico de Brasília"/>
  </r>
  <r>
    <x v="0"/>
    <m/>
    <s v="01450.011563/2008-53"/>
    <x v="5"/>
    <x v="23"/>
    <s v="Brasília"/>
    <x v="4"/>
    <s v="Praça dos Três Poderes"/>
    <n v="1"/>
    <x v="0"/>
    <n v="0"/>
    <n v="1550"/>
    <n v="2007"/>
    <m/>
    <m/>
    <m/>
    <x v="9"/>
    <x v="0"/>
    <m/>
    <m/>
    <m/>
    <s v="DF5300108BICA00004"/>
    <s v="Bem Imóvel"/>
    <s v="Edificação"/>
    <x v="1"/>
    <s v="x"/>
    <m/>
    <s v="x"/>
    <m/>
    <n v="2007"/>
    <n v="55"/>
    <x v="74"/>
    <x v="7"/>
    <m/>
    <m/>
    <x v="0"/>
    <m/>
    <s v="Não se aplica"/>
    <m/>
    <s v="Não se aplica"/>
    <m/>
    <s v="sim"/>
    <m/>
    <m/>
    <m/>
    <s v="Inserido na poligonal de tombamento do Conjunto Urbanístico de Brasília"/>
  </r>
  <r>
    <x v="0"/>
    <m/>
    <s v="01450.011563/2008-53"/>
    <x v="5"/>
    <x v="23"/>
    <s v="Brasília"/>
    <x v="2"/>
    <s v="Palácio do Itamaraty e anexos"/>
    <n v="1"/>
    <x v="0"/>
    <n v="0"/>
    <n v="1550"/>
    <n v="2007"/>
    <m/>
    <m/>
    <m/>
    <x v="9"/>
    <x v="0"/>
    <m/>
    <m/>
    <m/>
    <s v="DF5300108BICA00003"/>
    <s v="Bem Imóvel"/>
    <s v="Edificação"/>
    <x v="1"/>
    <s v="x"/>
    <m/>
    <s v="x"/>
    <m/>
    <n v="2007"/>
    <n v="55"/>
    <x v="74"/>
    <x v="7"/>
    <m/>
    <m/>
    <x v="0"/>
    <m/>
    <s v="Não se aplica"/>
    <m/>
    <s v="Não se aplica"/>
    <m/>
    <s v="sim"/>
    <m/>
    <m/>
    <m/>
    <s v="Inserido na poligonal de tombamento do Conjunto Urbanístico de Brasília"/>
  </r>
  <r>
    <x v="0"/>
    <m/>
    <s v="01450.011563/2008-53"/>
    <x v="5"/>
    <x v="23"/>
    <s v="Brasília"/>
    <x v="2"/>
    <s v="Palácio Jaburu"/>
    <n v="1"/>
    <x v="0"/>
    <n v="0"/>
    <n v="1550"/>
    <n v="2007"/>
    <m/>
    <m/>
    <m/>
    <x v="9"/>
    <x v="0"/>
    <m/>
    <m/>
    <m/>
    <s v="DF5300108BIED00011"/>
    <s v="Bem Imóvel"/>
    <s v="Edificação"/>
    <x v="1"/>
    <m/>
    <m/>
    <s v="x"/>
    <m/>
    <n v="2007"/>
    <n v="55"/>
    <x v="74"/>
    <x v="7"/>
    <m/>
    <m/>
    <x v="0"/>
    <m/>
    <s v="Não se aplica"/>
    <m/>
    <s v="Não se aplica"/>
    <m/>
    <s v="sim"/>
    <m/>
    <m/>
    <m/>
    <s v="Inserido na poligonal de tombamento do Conjunto Urbanístico de Brasília"/>
  </r>
  <r>
    <x v="0"/>
    <m/>
    <s v="01450.011563/2008-53"/>
    <x v="5"/>
    <x v="23"/>
    <s v="Brasília"/>
    <x v="4"/>
    <s v="Panteão da Liberdade e Democracia"/>
    <n v="1"/>
    <x v="0"/>
    <n v="0"/>
    <n v="1550"/>
    <n v="2007"/>
    <m/>
    <m/>
    <m/>
    <x v="9"/>
    <x v="0"/>
    <m/>
    <m/>
    <m/>
    <s v="DF5300108BIED00012"/>
    <s v="Bem Imóvel"/>
    <s v="Edificação"/>
    <x v="1"/>
    <m/>
    <m/>
    <s v="x"/>
    <m/>
    <n v="2007"/>
    <n v="55"/>
    <x v="74"/>
    <x v="7"/>
    <m/>
    <m/>
    <x v="0"/>
    <m/>
    <s v="Não se aplica"/>
    <m/>
    <s v="Não se aplica"/>
    <m/>
    <s v="sim"/>
    <m/>
    <m/>
    <m/>
    <s v="Inserido na poligonal de tombamento do Conjunto Urbanístico de Brasília"/>
  </r>
  <r>
    <x v="0"/>
    <m/>
    <s v="01450.011563/2008-53"/>
    <x v="5"/>
    <x v="23"/>
    <s v="Brasília"/>
    <x v="2"/>
    <s v="Quartel General do Exército"/>
    <n v="1"/>
    <x v="0"/>
    <n v="0"/>
    <n v="1550"/>
    <n v="2007"/>
    <m/>
    <m/>
    <m/>
    <x v="9"/>
    <x v="0"/>
    <m/>
    <m/>
    <m/>
    <s v="DF5300108BIED00014"/>
    <s v="Bem Imóvel"/>
    <s v="Edificação"/>
    <x v="1"/>
    <m/>
    <m/>
    <s v="x"/>
    <m/>
    <n v="2007"/>
    <n v="55"/>
    <x v="1"/>
    <x v="1"/>
    <m/>
    <m/>
    <x v="0"/>
    <m/>
    <s v="Não se aplica"/>
    <m/>
    <s v="Não se aplica"/>
    <m/>
    <s v="sim"/>
    <m/>
    <m/>
    <m/>
    <s v="Inserido na poligonal de tombamento do Conjunto Urbanístico de Brasília"/>
  </r>
  <r>
    <x v="0"/>
    <m/>
    <s v="01450.011563/2008-53"/>
    <x v="5"/>
    <x v="23"/>
    <s v="Brasília"/>
    <x v="4"/>
    <s v="Supremo Tribunal Federal"/>
    <n v="1"/>
    <x v="0"/>
    <n v="0"/>
    <n v="1550"/>
    <n v="2007"/>
    <m/>
    <m/>
    <m/>
    <x v="9"/>
    <x v="0"/>
    <m/>
    <m/>
    <m/>
    <s v="DF5300108BIED00015"/>
    <s v="Bem Imóvel"/>
    <s v="Edificação"/>
    <x v="1"/>
    <m/>
    <m/>
    <m/>
    <m/>
    <n v="2007"/>
    <n v="55"/>
    <x v="1"/>
    <x v="1"/>
    <m/>
    <m/>
    <x v="0"/>
    <m/>
    <s v="Não se aplica"/>
    <m/>
    <s v="Não se aplica"/>
    <m/>
    <s v="sim"/>
    <m/>
    <m/>
    <m/>
    <s v="Inserido na poligonal de tombamento do Conjunto Urbanístico de Brasília"/>
  </r>
  <r>
    <x v="0"/>
    <s v="Indeferido em 06/05/2016 (82ª reunião do Conselho)"/>
    <s v="01450.011563/2008-53"/>
    <x v="5"/>
    <x v="23"/>
    <s v="Brasília"/>
    <x v="4"/>
    <s v="Capela Nossa Senhora da Paz"/>
    <n v="1"/>
    <x v="1"/>
    <n v="0"/>
    <n v="1550"/>
    <n v="2007"/>
    <m/>
    <m/>
    <m/>
    <x v="9"/>
    <x v="4"/>
    <m/>
    <m/>
    <m/>
    <s v="RJ-3304557-BI-ED-00111"/>
    <s v="Bem Imóvel"/>
    <s v="Edificação"/>
    <x v="1"/>
    <m/>
    <m/>
    <m/>
    <m/>
    <m/>
    <m/>
    <x v="1"/>
    <x v="1"/>
    <m/>
    <d v="1905-07-08T00:00:00"/>
    <x v="5"/>
    <s v="Indicado para tombamento pelo Conselho Consultivo. Parecer desfavorável (Andrey)"/>
    <s v="Não se aplica"/>
    <m/>
    <s v="Não se aplica"/>
    <m/>
    <s v="sim"/>
    <m/>
    <m/>
    <m/>
    <s v="Inserido na poligonal de tombamento do Conjunto Urbanístico de Brasília"/>
  </r>
  <r>
    <x v="0"/>
    <s v="Indeferido em 06/05/2016 (82ª reunião do Conselho)"/>
    <s v="01450.011563/2008-53"/>
    <x v="5"/>
    <x v="23"/>
    <s v="Brasília"/>
    <x v="4"/>
    <s v="Sambódromo da Ceilândia"/>
    <n v="1"/>
    <x v="1"/>
    <n v="0"/>
    <n v="1550"/>
    <n v="2007"/>
    <m/>
    <m/>
    <m/>
    <x v="9"/>
    <x v="4"/>
    <m/>
    <m/>
    <m/>
    <s v=" "/>
    <s v="Bem Imóvel"/>
    <s v="Edificação"/>
    <x v="1"/>
    <m/>
    <m/>
    <m/>
    <m/>
    <m/>
    <m/>
    <x v="1"/>
    <x v="1"/>
    <m/>
    <d v="1905-07-08T00:00:00"/>
    <x v="5"/>
    <s v="Indicado para tombamento pelo Conselho Consultivo. Parecer desfavorável (Andrey), já que o bem nem existe."/>
    <s v="Não se aplica"/>
    <m/>
    <s v="Não se aplica"/>
    <m/>
    <s v="sim"/>
    <m/>
    <m/>
    <m/>
    <s v="Inserido na poligonal de tombamento do Conjunto Urbanístico de Brasília"/>
  </r>
  <r>
    <x v="0"/>
    <s v="Indeferido em 06/05/2016 (82ª reunião do Conselho)"/>
    <s v="01450.011563/2008-53"/>
    <x v="5"/>
    <x v="23"/>
    <s v="Brasília"/>
    <x v="4"/>
    <s v="Casa do Teatro Amador"/>
    <n v="1"/>
    <x v="1"/>
    <n v="0"/>
    <n v="1550"/>
    <n v="2007"/>
    <m/>
    <m/>
    <m/>
    <x v="9"/>
    <x v="4"/>
    <m/>
    <m/>
    <m/>
    <s v=" "/>
    <m/>
    <m/>
    <x v="1"/>
    <m/>
    <m/>
    <m/>
    <m/>
    <m/>
    <m/>
    <x v="1"/>
    <x v="1"/>
    <m/>
    <d v="1905-07-08T00:00:00"/>
    <x v="5"/>
    <s v="Indicado para tombamento. Parecer desfavorável (Andrey)"/>
    <m/>
    <m/>
    <m/>
    <m/>
    <m/>
    <m/>
    <m/>
    <m/>
    <m/>
  </r>
  <r>
    <x v="0"/>
    <s v="Indeferido em 06/05/2016 (82ª reunião do Conselho)"/>
    <s v="01450.011563/2008-53"/>
    <x v="5"/>
    <x v="23"/>
    <s v="Brasília"/>
    <x v="4"/>
    <s v="Memorial Israel Pinheiro"/>
    <n v="1"/>
    <x v="1"/>
    <n v="0"/>
    <n v="1550"/>
    <n v="2007"/>
    <m/>
    <m/>
    <m/>
    <x v="9"/>
    <x v="4"/>
    <m/>
    <m/>
    <m/>
    <s v=" "/>
    <m/>
    <m/>
    <x v="1"/>
    <m/>
    <m/>
    <m/>
    <m/>
    <m/>
    <m/>
    <x v="1"/>
    <x v="1"/>
    <m/>
    <d v="1905-07-08T00:00:00"/>
    <x v="5"/>
    <s v="Indicado para tombamento. Parecer desfavorável (Andrey)"/>
    <m/>
    <m/>
    <m/>
    <m/>
    <m/>
    <m/>
    <m/>
    <m/>
    <m/>
  </r>
  <r>
    <x v="0"/>
    <s v="Indeferido em 06/05/2016 (82ª reunião do Conselho)"/>
    <s v="01450.011563/2008-53"/>
    <x v="5"/>
    <x v="15"/>
    <s v="Goiânia"/>
    <x v="4"/>
    <s v="Centro Cultural Oscar Niemeyer"/>
    <n v="1"/>
    <x v="1"/>
    <n v="0"/>
    <n v="1550"/>
    <n v="2007"/>
    <m/>
    <m/>
    <m/>
    <x v="9"/>
    <x v="4"/>
    <m/>
    <m/>
    <m/>
    <s v=" "/>
    <m/>
    <m/>
    <x v="1"/>
    <m/>
    <m/>
    <m/>
    <m/>
    <m/>
    <m/>
    <x v="1"/>
    <x v="1"/>
    <m/>
    <d v="1905-07-08T00:00:00"/>
    <x v="5"/>
    <s v="Indicado para tombamento. Parecer desfavorável (Andrey)"/>
    <m/>
    <m/>
    <m/>
    <m/>
    <m/>
    <m/>
    <m/>
    <m/>
    <m/>
  </r>
  <r>
    <x v="0"/>
    <s v="Indeferido em 06/05/2016 (82ª reunião do Conselho)"/>
    <s v="01450.011563/2008-53"/>
    <x v="2"/>
    <x v="18"/>
    <s v="Natal"/>
    <x v="4"/>
    <s v="Torre do Parque Dom Nivaldo Monte"/>
    <n v="1"/>
    <x v="1"/>
    <n v="0"/>
    <n v="1550"/>
    <n v="2007"/>
    <m/>
    <m/>
    <m/>
    <x v="9"/>
    <x v="4"/>
    <m/>
    <m/>
    <m/>
    <s v=" "/>
    <m/>
    <m/>
    <x v="1"/>
    <m/>
    <m/>
    <m/>
    <m/>
    <m/>
    <m/>
    <x v="1"/>
    <x v="1"/>
    <m/>
    <d v="1905-07-08T00:00:00"/>
    <x v="5"/>
    <s v="Indicado para tombamento. Parecer desfavorável (Andrey)"/>
    <m/>
    <m/>
    <m/>
    <m/>
    <m/>
    <m/>
    <m/>
    <m/>
    <m/>
  </r>
  <r>
    <x v="0"/>
    <s v="Indeferido em 06/05/2016 (82ª reunião do Conselho)"/>
    <s v="01450.011563/2008-53"/>
    <x v="3"/>
    <x v="12"/>
    <s v="São Paulo"/>
    <x v="4"/>
    <s v="Memorial da América Latina"/>
    <n v="1"/>
    <x v="1"/>
    <n v="0"/>
    <n v="1550"/>
    <n v="2007"/>
    <m/>
    <m/>
    <m/>
    <x v="9"/>
    <x v="4"/>
    <m/>
    <m/>
    <m/>
    <s v=" "/>
    <m/>
    <m/>
    <x v="1"/>
    <m/>
    <m/>
    <m/>
    <m/>
    <m/>
    <m/>
    <x v="1"/>
    <x v="1"/>
    <m/>
    <d v="1905-07-08T00:00:00"/>
    <x v="5"/>
    <s v="Indicado para tombamento. Parecer desfavorável (Andrey)"/>
    <m/>
    <m/>
    <m/>
    <m/>
    <m/>
    <m/>
    <m/>
    <m/>
    <m/>
  </r>
  <r>
    <x v="0"/>
    <s v="Indeferido em 06/05/2016 (82ª reunião do Conselho)"/>
    <s v="01450.011563/2008-53"/>
    <x v="3"/>
    <x v="3"/>
    <s v="Volta Redonda"/>
    <x v="4"/>
    <s v="Monumento Nove de Novembro"/>
    <n v="1"/>
    <x v="1"/>
    <n v="0"/>
    <n v="1550"/>
    <n v="2007"/>
    <m/>
    <m/>
    <m/>
    <x v="9"/>
    <x v="4"/>
    <m/>
    <m/>
    <m/>
    <s v=" "/>
    <m/>
    <m/>
    <x v="1"/>
    <m/>
    <m/>
    <m/>
    <m/>
    <m/>
    <m/>
    <x v="1"/>
    <x v="1"/>
    <m/>
    <d v="1905-07-08T00:00:00"/>
    <x v="5"/>
    <s v="Indicado para tombamento. Parecer desfavorável (Andrey)"/>
    <m/>
    <m/>
    <m/>
    <m/>
    <m/>
    <m/>
    <m/>
    <m/>
    <m/>
  </r>
  <r>
    <x v="0"/>
    <s v="Indeferido em 06/05/2016 (82ª reunião do Conselho)"/>
    <s v="01450.011563/2008-53"/>
    <x v="3"/>
    <x v="3"/>
    <s v="Duque de Caxias"/>
    <x v="4"/>
    <s v="Centro Cultural"/>
    <n v="1"/>
    <x v="1"/>
    <n v="0"/>
    <n v="1550"/>
    <n v="2007"/>
    <m/>
    <m/>
    <m/>
    <x v="9"/>
    <x v="4"/>
    <m/>
    <m/>
    <m/>
    <s v=" "/>
    <m/>
    <m/>
    <x v="1"/>
    <m/>
    <m/>
    <m/>
    <m/>
    <m/>
    <m/>
    <x v="1"/>
    <x v="1"/>
    <m/>
    <d v="1905-07-08T00:00:00"/>
    <x v="5"/>
    <s v="Indicado para tombamento. Parecer desfavorável (Andrey)"/>
    <m/>
    <m/>
    <m/>
    <m/>
    <m/>
    <m/>
    <m/>
    <m/>
    <m/>
  </r>
  <r>
    <x v="0"/>
    <s v="Indeferido em 06/05/2016 (82ª reunião do Conselho)"/>
    <s v="01450.011563/2008-53"/>
    <x v="3"/>
    <x v="3"/>
    <s v="Paty dos Alferes"/>
    <x v="4"/>
    <s v="Capela de Santa Cecília"/>
    <n v="1"/>
    <x v="1"/>
    <n v="0"/>
    <n v="1550"/>
    <n v="2007"/>
    <m/>
    <m/>
    <m/>
    <x v="9"/>
    <x v="4"/>
    <m/>
    <m/>
    <m/>
    <s v=" "/>
    <s v="Bem Imóvel"/>
    <s v="Edificação"/>
    <x v="1"/>
    <m/>
    <m/>
    <m/>
    <m/>
    <m/>
    <m/>
    <x v="1"/>
    <x v="1"/>
    <m/>
    <d v="1905-07-08T00:00:00"/>
    <x v="5"/>
    <s v="Indicado para tombamento pelo Conselho Consultivo. "/>
    <s v="Não se aplica"/>
    <m/>
    <s v="Não se aplica"/>
    <m/>
    <s v="sim"/>
    <m/>
    <m/>
    <m/>
    <s v="Inserido na poligonal de tombamento do Conjunto Urbanístico de Brasília"/>
  </r>
  <r>
    <x v="0"/>
    <m/>
    <s v="01450.011563/2008-53"/>
    <x v="3"/>
    <x v="3"/>
    <s v="Rio de Janeiro"/>
    <x v="4"/>
    <s v="Passarela do Samba"/>
    <n v="1"/>
    <x v="0"/>
    <n v="0"/>
    <n v="1550"/>
    <n v="2007"/>
    <m/>
    <m/>
    <m/>
    <x v="9"/>
    <x v="0"/>
    <m/>
    <m/>
    <m/>
    <s v="RJ-3304557-BI-ED-00111_x0009_"/>
    <m/>
    <m/>
    <x v="1"/>
    <s v="x"/>
    <m/>
    <m/>
    <m/>
    <n v="2016"/>
    <n v="82"/>
    <x v="74"/>
    <x v="7"/>
    <m/>
    <m/>
    <x v="0"/>
    <m/>
    <m/>
    <m/>
    <m/>
    <m/>
    <m/>
    <m/>
    <m/>
    <m/>
    <m/>
  </r>
  <r>
    <x v="2"/>
    <s v="SE-BA: 14/10/2008"/>
    <s v="01502.001384/2007-74"/>
    <x v="2"/>
    <x v="5"/>
    <s v="Salvador"/>
    <x v="4"/>
    <s v="Edifício Caramuru"/>
    <n v="1"/>
    <x v="1"/>
    <n v="1"/>
    <n v="1551"/>
    <n v="2008"/>
    <m/>
    <m/>
    <m/>
    <x v="9"/>
    <x v="8"/>
    <m/>
    <m/>
    <m/>
    <s v=" "/>
    <s v="Bem Imóvel"/>
    <s v="Edificação"/>
    <x v="1"/>
    <m/>
    <m/>
    <m/>
    <m/>
    <m/>
    <m/>
    <x v="1"/>
    <x v="1"/>
    <m/>
    <m/>
    <x v="0"/>
    <m/>
    <m/>
    <m/>
    <m/>
    <m/>
    <m/>
    <m/>
    <m/>
    <m/>
    <m/>
  </r>
  <r>
    <x v="0"/>
    <m/>
    <s v="01450.006200/2008-04"/>
    <x v="2"/>
    <x v="5"/>
    <s v="Salvador"/>
    <x v="7"/>
    <s v="Salvador, BA: Conjunto Arquitetônico, Urbanístico e Paisagístico da Cidade Baixa de Salvador"/>
    <n v="1"/>
    <x v="0"/>
    <n v="1"/>
    <n v="1552"/>
    <n v="2008"/>
    <m/>
    <m/>
    <m/>
    <x v="9"/>
    <x v="0"/>
    <m/>
    <m/>
    <m/>
    <s v="BA2927408BICU00012"/>
    <s v="Bem Imóvel"/>
    <s v="Conjunto Urbano"/>
    <x v="1"/>
    <d v="2013-05-10T00:00:00"/>
    <d v="2013-05-10T00:00:00"/>
    <m/>
    <m/>
    <n v="2009"/>
    <n v="61"/>
    <x v="76"/>
    <x v="7"/>
    <m/>
    <m/>
    <x v="0"/>
    <s v="Comunicado, DOU, Seção 3, 15 de julho de 2013, do Tombamento definitivo do Conjunto Urbano e Arquitetônico da Cidade Baixa de Salvador, no Estado da Bahia, processo nº 1552-T-08, inscrito no Livro do Tombado Histórico, vol. III, fl. 68/69, número de inscr"/>
    <s v="T"/>
    <s v="sim"/>
    <s v="T"/>
    <s v="sim"/>
    <s v="sim"/>
    <s v="não"/>
    <s v="sim"/>
    <n v="2009"/>
    <s v="estudo concluído (SICG) para normatização; falta elaborar minuta de portaria"/>
  </r>
  <r>
    <x v="0"/>
    <s v="Voltou ao DEPAM. Devolvido ao Arquivo em 24/08/2015"/>
    <s v="01450.005680/2008-88"/>
    <x v="4"/>
    <x v="27"/>
    <s v="Porto Nacional"/>
    <x v="7"/>
    <s v="Núcleo Histórico de Porto Nacional"/>
    <n v="1"/>
    <x v="0"/>
    <n v="1"/>
    <n v="1553"/>
    <n v="2008"/>
    <m/>
    <m/>
    <m/>
    <x v="9"/>
    <x v="3"/>
    <m/>
    <m/>
    <m/>
    <s v="TO1718204BICU00001"/>
    <s v="Bem Imóvel"/>
    <s v="Conjunto Urbano"/>
    <x v="1"/>
    <m/>
    <d v="2011-11-17T00:00:00"/>
    <m/>
    <m/>
    <n v="2008"/>
    <n v="59"/>
    <x v="60"/>
    <x v="7"/>
    <n v="2014"/>
    <m/>
    <x v="0"/>
    <s v="Rerratificação homologada por meio da Portaria nº 111, de 15 de outubro de 2014"/>
    <s v="T"/>
    <s v="sim"/>
    <s v="T"/>
    <s v="sim"/>
    <s v="sim"/>
    <s v="não"/>
    <s v="sim"/>
    <n v="2011"/>
    <s v="Estudos para normatização iniciados durante as Oficinas Regionais m 2011. Aguardando revisão das poligonais."/>
  </r>
  <r>
    <x v="0"/>
    <m/>
    <s v="01450.005681/2008-22"/>
    <x v="2"/>
    <x v="13"/>
    <s v="Parnaíba"/>
    <x v="7"/>
    <s v="Conjunto Histórico e Paisagístico de Parnaíba"/>
    <n v="1"/>
    <x v="0"/>
    <n v="1"/>
    <n v="1554"/>
    <n v="2008"/>
    <m/>
    <m/>
    <m/>
    <x v="9"/>
    <x v="0"/>
    <m/>
    <m/>
    <m/>
    <s v="PI-2207702-BI-CU-00002"/>
    <s v="Bem Imóvel"/>
    <s v="Conjunto Urbano"/>
    <x v="1"/>
    <d v="2011-06-08T00:00:00"/>
    <d v="2011-06-07T00:00:00"/>
    <m/>
    <m/>
    <n v="2008"/>
    <n v="58"/>
    <x v="60"/>
    <x v="7"/>
    <m/>
    <m/>
    <x v="0"/>
    <m/>
    <s v="T"/>
    <s v="sim"/>
    <s v="T"/>
    <s v="sim"/>
    <s v="sim"/>
    <s v="não"/>
    <s v="sim"/>
    <n v="2008"/>
    <s v="Pré-setorização do processo de tombamento, complementada por contratação do SICG."/>
  </r>
  <r>
    <x v="2"/>
    <s v="Escritório Técnico Cachoeira 18/09/2012"/>
    <s v="1502.000.382/2007-68"/>
    <x v="2"/>
    <x v="5"/>
    <s v="São Félix"/>
    <x v="14"/>
    <s v="Terreiro de Candomblé do Cajá, situado na Fazenda Capivari"/>
    <n v="1"/>
    <x v="1"/>
    <n v="1"/>
    <n v="1555"/>
    <n v="2008"/>
    <m/>
    <m/>
    <m/>
    <x v="9"/>
    <x v="8"/>
    <m/>
    <m/>
    <m/>
    <s v=" "/>
    <s v="Bem Imóvel"/>
    <s v="Conjunto Arquitetônico"/>
    <x v="0"/>
    <m/>
    <m/>
    <m/>
    <m/>
    <m/>
    <m/>
    <x v="1"/>
    <x v="1"/>
    <m/>
    <m/>
    <x v="0"/>
    <m/>
    <m/>
    <m/>
    <m/>
    <m/>
    <m/>
    <m/>
    <m/>
    <m/>
    <m/>
  </r>
  <r>
    <x v="8"/>
    <s v="anexado ao processo Centro histórico da cidade de Pelotas (01458.002962/2009-34)"/>
    <s v="01450.001485/2008-89"/>
    <x v="0"/>
    <x v="0"/>
    <s v="Pelotas"/>
    <x v="6"/>
    <s v="Sítio Charqueador Pelotense"/>
    <n v="1"/>
    <x v="1"/>
    <n v="1"/>
    <n v="1556"/>
    <n v="2008"/>
    <m/>
    <m/>
    <m/>
    <x v="9"/>
    <x v="6"/>
    <m/>
    <m/>
    <m/>
    <s v=" "/>
    <s v="Bem Imóvel"/>
    <s v="Conjunto Arquitetônico"/>
    <x v="3"/>
    <m/>
    <m/>
    <m/>
    <m/>
    <m/>
    <m/>
    <x v="1"/>
    <x v="1"/>
    <m/>
    <m/>
    <x v="0"/>
    <m/>
    <m/>
    <m/>
    <m/>
    <m/>
    <m/>
    <m/>
    <m/>
    <m/>
    <m/>
  </r>
  <r>
    <x v="0"/>
    <m/>
    <s v="01450.008735/2008-10"/>
    <x v="2"/>
    <x v="13"/>
    <s v="Teresina"/>
    <x v="2"/>
    <s v="Conjunto da Estação Ferroviária de Teresina"/>
    <n v="1"/>
    <x v="0"/>
    <n v="1"/>
    <n v="1557"/>
    <n v="2008"/>
    <m/>
    <m/>
    <m/>
    <x v="9"/>
    <x v="0"/>
    <m/>
    <m/>
    <m/>
    <s v="PI-2211001-BI-CA-00001_x0009_"/>
    <s v="Bem Imóvel"/>
    <s v="Conjunto Arquitetônico"/>
    <x v="1"/>
    <m/>
    <d v="2013-07-19T00:00:00"/>
    <d v="2013-07-19T00:00:00"/>
    <m/>
    <n v="2012"/>
    <n v="70"/>
    <x v="76"/>
    <x v="7"/>
    <m/>
    <m/>
    <x v="0"/>
    <m/>
    <s v="T"/>
    <s v="sim"/>
    <s v="T"/>
    <s v="sim"/>
    <m/>
    <m/>
    <m/>
    <m/>
    <m/>
  </r>
  <r>
    <x v="0"/>
    <s v="Voltou ao DEPAM. Devolvido ao Arquivo em 13/08/2015"/>
    <s v="01408.003336/2008-70"/>
    <x v="2"/>
    <x v="18"/>
    <s v="Natal"/>
    <x v="7"/>
    <s v="Centro Histórico de Natal"/>
    <n v="1"/>
    <x v="0"/>
    <n v="1"/>
    <n v="1558"/>
    <n v="2008"/>
    <m/>
    <m/>
    <m/>
    <x v="9"/>
    <x v="0"/>
    <m/>
    <m/>
    <m/>
    <s v="RN-2408102-BI-CU-00001"/>
    <s v="Bem Imóvel"/>
    <s v="Conjunto Urbano"/>
    <x v="1"/>
    <d v="2015-11-13T00:00:00"/>
    <d v="2015-11-13T00:00:00"/>
    <m/>
    <m/>
    <s v="2010, 2012"/>
    <s v="66, 69"/>
    <x v="61"/>
    <x v="7"/>
    <m/>
    <m/>
    <x v="0"/>
    <s v="Homologação: PORTARIA Nº 72, DE 16 DE JULHO DE 2014"/>
    <s v="T"/>
    <s v="sim"/>
    <s v="T"/>
    <s v="sim"/>
    <s v="sim"/>
    <m/>
    <s v="sim"/>
    <n v="2012"/>
    <s v="Estudos para normatização iniciados durante as Oficinas Regionais m 2011 e subsídios contratados em 2012."/>
  </r>
  <r>
    <x v="0"/>
    <s v="Indeferido em 24/02/2015"/>
    <s v="01502.002990/2007-15"/>
    <x v="2"/>
    <x v="5"/>
    <s v="Salvador"/>
    <x v="3"/>
    <s v="Acervos arquitetônico, Artístico e Documental da Escola de Belas Artes da UFBA"/>
    <n v="1"/>
    <x v="1"/>
    <n v="1"/>
    <n v="1559"/>
    <n v="2008"/>
    <d v="2007-12-21T00:00:00"/>
    <s v="Congregação da Escola de Belas Artes da UFBA"/>
    <m/>
    <x v="9"/>
    <x v="4"/>
    <m/>
    <d v="2015-02-24T00:00:00"/>
    <m/>
    <s v=" "/>
    <s v="Bem Móvel e Integrado"/>
    <s v="Acervo"/>
    <x v="1"/>
    <m/>
    <m/>
    <m/>
    <m/>
    <m/>
    <m/>
    <x v="1"/>
    <x v="1"/>
    <m/>
    <d v="2015-02-24T00:00:00"/>
    <x v="5"/>
    <m/>
    <m/>
    <m/>
    <m/>
    <m/>
    <m/>
    <m/>
    <m/>
    <m/>
    <m/>
  </r>
  <r>
    <x v="3"/>
    <s v="CGID:04/10/2013. Estava no Conselho, pedimos retorno ao DEPAM para revisar a indicação do tombamento, em consonância com a proposta de registro (2013)"/>
    <s v="01450.004866/2008-10"/>
    <x v="2"/>
    <x v="13"/>
    <s v="Teresina"/>
    <x v="0"/>
    <s v="Igreja Nossa Senhora de Lourdes"/>
    <n v="1"/>
    <x v="3"/>
    <n v="1"/>
    <n v="1560"/>
    <n v="2008"/>
    <m/>
    <m/>
    <m/>
    <x v="9"/>
    <x v="9"/>
    <s v="DEFERIMENTO"/>
    <m/>
    <d v="2011-03-18T00:00:00"/>
    <s v="PI2211001BIED00002"/>
    <s v="Bem Imóvel"/>
    <s v="Edificação"/>
    <x v="0"/>
    <m/>
    <m/>
    <m/>
    <m/>
    <m/>
    <m/>
    <x v="1"/>
    <x v="1"/>
    <m/>
    <m/>
    <x v="0"/>
    <m/>
    <s v="Não se aplica"/>
    <m/>
    <s v="T"/>
    <s v="sim"/>
    <m/>
    <m/>
    <m/>
    <m/>
    <m/>
  </r>
  <r>
    <x v="2"/>
    <s v="Devolvido à SE-PI a pedido do Arquivo Central, para comprovação da propriedade, antes da inscrição. 14/08/2015"/>
    <s v="01450.010249/2008-53"/>
    <x v="2"/>
    <x v="13"/>
    <s v="Floriano"/>
    <x v="4"/>
    <s v="Estabelecimento das Fazendas Nacionais do Piauí: Estabelecimento Rural São Pedro de Alcântara, no Município de Floriano."/>
    <n v="1"/>
    <x v="0"/>
    <n v="1"/>
    <n v="1561"/>
    <n v="2008"/>
    <m/>
    <m/>
    <m/>
    <x v="9"/>
    <x v="0"/>
    <m/>
    <m/>
    <m/>
    <s v="PI2203909BIED00002"/>
    <s v="Bem Imóvel"/>
    <s v="Edificação"/>
    <x v="1"/>
    <m/>
    <s v="25.05.15"/>
    <m/>
    <m/>
    <n v="2014"/>
    <n v="75"/>
    <x v="61"/>
    <x v="1"/>
    <m/>
    <m/>
    <x v="0"/>
    <s v="Homologação: PORTARIA Nº 87, DE 3 DE SETEMBRO DE 2014"/>
    <s v="T"/>
    <s v="sim"/>
    <s v="T"/>
    <s v="sim"/>
    <m/>
    <m/>
    <m/>
    <m/>
    <m/>
  </r>
  <r>
    <x v="2"/>
    <s v="Devolvido à SE-PI a pedido do Arquivo Central, para comprovação da propriedade, antes da inscrição. 14/08/2015"/>
    <s v="01450.010249/2008-53"/>
    <x v="2"/>
    <x v="13"/>
    <s v="Campinas do Piauí"/>
    <x v="2"/>
    <s v="Estabelecimento das Fazendas Nacionais do Piauí: Fábrica de Manteiga e Queijo, no Município de Campinas do Piauí"/>
    <n v="1"/>
    <x v="0"/>
    <n v="0"/>
    <n v="1561"/>
    <n v="2008"/>
    <m/>
    <m/>
    <m/>
    <x v="9"/>
    <x v="0"/>
    <m/>
    <m/>
    <m/>
    <s v="PI2202109BICA00001"/>
    <s v="Bem Imóvel"/>
    <s v="Edificação"/>
    <x v="1"/>
    <m/>
    <s v="25.05.15"/>
    <m/>
    <m/>
    <n v="2014"/>
    <n v="75"/>
    <x v="61"/>
    <x v="1"/>
    <m/>
    <m/>
    <x v="0"/>
    <s v="Homologação: PORTARIA Nº 87, DE 3 DE SETEMBRO DE 2014"/>
    <s v="T"/>
    <s v="sim"/>
    <s v="T"/>
    <s v="sim"/>
    <m/>
    <m/>
    <m/>
    <m/>
    <m/>
  </r>
  <r>
    <x v="0"/>
    <m/>
    <s v="01450.010250/2008-88"/>
    <x v="2"/>
    <x v="13"/>
    <s v="Piracuruca"/>
    <x v="7"/>
    <s v="Conjunto Histórico e Paisagístico de Piracuruca"/>
    <n v="1"/>
    <x v="0"/>
    <n v="1"/>
    <n v="1562"/>
    <n v="2008"/>
    <m/>
    <m/>
    <m/>
    <x v="9"/>
    <x v="0"/>
    <m/>
    <m/>
    <m/>
    <s v="PI-2208304-BI-CU-00001"/>
    <s v="Bem Imóvel"/>
    <s v="Conjunto Urbano"/>
    <x v="1"/>
    <d v="2013-08-09T00:00:00"/>
    <d v="2013-08-09T00:00:00"/>
    <m/>
    <m/>
    <n v="2012"/>
    <n v="69"/>
    <x v="76"/>
    <x v="7"/>
    <m/>
    <m/>
    <x v="0"/>
    <s v="Inscrito em 09.08.2013. Livro Histórico, v.3, f. 077-080, nº 621 / Livro Arqueológico, Etnog. e Paisag., v.2, f. 090-093, nº 168."/>
    <s v="T"/>
    <s v="sim"/>
    <s v="T"/>
    <s v="sim"/>
    <m/>
    <s v="não"/>
    <s v="sim"/>
    <s v="2009/2010"/>
    <s v="Pré-setorização do processo de tombamento, complementada por contratação do SICG."/>
  </r>
  <r>
    <x v="0"/>
    <m/>
    <s v="01498.000892/2008-22"/>
    <x v="2"/>
    <x v="2"/>
    <s v="Recife"/>
    <x v="10"/>
    <s v="Praça da República/Jardins do Palácio Campo das Princesas - Jardins de Burle Marx na Cidade de Recife"/>
    <n v="1"/>
    <x v="0"/>
    <n v="1"/>
    <n v="1563"/>
    <n v="2008"/>
    <d v="2008-04-23T00:00:00"/>
    <s v="Laboratório da Paisagem do Departamento de Arquitetura e Urbanismo/UFPE"/>
    <d v="2008-06-18T00:00:00"/>
    <x v="9"/>
    <x v="0"/>
    <m/>
    <m/>
    <m/>
    <s v="_x0009_PE-2611606-PS-JD-00006"/>
    <s v="Bem Paisagístico"/>
    <s v="Jardim Histórico"/>
    <x v="1"/>
    <s v="x"/>
    <s v="x"/>
    <s v="x"/>
    <m/>
    <n v="2015"/>
    <n v="79"/>
    <x v="1"/>
    <x v="1"/>
    <m/>
    <m/>
    <x v="0"/>
    <s v="Homologado por meio da PORTARIA No- 84, DE 9 DE SETEMBRO DE 2015"/>
    <s v="S"/>
    <s v="sim"/>
    <s v="S"/>
    <s v="sim"/>
    <s v="sim"/>
    <m/>
    <m/>
    <m/>
    <m/>
  </r>
  <r>
    <x v="0"/>
    <m/>
    <s v="01498.000892/2008-23"/>
    <x v="2"/>
    <x v="2"/>
    <s v="Recife"/>
    <x v="10"/>
    <s v="Praça de Casa Forte - Jardins de Burle Marx na Cidade de Recife"/>
    <n v="1"/>
    <x v="0"/>
    <n v="0"/>
    <n v="1563"/>
    <n v="2008"/>
    <d v="2008-04-24T00:00:00"/>
    <s v="Laboratório da Paisagem do Departamento de Arquitetura e Urbanismo/UFPE"/>
    <d v="2008-06-19T00:00:00"/>
    <x v="10"/>
    <x v="0"/>
    <m/>
    <m/>
    <m/>
    <s v="_x0009_PE-2611606-PS-JD-00002"/>
    <s v="Bem Paisagístico"/>
    <s v="Jardim Histórico"/>
    <x v="1"/>
    <s v="x"/>
    <s v="x"/>
    <s v="x"/>
    <m/>
    <n v="2015"/>
    <n v="79"/>
    <x v="1"/>
    <x v="1"/>
    <m/>
    <m/>
    <x v="0"/>
    <s v="Homologado por meio da PORTARIA No- 84, DE 9 DE SETEMBRO DE 2016"/>
    <s v="S"/>
    <s v="sim"/>
    <s v="S"/>
    <s v="sim"/>
    <s v="sim"/>
    <m/>
    <m/>
    <m/>
    <m/>
  </r>
  <r>
    <x v="0"/>
    <m/>
    <s v="01498.000892/2008-24"/>
    <x v="2"/>
    <x v="2"/>
    <s v="Recife"/>
    <x v="10"/>
    <s v="Praça do Derby - Jardins de Burle Marx na Cidade de Recife"/>
    <n v="1"/>
    <x v="0"/>
    <n v="0"/>
    <n v="1563"/>
    <n v="2008"/>
    <d v="2008-04-25T00:00:00"/>
    <s v="Laboratório da Paisagem do Departamento de Arquitetura e Urbanismo/UFPE"/>
    <d v="2008-06-20T00:00:00"/>
    <x v="11"/>
    <x v="0"/>
    <m/>
    <m/>
    <m/>
    <s v="_x0009_PE-2611606-PS-JD-00005"/>
    <s v="Bem Paisagístico"/>
    <s v="Jardim Histórico"/>
    <x v="1"/>
    <s v="x"/>
    <s v="x"/>
    <s v="x"/>
    <m/>
    <n v="2015"/>
    <n v="79"/>
    <x v="1"/>
    <x v="1"/>
    <m/>
    <m/>
    <x v="0"/>
    <s v="Homologado por meio da PORTARIA No- 84, DE 9 DE SETEMBRO DE 2017"/>
    <s v="S"/>
    <s v="sim"/>
    <s v="S"/>
    <s v="sim"/>
    <s v="sim"/>
    <m/>
    <m/>
    <m/>
    <m/>
  </r>
  <r>
    <x v="0"/>
    <m/>
    <s v="01498.000892/2008-25"/>
    <x v="2"/>
    <x v="2"/>
    <s v="Recife"/>
    <x v="10"/>
    <s v="Praça Euclides da Cunha - Jardins de Burle Marx na Cidade de Recife"/>
    <n v="1"/>
    <x v="0"/>
    <n v="0"/>
    <n v="1563"/>
    <n v="2008"/>
    <d v="2008-04-26T00:00:00"/>
    <s v="Laboratório da Paisagem do Departamento de Arquitetura e Urbanismo/UFPE"/>
    <d v="2008-06-21T00:00:00"/>
    <x v="12"/>
    <x v="0"/>
    <m/>
    <m/>
    <m/>
    <s v="PE-2611606-PS-JD-00003"/>
    <s v="Bem Paisagístico"/>
    <s v="Jardim Histórico"/>
    <x v="1"/>
    <s v="x"/>
    <s v="x"/>
    <s v="x"/>
    <m/>
    <n v="2015"/>
    <n v="79"/>
    <x v="1"/>
    <x v="1"/>
    <m/>
    <m/>
    <x v="0"/>
    <s v="Homologado por meio da PORTARIA No- 84, DE 9 DE SETEMBRO DE 2018"/>
    <s v="S"/>
    <s v="sim"/>
    <s v="S"/>
    <s v="sim"/>
    <s v="sim"/>
    <m/>
    <m/>
    <m/>
    <m/>
  </r>
  <r>
    <x v="0"/>
    <m/>
    <s v="01498.000892/2008-26"/>
    <x v="2"/>
    <x v="2"/>
    <s v="Recife"/>
    <x v="10"/>
    <s v="Praça Faria Neves - Jardins de Burle Marx na Cidade de Recife"/>
    <n v="1"/>
    <x v="0"/>
    <n v="0"/>
    <n v="1563"/>
    <n v="2008"/>
    <d v="2008-04-27T00:00:00"/>
    <s v="Laboratório da Paisagem do Departamento de Arquitetura e Urbanismo/UFPE"/>
    <d v="2008-06-22T00:00:00"/>
    <x v="13"/>
    <x v="0"/>
    <m/>
    <m/>
    <m/>
    <s v="PE-2611606-PS-JD-00001"/>
    <s v="Bem Paisagístico"/>
    <s v="Jardim Histórico"/>
    <x v="1"/>
    <s v="x"/>
    <s v="x"/>
    <s v="x"/>
    <m/>
    <n v="2015"/>
    <n v="79"/>
    <x v="1"/>
    <x v="1"/>
    <m/>
    <m/>
    <x v="0"/>
    <s v="Homologado por meio da PORTARIA No- 84, DE 9 DE SETEMBRO DE 2019"/>
    <s v="S"/>
    <s v="sim"/>
    <s v="S"/>
    <s v="sim"/>
    <s v="sim"/>
    <m/>
    <m/>
    <m/>
    <m/>
  </r>
  <r>
    <x v="0"/>
    <m/>
    <s v="01498.000892/2008-27"/>
    <x v="2"/>
    <x v="2"/>
    <s v="Recife"/>
    <x v="10"/>
    <s v="Praça Salgado Filho - Jardins de Burle Marx na Cidade de Recife"/>
    <n v="1"/>
    <x v="0"/>
    <n v="0"/>
    <n v="1563"/>
    <n v="2008"/>
    <d v="2008-04-28T00:00:00"/>
    <s v="Laboratório da Paisagem do Departamento de Arquitetura e Urbanismo/UFPE"/>
    <d v="2008-06-23T00:00:00"/>
    <x v="14"/>
    <x v="0"/>
    <m/>
    <m/>
    <m/>
    <s v="PE-2611606-PS-JD-00004"/>
    <s v="Bem Paisagístico"/>
    <s v="Jardim Histórico"/>
    <x v="1"/>
    <s v="x"/>
    <s v="x"/>
    <s v="x"/>
    <m/>
    <n v="2015"/>
    <n v="79"/>
    <x v="1"/>
    <x v="1"/>
    <m/>
    <m/>
    <x v="0"/>
    <s v="Homologado por meio da PORTARIA No- 84, DE 9 DE SETEMBRO DE 2020"/>
    <s v="S"/>
    <s v="sim"/>
    <s v="S"/>
    <s v="sim"/>
    <s v="sim"/>
    <m/>
    <m/>
    <m/>
    <m/>
  </r>
  <r>
    <x v="2"/>
    <s v="Encaminhado à Superintendência em 01/10/2010"/>
    <s v="01450.013084/2008-71"/>
    <x v="0"/>
    <x v="0"/>
    <s v="São Gabriel"/>
    <x v="11"/>
    <s v="Sítio Histórico de Caiboaté"/>
    <n v="1"/>
    <x v="1"/>
    <n v="1"/>
    <n v="1564"/>
    <n v="2008"/>
    <m/>
    <m/>
    <m/>
    <x v="9"/>
    <x v="8"/>
    <m/>
    <m/>
    <m/>
    <s v=" "/>
    <s v="Bem Paisagístico"/>
    <s v="Paisagem"/>
    <x v="1"/>
    <m/>
    <m/>
    <m/>
    <m/>
    <m/>
    <m/>
    <x v="1"/>
    <x v="1"/>
    <m/>
    <m/>
    <x v="0"/>
    <m/>
    <m/>
    <m/>
    <m/>
    <m/>
    <m/>
    <m/>
    <m/>
    <m/>
    <m/>
  </r>
  <r>
    <x v="0"/>
    <m/>
    <s v="01450.014370/2008-54"/>
    <x v="3"/>
    <x v="12"/>
    <s v="Iguape"/>
    <x v="6"/>
    <s v="Bens Culturais da Imigração Japonesa no Vale do Ribeira - Engenho, Sede Social e Residência Colônia Katsura"/>
    <n v="1"/>
    <x v="0"/>
    <n v="1"/>
    <n v="1565"/>
    <n v="2008"/>
    <m/>
    <m/>
    <m/>
    <x v="9"/>
    <x v="0"/>
    <m/>
    <m/>
    <m/>
    <s v="SP3520301BICA00001"/>
    <s v="Bem Imóvel"/>
    <s v="Conjunto Arquitetônico"/>
    <x v="3"/>
    <d v="2013-03-25T00:00:00"/>
    <d v="2013-03-25T00:00:00"/>
    <d v="2013-03-25T00:00:00"/>
    <m/>
    <n v="2010"/>
    <n v="64"/>
    <x v="76"/>
    <x v="7"/>
    <m/>
    <m/>
    <x v="0"/>
    <m/>
    <s v="T"/>
    <s v="sim"/>
    <m/>
    <m/>
    <m/>
    <m/>
    <m/>
    <m/>
    <m/>
  </r>
  <r>
    <x v="0"/>
    <m/>
    <s v="01450.014370/2008-54"/>
    <x v="3"/>
    <x v="12"/>
    <s v="Registro"/>
    <x v="4"/>
    <s v="Bens Culturais da Imigração Japonesa no Vale do Ribeira - Fábrica de chá Amaya"/>
    <n v="1"/>
    <x v="0"/>
    <n v="0"/>
    <n v="1565"/>
    <n v="2008"/>
    <m/>
    <m/>
    <m/>
    <x v="9"/>
    <x v="0"/>
    <m/>
    <m/>
    <m/>
    <s v="SP3542602BIED00007"/>
    <s v="Bem Imóvel"/>
    <s v="Edificação"/>
    <x v="1"/>
    <d v="2013-03-25T00:00:00"/>
    <d v="2013-03-25T00:00:00"/>
    <d v="2013-03-25T00:00:00"/>
    <m/>
    <n v="2010"/>
    <n v="64"/>
    <x v="76"/>
    <x v="7"/>
    <m/>
    <m/>
    <x v="0"/>
    <m/>
    <s v="Não se aplica"/>
    <m/>
    <m/>
    <m/>
    <m/>
    <m/>
    <m/>
    <m/>
    <m/>
  </r>
  <r>
    <x v="0"/>
    <m/>
    <s v="01450.014370/2008-54"/>
    <x v="3"/>
    <x v="12"/>
    <s v="Registro"/>
    <x v="4"/>
    <s v="Bens Culturais da Imigração Japonesa no Vale do Ribeira - Fábrica de Chá Kawagiri"/>
    <n v="1"/>
    <x v="0"/>
    <n v="0"/>
    <n v="1565"/>
    <n v="2008"/>
    <m/>
    <m/>
    <m/>
    <x v="9"/>
    <x v="0"/>
    <m/>
    <m/>
    <m/>
    <s v="SP3542602BIED00006"/>
    <s v="Bem Imóvel"/>
    <s v="Edificação"/>
    <x v="1"/>
    <d v="2013-03-25T00:00:00"/>
    <d v="2013-03-25T00:00:00"/>
    <d v="2013-03-25T00:00:00"/>
    <m/>
    <n v="2010"/>
    <n v="64"/>
    <x v="76"/>
    <x v="7"/>
    <m/>
    <m/>
    <x v="0"/>
    <m/>
    <s v="Não se aplica"/>
    <m/>
    <m/>
    <m/>
    <m/>
    <m/>
    <m/>
    <m/>
    <m/>
  </r>
  <r>
    <x v="0"/>
    <m/>
    <s v="01450.014370/2008-54"/>
    <x v="3"/>
    <x v="12"/>
    <s v="Registro"/>
    <x v="6"/>
    <s v="Bens Culturais da Imigração Japonesa no Vale do Ribeira - Fábrica de Chá e Residência Shimizu"/>
    <n v="1"/>
    <x v="0"/>
    <n v="0"/>
    <n v="1565"/>
    <n v="2008"/>
    <m/>
    <m/>
    <m/>
    <x v="9"/>
    <x v="0"/>
    <m/>
    <m/>
    <m/>
    <s v="SP3542602BICA00001"/>
    <s v="Bem Imóvel"/>
    <s v="Conjunto Arquitetônico"/>
    <x v="1"/>
    <d v="2013-03-25T00:00:00"/>
    <d v="2013-03-25T00:00:00"/>
    <d v="2013-03-25T00:00:00"/>
    <m/>
    <n v="2010"/>
    <n v="64"/>
    <x v="76"/>
    <x v="7"/>
    <m/>
    <m/>
    <x v="0"/>
    <m/>
    <m/>
    <m/>
    <m/>
    <m/>
    <m/>
    <m/>
    <m/>
    <m/>
    <m/>
  </r>
  <r>
    <x v="0"/>
    <m/>
    <s v="01450.014370/2008-54"/>
    <x v="3"/>
    <x v="12"/>
    <s v="Registro"/>
    <x v="4"/>
    <s v="Bens Culturais da Imigração Japonesa no Vale do Ribeira - Residência Fukasawa"/>
    <n v="1"/>
    <x v="0"/>
    <n v="0"/>
    <n v="1565"/>
    <n v="2008"/>
    <m/>
    <m/>
    <m/>
    <x v="9"/>
    <x v="0"/>
    <m/>
    <m/>
    <m/>
    <s v="SP3542602BIED00003"/>
    <s v="Bem Imóvel"/>
    <s v="Edificação"/>
    <x v="1"/>
    <d v="2013-03-25T00:00:00"/>
    <d v="2013-03-25T00:00:00"/>
    <d v="2013-03-25T00:00:00"/>
    <m/>
    <n v="2010"/>
    <n v="64"/>
    <x v="76"/>
    <x v="7"/>
    <m/>
    <m/>
    <x v="0"/>
    <m/>
    <s v="Não se aplica"/>
    <m/>
    <m/>
    <m/>
    <m/>
    <m/>
    <m/>
    <m/>
    <m/>
  </r>
  <r>
    <x v="0"/>
    <m/>
    <s v="01450.014370/2008-54"/>
    <x v="3"/>
    <x v="12"/>
    <s v="Registro"/>
    <x v="4"/>
    <s v="Bens Culturais da Imigração Japonesa no Vale do Ribeira - Residência Gozo Okiyama"/>
    <n v="1"/>
    <x v="0"/>
    <n v="0"/>
    <n v="1565"/>
    <n v="2008"/>
    <m/>
    <m/>
    <m/>
    <x v="9"/>
    <x v="0"/>
    <m/>
    <m/>
    <m/>
    <s v="SP3542602BIED00002"/>
    <s v="Bem Imóvel"/>
    <s v="Edificação"/>
    <x v="1"/>
    <d v="2013-03-25T00:00:00"/>
    <d v="2013-03-25T00:00:00"/>
    <d v="2013-03-25T00:00:00"/>
    <m/>
    <n v="2010"/>
    <n v="64"/>
    <x v="76"/>
    <x v="7"/>
    <m/>
    <m/>
    <x v="0"/>
    <m/>
    <s v="Não se aplica"/>
    <m/>
    <m/>
    <m/>
    <m/>
    <m/>
    <m/>
    <m/>
    <m/>
  </r>
  <r>
    <x v="0"/>
    <m/>
    <s v="01450.014370/2008-54"/>
    <x v="3"/>
    <x v="12"/>
    <s v="Registro"/>
    <x v="4"/>
    <s v="Bens Culturais da Imigração Japonesa no Vale do Ribeira - Residência Senhora Susu Okiyama"/>
    <n v="1"/>
    <x v="0"/>
    <n v="0"/>
    <n v="1565"/>
    <n v="2008"/>
    <m/>
    <m/>
    <m/>
    <x v="9"/>
    <x v="0"/>
    <m/>
    <m/>
    <m/>
    <s v="SP3542602BIED00001"/>
    <s v="Bem Imóvel"/>
    <s v="Edificação"/>
    <x v="1"/>
    <d v="2013-03-25T00:00:00"/>
    <d v="2013-03-25T00:00:00"/>
    <d v="2013-03-25T00:00:00"/>
    <m/>
    <n v="2010"/>
    <n v="64"/>
    <x v="76"/>
    <x v="7"/>
    <m/>
    <m/>
    <x v="0"/>
    <m/>
    <s v="Não se aplica"/>
    <m/>
    <m/>
    <m/>
    <m/>
    <m/>
    <m/>
    <m/>
    <m/>
  </r>
  <r>
    <x v="0"/>
    <m/>
    <s v="01450.014370/2008-54"/>
    <x v="3"/>
    <x v="12"/>
    <s v="Registro"/>
    <x v="4"/>
    <s v="Bens Culturais da Imigração Japonesa no Vale do Ribeira - Residência Família Hokugawa"/>
    <n v="1"/>
    <x v="0"/>
    <n v="0"/>
    <n v="1565"/>
    <n v="2008"/>
    <m/>
    <m/>
    <m/>
    <x v="9"/>
    <x v="0"/>
    <m/>
    <m/>
    <m/>
    <s v="SP3542602BIED00004"/>
    <s v="Bem Imóvel"/>
    <s v="Edificação"/>
    <x v="1"/>
    <d v="2013-03-25T00:00:00"/>
    <d v="2013-03-25T00:00:00"/>
    <d v="2013-03-25T00:00:00"/>
    <m/>
    <n v="2010"/>
    <n v="64"/>
    <x v="76"/>
    <x v="7"/>
    <m/>
    <m/>
    <x v="0"/>
    <m/>
    <s v="Não se aplica"/>
    <m/>
    <m/>
    <m/>
    <m/>
    <m/>
    <m/>
    <m/>
    <m/>
  </r>
  <r>
    <x v="0"/>
    <m/>
    <s v="01450.014370/2008-54"/>
    <x v="3"/>
    <x v="12"/>
    <s v="Registro"/>
    <x v="4"/>
    <s v="Bens Culturais da Imigração Japonesa no Vale do Ribeira - Residência Família Amaya"/>
    <n v="1"/>
    <x v="0"/>
    <n v="0"/>
    <n v="1565"/>
    <n v="2008"/>
    <m/>
    <m/>
    <m/>
    <x v="9"/>
    <x v="0"/>
    <m/>
    <m/>
    <m/>
    <s v="SP-3542602-BI-ED-00008"/>
    <s v="Bem Imóvel"/>
    <s v="Edificação"/>
    <x v="1"/>
    <d v="2013-03-25T00:00:00"/>
    <d v="2013-03-25T00:00:00"/>
    <d v="2013-03-25T00:00:00"/>
    <m/>
    <n v="2010"/>
    <n v="64"/>
    <x v="76"/>
    <x v="7"/>
    <m/>
    <m/>
    <x v="0"/>
    <m/>
    <s v="Não se aplica"/>
    <m/>
    <m/>
    <m/>
    <m/>
    <m/>
    <m/>
    <m/>
    <m/>
  </r>
  <r>
    <x v="0"/>
    <m/>
    <s v="01450.014370/2008-54"/>
    <x v="3"/>
    <x v="12"/>
    <s v="Registro"/>
    <x v="4"/>
    <s v="Igreja de São Francisco Xavier "/>
    <n v="1"/>
    <x v="0"/>
    <n v="0"/>
    <n v="1565"/>
    <n v="2008"/>
    <m/>
    <m/>
    <m/>
    <x v="9"/>
    <x v="0"/>
    <m/>
    <m/>
    <m/>
    <s v="SP-3542602-BI-ED-00009"/>
    <s v="Bem Imóvel"/>
    <s v="Edificação"/>
    <x v="0"/>
    <m/>
    <d v="2013-03-01T00:00:00"/>
    <m/>
    <m/>
    <n v="2010"/>
    <n v="64"/>
    <x v="76"/>
    <x v="7"/>
    <m/>
    <m/>
    <x v="0"/>
    <m/>
    <m/>
    <m/>
    <m/>
    <m/>
    <m/>
    <m/>
    <m/>
    <m/>
    <m/>
  </r>
  <r>
    <x v="0"/>
    <m/>
    <s v="01450.014370/2008-54"/>
    <x v="3"/>
    <x v="12"/>
    <s v="Registro"/>
    <x v="4"/>
    <s v="Sede da Kaigai Kogyo Kabushiki KaishaKKKK "/>
    <n v="1"/>
    <x v="0"/>
    <n v="0"/>
    <n v="1565"/>
    <n v="2008"/>
    <m/>
    <m/>
    <m/>
    <x v="9"/>
    <x v="0"/>
    <m/>
    <m/>
    <m/>
    <s v="SP-3542602-BI-ED-00010"/>
    <s v="Bem Imóvel"/>
    <s v="Edificação"/>
    <x v="1"/>
    <m/>
    <d v="2013-03-01T00:00:00"/>
    <m/>
    <m/>
    <n v="2010"/>
    <n v="64"/>
    <x v="76"/>
    <x v="7"/>
    <m/>
    <m/>
    <x v="0"/>
    <m/>
    <s v="Não se aplica"/>
    <m/>
    <m/>
    <m/>
    <m/>
    <m/>
    <m/>
    <m/>
    <m/>
  </r>
  <r>
    <x v="0"/>
    <m/>
    <s v="01450.014370/2008-54"/>
    <x v="3"/>
    <x v="12"/>
    <s v="Registro"/>
    <x v="0"/>
    <s v="Bens Culturais da Imigração Japonesa no Vale do Ribeira - Igreja Episcopal Anglicana"/>
    <n v="1"/>
    <x v="0"/>
    <n v="0"/>
    <n v="1565"/>
    <n v="2008"/>
    <m/>
    <m/>
    <m/>
    <x v="9"/>
    <x v="0"/>
    <m/>
    <m/>
    <m/>
    <s v="SP3542602BIED00005"/>
    <s v="Bem Imóvel"/>
    <s v="Edificação"/>
    <x v="0"/>
    <d v="2013-03-25T00:00:00"/>
    <d v="2013-03-25T00:00:00"/>
    <d v="2013-03-25T00:00:00"/>
    <m/>
    <n v="2010"/>
    <n v="64"/>
    <x v="76"/>
    <x v="7"/>
    <m/>
    <m/>
    <x v="0"/>
    <m/>
    <s v="Não se aplica"/>
    <m/>
    <m/>
    <m/>
    <m/>
    <m/>
    <m/>
    <m/>
    <m/>
  </r>
  <r>
    <x v="0"/>
    <m/>
    <s v="01450.014370/2008-54"/>
    <x v="3"/>
    <x v="12"/>
    <s v="Registro"/>
    <x v="3"/>
    <s v="Bens Culturais da Imigração Japonesa no Vale do Ribeira - Primeiras mudas de chá variedade Assam"/>
    <n v="1"/>
    <x v="0"/>
    <n v="0"/>
    <n v="1565"/>
    <n v="2008"/>
    <m/>
    <m/>
    <m/>
    <x v="9"/>
    <x v="0"/>
    <m/>
    <m/>
    <m/>
    <s v="SP3542602BMCL00001"/>
    <s v="Bem Móvel e Integrado"/>
    <s v="Coleção"/>
    <x v="1"/>
    <d v="2013-03-25T00:00:00"/>
    <d v="2013-03-25T00:00:00"/>
    <d v="2013-03-25T00:00:00"/>
    <m/>
    <n v="2010"/>
    <n v="64"/>
    <x v="76"/>
    <x v="7"/>
    <m/>
    <m/>
    <x v="0"/>
    <m/>
    <s v="Não se aplica"/>
    <m/>
    <m/>
    <m/>
    <m/>
    <m/>
    <m/>
    <m/>
    <m/>
  </r>
  <r>
    <x v="0"/>
    <m/>
    <s v="01458.002237/2008-85"/>
    <x v="3"/>
    <x v="6"/>
    <s v="Belo Horizonte"/>
    <x v="3"/>
    <s v="Acervo do Museu de Artes e Ofícios"/>
    <n v="1"/>
    <x v="0"/>
    <n v="1"/>
    <n v="1566"/>
    <n v="2008"/>
    <m/>
    <m/>
    <m/>
    <x v="9"/>
    <x v="0"/>
    <m/>
    <m/>
    <m/>
    <s v=" MG-3106200-BM-AC-00001"/>
    <s v="Bem Móvel e Integrado"/>
    <s v="Acervo"/>
    <x v="1"/>
    <d v="2015-07-14T00:00:00"/>
    <d v="2015-07-14T00:00:00"/>
    <m/>
    <m/>
    <n v="2014"/>
    <n v="77"/>
    <x v="61"/>
    <x v="7"/>
    <m/>
    <m/>
    <x v="0"/>
    <s v="Aprovado pelo Conselho em 04/12/2014."/>
    <s v="Não se aplica"/>
    <m/>
    <s v="Não se aplica"/>
    <m/>
    <m/>
    <m/>
    <m/>
    <m/>
    <m/>
  </r>
  <r>
    <x v="3"/>
    <s v="Rerratificação homologada pela PORTARIA Nº 124, DE 28 DE DEZEMBRO DE 2018. DOU 31/12/2018. para inscrição"/>
    <s v="01492.000116/1998-68"/>
    <x v="4"/>
    <x v="20"/>
    <s v="Serra do Navio"/>
    <x v="7"/>
    <s v="Vila Serra do Navio"/>
    <n v="1"/>
    <x v="0"/>
    <n v="1"/>
    <n v="1567"/>
    <n v="2008"/>
    <m/>
    <m/>
    <m/>
    <x v="9"/>
    <x v="3"/>
    <m/>
    <m/>
    <m/>
    <s v="AP1600055BICU00001"/>
    <s v="Bem Imóvel"/>
    <s v="Conjunto Urbano"/>
    <x v="1"/>
    <d v="2012-01-11T00:00:00"/>
    <d v="2012-01-11T00:00:00"/>
    <d v="2012-01-11T00:00:00"/>
    <m/>
    <n v="2010"/>
    <n v="63"/>
    <x v="45"/>
    <x v="7"/>
    <m/>
    <m/>
    <x v="0"/>
    <m/>
    <s v="T"/>
    <s v="sim"/>
    <s v="S/D"/>
    <m/>
    <m/>
    <s v="não"/>
    <s v="sim"/>
    <n v="2011"/>
    <s v="Não tem delimitação de entorno pq está em meio à Floresta Amazônica, que já é protegida, e toda a área de interesse está tombada.Estudos encaminhados do processo de tombamento e trabalhados nas Oficinas de Normatização."/>
  </r>
  <r>
    <x v="0"/>
    <m/>
    <s v="01512.000182/2001-09"/>
    <x v="0"/>
    <x v="0"/>
    <s v="Santa Tereza"/>
    <x v="7"/>
    <s v="Núcleo urbano de Santa Tereza"/>
    <n v="1"/>
    <x v="0"/>
    <n v="1"/>
    <n v="1568"/>
    <n v="2008"/>
    <m/>
    <m/>
    <m/>
    <x v="9"/>
    <x v="0"/>
    <m/>
    <m/>
    <m/>
    <s v="RS4317251BICU00001"/>
    <s v="Bem Imóvel"/>
    <s v="Conjunto Urbano"/>
    <x v="1"/>
    <d v="2012-02-24T00:00:00"/>
    <d v="2012-02-24T00:00:00"/>
    <m/>
    <m/>
    <n v="2010"/>
    <n v="65"/>
    <x v="45"/>
    <x v="7"/>
    <m/>
    <m/>
    <x v="0"/>
    <s v="Inscrito em 24.02.2012. Livro Histórico, v.3, f. 025-026, nº 603 / Livro Arqueológico, Etnog. e Paisag., v.2, f. 066-067, nº 153."/>
    <s v="T"/>
    <s v="sim"/>
    <s v="T"/>
    <s v="sim"/>
    <s v="sim"/>
    <m/>
    <s v="sim"/>
    <s v="2008-2009"/>
    <s v="Haveria estudos para normatização junto com o Processo de Tombamento. Foi contratado INCEU (2008), verificar resultado."/>
  </r>
  <r>
    <x v="0"/>
    <m/>
    <s v="01512.000089/2008-62"/>
    <x v="0"/>
    <x v="0"/>
    <s v="Jaguarão"/>
    <x v="7"/>
    <s v="Conjunto Histórico e Paisagístico de Jaguarão"/>
    <n v="1"/>
    <x v="0"/>
    <n v="1"/>
    <n v="1569"/>
    <n v="2008"/>
    <m/>
    <m/>
    <m/>
    <x v="9"/>
    <x v="0"/>
    <m/>
    <m/>
    <m/>
    <s v="RS-4311007-BI-CU-00001"/>
    <s v="Bem Imóvel"/>
    <s v="Conjunto Urbano"/>
    <x v="1"/>
    <d v="2012-12-27T00:00:00"/>
    <d v="2012-12-27T00:00:00"/>
    <m/>
    <m/>
    <n v="2011"/>
    <n v="67"/>
    <x v="45"/>
    <x v="7"/>
    <m/>
    <m/>
    <x v="0"/>
    <m/>
    <s v="T"/>
    <s v="sim"/>
    <s v="T"/>
    <s v="sim"/>
    <s v="sim"/>
    <s v="não"/>
    <s v="sim"/>
    <n v="2010"/>
    <s v="Aguardando homologação do ministro para encaminhar a normatização"/>
  </r>
  <r>
    <x v="0"/>
    <m/>
    <s v="01512.000067/2008-01"/>
    <x v="0"/>
    <x v="0"/>
    <s v="Jaguarão"/>
    <x v="9"/>
    <s v="Ponte Internacional Mauá"/>
    <n v="1"/>
    <x v="0"/>
    <n v="1"/>
    <n v="1570"/>
    <n v="2009"/>
    <m/>
    <m/>
    <m/>
    <x v="9"/>
    <x v="0"/>
    <m/>
    <m/>
    <m/>
    <s v="RS4311007BIOE00001"/>
    <s v="Bem Imóvel"/>
    <s v="Obra de Engenharia"/>
    <x v="1"/>
    <d v="2012-09-20T00:00:00"/>
    <d v="2012-09-20T00:00:00"/>
    <m/>
    <d v="2012-09-20T00:00:00"/>
    <n v="2011"/>
    <n v="67"/>
    <x v="45"/>
    <x v="7"/>
    <m/>
    <m/>
    <x v="0"/>
    <s v="Inscrito em 20.02.2012. Livro Histórico, v.3, f. 041-043, nº 607 / Livro Arqueológico, Etnog. e Paisag., v.2, f. 072-073, nº 157 / Livro Artes Aplicadas, v.1, f. 02-05, nº 005."/>
    <s v="Não se aplica"/>
    <m/>
    <s v="sim"/>
    <m/>
    <m/>
    <s v="não"/>
    <s v="sim"/>
    <n v="2010"/>
    <s v="Entorno adota os mesmos critérios do setor onde está inserido. Elaborado a partir do processo de tombamento."/>
  </r>
  <r>
    <x v="0"/>
    <s v="Processo INDEFERIDO em 25/05/2010, conforme decisão do Consellho Consultivo do Patrimônio Cultural em sua 62ª Reunião, realizada no dia 03.12.2009."/>
    <s v="01500.002530/2008-80"/>
    <x v="3"/>
    <x v="3"/>
    <s v="Niterói"/>
    <x v="4"/>
    <s v="Castelo do Conde Pereira Carneiro, situado à Rua Barão de Mauá"/>
    <n v="1"/>
    <x v="1"/>
    <n v="1"/>
    <n v="1571"/>
    <n v="2009"/>
    <m/>
    <m/>
    <m/>
    <x v="9"/>
    <x v="4"/>
    <m/>
    <m/>
    <m/>
    <s v=" "/>
    <s v="Bem Imóvel"/>
    <s v="Edificação"/>
    <x v="1"/>
    <m/>
    <m/>
    <m/>
    <m/>
    <m/>
    <m/>
    <x v="1"/>
    <x v="1"/>
    <m/>
    <d v="2010-05-25T00:00:00"/>
    <x v="5"/>
    <m/>
    <m/>
    <m/>
    <m/>
    <m/>
    <m/>
    <m/>
    <m/>
    <m/>
    <m/>
  </r>
  <r>
    <x v="0"/>
    <s v="Processo INDEFERIDO em 25/05/2010, conforme decisão do Consellho Consultivo do Patrimônio Cultural em sua 62ª Reunião, realizada no dia 03.12.2009."/>
    <s v="01500.002530/2008-80"/>
    <x v="3"/>
    <x v="3"/>
    <s v="Niterói"/>
    <x v="0"/>
    <s v="Igreja de Nossa Senhora da Penha, situada na Ladeira Major Rocha, Ponta d´Areia"/>
    <n v="1"/>
    <x v="1"/>
    <n v="0"/>
    <n v="1571"/>
    <n v="2009"/>
    <m/>
    <m/>
    <m/>
    <x v="9"/>
    <x v="4"/>
    <m/>
    <m/>
    <m/>
    <s v=" "/>
    <s v="Bem Imóvel"/>
    <s v="Edificação"/>
    <x v="0"/>
    <m/>
    <m/>
    <m/>
    <m/>
    <m/>
    <m/>
    <x v="1"/>
    <x v="1"/>
    <m/>
    <d v="2010-05-25T00:00:00"/>
    <x v="5"/>
    <m/>
    <m/>
    <m/>
    <m/>
    <m/>
    <m/>
    <m/>
    <m/>
    <m/>
    <m/>
  </r>
  <r>
    <x v="0"/>
    <s v="Processo INDEFERIDO em 25/05/2010, conforme decisão do Consellho Consultivo do Patrimônio Cultural em sua 62ª Reunião, realizada no dia 03.12.2009."/>
    <s v="01502.001364/2005-31"/>
    <x v="2"/>
    <x v="5"/>
    <s v="Valença"/>
    <x v="4"/>
    <s v="IMÓVEL À RUA CONSELHEIRO CUNHA LOPES 65, (SOCIEDADE SÃO VICENTE DE PAULO) "/>
    <n v="1"/>
    <x v="1"/>
    <n v="1"/>
    <n v="1572"/>
    <n v="2009"/>
    <m/>
    <m/>
    <m/>
    <x v="9"/>
    <x v="4"/>
    <m/>
    <m/>
    <m/>
    <s v=" "/>
    <s v="Bem Imóvel"/>
    <s v="Edificação"/>
    <x v="1"/>
    <m/>
    <m/>
    <m/>
    <m/>
    <m/>
    <m/>
    <x v="1"/>
    <x v="1"/>
    <m/>
    <d v="2010-05-25T00:00:00"/>
    <x v="5"/>
    <s v="esteve na pauta da 62ª Reunião do Conselho, quando foi indicado o ARQUIVAMENTO"/>
    <m/>
    <m/>
    <m/>
    <m/>
    <m/>
    <m/>
    <m/>
    <m/>
    <m/>
  </r>
  <r>
    <x v="0"/>
    <s v="Processo INDEFERIDO em 25/05/2010, conforme decisão do Consellho Consultivo do Patrimônio Cultural em sua 62ª Reunião, realizada no dia 03.12.2009."/>
    <s v="01450.013622/2007-47"/>
    <x v="2"/>
    <x v="5"/>
    <s v="Santo Amaro"/>
    <x v="5"/>
    <s v="RUÍNAS DO SOLAR DE ARAMARÉ."/>
    <n v="1"/>
    <x v="1"/>
    <n v="1"/>
    <n v="1573"/>
    <n v="2009"/>
    <m/>
    <m/>
    <m/>
    <x v="9"/>
    <x v="4"/>
    <m/>
    <m/>
    <m/>
    <s v=" "/>
    <s v="Bem Imóvel"/>
    <s v="Ruína"/>
    <x v="1"/>
    <m/>
    <m/>
    <m/>
    <m/>
    <m/>
    <m/>
    <x v="1"/>
    <x v="1"/>
    <m/>
    <s v="25/05//2010"/>
    <x v="5"/>
    <m/>
    <m/>
    <m/>
    <m/>
    <m/>
    <m/>
    <m/>
    <m/>
    <m/>
    <m/>
  </r>
  <r>
    <x v="0"/>
    <s v="INDEFERIDO em 13/11/2014"/>
    <s v="01506.002636/2008-23"/>
    <x v="3"/>
    <x v="12"/>
    <s v="Taubaté"/>
    <x v="4"/>
    <s v="IMÓVEL DENOMINADO VILA SANTO ALEIXO SITUADO À RUA Dr. EMILIO WINTHER, Nº 374, CENTRO."/>
    <n v="1"/>
    <x v="1"/>
    <n v="1"/>
    <n v="1574"/>
    <n v="2009"/>
    <m/>
    <m/>
    <m/>
    <x v="9"/>
    <x v="4"/>
    <m/>
    <m/>
    <m/>
    <s v=" "/>
    <s v="Bem Imóvel"/>
    <s v="Edificação"/>
    <x v="1"/>
    <m/>
    <m/>
    <m/>
    <m/>
    <m/>
    <m/>
    <x v="1"/>
    <x v="1"/>
    <m/>
    <d v="2014-11-13T00:00:00"/>
    <x v="5"/>
    <m/>
    <m/>
    <m/>
    <m/>
    <m/>
    <m/>
    <m/>
    <m/>
    <m/>
    <m/>
  </r>
  <r>
    <x v="3"/>
    <m/>
    <s v="01500.004018/2008-78"/>
    <x v="3"/>
    <x v="3"/>
    <s v="Miracema"/>
    <x v="7"/>
    <s v="Centro histórico de Miracema."/>
    <n v="1"/>
    <x v="1"/>
    <n v="1"/>
    <n v="1575"/>
    <n v="2009"/>
    <m/>
    <m/>
    <m/>
    <x v="9"/>
    <x v="8"/>
    <s v="DEFERIMENTO"/>
    <m/>
    <m/>
    <s v=" "/>
    <s v="Bem Imóvel"/>
    <s v="Conjunto Urbano"/>
    <x v="1"/>
    <m/>
    <m/>
    <m/>
    <m/>
    <m/>
    <m/>
    <x v="1"/>
    <x v="1"/>
    <m/>
    <m/>
    <x v="0"/>
    <m/>
    <m/>
    <m/>
    <m/>
    <m/>
    <m/>
    <m/>
    <m/>
    <m/>
    <m/>
  </r>
  <r>
    <x v="3"/>
    <s v="CGID. Devolvido ao DEPAM por nossa orientação, uma vez que se trata de bem paleontológico."/>
    <s v="01450.015940/2008-23"/>
    <x v="2"/>
    <x v="7"/>
    <s v="Sousa"/>
    <x v="15"/>
    <s v="SÍTIO COM PEGADAS DE DINOSSAURO DA BACIA DO PEIXE."/>
    <n v="1"/>
    <x v="1"/>
    <n v="1"/>
    <n v="1576"/>
    <n v="2009"/>
    <m/>
    <m/>
    <m/>
    <x v="9"/>
    <x v="8"/>
    <s v="DEFERIMENTO"/>
    <m/>
    <m/>
    <s v=" "/>
    <s v="Bem Paleontológico"/>
    <s v="Sítio"/>
    <x v="1"/>
    <m/>
    <m/>
    <m/>
    <m/>
    <m/>
    <m/>
    <x v="1"/>
    <x v="1"/>
    <m/>
    <m/>
    <x v="0"/>
    <m/>
    <m/>
    <m/>
    <m/>
    <m/>
    <m/>
    <m/>
    <m/>
    <m/>
    <m/>
  </r>
  <r>
    <x v="0"/>
    <m/>
    <s v="01401.000091/2006-27"/>
    <x v="5"/>
    <x v="21"/>
    <s v="Corumbá"/>
    <x v="9"/>
    <s v="Ponte Ferroviária Eurico Gaspar Dutra sobre o Rio Paraguai"/>
    <n v="1"/>
    <x v="0"/>
    <n v="1"/>
    <n v="1577"/>
    <n v="2009"/>
    <m/>
    <m/>
    <m/>
    <x v="9"/>
    <x v="0"/>
    <m/>
    <m/>
    <m/>
    <s v="MS5003207BIOE00001"/>
    <s v="Bem Imóvel"/>
    <s v="Obra de Engenharia"/>
    <x v="1"/>
    <d v="2014-10-03T00:00:00"/>
    <d v="2014-10-03T00:00:00"/>
    <d v="2014-10-03T00:00:00"/>
    <m/>
    <n v="2012"/>
    <n v="71"/>
    <x v="70"/>
    <x v="7"/>
    <m/>
    <m/>
    <x v="0"/>
    <s v="Livro Belas Artes: inscrição 643, volume 002, folha 079-080, data 03/10/2014_x000a_Livro Histórico: inscrição 628, volume 003, folha 096, data 03/10/2014_x000a_Livro Arqueológico, Etnográfico e Paisagístico: inscrição 173, volume 003, folha 008, data 03/10/2014_x000a_Porta"/>
    <s v="Não se aplica"/>
    <m/>
    <s v="T"/>
    <s v="sim"/>
    <m/>
    <m/>
    <m/>
    <m/>
    <m/>
  </r>
  <r>
    <x v="0"/>
    <s v="Processo INDEFERIDO em 25/04/2011."/>
    <s v="01500.004448/2008-90"/>
    <x v="3"/>
    <x v="3"/>
    <s v="Rio de Janeiro"/>
    <x v="4"/>
    <s v="IMÓVEL À RUA IMPERATRIZ LEOPOLDINA, Nº 28 E O ALINHAMENTO DO CITADO LOGRADOURO"/>
    <n v="1"/>
    <x v="1"/>
    <n v="1"/>
    <n v="1578"/>
    <n v="2009"/>
    <m/>
    <m/>
    <m/>
    <x v="9"/>
    <x v="4"/>
    <m/>
    <m/>
    <m/>
    <s v=" "/>
    <s v="Bem Imóvel"/>
    <s v="Edificação"/>
    <x v="1"/>
    <m/>
    <m/>
    <m/>
    <m/>
    <m/>
    <m/>
    <x v="1"/>
    <x v="1"/>
    <m/>
    <d v="2011-04-25T00:00:00"/>
    <x v="5"/>
    <m/>
    <m/>
    <m/>
    <m/>
    <m/>
    <m/>
    <m/>
    <m/>
    <m/>
    <m/>
  </r>
  <r>
    <x v="0"/>
    <s v="Processo INDEFERIDO em 13/04/2009."/>
    <s v="01450.003495/2007-78"/>
    <x v="3"/>
    <x v="3"/>
    <s v="Rio de Janeiro"/>
    <x v="14"/>
    <s v="TENDA ESPIRITA VOVÓ MARIA CONGA DE ARRUDA, NO BAIRRO DO ESTÁCIO"/>
    <n v="1"/>
    <x v="1"/>
    <n v="1"/>
    <n v="1579"/>
    <n v="2009"/>
    <m/>
    <m/>
    <m/>
    <x v="9"/>
    <x v="4"/>
    <m/>
    <m/>
    <m/>
    <s v=" "/>
    <s v="Bem Imóvel"/>
    <s v="Conjunto Arquitetônico"/>
    <x v="0"/>
    <m/>
    <m/>
    <m/>
    <m/>
    <m/>
    <m/>
    <x v="1"/>
    <x v="1"/>
    <m/>
    <d v="2009-04-13T00:00:00"/>
    <x v="2"/>
    <m/>
    <m/>
    <m/>
    <m/>
    <m/>
    <m/>
    <m/>
    <m/>
    <m/>
    <m/>
  </r>
  <r>
    <x v="7"/>
    <s v="Os Processos 0888-T-73; 1028-T-80; 1504-T-09 e 1580-T-09 foram ANEXADOS ao Processo 1613-T-10."/>
    <s v="01494.000160/2009-53"/>
    <x v="2"/>
    <x v="8"/>
    <s v="Rosário"/>
    <x v="4"/>
    <s v="FORTE VERA CRUZ OU DO CALVÁRIO"/>
    <n v="0"/>
    <x v="1"/>
    <n v="1"/>
    <n v="1580"/>
    <n v="2009"/>
    <m/>
    <m/>
    <m/>
    <x v="9"/>
    <x v="6"/>
    <m/>
    <m/>
    <m/>
    <s v="MA2109601BIED00003"/>
    <s v="Bem Imóvel"/>
    <s v="Edificação"/>
    <x v="1"/>
    <m/>
    <m/>
    <m/>
    <m/>
    <m/>
    <m/>
    <x v="1"/>
    <x v="1"/>
    <m/>
    <m/>
    <x v="0"/>
    <m/>
    <m/>
    <m/>
    <m/>
    <m/>
    <m/>
    <m/>
    <m/>
    <m/>
    <m/>
  </r>
  <r>
    <x v="0"/>
    <s v="INDEFERIDO em 09.05.16"/>
    <s v="01512.000487/2009-60"/>
    <x v="0"/>
    <x v="0"/>
    <s v="Porto Alegre"/>
    <x v="7"/>
    <s v="Bairro Moinhos de Ventos"/>
    <n v="1"/>
    <x v="1"/>
    <n v="1"/>
    <n v="1581"/>
    <n v="2009"/>
    <m/>
    <m/>
    <m/>
    <x v="9"/>
    <x v="4"/>
    <m/>
    <m/>
    <m/>
    <s v=" "/>
    <s v="Bem Imóvel"/>
    <s v="Conjunto Urbano"/>
    <x v="1"/>
    <m/>
    <m/>
    <m/>
    <m/>
    <m/>
    <m/>
    <x v="1"/>
    <x v="1"/>
    <m/>
    <d v="1905-07-08T00:00:00"/>
    <x v="5"/>
    <m/>
    <m/>
    <m/>
    <m/>
    <m/>
    <m/>
    <m/>
    <m/>
    <m/>
    <m/>
  </r>
  <r>
    <x v="2"/>
    <s v="enviado para continuidade da instrução. Tombamento emergencial"/>
    <s v="01512.000602/2009-04"/>
    <x v="0"/>
    <x v="0"/>
    <s v="Novo Hamburgo"/>
    <x v="7"/>
    <s v="Centro Histórico de Novo Hamburgo (incluindo coleção pertencente à Fundação Ernesto Scheffel)"/>
    <n v="1"/>
    <x v="3"/>
    <n v="1"/>
    <n v="1582"/>
    <n v="2009"/>
    <m/>
    <m/>
    <m/>
    <x v="9"/>
    <x v="12"/>
    <m/>
    <m/>
    <m/>
    <s v="RS4313409BICU00001"/>
    <s v="Bem Imóvel"/>
    <s v="Conjunto Urbano"/>
    <x v="1"/>
    <m/>
    <m/>
    <m/>
    <m/>
    <m/>
    <m/>
    <x v="1"/>
    <x v="1"/>
    <m/>
    <m/>
    <x v="0"/>
    <m/>
    <m/>
    <m/>
    <m/>
    <m/>
    <m/>
    <m/>
    <m/>
    <m/>
    <m/>
  </r>
  <r>
    <x v="0"/>
    <m/>
    <s v="01458.001782/2009-35"/>
    <x v="3"/>
    <x v="3"/>
    <s v="Rio de Janeiro"/>
    <x v="4"/>
    <s v="Monumento aos Mortos da II Guerra Mundial, ou Monumento aos Pracinhas"/>
    <n v="1"/>
    <x v="0"/>
    <n v="1"/>
    <n v="1583"/>
    <n v="2009"/>
    <m/>
    <m/>
    <m/>
    <x v="9"/>
    <x v="0"/>
    <m/>
    <m/>
    <m/>
    <s v="RJ3304557BIED00003"/>
    <s v="Bem Móvel e Integrado"/>
    <s v="Artefato"/>
    <x v="1"/>
    <d v="2012-06-04T00:00:00"/>
    <d v="2012-06-04T00:00:00"/>
    <d v="2012-06-04T00:00:00"/>
    <m/>
    <n v="2010"/>
    <n v="65"/>
    <x v="45"/>
    <x v="7"/>
    <m/>
    <m/>
    <x v="0"/>
    <s v="Inscrito em 04.06.2012. Livro Histórico, v.3, f. 035, nº 604 / Livro Arqueológico, Etnog. e Paisag., v.2, f. 067, nº 154 / Livro Belas Artes, v.2, f. 071, nº 633."/>
    <s v="Não se aplica"/>
    <m/>
    <m/>
    <m/>
    <m/>
    <m/>
    <m/>
    <m/>
    <m/>
  </r>
  <r>
    <x v="0"/>
    <m/>
    <s v="01450.007679/2009-79"/>
    <x v="3"/>
    <x v="12"/>
    <s v="Iguape"/>
    <x v="7"/>
    <s v="Conjunto Histórico e Paisagístico de Iguape - SP"/>
    <n v="1"/>
    <x v="0"/>
    <n v="1"/>
    <n v="1584"/>
    <n v="2009"/>
    <m/>
    <m/>
    <m/>
    <x v="9"/>
    <x v="0"/>
    <m/>
    <m/>
    <m/>
    <s v="SP3520301BICU00001"/>
    <s v="Bem Imóvel"/>
    <s v="Conjunto Urbano"/>
    <x v="1"/>
    <d v="2011-09-30T00:00:00"/>
    <d v="2011-09-30T00:00:00"/>
    <m/>
    <m/>
    <n v="2009"/>
    <n v="62"/>
    <x v="60"/>
    <x v="7"/>
    <m/>
    <m/>
    <x v="0"/>
    <m/>
    <s v="T"/>
    <s v="sim"/>
    <s v="T"/>
    <s v="sim"/>
    <s v="sim"/>
    <s v="não"/>
    <s v="sim"/>
    <s v="2008/2011"/>
    <s v="Estudos encaminhados do Processo de tombamento, e revisados durante as Oficinas Regionais em 2011."/>
  </r>
  <r>
    <x v="0"/>
    <s v="Homologado pela PORTARIA Nº 116, DE 28 DE DEZEMBRO DE 2018. DOU 31/12/2018.  encaminhado para inscrição"/>
    <s v="01498.000710/2009/02"/>
    <x v="2"/>
    <x v="2"/>
    <s v="Recife"/>
    <x v="14"/>
    <s v="TERREIRO OBÁ OGUNTÉ-SÍTIO PAI ADÃO"/>
    <n v="1"/>
    <x v="0"/>
    <n v="1"/>
    <n v="1585"/>
    <n v="2009"/>
    <m/>
    <m/>
    <m/>
    <x v="9"/>
    <x v="0"/>
    <m/>
    <m/>
    <m/>
    <s v="PE-2611606-BI-CA-00003_x0009_"/>
    <s v="Bem Imóvel"/>
    <s v="Conjunto Arquitetônico"/>
    <x v="0"/>
    <d v="2019-11-21T00:00:00"/>
    <d v="2019-11-21T00:00:00"/>
    <m/>
    <m/>
    <n v="2018"/>
    <n v="90"/>
    <x v="74"/>
    <x v="7"/>
    <m/>
    <m/>
    <x v="0"/>
    <m/>
    <m/>
    <m/>
    <m/>
    <m/>
    <m/>
    <m/>
    <m/>
    <m/>
    <m/>
  </r>
  <r>
    <x v="0"/>
    <s v="Processo INDEFERIDO em 27/08/2014."/>
    <s v="01512.000468/2009-33"/>
    <x v="0"/>
    <x v="0"/>
    <s v="Rio Grande"/>
    <x v="2"/>
    <s v="Conjunto Arquitetônico da Antiga Fábrica Rheingantz"/>
    <n v="1"/>
    <x v="1"/>
    <n v="1"/>
    <n v="1586"/>
    <n v="2010"/>
    <m/>
    <m/>
    <m/>
    <x v="15"/>
    <x v="4"/>
    <m/>
    <m/>
    <m/>
    <s v=" "/>
    <s v="Bem Imóvel"/>
    <s v="Conjunto Arquitetônico"/>
    <x v="1"/>
    <m/>
    <m/>
    <m/>
    <m/>
    <m/>
    <m/>
    <x v="1"/>
    <x v="1"/>
    <m/>
    <d v="2014-08-27T00:00:00"/>
    <x v="5"/>
    <m/>
    <m/>
    <m/>
    <m/>
    <m/>
    <m/>
    <m/>
    <m/>
    <m/>
    <m/>
  </r>
  <r>
    <x v="2"/>
    <s v="Enviado para instrução da SE/AL em 11/06/2013"/>
    <s v="01458.002593/2009-80"/>
    <x v="2"/>
    <x v="17"/>
    <s v="Água Branca"/>
    <x v="7"/>
    <s v="Núcleo central da cidade de Água Branca"/>
    <n v="1"/>
    <x v="1"/>
    <n v="1"/>
    <n v="1587"/>
    <n v="2010"/>
    <m/>
    <m/>
    <m/>
    <x v="15"/>
    <x v="8"/>
    <m/>
    <m/>
    <m/>
    <s v=" "/>
    <s v="Bem Imóvel"/>
    <s v="Conjunto Urbano"/>
    <x v="1"/>
    <m/>
    <m/>
    <m/>
    <m/>
    <m/>
    <m/>
    <x v="1"/>
    <x v="1"/>
    <m/>
    <m/>
    <x v="0"/>
    <m/>
    <m/>
    <m/>
    <m/>
    <m/>
    <m/>
    <m/>
    <m/>
    <m/>
    <m/>
  </r>
  <r>
    <x v="0"/>
    <s v="Processo INDEFERIDO em 25/04/2011."/>
    <s v="01450.007380/2009-14"/>
    <x v="3"/>
    <x v="3"/>
    <s v="Rio de Janeiro"/>
    <x v="4"/>
    <s v="CINEMA OLÁRIA,SITUADO NA RUA URANUS, Nº 1474"/>
    <n v="1"/>
    <x v="1"/>
    <n v="1"/>
    <n v="1588"/>
    <n v="2010"/>
    <m/>
    <m/>
    <m/>
    <x v="15"/>
    <x v="4"/>
    <m/>
    <m/>
    <m/>
    <s v=" "/>
    <s v="Bem Imóvel"/>
    <s v="Edificação"/>
    <x v="1"/>
    <m/>
    <m/>
    <m/>
    <m/>
    <m/>
    <m/>
    <x v="1"/>
    <x v="1"/>
    <m/>
    <d v="2011-04-25T00:00:00"/>
    <x v="5"/>
    <m/>
    <m/>
    <m/>
    <m/>
    <m/>
    <m/>
    <m/>
    <m/>
    <m/>
    <m/>
  </r>
  <r>
    <x v="2"/>
    <s v="Na Superintendência do IPHAN/AL desde 04/03/2011"/>
    <s v="01458.002594/2009-24"/>
    <x v="2"/>
    <x v="17"/>
    <s v="Rio Largo"/>
    <x v="7"/>
    <s v="VILA INDUSTRIAL MODERNISTA, DENOMINADA DESTILARIA CENTRAL"/>
    <n v="1"/>
    <x v="1"/>
    <n v="1"/>
    <n v="1589"/>
    <n v="2010"/>
    <m/>
    <m/>
    <m/>
    <x v="15"/>
    <x v="8"/>
    <m/>
    <m/>
    <m/>
    <s v=" "/>
    <s v="Bem Imóvel"/>
    <s v="Conjunto Urbano"/>
    <x v="1"/>
    <m/>
    <m/>
    <m/>
    <m/>
    <m/>
    <m/>
    <x v="1"/>
    <x v="1"/>
    <m/>
    <m/>
    <x v="0"/>
    <m/>
    <m/>
    <m/>
    <m/>
    <m/>
    <m/>
    <m/>
    <m/>
    <m/>
    <m/>
  </r>
  <r>
    <x v="0"/>
    <m/>
    <s v="01506.000169/2010-11"/>
    <x v="3"/>
    <x v="12"/>
    <s v="São Luís do Paraitinga"/>
    <x v="7"/>
    <s v="Conjunto Histórico e Paisagístico de São Luis do Paraitinga"/>
    <n v="1"/>
    <x v="0"/>
    <n v="1"/>
    <n v="1590"/>
    <n v="2010"/>
    <m/>
    <m/>
    <m/>
    <x v="15"/>
    <x v="0"/>
    <m/>
    <m/>
    <m/>
    <s v="SP3550001BICU00001"/>
    <s v="Bem Imóvel"/>
    <s v="Conjunto Urbano"/>
    <x v="1"/>
    <d v="2012-12-05T00:00:00"/>
    <d v="2012-12-05T00:00:00"/>
    <m/>
    <m/>
    <n v="2010"/>
    <n v="66"/>
    <x v="45"/>
    <x v="7"/>
    <m/>
    <m/>
    <x v="0"/>
    <s v="Inscrito em 05/12/2012. Livro Histórico, v.3, f. 051-053, nº 612 / Livro Arqueológico, Etnog. e Paisag., v.2, f. 074-075, nº 161."/>
    <s v="T"/>
    <s v="sim"/>
    <s v="T"/>
    <s v="sim"/>
    <s v="sim"/>
    <s v="não"/>
    <s v="sim"/>
    <n v="2011"/>
    <s v="Estudos iniciados durante as Oficinas de Normatização em 2011"/>
  </r>
  <r>
    <x v="0"/>
    <s v="Encaminhado para indeferiemento em 18/09/2020"/>
    <s v="01450.007755/2009-46"/>
    <x v="3"/>
    <x v="12"/>
    <s v="São Paulo"/>
    <x v="3"/>
    <s v="COLEÇÃO ORIGINÁRIAS DO INSTITUTO CULTURAL BANCO SANTOS"/>
    <n v="1"/>
    <x v="1"/>
    <n v="1"/>
    <n v="1591"/>
    <n v="2010"/>
    <m/>
    <m/>
    <m/>
    <x v="15"/>
    <x v="4"/>
    <s v="INDEFERIMENTO"/>
    <d v="2020-09-18T00:00:00"/>
    <m/>
    <s v=" "/>
    <s v="Bem Móvel e Integrado"/>
    <s v="Coleção"/>
    <x v="1"/>
    <m/>
    <m/>
    <m/>
    <m/>
    <m/>
    <m/>
    <x v="1"/>
    <x v="1"/>
    <m/>
    <m/>
    <x v="0"/>
    <m/>
    <m/>
    <m/>
    <m/>
    <m/>
    <m/>
    <m/>
    <m/>
    <m/>
    <m/>
  </r>
  <r>
    <x v="0"/>
    <m/>
    <s v="01450.003937/2010-81"/>
    <x v="3"/>
    <x v="6"/>
    <s v="Paracatu"/>
    <x v="7"/>
    <s v="Centro Histórico de Paracatu"/>
    <n v="1"/>
    <x v="0"/>
    <n v="1"/>
    <n v="1592"/>
    <n v="2010"/>
    <m/>
    <m/>
    <m/>
    <x v="15"/>
    <x v="0"/>
    <m/>
    <m/>
    <m/>
    <s v="MG-3147006-BI-CU-00001"/>
    <s v="Bem Imóvel"/>
    <s v="Conjunto Urbano"/>
    <x v="1"/>
    <d v="2015-07-16T00:00:00"/>
    <d v="2012-10-01T00:00:00"/>
    <m/>
    <m/>
    <n v="2010"/>
    <s v="66, 78"/>
    <x v="45"/>
    <x v="7"/>
    <n v="2015"/>
    <m/>
    <x v="0"/>
    <s v="Inscrito em 01.10.2012. Livro Histórico, v.3, f. 043-050, nº 608. _x000a_Inscrito em 16.07.2015. Livro Arqueológico, etnográfico e paisagístico, v.3, f.13-20 n°177"/>
    <s v="T"/>
    <s v="sim"/>
    <s v="T"/>
    <s v="sim"/>
    <s v="sim"/>
    <m/>
    <m/>
    <m/>
    <m/>
  </r>
  <r>
    <x v="8"/>
    <s v="encaminhado para notificação do tombamento provisório"/>
    <s v="01512.000247/2004-51"/>
    <x v="0"/>
    <x v="0"/>
    <s v="Porto Alegre"/>
    <x v="2"/>
    <s v="COMPLEXO ARQUITETÔNICO DO HIPODROMO CRISTAL"/>
    <n v="1"/>
    <x v="1"/>
    <n v="1"/>
    <n v="1593"/>
    <n v="2010"/>
    <m/>
    <m/>
    <m/>
    <x v="15"/>
    <x v="8"/>
    <m/>
    <m/>
    <m/>
    <s v=" "/>
    <s v="Bem Imóvel"/>
    <s v="Conjunto Arquitetônico"/>
    <x v="1"/>
    <m/>
    <m/>
    <m/>
    <m/>
    <m/>
    <m/>
    <x v="1"/>
    <x v="1"/>
    <m/>
    <m/>
    <x v="0"/>
    <m/>
    <m/>
    <m/>
    <m/>
    <m/>
    <m/>
    <m/>
    <m/>
    <m/>
    <m/>
  </r>
  <r>
    <x v="0"/>
    <s v="Processo INDEFERIDO em 27/08/2014."/>
    <s v="01450.005517/2009-04"/>
    <x v="2"/>
    <x v="5"/>
    <s v="Salvador"/>
    <x v="11"/>
    <s v="BAMBUZAL DO AEROPORTO LUIZ EDUARDO MAGALHÃES"/>
    <n v="1"/>
    <x v="1"/>
    <n v="1"/>
    <n v="1594"/>
    <n v="2010"/>
    <m/>
    <m/>
    <m/>
    <x v="15"/>
    <x v="4"/>
    <m/>
    <m/>
    <m/>
    <s v=" "/>
    <s v="Bem Paisagístico"/>
    <s v="Paisagem"/>
    <x v="1"/>
    <m/>
    <m/>
    <m/>
    <m/>
    <m/>
    <m/>
    <x v="1"/>
    <x v="1"/>
    <m/>
    <d v="2014-08-27T00:00:00"/>
    <x v="5"/>
    <m/>
    <m/>
    <m/>
    <m/>
    <m/>
    <m/>
    <m/>
    <m/>
    <m/>
    <m/>
  </r>
  <r>
    <x v="0"/>
    <m/>
    <s v="01498.000386/2010-58"/>
    <x v="2"/>
    <x v="2"/>
    <s v="Nazaré da Mata"/>
    <x v="6"/>
    <s v="ENGENHO DE MOROJÓ"/>
    <n v="1"/>
    <x v="1"/>
    <n v="1"/>
    <n v="1595"/>
    <n v="2010"/>
    <m/>
    <m/>
    <m/>
    <x v="15"/>
    <x v="4"/>
    <m/>
    <m/>
    <m/>
    <s v=" "/>
    <s v="Bem Imóvel"/>
    <s v="Conjunto Arquitetônico"/>
    <x v="2"/>
    <m/>
    <m/>
    <m/>
    <m/>
    <m/>
    <m/>
    <x v="1"/>
    <x v="1"/>
    <m/>
    <m/>
    <x v="0"/>
    <m/>
    <m/>
    <m/>
    <m/>
    <m/>
    <m/>
    <m/>
    <m/>
    <m/>
    <m/>
  </r>
  <r>
    <x v="0"/>
    <s v="Processo INDEFERIDO em 27/08/2014."/>
    <s v="01450.016377/2009-91"/>
    <x v="3"/>
    <x v="6"/>
    <s v="Mariana"/>
    <x v="12"/>
    <s v="CONJUNTO PAISAGÍSTICO E HISTÓRICO DOS MORROS DE SANTANA E SANTO ANTÔNIO"/>
    <n v="1"/>
    <x v="1"/>
    <n v="1"/>
    <n v="1596"/>
    <n v="2010"/>
    <m/>
    <m/>
    <m/>
    <x v="15"/>
    <x v="4"/>
    <m/>
    <d v="2014-08-13T00:00:00"/>
    <m/>
    <s v=" "/>
    <s v="Bem Arqueológico"/>
    <s v="Sítio"/>
    <x v="1"/>
    <m/>
    <m/>
    <m/>
    <m/>
    <m/>
    <m/>
    <x v="1"/>
    <x v="1"/>
    <m/>
    <d v="2014-08-27T00:00:00"/>
    <x v="5"/>
    <m/>
    <m/>
    <m/>
    <m/>
    <m/>
    <m/>
    <m/>
    <m/>
    <m/>
    <m/>
  </r>
  <r>
    <x v="2"/>
    <s v="Notificação publicada no D.O.U de 23 de maio de 2014. envcaminhada para atualizar informações, para poder incluir na pauta do conselho"/>
    <s v="01458.000679/2010-10"/>
    <x v="4"/>
    <x v="11"/>
    <s v="Belém"/>
    <x v="3"/>
    <s v="Coleção de artilharia do antigo Arsenal de Marinha – 4º Distrito Naval"/>
    <n v="1"/>
    <x v="3"/>
    <n v="1"/>
    <n v="1597"/>
    <n v="2010"/>
    <m/>
    <m/>
    <m/>
    <x v="15"/>
    <x v="9"/>
    <m/>
    <m/>
    <d v="2014-05-23T00:00:00"/>
    <s v="PA-1501402-BM-CL-00002"/>
    <s v="Bem Móvel e Integrado"/>
    <s v="Coleção"/>
    <x v="1"/>
    <m/>
    <m/>
    <m/>
    <m/>
    <m/>
    <m/>
    <x v="1"/>
    <x v="1"/>
    <m/>
    <m/>
    <x v="0"/>
    <m/>
    <m/>
    <m/>
    <m/>
    <m/>
    <m/>
    <m/>
    <m/>
    <m/>
    <m/>
  </r>
  <r>
    <x v="0"/>
    <m/>
    <s v="01516.000022/2007-15"/>
    <x v="5"/>
    <x v="15"/>
    <s v="Itumbiara"/>
    <x v="9"/>
    <s v="Ponte Pênsil Affonso Penna, no Município de Itumbiara, Estado de Goiás"/>
    <n v="1"/>
    <x v="0"/>
    <n v="1"/>
    <n v="1598"/>
    <n v="2010"/>
    <m/>
    <m/>
    <m/>
    <x v="15"/>
    <x v="0"/>
    <m/>
    <m/>
    <m/>
    <s v="GO5211503BIOE00001"/>
    <s v="Bem Imóvel"/>
    <s v="Obra de Engenharia"/>
    <x v="1"/>
    <m/>
    <d v="2014-11-24T00:00:00"/>
    <d v="2014-11-24T00:00:00"/>
    <m/>
    <n v="2012"/>
    <n v="71"/>
    <x v="70"/>
    <x v="7"/>
    <m/>
    <m/>
    <x v="0"/>
    <s v="Portaria nº  27, de 04 de abril de 2014 – DOU 07/04/2014 – Seção 1 -Homologa o tombamento da Ponte Pênsil Affonso Penna, assim como os remanescentes da sua localização original, situada no Município de Itumbiara, Estado de Goiás, e no Município de Araporã"/>
    <s v="Não se aplica"/>
    <m/>
    <m/>
    <m/>
    <m/>
    <m/>
    <m/>
    <m/>
    <m/>
  </r>
  <r>
    <x v="3"/>
    <s v="Pendências judiciais. CGID"/>
    <s v="01450.015766/2009-08"/>
    <x v="4"/>
    <x v="24"/>
    <s v="Manaus"/>
    <x v="11"/>
    <s v="Encontro das Águas dos Rios Negro e Solimões"/>
    <n v="1"/>
    <x v="4"/>
    <n v="1"/>
    <n v="1599"/>
    <n v="2010"/>
    <m/>
    <m/>
    <m/>
    <x v="15"/>
    <x v="5"/>
    <s v="DEFERIMENTO"/>
    <m/>
    <m/>
    <s v="AM1302603PSPS00001"/>
    <s v="Bem Paisagístico"/>
    <s v="Paisagem"/>
    <x v="1"/>
    <s v="x"/>
    <m/>
    <m/>
    <m/>
    <n v="2010"/>
    <n v="65"/>
    <x v="1"/>
    <x v="1"/>
    <m/>
    <m/>
    <x v="0"/>
    <s v="Notificado em 11 do Outubro de 2010 e  Apreciado pelo Conselho Culsultivo em 2010"/>
    <s v="T"/>
    <s v="sim"/>
    <s v="T"/>
    <s v="sim"/>
    <s v="sim"/>
    <m/>
    <m/>
    <m/>
    <m/>
  </r>
  <r>
    <x v="0"/>
    <s v="Encaminhado para inscrição em 03/01/2017"/>
    <s v="01500.005713/2009-38"/>
    <x v="3"/>
    <x v="3"/>
    <s v="Rio de Janeiro"/>
    <x v="4"/>
    <s v="Prédio à praça da República, 26 (antiga sede do Arquivo Nacional)."/>
    <n v="1"/>
    <x v="0"/>
    <n v="1"/>
    <n v="1600"/>
    <n v="2010"/>
    <m/>
    <m/>
    <m/>
    <x v="15"/>
    <x v="0"/>
    <m/>
    <m/>
    <m/>
    <s v="RJ-3304557-BI-ED-00114_x0009_"/>
    <s v="Bem Imóvel"/>
    <s v="Edificação"/>
    <x v="1"/>
    <m/>
    <s v="x"/>
    <m/>
    <m/>
    <n v="2015"/>
    <n v="80"/>
    <x v="1"/>
    <x v="1"/>
    <m/>
    <m/>
    <x v="0"/>
    <s v="Tombamento aprovado durante a 80ª Reunião do Conselho Consultivo. Homologado pela PORTARIA Nº 131, DE 5 DE SETEMBRO DE 2016"/>
    <s v="Não se aplica"/>
    <m/>
    <s v="Não se aplica"/>
    <m/>
    <m/>
    <m/>
    <m/>
    <m/>
    <s v="Tombamento aprovado sem entorno, por já estar inserido no entorno do Campo de Santana"/>
  </r>
  <r>
    <x v="2"/>
    <s v="SE/PE: 27/07/2010"/>
    <s v="01498.000129/2007-11"/>
    <x v="2"/>
    <x v="2"/>
    <s v="Ipojuca"/>
    <x v="6"/>
    <s v="Engenho Gaipó"/>
    <n v="1"/>
    <x v="1"/>
    <n v="1"/>
    <n v="1601"/>
    <n v="2010"/>
    <m/>
    <m/>
    <m/>
    <x v="15"/>
    <x v="8"/>
    <m/>
    <m/>
    <m/>
    <s v=" "/>
    <s v="Bem Imóvel"/>
    <s v="Conjunto Arquitetônico"/>
    <x v="2"/>
    <m/>
    <m/>
    <m/>
    <m/>
    <m/>
    <m/>
    <x v="1"/>
    <x v="1"/>
    <m/>
    <m/>
    <x v="0"/>
    <m/>
    <m/>
    <m/>
    <m/>
    <m/>
    <m/>
    <m/>
    <m/>
    <m/>
    <m/>
  </r>
  <r>
    <x v="0"/>
    <m/>
    <s v="01450.006978/2010-20"/>
    <x v="2"/>
    <x v="13"/>
    <s v="Oeiras"/>
    <x v="7"/>
    <s v="Conjunto Histórico e Paisagístico de Oeiras"/>
    <n v="1"/>
    <x v="0"/>
    <n v="1"/>
    <n v="1602"/>
    <n v="2010"/>
    <m/>
    <m/>
    <m/>
    <x v="15"/>
    <x v="0"/>
    <m/>
    <m/>
    <m/>
    <s v="PI-2207009-BI-CU-00002"/>
    <s v="Bem Imóvel"/>
    <s v="Conjunto Urbano"/>
    <x v="1"/>
    <d v="2013-08-14T00:00:00"/>
    <d v="2013-08-14T00:00:00"/>
    <m/>
    <m/>
    <n v="2012"/>
    <n v="69"/>
    <x v="76"/>
    <x v="7"/>
    <m/>
    <m/>
    <x v="0"/>
    <s v="Inscrito em 14.08.2013. Livro Histórico, v.3, f. 081-086, nº 622 / Livro Arqueológico, Etnog. e Paisag., v.2, f. 093-098, nº 169."/>
    <s v="T"/>
    <s v="sim"/>
    <s v="T"/>
    <s v="sim"/>
    <m/>
    <s v="não"/>
    <s v="sim"/>
    <s v="2009/2010"/>
    <s v="Pré-setorização do processo de tombamento, complementada por contratação do SICG."/>
  </r>
  <r>
    <x v="0"/>
    <m/>
    <s v="01450.008323/2010-96"/>
    <x v="3"/>
    <x v="12"/>
    <s v="São Paulo"/>
    <x v="4"/>
    <s v="TEATRO CULTURA ARTÍSTICA"/>
    <n v="1"/>
    <x v="0"/>
    <n v="1"/>
    <n v="1603"/>
    <n v="2010"/>
    <m/>
    <m/>
    <m/>
    <x v="15"/>
    <x v="0"/>
    <m/>
    <m/>
    <m/>
    <s v="SP3550308BIED00015"/>
    <s v="Bem Imóvel"/>
    <s v="Edificação"/>
    <x v="1"/>
    <m/>
    <s v="x"/>
    <s v="x"/>
    <m/>
    <n v="2015"/>
    <n v="81"/>
    <x v="49"/>
    <x v="7"/>
    <m/>
    <m/>
    <x v="0"/>
    <s v="Homologação: PORTARIA Nº 89, DE 1º DE JUNHO DE 2016"/>
    <s v="Não se aplica"/>
    <m/>
    <s v="T"/>
    <m/>
    <s v="sim"/>
    <m/>
    <m/>
    <m/>
    <m/>
  </r>
  <r>
    <x v="3"/>
    <s v="CGID: 29/05/2014 - incendiado. arquivar processo."/>
    <s v="01502.003508/2009-18"/>
    <x v="2"/>
    <x v="5"/>
    <s v="Itabuna"/>
    <x v="4"/>
    <s v="CASARÃO DO CORONEL TERTULIANO GUEDES DE PINHO (Fazenda Valparaíso), para IMPLANTAÇÃO DO MUSEU DA CIDADE ou  MUSEU DE ITABUNA"/>
    <n v="1"/>
    <x v="3"/>
    <n v="1"/>
    <n v="1604"/>
    <n v="2010"/>
    <m/>
    <m/>
    <m/>
    <x v="15"/>
    <x v="12"/>
    <s v="TOMBAMENTO EMERGENCIAL"/>
    <m/>
    <m/>
    <s v="DESABOU BA-2914802-BI-ED-00001"/>
    <s v="Bem Imóvel"/>
    <s v="Edificação"/>
    <x v="1"/>
    <m/>
    <m/>
    <m/>
    <m/>
    <m/>
    <m/>
    <x v="1"/>
    <x v="1"/>
    <m/>
    <m/>
    <x v="0"/>
    <m/>
    <m/>
    <m/>
    <m/>
    <m/>
    <m/>
    <m/>
    <m/>
    <m/>
    <m/>
  </r>
  <r>
    <x v="0"/>
    <s v="Processo INDEFERIDO em 13/12/2010."/>
    <s v="01500.005289/2009-21"/>
    <x v="3"/>
    <x v="3"/>
    <s v="Rio de Janeiro"/>
    <x v="8"/>
    <s v="Escultura “A doadora”, de AlfredoCeschiatti, situada no prédio do Hemorio, à rua Frei Caneca, nº 8"/>
    <n v="1"/>
    <x v="1"/>
    <n v="1"/>
    <n v="1605"/>
    <n v="2010"/>
    <m/>
    <m/>
    <m/>
    <x v="15"/>
    <x v="4"/>
    <m/>
    <m/>
    <m/>
    <s v=" "/>
    <s v="Bem Móvel e Integrado"/>
    <s v="Artefato"/>
    <x v="1"/>
    <m/>
    <m/>
    <m/>
    <m/>
    <m/>
    <m/>
    <x v="1"/>
    <x v="1"/>
    <m/>
    <d v="2010-12-13T00:00:00"/>
    <x v="5"/>
    <m/>
    <m/>
    <m/>
    <m/>
    <m/>
    <m/>
    <m/>
    <m/>
    <m/>
    <m/>
  </r>
  <r>
    <x v="2"/>
    <s v="Encaminhado à superintendência para manifestação quanto à recomendação de indeferiemtneo da superintendente"/>
    <s v="01450.009428/2010-62"/>
    <x v="0"/>
    <x v="0"/>
    <s v="Pedras Altas"/>
    <x v="0"/>
    <s v="CASTELO ASSIS BRASIL"/>
    <n v="1"/>
    <x v="3"/>
    <n v="1"/>
    <n v="1606"/>
    <n v="2010"/>
    <d v="2010-07-08T00:00:00"/>
    <s v="Marco Anonio de Faria Galvão e Vera Braum Galvão"/>
    <d v="2010-08-23T00:00:00"/>
    <x v="15"/>
    <x v="12"/>
    <s v="TOMBAMENTO EMERGENCIAL"/>
    <m/>
    <m/>
    <s v="RS-4314175-BI-ED-00001"/>
    <s v="Bem Imóvel"/>
    <s v="Edificação"/>
    <x v="1"/>
    <m/>
    <m/>
    <m/>
    <m/>
    <m/>
    <m/>
    <x v="1"/>
    <x v="1"/>
    <m/>
    <m/>
    <x v="0"/>
    <s v="Notificado em 24/06/2016"/>
    <m/>
    <m/>
    <m/>
    <m/>
    <m/>
    <m/>
    <m/>
    <m/>
    <m/>
  </r>
  <r>
    <x v="0"/>
    <s v="Processo INDEFERIDO em 30/03/2011."/>
    <s v="01458.000378/2011-69 (Info Arquivo: o processo foi arquivado a partir do número 01450.015679/2008-61)"/>
    <x v="3"/>
    <x v="3"/>
    <s v="Rio de Janeiro"/>
    <x v="2"/>
    <s v="Bens localizados no Município de Nilópolis: Capela de São Mateus, Igreja Matriz de Nossa Senhora da Conceição, Igreja de São Sebastião, Loja Maçônica União de Iguassu, Antiga Sinagoga Israelita de Nilópolis, Palacete Queiroz Lopes e bosque ao redor"/>
    <n v="1"/>
    <x v="1"/>
    <n v="1"/>
    <n v="1607"/>
    <n v="2010"/>
    <m/>
    <m/>
    <m/>
    <x v="15"/>
    <x v="4"/>
    <m/>
    <m/>
    <m/>
    <s v=" "/>
    <s v="Bem Imóvel"/>
    <s v="Conjunto Arquitetônico"/>
    <x v="1"/>
    <m/>
    <m/>
    <m/>
    <m/>
    <m/>
    <m/>
    <x v="1"/>
    <x v="1"/>
    <m/>
    <d v="2011-03-30T00:00:00"/>
    <x v="5"/>
    <m/>
    <m/>
    <m/>
    <m/>
    <m/>
    <m/>
    <m/>
    <m/>
    <m/>
    <m/>
  </r>
  <r>
    <x v="2"/>
    <s v="Após pedido da SE-MT, foi devolvido pela SE-GO. Encaminhado à SE-MT para manifestação em 03/11/2014."/>
    <s v="01450.003944/2009-40"/>
    <x v="5"/>
    <x v="15"/>
    <s v="Araguainha e Ponte Branca"/>
    <x v="11"/>
    <s v="Domo de Araguainha"/>
    <n v="1"/>
    <x v="1"/>
    <n v="1"/>
    <n v="1608"/>
    <n v="2010"/>
    <m/>
    <m/>
    <m/>
    <x v="15"/>
    <x v="8"/>
    <m/>
    <m/>
    <m/>
    <s v=" "/>
    <s v="Bem Paisagístico"/>
    <s v="Paisagem"/>
    <x v="1"/>
    <m/>
    <m/>
    <m/>
    <m/>
    <m/>
    <m/>
    <x v="1"/>
    <x v="1"/>
    <m/>
    <m/>
    <x v="0"/>
    <m/>
    <m/>
    <m/>
    <m/>
    <m/>
    <m/>
    <m/>
    <m/>
    <m/>
    <m/>
  </r>
  <r>
    <x v="0"/>
    <m/>
    <s v="01508.000492/2010-75"/>
    <x v="0"/>
    <x v="4"/>
    <s v="Antonina"/>
    <x v="7"/>
    <s v="Centro Histórico de Antonina"/>
    <n v="1"/>
    <x v="0"/>
    <n v="1"/>
    <n v="1609"/>
    <n v="2010"/>
    <m/>
    <m/>
    <m/>
    <x v="15"/>
    <x v="0"/>
    <m/>
    <m/>
    <m/>
    <s v="PR-4101200-BI-CU-00001"/>
    <s v="Bem Imóvel"/>
    <s v="Conjunto Urbano"/>
    <x v="1"/>
    <d v="2013-06-17T00:00:00"/>
    <d v="2013-06-17T00:00:00"/>
    <m/>
    <m/>
    <n v="2012"/>
    <n v="69"/>
    <x v="76"/>
    <x v="7"/>
    <m/>
    <m/>
    <x v="0"/>
    <m/>
    <s v="T"/>
    <s v="sim"/>
    <s v="T"/>
    <s v="sim"/>
    <s v="sim"/>
    <s v="não"/>
    <s v="sim"/>
    <n v="2011"/>
    <s v="Pré-setorização concluída. Aguardando homologação do ministro para avançar na normatização."/>
  </r>
  <r>
    <x v="3"/>
    <m/>
    <s v="01450.004991/2010-44"/>
    <x v="2"/>
    <x v="9"/>
    <s v="Camocim"/>
    <x v="2"/>
    <s v="Complexo Ferro-portuário de Camocim"/>
    <n v="1"/>
    <x v="1"/>
    <n v="1"/>
    <n v="1610"/>
    <n v="2010"/>
    <m/>
    <m/>
    <m/>
    <x v="15"/>
    <x v="8"/>
    <s v="DEFERIMENTO"/>
    <m/>
    <m/>
    <s v=" "/>
    <s v="Bem Imóvel"/>
    <s v="Conjunto Arquitetônico"/>
    <x v="1"/>
    <m/>
    <m/>
    <m/>
    <m/>
    <m/>
    <m/>
    <x v="1"/>
    <x v="1"/>
    <m/>
    <m/>
    <x v="0"/>
    <m/>
    <m/>
    <m/>
    <m/>
    <m/>
    <m/>
    <m/>
    <m/>
    <m/>
    <m/>
  </r>
  <r>
    <x v="3"/>
    <s v="Origem: DEPAM, destino: SE-CE, para complementação da instrução técnica, conforme deliberação da Câmara Setorial de Arquitetura e Urbanismo, em 31/05/2016."/>
    <s v="01450.002836/2010-93"/>
    <x v="2"/>
    <x v="9"/>
    <s v="Granja"/>
    <x v="9"/>
    <s v="Ponte ferroviária de Granja"/>
    <n v="1"/>
    <x v="1"/>
    <n v="1"/>
    <n v="1611"/>
    <n v="2010"/>
    <m/>
    <m/>
    <m/>
    <x v="15"/>
    <x v="8"/>
    <s v="INDEFERIMENTO"/>
    <m/>
    <m/>
    <s v=" "/>
    <s v="Bem Imóvel"/>
    <s v="Obra de Engenharia"/>
    <x v="1"/>
    <m/>
    <m/>
    <m/>
    <m/>
    <m/>
    <m/>
    <x v="1"/>
    <x v="1"/>
    <m/>
    <m/>
    <x v="0"/>
    <m/>
    <m/>
    <m/>
    <m/>
    <m/>
    <m/>
    <m/>
    <m/>
    <m/>
    <m/>
  </r>
  <r>
    <x v="0"/>
    <s v="Processo de Tombamento INDEFERIDO em 04/06/2013."/>
    <s v="01450.013029/2010-04"/>
    <x v="2"/>
    <x v="2"/>
    <s v="Garanhuns"/>
    <x v="4"/>
    <s v="Hotel Sanatório Tavares Correia"/>
    <n v="1"/>
    <x v="1"/>
    <n v="1"/>
    <n v="1612"/>
    <n v="2010"/>
    <m/>
    <m/>
    <m/>
    <x v="15"/>
    <x v="4"/>
    <m/>
    <m/>
    <m/>
    <s v=" "/>
    <s v="Bem Imóvel"/>
    <s v="Edificação"/>
    <x v="1"/>
    <m/>
    <m/>
    <m/>
    <m/>
    <m/>
    <m/>
    <x v="1"/>
    <x v="1"/>
    <m/>
    <d v="2013-06-04T00:00:00"/>
    <x v="5"/>
    <m/>
    <m/>
    <m/>
    <m/>
    <m/>
    <m/>
    <m/>
    <m/>
    <m/>
    <m/>
  </r>
  <r>
    <x v="3"/>
    <s v="Origem: DEPAM, Destino: Arquivo para inscrição em 11/08/2018"/>
    <s v="01458.003599/2010-16"/>
    <x v="2"/>
    <x v="8"/>
    <s v="Rosário"/>
    <x v="5"/>
    <s v="CONJUNTO DAS FORTIFICAÇÕES BRASILEIRAS - Ruínas do Forte Vera Cruz ou do Calvário"/>
    <n v="1"/>
    <x v="4"/>
    <n v="0"/>
    <n v="1613"/>
    <n v="2010"/>
    <m/>
    <m/>
    <m/>
    <x v="15"/>
    <x v="11"/>
    <m/>
    <m/>
    <m/>
    <s v="MA2109601BIED00003"/>
    <s v="Bem Imóvel"/>
    <s v="Ruína"/>
    <x v="1"/>
    <s v="x"/>
    <s v="x"/>
    <m/>
    <m/>
    <n v="2014"/>
    <n v="76"/>
    <x v="1"/>
    <x v="1"/>
    <m/>
    <m/>
    <x v="0"/>
    <s v="Tombamento aprovado pelo Conselho em 11/09/2014. Englobou os processos: 888-T-73 (Forte Junqueira, Município de Corumbá/MS); 1028-T-80 (Forte da Vila de Óbidos/Forte da Serra da Escama, Óbidos, PA); 1580-T-09 (Forte Vera Cruz ou do Calvário, Município de "/>
    <s v="T"/>
    <m/>
    <s v="T"/>
    <m/>
    <m/>
    <m/>
    <m/>
    <m/>
    <m/>
  </r>
  <r>
    <x v="3"/>
    <s v="Origem: DEPAM, Destino: Arquivo para inscrição em 11/08/2018"/>
    <s v="01458.003599/2010-16"/>
    <x v="4"/>
    <x v="11"/>
    <s v="Óbidos"/>
    <x v="2"/>
    <s v="CONJUNTO DAS FORTIFICAÇÕES BRASILEIRAS - Forte da Vila de Óbidos, incluindo 13 canhões"/>
    <n v="1"/>
    <x v="4"/>
    <n v="0"/>
    <n v="1613"/>
    <n v="2010"/>
    <m/>
    <m/>
    <m/>
    <x v="15"/>
    <x v="11"/>
    <m/>
    <m/>
    <m/>
    <s v="MS5005202BICA00001"/>
    <s v="Bem Imóvel"/>
    <s v="Conjunto Arquitetônico"/>
    <x v="1"/>
    <m/>
    <s v="x"/>
    <m/>
    <m/>
    <n v="2014"/>
    <n v="76"/>
    <x v="1"/>
    <x v="1"/>
    <m/>
    <m/>
    <x v="0"/>
    <s v="Tombamento aprovado pelo Conselho em 11/09/2014. Englobou os processos: 888-T-73 (Forte Junqueira, Município de Corumbá/MS); 1028-T-80 (Forte da Vila de Óbidos/Forte da Serra da Escama, Óbidos, PA); 1580-T-09 (Forte Vera Cruz ou do Calvário, Município de "/>
    <s v="Não se aplica"/>
    <m/>
    <s v="T"/>
    <m/>
    <m/>
    <m/>
    <m/>
    <m/>
    <m/>
  </r>
  <r>
    <x v="3"/>
    <s v="Origem: DEPAM, Destino: Arquivo para inscrição em 11/08/2018"/>
    <s v="01458.003599/2010-16"/>
    <x v="5"/>
    <x v="21"/>
    <s v="Ladário"/>
    <x v="0"/>
    <s v="CONJUNTO DAS FORTIFICAÇÕES BRASILEIRAS - Base Fluvial de Ladário, incluindo 15 (quinze) peças de artilharia a carregar pela boca"/>
    <n v="1"/>
    <x v="4"/>
    <n v="1"/>
    <n v="1613"/>
    <n v="2010"/>
    <m/>
    <m/>
    <m/>
    <x v="15"/>
    <x v="11"/>
    <m/>
    <m/>
    <m/>
    <s v="MS5003207BIED00003"/>
    <s v="Bem Imóvel"/>
    <s v="Edificação"/>
    <x v="1"/>
    <m/>
    <s v="x"/>
    <m/>
    <m/>
    <n v="2014"/>
    <n v="76"/>
    <x v="1"/>
    <x v="1"/>
    <m/>
    <m/>
    <x v="0"/>
    <s v="Tombamento aprovado pelo Conselho em 11/09/2014. Englobou os processos: 888-T-73 (Forte Junqueira, Município de Corumbá/MS); 1028-T-80 (Forte da Vila de Óbidos/Forte da Serra da Escama, Óbidos, PA); 1580-T-09 (Forte Vera Cruz ou do Calvário, Município de "/>
    <s v="T"/>
    <m/>
    <s v="S/D"/>
    <m/>
    <m/>
    <m/>
    <m/>
    <m/>
    <s v="Por decisão do Conselho, o bem não contará com área de entorno, acatando parcialmente impugnação da Marinha, analisada pelo Conselho em 04/12/2014"/>
  </r>
  <r>
    <x v="3"/>
    <s v="Origem: DEPAM, Destino: Arquivo para inscrição em 11/08/2018"/>
    <s v="01458.003599/2010-16"/>
    <x v="5"/>
    <x v="21"/>
    <s v="Corumbá"/>
    <x v="4"/>
    <s v="CONJUNTO DAS FORTIFICAÇÕES BRASILEIRAS - Forte Junqueira"/>
    <n v="1"/>
    <x v="4"/>
    <n v="0"/>
    <n v="1613"/>
    <n v="2010"/>
    <m/>
    <m/>
    <m/>
    <x v="15"/>
    <x v="11"/>
    <m/>
    <m/>
    <m/>
    <s v="PA-1505106-BI-ED-00001"/>
    <s v="Bem Imóvel"/>
    <s v="Edificação"/>
    <x v="1"/>
    <m/>
    <s v="x"/>
    <m/>
    <m/>
    <n v="2014"/>
    <n v="76"/>
    <x v="1"/>
    <x v="1"/>
    <m/>
    <m/>
    <x v="0"/>
    <s v="Tombamento aprovado pelo Conselho em 11/09/2014. Englobou os processos: 888-T-73 (Forte Junqueira, Município de Corumbá/MS); 1028-T-80 (Forte da Vila de Óbidos/Forte da Serra da Escama, Óbidos, PA); 1580-T-09 (Forte Vera Cruz ou do Calvário, Município de "/>
    <s v="T"/>
    <m/>
    <s v="T"/>
    <m/>
    <m/>
    <m/>
    <m/>
    <m/>
    <s v="Durante a reunião do Conselho de 04/12/2014 foi apresentada os pontos georreferenciados da poligonal de entorno corrigida pelo Conselheiro Synésio, aprovada pelo Conselho."/>
  </r>
  <r>
    <x v="3"/>
    <s v="Origem: DEPAM, Destino: Arquivo para inscrição em 11/08/2018"/>
    <s v="01458.003599/2010-16"/>
    <x v="4"/>
    <x v="11"/>
    <s v="Óbidos"/>
    <x v="5"/>
    <s v="CONJUNTO DAS FORTIFICAÇÕES BRASILEIRAS -  Vestígios do Forte da Serra da Escama e Quartel General Gurjão"/>
    <n v="1"/>
    <x v="4"/>
    <n v="0"/>
    <n v="1613"/>
    <n v="2010"/>
    <m/>
    <m/>
    <m/>
    <x v="15"/>
    <x v="11"/>
    <m/>
    <m/>
    <m/>
    <s v="_x0009_PA-1505106-BI-CA-00001"/>
    <s v="Bem Imóvel"/>
    <s v="Conjunto Arquitetônico"/>
    <x v="5"/>
    <m/>
    <s v="x"/>
    <m/>
    <m/>
    <n v="2014"/>
    <n v="76"/>
    <x v="1"/>
    <x v="1"/>
    <m/>
    <m/>
    <x v="0"/>
    <s v="Tombamento aprovado pelo Conselho em 11/09/2014. Englobou os processos: 888-T-73 (Forte Junqueira, Município de Corumbá/MS); 1028-T-80 (Forte da Vila de Óbidos/Forte da Serra da Escama, Óbidos, PA); 1580-T-09 (Forte Vera Cruz ou do Calvário, Município de "/>
    <s v="T"/>
    <s v="sim"/>
    <s v="T"/>
    <m/>
    <s v="sim"/>
    <m/>
    <m/>
    <m/>
    <m/>
  </r>
  <r>
    <x v="3"/>
    <s v="Voltou ao Depam com recomendação da PF para inscrição"/>
    <s v="01458.003599/2010-16"/>
    <x v="4"/>
    <x v="29"/>
    <s v="Bonfim"/>
    <x v="5"/>
    <s v="CONJUNTO DAS FORTIFICAÇÕES BRASILEIRAS - Forte de São Joaquim do Rio Branco"/>
    <n v="1"/>
    <x v="4"/>
    <n v="0"/>
    <n v="1613"/>
    <n v="2010"/>
    <m/>
    <m/>
    <m/>
    <x v="15"/>
    <x v="11"/>
    <m/>
    <m/>
    <m/>
    <s v=" RR-1400159-BI-ED-00001"/>
    <s v="Bem Imóvel"/>
    <s v="Ruína"/>
    <x v="1"/>
    <s v="x"/>
    <s v="x"/>
    <m/>
    <m/>
    <n v="2014"/>
    <n v="76"/>
    <x v="1"/>
    <x v="1"/>
    <m/>
    <m/>
    <x v="0"/>
    <s v="Tombamento aprovado pelo Conselho em 11/09/2014. Englobou os processos: 888-T-73 (Forte Junqueira, Município de Corumbá/MS); 1028-T-80 (Forte da Vila de Óbidos/Forte da Serra da Escama, Óbidos, PA); 1580-T-09 (Forte Vera Cruz ou do Calvário, Município de "/>
    <s v="T"/>
    <m/>
    <s v="T"/>
    <m/>
    <m/>
    <m/>
    <m/>
    <m/>
    <m/>
  </r>
  <r>
    <x v="10"/>
    <s v="Pendências judiciais. Na PROFER em 19/02/2014."/>
    <s v="01450.012718/2010-93"/>
    <x v="4"/>
    <x v="24"/>
    <s v="Manaus"/>
    <x v="7"/>
    <s v="Centro Histórico de Manaus"/>
    <n v="1"/>
    <x v="4"/>
    <n v="1"/>
    <n v="1614"/>
    <n v="2010"/>
    <m/>
    <m/>
    <m/>
    <x v="15"/>
    <x v="5"/>
    <m/>
    <m/>
    <m/>
    <s v="AM1302603BICU00001"/>
    <s v="Bem Imóvel"/>
    <s v="Conjunto Urbano"/>
    <x v="1"/>
    <s v="x"/>
    <s v="x"/>
    <m/>
    <m/>
    <n v="2012"/>
    <n v="69"/>
    <x v="1"/>
    <x v="1"/>
    <m/>
    <m/>
    <x v="0"/>
    <s v="Apreciado pelo Conselho Culsultivo em 2012"/>
    <s v="T"/>
    <s v="sim"/>
    <s v="T"/>
    <s v="sim"/>
    <s v="sim"/>
    <s v="não"/>
    <s v="sim"/>
    <n v="2010"/>
    <s v="Diretrizes do processo de tombamento. Estudos contratados em 2012"/>
  </r>
  <r>
    <x v="0"/>
    <m/>
    <s v="01450.015058/2010-01"/>
    <x v="2"/>
    <x v="5"/>
    <s v="Recôncavo Baiano "/>
    <x v="8"/>
    <s v="Saveiro de vela de içar, de nome Sombra da Lua "/>
    <n v="1"/>
    <x v="0"/>
    <n v="1"/>
    <n v="1615"/>
    <n v="2010"/>
    <m/>
    <m/>
    <m/>
    <x v="15"/>
    <x v="0"/>
    <m/>
    <m/>
    <m/>
    <s v="BA2927408BMAR00005"/>
    <s v="Bem Móvel e Integrado"/>
    <s v="Artefato"/>
    <x v="1"/>
    <d v="2012-12-20T00:00:00"/>
    <d v="2012-12-20T00:00:00"/>
    <d v="2012-12-20T00:00:00"/>
    <m/>
    <n v="2010"/>
    <n v="66"/>
    <x v="45"/>
    <x v="7"/>
    <m/>
    <m/>
    <x v="0"/>
    <s v="Inscrito em 20/12/2012. Livro Histórico, v.3, f. 053, nº 613 / Livro Arqueológico, Etnog. e Paisag., v.2, f. 075, nº 162 / Livro Belas Artes, v.2, f. 071, nº 637."/>
    <s v="Não se aplica"/>
    <m/>
    <s v="Não se aplica"/>
    <m/>
    <m/>
    <m/>
    <m/>
    <m/>
    <m/>
  </r>
  <r>
    <x v="0"/>
    <m/>
    <s v="01450.015059/2010-47"/>
    <x v="2"/>
    <x v="8"/>
    <s v="São Luís"/>
    <x v="8"/>
    <s v="Canoa Costeira, de nome Dinamar"/>
    <n v="1"/>
    <x v="0"/>
    <n v="1"/>
    <n v="1616"/>
    <n v="2010"/>
    <m/>
    <m/>
    <m/>
    <x v="15"/>
    <x v="0"/>
    <m/>
    <m/>
    <m/>
    <s v="MA2111300BMAR00001"/>
    <s v="Bem Móvel e Integrado"/>
    <s v="Artefato"/>
    <x v="1"/>
    <d v="2012-10-18T00:00:00"/>
    <d v="2012-10-18T00:00:00"/>
    <d v="2012-10-18T00:00:00"/>
    <m/>
    <n v="2010"/>
    <n v="66"/>
    <x v="45"/>
    <x v="7"/>
    <m/>
    <m/>
    <x v="0"/>
    <s v="Inscrito em 18.10.2012 (Livros Histórico e Arq., Etn., Paisag.) e 06.12.2012 (Livro Belas Artes). Livro Histórico, v.3, f. 050, nº 610 / Livro Arqueológico, Etnog. e Paisag., v.2, f. 074, nº 159 / Livro Belas Artes, v.2, f. 071, nº 636."/>
    <s v="Não se aplica"/>
    <m/>
    <s v="Não se aplica"/>
    <m/>
    <m/>
    <m/>
    <m/>
    <m/>
    <m/>
  </r>
  <r>
    <x v="0"/>
    <m/>
    <s v="01450.0150.60/2010-71"/>
    <x v="0"/>
    <x v="0"/>
    <s v="Rio Grande"/>
    <x v="8"/>
    <s v="Canoa de Pranchão, de nome Tradição"/>
    <n v="1"/>
    <x v="0"/>
    <n v="1"/>
    <n v="1617"/>
    <n v="2010"/>
    <m/>
    <m/>
    <m/>
    <x v="15"/>
    <x v="0"/>
    <m/>
    <m/>
    <m/>
    <s v="RS4315602BMAR00001"/>
    <s v="Bem Móvel e Integrado"/>
    <s v="Artefato"/>
    <x v="1"/>
    <d v="2012-10-11T00:00:00"/>
    <d v="2012-10-11T00:00:00"/>
    <d v="2012-10-11T00:00:00"/>
    <m/>
    <n v="2010"/>
    <n v="66"/>
    <x v="45"/>
    <x v="7"/>
    <m/>
    <m/>
    <x v="0"/>
    <s v="Inscrito em 11/10/2012. Livro Histórico, v.3, f. 050, nº 609 / Livro Arqueológico, Etnog. e Paisag., v.2, f. 074, nº 158 / Livro Belas Artes, v.2, f. 071, nº 634."/>
    <s v="Não se aplica"/>
    <m/>
    <s v="Não se aplica"/>
    <m/>
    <m/>
    <m/>
    <m/>
    <m/>
    <m/>
  </r>
  <r>
    <x v="0"/>
    <s v="Processo não está disponível no SEI."/>
    <s v="01450.015061/2010-16"/>
    <x v="0"/>
    <x v="10"/>
    <s v="São Francisco do Sul"/>
    <x v="3"/>
    <s v="ACERVO DO MUSEU NACIONAL DO MAR"/>
    <n v="1"/>
    <x v="0"/>
    <n v="1"/>
    <n v="1618"/>
    <n v="2010"/>
    <m/>
    <m/>
    <m/>
    <x v="15"/>
    <x v="0"/>
    <m/>
    <m/>
    <m/>
    <s v="SC4216206BMAR00001"/>
    <s v="Bem Móvel e Integrado"/>
    <s v="Acervo"/>
    <x v="1"/>
    <d v="2014-09-24T00:00:00"/>
    <d v="2014-09-24T00:00:00"/>
    <d v="2014-09-24T00:00:00"/>
    <m/>
    <n v="2010"/>
    <n v="66"/>
    <x v="70"/>
    <x v="7"/>
    <m/>
    <m/>
    <x v="0"/>
    <s v="Portaria nº 80, de 19 de junho de 2012 - Homologa o tombamento do Acervo do Museu Nacional do Mar, no Município de São Francisco do Sul, no Estado de Santa Catarina"/>
    <s v="Não se aplica"/>
    <m/>
    <s v="Não se aplica"/>
    <m/>
    <m/>
    <m/>
    <m/>
    <m/>
    <m/>
  </r>
  <r>
    <x v="3"/>
    <s v="CGID: 20/05/2014. Sobrepõem-se três bens, de natureza distintas: igreja, sítio arqueológico e comunidade quilombola."/>
    <s v="01498.001424/2010-90"/>
    <x v="2"/>
    <x v="2"/>
    <s v="Custódia"/>
    <x v="0"/>
    <s v="IGREJA DE SÃO LUIS GONZAGA, NO SÍTIO DA FAZENDINHA, DA COMUNIDADE QUILOMBOLA DO SÍTIO CARVALHO"/>
    <n v="1"/>
    <x v="1"/>
    <n v="1"/>
    <n v="1619"/>
    <n v="2010"/>
    <m/>
    <m/>
    <m/>
    <x v="15"/>
    <x v="8"/>
    <m/>
    <m/>
    <m/>
    <s v=" "/>
    <s v="Bem Imóvel"/>
    <s v="Edificação"/>
    <x v="0"/>
    <m/>
    <m/>
    <m/>
    <m/>
    <m/>
    <m/>
    <x v="1"/>
    <x v="1"/>
    <m/>
    <m/>
    <x v="0"/>
    <m/>
    <m/>
    <m/>
    <m/>
    <m/>
    <m/>
    <m/>
    <m/>
    <m/>
    <m/>
  </r>
  <r>
    <x v="2"/>
    <s v="SE/SC: 09/02/2011. Ver observações."/>
    <s v="01450.015179/2010-44"/>
    <x v="0"/>
    <x v="10"/>
    <s v="Laguna"/>
    <x v="4"/>
    <s v="PALACETE POLIDORO SANTIAGO"/>
    <n v="1"/>
    <x v="1"/>
    <n v="1"/>
    <n v="1620"/>
    <n v="2010"/>
    <m/>
    <m/>
    <m/>
    <x v="15"/>
    <x v="8"/>
    <m/>
    <m/>
    <m/>
    <s v=" "/>
    <s v="Bem Imóvel"/>
    <s v="Edificação"/>
    <x v="1"/>
    <m/>
    <m/>
    <m/>
    <m/>
    <m/>
    <m/>
    <x v="1"/>
    <x v="1"/>
    <m/>
    <m/>
    <x v="0"/>
    <s v="Info SE-SC (14/04/2016): O Palacete deveria estar inserido num processo de rerratificação do centro histórico de Laguna, é parte do conjunto, mesmo que não contíguo ao perímetro ou envolto por este. Seu possível valor individual está sendo analisado pelo "/>
    <m/>
    <m/>
    <m/>
    <m/>
    <m/>
    <m/>
    <m/>
    <m/>
    <m/>
  </r>
  <r>
    <x v="3"/>
    <s v="Reconstituído e enviado à SE-RJ para instrução"/>
    <s v="01500.004143/2008-88"/>
    <x v="3"/>
    <x v="3"/>
    <s v="Rio de Janeiro"/>
    <x v="10"/>
    <s v="PARQUES FONTE DA SAUDADE E SÃO JOSÉ GUILHERME MERCHIOR"/>
    <n v="1"/>
    <x v="1"/>
    <n v="1"/>
    <n v="1621"/>
    <n v="2010"/>
    <m/>
    <m/>
    <m/>
    <x v="15"/>
    <x v="8"/>
    <s v="INDEFERIMENTO"/>
    <m/>
    <m/>
    <s v=" "/>
    <s v="Bem Paisagístico"/>
    <s v="Jardim Histórico"/>
    <x v="1"/>
    <m/>
    <m/>
    <m/>
    <m/>
    <m/>
    <m/>
    <x v="1"/>
    <x v="1"/>
    <m/>
    <m/>
    <x v="0"/>
    <m/>
    <m/>
    <m/>
    <m/>
    <m/>
    <m/>
    <m/>
    <m/>
    <m/>
    <m/>
  </r>
  <r>
    <x v="0"/>
    <s v="Processo INDEFERIDO em 27/08/2014."/>
    <s v="01500.002911/2009-40"/>
    <x v="3"/>
    <x v="3"/>
    <s v="Rio de Janeiro"/>
    <x v="8"/>
    <s v="Imagem de São Sebastião, de propriedade de Guilherme Vaz Muniz Brito, localizada à rua Alambari luz, nº 563, na ilha de Paquetá"/>
    <n v="1"/>
    <x v="1"/>
    <n v="1"/>
    <n v="1622"/>
    <n v="2010"/>
    <m/>
    <m/>
    <m/>
    <x v="15"/>
    <x v="4"/>
    <m/>
    <m/>
    <m/>
    <s v=" "/>
    <s v="Bem Móvel e Integrado"/>
    <s v="Artefato"/>
    <x v="1"/>
    <m/>
    <m/>
    <m/>
    <m/>
    <m/>
    <m/>
    <x v="1"/>
    <x v="1"/>
    <m/>
    <d v="2014-08-27T00:00:00"/>
    <x v="5"/>
    <m/>
    <m/>
    <m/>
    <m/>
    <m/>
    <m/>
    <m/>
    <m/>
    <m/>
    <m/>
  </r>
  <r>
    <x v="0"/>
    <s v="Encaminhado para INDEFERIMENTO em 28/09/2015"/>
    <s v="01500.005814/2010-42"/>
    <x v="3"/>
    <x v="3"/>
    <s v="São Fidélis"/>
    <x v="9"/>
    <s v="Ponte metálica em São Fidélis"/>
    <n v="1"/>
    <x v="1"/>
    <n v="1"/>
    <n v="1623"/>
    <n v="2011"/>
    <m/>
    <m/>
    <m/>
    <x v="15"/>
    <x v="4"/>
    <m/>
    <m/>
    <m/>
    <s v=" "/>
    <s v="Bem Imóvel"/>
    <s v="Obra de Engenharia"/>
    <x v="1"/>
    <m/>
    <m/>
    <m/>
    <m/>
    <m/>
    <m/>
    <x v="1"/>
    <x v="1"/>
    <m/>
    <d v="1905-07-07T00:00:00"/>
    <x v="5"/>
    <m/>
    <m/>
    <m/>
    <m/>
    <m/>
    <m/>
    <m/>
    <m/>
    <m/>
    <m/>
  </r>
  <r>
    <x v="0"/>
    <s v="Encaminhado para INDEFERIMENTO em 16/10/2015"/>
    <s v="01458.004441/2010-55"/>
    <x v="3"/>
    <x v="6"/>
    <s v="Brumadinho"/>
    <x v="12"/>
    <s v="Complexo arqueológico de Brumadinho, no município de Brumadinho, estado de Minas Gerais."/>
    <n v="1"/>
    <x v="1"/>
    <n v="1"/>
    <n v="1624"/>
    <n v="2011"/>
    <m/>
    <m/>
    <m/>
    <x v="15"/>
    <x v="4"/>
    <m/>
    <m/>
    <m/>
    <s v=" "/>
    <s v="Bem Arqueológico"/>
    <s v="Sítio"/>
    <x v="1"/>
    <m/>
    <m/>
    <m/>
    <m/>
    <m/>
    <m/>
    <x v="1"/>
    <x v="1"/>
    <m/>
    <m/>
    <x v="0"/>
    <m/>
    <m/>
    <m/>
    <m/>
    <m/>
    <m/>
    <m/>
    <m/>
    <m/>
    <m/>
  </r>
  <r>
    <x v="0"/>
    <s v="Origem: SE/SP: Destino: DEPAM. 20/12/2016. Encaminha para arquivamento."/>
    <s v="01450.018160/2010-50"/>
    <x v="3"/>
    <x v="12"/>
    <s v="São Bernardo do Campo"/>
    <x v="2"/>
    <s v="CONJUNTO ARQUITETÔNICO DOS ESTÚDIOS DA CIA. CINEMATOGRÁFICA VERA CRUZ "/>
    <n v="1"/>
    <x v="1"/>
    <n v="1"/>
    <n v="1625"/>
    <n v="2011"/>
    <m/>
    <m/>
    <m/>
    <x v="15"/>
    <x v="4"/>
    <s v="INDEFERIMENTO"/>
    <d v="2019-09-27T00:00:00"/>
    <m/>
    <s v=" "/>
    <s v="Bem Imóvel"/>
    <s v="Conjunto Arquitetônico"/>
    <x v="1"/>
    <m/>
    <m/>
    <m/>
    <m/>
    <m/>
    <m/>
    <x v="1"/>
    <x v="1"/>
    <m/>
    <m/>
    <x v="0"/>
    <m/>
    <m/>
    <m/>
    <m/>
    <m/>
    <m/>
    <m/>
    <m/>
    <m/>
    <m/>
  </r>
  <r>
    <x v="0"/>
    <s v="INDEFERIDO em 31/10/2014"/>
    <s v="01450.005047/2010-12"/>
    <x v="3"/>
    <x v="12"/>
    <s v="São Bernardo do Campo"/>
    <x v="6"/>
    <s v="CHÁCARA SILVESTRE"/>
    <n v="1"/>
    <x v="1"/>
    <n v="1"/>
    <n v="1626"/>
    <n v="2011"/>
    <d v="2010-03-19T00:00:00"/>
    <s v="Leopoldo Nunes da Silva Filho, Secretário de Cultura"/>
    <d v="2011-01-06T00:00:00"/>
    <x v="15"/>
    <x v="4"/>
    <m/>
    <m/>
    <m/>
    <s v=" "/>
    <s v="Bem Imóvel"/>
    <s v="Conjunto Arquitetônico"/>
    <x v="3"/>
    <m/>
    <m/>
    <m/>
    <m/>
    <m/>
    <m/>
    <x v="1"/>
    <x v="1"/>
    <m/>
    <d v="2014-10-31T00:00:00"/>
    <x v="5"/>
    <m/>
    <m/>
    <m/>
    <m/>
    <m/>
    <m/>
    <m/>
    <m/>
    <m/>
    <m/>
  </r>
  <r>
    <x v="0"/>
    <s v="Encaminhado para inscrição em 13/07/2015."/>
    <s v="01502.000147/2009-58"/>
    <x v="2"/>
    <x v="5"/>
    <s v="Cachoeira"/>
    <x v="14"/>
    <s v="TERREIRO ZOGBODO MALE BOGUN SEJA UNDE (Roça do Ventura)"/>
    <n v="1"/>
    <x v="0"/>
    <n v="1"/>
    <n v="1627"/>
    <n v="2011"/>
    <m/>
    <m/>
    <m/>
    <x v="15"/>
    <x v="0"/>
    <m/>
    <m/>
    <m/>
    <s v=" BA-2904902-BI-ED-00030"/>
    <s v="Bem Imóvel"/>
    <s v="Conjunto Arquitetônico"/>
    <x v="0"/>
    <d v="2015-12-10T00:00:00"/>
    <d v="2015-12-10T00:00:00"/>
    <m/>
    <m/>
    <s v="2011, 2014"/>
    <s v="67, 77"/>
    <x v="61"/>
    <x v="7"/>
    <m/>
    <m/>
    <x v="0"/>
    <s v="Homologação PORTARIA do MinC Nº 21, DE 25 DE MARÇO DE 2015 . "/>
    <s v="T"/>
    <s v="sim"/>
    <s v="T"/>
    <s v="sim"/>
    <s v="sim"/>
    <m/>
    <m/>
    <m/>
    <m/>
  </r>
  <r>
    <x v="7"/>
    <s v="tombaemtno provisório publicado em 11/01/2021"/>
    <s v="01458.000045/2011-30"/>
    <x v="0"/>
    <x v="4"/>
    <s v="Londrina"/>
    <x v="4"/>
    <s v="Antiga Rodoviária"/>
    <n v="1"/>
    <x v="3"/>
    <n v="1"/>
    <n v="1628"/>
    <n v="2011"/>
    <m/>
    <m/>
    <m/>
    <x v="15"/>
    <x v="9"/>
    <m/>
    <m/>
    <m/>
    <s v=" "/>
    <s v="Bem Imóvel"/>
    <s v="Edificação"/>
    <x v="1"/>
    <m/>
    <m/>
    <m/>
    <m/>
    <m/>
    <m/>
    <x v="1"/>
    <x v="1"/>
    <m/>
    <m/>
    <x v="0"/>
    <m/>
    <m/>
    <m/>
    <m/>
    <m/>
    <m/>
    <m/>
    <m/>
    <m/>
    <m/>
  </r>
  <r>
    <x v="2"/>
    <s v="CGID. Eram 2 bens, indicação favorável ao tombamento apenas da Rodoviária. Encaminhado à SE em 03/01/2017 a pedido da Chefe de div. Tecnica"/>
    <s v="01458.000045/2011-30"/>
    <x v="0"/>
    <x v="4"/>
    <s v="Londrina"/>
    <x v="4"/>
    <s v="Cine Teatro Ouro Verde"/>
    <n v="1"/>
    <x v="1"/>
    <n v="0"/>
    <n v="1628"/>
    <n v="2011"/>
    <m/>
    <m/>
    <m/>
    <x v="15"/>
    <x v="8"/>
    <m/>
    <m/>
    <m/>
    <s v=" "/>
    <s v="Bem Imóvel"/>
    <s v="Edificação"/>
    <x v="1"/>
    <m/>
    <m/>
    <m/>
    <m/>
    <m/>
    <m/>
    <x v="1"/>
    <x v="1"/>
    <m/>
    <m/>
    <x v="0"/>
    <m/>
    <m/>
    <m/>
    <m/>
    <m/>
    <m/>
    <m/>
    <m/>
    <m/>
    <m/>
  </r>
  <r>
    <x v="2"/>
    <s v="Na Superintendência do IPHAN/DF desde 14/03/2011"/>
    <s v="01450.014778/2009-15"/>
    <x v="5"/>
    <x v="15"/>
    <s v="Valparaíso"/>
    <x v="14"/>
    <s v="TERREIRO ILÊ AXÉ OPÔ AFONJÁ- ILÊ OXUM"/>
    <n v="1"/>
    <x v="1"/>
    <n v="1"/>
    <n v="1629"/>
    <n v="2011"/>
    <m/>
    <m/>
    <m/>
    <x v="15"/>
    <x v="8"/>
    <m/>
    <m/>
    <m/>
    <s v=" "/>
    <s v="Bem Imóvel"/>
    <s v="Conjunto Arquitetônico"/>
    <x v="0"/>
    <m/>
    <m/>
    <m/>
    <m/>
    <m/>
    <m/>
    <x v="1"/>
    <x v="1"/>
    <m/>
    <m/>
    <x v="0"/>
    <m/>
    <m/>
    <m/>
    <m/>
    <m/>
    <m/>
    <m/>
    <m/>
    <m/>
    <m/>
  </r>
  <r>
    <x v="0"/>
    <s v="INDEFERIDO em 24.03.16"/>
    <s v="01421.000002/2010-91"/>
    <x v="2"/>
    <x v="18"/>
    <s v="Caicó"/>
    <x v="8"/>
    <s v="IMAGEM DE SANT'ANA MESTRA QUE ACOMPANHAVA A PROCISSÃO DE SANT'ANA DE CAICÓ"/>
    <n v="1"/>
    <x v="1"/>
    <n v="1"/>
    <n v="1630"/>
    <n v="2011"/>
    <m/>
    <m/>
    <m/>
    <x v="15"/>
    <x v="4"/>
    <m/>
    <m/>
    <m/>
    <s v=" "/>
    <s v="Bem Móvel e Integrado"/>
    <s v="Artefato"/>
    <x v="1"/>
    <m/>
    <m/>
    <m/>
    <m/>
    <m/>
    <m/>
    <x v="1"/>
    <x v="1"/>
    <m/>
    <d v="1905-07-08T00:00:00"/>
    <x v="5"/>
    <m/>
    <m/>
    <m/>
    <m/>
    <m/>
    <m/>
    <m/>
    <m/>
    <m/>
    <m/>
  </r>
  <r>
    <x v="0"/>
    <s v="Processo INDEFERIDO em 10/10/2011."/>
    <s v="01450.006861/2007-41"/>
    <x v="2"/>
    <x v="16"/>
    <s v="Boquim"/>
    <x v="4"/>
    <s v="ESTAÇÃO FERROVIÁRIA DE BOQUIM"/>
    <n v="1"/>
    <x v="1"/>
    <n v="1"/>
    <n v="1631"/>
    <n v="2011"/>
    <m/>
    <m/>
    <m/>
    <x v="15"/>
    <x v="4"/>
    <m/>
    <m/>
    <m/>
    <s v=" "/>
    <s v="Bem Imóvel"/>
    <s v="Edificação"/>
    <x v="1"/>
    <m/>
    <m/>
    <m/>
    <m/>
    <m/>
    <m/>
    <x v="1"/>
    <x v="1"/>
    <m/>
    <d v="2011-10-10T00:00:00"/>
    <x v="5"/>
    <m/>
    <m/>
    <m/>
    <m/>
    <m/>
    <m/>
    <m/>
    <m/>
    <m/>
    <m/>
  </r>
  <r>
    <x v="2"/>
    <s v="CGID: 25/03/2014. Encaminhado para tombamento. Tem análises técnicas e jurídicas, e minuta de notificação, mas não foi notificado. Processo se encontra no ETRS-RJ"/>
    <s v="01500.000966/2011-30"/>
    <x v="3"/>
    <x v="3"/>
    <s v="Santa Maria Madalena"/>
    <x v="7"/>
    <s v="Sítio histórico de Santa Maria Madalena"/>
    <n v="1"/>
    <x v="1"/>
    <n v="1"/>
    <n v="1632"/>
    <n v="2011"/>
    <m/>
    <m/>
    <m/>
    <x v="15"/>
    <x v="8"/>
    <s v="DEFERIMENTO"/>
    <m/>
    <m/>
    <s v=" "/>
    <s v="Bem Imóvel"/>
    <s v="Conjunto Urbano"/>
    <x v="1"/>
    <m/>
    <m/>
    <m/>
    <m/>
    <m/>
    <m/>
    <x v="1"/>
    <x v="1"/>
    <m/>
    <m/>
    <x v="0"/>
    <m/>
    <m/>
    <m/>
    <m/>
    <m/>
    <m/>
    <m/>
    <m/>
    <m/>
    <m/>
  </r>
  <r>
    <x v="2"/>
    <s v="Na SE/RJ desde 05/09/2011"/>
    <s v="01458.001583/2011-41"/>
    <x v="3"/>
    <x v="3"/>
    <s v="Rio de Janeiro"/>
    <x v="4"/>
    <s v="HOSPITAL UNIVERSITÁRIO GAFRÉE GUINLE"/>
    <n v="1"/>
    <x v="1"/>
    <n v="1"/>
    <n v="1633"/>
    <n v="2011"/>
    <m/>
    <m/>
    <m/>
    <x v="15"/>
    <x v="8"/>
    <m/>
    <m/>
    <m/>
    <s v=" "/>
    <s v="Bem Imóvel"/>
    <s v="Edificação"/>
    <x v="1"/>
    <m/>
    <m/>
    <m/>
    <m/>
    <m/>
    <m/>
    <x v="1"/>
    <x v="1"/>
    <m/>
    <m/>
    <x v="0"/>
    <m/>
    <m/>
    <m/>
    <m/>
    <m/>
    <m/>
    <m/>
    <m/>
    <m/>
    <m/>
  </r>
  <r>
    <x v="2"/>
    <s v="Na SE/RJ desde 10/08/2011"/>
    <s v="01458.000650/2011-19"/>
    <x v="3"/>
    <x v="3"/>
    <s v="Rio de Janeiro"/>
    <x v="4"/>
    <s v="INSTITUTO SUPERIOR DE EDUCAÇÃO DO RIO DE JANEIRO (ISERJ)"/>
    <n v="1"/>
    <x v="1"/>
    <n v="1"/>
    <n v="1634"/>
    <n v="2011"/>
    <m/>
    <m/>
    <m/>
    <x v="15"/>
    <x v="8"/>
    <m/>
    <m/>
    <m/>
    <s v=" "/>
    <s v="Bem Imóvel"/>
    <s v="Edificação"/>
    <x v="1"/>
    <m/>
    <m/>
    <m/>
    <m/>
    <m/>
    <m/>
    <x v="1"/>
    <x v="1"/>
    <m/>
    <m/>
    <x v="0"/>
    <m/>
    <m/>
    <m/>
    <m/>
    <m/>
    <m/>
    <m/>
    <m/>
    <m/>
    <m/>
  </r>
  <r>
    <x v="2"/>
    <s v="Origem: DEPAM, 25/04/2013 / Destino: Superintendência, 17/06/2013 - Análise da CGBI, recomendou a inclusão de mais 3 igrejas. Mas a SE está sem equipe para dar continuidade à instrução. "/>
    <s v="01508.000291/2011-59"/>
    <x v="0"/>
    <x v="4"/>
    <s v="Vários"/>
    <x v="2"/>
    <s v="Igrejas Ucranianas do Paraná "/>
    <n v="1"/>
    <x v="1"/>
    <n v="1"/>
    <n v="1635"/>
    <n v="2011"/>
    <m/>
    <m/>
    <m/>
    <x v="15"/>
    <x v="8"/>
    <m/>
    <m/>
    <m/>
    <s v=" "/>
    <s v="Bem Imóvel"/>
    <s v="Conjunto Arquitetônico"/>
    <x v="1"/>
    <m/>
    <m/>
    <m/>
    <m/>
    <m/>
    <m/>
    <x v="1"/>
    <x v="1"/>
    <m/>
    <m/>
    <x v="0"/>
    <m/>
    <m/>
    <m/>
    <m/>
    <m/>
    <m/>
    <m/>
    <m/>
    <m/>
    <m/>
  </r>
  <r>
    <x v="0"/>
    <s v="Processo INDEFERIDO em 28/12/2011."/>
    <s v="01500.002474/2011-89"/>
    <x v="3"/>
    <x v="3"/>
    <s v="Rio de Janeiro"/>
    <x v="4"/>
    <s v="Imóvel situado à Rua dos Beneditinos, 20, Centro"/>
    <n v="1"/>
    <x v="1"/>
    <n v="1"/>
    <n v="1636"/>
    <n v="2011"/>
    <m/>
    <m/>
    <m/>
    <x v="15"/>
    <x v="4"/>
    <m/>
    <m/>
    <m/>
    <s v=" "/>
    <s v="Bem Imóvel"/>
    <s v="Edificação"/>
    <x v="1"/>
    <m/>
    <m/>
    <m/>
    <m/>
    <m/>
    <m/>
    <x v="1"/>
    <x v="1"/>
    <m/>
    <d v="2011-12-28T00:00:00"/>
    <x v="5"/>
    <m/>
    <m/>
    <m/>
    <m/>
    <m/>
    <m/>
    <m/>
    <m/>
    <m/>
    <m/>
  </r>
  <r>
    <x v="0"/>
    <s v="Processo INDEFERIDO em 28/12/2011."/>
    <s v="01500.000577/2011-12"/>
    <x v="3"/>
    <x v="3"/>
    <s v="Itaperuna"/>
    <x v="8"/>
    <s v="Estátua do Cristo Redentor, Itaperuna, RJ"/>
    <n v="1"/>
    <x v="1"/>
    <n v="1"/>
    <n v="1637"/>
    <n v="2011"/>
    <m/>
    <m/>
    <m/>
    <x v="15"/>
    <x v="4"/>
    <m/>
    <m/>
    <m/>
    <s v=" "/>
    <s v="Bem Móvel e Integrado"/>
    <s v="Artefato"/>
    <x v="1"/>
    <m/>
    <m/>
    <m/>
    <m/>
    <m/>
    <m/>
    <x v="1"/>
    <x v="1"/>
    <m/>
    <d v="2011-12-28T00:00:00"/>
    <x v="5"/>
    <m/>
    <m/>
    <m/>
    <m/>
    <m/>
    <m/>
    <m/>
    <m/>
    <m/>
    <m/>
  </r>
  <r>
    <x v="0"/>
    <s v="INDEFERIDO em 28/12/2011."/>
    <s v="01500.006029/2010-15"/>
    <x v="3"/>
    <x v="3"/>
    <s v="Rio de Janeiro"/>
    <x v="4"/>
    <s v="Antiga Usina de Bondes, localizada na Estrada do Magarça, 01 - Guaratiba, Rio"/>
    <n v="1"/>
    <x v="1"/>
    <n v="1"/>
    <n v="1638"/>
    <n v="2011"/>
    <m/>
    <m/>
    <m/>
    <x v="15"/>
    <x v="4"/>
    <m/>
    <m/>
    <m/>
    <s v=" "/>
    <s v="Bem Imóvel"/>
    <s v="Edificação"/>
    <x v="1"/>
    <m/>
    <m/>
    <m/>
    <m/>
    <m/>
    <m/>
    <x v="1"/>
    <x v="1"/>
    <m/>
    <d v="2011-12-28T00:00:00"/>
    <x v="5"/>
    <m/>
    <m/>
    <m/>
    <m/>
    <m/>
    <m/>
    <m/>
    <m/>
    <m/>
    <m/>
  </r>
  <r>
    <x v="0"/>
    <s v="Processo INDEFERIDO em 28/12/2011."/>
    <s v="01500.000284/2011-27"/>
    <x v="3"/>
    <x v="3"/>
    <s v="Rio de Janeiro"/>
    <x v="4"/>
    <s v="Imóvel situado à Rua Fonte da Saudade, 281"/>
    <n v="1"/>
    <x v="1"/>
    <n v="1"/>
    <n v="1639"/>
    <n v="2011"/>
    <m/>
    <m/>
    <m/>
    <x v="15"/>
    <x v="4"/>
    <m/>
    <m/>
    <m/>
    <s v=" "/>
    <s v="Bem Imóvel"/>
    <s v="Edificação"/>
    <x v="1"/>
    <m/>
    <m/>
    <m/>
    <m/>
    <m/>
    <m/>
    <x v="1"/>
    <x v="1"/>
    <m/>
    <d v="2011-12-28T00:00:00"/>
    <x v="5"/>
    <m/>
    <m/>
    <m/>
    <m/>
    <m/>
    <m/>
    <m/>
    <m/>
    <m/>
    <m/>
  </r>
  <r>
    <x v="0"/>
    <s v="Processo INDEFERIDO em 28/12/2011."/>
    <s v="01500.004183/2011-25"/>
    <x v="3"/>
    <x v="3"/>
    <s v="Rio de Janeiro"/>
    <x v="4"/>
    <s v="Imóvel situado à Rua São Clemente, 174"/>
    <n v="1"/>
    <x v="1"/>
    <n v="1"/>
    <n v="1640"/>
    <n v="2011"/>
    <m/>
    <m/>
    <m/>
    <x v="15"/>
    <x v="4"/>
    <m/>
    <m/>
    <m/>
    <s v=" "/>
    <s v="Bem Imóvel"/>
    <s v="Edificação"/>
    <x v="1"/>
    <m/>
    <m/>
    <m/>
    <m/>
    <m/>
    <m/>
    <x v="1"/>
    <x v="1"/>
    <m/>
    <d v="2011-12-28T00:00:00"/>
    <x v="5"/>
    <m/>
    <m/>
    <m/>
    <m/>
    <m/>
    <m/>
    <m/>
    <m/>
    <m/>
    <m/>
  </r>
  <r>
    <x v="0"/>
    <s v="Processo INDEFERIDO em 26/08/2014."/>
    <s v="01424.000137/2011-15"/>
    <x v="4"/>
    <x v="20"/>
    <s v="Macapá"/>
    <x v="7"/>
    <s v="Conjunto Histórico da Cidade de Macapá"/>
    <n v="1"/>
    <x v="1"/>
    <n v="1"/>
    <n v="1641"/>
    <n v="2011"/>
    <m/>
    <m/>
    <m/>
    <x v="15"/>
    <x v="4"/>
    <m/>
    <m/>
    <m/>
    <s v=" "/>
    <s v="Bem Imóvel"/>
    <s v="Conjunto Urbano"/>
    <x v="1"/>
    <m/>
    <m/>
    <m/>
    <m/>
    <m/>
    <m/>
    <x v="1"/>
    <x v="1"/>
    <m/>
    <d v="2014-08-26T00:00:00"/>
    <x v="5"/>
    <m/>
    <m/>
    <m/>
    <m/>
    <m/>
    <m/>
    <m/>
    <m/>
    <m/>
    <m/>
  </r>
  <r>
    <x v="0"/>
    <m/>
    <s v="01506.000505/2011-15"/>
    <x v="3"/>
    <x v="12"/>
    <s v="São Paulo"/>
    <x v="3"/>
    <s v="Coleção Nemirovsky"/>
    <n v="1"/>
    <x v="0"/>
    <n v="1"/>
    <n v="1642"/>
    <n v="2011"/>
    <m/>
    <m/>
    <m/>
    <x v="15"/>
    <x v="0"/>
    <m/>
    <m/>
    <m/>
    <s v="SP-3550308-BM-CL-00004"/>
    <s v="Bem Móvel e Integrado"/>
    <s v="Coleção"/>
    <x v="1"/>
    <m/>
    <m/>
    <d v="2020-10-14T00:00:00"/>
    <m/>
    <n v="2018"/>
    <m/>
    <x v="1"/>
    <x v="1"/>
    <m/>
    <m/>
    <x v="0"/>
    <s v="Homologado pela PORTARIA Nº 114, DE 18 DE DEZEMBRO DE 2017"/>
    <s v="Não se aplica"/>
    <m/>
    <s v="Não se aplica"/>
    <m/>
    <m/>
    <m/>
    <m/>
    <m/>
    <m/>
  </r>
  <r>
    <x v="3"/>
    <s v="Notificado. Foi para a secretaria do conselho em 02/12/2014"/>
    <s v="01450.015190/2011-95"/>
    <x v="3"/>
    <x v="3"/>
    <s v="Rio de Janeiro"/>
    <x v="2"/>
    <s v="Plataformas de embarque da Estação Barão de Mauá e da Estação e Oficinas de Praia Formosa"/>
    <n v="1"/>
    <x v="3"/>
    <n v="1"/>
    <n v="1643"/>
    <n v="2012"/>
    <m/>
    <m/>
    <m/>
    <x v="15"/>
    <x v="9"/>
    <s v="DEFERIMENTO"/>
    <m/>
    <d v="2014-09-10T00:00:00"/>
    <s v="RJ3304557BIED00104"/>
    <s v="Bem Imóvel"/>
    <s v="Conjunto Arquitetônico"/>
    <x v="1"/>
    <m/>
    <m/>
    <m/>
    <m/>
    <m/>
    <m/>
    <x v="1"/>
    <x v="1"/>
    <m/>
    <m/>
    <x v="0"/>
    <s v="Instrução concluída. Indicação de Tombamento da Estação Barão de Mauá. Indicação de Arquivamento do Complexo da Prais Formosa."/>
    <m/>
    <m/>
    <m/>
    <m/>
    <m/>
    <m/>
    <m/>
    <m/>
    <m/>
  </r>
  <r>
    <x v="0"/>
    <s v="Processo INDEFERIDO em 02/08/2012."/>
    <s v="01458.001207/2009-32"/>
    <x v="3"/>
    <x v="3"/>
    <s v="Rio de Janeiro"/>
    <x v="4"/>
    <s v="Antiga Estação Imperial da Quinta da Boa Vista, Localizada à Av. Oswaldo Aranha, 680, Rio de Janeiro, RJ"/>
    <n v="1"/>
    <x v="1"/>
    <n v="1"/>
    <n v="1644"/>
    <n v="2011"/>
    <m/>
    <m/>
    <m/>
    <x v="15"/>
    <x v="4"/>
    <m/>
    <m/>
    <m/>
    <s v=" "/>
    <s v="Bem Imóvel"/>
    <s v="Edificação"/>
    <x v="1"/>
    <m/>
    <m/>
    <m/>
    <m/>
    <m/>
    <m/>
    <x v="1"/>
    <x v="1"/>
    <m/>
    <d v="2012-08-02T00:00:00"/>
    <x v="5"/>
    <m/>
    <m/>
    <m/>
    <m/>
    <m/>
    <m/>
    <m/>
    <m/>
    <m/>
    <m/>
  </r>
  <r>
    <x v="0"/>
    <s v="Processo INDEFERIDO em 18/07/2012."/>
    <s v="01500.004150/2011-85"/>
    <x v="3"/>
    <x v="3"/>
    <s v="Rio de Janeiro"/>
    <x v="4"/>
    <s v="Centro Hípico do Exército, localizado na Av. Bartolomeu de Gusmão, 453, São Cristóvão, Rio de Janeiro, RJ."/>
    <n v="1"/>
    <x v="1"/>
    <n v="1"/>
    <n v="1645"/>
    <n v="2012"/>
    <m/>
    <m/>
    <m/>
    <x v="15"/>
    <x v="4"/>
    <m/>
    <m/>
    <m/>
    <s v=" "/>
    <s v="Bem Imóvel"/>
    <s v="Edificação"/>
    <x v="1"/>
    <m/>
    <m/>
    <m/>
    <m/>
    <m/>
    <m/>
    <x v="1"/>
    <x v="1"/>
    <m/>
    <d v="2012-07-18T00:00:00"/>
    <x v="5"/>
    <m/>
    <m/>
    <m/>
    <m/>
    <m/>
    <m/>
    <m/>
    <m/>
    <m/>
    <m/>
  </r>
  <r>
    <x v="0"/>
    <s v="Analisado juntamente com o processo 1550, desapensado para arquivamento. Origem: DEPAM, destino: Presidência, com sugestão de indeferimento, em 30/05/2016."/>
    <s v="01500.003852/2011-41"/>
    <x v="3"/>
    <x v="3"/>
    <s v="Rio de Janeiro"/>
    <x v="4"/>
    <s v="Imóvel localizado à Rua carvalho Azevedo, 96, Lagoa, Rio de Janeiro, RJ, conhecido como &quot;Casa Amarela&quot;, primeira residência do arquiteto Oscar Niemeyer."/>
    <n v="1"/>
    <x v="1"/>
    <n v="1"/>
    <n v="1646"/>
    <n v="2012"/>
    <m/>
    <m/>
    <m/>
    <x v="15"/>
    <x v="4"/>
    <m/>
    <m/>
    <m/>
    <s v=" "/>
    <s v="Bem Imóvel"/>
    <s v="Edificação"/>
    <x v="1"/>
    <m/>
    <m/>
    <m/>
    <m/>
    <m/>
    <m/>
    <x v="1"/>
    <x v="1"/>
    <m/>
    <d v="1905-07-08T00:00:00"/>
    <x v="5"/>
    <s v="Indicada para tombamento pelo Conselho Consultivo, mas após análise, Andrey sugere não tombar."/>
    <m/>
    <m/>
    <m/>
    <m/>
    <m/>
    <m/>
    <m/>
    <m/>
    <m/>
  </r>
  <r>
    <x v="2"/>
    <s v="Em instrução pela Superintendência de SC.Informado pela Superintendência como prioritário para conclusão, conforme diagnóstico realizado em 2015"/>
    <s v="01510.000124/2012-40"/>
    <x v="0"/>
    <x v="10"/>
    <s v="Florianópolis"/>
    <x v="8"/>
    <s v="Baleeira São José I, de Florianópolis, Santa Catarina"/>
    <n v="1"/>
    <x v="1"/>
    <n v="1"/>
    <n v="1647"/>
    <n v="2012"/>
    <m/>
    <m/>
    <m/>
    <x v="15"/>
    <x v="8"/>
    <m/>
    <m/>
    <m/>
    <s v=" "/>
    <s v="Bem Móvel e Integrado"/>
    <s v="Artefato"/>
    <x v="1"/>
    <m/>
    <m/>
    <m/>
    <m/>
    <m/>
    <m/>
    <x v="1"/>
    <x v="1"/>
    <m/>
    <m/>
    <x v="0"/>
    <s v="Em estudo. Após telefonema da Coordenadora de Identificação e Proteção, Anna Finger, em 27/01/2012, seguido de mensagem eletrônica, decidiu-se pela abertura &quot;virtual&quot; do Processo de Tombamento, uma vez que havia a urgência de apresentar o número &quot;T&quot; no ev"/>
    <m/>
    <m/>
    <m/>
    <m/>
    <m/>
    <m/>
    <m/>
    <m/>
    <m/>
  </r>
  <r>
    <x v="0"/>
    <m/>
    <s v="01450.001802/2012-43"/>
    <x v="3"/>
    <x v="3"/>
    <s v="Rio de Janeiro"/>
    <x v="4"/>
    <s v="Edifício &quot;A Noite&quot;, localizado no Praça Mauá, nº 7, Município do Rio de Janeiro"/>
    <n v="1"/>
    <x v="0"/>
    <n v="1"/>
    <n v="1648"/>
    <n v="2012"/>
    <m/>
    <m/>
    <m/>
    <x v="15"/>
    <x v="0"/>
    <m/>
    <d v="2016-12-16T00:00:00"/>
    <m/>
    <s v="RJ3304557BIED00096"/>
    <s v="Bem Imóvel"/>
    <s v="Edificação"/>
    <x v="1"/>
    <m/>
    <d v="2016-08-25T00:00:00"/>
    <d v="2016-08-25T00:00:00"/>
    <m/>
    <n v="2013"/>
    <n v="72"/>
    <x v="1"/>
    <x v="1"/>
    <m/>
    <m/>
    <x v="0"/>
    <s v="Homologado pela PORTARIA No- 74, DE 25 DE AGOSTO DE 2015"/>
    <s v="Não se aplica"/>
    <m/>
    <m/>
    <m/>
    <m/>
    <m/>
    <m/>
    <m/>
    <m/>
  </r>
  <r>
    <x v="0"/>
    <s v="Processo INDEFERIDO em 04/06/2013."/>
    <s v="01506.000211/2011-85"/>
    <x v="3"/>
    <x v="12"/>
    <s v="São Paulo"/>
    <x v="4"/>
    <s v="Cine Belas Artes"/>
    <n v="1"/>
    <x v="1"/>
    <n v="1"/>
    <n v="1649"/>
    <n v="2012"/>
    <m/>
    <m/>
    <m/>
    <x v="15"/>
    <x v="4"/>
    <m/>
    <m/>
    <m/>
    <s v=" "/>
    <s v="Bem Imóvel"/>
    <s v="Edificação"/>
    <x v="1"/>
    <m/>
    <m/>
    <m/>
    <m/>
    <m/>
    <m/>
    <x v="1"/>
    <x v="1"/>
    <m/>
    <d v="2013-06-04T00:00:00"/>
    <x v="5"/>
    <s v="Em instrução na Superintendência. Origem: Superintendência."/>
    <m/>
    <m/>
    <m/>
    <m/>
    <m/>
    <m/>
    <m/>
    <m/>
    <m/>
  </r>
  <r>
    <x v="2"/>
    <s v="Origem: DEPAM; Destino: SE-MT, em 16/02/2016"/>
    <s v="01425.000391/2011-03"/>
    <x v="5"/>
    <x v="22"/>
    <s v="Vila Bela da Santissima Trindade"/>
    <x v="12"/>
    <s v="Complexo Arqueológico Histórico do Arraial de São Francisco Xavier"/>
    <n v="1"/>
    <x v="1"/>
    <n v="1"/>
    <n v="1650"/>
    <n v="2012"/>
    <m/>
    <m/>
    <m/>
    <x v="15"/>
    <x v="8"/>
    <m/>
    <m/>
    <m/>
    <s v=" "/>
    <s v="Bem Arqueológico"/>
    <s v="Sítio"/>
    <x v="1"/>
    <m/>
    <m/>
    <m/>
    <m/>
    <m/>
    <m/>
    <x v="1"/>
    <x v="1"/>
    <m/>
    <m/>
    <x v="0"/>
    <m/>
    <m/>
    <m/>
    <m/>
    <m/>
    <m/>
    <m/>
    <m/>
    <m/>
    <m/>
  </r>
  <r>
    <x v="3"/>
    <s v="SE-RJ encaminhou  incompleto ao DEPAM pela 2ª vez, dizendo haver tratativas com o Diretor para a conclusão do processo. Aguardando orientações da Direção (23/08/2016, Anna)"/>
    <s v="01500.004607/2011-51"/>
    <x v="3"/>
    <x v="3"/>
    <s v="Itaboraí"/>
    <x v="0"/>
    <s v="Casa e Coleção Heloisa Alberto Torres"/>
    <n v="1"/>
    <x v="1"/>
    <n v="1"/>
    <n v="1651"/>
    <n v="2012"/>
    <m/>
    <m/>
    <m/>
    <x v="15"/>
    <x v="8"/>
    <m/>
    <m/>
    <m/>
    <s v=" "/>
    <s v="Bem Imóvel"/>
    <s v="Edificação"/>
    <x v="1"/>
    <m/>
    <m/>
    <m/>
    <m/>
    <m/>
    <m/>
    <x v="1"/>
    <x v="1"/>
    <m/>
    <m/>
    <x v="0"/>
    <m/>
    <m/>
    <m/>
    <m/>
    <m/>
    <m/>
    <m/>
    <m/>
    <m/>
    <m/>
  </r>
  <r>
    <x v="3"/>
    <s v="Retornou da SE/SC com proposta revisada para notificação"/>
    <s v="01510.001314/2009-89"/>
    <x v="0"/>
    <x v="10"/>
    <m/>
    <x v="6"/>
    <s v="Remanescentes do Caminho do Viamão, situado entre os Estados do Rio Grande do Sul e de Santa Catarina"/>
    <n v="1"/>
    <x v="1"/>
    <n v="1"/>
    <n v="1652"/>
    <n v="2012"/>
    <m/>
    <m/>
    <m/>
    <x v="15"/>
    <x v="8"/>
    <s v="TOMBAMENTO EMERGENCIAL"/>
    <m/>
    <m/>
    <s v=" "/>
    <s v="Bem Imóvel"/>
    <s v="Conjunto Arquitetônico"/>
    <x v="1"/>
    <m/>
    <m/>
    <m/>
    <m/>
    <m/>
    <m/>
    <x v="1"/>
    <x v="1"/>
    <m/>
    <m/>
    <x v="0"/>
    <m/>
    <m/>
    <m/>
    <m/>
    <m/>
    <m/>
    <m/>
    <m/>
    <m/>
    <m/>
  </r>
  <r>
    <x v="0"/>
    <s v="Processo INDEFERIDO em 02/08/2012."/>
    <s v="01500.000715/2010-74"/>
    <x v="3"/>
    <x v="3"/>
    <s v="Rio de Janeiro"/>
    <x v="4"/>
    <s v="Sede do America Football Club, sutuada à Rua Campos Sales, n.18, Bairro Tijuca, Município do Rio de Janeiro, Estado do Rio de Janeiro."/>
    <n v="1"/>
    <x v="1"/>
    <n v="1"/>
    <n v="1653"/>
    <n v="2012"/>
    <m/>
    <m/>
    <m/>
    <x v="15"/>
    <x v="4"/>
    <m/>
    <m/>
    <m/>
    <s v=" "/>
    <s v="Bem Imóvel"/>
    <s v="Edificação"/>
    <x v="1"/>
    <m/>
    <m/>
    <m/>
    <m/>
    <m/>
    <m/>
    <x v="1"/>
    <x v="1"/>
    <m/>
    <d v="2012-08-02T00:00:00"/>
    <x v="5"/>
    <m/>
    <m/>
    <m/>
    <m/>
    <m/>
    <m/>
    <m/>
    <m/>
    <m/>
    <m/>
  </r>
  <r>
    <x v="0"/>
    <s v="Encaminhado para INDEFERIMENTO em 20/09/2016"/>
    <s v="01450.007165/2012-19"/>
    <x v="2"/>
    <x v="8"/>
    <s v="São Luís"/>
    <x v="7"/>
    <s v="Sítio Histórico Vila Vinhais Velho"/>
    <n v="1"/>
    <x v="1"/>
    <n v="1"/>
    <n v="1654"/>
    <n v="2012"/>
    <m/>
    <m/>
    <m/>
    <x v="15"/>
    <x v="4"/>
    <m/>
    <m/>
    <m/>
    <s v=" "/>
    <s v="Bem Imóvel"/>
    <s v="Conjunto Urbano"/>
    <x v="1"/>
    <m/>
    <m/>
    <m/>
    <m/>
    <m/>
    <m/>
    <x v="1"/>
    <x v="1"/>
    <m/>
    <m/>
    <x v="0"/>
    <m/>
    <m/>
    <m/>
    <m/>
    <m/>
    <m/>
    <m/>
    <m/>
    <m/>
    <m/>
  </r>
  <r>
    <x v="2"/>
    <s v="Passou pela câmara de bens móveis em 15/05/19 e foi devolvido à SE/RJ para instrução"/>
    <s v="01500.000549/2012-78"/>
    <x v="3"/>
    <x v="3"/>
    <s v="Rio de Janeiro"/>
    <x v="3"/>
    <s v="Coleção de Postais de Elysio Custódio Gonçalves de Oliveira Belchior"/>
    <n v="1"/>
    <x v="3"/>
    <n v="1"/>
    <n v="1655"/>
    <n v="2012"/>
    <m/>
    <m/>
    <m/>
    <x v="15"/>
    <x v="12"/>
    <m/>
    <m/>
    <m/>
    <s v="RJ-3304557-BM-CL-00005"/>
    <s v="Bem Móvel e Integrado"/>
    <s v="Coleção"/>
    <x v="1"/>
    <m/>
    <m/>
    <m/>
    <m/>
    <m/>
    <m/>
    <x v="1"/>
    <x v="1"/>
    <m/>
    <m/>
    <x v="0"/>
    <m/>
    <s v="Não se aplica"/>
    <m/>
    <s v="Não se aplica"/>
    <m/>
    <m/>
    <m/>
    <m/>
    <m/>
    <m/>
  </r>
  <r>
    <x v="2"/>
    <s v="Verificar com SE-GO"/>
    <s v="01450.007172/2012-11"/>
    <x v="5"/>
    <x v="15"/>
    <s v="Trindade"/>
    <x v="0"/>
    <s v="Santuário Matriz do Divino Pai Eterno"/>
    <n v="1"/>
    <x v="0"/>
    <n v="1"/>
    <n v="1656"/>
    <n v="2012"/>
    <m/>
    <m/>
    <m/>
    <x v="15"/>
    <x v="0"/>
    <m/>
    <m/>
    <m/>
    <s v="GO5221403BIED00001"/>
    <s v="Bem Imóvel"/>
    <s v="Edificação"/>
    <x v="1"/>
    <m/>
    <d v="2015-11-09T00:00:00"/>
    <m/>
    <m/>
    <n v="2013"/>
    <n v="73"/>
    <x v="61"/>
    <x v="1"/>
    <m/>
    <m/>
    <x v="0"/>
    <s v="Homologação: Portaria nº 102, de 23 de setembro de 2014"/>
    <s v="Não se aplica"/>
    <m/>
    <m/>
    <m/>
    <m/>
    <m/>
    <m/>
    <m/>
    <m/>
  </r>
  <r>
    <x v="0"/>
    <s v="Processo INDEFERIDO em 14/09/2012."/>
    <s v="01506.002290/2010-88"/>
    <x v="3"/>
    <x v="12"/>
    <s v="Jundiaí"/>
    <x v="4"/>
    <s v="Prédio e Terreno da Ex-Fábrica Japy na Vila Arens"/>
    <n v="1"/>
    <x v="1"/>
    <n v="1"/>
    <n v="1657"/>
    <n v="2012"/>
    <m/>
    <m/>
    <m/>
    <x v="15"/>
    <x v="4"/>
    <m/>
    <m/>
    <m/>
    <s v=" "/>
    <s v="Bem Imóvel"/>
    <s v="Edificação"/>
    <x v="1"/>
    <m/>
    <m/>
    <m/>
    <m/>
    <m/>
    <m/>
    <x v="1"/>
    <x v="1"/>
    <m/>
    <d v="2012-09-14T00:00:00"/>
    <x v="5"/>
    <s v="Indicação de arquivamento. Envio ao Arquivo Central para abertura de processo de tombamento. Origem: DEPAM / Destino: Arquivo Central."/>
    <m/>
    <m/>
    <m/>
    <m/>
    <m/>
    <m/>
    <m/>
    <m/>
    <m/>
  </r>
  <r>
    <x v="0"/>
    <s v="Processo INDEFERIDO em 02/08/2012."/>
    <s v="01500.001007-2012-12"/>
    <x v="3"/>
    <x v="3"/>
    <s v="Rio de Janeiro"/>
    <x v="4"/>
    <s v="Sede do São Cristovão Futebol de Regatas"/>
    <n v="1"/>
    <x v="1"/>
    <n v="1"/>
    <n v="1658"/>
    <n v="2012"/>
    <m/>
    <m/>
    <m/>
    <x v="15"/>
    <x v="4"/>
    <m/>
    <m/>
    <m/>
    <s v=" "/>
    <s v="Bem Imóvel"/>
    <s v="Edificação"/>
    <x v="1"/>
    <m/>
    <m/>
    <m/>
    <m/>
    <m/>
    <m/>
    <x v="1"/>
    <x v="1"/>
    <m/>
    <d v="2012-08-02T00:00:00"/>
    <x v="5"/>
    <m/>
    <m/>
    <m/>
    <m/>
    <m/>
    <m/>
    <m/>
    <m/>
    <m/>
    <m/>
  </r>
  <r>
    <x v="0"/>
    <m/>
    <s v="01500.002792/2012-21"/>
    <x v="3"/>
    <x v="3"/>
    <s v="São Pedro da Aldeia"/>
    <x v="4"/>
    <s v="Casa da Flor, sita à Estrada dos Passageiros, 232, Município de São Pedro da Aldeia, Estado do Rio de Janeiro"/>
    <n v="1"/>
    <x v="0"/>
    <n v="1"/>
    <n v="1659"/>
    <n v="2012"/>
    <m/>
    <m/>
    <m/>
    <x v="15"/>
    <x v="0"/>
    <m/>
    <m/>
    <m/>
    <s v="RJ-3305208-BI-ED-00002"/>
    <s v="Bem Imóvel"/>
    <s v="Edificação"/>
    <x v="1"/>
    <m/>
    <m/>
    <s v="x"/>
    <m/>
    <n v="2016"/>
    <n v="83"/>
    <x v="1"/>
    <x v="1"/>
    <m/>
    <m/>
    <x v="0"/>
    <m/>
    <s v="Não se aplica"/>
    <m/>
    <m/>
    <m/>
    <m/>
    <m/>
    <m/>
    <m/>
    <m/>
  </r>
  <r>
    <x v="0"/>
    <s v="Processo INDEFERIDO em 18/01/2013."/>
    <s v="01500.004951/2009-26"/>
    <x v="3"/>
    <x v="3"/>
    <s v="Quissamã"/>
    <x v="4"/>
    <s v="Conjunto da Estação Ferroviária Conde de Araruama"/>
    <n v="1"/>
    <x v="1"/>
    <n v="1"/>
    <n v="1660"/>
    <n v="2012"/>
    <m/>
    <m/>
    <m/>
    <x v="15"/>
    <x v="4"/>
    <m/>
    <m/>
    <m/>
    <s v=" "/>
    <s v="Bem Imóvel"/>
    <s v="Edificação"/>
    <x v="1"/>
    <m/>
    <m/>
    <m/>
    <m/>
    <m/>
    <m/>
    <x v="1"/>
    <x v="1"/>
    <m/>
    <d v="2013-01-18T00:00:00"/>
    <x v="5"/>
    <m/>
    <m/>
    <m/>
    <m/>
    <m/>
    <m/>
    <m/>
    <m/>
    <m/>
    <m/>
  </r>
  <r>
    <x v="0"/>
    <s v="Origem: DEPAM, destino: Conselho, em 30/11/2016."/>
    <s v="01500.003136/2012-45"/>
    <x v="3"/>
    <x v="3"/>
    <s v="Rio de Janeiro"/>
    <x v="0"/>
    <s v="Prédio das Antigas Docas Dom Pedro II, incluindo sua Pedra Fundamental e objetos contidos no interior da &quot;Capsula do Tempo&quot;"/>
    <n v="1"/>
    <x v="0"/>
    <n v="1"/>
    <n v="1661"/>
    <n v="2012"/>
    <m/>
    <m/>
    <m/>
    <x v="15"/>
    <x v="0"/>
    <m/>
    <m/>
    <m/>
    <s v="RJ-3304557-BI-ED-00112"/>
    <s v="Bem Imóvel"/>
    <s v="Edificação"/>
    <x v="1"/>
    <s v="x"/>
    <s v="x"/>
    <m/>
    <m/>
    <n v="2016"/>
    <n v="84"/>
    <x v="56"/>
    <x v="1"/>
    <m/>
    <m/>
    <x v="0"/>
    <m/>
    <s v="Não se aplica"/>
    <m/>
    <m/>
    <m/>
    <m/>
    <m/>
    <m/>
    <m/>
    <m/>
  </r>
  <r>
    <x v="2"/>
    <s v="Enviado a Superintendência para instrução. Origem: DEPAM / Destino: Superintendência 08/10/2012"/>
    <s v="01450.010833/2005-66_x000a_01450.015165/2005-63"/>
    <x v="3"/>
    <x v="6"/>
    <m/>
    <x v="13"/>
    <s v="Joaquim José da Natividade"/>
    <n v="1"/>
    <x v="1"/>
    <n v="1"/>
    <n v="1662"/>
    <n v="2012"/>
    <m/>
    <m/>
    <m/>
    <x v="15"/>
    <x v="8"/>
    <m/>
    <m/>
    <m/>
    <s v=" "/>
    <m/>
    <m/>
    <x v="1"/>
    <m/>
    <m/>
    <m/>
    <m/>
    <m/>
    <m/>
    <x v="1"/>
    <x v="1"/>
    <m/>
    <m/>
    <x v="0"/>
    <m/>
    <m/>
    <m/>
    <m/>
    <m/>
    <m/>
    <m/>
    <m/>
    <m/>
    <m/>
  </r>
  <r>
    <x v="0"/>
    <s v="Processo INDEFERIDO em 03/01/2013."/>
    <s v="01500.006027/2010-18"/>
    <x v="3"/>
    <x v="3"/>
    <s v="Rio de Janeiro"/>
    <x v="9"/>
    <s v="Ponte Eurico Gaspar Dutra, sito à Estrada Burle Marx, Guaratiba"/>
    <n v="1"/>
    <x v="1"/>
    <n v="1"/>
    <n v="1663"/>
    <n v="2012"/>
    <m/>
    <m/>
    <m/>
    <x v="15"/>
    <x v="4"/>
    <m/>
    <m/>
    <m/>
    <s v=" "/>
    <s v="Bem Imóvel"/>
    <s v="Obra de Engenharia"/>
    <x v="1"/>
    <m/>
    <m/>
    <m/>
    <m/>
    <m/>
    <m/>
    <x v="1"/>
    <x v="1"/>
    <m/>
    <d v="2013-01-03T00:00:00"/>
    <x v="5"/>
    <m/>
    <m/>
    <m/>
    <m/>
    <m/>
    <m/>
    <m/>
    <m/>
    <m/>
    <m/>
  </r>
  <r>
    <x v="0"/>
    <s v="Processo INDEFERIDO em 03/01/2013."/>
    <s v="01450.001167/2005-75"/>
    <x v="3"/>
    <x v="3"/>
    <s v="Rio de Janeiro"/>
    <x v="4"/>
    <s v="Estádio de Remo, situado à Lagoa Rodrigo de Freitas"/>
    <n v="1"/>
    <x v="1"/>
    <n v="1"/>
    <n v="1664"/>
    <n v="2012"/>
    <m/>
    <m/>
    <m/>
    <x v="15"/>
    <x v="4"/>
    <m/>
    <m/>
    <m/>
    <s v=" "/>
    <s v="Bem Imóvel"/>
    <s v="Edificação"/>
    <x v="1"/>
    <m/>
    <m/>
    <m/>
    <m/>
    <m/>
    <m/>
    <x v="1"/>
    <x v="1"/>
    <m/>
    <d v="2013-01-03T00:00:00"/>
    <x v="5"/>
    <m/>
    <m/>
    <m/>
    <m/>
    <m/>
    <m/>
    <m/>
    <m/>
    <m/>
    <m/>
  </r>
  <r>
    <x v="2"/>
    <s v="Complementação de instrução pela Superintendência. Origem: DEPAM 11/07/2012 / Destino: Superintendência 17/12/2012."/>
    <s v="01450.002963/2009-89 01516.000177/2002-39"/>
    <x v="5"/>
    <x v="15"/>
    <s v="Morrinhos"/>
    <x v="4"/>
    <s v="Casa de Morrinhos, situada na Av. Coronel Pedro Nunes 116"/>
    <n v="1"/>
    <x v="1"/>
    <n v="1"/>
    <n v="1665"/>
    <n v="2012"/>
    <m/>
    <m/>
    <m/>
    <x v="15"/>
    <x v="8"/>
    <m/>
    <m/>
    <m/>
    <s v=" "/>
    <s v="Bem Imóvel"/>
    <s v="Edificação"/>
    <x v="1"/>
    <m/>
    <m/>
    <m/>
    <m/>
    <m/>
    <m/>
    <x v="1"/>
    <x v="1"/>
    <m/>
    <m/>
    <x v="0"/>
    <m/>
    <m/>
    <m/>
    <m/>
    <m/>
    <m/>
    <m/>
    <m/>
    <m/>
    <m/>
  </r>
  <r>
    <x v="0"/>
    <s v="Processo INDEFERIDO em 14/05/2013."/>
    <s v="01458.001506/2012-72 "/>
    <x v="3"/>
    <x v="3"/>
    <s v="Rio de Janeiro"/>
    <x v="4"/>
    <s v="Aeroporto Santos Dumont e seu entorno"/>
    <n v="1"/>
    <x v="1"/>
    <n v="1"/>
    <n v="1666"/>
    <n v="2012"/>
    <m/>
    <m/>
    <m/>
    <x v="15"/>
    <x v="4"/>
    <m/>
    <m/>
    <m/>
    <s v=" "/>
    <s v="Bem Imóvel"/>
    <s v="Edificação"/>
    <x v="1"/>
    <m/>
    <m/>
    <m/>
    <m/>
    <m/>
    <m/>
    <x v="1"/>
    <x v="1"/>
    <m/>
    <d v="2013-05-14T00:00:00"/>
    <x v="5"/>
    <m/>
    <m/>
    <m/>
    <m/>
    <m/>
    <m/>
    <m/>
    <m/>
    <m/>
    <m/>
  </r>
  <r>
    <x v="0"/>
    <s v="INDEFERIDO em 18/09/2015"/>
    <s v="01500.002573/2012-41"/>
    <x v="3"/>
    <x v="3"/>
    <s v="Teresópolis"/>
    <x v="7"/>
    <s v="Praça Governador Portela"/>
    <n v="1"/>
    <x v="1"/>
    <n v="1"/>
    <n v="1667"/>
    <n v="2012"/>
    <m/>
    <m/>
    <m/>
    <x v="15"/>
    <x v="4"/>
    <m/>
    <m/>
    <m/>
    <s v=" "/>
    <s v="Bem Imóvel"/>
    <s v="Conjunto Urbano"/>
    <x v="1"/>
    <m/>
    <m/>
    <m/>
    <m/>
    <m/>
    <m/>
    <x v="1"/>
    <x v="1"/>
    <m/>
    <d v="2013-04-17T00:00:00"/>
    <x v="5"/>
    <m/>
    <m/>
    <m/>
    <m/>
    <m/>
    <m/>
    <m/>
    <m/>
    <m/>
    <m/>
  </r>
  <r>
    <x v="0"/>
    <s v="INDEFERIDO em 31/10/2014"/>
    <s v="01419.000251/2012-97"/>
    <x v="4"/>
    <x v="29"/>
    <s v="São Marcos"/>
    <x v="12"/>
    <s v="Sítio Arquelógico Pedra Pintada, situado na Terra Indígena São Marco"/>
    <n v="1"/>
    <x v="1"/>
    <n v="1"/>
    <n v="1668"/>
    <n v="2013"/>
    <d v="1983-03-28T00:00:00"/>
    <s v="José Carlos Souza Rodrigues Junot"/>
    <d v="2013-03-13T00:00:00"/>
    <x v="15"/>
    <x v="4"/>
    <m/>
    <m/>
    <m/>
    <s v=" "/>
    <s v="Bem Arqueológico"/>
    <s v="Sítio"/>
    <x v="1"/>
    <m/>
    <m/>
    <m/>
    <m/>
    <m/>
    <m/>
    <x v="1"/>
    <x v="1"/>
    <m/>
    <d v="2014-10-31T00:00:00"/>
    <x v="5"/>
    <m/>
    <m/>
    <m/>
    <m/>
    <m/>
    <m/>
    <m/>
    <m/>
    <m/>
    <m/>
  </r>
  <r>
    <x v="2"/>
    <s v="CGID: 29/05/2014. Processo foi encaminhado à SE/MG em 09/06/2014"/>
    <s v="01450.004470/2013-30"/>
    <x v="3"/>
    <x v="6"/>
    <s v="Caxambu"/>
    <x v="11"/>
    <s v="Parque das Águas de Caxambu"/>
    <n v="1"/>
    <x v="1"/>
    <n v="1"/>
    <n v="1669"/>
    <n v="2013"/>
    <m/>
    <m/>
    <m/>
    <x v="15"/>
    <x v="8"/>
    <m/>
    <m/>
    <m/>
    <s v=" "/>
    <s v="Bem Paisagístico"/>
    <s v="Paisagem"/>
    <x v="1"/>
    <m/>
    <m/>
    <m/>
    <m/>
    <m/>
    <m/>
    <x v="1"/>
    <x v="1"/>
    <m/>
    <m/>
    <x v="0"/>
    <m/>
    <m/>
    <m/>
    <m/>
    <m/>
    <m/>
    <m/>
    <m/>
    <m/>
    <m/>
  </r>
  <r>
    <x v="3"/>
    <s v="CGID: 28/02/2014. Indicação de tombamento, para elaboração de Parecer da área central. "/>
    <s v="01500.002714/2009-21"/>
    <x v="3"/>
    <x v="3"/>
    <s v="Japeri"/>
    <x v="4"/>
    <s v="Antiga Estação Ferroviária de Japeri"/>
    <n v="1"/>
    <x v="1"/>
    <n v="1"/>
    <n v="1670"/>
    <n v="2013"/>
    <m/>
    <m/>
    <m/>
    <x v="15"/>
    <x v="8"/>
    <s v="DEFERIMENTO"/>
    <m/>
    <m/>
    <s v=" "/>
    <s v="Bem Imóvel"/>
    <s v="Edificação"/>
    <x v="1"/>
    <m/>
    <m/>
    <m/>
    <m/>
    <m/>
    <m/>
    <x v="1"/>
    <x v="1"/>
    <m/>
    <m/>
    <x v="0"/>
    <m/>
    <m/>
    <m/>
    <m/>
    <m/>
    <m/>
    <m/>
    <m/>
    <m/>
    <m/>
  </r>
  <r>
    <x v="0"/>
    <s v="Processo INDEFERIDO em 27/06/2013."/>
    <s v="01500.001478/2012-21"/>
    <x v="3"/>
    <x v="3"/>
    <s v="Itaguaí"/>
    <x v="0"/>
    <s v="Igreja de São Francisco Xavier, Praça Luis Guanella, 120"/>
    <n v="1"/>
    <x v="1"/>
    <n v="1"/>
    <n v="1671"/>
    <n v="2013"/>
    <m/>
    <m/>
    <m/>
    <x v="15"/>
    <x v="4"/>
    <m/>
    <m/>
    <m/>
    <s v=" "/>
    <s v="Bem Imóvel"/>
    <s v="Edificação"/>
    <x v="0"/>
    <m/>
    <m/>
    <m/>
    <m/>
    <m/>
    <m/>
    <x v="1"/>
    <x v="1"/>
    <m/>
    <d v="2013-06-27T00:00:00"/>
    <x v="5"/>
    <m/>
    <m/>
    <m/>
    <m/>
    <m/>
    <m/>
    <m/>
    <m/>
    <m/>
    <m/>
  </r>
  <r>
    <x v="0"/>
    <s v="INDEFERIDO  em 24/11/2014"/>
    <s v="01500.002708/2012-79"/>
    <x v="3"/>
    <x v="3"/>
    <s v="Rio de Janeiro"/>
    <x v="8"/>
    <s v="Crucifixo da Paróquia de Santo Afonso, Barra da Tijuca"/>
    <n v="1"/>
    <x v="1"/>
    <n v="1"/>
    <n v="1672"/>
    <n v="2013"/>
    <m/>
    <m/>
    <m/>
    <x v="15"/>
    <x v="4"/>
    <m/>
    <m/>
    <m/>
    <s v=" "/>
    <s v="Bem Móvel e Integrado"/>
    <s v="Artefato"/>
    <x v="1"/>
    <m/>
    <m/>
    <m/>
    <m/>
    <m/>
    <m/>
    <x v="1"/>
    <x v="1"/>
    <m/>
    <d v="2014-11-24T00:00:00"/>
    <x v="5"/>
    <m/>
    <m/>
    <m/>
    <m/>
    <m/>
    <m/>
    <m/>
    <m/>
    <m/>
    <m/>
  </r>
  <r>
    <x v="0"/>
    <s v="Processo INDEFERIDO em 18/10/2013."/>
    <s v="01500.002371/2012-08"/>
    <x v="3"/>
    <x v="3"/>
    <s v="Rio de Janeiro"/>
    <x v="0"/>
    <s v="Quartel General da Polícia Militar do estado do Rio de Janeiro, especialmente a Capela de Nossa Senhora das Dores"/>
    <n v="1"/>
    <x v="1"/>
    <n v="1"/>
    <n v="1673"/>
    <n v="2013"/>
    <m/>
    <m/>
    <m/>
    <x v="15"/>
    <x v="4"/>
    <m/>
    <m/>
    <m/>
    <s v=" "/>
    <s v="Bem Imóvel"/>
    <s v="Edificação"/>
    <x v="0"/>
    <m/>
    <m/>
    <m/>
    <m/>
    <m/>
    <m/>
    <x v="1"/>
    <x v="1"/>
    <m/>
    <d v="2013-10-18T00:00:00"/>
    <x v="5"/>
    <m/>
    <m/>
    <m/>
    <m/>
    <m/>
    <m/>
    <m/>
    <m/>
    <m/>
    <m/>
  </r>
  <r>
    <x v="0"/>
    <s v="Processo INDEFERIDO em 08/10/2013."/>
    <s v="01500.002210/2013-97"/>
    <x v="3"/>
    <x v="3"/>
    <s v="Rio de Janeiro"/>
    <x v="0"/>
    <s v="IGREJA E IMÓVEIS DA PAROQUIA DE SÃO JOSÉ EM MAGALHÃES BASTOS"/>
    <n v="1"/>
    <x v="1"/>
    <n v="1"/>
    <n v="1674"/>
    <n v="2013"/>
    <m/>
    <m/>
    <m/>
    <x v="15"/>
    <x v="4"/>
    <m/>
    <m/>
    <m/>
    <s v=" "/>
    <s v="Bem Imóvel"/>
    <s v="Edificação"/>
    <x v="0"/>
    <m/>
    <m/>
    <m/>
    <m/>
    <m/>
    <m/>
    <x v="1"/>
    <x v="1"/>
    <m/>
    <d v="2013-10-08T00:00:00"/>
    <x v="5"/>
    <m/>
    <m/>
    <m/>
    <m/>
    <m/>
    <m/>
    <m/>
    <m/>
    <m/>
    <m/>
  </r>
  <r>
    <x v="0"/>
    <s v="Processo INDEFERIDO em 18/10/2013."/>
    <s v="01496.000606/2013-14"/>
    <x v="2"/>
    <x v="9"/>
    <s v="Capistrano"/>
    <x v="4"/>
    <s v="Estação Ferroviária de Capistrano"/>
    <n v="1"/>
    <x v="1"/>
    <n v="1"/>
    <n v="1675"/>
    <n v="2013"/>
    <m/>
    <m/>
    <m/>
    <x v="15"/>
    <x v="4"/>
    <m/>
    <m/>
    <m/>
    <s v=" "/>
    <s v="Bem Imóvel"/>
    <s v="Edificação"/>
    <x v="1"/>
    <m/>
    <m/>
    <m/>
    <m/>
    <m/>
    <m/>
    <x v="1"/>
    <x v="1"/>
    <m/>
    <d v="2013-10-18T00:00:00"/>
    <x v="5"/>
    <m/>
    <m/>
    <m/>
    <m/>
    <m/>
    <m/>
    <m/>
    <m/>
    <m/>
    <m/>
  </r>
  <r>
    <x v="0"/>
    <s v="Processo INDEFERIDO em 07/11/2013."/>
    <s v="01500.002840/2012-81"/>
    <x v="3"/>
    <x v="3"/>
    <s v="Rio de Janeiro"/>
    <x v="2"/>
    <s v="PraçaNossa Senhora da Paz e Igreja de Nossa Senhora da Paz"/>
    <n v="1"/>
    <x v="1"/>
    <n v="1"/>
    <n v="1676"/>
    <n v="2013"/>
    <m/>
    <m/>
    <m/>
    <x v="15"/>
    <x v="4"/>
    <m/>
    <m/>
    <m/>
    <s v=" "/>
    <s v="Bem Imóvel"/>
    <s v="Conjunto Arquitetônico"/>
    <x v="1"/>
    <m/>
    <m/>
    <m/>
    <m/>
    <m/>
    <m/>
    <x v="1"/>
    <x v="1"/>
    <m/>
    <d v="2013-11-07T00:00:00"/>
    <x v="5"/>
    <m/>
    <m/>
    <m/>
    <m/>
    <m/>
    <m/>
    <m/>
    <m/>
    <m/>
    <m/>
  </r>
  <r>
    <x v="0"/>
    <s v="Processo INDEFERIDO em 08/11/2013."/>
    <s v="01500.004109/2012-90"/>
    <x v="3"/>
    <x v="3"/>
    <s v="Niterói"/>
    <x v="0"/>
    <s v="Capela de Nossa Senhora da Conceição e Armazém Fiel"/>
    <n v="1"/>
    <x v="1"/>
    <n v="1"/>
    <n v="1677"/>
    <n v="2013"/>
    <m/>
    <m/>
    <m/>
    <x v="15"/>
    <x v="4"/>
    <m/>
    <m/>
    <m/>
    <s v=" "/>
    <s v="Bem Imóvel"/>
    <s v="Edificação"/>
    <x v="0"/>
    <m/>
    <m/>
    <m/>
    <m/>
    <m/>
    <m/>
    <x v="1"/>
    <x v="1"/>
    <m/>
    <d v="2013-11-08T00:00:00"/>
    <x v="5"/>
    <m/>
    <m/>
    <m/>
    <m/>
    <m/>
    <m/>
    <m/>
    <m/>
    <m/>
    <m/>
  </r>
  <r>
    <x v="2"/>
    <s v="Encaminhado à SE/MG em 28/02/2014"/>
    <s v="01450.008657/2013-11"/>
    <x v="3"/>
    <x v="6"/>
    <s v="São Lourenço"/>
    <x v="11"/>
    <s v="Recursos Hídricos do Parque das Águas"/>
    <n v="1"/>
    <x v="1"/>
    <n v="1"/>
    <n v="1678"/>
    <n v="2013"/>
    <m/>
    <m/>
    <m/>
    <x v="15"/>
    <x v="8"/>
    <m/>
    <m/>
    <m/>
    <s v=" "/>
    <s v="Bem Paisagístico"/>
    <s v="Paisagem"/>
    <x v="1"/>
    <m/>
    <m/>
    <m/>
    <m/>
    <m/>
    <m/>
    <x v="1"/>
    <x v="1"/>
    <m/>
    <m/>
    <x v="0"/>
    <m/>
    <m/>
    <m/>
    <m/>
    <m/>
    <m/>
    <m/>
    <m/>
    <m/>
    <m/>
  </r>
  <r>
    <x v="0"/>
    <s v="Processo INDEFERIDO em 26/08/2014."/>
    <s v="01450.007417/2006-61"/>
    <x v="0"/>
    <x v="4"/>
    <s v="Foz do Iguaçu"/>
    <x v="11"/>
    <s v="Parque Nacional do Iguaçu"/>
    <n v="1"/>
    <x v="1"/>
    <n v="1"/>
    <n v="1679"/>
    <n v="2013"/>
    <m/>
    <m/>
    <m/>
    <x v="15"/>
    <x v="4"/>
    <m/>
    <m/>
    <m/>
    <s v=" "/>
    <s v="Bem Paisagístico"/>
    <s v="Paisagem"/>
    <x v="1"/>
    <m/>
    <m/>
    <m/>
    <m/>
    <m/>
    <m/>
    <x v="1"/>
    <x v="1"/>
    <m/>
    <d v="2014-08-26T00:00:00"/>
    <x v="5"/>
    <m/>
    <m/>
    <m/>
    <m/>
    <m/>
    <m/>
    <m/>
    <m/>
    <m/>
    <m/>
  </r>
  <r>
    <x v="0"/>
    <s v="Processo INDEFERIDO em 12/11/2013."/>
    <s v="01500.002605/2013-90"/>
    <x v="3"/>
    <x v="3"/>
    <s v="Rio de Janeiro"/>
    <x v="4"/>
    <s v="Casa de Pedra, situada à Avenida Atlântica,  2692, Copacabana"/>
    <n v="1"/>
    <x v="1"/>
    <n v="1"/>
    <n v="1680"/>
    <n v="2013"/>
    <m/>
    <m/>
    <m/>
    <x v="15"/>
    <x v="4"/>
    <m/>
    <m/>
    <m/>
    <s v=" "/>
    <s v="Bem Imóvel"/>
    <s v="Edificação"/>
    <x v="1"/>
    <m/>
    <m/>
    <m/>
    <m/>
    <m/>
    <m/>
    <x v="1"/>
    <x v="1"/>
    <m/>
    <d v="2013-11-12T00:00:00"/>
    <x v="5"/>
    <m/>
    <m/>
    <m/>
    <m/>
    <m/>
    <m/>
    <m/>
    <m/>
    <m/>
    <m/>
  </r>
  <r>
    <x v="0"/>
    <s v="Processo INDEFERIDO em 27/08/2014."/>
    <s v="01450.002512/2013-06"/>
    <x v="0"/>
    <x v="0"/>
    <s v="Santa Maria"/>
    <x v="7"/>
    <s v="Vila Belga"/>
    <n v="1"/>
    <x v="1"/>
    <n v="1"/>
    <n v="1681"/>
    <n v="2013"/>
    <m/>
    <m/>
    <m/>
    <x v="15"/>
    <x v="4"/>
    <m/>
    <m/>
    <m/>
    <s v=" "/>
    <s v="Bem Imóvel"/>
    <s v="Conjunto Urbano"/>
    <x v="1"/>
    <m/>
    <m/>
    <m/>
    <m/>
    <m/>
    <m/>
    <x v="1"/>
    <x v="1"/>
    <m/>
    <d v="2014-08-27T00:00:00"/>
    <x v="5"/>
    <s v="Pedido de tombamento recebido, encaminhado à Superintendência do RS para manifestação preliminar"/>
    <m/>
    <m/>
    <m/>
    <m/>
    <m/>
    <m/>
    <m/>
    <m/>
    <m/>
  </r>
  <r>
    <x v="2"/>
    <s v="Encaminhado à SE/RJ em 28/02/2014"/>
    <s v="01458.000940/2008-59"/>
    <x v="3"/>
    <x v="3"/>
    <s v="Belfford Roxo"/>
    <x v="14"/>
    <s v="Culto Corte Real da Nação de Ijexá - Ilê Ti Osum Omi Iya Iiya Oba Ti òdô Ti Ogum Alé"/>
    <n v="1"/>
    <x v="1"/>
    <n v="1"/>
    <n v="1682"/>
    <n v="2013"/>
    <m/>
    <m/>
    <m/>
    <x v="15"/>
    <x v="8"/>
    <m/>
    <m/>
    <m/>
    <s v=" "/>
    <s v="Bem Imóvel"/>
    <s v="Conjunto Arquitetônico"/>
    <x v="0"/>
    <m/>
    <m/>
    <m/>
    <m/>
    <m/>
    <m/>
    <x v="1"/>
    <x v="1"/>
    <m/>
    <m/>
    <x v="0"/>
    <m/>
    <m/>
    <m/>
    <m/>
    <m/>
    <m/>
    <m/>
    <m/>
    <m/>
    <m/>
  </r>
  <r>
    <x v="2"/>
    <s v="Encaminhado para Superintendência para instrução"/>
    <s v="01450.002898/2006-19"/>
    <x v="3"/>
    <x v="12"/>
    <s v="Santo André"/>
    <x v="14"/>
    <s v="Espaço Religioso Cultural Afro Brasileiro - Neguito Pai Dancy"/>
    <n v="1"/>
    <x v="1"/>
    <n v="1"/>
    <n v="1683"/>
    <n v="2013"/>
    <m/>
    <m/>
    <m/>
    <x v="15"/>
    <x v="8"/>
    <m/>
    <m/>
    <m/>
    <s v=" "/>
    <s v="Bem Imóvel"/>
    <s v="Conjunto Arquitetônico"/>
    <x v="0"/>
    <m/>
    <m/>
    <m/>
    <m/>
    <m/>
    <m/>
    <x v="1"/>
    <x v="1"/>
    <m/>
    <m/>
    <x v="0"/>
    <m/>
    <m/>
    <m/>
    <m/>
    <m/>
    <m/>
    <m/>
    <m/>
    <m/>
    <m/>
  </r>
  <r>
    <x v="2"/>
    <s v="Encaminhado à Superintendência"/>
    <s v="01450.013702/2013-41"/>
    <x v="2"/>
    <x v="8"/>
    <s v="Pedreiras"/>
    <x v="0"/>
    <s v="Santuário de São Benedito"/>
    <n v="1"/>
    <x v="1"/>
    <n v="1"/>
    <n v="1684"/>
    <n v="2013"/>
    <m/>
    <m/>
    <m/>
    <x v="15"/>
    <x v="8"/>
    <m/>
    <m/>
    <m/>
    <s v=" "/>
    <s v="Bem Imóvel"/>
    <s v="Edificação"/>
    <x v="1"/>
    <m/>
    <m/>
    <m/>
    <m/>
    <m/>
    <m/>
    <x v="1"/>
    <x v="1"/>
    <m/>
    <m/>
    <x v="0"/>
    <m/>
    <m/>
    <m/>
    <m/>
    <m/>
    <m/>
    <m/>
    <m/>
    <m/>
    <m/>
  </r>
  <r>
    <x v="0"/>
    <s v="Origem: DEPAM. Destino: Presidência, em 18/08/2015. Foi estraviado e reconstituído. Encaminhado novamento para indeferimento em 04/02/2019."/>
    <s v="01458.001444/2013-80"/>
    <x v="3"/>
    <x v="3"/>
    <s v="Tanguá"/>
    <x v="4"/>
    <s v="Edificações fabris da massa falida da Companhia Brasileira de Antibióticos - CIBRAN"/>
    <n v="1"/>
    <x v="1"/>
    <n v="1"/>
    <n v="1685"/>
    <n v="2014"/>
    <d v="2013-11-12T00:00:00"/>
    <s v="Alair de Souza Brandão, Presidente da Câmara Municipal de Tanguá/RJ"/>
    <d v="2014-01-06T00:00:00"/>
    <x v="15"/>
    <x v="4"/>
    <m/>
    <m/>
    <m/>
    <s v=" "/>
    <s v="Bem Imóvel"/>
    <s v="Edificação"/>
    <x v="1"/>
    <m/>
    <m/>
    <m/>
    <m/>
    <m/>
    <m/>
    <x v="1"/>
    <x v="1"/>
    <m/>
    <d v="1905-07-07T00:00:00"/>
    <x v="5"/>
    <m/>
    <m/>
    <m/>
    <m/>
    <m/>
    <m/>
    <m/>
    <m/>
    <m/>
    <m/>
  </r>
  <r>
    <x v="2"/>
    <s v="Encaminhado à Superintendência para manifestação"/>
    <s v="01421001863/2013-66"/>
    <x v="2"/>
    <x v="18"/>
    <s v="Natal"/>
    <x v="4"/>
    <s v="Edifício onde funcionava o Cine Rio Grande, Localizado à Avenida Deodoro da Fonseca, número 645, Cidade Alta, no município de Natal, Estado do Rio Grande do Norte"/>
    <n v="1"/>
    <x v="1"/>
    <n v="1"/>
    <n v="1686"/>
    <n v="2014"/>
    <m/>
    <m/>
    <m/>
    <x v="15"/>
    <x v="8"/>
    <m/>
    <m/>
    <m/>
    <s v=" "/>
    <s v="Bem Imóvel"/>
    <s v="Edificação"/>
    <x v="1"/>
    <m/>
    <m/>
    <m/>
    <m/>
    <m/>
    <m/>
    <x v="1"/>
    <x v="1"/>
    <m/>
    <m/>
    <x v="0"/>
    <m/>
    <m/>
    <m/>
    <m/>
    <m/>
    <m/>
    <m/>
    <m/>
    <m/>
    <m/>
  </r>
  <r>
    <x v="0"/>
    <s v="INDEFERIDO em 2014"/>
    <s v="01500.001938/2008-34"/>
    <x v="0"/>
    <x v="3"/>
    <s v="Rio Bonito"/>
    <x v="0"/>
    <s v="Igreja Matriz de Nossa Senhora da Conceição de Rio Bonito"/>
    <n v="1"/>
    <x v="1"/>
    <n v="1"/>
    <n v="1687"/>
    <n v="2014"/>
    <m/>
    <m/>
    <m/>
    <x v="15"/>
    <x v="4"/>
    <m/>
    <m/>
    <m/>
    <s v=" "/>
    <s v="Bem Imóvel"/>
    <s v="Edificação"/>
    <x v="0"/>
    <m/>
    <m/>
    <m/>
    <m/>
    <m/>
    <m/>
    <x v="1"/>
    <x v="1"/>
    <m/>
    <d v="1905-07-06T00:00:00"/>
    <x v="5"/>
    <m/>
    <m/>
    <m/>
    <m/>
    <m/>
    <m/>
    <m/>
    <m/>
    <m/>
    <m/>
  </r>
  <r>
    <x v="3"/>
    <m/>
    <s v="01450.011623/2006-76"/>
    <x v="0"/>
    <x v="0"/>
    <s v="Morro Alto"/>
    <x v="16"/>
    <s v="Pedido de Tombamento do Território Quilombola de Morro Alto"/>
    <n v="1"/>
    <x v="1"/>
    <n v="1"/>
    <n v="1688"/>
    <n v="2014"/>
    <m/>
    <m/>
    <m/>
    <x v="15"/>
    <x v="8"/>
    <m/>
    <m/>
    <m/>
    <s v=" "/>
    <s v="Bem Imóvel"/>
    <s v="Quilombo"/>
    <x v="1"/>
    <m/>
    <m/>
    <m/>
    <m/>
    <m/>
    <m/>
    <x v="1"/>
    <x v="1"/>
    <m/>
    <m/>
    <x v="0"/>
    <m/>
    <m/>
    <m/>
    <m/>
    <m/>
    <m/>
    <m/>
    <m/>
    <m/>
    <m/>
  </r>
  <r>
    <x v="0"/>
    <s v="Foi indeferido pelo Depam, mas teve pedido de reavaliação da proposta. Será analisado pela Câmara Setorial de Arquitetura e urbanismo."/>
    <s v="01421.001522/2013-63"/>
    <x v="2"/>
    <x v="18"/>
    <s v="Natal"/>
    <x v="4"/>
    <s v="Hotel Reis Magos"/>
    <n v="1"/>
    <x v="1"/>
    <n v="1"/>
    <n v="1689"/>
    <n v="2014"/>
    <m/>
    <m/>
    <m/>
    <x v="15"/>
    <x v="4"/>
    <m/>
    <m/>
    <m/>
    <s v=" "/>
    <s v="Bem Imóvel"/>
    <s v="Edificação"/>
    <x v="1"/>
    <m/>
    <m/>
    <m/>
    <m/>
    <m/>
    <m/>
    <x v="1"/>
    <x v="1"/>
    <m/>
    <m/>
    <x v="0"/>
    <m/>
    <m/>
    <m/>
    <m/>
    <m/>
    <m/>
    <m/>
    <m/>
    <m/>
    <m/>
  </r>
  <r>
    <x v="0"/>
    <s v="INDEFERIDO em 07/11/2014"/>
    <s v="01450.005084/2004-74"/>
    <x v="0"/>
    <x v="10"/>
    <s v="Biguaçu"/>
    <x v="4"/>
    <s v="Casarão Born"/>
    <n v="1"/>
    <x v="1"/>
    <n v="1"/>
    <n v="1690"/>
    <n v="2014"/>
    <d v="2004-03-12T00:00:00"/>
    <s v="Afonso José dos Santos Filho, Secretário Municipal da Organização do Lazer/ Prefeitura Municipal de Biguaçu"/>
    <d v="2014-02-27T00:00:00"/>
    <x v="15"/>
    <x v="4"/>
    <m/>
    <m/>
    <m/>
    <s v=" "/>
    <s v="Bem Imóvel"/>
    <s v="Edificação"/>
    <x v="1"/>
    <m/>
    <m/>
    <m/>
    <m/>
    <m/>
    <m/>
    <x v="1"/>
    <x v="1"/>
    <m/>
    <d v="2014-11-07T00:00:00"/>
    <x v="5"/>
    <m/>
    <m/>
    <m/>
    <m/>
    <m/>
    <m/>
    <m/>
    <m/>
    <m/>
    <m/>
  </r>
  <r>
    <x v="7"/>
    <s v="Notificado em 25/08/2015"/>
    <s v="01514001197/2013-08"/>
    <x v="3"/>
    <x v="6"/>
    <s v="Juiz de Fora"/>
    <x v="2"/>
    <s v="Conjunto Arquitetônico e Paisagístico do Museu Mariano Procópio"/>
    <n v="1"/>
    <x v="4"/>
    <n v="1"/>
    <n v="1691"/>
    <n v="2014"/>
    <m/>
    <m/>
    <m/>
    <x v="15"/>
    <x v="10"/>
    <m/>
    <m/>
    <m/>
    <s v="MG-3136702-BI-CA-00001"/>
    <s v="Bem Imóvel"/>
    <s v="Conjunto Arquitetônico"/>
    <x v="1"/>
    <s v="x"/>
    <s v="x"/>
    <s v="x"/>
    <m/>
    <n v="2015"/>
    <n v="80"/>
    <x v="1"/>
    <x v="1"/>
    <m/>
    <m/>
    <x v="0"/>
    <m/>
    <s v="T"/>
    <s v="sim"/>
    <s v="T"/>
    <s v="sim"/>
    <m/>
    <m/>
    <m/>
    <m/>
    <m/>
  </r>
  <r>
    <x v="0"/>
    <s v="Encaminhado para arquivamento em 26/12/2017"/>
    <s v="01496.000655/2010-04"/>
    <x v="2"/>
    <x v="9"/>
    <s v="Juazeiro do Norte"/>
    <x v="8"/>
    <s v="Estátua do Padre Cícero Romão Batista"/>
    <n v="1"/>
    <x v="1"/>
    <n v="1"/>
    <n v="1692"/>
    <n v="2014"/>
    <m/>
    <m/>
    <m/>
    <x v="15"/>
    <x v="4"/>
    <m/>
    <m/>
    <m/>
    <s v=" "/>
    <s v="Bem Móvel e Integrado"/>
    <s v="Artefato"/>
    <x v="1"/>
    <m/>
    <m/>
    <m/>
    <m/>
    <m/>
    <m/>
    <x v="1"/>
    <x v="1"/>
    <m/>
    <m/>
    <x v="0"/>
    <m/>
    <m/>
    <m/>
    <m/>
    <m/>
    <m/>
    <m/>
    <m/>
    <m/>
    <m/>
  </r>
  <r>
    <x v="2"/>
    <s v="Encaminhado para SE/DF em 09/04/2014"/>
    <s v="01450.006665/2011-52"/>
    <x v="5"/>
    <x v="23"/>
    <s v="Brasília"/>
    <x v="4"/>
    <s v="Edifício denominado &quot;Beijódromo&quot;, sede da Fundação Darcy Ribeiro, na UnB"/>
    <n v="1"/>
    <x v="1"/>
    <n v="1"/>
    <n v="1693"/>
    <n v="2014"/>
    <m/>
    <m/>
    <m/>
    <x v="15"/>
    <x v="8"/>
    <m/>
    <m/>
    <m/>
    <s v=" "/>
    <s v="Bem Imóvel"/>
    <s v="Edificação"/>
    <x v="1"/>
    <m/>
    <m/>
    <m/>
    <m/>
    <m/>
    <m/>
    <x v="1"/>
    <x v="1"/>
    <m/>
    <m/>
    <x v="0"/>
    <m/>
    <m/>
    <m/>
    <m/>
    <m/>
    <m/>
    <m/>
    <m/>
    <m/>
    <m/>
  </r>
  <r>
    <x v="2"/>
    <s v="Encaminhado à SE-MG em 24/04/2014"/>
    <s v="01450.007345/2013-81"/>
    <x v="3"/>
    <x v="6"/>
    <s v="Cambuquira"/>
    <x v="11"/>
    <s v="Parque das Águas de Cambuquira"/>
    <n v="1"/>
    <x v="1"/>
    <n v="1"/>
    <n v="1694"/>
    <n v="2014"/>
    <m/>
    <m/>
    <m/>
    <x v="15"/>
    <x v="8"/>
    <m/>
    <m/>
    <m/>
    <s v=" "/>
    <s v="Bem Paisagístico"/>
    <s v="Paisagem"/>
    <x v="1"/>
    <m/>
    <m/>
    <m/>
    <m/>
    <m/>
    <m/>
    <x v="1"/>
    <x v="1"/>
    <m/>
    <m/>
    <x v="0"/>
    <m/>
    <m/>
    <m/>
    <m/>
    <m/>
    <m/>
    <m/>
    <m/>
    <m/>
    <m/>
  </r>
  <r>
    <x v="0"/>
    <s v="Processo INDEFERIDO em 27/08/2014."/>
    <s v="01504.001490/2013-86"/>
    <x v="2"/>
    <x v="16"/>
    <s v="Porto da Folha"/>
    <x v="2"/>
    <s v="Igreja de São Pedro e Cemitério, localizados na Aldeia dos Índios Xocó, na Ilha de São Pedro"/>
    <n v="1"/>
    <x v="1"/>
    <n v="1"/>
    <n v="1695"/>
    <n v="2014"/>
    <m/>
    <m/>
    <m/>
    <x v="15"/>
    <x v="4"/>
    <m/>
    <m/>
    <m/>
    <s v=" "/>
    <s v="Bem Imóvel"/>
    <s v="Conjunto Arquitetônico"/>
    <x v="3"/>
    <m/>
    <m/>
    <m/>
    <m/>
    <m/>
    <m/>
    <x v="1"/>
    <x v="1"/>
    <m/>
    <d v="2014-08-27T00:00:00"/>
    <x v="5"/>
    <m/>
    <m/>
    <m/>
    <m/>
    <m/>
    <m/>
    <m/>
    <m/>
    <m/>
    <m/>
  </r>
  <r>
    <x v="3"/>
    <s v="Para análise da CGID"/>
    <s v="01419.000279/2012-24"/>
    <x v="4"/>
    <x v="29"/>
    <s v="Boa Vista"/>
    <x v="6"/>
    <s v="Conjunto Arquitetônico da Fazenda São Marcos"/>
    <n v="1"/>
    <x v="1"/>
    <n v="1"/>
    <n v="1696"/>
    <n v="2014"/>
    <m/>
    <m/>
    <m/>
    <x v="15"/>
    <x v="8"/>
    <m/>
    <m/>
    <m/>
    <s v=" "/>
    <s v="Bem Imóvel"/>
    <s v="Conjunto Arquitetônico"/>
    <x v="3"/>
    <m/>
    <m/>
    <m/>
    <m/>
    <m/>
    <m/>
    <x v="1"/>
    <x v="1"/>
    <m/>
    <m/>
    <x v="0"/>
    <m/>
    <m/>
    <m/>
    <m/>
    <m/>
    <m/>
    <m/>
    <m/>
    <m/>
    <m/>
  </r>
  <r>
    <x v="3"/>
    <s v="Para análise da CGID"/>
    <s v="01419.000006/2011-07"/>
    <x v="4"/>
    <x v="29"/>
    <s v="Boa Vista"/>
    <x v="4"/>
    <s v="Casa da Cultura Madre leotávia Zoller"/>
    <n v="1"/>
    <x v="1"/>
    <n v="1"/>
    <n v="1697"/>
    <n v="2014"/>
    <m/>
    <m/>
    <m/>
    <x v="15"/>
    <x v="8"/>
    <m/>
    <m/>
    <m/>
    <s v=" "/>
    <s v="Bem Imóvel"/>
    <s v="Edificação"/>
    <x v="1"/>
    <m/>
    <m/>
    <m/>
    <m/>
    <m/>
    <m/>
    <x v="1"/>
    <x v="1"/>
    <m/>
    <m/>
    <x v="0"/>
    <m/>
    <m/>
    <m/>
    <m/>
    <m/>
    <m/>
    <m/>
    <m/>
    <m/>
    <m/>
  </r>
  <r>
    <x v="0"/>
    <s v="Processo INDEFERIDO em 27/08/2014."/>
    <s v="01419.000545/2012-19"/>
    <x v="4"/>
    <x v="29"/>
    <s v="Caracaraí"/>
    <x v="12"/>
    <s v="Corredeiras do Bem Querer"/>
    <n v="1"/>
    <x v="1"/>
    <n v="1"/>
    <n v="1698"/>
    <n v="2014"/>
    <m/>
    <m/>
    <m/>
    <x v="15"/>
    <x v="4"/>
    <m/>
    <m/>
    <m/>
    <s v=" "/>
    <s v="Bem Arqueológico"/>
    <s v="Sítio"/>
    <x v="1"/>
    <m/>
    <m/>
    <m/>
    <m/>
    <m/>
    <m/>
    <x v="1"/>
    <x v="1"/>
    <m/>
    <d v="2014-08-27T00:00:00"/>
    <x v="5"/>
    <m/>
    <m/>
    <m/>
    <m/>
    <m/>
    <m/>
    <m/>
    <m/>
    <m/>
    <m/>
  </r>
  <r>
    <x v="0"/>
    <s v="Encaminhado para arquivamento em 20/12/2018"/>
    <s v="01458.000829/2014-19"/>
    <x v="3"/>
    <x v="12"/>
    <s v="Dois Corrégos"/>
    <x v="4"/>
    <s v="Estação Ferroviária de Dois Córregos"/>
    <n v="1"/>
    <x v="1"/>
    <n v="1"/>
    <n v="1699"/>
    <n v="2014"/>
    <d v="2004-02-26T00:00:00"/>
    <s v="Sr. Lars Schmidt Grael, Secretário de Estado do Governo do Estado de São Paulo"/>
    <d v="2014-07-14T00:00:00"/>
    <x v="15"/>
    <x v="4"/>
    <m/>
    <d v="2018-12-20T00:00:00"/>
    <m/>
    <s v=" "/>
    <s v="Bem Imóvel"/>
    <s v="Edificação"/>
    <x v="1"/>
    <m/>
    <m/>
    <m/>
    <m/>
    <m/>
    <m/>
    <x v="1"/>
    <x v="1"/>
    <m/>
    <m/>
    <x v="0"/>
    <m/>
    <m/>
    <m/>
    <m/>
    <m/>
    <m/>
    <m/>
    <m/>
    <m/>
    <m/>
  </r>
  <r>
    <x v="2"/>
    <s v="Origem: DEPAM. Destino: SE-SP. 25/08/2014"/>
    <s v="01450.000926/2014-73"/>
    <x v="3"/>
    <x v="12"/>
    <s v="Jundiaí"/>
    <x v="3"/>
    <s v="Acervo da RFFSA, reunido no Museu Ferroviário da Companhia Paulista de Estradas de Ferro"/>
    <n v="1"/>
    <x v="1"/>
    <n v="1"/>
    <n v="1700"/>
    <n v="2014"/>
    <s v="não existe"/>
    <s v="interna"/>
    <d v="2014-05-30T00:00:00"/>
    <x v="15"/>
    <x v="8"/>
    <m/>
    <m/>
    <m/>
    <s v=" "/>
    <s v="Bem Móvel e Integrado"/>
    <s v="Acervo"/>
    <x v="1"/>
    <m/>
    <m/>
    <m/>
    <m/>
    <m/>
    <m/>
    <x v="1"/>
    <x v="1"/>
    <m/>
    <m/>
    <x v="0"/>
    <m/>
    <m/>
    <m/>
    <m/>
    <m/>
    <m/>
    <m/>
    <m/>
    <m/>
    <m/>
  </r>
  <r>
    <x v="3"/>
    <s v="SE-AM: 15/08/2014"/>
    <s v="01450.013309/2013-57"/>
    <x v="4"/>
    <x v="24"/>
    <s v="Tefé"/>
    <x v="4"/>
    <s v="Seminário de Tefé"/>
    <n v="1"/>
    <x v="1"/>
    <n v="1"/>
    <n v="1701"/>
    <n v="2014"/>
    <m/>
    <m/>
    <m/>
    <x v="15"/>
    <x v="8"/>
    <m/>
    <m/>
    <m/>
    <s v=" "/>
    <s v="Bem Imóvel"/>
    <s v="Edificação"/>
    <x v="1"/>
    <m/>
    <m/>
    <m/>
    <m/>
    <m/>
    <m/>
    <x v="1"/>
    <x v="1"/>
    <m/>
    <m/>
    <x v="0"/>
    <m/>
    <m/>
    <m/>
    <m/>
    <m/>
    <m/>
    <m/>
    <m/>
    <m/>
    <m/>
  </r>
  <r>
    <x v="0"/>
    <s v="Processo INDEFERIDO em 22/07/2014."/>
    <s v="01401.000560/2013-37"/>
    <x v="5"/>
    <x v="21"/>
    <s v="Miranda"/>
    <x v="7"/>
    <s v="Cidade de Miranda"/>
    <n v="1"/>
    <x v="1"/>
    <n v="1"/>
    <n v="1702"/>
    <n v="2014"/>
    <m/>
    <m/>
    <m/>
    <x v="15"/>
    <x v="4"/>
    <m/>
    <m/>
    <m/>
    <s v=" "/>
    <s v="Bem Imóvel"/>
    <s v="Conjunto Urbano"/>
    <x v="1"/>
    <m/>
    <m/>
    <m/>
    <m/>
    <m/>
    <m/>
    <x v="1"/>
    <x v="1"/>
    <m/>
    <d v="2014-07-22T00:00:00"/>
    <x v="5"/>
    <m/>
    <m/>
    <m/>
    <m/>
    <m/>
    <m/>
    <m/>
    <m/>
    <m/>
    <m/>
  </r>
  <r>
    <x v="0"/>
    <s v="Processo INDEFERIDO em 22/07/2014."/>
    <s v="01500.005025/2012-73"/>
    <x v="3"/>
    <x v="3"/>
    <s v="Rio de Janeiro"/>
    <x v="4"/>
    <s v="Edifício Paysandú"/>
    <n v="1"/>
    <x v="1"/>
    <n v="1"/>
    <n v="1703"/>
    <n v="2014"/>
    <m/>
    <m/>
    <m/>
    <x v="15"/>
    <x v="4"/>
    <m/>
    <m/>
    <m/>
    <s v=" "/>
    <s v="Bem Imóvel"/>
    <s v="Edificação"/>
    <x v="1"/>
    <m/>
    <m/>
    <m/>
    <m/>
    <m/>
    <m/>
    <x v="1"/>
    <x v="1"/>
    <m/>
    <d v="2014-07-22T00:00:00"/>
    <x v="5"/>
    <m/>
    <m/>
    <m/>
    <m/>
    <m/>
    <m/>
    <m/>
    <m/>
    <m/>
    <m/>
  </r>
  <r>
    <x v="3"/>
    <s v="CGID: 18/08/2014, recomenda tombamento"/>
    <s v="01458.000949/2014-16"/>
    <x v="3"/>
    <x v="3"/>
    <s v="Rio de Janeiro"/>
    <x v="4"/>
    <s v="Antigo Instituto João Alves Afonso, de propriedade da Sociedade Amante da Instrução, situado à Rua Ipiranga, 70, Laranjeiras"/>
    <n v="1"/>
    <x v="1"/>
    <n v="1"/>
    <n v="1704"/>
    <n v="2014"/>
    <d v="2012-06-05T00:00:00"/>
    <s v="Imperial Sociedade Amante da Instrução"/>
    <d v="2014-08-06T00:00:00"/>
    <x v="15"/>
    <x v="8"/>
    <s v="DEFERIMENTO"/>
    <m/>
    <m/>
    <s v=" "/>
    <s v="Bem Imóvel"/>
    <s v="Edificação"/>
    <x v="1"/>
    <m/>
    <m/>
    <m/>
    <m/>
    <m/>
    <m/>
    <x v="1"/>
    <x v="1"/>
    <m/>
    <m/>
    <x v="0"/>
    <m/>
    <m/>
    <m/>
    <m/>
    <m/>
    <m/>
    <m/>
    <m/>
    <m/>
    <m/>
  </r>
  <r>
    <x v="3"/>
    <s v="aguardando deliberação da diretoria do Depam"/>
    <s v="01506.002184/2008-80"/>
    <x v="3"/>
    <x v="12"/>
    <s v="São Bernardo do Campo"/>
    <x v="4"/>
    <s v="Estádio da Vila Euclides"/>
    <n v="1"/>
    <x v="1"/>
    <n v="1"/>
    <n v="1705"/>
    <n v="2014"/>
    <d v="2008-06-30T00:00:00"/>
    <s v="Paulismar Duarte, presidente da &quot;SOS Chácara Silvestre&quot;"/>
    <d v="2014-10-06T00:00:00"/>
    <x v="15"/>
    <x v="8"/>
    <s v="DEFERIMENTO"/>
    <m/>
    <m/>
    <s v=" "/>
    <s v="Bem Imóvel"/>
    <s v="Edificação"/>
    <x v="1"/>
    <m/>
    <m/>
    <m/>
    <m/>
    <m/>
    <m/>
    <x v="1"/>
    <x v="1"/>
    <m/>
    <m/>
    <x v="0"/>
    <m/>
    <m/>
    <m/>
    <m/>
    <m/>
    <m/>
    <m/>
    <m/>
    <m/>
    <m/>
  </r>
  <r>
    <x v="2"/>
    <s v="Encaminhado à Ses para análise técnica"/>
    <s v="01500.003629/2013-66"/>
    <x v="3"/>
    <x v="3"/>
    <s v="Rio de Janeiro"/>
    <x v="4"/>
    <s v="Prédio do DOI-CODI"/>
    <n v="1"/>
    <x v="1"/>
    <n v="1"/>
    <n v="1706"/>
    <n v="2014"/>
    <d v="2013-08-20T00:00:00"/>
    <s v="Antonio do Passo Cabral, Procurador da República no Estado do Rio de Janeiro"/>
    <d v="2014-10-09T00:00:00"/>
    <x v="15"/>
    <x v="8"/>
    <s v="DEFERIMENTO"/>
    <m/>
    <m/>
    <s v=" "/>
    <s v="Bem Imóvel"/>
    <s v="Edificação"/>
    <x v="1"/>
    <m/>
    <m/>
    <m/>
    <m/>
    <m/>
    <m/>
    <x v="1"/>
    <x v="1"/>
    <m/>
    <m/>
    <x v="0"/>
    <m/>
    <m/>
    <m/>
    <m/>
    <m/>
    <m/>
    <m/>
    <m/>
    <m/>
    <m/>
  </r>
  <r>
    <x v="2"/>
    <s v="encaminhado à SE-MG em 15/07/2020"/>
    <s v="01450.010460/2014-14"/>
    <x v="3"/>
    <x v="6"/>
    <s v="Ouro Preto"/>
    <x v="8"/>
    <s v="Peça escultórica denominada Samaritana, de autoria atribuída a Antônio Francisco Lisboa, o Aleijadinho"/>
    <n v="1"/>
    <x v="1"/>
    <n v="1"/>
    <n v="1707"/>
    <n v="2014"/>
    <m/>
    <m/>
    <d v="2014-10-10T00:00:00"/>
    <x v="15"/>
    <x v="8"/>
    <m/>
    <m/>
    <m/>
    <s v=" "/>
    <s v="Bem Móvel e Integrado"/>
    <s v="Artefato"/>
    <x v="1"/>
    <m/>
    <m/>
    <m/>
    <m/>
    <m/>
    <m/>
    <x v="1"/>
    <x v="1"/>
    <m/>
    <m/>
    <x v="0"/>
    <m/>
    <m/>
    <m/>
    <m/>
    <m/>
    <m/>
    <m/>
    <m/>
    <m/>
    <m/>
  </r>
  <r>
    <x v="0"/>
    <s v="INDEFERIDO em 31.03.16"/>
    <s v="01458.001285/2014-02"/>
    <x v="0"/>
    <x v="10"/>
    <s v="Chapecó"/>
    <x v="0"/>
    <s v="Capela São Carlos"/>
    <n v="1"/>
    <x v="1"/>
    <n v="1"/>
    <n v="1708"/>
    <n v="2014"/>
    <d v="2014-05-27T00:00:00"/>
    <s v="Vereadores Marcilei Vignatti e Cleiton Fossá, e Deputado Federal Pedro Uczai"/>
    <d v="2014-10-09T00:00:00"/>
    <x v="15"/>
    <x v="4"/>
    <m/>
    <m/>
    <m/>
    <s v=" "/>
    <s v="Bem Imóvel"/>
    <s v="Edificação"/>
    <x v="0"/>
    <m/>
    <m/>
    <m/>
    <m/>
    <m/>
    <m/>
    <x v="1"/>
    <x v="1"/>
    <m/>
    <d v="1905-07-08T00:00:00"/>
    <x v="5"/>
    <s v="Info SE-SC (14/03/2016): Sob responsabilidade da arquiteta Marina Cañas para fundamentação do parecer. Assim como a Igreja São João Batista, não parece ter, individualmente, relevância significativa para tombamento nacional. Um eventual interesse estaria "/>
    <m/>
    <m/>
    <m/>
    <m/>
    <m/>
    <m/>
    <m/>
    <m/>
    <m/>
  </r>
  <r>
    <x v="0"/>
    <s v="INDEFERIDO em 31.03.16"/>
    <s v="01450.007865/2014-75"/>
    <x v="0"/>
    <x v="10"/>
    <s v="Chapecó"/>
    <x v="0"/>
    <s v="Igreja São João Batista, localizada na Linha Serrinha"/>
    <n v="1"/>
    <x v="1"/>
    <n v="1"/>
    <n v="1709"/>
    <n v="2014"/>
    <d v="2014-05-27T00:00:00"/>
    <s v="Vereadores Marcilei Vignatti e Cleiton Fossá, e Deputado Federal Pedro Uczai"/>
    <d v="2014-10-09T00:00:00"/>
    <x v="15"/>
    <x v="4"/>
    <m/>
    <m/>
    <m/>
    <s v=" "/>
    <s v="Bem Imóvel"/>
    <s v="Edificação"/>
    <x v="0"/>
    <m/>
    <m/>
    <m/>
    <m/>
    <m/>
    <m/>
    <x v="1"/>
    <x v="1"/>
    <m/>
    <d v="1905-07-08T00:00:00"/>
    <x v="5"/>
    <s v="Info SE-SC (14/03/2016): Sob responsabilidade da arquiteta Marina Cañas para fundamentação do parecer. Assim como a Capela São Carlos, não parece ter, individualmente, relevância significativa para tombamento nacional. Um eventual interesse estaria atrela"/>
    <m/>
    <m/>
    <m/>
    <m/>
    <m/>
    <m/>
    <m/>
    <m/>
    <m/>
  </r>
  <r>
    <x v="0"/>
    <s v="indeferido em 11/09/2019"/>
    <s v="01450.006895/2007-35"/>
    <x v="2"/>
    <x v="5"/>
    <s v="Guanambi"/>
    <x v="14"/>
    <s v="Terreiro de Aché Ilê Cicôngo Roxo Mucumbe de H'anzambi"/>
    <n v="1"/>
    <x v="1"/>
    <n v="1"/>
    <n v="1710"/>
    <n v="2014"/>
    <d v="2007-04-10T00:00:00"/>
    <s v="Wilson Souza Mota, Sacerdote-Afro Diretor do Terreiro"/>
    <d v="2014-10-20T00:00:00"/>
    <x v="15"/>
    <x v="4"/>
    <m/>
    <m/>
    <m/>
    <s v=" "/>
    <s v="Bem Imóvel"/>
    <s v="Conjunto Arquitetônico"/>
    <x v="0"/>
    <m/>
    <m/>
    <m/>
    <m/>
    <m/>
    <m/>
    <x v="1"/>
    <x v="1"/>
    <m/>
    <m/>
    <x v="0"/>
    <m/>
    <m/>
    <m/>
    <m/>
    <m/>
    <m/>
    <m/>
    <m/>
    <m/>
    <m/>
  </r>
  <r>
    <x v="2"/>
    <s v="Origem: DEPAM. Destino: SE-PE, em 29/20/2014"/>
    <s v="01498.001275/2014-92"/>
    <x v="2"/>
    <x v="2"/>
    <s v="Vários"/>
    <x v="2"/>
    <s v="Conjunto da obra do arquiteto Luiz Nunes e seus colaboradores"/>
    <n v="1"/>
    <x v="1"/>
    <n v="1"/>
    <n v="1711"/>
    <n v="2014"/>
    <d v="2014-05-21T00:00:00"/>
    <s v="DOCOMOMO Brasil"/>
    <d v="2014-10-20T00:00:00"/>
    <x v="15"/>
    <x v="8"/>
    <m/>
    <m/>
    <m/>
    <s v=" "/>
    <s v="Bem Imóvel"/>
    <s v="Conjunto Arquitetônico"/>
    <x v="1"/>
    <m/>
    <m/>
    <m/>
    <m/>
    <m/>
    <m/>
    <x v="1"/>
    <x v="1"/>
    <m/>
    <m/>
    <x v="0"/>
    <m/>
    <m/>
    <m/>
    <m/>
    <m/>
    <m/>
    <m/>
    <m/>
    <m/>
    <m/>
  </r>
  <r>
    <x v="0"/>
    <s v="INDEFERIDO em 21.10.14"/>
    <s v="01500.002841/2014-97"/>
    <x v="3"/>
    <x v="3"/>
    <s v="Magé"/>
    <x v="4"/>
    <s v="Sede da Fazenda Magepe-Mirim"/>
    <n v="1"/>
    <x v="1"/>
    <n v="1"/>
    <n v="1712"/>
    <n v="2014"/>
    <d v="2014-06-23T00:00:00"/>
    <s v="Antonio Seixas, Presidente do Conselho Municipal de Política Cultural de Magé"/>
    <d v="2014-10-20T00:00:00"/>
    <x v="15"/>
    <x v="4"/>
    <m/>
    <m/>
    <m/>
    <s v=" "/>
    <s v="Bem Imóvel"/>
    <s v="Edificação"/>
    <x v="1"/>
    <m/>
    <m/>
    <m/>
    <m/>
    <m/>
    <m/>
    <x v="1"/>
    <x v="1"/>
    <m/>
    <d v="2014-10-21T00:00:00"/>
    <x v="5"/>
    <m/>
    <m/>
    <m/>
    <m/>
    <m/>
    <m/>
    <m/>
    <m/>
    <m/>
    <m/>
  </r>
  <r>
    <x v="6"/>
    <s v="DEPAM e CNA responsáveis pela instrução técnica"/>
    <s v="01410.000094/2007-32"/>
    <x v="4"/>
    <x v="26"/>
    <s v="Vários"/>
    <x v="12"/>
    <s v="Sítios Arqueológicos de Estrutura de Terra Geoglifos"/>
    <n v="1"/>
    <x v="1"/>
    <n v="1"/>
    <n v="1713"/>
    <n v="2014"/>
    <m/>
    <m/>
    <m/>
    <x v="15"/>
    <x v="10"/>
    <m/>
    <m/>
    <m/>
    <s v=" "/>
    <s v="Bem Arqueológico"/>
    <s v="Sítio"/>
    <x v="1"/>
    <s v="x"/>
    <m/>
    <m/>
    <m/>
    <m/>
    <m/>
    <x v="1"/>
    <x v="1"/>
    <m/>
    <m/>
    <x v="0"/>
    <m/>
    <m/>
    <m/>
    <m/>
    <m/>
    <m/>
    <m/>
    <m/>
    <m/>
    <m/>
  </r>
  <r>
    <x v="0"/>
    <s v="CGID: 29/10/2014 INDEFERIDO em 08/01/2015 enviado para Arquivo Central"/>
    <s v="01500.003031/2014-58"/>
    <x v="3"/>
    <x v="3"/>
    <s v="Cachoeira de Macacu"/>
    <x v="4"/>
    <s v="Prédio do antigo Grupo Escolar Quintino Bocaiuva"/>
    <n v="1"/>
    <x v="1"/>
    <n v="1"/>
    <n v="1714"/>
    <n v="2014"/>
    <d v="2014-08-05T00:00:00"/>
    <s v="Isabel Jovita Rodrigues da Costa"/>
    <m/>
    <x v="15"/>
    <x v="4"/>
    <m/>
    <m/>
    <m/>
    <s v=" "/>
    <s v="Bem Imóvel"/>
    <s v="Edificação"/>
    <x v="1"/>
    <m/>
    <m/>
    <m/>
    <m/>
    <m/>
    <m/>
    <x v="1"/>
    <x v="1"/>
    <m/>
    <d v="2015-02-04T00:00:00"/>
    <x v="5"/>
    <m/>
    <m/>
    <m/>
    <m/>
    <m/>
    <m/>
    <m/>
    <m/>
    <m/>
    <m/>
  </r>
  <r>
    <x v="0"/>
    <s v="Indeferido em 06/07/2020 (a ele foi apensado o processo nº 1096-T-83)"/>
    <s v="01450.010526/2014-76"/>
    <x v="3"/>
    <x v="6"/>
    <s v="Ribeirão Vermelho"/>
    <x v="2"/>
    <s v="Conjunto Arquitetônico e Paisagístico Ferroviário de Ribeirão Vermelho"/>
    <n v="1"/>
    <x v="1"/>
    <n v="1"/>
    <n v="1715"/>
    <n v="2014"/>
    <d v="2014-09-30T00:00:00"/>
    <s v="Instituto Estadual do Patrimônio Histórico e Artístico de Minas Gerais - IEPHA (Fernando Viana Cabral - Presidente)"/>
    <d v="2014-10-23T00:00:00"/>
    <x v="15"/>
    <x v="4"/>
    <s v="INDEFERIMENTO"/>
    <m/>
    <m/>
    <s v=" "/>
    <s v="Bem Imóvel"/>
    <s v="Conjunto Arquitetônico"/>
    <x v="1"/>
    <m/>
    <m/>
    <m/>
    <m/>
    <m/>
    <m/>
    <x v="1"/>
    <x v="1"/>
    <m/>
    <m/>
    <x v="0"/>
    <m/>
    <m/>
    <m/>
    <m/>
    <m/>
    <m/>
    <m/>
    <m/>
    <m/>
    <m/>
  </r>
  <r>
    <x v="3"/>
    <s v="aguardando Nota Técnica com orientações para  em caminhar a SE"/>
    <s v="01500.003464/2009-46"/>
    <x v="3"/>
    <x v="3"/>
    <s v="São João do Meriti"/>
    <x v="14"/>
    <s v="Terreiro Ilê Omulu Oxum"/>
    <n v="1"/>
    <x v="1"/>
    <n v="1"/>
    <n v="1716"/>
    <n v="2014"/>
    <d v="2009-08-11T00:00:00"/>
    <s v="Mãe Meninazinha de Oxum (Maria do Nascimento)"/>
    <d v="2014-10-27T00:00:00"/>
    <x v="15"/>
    <x v="8"/>
    <m/>
    <m/>
    <m/>
    <s v=" "/>
    <s v="Bem Imóvel"/>
    <s v="Conjunto Arquitetônico"/>
    <x v="0"/>
    <m/>
    <m/>
    <m/>
    <m/>
    <m/>
    <m/>
    <x v="1"/>
    <x v="1"/>
    <m/>
    <m/>
    <x v="0"/>
    <m/>
    <m/>
    <m/>
    <m/>
    <m/>
    <m/>
    <m/>
    <m/>
    <m/>
    <m/>
  </r>
  <r>
    <x v="0"/>
    <s v="Origem: DEPAM. Destino: SE-AL, em 25/11/2014."/>
    <s v="01458.001287/2014-93"/>
    <x v="2"/>
    <x v="17"/>
    <s v="Mata Grande"/>
    <x v="4"/>
    <s v="Cadeia Pública do Município de Mata Grande"/>
    <n v="1"/>
    <x v="1"/>
    <n v="1"/>
    <n v="1717"/>
    <n v="2014"/>
    <d v="2013-10-10T00:00:00"/>
    <s v="Paulão (Deputado PT/AL)"/>
    <d v="2014-10-31T00:00:00"/>
    <x v="15"/>
    <x v="4"/>
    <m/>
    <m/>
    <m/>
    <s v=" "/>
    <s v="Bem Imóvel"/>
    <s v="Edificação"/>
    <x v="1"/>
    <m/>
    <m/>
    <m/>
    <m/>
    <m/>
    <m/>
    <x v="1"/>
    <x v="1"/>
    <m/>
    <m/>
    <x v="0"/>
    <m/>
    <m/>
    <m/>
    <m/>
    <m/>
    <m/>
    <m/>
    <m/>
    <m/>
    <m/>
  </r>
  <r>
    <x v="2"/>
    <s v="Origem: DEPAM. Destino: SE-MG, em 25/11/2014."/>
    <s v="01450.012318/2011-69"/>
    <x v="3"/>
    <x v="6"/>
    <s v="Lavras"/>
    <x v="2"/>
    <s v="Conjunto de residências pertencentes à família Cambraia de Azevedo, juntamente com a Praça Dr. Augusto Silva"/>
    <n v="1"/>
    <x v="1"/>
    <n v="1"/>
    <n v="1718"/>
    <n v="2014"/>
    <d v="2009-10-22T00:00:00"/>
    <s v="Conselho Deliberativo Municipal do Patrimônio Cultural de Lavras"/>
    <d v="2014-10-31T00:00:00"/>
    <x v="15"/>
    <x v="8"/>
    <m/>
    <m/>
    <m/>
    <s v=" "/>
    <s v="Bem Imóvel"/>
    <s v="Conjunto Arquitetônico"/>
    <x v="1"/>
    <m/>
    <m/>
    <m/>
    <m/>
    <m/>
    <m/>
    <x v="1"/>
    <x v="1"/>
    <m/>
    <m/>
    <x v="0"/>
    <m/>
    <m/>
    <m/>
    <m/>
    <m/>
    <m/>
    <m/>
    <m/>
    <m/>
    <m/>
  </r>
  <r>
    <x v="0"/>
    <s v="INDEFERIDO em 31.10.14"/>
    <s v="01450.011510/2011-38"/>
    <x v="3"/>
    <x v="12"/>
    <s v="São Paulo"/>
    <x v="11"/>
    <s v="Área de interesse natural e histórico no Bairro de Morumbi"/>
    <n v="1"/>
    <x v="1"/>
    <n v="1"/>
    <n v="1719"/>
    <n v="2014"/>
    <s v="sem data (2011?)"/>
    <s v="Associação Morumbi Melhor"/>
    <m/>
    <x v="15"/>
    <x v="4"/>
    <m/>
    <m/>
    <m/>
    <s v=" "/>
    <s v="Bem Paisagístico"/>
    <s v="Paisagem"/>
    <x v="1"/>
    <m/>
    <m/>
    <m/>
    <m/>
    <m/>
    <m/>
    <x v="1"/>
    <x v="1"/>
    <m/>
    <d v="2014-10-31T00:00:00"/>
    <x v="5"/>
    <m/>
    <m/>
    <m/>
    <m/>
    <m/>
    <m/>
    <m/>
    <m/>
    <m/>
    <m/>
  </r>
  <r>
    <x v="0"/>
    <s v="Encaminhado para INDEFERIMENTO em 19/11/2015"/>
    <s v="01409.000127/2012-41"/>
    <x v="3"/>
    <x v="14"/>
    <s v="Vila Velha"/>
    <x v="11"/>
    <s v="Sítio da Praia do Ribeiro"/>
    <n v="1"/>
    <x v="1"/>
    <n v="1"/>
    <n v="1720"/>
    <n v="2014"/>
    <d v="2012-03-05T00:00:00"/>
    <s v="Henedina Dias Nogueira"/>
    <m/>
    <x v="15"/>
    <x v="4"/>
    <m/>
    <m/>
    <m/>
    <s v=" "/>
    <s v="Bem Paisagístico"/>
    <s v="Paisagem"/>
    <x v="1"/>
    <m/>
    <m/>
    <m/>
    <m/>
    <m/>
    <m/>
    <x v="1"/>
    <x v="1"/>
    <m/>
    <d v="1905-07-07T00:00:00"/>
    <x v="5"/>
    <m/>
    <m/>
    <m/>
    <m/>
    <m/>
    <m/>
    <m/>
    <m/>
    <m/>
    <m/>
  </r>
  <r>
    <x v="2"/>
    <s v="Origem: DEPAM. Destino: SE-BA, em 25/11/2014"/>
    <s v="01450.011028/2014-41"/>
    <x v="2"/>
    <x v="5"/>
    <s v="Santa Brígida"/>
    <x v="0"/>
    <s v="Museu e Casa do Beato Pedro Batista"/>
    <n v="1"/>
    <x v="1"/>
    <n v="1"/>
    <n v="1721"/>
    <n v="2014"/>
    <m/>
    <m/>
    <m/>
    <x v="15"/>
    <x v="8"/>
    <m/>
    <m/>
    <m/>
    <s v=" "/>
    <s v="Bem Imóvel"/>
    <s v="Edificação"/>
    <x v="1"/>
    <m/>
    <m/>
    <m/>
    <m/>
    <m/>
    <m/>
    <x v="1"/>
    <x v="1"/>
    <m/>
    <m/>
    <x v="0"/>
    <m/>
    <m/>
    <m/>
    <m/>
    <m/>
    <m/>
    <m/>
    <m/>
    <m/>
    <m/>
  </r>
  <r>
    <x v="2"/>
    <s v="Origem: DEPAM. Destino: SE-BA, em 25/11/2014"/>
    <s v="01458.001294/2014-95"/>
    <x v="2"/>
    <x v="5"/>
    <s v="Santa Brígida"/>
    <x v="11"/>
    <s v="Serra do Galeão"/>
    <n v="1"/>
    <x v="1"/>
    <n v="1"/>
    <n v="1722"/>
    <n v="2014"/>
    <m/>
    <m/>
    <m/>
    <x v="15"/>
    <x v="8"/>
    <m/>
    <m/>
    <m/>
    <s v=" "/>
    <s v="Bem Paisagístico"/>
    <s v="Paisagem"/>
    <x v="1"/>
    <m/>
    <m/>
    <m/>
    <m/>
    <m/>
    <m/>
    <x v="1"/>
    <x v="1"/>
    <m/>
    <m/>
    <x v="0"/>
    <m/>
    <m/>
    <m/>
    <m/>
    <m/>
    <m/>
    <m/>
    <m/>
    <m/>
    <m/>
  </r>
  <r>
    <x v="0"/>
    <s v="INDEFERIDO em 29/12/2014"/>
    <s v="01510.000044/2003-01"/>
    <x v="0"/>
    <x v="10"/>
    <s v="Florianópolis"/>
    <x v="9"/>
    <s v="Antigo Campo de Pouso denominado 'Campo de Aviação'"/>
    <n v="1"/>
    <x v="1"/>
    <n v="1"/>
    <n v="1723"/>
    <n v="2014"/>
    <d v="2002-08-14T00:00:00"/>
    <s v="Associação de Moradores do Campeche"/>
    <d v="2014-11-10T00:00:00"/>
    <x v="15"/>
    <x v="4"/>
    <m/>
    <d v="2014-12-29T00:00:00"/>
    <m/>
    <s v=" "/>
    <s v="Bem Imóvel"/>
    <s v="Obra de Engenharia"/>
    <x v="1"/>
    <m/>
    <m/>
    <m/>
    <m/>
    <m/>
    <m/>
    <x v="1"/>
    <x v="1"/>
    <m/>
    <d v="2014-12-29T00:00:00"/>
    <x v="5"/>
    <m/>
    <m/>
    <m/>
    <m/>
    <m/>
    <m/>
    <m/>
    <m/>
    <m/>
    <m/>
  </r>
  <r>
    <x v="0"/>
    <s v="INDEFERIDO em 14.11.2014"/>
    <s v="01551.000282/2006-75"/>
    <x v="5"/>
    <x v="15"/>
    <s v="Cidade Ocidental"/>
    <x v="9"/>
    <s v="Usina Hidrelétrica de Saia Velha"/>
    <n v="1"/>
    <x v="1"/>
    <n v="1"/>
    <n v="1724"/>
    <n v="2014"/>
    <s v="23/07/2007_x000a_27/02/2008_x000a_17/12/2008_x000a_06/11/2009"/>
    <s v="Alexandre Xavier de Souza Rocha, Promotor de Justiça de Cidade Ocidental (fl. 46)/ GDF: José Carlos Córdova Coutinho, Diretor do DePHA (f. 68); Carlos Roberto Silva, Presidente da Osaff (fls. 69-74); Gilberto Lopes de Oliveira, Sócio-Gerente da Águas Corr"/>
    <m/>
    <x v="15"/>
    <x v="4"/>
    <m/>
    <m/>
    <m/>
    <s v=" "/>
    <s v="Bem Imóvel"/>
    <s v="Obra de Engenharia"/>
    <x v="1"/>
    <m/>
    <m/>
    <m/>
    <m/>
    <m/>
    <m/>
    <x v="1"/>
    <x v="1"/>
    <m/>
    <d v="2014-11-14T00:00:00"/>
    <x v="5"/>
    <m/>
    <m/>
    <m/>
    <m/>
    <m/>
    <m/>
    <m/>
    <m/>
    <m/>
    <m/>
  </r>
  <r>
    <x v="0"/>
    <s v="INDEFERIDO em 14.11.2014"/>
    <s v="01450.009085/2010-36"/>
    <x v="4"/>
    <x v="30"/>
    <s v="Vários"/>
    <x v="11"/>
    <s v="Floresta Amazônica"/>
    <n v="1"/>
    <x v="1"/>
    <n v="1"/>
    <n v="1725"/>
    <n v="2014"/>
    <m/>
    <m/>
    <m/>
    <x v="15"/>
    <x v="4"/>
    <m/>
    <m/>
    <m/>
    <s v=" "/>
    <s v="Bem Paisagístico"/>
    <s v="Paisagem"/>
    <x v="1"/>
    <m/>
    <m/>
    <m/>
    <m/>
    <m/>
    <m/>
    <x v="1"/>
    <x v="1"/>
    <m/>
    <d v="2014-11-14T00:00:00"/>
    <x v="5"/>
    <m/>
    <m/>
    <m/>
    <m/>
    <m/>
    <m/>
    <m/>
    <m/>
    <m/>
    <m/>
  </r>
  <r>
    <x v="0"/>
    <m/>
    <s v="01506.004264/2013-37"/>
    <x v="3"/>
    <x v="12"/>
    <s v="São Paulo"/>
    <x v="2"/>
    <s v="Sesc Pompeia"/>
    <n v="1"/>
    <x v="0"/>
    <n v="1"/>
    <n v="1726"/>
    <n v="2014"/>
    <m/>
    <m/>
    <d v="2014-11-27T00:00:00"/>
    <x v="15"/>
    <x v="0"/>
    <m/>
    <m/>
    <m/>
    <s v="SP-3550308-BI-CA-00008"/>
    <s v="Bem Imóvel"/>
    <s v="Conjunto Arquitetônico"/>
    <x v="7"/>
    <m/>
    <m/>
    <d v="2015-12-02T00:00:00"/>
    <m/>
    <n v="2015"/>
    <n v="78"/>
    <x v="61"/>
    <x v="1"/>
    <m/>
    <m/>
    <x v="0"/>
    <s v="Conselho recomendou instrução de processo para incluir os bens móveis e integrados."/>
    <m/>
    <s v="sim"/>
    <m/>
    <s v="sim"/>
    <s v="sim"/>
    <m/>
    <m/>
    <m/>
    <m/>
  </r>
  <r>
    <x v="0"/>
    <s v="INDEFERIDO em 30/09/2015."/>
    <s v="01496.001139/2014-12"/>
    <x v="2"/>
    <x v="9"/>
    <s v="Fortaleza"/>
    <x v="10"/>
    <s v="Praça Portugal, localizada no município de Fortaleza, estado do Ceará"/>
    <n v="1"/>
    <x v="1"/>
    <n v="1"/>
    <n v="1727"/>
    <n v="2014"/>
    <m/>
    <m/>
    <d v="2014-12-04T00:00:00"/>
    <x v="15"/>
    <x v="4"/>
    <m/>
    <d v="2015-09-30T00:00:00"/>
    <m/>
    <s v=" "/>
    <s v="Bem Paisagístico"/>
    <s v="Jardim Histórico"/>
    <x v="1"/>
    <m/>
    <m/>
    <m/>
    <m/>
    <m/>
    <m/>
    <x v="1"/>
    <x v="1"/>
    <m/>
    <d v="1905-07-07T00:00:00"/>
    <x v="5"/>
    <m/>
    <m/>
    <m/>
    <m/>
    <m/>
    <m/>
    <m/>
    <m/>
    <m/>
    <m/>
  </r>
  <r>
    <x v="2"/>
    <s v="Encaminhado à SE/RJ em 13/04/2015"/>
    <s v="01450.011149/2014-92"/>
    <x v="3"/>
    <x v="3"/>
    <s v="Rio de Janeiro"/>
    <x v="0"/>
    <s v="Prédio e acervo da Rádio MEC"/>
    <n v="1"/>
    <x v="1"/>
    <n v="1"/>
    <n v="1728"/>
    <n v="2014"/>
    <s v="17/11/204"/>
    <s v="Ministério Público Federal/PR/RJ"/>
    <d v="2014-12-15T00:00:00"/>
    <x v="15"/>
    <x v="8"/>
    <m/>
    <m/>
    <m/>
    <s v=" "/>
    <s v="Bem Móvel e Integrado"/>
    <s v="Acervo"/>
    <x v="1"/>
    <m/>
    <m/>
    <m/>
    <m/>
    <m/>
    <m/>
    <x v="1"/>
    <x v="1"/>
    <m/>
    <m/>
    <x v="0"/>
    <m/>
    <m/>
    <m/>
    <m/>
    <m/>
    <m/>
    <m/>
    <m/>
    <m/>
    <m/>
  </r>
  <r>
    <x v="0"/>
    <s v="INDEFERIDO em 23.03.2015"/>
    <s v="01458.001208/2009-87"/>
    <x v="3"/>
    <x v="3"/>
    <s v="Rio de Janeiro"/>
    <x v="4"/>
    <s v="Solar do Marquês do Lavradio"/>
    <n v="1"/>
    <x v="1"/>
    <n v="1"/>
    <n v="1729"/>
    <n v="2015"/>
    <m/>
    <m/>
    <d v="2015-01-22T00:00:00"/>
    <x v="15"/>
    <x v="4"/>
    <m/>
    <m/>
    <m/>
    <s v=" "/>
    <s v="Bem Imóvel"/>
    <s v="Edificação"/>
    <x v="1"/>
    <m/>
    <m/>
    <m/>
    <m/>
    <m/>
    <m/>
    <x v="1"/>
    <x v="1"/>
    <m/>
    <d v="2015-03-23T00:00:00"/>
    <x v="5"/>
    <m/>
    <m/>
    <m/>
    <m/>
    <m/>
    <m/>
    <m/>
    <m/>
    <m/>
    <m/>
  </r>
  <r>
    <x v="0"/>
    <s v="Origem: DEPAM. Destino: Presidência, para indeferimento, em 26/04/2016"/>
    <s v="01400.001780/2015-50"/>
    <x v="2"/>
    <x v="2"/>
    <s v="Recife"/>
    <x v="2"/>
    <s v="Pátio Ferroviário das Cinco Pontas"/>
    <n v="1"/>
    <x v="1"/>
    <n v="1"/>
    <n v="1730"/>
    <n v="2015"/>
    <d v="2015-02-10T00:00:00"/>
    <s v="Militantes do movimetno Ocupe Estelita"/>
    <d v="2015-03-09T00:00:00"/>
    <x v="15"/>
    <x v="4"/>
    <m/>
    <m/>
    <m/>
    <s v=" "/>
    <s v="Bem Imóvel"/>
    <s v="Conjunto Arquitetônico"/>
    <x v="8"/>
    <m/>
    <m/>
    <m/>
    <m/>
    <m/>
    <m/>
    <x v="1"/>
    <x v="1"/>
    <m/>
    <d v="1905-07-08T00:00:00"/>
    <x v="5"/>
    <m/>
    <m/>
    <m/>
    <m/>
    <m/>
    <m/>
    <m/>
    <m/>
    <m/>
    <m/>
  </r>
  <r>
    <x v="2"/>
    <s v="Origem: DEPAM. Destino: SE-BA, em 13/04/2014"/>
    <s v="01450.003068/2015-08"/>
    <x v="2"/>
    <x v="5"/>
    <s v="Itaitê"/>
    <x v="11"/>
    <s v="Gruta do Poço Encantado"/>
    <n v="1"/>
    <x v="1"/>
    <n v="1"/>
    <n v="1731"/>
    <n v="2015"/>
    <m/>
    <s v="MPF"/>
    <d v="2015-03-11T00:00:00"/>
    <x v="15"/>
    <x v="8"/>
    <m/>
    <m/>
    <m/>
    <s v=" "/>
    <s v="Bem Imóvel"/>
    <s v="Paisagem"/>
    <x v="1"/>
    <m/>
    <m/>
    <m/>
    <m/>
    <m/>
    <m/>
    <x v="1"/>
    <x v="1"/>
    <m/>
    <m/>
    <x v="0"/>
    <m/>
    <m/>
    <m/>
    <m/>
    <m/>
    <m/>
    <m/>
    <m/>
    <m/>
    <m/>
  </r>
  <r>
    <x v="0"/>
    <m/>
    <s v="01506.004042/2014-03"/>
    <x v="3"/>
    <x v="12"/>
    <s v="São Paulo"/>
    <x v="4"/>
    <s v="Edifício Sede do IAB - Departamento de São Paulo"/>
    <n v="1"/>
    <x v="0"/>
    <n v="1"/>
    <n v="1732"/>
    <n v="2015"/>
    <m/>
    <s v="IAB/SP"/>
    <d v="2015-04-08T00:00:00"/>
    <x v="15"/>
    <x v="0"/>
    <m/>
    <m/>
    <m/>
    <s v="SP3550308BIED00016"/>
    <s v="Bem Imóvel"/>
    <s v="Edificação"/>
    <x v="7"/>
    <m/>
    <d v="2017-06-01T00:00:00"/>
    <d v="2017-06-01T00:00:00"/>
    <m/>
    <n v="2015"/>
    <n v="81"/>
    <x v="40"/>
    <x v="1"/>
    <m/>
    <m/>
    <x v="0"/>
    <s v="Homologação: PORTARIA Nº 301, DE 17 DE OUTUBRO DE 2016"/>
    <m/>
    <m/>
    <m/>
    <m/>
    <m/>
    <m/>
    <m/>
    <m/>
    <m/>
  </r>
  <r>
    <x v="0"/>
    <s v="INDEFERIDO em 22/08/2016"/>
    <s v="01450.005286/2015-79"/>
    <x v="2"/>
    <x v="16"/>
    <s v="Aracaju"/>
    <x v="4"/>
    <s v="Catedral Metropolitana de Aracaju"/>
    <n v="1"/>
    <x v="1"/>
    <n v="1"/>
    <n v="1733"/>
    <n v="2015"/>
    <m/>
    <s v="Senador/ Arcebispo"/>
    <d v="2015-04-22T00:00:00"/>
    <x v="15"/>
    <x v="4"/>
    <m/>
    <m/>
    <m/>
    <s v=" "/>
    <s v="Bem Imóvel"/>
    <s v="Edificação"/>
    <x v="0"/>
    <m/>
    <m/>
    <m/>
    <m/>
    <m/>
    <m/>
    <x v="1"/>
    <x v="1"/>
    <m/>
    <d v="1905-07-08T00:00:00"/>
    <x v="5"/>
    <m/>
    <m/>
    <m/>
    <m/>
    <m/>
    <m/>
    <m/>
    <m/>
    <m/>
    <m/>
  </r>
  <r>
    <x v="2"/>
    <s v="Origem: DEPAM. Destino: SE-RJ, em 20/08/2015"/>
    <s v="01500.000155/2015-62"/>
    <x v="3"/>
    <x v="3"/>
    <s v="Rio de Janeiro"/>
    <x v="4"/>
    <s v="Imóvel à Praça da República, nº 22"/>
    <n v="1"/>
    <x v="1"/>
    <n v="1"/>
    <n v="1734"/>
    <n v="2015"/>
    <d v="2015-01-09T00:00:00"/>
    <s v="MPF/RJ"/>
    <d v="2015-05-07T00:00:00"/>
    <x v="15"/>
    <x v="8"/>
    <m/>
    <m/>
    <m/>
    <s v=" "/>
    <s v="Bem Imóvel"/>
    <s v="Edificação"/>
    <x v="6"/>
    <m/>
    <m/>
    <m/>
    <m/>
    <m/>
    <m/>
    <x v="1"/>
    <x v="1"/>
    <m/>
    <m/>
    <x v="0"/>
    <m/>
    <m/>
    <m/>
    <m/>
    <m/>
    <m/>
    <m/>
    <m/>
    <m/>
    <m/>
  </r>
  <r>
    <x v="2"/>
    <s v="Encaminhada à SE-RJ em 18/06/2015"/>
    <s v="01500.002367/2010-70"/>
    <x v="3"/>
    <x v="3"/>
    <s v="Campos dos Goytacazes"/>
    <x v="2"/>
    <s v="Mosteiro de São Bento, localizado no distrito de Mussurepe"/>
    <n v="1"/>
    <x v="1"/>
    <n v="1"/>
    <n v="1735"/>
    <n v="2015"/>
    <d v="2010-05-18T00:00:00"/>
    <s v="Mosterio de São Bento do Rio de Janeiro"/>
    <d v="2015-05-26T00:00:00"/>
    <x v="15"/>
    <x v="8"/>
    <m/>
    <m/>
    <m/>
    <s v=" "/>
    <s v="Bem Imóvel"/>
    <s v="Conjunto Arquitetônico"/>
    <x v="0"/>
    <m/>
    <m/>
    <m/>
    <m/>
    <m/>
    <m/>
    <x v="1"/>
    <x v="1"/>
    <m/>
    <m/>
    <x v="0"/>
    <m/>
    <m/>
    <m/>
    <m/>
    <m/>
    <m/>
    <m/>
    <m/>
    <m/>
    <m/>
  </r>
  <r>
    <x v="0"/>
    <s v="encaminhado para indeferimento em 23/01/2019"/>
    <s v="01500.005013/2010-87"/>
    <x v="3"/>
    <x v="3"/>
    <s v="Resende"/>
    <x v="4"/>
    <s v="Casa de Cultura Macedo Miranda, antiga Casa de Câmara e Cadeia"/>
    <n v="1"/>
    <x v="1"/>
    <n v="1"/>
    <n v="1736"/>
    <n v="2015"/>
    <d v="2010-10-21T00:00:00"/>
    <s v="Presidente da Fundação  Casa de Cultura Macedo Miranda"/>
    <d v="2015-05-26T00:00:00"/>
    <x v="15"/>
    <x v="4"/>
    <m/>
    <d v="2019-01-24T00:00:00"/>
    <m/>
    <s v=" "/>
    <s v="Bem Imóvel"/>
    <s v="Edificação"/>
    <x v="1"/>
    <m/>
    <m/>
    <m/>
    <m/>
    <m/>
    <m/>
    <x v="1"/>
    <x v="1"/>
    <m/>
    <m/>
    <x v="0"/>
    <m/>
    <m/>
    <m/>
    <m/>
    <m/>
    <m/>
    <m/>
    <m/>
    <m/>
    <m/>
  </r>
  <r>
    <x v="2"/>
    <s v="Encaminhado à SE/RJ em 18/06/2015"/>
    <s v="01500.002840/2014-42"/>
    <x v="3"/>
    <x v="3"/>
    <s v="Mage"/>
    <x v="4"/>
    <s v="Sede Social da Real Fábrica de Pólvora da Estrela"/>
    <n v="1"/>
    <x v="1"/>
    <n v="1"/>
    <n v="1737"/>
    <n v="2015"/>
    <d v="2014-07-23T00:00:00"/>
    <s v="Conselho Municipal de Política Cultural de Magé"/>
    <d v="2015-05-26T00:00:00"/>
    <x v="15"/>
    <x v="8"/>
    <m/>
    <m/>
    <m/>
    <s v=" "/>
    <s v="Bem Imóvel"/>
    <s v="Edificação"/>
    <x v="6"/>
    <m/>
    <m/>
    <m/>
    <m/>
    <m/>
    <m/>
    <x v="1"/>
    <x v="1"/>
    <m/>
    <m/>
    <x v="0"/>
    <m/>
    <m/>
    <m/>
    <m/>
    <m/>
    <m/>
    <m/>
    <m/>
    <m/>
    <m/>
  </r>
  <r>
    <x v="2"/>
    <s v="Arquivo encaminhou ao Depam em 12/06/2015. Encaminhado à SE/GO em 05/08/2015"/>
    <s v="01450.000300/2015-48"/>
    <x v="5"/>
    <x v="15"/>
    <s v="Cidade Ocidental"/>
    <x v="4"/>
    <s v="Casa de Dona Pereira Braga, localizada no município de Cidade Ocidental"/>
    <n v="1"/>
    <x v="1"/>
    <n v="1"/>
    <n v="1738"/>
    <n v="2015"/>
    <m/>
    <m/>
    <d v="2015-06-12T00:00:00"/>
    <x v="15"/>
    <x v="8"/>
    <m/>
    <m/>
    <m/>
    <s v=" "/>
    <s v="Bem Imóvel"/>
    <s v="Edificação"/>
    <x v="1"/>
    <m/>
    <m/>
    <m/>
    <m/>
    <m/>
    <m/>
    <x v="1"/>
    <x v="1"/>
    <m/>
    <m/>
    <x v="0"/>
    <m/>
    <m/>
    <m/>
    <m/>
    <m/>
    <m/>
    <m/>
    <m/>
    <m/>
    <m/>
  </r>
  <r>
    <x v="0"/>
    <m/>
    <s v="01500.000794/2008-07 "/>
    <x v="3"/>
    <x v="3"/>
    <s v="Campos dos Goytacazes"/>
    <x v="4"/>
    <s v="Palacete Finazinha Queiroz, atual Casa de Cultura Vila Maria"/>
    <n v="1"/>
    <x v="1"/>
    <n v="1"/>
    <n v="1739"/>
    <n v="2015"/>
    <d v="2008-04-08T00:00:00"/>
    <s v="Universidade Estadual do Norte Fluminense Darcy Ribeiro"/>
    <d v="2015-06-13T00:00:00"/>
    <x v="15"/>
    <x v="4"/>
    <m/>
    <m/>
    <m/>
    <s v=" "/>
    <s v="Bem Imóvel"/>
    <s v="Edificação"/>
    <x v="1"/>
    <m/>
    <m/>
    <m/>
    <m/>
    <m/>
    <m/>
    <x v="1"/>
    <x v="1"/>
    <m/>
    <m/>
    <x v="0"/>
    <m/>
    <m/>
    <m/>
    <m/>
    <m/>
    <m/>
    <m/>
    <m/>
    <m/>
    <m/>
  </r>
  <r>
    <x v="0"/>
    <s v="Indeferido em 06/07/2020"/>
    <s v="01500.003087/2014-11"/>
    <x v="3"/>
    <x v="3"/>
    <s v="Campos dos Goytacazes"/>
    <x v="4"/>
    <s v="Prédio do Mercado Municipal de Campos dos Goytacazes"/>
    <n v="1"/>
    <x v="1"/>
    <n v="1"/>
    <n v="1740"/>
    <n v="2015"/>
    <d v="2014-08-13T00:00:00"/>
    <s v="Petição assinada por Professores de várias instituições"/>
    <d v="2015-06-14T00:00:00"/>
    <x v="15"/>
    <x v="4"/>
    <m/>
    <d v="2020-07-06T00:00:00"/>
    <m/>
    <s v=" "/>
    <s v="Bem Imóvel"/>
    <s v="Edificação"/>
    <x v="1"/>
    <m/>
    <m/>
    <m/>
    <m/>
    <m/>
    <m/>
    <x v="1"/>
    <x v="1"/>
    <m/>
    <m/>
    <x v="0"/>
    <m/>
    <m/>
    <m/>
    <m/>
    <m/>
    <m/>
    <m/>
    <m/>
    <m/>
    <m/>
  </r>
  <r>
    <x v="3"/>
    <s v="Origem: DEPAM. Destino: SE-SP, em 07/08/2015"/>
    <s v="01450.003200/2015-73"/>
    <x v="3"/>
    <x v="12"/>
    <s v="São Paulo"/>
    <x v="0"/>
    <s v="Edifício Sede da Biblioteca Mário de Andrade e sua coleção de obras raras e especiais"/>
    <n v="1"/>
    <x v="1"/>
    <n v="1"/>
    <n v="1741"/>
    <n v="2015"/>
    <m/>
    <m/>
    <d v="2015-07-15T00:00:00"/>
    <x v="15"/>
    <x v="8"/>
    <s v="DEFERIMENTO"/>
    <m/>
    <m/>
    <s v=" "/>
    <s v="Bem Imóvel"/>
    <s v="Edificação"/>
    <x v="7"/>
    <m/>
    <m/>
    <m/>
    <m/>
    <m/>
    <m/>
    <x v="1"/>
    <x v="1"/>
    <m/>
    <m/>
    <x v="0"/>
    <m/>
    <m/>
    <m/>
    <m/>
    <m/>
    <m/>
    <m/>
    <m/>
    <m/>
    <m/>
  </r>
  <r>
    <x v="3"/>
    <m/>
    <s v="01500.001554/2015-41"/>
    <x v="3"/>
    <x v="3"/>
    <s v="Rio de Janeiro"/>
    <x v="8"/>
    <s v="Acervo da Casa da Força Expedicionária Brasileira"/>
    <n v="1"/>
    <x v="1"/>
    <n v="1"/>
    <n v="1742"/>
    <n v="2015"/>
    <m/>
    <m/>
    <d v="2015-07-22T00:00:00"/>
    <x v="15"/>
    <x v="8"/>
    <s v="DEFERIMENTO"/>
    <m/>
    <m/>
    <s v=" "/>
    <s v="Bem Móvel e Integrado"/>
    <s v="Acervo"/>
    <x v="1"/>
    <m/>
    <m/>
    <m/>
    <m/>
    <m/>
    <m/>
    <x v="1"/>
    <x v="1"/>
    <m/>
    <m/>
    <x v="0"/>
    <m/>
    <m/>
    <m/>
    <m/>
    <m/>
    <m/>
    <m/>
    <m/>
    <m/>
    <m/>
  </r>
  <r>
    <x v="2"/>
    <s v="GTIT"/>
    <s v="01450.006050/2015-50"/>
    <x v="2"/>
    <x v="5"/>
    <s v="Maragogipe"/>
    <x v="14"/>
    <s v="Terreiro Banda Lecongo"/>
    <n v="1"/>
    <x v="1"/>
    <n v="1"/>
    <n v="1743"/>
    <n v="2015"/>
    <m/>
    <m/>
    <m/>
    <x v="15"/>
    <x v="8"/>
    <m/>
    <m/>
    <m/>
    <s v=" "/>
    <s v="Bem Imóvel"/>
    <s v="Conjunto Arquitetônico"/>
    <x v="0"/>
    <m/>
    <m/>
    <m/>
    <m/>
    <m/>
    <m/>
    <x v="1"/>
    <x v="1"/>
    <m/>
    <m/>
    <x v="0"/>
    <m/>
    <m/>
    <m/>
    <m/>
    <m/>
    <m/>
    <m/>
    <m/>
    <m/>
    <m/>
  </r>
  <r>
    <x v="2"/>
    <s v="GTIT"/>
    <s v="01450.007221/2015-68"/>
    <x v="2"/>
    <x v="5"/>
    <s v="Santo Amaro da Purificação"/>
    <x v="14"/>
    <s v="Ilê Axé Yá Oman"/>
    <n v="1"/>
    <x v="1"/>
    <n v="1"/>
    <n v="1744"/>
    <n v="2015"/>
    <m/>
    <m/>
    <m/>
    <x v="15"/>
    <x v="8"/>
    <m/>
    <m/>
    <m/>
    <s v=" "/>
    <s v="Bem Imóvel"/>
    <s v="Conjunto Arquitetônico"/>
    <x v="0"/>
    <m/>
    <m/>
    <m/>
    <m/>
    <m/>
    <m/>
    <x v="1"/>
    <x v="1"/>
    <m/>
    <m/>
    <x v="0"/>
    <m/>
    <m/>
    <m/>
    <m/>
    <m/>
    <m/>
    <m/>
    <m/>
    <m/>
    <m/>
  </r>
  <r>
    <x v="0"/>
    <s v="INDEFERIDO em 06/06/2016"/>
    <s v="01450.007876/2015-36"/>
    <x v="5"/>
    <x v="23"/>
    <s v="Brasília"/>
    <x v="2"/>
    <s v="Edifícios da Aliança Francesa de Brasília e do Liceu Francês François Miterrand"/>
    <n v="1"/>
    <x v="1"/>
    <n v="1"/>
    <n v="1745"/>
    <n v="2015"/>
    <d v="2015-06-16T00:00:00"/>
    <s v="Cecilia Gomes de Sá e José Manoel Morales Sánchez"/>
    <d v="2013-07-23T00:00:00"/>
    <x v="15"/>
    <x v="4"/>
    <m/>
    <m/>
    <m/>
    <s v=" "/>
    <s v="Bem Imóvel"/>
    <s v="Conjunto Arquitetônico"/>
    <x v="7"/>
    <m/>
    <m/>
    <m/>
    <m/>
    <m/>
    <m/>
    <x v="1"/>
    <x v="1"/>
    <m/>
    <d v="1905-07-08T00:00:00"/>
    <x v="5"/>
    <s v="Após análise, Andrey sugere não tombar."/>
    <m/>
    <m/>
    <m/>
    <m/>
    <m/>
    <m/>
    <m/>
    <m/>
    <m/>
  </r>
  <r>
    <x v="0"/>
    <s v="INDEFERIDO em 09/03/2016"/>
    <s v="01450.007433/2015-45"/>
    <x v="3"/>
    <x v="12"/>
    <s v="Presidente Prudente"/>
    <x v="3"/>
    <s v="Obras do artista José Bottosso"/>
    <n v="1"/>
    <x v="1"/>
    <n v="1"/>
    <n v="1746"/>
    <n v="2015"/>
    <m/>
    <m/>
    <m/>
    <x v="15"/>
    <x v="4"/>
    <m/>
    <m/>
    <m/>
    <s v=" "/>
    <m/>
    <m/>
    <x v="1"/>
    <m/>
    <m/>
    <m/>
    <m/>
    <m/>
    <m/>
    <x v="1"/>
    <x v="1"/>
    <m/>
    <d v="1905-07-08T00:00:00"/>
    <x v="5"/>
    <m/>
    <m/>
    <m/>
    <m/>
    <m/>
    <m/>
    <m/>
    <m/>
    <m/>
    <m/>
  </r>
  <r>
    <x v="0"/>
    <s v="INDEFERIDO em 24/07/2015"/>
    <s v="01506.006072/2015-27"/>
    <x v="3"/>
    <x v="12"/>
    <s v="Araraquara"/>
    <x v="4"/>
    <s v="Casarão da Fazenda Bela Vista e suas cercanias, localizado no Projeto de Assentamento Bela Vista do Chibarro"/>
    <n v="1"/>
    <x v="1"/>
    <n v="1"/>
    <n v="1747"/>
    <n v="2015"/>
    <m/>
    <m/>
    <m/>
    <x v="15"/>
    <x v="4"/>
    <m/>
    <m/>
    <m/>
    <s v=" "/>
    <m/>
    <m/>
    <x v="1"/>
    <m/>
    <m/>
    <m/>
    <m/>
    <m/>
    <m/>
    <x v="1"/>
    <x v="1"/>
    <m/>
    <d v="1905-07-07T00:00:00"/>
    <x v="5"/>
    <m/>
    <m/>
    <m/>
    <m/>
    <m/>
    <m/>
    <m/>
    <m/>
    <m/>
    <m/>
  </r>
  <r>
    <x v="0"/>
    <s v="Encaminhado à presidência para arquivametno em 13/11/17"/>
    <s v="01458.000116/2015-28"/>
    <x v="3"/>
    <x v="3"/>
    <s v="Armação dos Búzios"/>
    <x v="4"/>
    <s v="Escola Estadual João de Oliveira Botas"/>
    <n v="1"/>
    <x v="1"/>
    <n v="1"/>
    <n v="1748"/>
    <n v="2015"/>
    <m/>
    <m/>
    <m/>
    <x v="15"/>
    <x v="4"/>
    <m/>
    <m/>
    <m/>
    <s v=" "/>
    <m/>
    <m/>
    <x v="1"/>
    <m/>
    <m/>
    <m/>
    <m/>
    <m/>
    <m/>
    <x v="1"/>
    <x v="1"/>
    <m/>
    <m/>
    <x v="0"/>
    <m/>
    <m/>
    <m/>
    <m/>
    <m/>
    <m/>
    <m/>
    <m/>
    <m/>
    <m/>
  </r>
  <r>
    <x v="2"/>
    <s v="Origem: DEPAM. Destino: SE-PI, em 27/08/2015"/>
    <s v="01450.007471/2015-06"/>
    <x v="2"/>
    <x v="13"/>
    <s v="Esperantina"/>
    <x v="0"/>
    <s v="Painéis e Prédio da Igreja Matriz Nossa Senhora da Boa Esperança"/>
    <n v="1"/>
    <x v="1"/>
    <n v="1"/>
    <n v="1749"/>
    <n v="2015"/>
    <m/>
    <m/>
    <m/>
    <x v="15"/>
    <x v="8"/>
    <m/>
    <m/>
    <m/>
    <s v=" "/>
    <m/>
    <m/>
    <x v="1"/>
    <m/>
    <m/>
    <m/>
    <m/>
    <m/>
    <m/>
    <x v="1"/>
    <x v="1"/>
    <m/>
    <m/>
    <x v="0"/>
    <m/>
    <m/>
    <m/>
    <m/>
    <m/>
    <m/>
    <m/>
    <m/>
    <m/>
    <m/>
  </r>
  <r>
    <x v="3"/>
    <s v="CGID, em 27/08/2015"/>
    <s v="01496.000945/2015-54"/>
    <x v="2"/>
    <x v="9"/>
    <s v="Fortaleza"/>
    <x v="3"/>
    <s v="Acervo do Museu de Arte da Universidade Federal do Ceará"/>
    <n v="1"/>
    <x v="1"/>
    <n v="1"/>
    <n v="1750"/>
    <n v="2015"/>
    <m/>
    <m/>
    <m/>
    <x v="15"/>
    <x v="8"/>
    <s v="DEFERIMENTO"/>
    <m/>
    <m/>
    <s v=" "/>
    <m/>
    <m/>
    <x v="1"/>
    <m/>
    <m/>
    <m/>
    <m/>
    <m/>
    <m/>
    <x v="1"/>
    <x v="1"/>
    <m/>
    <m/>
    <x v="0"/>
    <m/>
    <m/>
    <m/>
    <m/>
    <m/>
    <m/>
    <m/>
    <m/>
    <m/>
    <m/>
  </r>
  <r>
    <x v="0"/>
    <s v="Encaminhado para INDEFERIMENTO em 31/08/2015"/>
    <s v="01450.000805/2013-41"/>
    <x v="2"/>
    <x v="5"/>
    <s v="Itaparica"/>
    <x v="4"/>
    <s v="Ruínas e entorno da Igreja de Bom Jesus de Vera Cruz "/>
    <n v="1"/>
    <x v="1"/>
    <n v="1"/>
    <n v="1751"/>
    <n v="2015"/>
    <m/>
    <m/>
    <m/>
    <x v="15"/>
    <x v="4"/>
    <m/>
    <m/>
    <m/>
    <s v=" "/>
    <m/>
    <m/>
    <x v="1"/>
    <m/>
    <m/>
    <m/>
    <m/>
    <m/>
    <m/>
    <x v="1"/>
    <x v="1"/>
    <m/>
    <d v="1905-07-07T00:00:00"/>
    <x v="5"/>
    <m/>
    <m/>
    <m/>
    <m/>
    <m/>
    <m/>
    <m/>
    <m/>
    <m/>
    <m/>
  </r>
  <r>
    <x v="0"/>
    <s v="INDEFERIDO em 18/09/2015"/>
    <s v="01506.000356/2009-81"/>
    <x v="3"/>
    <x v="12"/>
    <s v="Maracaí"/>
    <x v="4"/>
    <s v="Túmulo de Antônio Marcelino - Menino da Tábua"/>
    <n v="1"/>
    <x v="1"/>
    <n v="1"/>
    <n v="1752"/>
    <n v="2015"/>
    <m/>
    <m/>
    <m/>
    <x v="15"/>
    <x v="4"/>
    <m/>
    <m/>
    <m/>
    <s v=" "/>
    <m/>
    <m/>
    <x v="1"/>
    <m/>
    <m/>
    <m/>
    <m/>
    <m/>
    <m/>
    <x v="1"/>
    <x v="1"/>
    <m/>
    <d v="1905-07-07T00:00:00"/>
    <x v="5"/>
    <m/>
    <m/>
    <m/>
    <m/>
    <m/>
    <m/>
    <m/>
    <m/>
    <m/>
    <m/>
  </r>
  <r>
    <x v="2"/>
    <s v="Origem: DEPAM. Destino: SE-SC, em 04/09/2015. Ver observações."/>
    <s v="01510.000854/2014-11"/>
    <x v="0"/>
    <x v="10"/>
    <s v="Três Barras"/>
    <x v="2"/>
    <s v="Complexo Lumber"/>
    <n v="1"/>
    <x v="1"/>
    <n v="1"/>
    <n v="1753"/>
    <n v="2015"/>
    <m/>
    <m/>
    <m/>
    <x v="15"/>
    <x v="8"/>
    <m/>
    <m/>
    <m/>
    <s v=" "/>
    <m/>
    <m/>
    <x v="1"/>
    <m/>
    <m/>
    <m/>
    <m/>
    <m/>
    <m/>
    <x v="1"/>
    <x v="1"/>
    <m/>
    <m/>
    <x v="0"/>
    <s v="Info SE-SC, 14/03/2016:O processo carece de complementação de informações, levantamentos cadastrais e históricos, para formatação do dossiê. A proposta é extrememente pertinente, mas a instrução encontra-se paralisada por falta de recursos."/>
    <m/>
    <m/>
    <m/>
    <m/>
    <m/>
    <m/>
    <m/>
    <m/>
    <m/>
  </r>
  <r>
    <x v="2"/>
    <s v="Origem: DEPAM. Destino: SE-SC, em 14/09/2015. Ver observações."/>
    <s v="01510.000774/2009-90"/>
    <x v="0"/>
    <x v="10"/>
    <s v="Vários"/>
    <x v="2"/>
    <s v="Conjunto da Obra do Arquiteto Hans Broos em Santa Catarina"/>
    <n v="1"/>
    <x v="1"/>
    <n v="1"/>
    <n v="1754"/>
    <n v="2015"/>
    <m/>
    <m/>
    <m/>
    <x v="15"/>
    <x v="8"/>
    <m/>
    <m/>
    <m/>
    <s v=" "/>
    <m/>
    <m/>
    <x v="1"/>
    <m/>
    <m/>
    <m/>
    <m/>
    <m/>
    <m/>
    <x v="1"/>
    <x v="1"/>
    <m/>
    <m/>
    <x v="0"/>
    <s v="Info SE-SC (14/03/2016): O arquiteto é um dos expoentes do modernismo no Brasil, com obras expressivas em Santa Catarina e São Paulo. As duas superintendências estão em contato para dar continuidade à instrução. O próximo passo seria a seleção de quais da"/>
    <m/>
    <m/>
    <m/>
    <m/>
    <m/>
    <m/>
    <m/>
    <m/>
    <m/>
  </r>
  <r>
    <x v="0"/>
    <s v="Anexado ao processo 748-T-64, do Aterro do Flamento,  a ser reaberto para rerratificação."/>
    <s v="01500.003328/2014-13"/>
    <x v="3"/>
    <x v="3"/>
    <s v="Rio de Janeiro"/>
    <x v="9"/>
    <s v="Viaduto Paulo Bittencourt, no Parque do Flamengo"/>
    <n v="1"/>
    <x v="1"/>
    <n v="1"/>
    <n v="1755"/>
    <n v="2015"/>
    <m/>
    <m/>
    <m/>
    <x v="15"/>
    <x v="6"/>
    <m/>
    <m/>
    <m/>
    <s v=" "/>
    <m/>
    <m/>
    <x v="1"/>
    <m/>
    <m/>
    <m/>
    <m/>
    <m/>
    <m/>
    <x v="1"/>
    <x v="1"/>
    <m/>
    <m/>
    <x v="0"/>
    <m/>
    <m/>
    <m/>
    <m/>
    <m/>
    <m/>
    <m/>
    <m/>
    <m/>
    <m/>
  </r>
  <r>
    <x v="0"/>
    <s v="INDEFERIDO em 30/09/2015"/>
    <s v="01500.004953/2009-15"/>
    <x v="3"/>
    <x v="3"/>
    <s v="Quissamã"/>
    <x v="2"/>
    <s v="Remanescentes da Companhia Engenho Central de Quissamã"/>
    <n v="1"/>
    <x v="1"/>
    <n v="1"/>
    <n v="1756"/>
    <n v="2015"/>
    <m/>
    <m/>
    <m/>
    <x v="15"/>
    <x v="4"/>
    <m/>
    <m/>
    <m/>
    <s v=" "/>
    <m/>
    <m/>
    <x v="1"/>
    <m/>
    <m/>
    <m/>
    <m/>
    <m/>
    <m/>
    <x v="1"/>
    <x v="1"/>
    <m/>
    <d v="1905-07-07T00:00:00"/>
    <x v="5"/>
    <m/>
    <m/>
    <m/>
    <m/>
    <m/>
    <m/>
    <m/>
    <m/>
    <m/>
    <m/>
  </r>
  <r>
    <x v="0"/>
    <s v="Encaminhado para INDEFERIMENTO em 14/09/2015"/>
    <s v="01510.002238/2011-43"/>
    <x v="0"/>
    <x v="10"/>
    <s v="Florianópolis"/>
    <x v="11"/>
    <s v="Ponta do Coral e Ponta do Lessa"/>
    <n v="1"/>
    <x v="1"/>
    <n v="1"/>
    <n v="1757"/>
    <n v="2015"/>
    <m/>
    <m/>
    <m/>
    <x v="15"/>
    <x v="4"/>
    <m/>
    <m/>
    <m/>
    <s v=" "/>
    <m/>
    <m/>
    <x v="1"/>
    <m/>
    <m/>
    <m/>
    <m/>
    <m/>
    <m/>
    <x v="1"/>
    <x v="1"/>
    <m/>
    <d v="1905-07-07T00:00:00"/>
    <x v="5"/>
    <m/>
    <m/>
    <m/>
    <m/>
    <m/>
    <m/>
    <m/>
    <m/>
    <m/>
    <m/>
  </r>
  <r>
    <x v="2"/>
    <s v="Origem: DEPAM. Destino: SE-SP, em 14/09/2015"/>
    <s v="01506.001120/2009-42"/>
    <x v="3"/>
    <x v="12"/>
    <s v="São Paulo"/>
    <x v="2"/>
    <s v="Conjunto da Obra do Arquiteto Hans Broos em São Paulo"/>
    <n v="1"/>
    <x v="1"/>
    <n v="1"/>
    <n v="1758"/>
    <n v="2015"/>
    <m/>
    <m/>
    <m/>
    <x v="15"/>
    <x v="8"/>
    <m/>
    <m/>
    <m/>
    <s v=" "/>
    <m/>
    <m/>
    <x v="1"/>
    <m/>
    <m/>
    <m/>
    <m/>
    <m/>
    <m/>
    <x v="1"/>
    <x v="1"/>
    <m/>
    <m/>
    <x v="0"/>
    <m/>
    <m/>
    <m/>
    <m/>
    <m/>
    <m/>
    <m/>
    <m/>
    <m/>
    <m/>
  </r>
  <r>
    <x v="0"/>
    <s v="INDEFERIDO em 14/10/2015."/>
    <s v="01506.004189/2014-95"/>
    <x v="3"/>
    <x v="12"/>
    <s v="Araraquara"/>
    <x v="7"/>
    <s v="Distrito de Bueno de Andrada"/>
    <n v="1"/>
    <x v="1"/>
    <n v="1"/>
    <n v="1759"/>
    <n v="2015"/>
    <m/>
    <m/>
    <m/>
    <x v="15"/>
    <x v="4"/>
    <m/>
    <m/>
    <m/>
    <s v=" "/>
    <m/>
    <m/>
    <x v="1"/>
    <m/>
    <m/>
    <m/>
    <m/>
    <m/>
    <m/>
    <x v="1"/>
    <x v="1"/>
    <m/>
    <d v="1905-07-07T00:00:00"/>
    <x v="5"/>
    <m/>
    <m/>
    <m/>
    <m/>
    <m/>
    <m/>
    <m/>
    <m/>
    <m/>
    <m/>
  </r>
  <r>
    <x v="2"/>
    <s v="Origem: DEPAM. Destino: SE-SC em 28/09/2015. Ver observações."/>
    <s v="01450.008739/2015-19"/>
    <x v="0"/>
    <x v="10"/>
    <s v="Lages"/>
    <x v="0"/>
    <s v="Catedral de Lages"/>
    <n v="1"/>
    <x v="1"/>
    <n v="1"/>
    <n v="1760"/>
    <n v="2015"/>
    <m/>
    <m/>
    <m/>
    <x v="15"/>
    <x v="8"/>
    <m/>
    <m/>
    <m/>
    <s v=" "/>
    <m/>
    <m/>
    <x v="1"/>
    <m/>
    <m/>
    <m/>
    <m/>
    <m/>
    <m/>
    <x v="1"/>
    <x v="1"/>
    <m/>
    <m/>
    <x v="0"/>
    <s v="Info SE-SC (14/03/2016): Sob responsabilidade da arquiteta Marina Cañas para fundamentação do parecer. Ainda há posicionamento final da Superintendência sobre o pedido. De toda forma, não é um tombamento emergencial, o bem não está em risco e já é tombado"/>
    <m/>
    <m/>
    <m/>
    <m/>
    <m/>
    <m/>
    <m/>
    <m/>
    <m/>
  </r>
  <r>
    <x v="2"/>
    <s v="Origem: DEPAM. Destino: SE-ES em 28/09/2016. Superintendência entende que tem valor histórico e simbólico e vai instruir (Anna, 12/01/2016)"/>
    <s v="01450.009161/2015-18"/>
    <x v="3"/>
    <x v="14"/>
    <s v="Serra "/>
    <x v="12"/>
    <s v="Sítio Histórico e Arqueológico do Queimado"/>
    <n v="1"/>
    <x v="1"/>
    <n v="1"/>
    <n v="1761"/>
    <n v="2015"/>
    <m/>
    <m/>
    <m/>
    <x v="15"/>
    <x v="8"/>
    <m/>
    <m/>
    <m/>
    <s v=" "/>
    <m/>
    <m/>
    <x v="1"/>
    <m/>
    <m/>
    <m/>
    <m/>
    <m/>
    <m/>
    <x v="1"/>
    <x v="1"/>
    <m/>
    <m/>
    <x v="0"/>
    <m/>
    <m/>
    <m/>
    <m/>
    <m/>
    <m/>
    <m/>
    <m/>
    <m/>
    <m/>
  </r>
  <r>
    <x v="3"/>
    <s v="CGID: 08/10/2015"/>
    <s v="00730.000185/2015-01"/>
    <x v="0"/>
    <x v="0"/>
    <s v="Rio Pardo"/>
    <x v="16"/>
    <s v="Bens Materiais do Rincão dos Negros"/>
    <n v="1"/>
    <x v="1"/>
    <n v="1"/>
    <n v="1762"/>
    <n v="2015"/>
    <m/>
    <m/>
    <m/>
    <x v="15"/>
    <x v="8"/>
    <m/>
    <m/>
    <m/>
    <s v=" "/>
    <m/>
    <m/>
    <x v="1"/>
    <m/>
    <m/>
    <m/>
    <m/>
    <m/>
    <m/>
    <x v="1"/>
    <x v="1"/>
    <m/>
    <m/>
    <x v="0"/>
    <m/>
    <m/>
    <m/>
    <m/>
    <m/>
    <m/>
    <m/>
    <m/>
    <m/>
    <m/>
  </r>
  <r>
    <x v="2"/>
    <s v="Origem: DEPAM. Destino: SE-SC, em 06/10/2015"/>
    <s v="01500.003320/2015-38"/>
    <x v="3"/>
    <x v="3"/>
    <s v="Volta Redonda"/>
    <x v="4"/>
    <s v="Torre de aviação do Aeroclube de Volta Redonda"/>
    <n v="1"/>
    <x v="1"/>
    <n v="1"/>
    <n v="1763"/>
    <n v="2015"/>
    <m/>
    <m/>
    <m/>
    <x v="15"/>
    <x v="8"/>
    <m/>
    <m/>
    <m/>
    <s v=" "/>
    <m/>
    <m/>
    <x v="1"/>
    <m/>
    <m/>
    <m/>
    <m/>
    <m/>
    <m/>
    <x v="1"/>
    <x v="1"/>
    <m/>
    <m/>
    <x v="0"/>
    <m/>
    <m/>
    <m/>
    <m/>
    <m/>
    <m/>
    <m/>
    <m/>
    <m/>
    <m/>
  </r>
  <r>
    <x v="2"/>
    <s v="Origem: DEPAM. Destino: SE-RJ, em 06/10/2015. Ver observações."/>
    <s v="01510.002135/2015-15"/>
    <x v="0"/>
    <x v="10"/>
    <s v="Florianópolis"/>
    <x v="2"/>
    <s v="Conjunto de Edificações Representativas da Arquitetura Moderna em Florianópolis"/>
    <n v="1"/>
    <x v="1"/>
    <n v="1"/>
    <n v="1764"/>
    <n v="2015"/>
    <m/>
    <m/>
    <m/>
    <x v="15"/>
    <x v="8"/>
    <m/>
    <m/>
    <m/>
    <s v=" "/>
    <m/>
    <m/>
    <x v="1"/>
    <m/>
    <m/>
    <m/>
    <m/>
    <m/>
    <m/>
    <x v="1"/>
    <x v="1"/>
    <m/>
    <m/>
    <x v="0"/>
    <s v="Info SE-SC (14/03/2016): Um primeiro estudo sobre a arquitetura moderna de Florianópolis foi realizado em parceria com a UFSC e ainda carece de uma reflexão mais aprofundada sobre a efetiva relevância de algumas edificações no contexto nacional. É fato qu"/>
    <m/>
    <m/>
    <m/>
    <m/>
    <m/>
    <m/>
    <m/>
    <m/>
    <m/>
  </r>
  <r>
    <x v="0"/>
    <s v="INDEFERIDO em 28/12/2011."/>
    <s v="01450.009055/2015-34"/>
    <x v="2"/>
    <x v="17"/>
    <s v="Pão de Açúcar"/>
    <x v="4"/>
    <s v="Prédio situado à Avenida Ferreira de Novais, 1001"/>
    <n v="1"/>
    <x v="1"/>
    <n v="1"/>
    <n v="1765"/>
    <n v="2015"/>
    <m/>
    <m/>
    <m/>
    <x v="15"/>
    <x v="4"/>
    <m/>
    <m/>
    <m/>
    <s v=" "/>
    <m/>
    <m/>
    <x v="1"/>
    <m/>
    <m/>
    <m/>
    <m/>
    <m/>
    <m/>
    <x v="1"/>
    <x v="1"/>
    <m/>
    <d v="1905-07-03T00:00:00"/>
    <x v="5"/>
    <m/>
    <m/>
    <m/>
    <m/>
    <m/>
    <m/>
    <m/>
    <m/>
    <m/>
    <m/>
  </r>
  <r>
    <x v="2"/>
    <s v="Superintendência diz que vai instruir. Restituído pra lá. Origem: DEPAM. Destino: SE-PR, em 12/01/2016"/>
    <s v="01450.003900/2015-68"/>
    <x v="0"/>
    <x v="4"/>
    <s v="São Mateus do Sul"/>
    <x v="0"/>
    <s v="Igreja da Água Branca"/>
    <n v="1"/>
    <x v="1"/>
    <n v="1"/>
    <n v="1766"/>
    <n v="2015"/>
    <m/>
    <m/>
    <m/>
    <x v="15"/>
    <x v="8"/>
    <m/>
    <m/>
    <m/>
    <s v=" "/>
    <m/>
    <m/>
    <x v="1"/>
    <m/>
    <m/>
    <m/>
    <m/>
    <m/>
    <m/>
    <x v="1"/>
    <x v="1"/>
    <m/>
    <m/>
    <x v="0"/>
    <m/>
    <m/>
    <m/>
    <m/>
    <m/>
    <m/>
    <m/>
    <m/>
    <m/>
    <m/>
  </r>
  <r>
    <x v="2"/>
    <s v="Origem: DEPAM. Destino: SE-RJ, em 22/12/2015"/>
    <s v="01500.000554/2008-02"/>
    <x v="3"/>
    <x v="3"/>
    <s v="Rio de Janeiro"/>
    <x v="5"/>
    <s v="Muro localizado em terreno baldio, na Ilha de Paquetá"/>
    <n v="1"/>
    <x v="1"/>
    <n v="1"/>
    <n v="1767"/>
    <n v="2015"/>
    <m/>
    <m/>
    <m/>
    <x v="15"/>
    <x v="8"/>
    <m/>
    <m/>
    <m/>
    <s v=" "/>
    <m/>
    <m/>
    <x v="1"/>
    <m/>
    <m/>
    <m/>
    <m/>
    <m/>
    <m/>
    <x v="1"/>
    <x v="1"/>
    <m/>
    <m/>
    <x v="0"/>
    <m/>
    <m/>
    <m/>
    <m/>
    <m/>
    <m/>
    <m/>
    <m/>
    <m/>
    <m/>
  </r>
  <r>
    <x v="2"/>
    <s v="GTIT, em 22/12/2015"/>
    <s v="01450.010533/2015-59"/>
    <x v="2"/>
    <x v="5"/>
    <s v="Lauro de Freitas"/>
    <x v="14"/>
    <s v="Terreiro São Jorge Filho da Goméia"/>
    <n v="1"/>
    <x v="1"/>
    <n v="1"/>
    <n v="1768"/>
    <n v="2015"/>
    <m/>
    <m/>
    <m/>
    <x v="15"/>
    <x v="8"/>
    <m/>
    <m/>
    <m/>
    <s v=" "/>
    <m/>
    <m/>
    <x v="1"/>
    <m/>
    <m/>
    <m/>
    <m/>
    <m/>
    <m/>
    <x v="1"/>
    <x v="1"/>
    <m/>
    <m/>
    <x v="0"/>
    <m/>
    <m/>
    <m/>
    <m/>
    <m/>
    <m/>
    <m/>
    <m/>
    <m/>
    <m/>
  </r>
  <r>
    <x v="0"/>
    <s v="Origem: DEPAM. Destino: SE-RJ, em 14/01/2016"/>
    <s v="01500.004817/2012-21"/>
    <x v="3"/>
    <x v="3"/>
    <s v="Rio de Janeiro"/>
    <x v="4"/>
    <s v="Escola Técnica Engenheiro Silva Freire"/>
    <n v="1"/>
    <x v="1"/>
    <n v="1"/>
    <n v="1769"/>
    <n v="2015"/>
    <m/>
    <m/>
    <m/>
    <x v="15"/>
    <x v="4"/>
    <m/>
    <d v="2020-06-19T00:00:00"/>
    <m/>
    <s v=" "/>
    <m/>
    <m/>
    <x v="1"/>
    <m/>
    <m/>
    <m/>
    <m/>
    <m/>
    <m/>
    <x v="1"/>
    <x v="1"/>
    <m/>
    <m/>
    <x v="0"/>
    <m/>
    <m/>
    <m/>
    <m/>
    <m/>
    <m/>
    <m/>
    <m/>
    <m/>
    <m/>
  </r>
  <r>
    <x v="2"/>
    <s v="Origem: DEPAM. Destino: SE-SE, em 13/01/2016"/>
    <s v="01504.001770/2009-16"/>
    <x v="2"/>
    <x v="16"/>
    <s v="Neópolis"/>
    <x v="0"/>
    <s v="Igreja de Nossa Senhora do Rosário"/>
    <n v="1"/>
    <x v="1"/>
    <n v="1"/>
    <n v="1770"/>
    <n v="2015"/>
    <m/>
    <m/>
    <m/>
    <x v="15"/>
    <x v="8"/>
    <m/>
    <m/>
    <m/>
    <s v=" "/>
    <m/>
    <m/>
    <x v="1"/>
    <m/>
    <m/>
    <m/>
    <m/>
    <m/>
    <m/>
    <x v="1"/>
    <x v="1"/>
    <m/>
    <m/>
    <x v="0"/>
    <m/>
    <m/>
    <m/>
    <m/>
    <m/>
    <m/>
    <m/>
    <m/>
    <m/>
    <m/>
  </r>
  <r>
    <x v="2"/>
    <s v="Origem: DEPAM. Destino: SE-DF, em 11/02/2016"/>
    <s v="01450.011786/2015-40"/>
    <x v="5"/>
    <x v="23"/>
    <s v="Brasília"/>
    <x v="4"/>
    <s v="Edifício Sede I - Banco do Brasil"/>
    <n v="1"/>
    <x v="1"/>
    <n v="1"/>
    <n v="1771"/>
    <n v="2015"/>
    <m/>
    <m/>
    <m/>
    <x v="15"/>
    <x v="8"/>
    <m/>
    <m/>
    <m/>
    <s v=" "/>
    <m/>
    <m/>
    <x v="1"/>
    <m/>
    <m/>
    <m/>
    <m/>
    <m/>
    <m/>
    <x v="1"/>
    <x v="1"/>
    <m/>
    <m/>
    <x v="0"/>
    <m/>
    <m/>
    <m/>
    <m/>
    <m/>
    <m/>
    <m/>
    <m/>
    <m/>
    <m/>
  </r>
  <r>
    <x v="2"/>
    <s v="Origem: DEPAM. Destino: SE-AL, em 14/01/2017"/>
    <s v="01403.000323/2013-56"/>
    <x v="2"/>
    <x v="17"/>
    <s v="Belo Monte"/>
    <x v="0"/>
    <s v="Igreja de Nossa Senhora dos Prazeres"/>
    <n v="1"/>
    <x v="1"/>
    <n v="1"/>
    <n v="1772"/>
    <n v="2015"/>
    <m/>
    <m/>
    <m/>
    <x v="15"/>
    <x v="8"/>
    <m/>
    <m/>
    <m/>
    <s v=" "/>
    <m/>
    <m/>
    <x v="1"/>
    <m/>
    <m/>
    <m/>
    <m/>
    <m/>
    <m/>
    <x v="1"/>
    <x v="1"/>
    <m/>
    <m/>
    <x v="0"/>
    <m/>
    <m/>
    <m/>
    <m/>
    <m/>
    <m/>
    <m/>
    <m/>
    <m/>
    <m/>
  </r>
  <r>
    <x v="3"/>
    <m/>
    <s v="01450.007476/2015-21"/>
    <x v="2"/>
    <x v="5"/>
    <s v="Salvador"/>
    <x v="4"/>
    <s v="Teatro Vila Velha"/>
    <n v="1"/>
    <x v="1"/>
    <n v="1"/>
    <n v="1773"/>
    <n v="2015"/>
    <m/>
    <m/>
    <m/>
    <x v="15"/>
    <x v="8"/>
    <s v="INDEFERIMENTO"/>
    <m/>
    <m/>
    <s v=" "/>
    <m/>
    <m/>
    <x v="1"/>
    <m/>
    <m/>
    <m/>
    <m/>
    <m/>
    <m/>
    <x v="1"/>
    <x v="1"/>
    <m/>
    <m/>
    <x v="0"/>
    <m/>
    <m/>
    <m/>
    <m/>
    <m/>
    <m/>
    <m/>
    <m/>
    <m/>
    <m/>
  </r>
  <r>
    <x v="0"/>
    <s v="INDEFERIDO em 09/03/2016"/>
    <s v="01506.004220/2013-15"/>
    <x v="3"/>
    <x v="12"/>
    <s v="Guarulhos"/>
    <x v="12"/>
    <s v="Área com presença de estruturas arqueológicas de lavra de ouro do período colonial"/>
    <n v="1"/>
    <x v="1"/>
    <n v="1"/>
    <n v="1774"/>
    <n v="2016"/>
    <m/>
    <m/>
    <m/>
    <x v="15"/>
    <x v="4"/>
    <m/>
    <m/>
    <m/>
    <s v=" "/>
    <m/>
    <m/>
    <x v="1"/>
    <m/>
    <m/>
    <m/>
    <m/>
    <m/>
    <m/>
    <x v="1"/>
    <x v="1"/>
    <m/>
    <d v="1905-07-08T00:00:00"/>
    <x v="5"/>
    <m/>
    <m/>
    <m/>
    <m/>
    <m/>
    <m/>
    <m/>
    <m/>
    <m/>
    <m/>
  </r>
  <r>
    <x v="2"/>
    <s v="Origem: DEPAM, destino: SE-SP, em 12/02/2016"/>
    <s v="01450.002469/2016-13"/>
    <x v="3"/>
    <x v="12"/>
    <s v="São José dos Campos"/>
    <x v="4"/>
    <s v="Hospital Antoninho da Rocha Marmo (Sanatorinho)"/>
    <n v="1"/>
    <x v="1"/>
    <n v="1"/>
    <n v="1775"/>
    <n v="2016"/>
    <m/>
    <m/>
    <m/>
    <x v="15"/>
    <x v="8"/>
    <m/>
    <m/>
    <m/>
    <s v=" "/>
    <m/>
    <m/>
    <x v="1"/>
    <m/>
    <m/>
    <m/>
    <m/>
    <m/>
    <m/>
    <x v="1"/>
    <x v="1"/>
    <m/>
    <m/>
    <x v="0"/>
    <m/>
    <m/>
    <m/>
    <m/>
    <m/>
    <m/>
    <m/>
    <m/>
    <m/>
    <m/>
  </r>
  <r>
    <x v="0"/>
    <s v="INDEFERIDO em 09.03.16"/>
    <s v="01506.003787/2015-28"/>
    <x v="3"/>
    <x v="12"/>
    <s v="Altinópolis"/>
    <x v="4"/>
    <s v="Cine Emília"/>
    <n v="1"/>
    <x v="1"/>
    <n v="1"/>
    <n v="1776"/>
    <n v="2016"/>
    <m/>
    <m/>
    <m/>
    <x v="15"/>
    <x v="4"/>
    <m/>
    <m/>
    <m/>
    <s v=" "/>
    <m/>
    <m/>
    <x v="1"/>
    <m/>
    <m/>
    <m/>
    <m/>
    <m/>
    <m/>
    <x v="1"/>
    <x v="1"/>
    <m/>
    <d v="1905-07-08T00:00:00"/>
    <x v="5"/>
    <m/>
    <m/>
    <m/>
    <m/>
    <m/>
    <m/>
    <m/>
    <m/>
    <m/>
    <m/>
  </r>
  <r>
    <x v="0"/>
    <s v="Origem: DEPAM, destino: Presidência, para INDEFERIMENTO, em 20/07/2016"/>
    <s v="01506.004418/2015-52"/>
    <x v="3"/>
    <x v="12"/>
    <s v="São Paulo"/>
    <x v="10"/>
    <s v="Parque Augusta"/>
    <n v="1"/>
    <x v="1"/>
    <n v="1"/>
    <n v="1777"/>
    <n v="2016"/>
    <m/>
    <m/>
    <m/>
    <x v="15"/>
    <x v="4"/>
    <m/>
    <m/>
    <m/>
    <s v=" "/>
    <m/>
    <m/>
    <x v="1"/>
    <m/>
    <m/>
    <m/>
    <m/>
    <m/>
    <m/>
    <x v="1"/>
    <x v="1"/>
    <m/>
    <d v="1905-07-08T00:00:00"/>
    <x v="5"/>
    <m/>
    <m/>
    <m/>
    <m/>
    <m/>
    <m/>
    <m/>
    <m/>
    <m/>
    <m/>
  </r>
  <r>
    <x v="2"/>
    <s v="Origem: DEPAM, destino: SE-PI, em 26/02/2017"/>
    <s v="01402.000849/2015-16"/>
    <x v="2"/>
    <x v="13"/>
    <s v="Teresina"/>
    <x v="4"/>
    <s v="Prédio Sede do Tribunal de Justiça do Estado do Piauí"/>
    <n v="1"/>
    <x v="1"/>
    <n v="1"/>
    <n v="1778"/>
    <n v="2016"/>
    <m/>
    <m/>
    <m/>
    <x v="15"/>
    <x v="8"/>
    <m/>
    <m/>
    <m/>
    <s v=" "/>
    <m/>
    <m/>
    <x v="1"/>
    <m/>
    <m/>
    <m/>
    <m/>
    <m/>
    <m/>
    <x v="1"/>
    <x v="1"/>
    <m/>
    <m/>
    <x v="0"/>
    <m/>
    <m/>
    <m/>
    <m/>
    <m/>
    <m/>
    <m/>
    <m/>
    <m/>
    <m/>
  </r>
  <r>
    <x v="2"/>
    <s v="Origem: DEPAM, destino: SE-MS, em 26/02/2017"/>
    <s v="01401.000039/2014-81"/>
    <x v="5"/>
    <x v="21"/>
    <s v="Ladário"/>
    <x v="4"/>
    <s v="Templo Maçônico da Augusta e Respeitável Loja Simbólica Pharol do Norte"/>
    <n v="1"/>
    <x v="1"/>
    <n v="1"/>
    <n v="1779"/>
    <n v="2016"/>
    <m/>
    <m/>
    <m/>
    <x v="15"/>
    <x v="8"/>
    <m/>
    <m/>
    <m/>
    <s v=" "/>
    <m/>
    <m/>
    <x v="1"/>
    <m/>
    <m/>
    <m/>
    <m/>
    <m/>
    <m/>
    <x v="1"/>
    <x v="1"/>
    <m/>
    <m/>
    <x v="0"/>
    <m/>
    <m/>
    <m/>
    <m/>
    <m/>
    <m/>
    <m/>
    <m/>
    <m/>
    <m/>
  </r>
  <r>
    <x v="0"/>
    <s v="INDEFERIDO em 08.03.16"/>
    <s v="01450.012984/2010-16"/>
    <x v="2"/>
    <x v="5"/>
    <s v="Salvador"/>
    <x v="2"/>
    <s v="Edificações da área do Hospital Dom Rodrigo de Menezes"/>
    <n v="1"/>
    <x v="1"/>
    <n v="1"/>
    <n v="1780"/>
    <n v="2016"/>
    <m/>
    <m/>
    <m/>
    <x v="15"/>
    <x v="4"/>
    <m/>
    <m/>
    <m/>
    <s v=" "/>
    <m/>
    <m/>
    <x v="1"/>
    <m/>
    <m/>
    <m/>
    <m/>
    <m/>
    <m/>
    <x v="1"/>
    <x v="1"/>
    <m/>
    <d v="1905-07-08T00:00:00"/>
    <x v="5"/>
    <m/>
    <m/>
    <m/>
    <m/>
    <m/>
    <m/>
    <m/>
    <m/>
    <m/>
    <m/>
  </r>
  <r>
    <x v="0"/>
    <s v="Origem: DEPAM. Destino: SE-CE, em 24/03/2016"/>
    <s v="01496.000131/2001-14"/>
    <x v="2"/>
    <x v="9"/>
    <s v="Jaguaribe"/>
    <x v="4"/>
    <s v="Casa de Câmara e Cadeia"/>
    <n v="1"/>
    <x v="1"/>
    <n v="1"/>
    <n v="1781"/>
    <n v="2016"/>
    <d v="2001-08-31T00:00:00"/>
    <m/>
    <d v="2016-03-07T00:00:00"/>
    <x v="15"/>
    <x v="8"/>
    <s v="INDEFERIMENTO"/>
    <d v="2021-06-13T00:00:00"/>
    <m/>
    <s v=" "/>
    <m/>
    <m/>
    <x v="1"/>
    <m/>
    <m/>
    <m/>
    <m/>
    <m/>
    <m/>
    <x v="1"/>
    <x v="1"/>
    <m/>
    <m/>
    <x v="0"/>
    <m/>
    <m/>
    <m/>
    <m/>
    <m/>
    <m/>
    <m/>
    <m/>
    <m/>
    <m/>
  </r>
  <r>
    <x v="2"/>
    <s v="Origem: DEPAM. Destino: SE-RJ, em 24/03/2016"/>
    <s v="01500.000998/2015-69"/>
    <x v="3"/>
    <x v="3"/>
    <s v="Cachoeira de Macacu"/>
    <x v="5"/>
    <s v="Ruínas da Igreja de São José da Boa Morte"/>
    <n v="1"/>
    <x v="1"/>
    <n v="1"/>
    <n v="1782"/>
    <n v="2016"/>
    <m/>
    <m/>
    <m/>
    <x v="15"/>
    <x v="8"/>
    <m/>
    <m/>
    <m/>
    <s v=" "/>
    <m/>
    <m/>
    <x v="1"/>
    <m/>
    <m/>
    <m/>
    <m/>
    <m/>
    <m/>
    <x v="1"/>
    <x v="1"/>
    <m/>
    <m/>
    <x v="0"/>
    <m/>
    <m/>
    <m/>
    <m/>
    <m/>
    <m/>
    <m/>
    <m/>
    <m/>
    <m/>
  </r>
  <r>
    <x v="0"/>
    <s v="Origem: DEPAM. Destino: Arquivo, em 24/03/2016, para correção da UF, cadastrada como em MG. Solicitei envio direto para a SE-RJ"/>
    <s v="01500.002353/2015-61"/>
    <x v="3"/>
    <x v="3"/>
    <s v="Miracema"/>
    <x v="4"/>
    <s v="Sede da Fazenda São Martino"/>
    <n v="1"/>
    <x v="1"/>
    <n v="1"/>
    <n v="1783"/>
    <n v="2016"/>
    <m/>
    <m/>
    <m/>
    <x v="15"/>
    <x v="8"/>
    <m/>
    <m/>
    <m/>
    <s v=" "/>
    <m/>
    <m/>
    <x v="1"/>
    <m/>
    <m/>
    <m/>
    <m/>
    <m/>
    <m/>
    <x v="1"/>
    <x v="1"/>
    <m/>
    <m/>
    <x v="0"/>
    <m/>
    <m/>
    <m/>
    <m/>
    <m/>
    <m/>
    <m/>
    <m/>
    <m/>
    <m/>
  </r>
  <r>
    <x v="0"/>
    <s v="Encaminhado para INDEFERIMENTO em 24/06/2016"/>
    <s v="01450.002450/2016-77"/>
    <x v="0"/>
    <x v="0"/>
    <s v="Nova Roma do Sul"/>
    <x v="4"/>
    <s v="Antigo Frigorífico"/>
    <n v="1"/>
    <x v="1"/>
    <n v="1"/>
    <n v="1784"/>
    <n v="2016"/>
    <m/>
    <m/>
    <m/>
    <x v="15"/>
    <x v="4"/>
    <m/>
    <m/>
    <m/>
    <s v=" "/>
    <m/>
    <m/>
    <x v="1"/>
    <m/>
    <m/>
    <m/>
    <m/>
    <m/>
    <m/>
    <x v="1"/>
    <x v="1"/>
    <m/>
    <d v="1905-07-08T00:00:00"/>
    <x v="5"/>
    <m/>
    <m/>
    <m/>
    <m/>
    <m/>
    <m/>
    <m/>
    <m/>
    <m/>
    <m/>
  </r>
  <r>
    <x v="2"/>
    <s v="Origem: DEPAM. Destino: SE-PE, em 05/05/2016"/>
    <s v="01498.000019/2015-69"/>
    <x v="2"/>
    <x v="2"/>
    <s v="Cabrobó"/>
    <x v="7"/>
    <s v="Povoação original, 1ª e 2ª Igrejas Matrizes de Cabrobó"/>
    <n v="1"/>
    <x v="1"/>
    <n v="1"/>
    <n v="1785"/>
    <n v="2016"/>
    <m/>
    <m/>
    <m/>
    <x v="15"/>
    <x v="8"/>
    <m/>
    <m/>
    <m/>
    <s v=" "/>
    <m/>
    <m/>
    <x v="1"/>
    <m/>
    <m/>
    <m/>
    <m/>
    <m/>
    <m/>
    <x v="1"/>
    <x v="1"/>
    <m/>
    <m/>
    <x v="0"/>
    <m/>
    <m/>
    <m/>
    <m/>
    <m/>
    <m/>
    <m/>
    <m/>
    <m/>
    <m/>
  </r>
  <r>
    <x v="2"/>
    <s v="Origem: DEPAM. Destino: SE-PI, em 05/05/2016"/>
    <s v="01402.000316/2013-64"/>
    <x v="2"/>
    <x v="13"/>
    <s v="Teresina"/>
    <x v="6"/>
    <s v="Fazenda São Joaquim"/>
    <n v="1"/>
    <x v="1"/>
    <n v="1"/>
    <n v="1786"/>
    <n v="2016"/>
    <m/>
    <m/>
    <m/>
    <x v="15"/>
    <x v="8"/>
    <m/>
    <m/>
    <m/>
    <s v=" "/>
    <m/>
    <m/>
    <x v="1"/>
    <m/>
    <m/>
    <m/>
    <m/>
    <m/>
    <m/>
    <x v="1"/>
    <x v="1"/>
    <m/>
    <m/>
    <x v="0"/>
    <m/>
    <m/>
    <m/>
    <m/>
    <m/>
    <m/>
    <m/>
    <m/>
    <m/>
    <m/>
  </r>
  <r>
    <x v="0"/>
    <s v="INDEFERIDO em 18.05.16"/>
    <s v="01506.003832/2012-00"/>
    <x v="3"/>
    <x v="12"/>
    <s v="Vários"/>
    <x v="11"/>
    <s v="Áreas Naturais nos Municípios de Valinhos, Itatiba, Vinhedo e Louveira"/>
    <n v="1"/>
    <x v="1"/>
    <n v="1"/>
    <n v="1787"/>
    <n v="2016"/>
    <m/>
    <m/>
    <m/>
    <x v="15"/>
    <x v="4"/>
    <m/>
    <m/>
    <m/>
    <s v=" "/>
    <m/>
    <m/>
    <x v="1"/>
    <m/>
    <m/>
    <m/>
    <m/>
    <m/>
    <m/>
    <x v="1"/>
    <x v="1"/>
    <m/>
    <d v="1905-07-08T00:00:00"/>
    <x v="5"/>
    <m/>
    <m/>
    <m/>
    <m/>
    <m/>
    <m/>
    <m/>
    <m/>
    <m/>
    <m/>
  </r>
  <r>
    <x v="0"/>
    <s v="Origem: DEPAM. Destino: Presidência, em 22/08/2016, com sugestão de INDEFERIMENTO."/>
    <s v="01510.001686/2013-91"/>
    <x v="0"/>
    <x v="10"/>
    <s v="Blumenau"/>
    <x v="11"/>
    <s v="Curva do Rio Itajaí-Açú, abrangendo a área do Antigo Porto"/>
    <m/>
    <x v="1"/>
    <n v="1"/>
    <n v="1788"/>
    <n v="2016"/>
    <m/>
    <m/>
    <m/>
    <x v="15"/>
    <x v="4"/>
    <m/>
    <m/>
    <m/>
    <s v=" "/>
    <m/>
    <m/>
    <x v="1"/>
    <m/>
    <m/>
    <m/>
    <m/>
    <m/>
    <m/>
    <x v="1"/>
    <x v="1"/>
    <m/>
    <d v="1905-07-08T00:00:00"/>
    <x v="5"/>
    <m/>
    <m/>
    <m/>
    <m/>
    <m/>
    <m/>
    <m/>
    <m/>
    <m/>
    <m/>
  </r>
  <r>
    <x v="0"/>
    <s v="INDEFERIDO, em 18/05/2016"/>
    <s v="01510.001676/2014-37"/>
    <x v="0"/>
    <x v="10"/>
    <s v="Lages"/>
    <x v="4"/>
    <s v="Colégio Aristiliano Ramos"/>
    <n v="1"/>
    <x v="1"/>
    <n v="1"/>
    <n v="1789"/>
    <n v="2016"/>
    <m/>
    <m/>
    <m/>
    <x v="15"/>
    <x v="4"/>
    <m/>
    <m/>
    <m/>
    <s v=" "/>
    <m/>
    <m/>
    <x v="1"/>
    <m/>
    <m/>
    <m/>
    <m/>
    <m/>
    <m/>
    <x v="1"/>
    <x v="1"/>
    <m/>
    <d v="1905-07-08T00:00:00"/>
    <x v="5"/>
    <m/>
    <m/>
    <m/>
    <m/>
    <m/>
    <m/>
    <m/>
    <m/>
    <m/>
    <m/>
  </r>
  <r>
    <x v="0"/>
    <s v="Origem: DEPAM. Destino: Presidência, para INDEFERIMENTO, em 13/06/2016"/>
    <s v="01506.003759/2015-19"/>
    <x v="3"/>
    <x v="12"/>
    <s v="Pariquera-Açu"/>
    <x v="4"/>
    <s v="Imóvel à Rua dos Expedicionários, nº 198"/>
    <n v="1"/>
    <x v="1"/>
    <n v="1"/>
    <n v="1790"/>
    <n v="2016"/>
    <m/>
    <m/>
    <m/>
    <x v="15"/>
    <x v="4"/>
    <m/>
    <m/>
    <m/>
    <s v=" "/>
    <m/>
    <m/>
    <x v="1"/>
    <m/>
    <m/>
    <m/>
    <m/>
    <m/>
    <m/>
    <x v="1"/>
    <x v="1"/>
    <m/>
    <d v="1905-07-08T00:00:00"/>
    <x v="5"/>
    <m/>
    <m/>
    <m/>
    <m/>
    <m/>
    <m/>
    <m/>
    <m/>
    <m/>
    <m/>
  </r>
  <r>
    <x v="3"/>
    <s v="GTIT"/>
    <s v="01506.003760/2015-35"/>
    <x v="3"/>
    <x v="12"/>
    <s v="São Paulo"/>
    <x v="14"/>
    <s v="Terreiro Ilê Axé Oxossi Caçador"/>
    <n v="1"/>
    <x v="1"/>
    <n v="1"/>
    <n v="1791"/>
    <n v="2016"/>
    <m/>
    <m/>
    <m/>
    <x v="15"/>
    <x v="8"/>
    <s v="INDEFERIMENTO"/>
    <m/>
    <m/>
    <s v=" "/>
    <m/>
    <m/>
    <x v="1"/>
    <m/>
    <m/>
    <m/>
    <m/>
    <m/>
    <m/>
    <x v="1"/>
    <x v="1"/>
    <m/>
    <m/>
    <x v="0"/>
    <m/>
    <m/>
    <m/>
    <m/>
    <m/>
    <m/>
    <m/>
    <m/>
    <m/>
    <m/>
  </r>
  <r>
    <x v="3"/>
    <s v="GTIT"/>
    <s v="01502.000817/2010-70"/>
    <x v="2"/>
    <x v="5"/>
    <s v="Cachoeira"/>
    <x v="14"/>
    <s v="Terreiro Egbé Éran Ope Olúwa - Terreiro Viva Deus"/>
    <n v="1"/>
    <x v="1"/>
    <n v="1"/>
    <n v="1792"/>
    <n v="2016"/>
    <m/>
    <m/>
    <m/>
    <x v="15"/>
    <x v="8"/>
    <m/>
    <m/>
    <m/>
    <s v=" "/>
    <m/>
    <m/>
    <x v="1"/>
    <m/>
    <m/>
    <m/>
    <m/>
    <m/>
    <m/>
    <x v="1"/>
    <x v="1"/>
    <m/>
    <m/>
    <x v="0"/>
    <m/>
    <m/>
    <m/>
    <m/>
    <m/>
    <m/>
    <m/>
    <m/>
    <m/>
    <m/>
  </r>
  <r>
    <x v="2"/>
    <m/>
    <s v="01502.002434/2012-06"/>
    <x v="2"/>
    <x v="5"/>
    <s v="Cachoeira"/>
    <x v="14"/>
    <s v="Terreiro Aganjú Didê da Nação Nagô-Tedô (Terreiro Ilê Axé Icimimó Aganju Didè)"/>
    <n v="1"/>
    <x v="3"/>
    <n v="1"/>
    <n v="1793"/>
    <n v="2016"/>
    <m/>
    <m/>
    <m/>
    <x v="15"/>
    <x v="12"/>
    <m/>
    <m/>
    <m/>
    <s v="BA2904902BICA00004"/>
    <m/>
    <m/>
    <x v="1"/>
    <m/>
    <m/>
    <m/>
    <m/>
    <m/>
    <m/>
    <x v="1"/>
    <x v="1"/>
    <m/>
    <m/>
    <x v="0"/>
    <m/>
    <m/>
    <m/>
    <m/>
    <m/>
    <m/>
    <m/>
    <m/>
    <m/>
    <m/>
  </r>
  <r>
    <x v="2"/>
    <s v="Origem:CGID, destino: SE-RS em 22/12/2016. Teve o pedido de tombamento emergencial negado pela Câmara Setorial, segue para instrução"/>
    <s v="01450.008680/2016-40"/>
    <x v="0"/>
    <x v="0"/>
    <s v="Canoas"/>
    <x v="14"/>
    <s v="Centro de Umbanda Ogum Lanceiro e Iemanjá"/>
    <n v="1"/>
    <x v="1"/>
    <n v="1"/>
    <n v="1794"/>
    <n v="2016"/>
    <m/>
    <m/>
    <m/>
    <x v="15"/>
    <x v="8"/>
    <m/>
    <m/>
    <m/>
    <s v=" "/>
    <m/>
    <m/>
    <x v="1"/>
    <m/>
    <m/>
    <m/>
    <m/>
    <m/>
    <m/>
    <x v="1"/>
    <x v="1"/>
    <m/>
    <m/>
    <x v="0"/>
    <m/>
    <m/>
    <m/>
    <m/>
    <m/>
    <m/>
    <m/>
    <m/>
    <m/>
    <m/>
  </r>
  <r>
    <x v="0"/>
    <s v="Origem: DEPAM, destino: Presidência, para INDEFERIMENTO, em 20/07/2016"/>
    <s v="01458.002594/2010-68"/>
    <x v="0"/>
    <x v="10"/>
    <s v="Blumenau"/>
    <x v="3"/>
    <s v="Arquivo Histórico José Ferreira da Silva"/>
    <n v="1"/>
    <x v="1"/>
    <n v="1"/>
    <n v="1795"/>
    <n v="2016"/>
    <m/>
    <m/>
    <m/>
    <x v="15"/>
    <x v="4"/>
    <m/>
    <m/>
    <m/>
    <s v=" "/>
    <m/>
    <m/>
    <x v="1"/>
    <m/>
    <m/>
    <m/>
    <m/>
    <m/>
    <m/>
    <x v="1"/>
    <x v="1"/>
    <m/>
    <d v="1905-07-08T00:00:00"/>
    <x v="5"/>
    <m/>
    <m/>
    <m/>
    <m/>
    <m/>
    <m/>
    <m/>
    <m/>
    <m/>
    <m/>
  </r>
  <r>
    <x v="2"/>
    <s v="CGID (19/07/2016). Enviado em 20/07/2016 á SE/RJ para instrução."/>
    <s v="01500.003895/2014-70"/>
    <x v="3"/>
    <x v="3"/>
    <s v="Petrópolis"/>
    <x v="3"/>
    <s v="Acervo Privado da Companhia Imobiliária de Petrópolis, situada à Av. Koeller, nº 42, Palácio da Princesa Isabel"/>
    <n v="1"/>
    <x v="1"/>
    <n v="1"/>
    <n v="1796"/>
    <n v="2016"/>
    <m/>
    <m/>
    <m/>
    <x v="15"/>
    <x v="8"/>
    <m/>
    <m/>
    <m/>
    <s v="RJ3303906BIED00001"/>
    <m/>
    <m/>
    <x v="1"/>
    <m/>
    <m/>
    <m/>
    <m/>
    <m/>
    <m/>
    <x v="1"/>
    <x v="1"/>
    <m/>
    <m/>
    <x v="0"/>
    <m/>
    <m/>
    <m/>
    <m/>
    <m/>
    <m/>
    <m/>
    <m/>
    <m/>
    <m/>
  </r>
  <r>
    <x v="2"/>
    <s v="Origem: DEPAM, destino: SE-DF, em 28/07/2016"/>
    <s v="01450.002767/2016-11"/>
    <x v="5"/>
    <x v="23"/>
    <s v="Brasília"/>
    <x v="4"/>
    <s v="Torre de TV"/>
    <n v="1"/>
    <x v="1"/>
    <n v="1"/>
    <n v="1797"/>
    <n v="2016"/>
    <m/>
    <m/>
    <m/>
    <x v="15"/>
    <x v="8"/>
    <m/>
    <m/>
    <m/>
    <s v=" "/>
    <m/>
    <m/>
    <x v="1"/>
    <m/>
    <m/>
    <m/>
    <m/>
    <m/>
    <m/>
    <x v="1"/>
    <x v="1"/>
    <m/>
    <m/>
    <x v="0"/>
    <m/>
    <m/>
    <m/>
    <m/>
    <m/>
    <m/>
    <m/>
    <m/>
    <m/>
    <m/>
  </r>
  <r>
    <x v="0"/>
    <s v="indeferido em 19/08/2019"/>
    <s v="01450.003431/2016-68"/>
    <x v="5"/>
    <x v="23"/>
    <s v="Brasília"/>
    <x v="4"/>
    <s v="Plataforma Rodoviária"/>
    <n v="1"/>
    <x v="1"/>
    <n v="1"/>
    <n v="1798"/>
    <n v="2016"/>
    <m/>
    <m/>
    <m/>
    <x v="15"/>
    <x v="4"/>
    <m/>
    <m/>
    <m/>
    <s v=" "/>
    <m/>
    <m/>
    <x v="1"/>
    <m/>
    <m/>
    <m/>
    <m/>
    <m/>
    <m/>
    <x v="1"/>
    <x v="1"/>
    <m/>
    <m/>
    <x v="0"/>
    <m/>
    <m/>
    <m/>
    <m/>
    <m/>
    <m/>
    <m/>
    <m/>
    <m/>
    <m/>
  </r>
  <r>
    <x v="3"/>
    <s v="Origem: DEPAM, destino: SE-AM, em 22/08/2016"/>
    <s v="01490.002273/2013-18"/>
    <x v="4"/>
    <x v="24"/>
    <s v="Barreirinha"/>
    <x v="2"/>
    <s v="Conjunto Arquitetônico projetado por Lucio Costa, em Barreirinha/AM"/>
    <n v="1"/>
    <x v="1"/>
    <n v="1"/>
    <n v="1799"/>
    <n v="2016"/>
    <m/>
    <m/>
    <m/>
    <x v="15"/>
    <x v="8"/>
    <m/>
    <m/>
    <m/>
    <s v="AM-1300508-BI-CA-00001; AM-1300508-BI-CA-00002"/>
    <m/>
    <m/>
    <x v="1"/>
    <m/>
    <m/>
    <m/>
    <m/>
    <m/>
    <m/>
    <x v="1"/>
    <x v="1"/>
    <m/>
    <m/>
    <x v="0"/>
    <m/>
    <m/>
    <m/>
    <m/>
    <m/>
    <m/>
    <m/>
    <m/>
    <m/>
    <m/>
  </r>
  <r>
    <x v="3"/>
    <s v="CGID"/>
    <s v="01512.002006/2016-80"/>
    <x v="0"/>
    <x v="0"/>
    <s v="Novo Hamburgo"/>
    <x v="3"/>
    <s v="Acervo da Fundação Ernesto Frederico Scheffel"/>
    <n v="1"/>
    <x v="3"/>
    <n v="1"/>
    <n v="1800"/>
    <n v="2016"/>
    <m/>
    <m/>
    <m/>
    <x v="15"/>
    <x v="9"/>
    <s v="DEFERIMENTO"/>
    <m/>
    <d v="2015-05-22T00:00:00"/>
    <s v="RS-4313409-BM-AC-00001"/>
    <m/>
    <m/>
    <x v="1"/>
    <m/>
    <m/>
    <m/>
    <m/>
    <m/>
    <m/>
    <x v="1"/>
    <x v="1"/>
    <m/>
    <m/>
    <x v="0"/>
    <s v="Foi colocado sob tombamento provisório em caráter emergencial juntamente com o Centro Histórico de Novo Hamburgo. Orientamos ao desmembramento dos processos, após inventário do acervo, o que foi feito e deu origem ao presente processo."/>
    <m/>
    <m/>
    <m/>
    <m/>
    <m/>
    <m/>
    <m/>
    <m/>
    <m/>
  </r>
  <r>
    <x v="3"/>
    <s v="CGID: 16/09/2016"/>
    <s v="01423.000081/2011-09"/>
    <x v="4"/>
    <x v="26"/>
    <s v="Rio Branco "/>
    <x v="7"/>
    <s v="Centro Histórico de Rio Branco"/>
    <n v="1"/>
    <x v="1"/>
    <n v="1"/>
    <n v="1801"/>
    <n v="2016"/>
    <m/>
    <m/>
    <m/>
    <x v="15"/>
    <x v="8"/>
    <m/>
    <m/>
    <m/>
    <s v=" "/>
    <s v="Bem Imóvel"/>
    <s v="Conjunto Urbano"/>
    <x v="1"/>
    <m/>
    <m/>
    <m/>
    <m/>
    <m/>
    <m/>
    <x v="1"/>
    <x v="1"/>
    <m/>
    <m/>
    <x v="0"/>
    <m/>
    <m/>
    <m/>
    <m/>
    <m/>
    <m/>
    <m/>
    <m/>
    <n v="2011"/>
    <s v="contratado SICG da área central de Rio Branco. Os técnicos já haviam trabalhado numa proposta de pré-setorização."/>
  </r>
  <r>
    <x v="3"/>
    <s v="CGID: 16/09/2017"/>
    <s v="01500.001061/2013-49"/>
    <x v="3"/>
    <x v="3"/>
    <s v="Rio de Janeiro"/>
    <x v="4"/>
    <s v="Jazigo Perpétuo de Clarisse Lage Índio do Brasil, situado no Cemitério São João Batista"/>
    <n v="1"/>
    <x v="1"/>
    <n v="1"/>
    <n v="1802"/>
    <n v="2016"/>
    <m/>
    <m/>
    <m/>
    <x v="15"/>
    <x v="8"/>
    <s v="DEFERIMENTO"/>
    <m/>
    <m/>
    <s v=" "/>
    <m/>
    <m/>
    <x v="1"/>
    <m/>
    <m/>
    <m/>
    <m/>
    <m/>
    <m/>
    <x v="1"/>
    <x v="1"/>
    <m/>
    <m/>
    <x v="0"/>
    <m/>
    <m/>
    <m/>
    <m/>
    <m/>
    <m/>
    <m/>
    <m/>
    <m/>
    <m/>
  </r>
  <r>
    <x v="3"/>
    <m/>
    <s v="01500.004686/2014-43"/>
    <x v="3"/>
    <x v="3"/>
    <s v="Rio de Janeiro"/>
    <x v="2"/>
    <s v="Conjunto Histórico do Instituto Benjamin Constant - IBC (Instituto de Cegos)"/>
    <n v="1"/>
    <x v="1"/>
    <n v="1"/>
    <n v="1805"/>
    <n v="2016"/>
    <d v="1999-04-19T00:00:00"/>
    <s v="IBC"/>
    <d v="2016-11-23T00:00:00"/>
    <x v="15"/>
    <x v="8"/>
    <s v="DEFERIMENTO"/>
    <m/>
    <m/>
    <s v=" "/>
    <s v="Bem Imóvel"/>
    <s v="Conjunto Arquitetônico"/>
    <x v="7"/>
    <m/>
    <m/>
    <m/>
    <m/>
    <m/>
    <m/>
    <x v="1"/>
    <x v="1"/>
    <m/>
    <m/>
    <x v="0"/>
    <m/>
    <m/>
    <m/>
    <m/>
    <m/>
    <m/>
    <m/>
    <m/>
    <m/>
    <m/>
  </r>
  <r>
    <x v="0"/>
    <m/>
    <s v="01409.000570/2009-16"/>
    <x v="3"/>
    <x v="14"/>
    <s v="Cachoeiro de Itapemirim"/>
    <x v="4"/>
    <s v="Casa onde nasceram os escritores Rubem e Newton Braga"/>
    <n v="1"/>
    <x v="1"/>
    <n v="1"/>
    <n v="1806"/>
    <n v="2016"/>
    <d v="2009-10-09T00:00:00"/>
    <s v="Prefeitura Municipal"/>
    <d v="2016-11-23T00:00:00"/>
    <x v="15"/>
    <x v="4"/>
    <s v="INDEFERIMENTO"/>
    <d v="2020-08-13T00:00:00"/>
    <m/>
    <s v=" "/>
    <m/>
    <m/>
    <x v="1"/>
    <m/>
    <m/>
    <m/>
    <m/>
    <m/>
    <m/>
    <x v="1"/>
    <x v="1"/>
    <m/>
    <m/>
    <x v="0"/>
    <m/>
    <m/>
    <m/>
    <m/>
    <m/>
    <m/>
    <m/>
    <m/>
    <m/>
    <m/>
  </r>
  <r>
    <x v="0"/>
    <s v="Origem: CGID. Destino:Superintendência"/>
    <s v="01409.000205/2009-10"/>
    <x v="3"/>
    <x v="14"/>
    <s v="Cachoeiro de Itapemirim"/>
    <x v="4"/>
    <s v="Casa onde nasceu o cantor Roberto Carlos Braga"/>
    <n v="1"/>
    <x v="1"/>
    <n v="1"/>
    <n v="1807"/>
    <n v="2016"/>
    <d v="2009-02-03T00:00:00"/>
    <s v="Prefeitura Municipal"/>
    <d v="2016-11-23T00:00:00"/>
    <x v="15"/>
    <x v="4"/>
    <s v="INDEFERIMENTO"/>
    <d v="2020-12-03T00:00:00"/>
    <m/>
    <s v=" "/>
    <m/>
    <m/>
    <x v="1"/>
    <m/>
    <m/>
    <m/>
    <m/>
    <m/>
    <m/>
    <x v="1"/>
    <x v="1"/>
    <m/>
    <m/>
    <x v="0"/>
    <m/>
    <m/>
    <m/>
    <m/>
    <m/>
    <m/>
    <m/>
    <m/>
    <m/>
    <m/>
  </r>
  <r>
    <x v="0"/>
    <s v="Indicação de indeferimento para elaboração de parecer. Processo não se encontra no SEI."/>
    <s v="01510.000124/2012-40"/>
    <x v="0"/>
    <x v="10"/>
    <s v="Florianópolis"/>
    <x v="8"/>
    <s v="Baleeira São José I"/>
    <n v="1"/>
    <x v="1"/>
    <n v="1"/>
    <n v="1808"/>
    <n v="2016"/>
    <d v="2011-05-25T00:00:00"/>
    <s v="Iate Clube de Santa Catarina Veleiros da Ilha"/>
    <d v="2016-11-23T00:00:00"/>
    <x v="15"/>
    <x v="4"/>
    <m/>
    <m/>
    <m/>
    <s v=" "/>
    <s v="Bem Móvel e Integrado"/>
    <s v="Artefato"/>
    <x v="1"/>
    <m/>
    <m/>
    <m/>
    <m/>
    <m/>
    <m/>
    <x v="1"/>
    <x v="1"/>
    <m/>
    <m/>
    <x v="0"/>
    <m/>
    <m/>
    <m/>
    <m/>
    <m/>
    <m/>
    <m/>
    <m/>
    <m/>
    <m/>
  </r>
  <r>
    <x v="3"/>
    <s v="Origem: CGID. Destino:Superintendência"/>
    <s v="01409.000362/2011-31"/>
    <x v="3"/>
    <x v="14"/>
    <s v="Vitória"/>
    <x v="2"/>
    <s v="Conjunto Arquitetônico e Paisagístico do Porto de Vitória"/>
    <n v="1"/>
    <x v="1"/>
    <n v="1"/>
    <n v="1809"/>
    <n v="2016"/>
    <d v="2011-06-26T00:00:00"/>
    <s v="Prefeitura Municipal"/>
    <d v="2016-11-23T00:00:00"/>
    <x v="15"/>
    <x v="8"/>
    <s v="INDEFERIMENTO"/>
    <m/>
    <m/>
    <s v=" "/>
    <s v="Bem Imóvel"/>
    <s v="Conjunto Arquitetônico"/>
    <x v="8"/>
    <m/>
    <m/>
    <m/>
    <m/>
    <m/>
    <m/>
    <x v="1"/>
    <x v="1"/>
    <m/>
    <m/>
    <x v="0"/>
    <m/>
    <m/>
    <m/>
    <m/>
    <m/>
    <m/>
    <m/>
    <m/>
    <m/>
    <m/>
  </r>
  <r>
    <x v="3"/>
    <s v="Origem: CGID / Destino: SE-ES"/>
    <s v="01409.000108/2013-03"/>
    <x v="3"/>
    <x v="14"/>
    <s v="Vitória"/>
    <x v="8"/>
    <s v="Veleiro Karioka Mahallo II"/>
    <n v="1"/>
    <x v="1"/>
    <n v="1"/>
    <n v="1810"/>
    <n v="2016"/>
    <m/>
    <m/>
    <m/>
    <x v="15"/>
    <x v="8"/>
    <s v="INDEFERIMENTO"/>
    <m/>
    <m/>
    <s v=" "/>
    <s v="Bem Móvel e Integrado"/>
    <s v="Artefato"/>
    <x v="9"/>
    <m/>
    <m/>
    <m/>
    <m/>
    <m/>
    <m/>
    <x v="1"/>
    <x v="1"/>
    <m/>
    <m/>
    <x v="0"/>
    <m/>
    <m/>
    <m/>
    <m/>
    <m/>
    <m/>
    <m/>
    <m/>
    <m/>
    <m/>
  </r>
  <r>
    <x v="0"/>
    <s v="indeferido em 13/07/2020"/>
    <s v="01450.011402/2016-70"/>
    <x v="3"/>
    <x v="6"/>
    <s v="Baependi"/>
    <x v="4"/>
    <s v="Imóvel à Rua Teófilo Otoni, nº5"/>
    <n v="1"/>
    <x v="1"/>
    <n v="1"/>
    <n v="1811"/>
    <n v="2016"/>
    <m/>
    <m/>
    <m/>
    <x v="15"/>
    <x v="4"/>
    <m/>
    <d v="2020-07-13T00:00:00"/>
    <m/>
    <s v=" "/>
    <s v="Bem Imóvel"/>
    <s v="Edificação"/>
    <x v="1"/>
    <m/>
    <m/>
    <m/>
    <m/>
    <m/>
    <m/>
    <x v="1"/>
    <x v="1"/>
    <m/>
    <m/>
    <x v="0"/>
    <m/>
    <m/>
    <m/>
    <m/>
    <m/>
    <m/>
    <m/>
    <m/>
    <m/>
    <m/>
  </r>
  <r>
    <x v="0"/>
    <s v="Origem: CGID /Destino: ACI-RJ"/>
    <s v="01502.002048/2016-30"/>
    <x v="2"/>
    <x v="5"/>
    <s v="Feira de Santana"/>
    <x v="9"/>
    <s v="Centro de Abastecimento de Feira de Santana (CAF)"/>
    <n v="1"/>
    <x v="1"/>
    <n v="1"/>
    <n v="1812"/>
    <n v="2016"/>
    <d v="2016-12-07T00:00:00"/>
    <m/>
    <m/>
    <x v="15"/>
    <x v="4"/>
    <m/>
    <m/>
    <m/>
    <s v="PA-1501402-BI-ED-00030"/>
    <m/>
    <m/>
    <x v="1"/>
    <m/>
    <m/>
    <m/>
    <m/>
    <m/>
    <m/>
    <x v="1"/>
    <x v="1"/>
    <m/>
    <m/>
    <x v="0"/>
    <m/>
    <m/>
    <m/>
    <m/>
    <m/>
    <m/>
    <m/>
    <m/>
    <m/>
    <m/>
  </r>
  <r>
    <x v="2"/>
    <s v="Encaminhado para SR para instrução em 24/02/2017"/>
    <s v="01450.003052/2016-78"/>
    <x v="5"/>
    <x v="22"/>
    <s v="Diamantino"/>
    <x v="7"/>
    <s v="Centro Histórico de Diamantino"/>
    <n v="1"/>
    <x v="1"/>
    <n v="1"/>
    <n v="1813"/>
    <n v="2016"/>
    <m/>
    <m/>
    <m/>
    <x v="15"/>
    <x v="8"/>
    <m/>
    <m/>
    <m/>
    <s v=" "/>
    <s v="Bem Imóvel"/>
    <s v="Conjunto Urbano"/>
    <x v="1"/>
    <m/>
    <m/>
    <m/>
    <m/>
    <m/>
    <m/>
    <x v="1"/>
    <x v="1"/>
    <m/>
    <m/>
    <x v="0"/>
    <m/>
    <m/>
    <m/>
    <m/>
    <m/>
    <m/>
    <m/>
    <m/>
    <m/>
    <m/>
  </r>
  <r>
    <x v="0"/>
    <s v="Encaminhado para arquivamento em 06/07/2020"/>
    <s v="01409.000904/2016-81"/>
    <x v="3"/>
    <x v="14"/>
    <s v="Anchieta"/>
    <x v="11"/>
    <s v="Manguezal do Rio Benevente"/>
    <n v="1"/>
    <x v="1"/>
    <n v="1"/>
    <n v="1814"/>
    <n v="2017"/>
    <m/>
    <m/>
    <m/>
    <x v="15"/>
    <x v="4"/>
    <s v="INDEFERIMENTO"/>
    <m/>
    <m/>
    <s v="MT5103403BIED00001"/>
    <m/>
    <m/>
    <x v="1"/>
    <m/>
    <m/>
    <m/>
    <m/>
    <m/>
    <m/>
    <x v="1"/>
    <x v="1"/>
    <m/>
    <m/>
    <x v="0"/>
    <m/>
    <m/>
    <m/>
    <m/>
    <m/>
    <m/>
    <m/>
    <m/>
    <m/>
    <m/>
  </r>
  <r>
    <x v="2"/>
    <s v="Enviado em 10/04/2019"/>
    <s v="01409.000151/2017-94"/>
    <x v="3"/>
    <x v="14"/>
    <s v="Vitória"/>
    <x v="7"/>
    <s v="Conjunto Urbano de Vitória"/>
    <n v="1"/>
    <x v="1"/>
    <n v="1"/>
    <n v="1815"/>
    <n v="2017"/>
    <d v="2017-02-22T00:00:00"/>
    <s v="Governo do Estado do ES"/>
    <m/>
    <x v="15"/>
    <x v="8"/>
    <m/>
    <m/>
    <m/>
    <s v=" "/>
    <s v="Bem Imóvel"/>
    <s v="Conjunto Urbano"/>
    <x v="1"/>
    <m/>
    <m/>
    <m/>
    <m/>
    <m/>
    <m/>
    <x v="1"/>
    <x v="1"/>
    <m/>
    <m/>
    <x v="0"/>
    <m/>
    <m/>
    <m/>
    <m/>
    <m/>
    <m/>
    <m/>
    <m/>
    <m/>
    <m/>
  </r>
  <r>
    <x v="2"/>
    <s v="Enviado à Superintendência SP em 27/12/2017"/>
    <s v="01506.007428/2016-21"/>
    <x v="3"/>
    <x v="12"/>
    <s v="Ribeirão Preto"/>
    <x v="0"/>
    <s v="Catedral de São Sebastião"/>
    <n v="1"/>
    <x v="1"/>
    <n v="1"/>
    <n v="1816"/>
    <n v="2017"/>
    <m/>
    <m/>
    <m/>
    <x v="15"/>
    <x v="8"/>
    <m/>
    <m/>
    <m/>
    <s v=" "/>
    <m/>
    <m/>
    <x v="1"/>
    <m/>
    <m/>
    <m/>
    <m/>
    <m/>
    <m/>
    <x v="1"/>
    <x v="1"/>
    <m/>
    <m/>
    <x v="0"/>
    <m/>
    <m/>
    <m/>
    <m/>
    <m/>
    <m/>
    <m/>
    <m/>
    <m/>
    <m/>
  </r>
  <r>
    <x v="3"/>
    <s v="Origem: ACI-RJ / Destino: CGID"/>
    <s v="01510.001722/2016-60"/>
    <x v="0"/>
    <x v="10"/>
    <s v="Pomerode"/>
    <x v="4"/>
    <s v="Casa Strelow, localizada à rua 15 de Novembro, nº 1165"/>
    <n v="1"/>
    <x v="1"/>
    <n v="1"/>
    <n v="1817"/>
    <n v="2017"/>
    <m/>
    <m/>
    <m/>
    <x v="15"/>
    <x v="8"/>
    <s v="INDEFERIMENTO"/>
    <m/>
    <m/>
    <s v=" "/>
    <m/>
    <m/>
    <x v="1"/>
    <m/>
    <m/>
    <m/>
    <m/>
    <m/>
    <m/>
    <x v="1"/>
    <x v="1"/>
    <m/>
    <m/>
    <x v="0"/>
    <m/>
    <m/>
    <m/>
    <m/>
    <m/>
    <m/>
    <m/>
    <m/>
    <m/>
    <m/>
  </r>
  <r>
    <x v="0"/>
    <s v="indeferido em 09/06/2020"/>
    <s v="01450.002522/2017-67"/>
    <x v="3"/>
    <x v="28"/>
    <s v="Mariana"/>
    <x v="10"/>
    <s v="Parque Municipal do Gogo"/>
    <n v="1"/>
    <x v="1"/>
    <n v="1"/>
    <n v="1818"/>
    <n v="2017"/>
    <m/>
    <m/>
    <m/>
    <x v="15"/>
    <x v="4"/>
    <s v="INDEFERIMENTO"/>
    <d v="2020-10-14T00:00:00"/>
    <m/>
    <s v="BA2913606BIED00001"/>
    <s v="Bem Paisagístico"/>
    <m/>
    <x v="1"/>
    <m/>
    <m/>
    <m/>
    <m/>
    <m/>
    <m/>
    <x v="1"/>
    <x v="1"/>
    <m/>
    <m/>
    <x v="0"/>
    <m/>
    <m/>
    <m/>
    <m/>
    <m/>
    <m/>
    <m/>
    <m/>
    <m/>
    <m/>
  </r>
  <r>
    <x v="2"/>
    <s v="Encaminhado a SE RO pelo SEI em 02/10/2017"/>
    <s v="01450.006430/2017 "/>
    <x v="4"/>
    <x v="19"/>
    <m/>
    <x v="9"/>
    <s v="Estrada de Ferro Madeira Mamoré, no trecho correspondente ao Km 8, no município de Porto Velho, ao km 366 no município de Guarajá-Mirim"/>
    <n v="1"/>
    <x v="1"/>
    <n v="1"/>
    <n v="1819"/>
    <n v="2017"/>
    <d v="2017-03-30T00:00:00"/>
    <s v="Associação dos Ferroviários da Estrada Madeira Mamoré"/>
    <d v="2017-07-22T00:00:00"/>
    <x v="15"/>
    <x v="8"/>
    <m/>
    <m/>
    <m/>
    <s v=" "/>
    <m/>
    <m/>
    <x v="1"/>
    <m/>
    <m/>
    <m/>
    <m/>
    <m/>
    <m/>
    <x v="1"/>
    <x v="1"/>
    <m/>
    <m/>
    <x v="0"/>
    <m/>
    <m/>
    <m/>
    <m/>
    <m/>
    <m/>
    <m/>
    <m/>
    <m/>
    <m/>
  </r>
  <r>
    <x v="3"/>
    <s v="Superintendência não aprovou parecer técnico que recomendava reconhecimento"/>
    <s v="01512.002555/2012-21"/>
    <x v="0"/>
    <x v="0"/>
    <s v="São Leopoldo"/>
    <x v="10"/>
    <s v="Praça do Imigrante"/>
    <n v="1"/>
    <x v="1"/>
    <n v="1"/>
    <n v="1820"/>
    <n v="2017"/>
    <m/>
    <s v="Secretário de cultura do Município de São Leopoldo"/>
    <d v="2017-08-10T00:00:00"/>
    <x v="15"/>
    <x v="8"/>
    <m/>
    <m/>
    <m/>
    <s v=" "/>
    <m/>
    <m/>
    <x v="1"/>
    <m/>
    <m/>
    <m/>
    <m/>
    <m/>
    <m/>
    <x v="1"/>
    <x v="1"/>
    <m/>
    <m/>
    <x v="0"/>
    <m/>
    <m/>
    <m/>
    <m/>
    <m/>
    <m/>
    <m/>
    <m/>
    <m/>
    <m/>
  </r>
  <r>
    <x v="3"/>
    <s v="Recomenda desmebramento do acervo móvel e dos imóveis"/>
    <s v="01506.000249/2010-77 "/>
    <x v="3"/>
    <x v="12"/>
    <s v="São Paulo"/>
    <x v="0"/>
    <s v="Locomotivas elétricas e subestações de energia remanescentes do Sistema Ferroviário Eletrificado do Estado de São Paulo"/>
    <n v="1"/>
    <x v="1"/>
    <n v="1"/>
    <n v="1821"/>
    <n v="2017"/>
    <d v="2017-02-24T00:00:00"/>
    <s v="Movimento de preservação ferroviária"/>
    <d v="2017-09-26T00:00:00"/>
    <x v="15"/>
    <x v="8"/>
    <s v="DEFERIMENTO"/>
    <m/>
    <m/>
    <s v=" "/>
    <m/>
    <m/>
    <x v="1"/>
    <m/>
    <m/>
    <m/>
    <m/>
    <m/>
    <m/>
    <x v="1"/>
    <x v="1"/>
    <m/>
    <m/>
    <x v="0"/>
    <m/>
    <m/>
    <m/>
    <m/>
    <m/>
    <m/>
    <m/>
    <m/>
    <m/>
    <m/>
  </r>
  <r>
    <x v="0"/>
    <s v="Indeferido em 12/09/2017"/>
    <s v="01506.009547/2017-07"/>
    <x v="3"/>
    <x v="12"/>
    <s v="Bauru"/>
    <x v="4"/>
    <s v="Aeroclube de Bauru"/>
    <n v="1"/>
    <x v="1"/>
    <n v="1"/>
    <n v="1822"/>
    <n v="2017"/>
    <m/>
    <m/>
    <m/>
    <x v="15"/>
    <x v="4"/>
    <m/>
    <m/>
    <m/>
    <s v=" "/>
    <m/>
    <m/>
    <x v="1"/>
    <m/>
    <m/>
    <m/>
    <m/>
    <m/>
    <m/>
    <x v="1"/>
    <x v="1"/>
    <m/>
    <m/>
    <x v="0"/>
    <m/>
    <m/>
    <m/>
    <m/>
    <m/>
    <m/>
    <m/>
    <m/>
    <m/>
    <m/>
  </r>
  <r>
    <x v="2"/>
    <s v="Encaminhado à SE SP em 19/03/2018"/>
    <s v="01506.004713/2016-90"/>
    <x v="3"/>
    <x v="12"/>
    <s v="Araras"/>
    <x v="2"/>
    <s v="Conjunto Arquitetônico, Centro Histórico de Araras / Igreja de Santa Cruz, Praça Theófila Maria da Conceição e casinhas moradias de ex-escravos, situadas na Rua Santa Cruz, 449, 451, 453"/>
    <n v="1"/>
    <x v="1"/>
    <n v="1"/>
    <n v="1823"/>
    <n v="2017"/>
    <d v="2016-05-03T00:00:00"/>
    <s v="Acervo Cultural Afrobrasileiro - Acafro"/>
    <d v="2017-10-25T00:00:00"/>
    <x v="15"/>
    <x v="8"/>
    <m/>
    <m/>
    <m/>
    <s v=" "/>
    <s v="Bem Imóvel"/>
    <s v="Conjunto Arquitetônico"/>
    <x v="1"/>
    <m/>
    <m/>
    <m/>
    <m/>
    <m/>
    <m/>
    <x v="1"/>
    <x v="1"/>
    <m/>
    <m/>
    <x v="0"/>
    <m/>
    <m/>
    <m/>
    <m/>
    <m/>
    <m/>
    <m/>
    <m/>
    <m/>
    <m/>
  </r>
  <r>
    <x v="2"/>
    <s v="Encaminhado à SE MG em 19/03/2019"/>
    <s v="01514.004028/2017-45"/>
    <x v="3"/>
    <x v="6"/>
    <s v="Augusto de Lima"/>
    <x v="6"/>
    <s v="Fazenda Santa Barbara"/>
    <n v="1"/>
    <x v="1"/>
    <n v="1"/>
    <n v="1824"/>
    <n v="2017"/>
    <d v="2017-05-05T00:00:00"/>
    <s v="Secretaria Municipal de Cultura"/>
    <d v="2017-10-25T00:00:00"/>
    <x v="15"/>
    <x v="8"/>
    <m/>
    <m/>
    <m/>
    <s v=" "/>
    <s v="Bem Imóvel"/>
    <s v="Conjunto Arquitetônico"/>
    <x v="2"/>
    <m/>
    <m/>
    <m/>
    <m/>
    <m/>
    <m/>
    <x v="1"/>
    <x v="1"/>
    <m/>
    <m/>
    <x v="0"/>
    <m/>
    <m/>
    <m/>
    <m/>
    <m/>
    <m/>
    <m/>
    <m/>
    <m/>
    <m/>
  </r>
  <r>
    <x v="2"/>
    <s v="Encaminhado à SE SP em 19/03/2018"/>
    <s v="01506.000855/2010-92"/>
    <x v="3"/>
    <x v="12"/>
    <s v="Santos"/>
    <x v="4"/>
    <s v="Colégio São José, localizado na Avenida Dona Ana Costa, 373"/>
    <n v="1"/>
    <x v="1"/>
    <n v="1"/>
    <n v="1825"/>
    <n v="2017"/>
    <d v="2010-05-19T00:00:00"/>
    <s v="Cidadã Patricia Almeida"/>
    <d v="2017-10-25T00:00:00"/>
    <x v="15"/>
    <x v="8"/>
    <m/>
    <m/>
    <m/>
    <s v=" "/>
    <s v="Bem Imóvel"/>
    <m/>
    <x v="1"/>
    <m/>
    <m/>
    <m/>
    <m/>
    <m/>
    <m/>
    <x v="1"/>
    <x v="1"/>
    <m/>
    <m/>
    <x v="0"/>
    <m/>
    <m/>
    <m/>
    <m/>
    <m/>
    <m/>
    <m/>
    <m/>
    <m/>
    <m/>
  </r>
  <r>
    <x v="2"/>
    <m/>
    <s v="01506.005215/2016-64"/>
    <x v="3"/>
    <x v="12"/>
    <s v="Guarujá"/>
    <x v="4"/>
    <s v="Prédios Batalhão da Infantaria da Aeronáutica (BINFA), situados na Avenida Castelo Branco s/n, Jardim Cunhambebe"/>
    <n v="1"/>
    <x v="1"/>
    <n v="1"/>
    <n v="1826"/>
    <n v="2017"/>
    <d v="2016-07-01T00:00:00"/>
    <s v="Cidadão André Luiz de Oliveira Marques"/>
    <d v="2017-10-25T00:00:00"/>
    <x v="15"/>
    <x v="8"/>
    <m/>
    <m/>
    <m/>
    <s v=" "/>
    <m/>
    <m/>
    <x v="1"/>
    <m/>
    <m/>
    <m/>
    <m/>
    <m/>
    <m/>
    <x v="1"/>
    <x v="1"/>
    <m/>
    <m/>
    <x v="0"/>
    <m/>
    <m/>
    <m/>
    <m/>
    <m/>
    <m/>
    <m/>
    <m/>
    <m/>
    <m/>
  </r>
  <r>
    <x v="3"/>
    <m/>
    <s v="01506.004035/2016-65"/>
    <x v="3"/>
    <x v="12"/>
    <s v="São Paulo"/>
    <x v="4"/>
    <s v="Segundo Batalhão de Guardas"/>
    <n v="1"/>
    <x v="1"/>
    <n v="1"/>
    <n v="1827"/>
    <n v="2017"/>
    <d v="2016-01-07T00:00:00"/>
    <s v="Instituto Sergio Escadinha"/>
    <d v="2017-10-26T00:00:00"/>
    <x v="15"/>
    <x v="8"/>
    <s v="INDEFERIMENTO"/>
    <m/>
    <m/>
    <s v=" "/>
    <m/>
    <m/>
    <x v="1"/>
    <m/>
    <m/>
    <m/>
    <m/>
    <m/>
    <m/>
    <x v="1"/>
    <x v="1"/>
    <m/>
    <m/>
    <x v="0"/>
    <m/>
    <m/>
    <m/>
    <m/>
    <m/>
    <m/>
    <m/>
    <m/>
    <m/>
    <m/>
  </r>
  <r>
    <x v="2"/>
    <s v="Inclui acervo"/>
    <s v="01514.001779/2010-33"/>
    <x v="3"/>
    <x v="6"/>
    <s v="Goianá"/>
    <x v="6"/>
    <s v="Fazenda Fortaleza de Santana"/>
    <n v="1"/>
    <x v="1"/>
    <n v="1"/>
    <n v="1828"/>
    <n v="2017"/>
    <d v="2016-01-22T00:00:00"/>
    <s v="Ministério Público Federal e conselho de Cultura municipal"/>
    <m/>
    <x v="15"/>
    <x v="8"/>
    <m/>
    <m/>
    <m/>
    <s v=" "/>
    <s v="Bem Imóvel"/>
    <s v="Conjunto Arquitetônico"/>
    <x v="2"/>
    <m/>
    <m/>
    <m/>
    <m/>
    <m/>
    <m/>
    <x v="1"/>
    <x v="1"/>
    <m/>
    <m/>
    <x v="0"/>
    <m/>
    <m/>
    <m/>
    <m/>
    <m/>
    <m/>
    <m/>
    <m/>
    <m/>
    <m/>
  </r>
  <r>
    <x v="2"/>
    <s v="Encaminhado à SE SP em 19/03/2018"/>
    <s v="01450.004088/2006-05"/>
    <x v="3"/>
    <x v="12"/>
    <s v="Santos"/>
    <x v="4"/>
    <s v="Santuário Nossa Senhora do Monte Serrat de Santos"/>
    <n v="1"/>
    <x v="1"/>
    <n v="1"/>
    <n v="1829"/>
    <n v="2017"/>
    <d v="2006-03-29T00:00:00"/>
    <s v="Diocese de Santos"/>
    <d v="2017-10-25T00:00:00"/>
    <x v="15"/>
    <x v="8"/>
    <m/>
    <m/>
    <m/>
    <s v=" "/>
    <s v="Bem Imóvel"/>
    <s v="Edificação"/>
    <x v="0"/>
    <m/>
    <m/>
    <m/>
    <m/>
    <m/>
    <m/>
    <x v="1"/>
    <x v="1"/>
    <m/>
    <m/>
    <x v="0"/>
    <m/>
    <m/>
    <m/>
    <m/>
    <m/>
    <m/>
    <m/>
    <m/>
    <m/>
    <m/>
  </r>
  <r>
    <x v="3"/>
    <s v="Faz parte de um levantamento amplo de lugares de tortura que a comissão está levantando"/>
    <s v="01450.900759/2017-13"/>
    <x v="0"/>
    <x v="0"/>
    <s v="Porto Alegre"/>
    <x v="4"/>
    <s v="Casarão n°600, da Rua Santo Antônio (Doppinha)​"/>
    <n v="1"/>
    <x v="1"/>
    <n v="1"/>
    <n v="1830"/>
    <n v="2017"/>
    <d v="2017-09-13T00:00:00"/>
    <s v="Comissão Especial sobre Mortos e desaparecidos políticos"/>
    <d v="2017-10-26T00:00:00"/>
    <x v="15"/>
    <x v="8"/>
    <s v="DEFERIMENTO"/>
    <m/>
    <m/>
    <s v=" "/>
    <s v="Bem Imóvel"/>
    <s v="Edificação"/>
    <x v="7"/>
    <m/>
    <m/>
    <m/>
    <m/>
    <m/>
    <m/>
    <x v="1"/>
    <x v="1"/>
    <m/>
    <m/>
    <x v="0"/>
    <m/>
    <m/>
    <m/>
    <m/>
    <m/>
    <m/>
    <m/>
    <m/>
    <m/>
    <m/>
  </r>
  <r>
    <x v="2"/>
    <s v="Encaminhado à SE-DF em 27/02/2018"/>
    <s v="01450.901516/2017"/>
    <x v="5"/>
    <x v="23"/>
    <s v="Brasília"/>
    <x v="3"/>
    <s v="Acervo pessoal do compositor e maestro Cláudio Santoro"/>
    <n v="1"/>
    <x v="1"/>
    <n v="1"/>
    <n v="1831"/>
    <n v="2017"/>
    <d v="2016-11-09T00:00:00"/>
    <s v="Dep. Federal Rogério Rosso"/>
    <d v="2017-11-14T00:00:00"/>
    <x v="15"/>
    <x v="8"/>
    <m/>
    <m/>
    <m/>
    <s v=" "/>
    <s v="Bem Imóvel"/>
    <s v="Coleção"/>
    <x v="1"/>
    <m/>
    <m/>
    <m/>
    <m/>
    <m/>
    <m/>
    <x v="1"/>
    <x v="1"/>
    <m/>
    <m/>
    <x v="0"/>
    <m/>
    <m/>
    <m/>
    <m/>
    <m/>
    <m/>
    <m/>
    <m/>
    <m/>
    <m/>
  </r>
  <r>
    <x v="0"/>
    <s v="Indeferido em 27/11/2017"/>
    <s v="01500.000508/2014-43"/>
    <x v="3"/>
    <x v="3"/>
    <s v="Rio de Janeiro"/>
    <x v="2"/>
    <s v="Conjunto Arquitetônico do Cenáculo das Laranjeiras - Rua Pereira da Silva, 135, Laranjeiras"/>
    <n v="1"/>
    <x v="1"/>
    <n v="1"/>
    <n v="1832"/>
    <n v="2017"/>
    <m/>
    <m/>
    <m/>
    <x v="15"/>
    <x v="4"/>
    <m/>
    <m/>
    <m/>
    <s v=" "/>
    <s v="Bem Imóvel"/>
    <s v="Conjunto Arquitetônico"/>
    <x v="1"/>
    <m/>
    <m/>
    <m/>
    <m/>
    <m/>
    <m/>
    <x v="1"/>
    <x v="1"/>
    <m/>
    <m/>
    <x v="0"/>
    <m/>
    <m/>
    <m/>
    <m/>
    <m/>
    <m/>
    <m/>
    <m/>
    <m/>
    <m/>
  </r>
  <r>
    <x v="2"/>
    <s v="Encaminhado em 10/02/2021"/>
    <s v="01498.001802/2012-05"/>
    <x v="2"/>
    <x v="2"/>
    <s v="Recife"/>
    <x v="4"/>
    <s v="Hospital da Restauração"/>
    <n v="1"/>
    <x v="1"/>
    <n v="1"/>
    <n v="1833"/>
    <n v="2017"/>
    <m/>
    <m/>
    <m/>
    <x v="16"/>
    <x v="8"/>
    <m/>
    <m/>
    <m/>
    <s v=" "/>
    <s v="Bem Imóvel"/>
    <s v="Edificação"/>
    <x v="7"/>
    <m/>
    <m/>
    <m/>
    <m/>
    <m/>
    <m/>
    <x v="1"/>
    <x v="1"/>
    <m/>
    <m/>
    <x v="0"/>
    <m/>
    <m/>
    <m/>
    <m/>
    <m/>
    <m/>
    <m/>
    <m/>
    <m/>
    <m/>
  </r>
  <r>
    <x v="3"/>
    <m/>
    <s v="01496.001343/2016-03"/>
    <x v="2"/>
    <x v="9"/>
    <s v="Santa Quitéria"/>
    <x v="4"/>
    <s v="Casa de Câmara e Cadeia de Santa Quitéria"/>
    <n v="1"/>
    <x v="1"/>
    <n v="1"/>
    <n v="1834"/>
    <n v="2017"/>
    <m/>
    <m/>
    <m/>
    <x v="16"/>
    <x v="8"/>
    <m/>
    <m/>
    <m/>
    <s v=" "/>
    <m/>
    <m/>
    <x v="1"/>
    <m/>
    <m/>
    <m/>
    <m/>
    <m/>
    <m/>
    <x v="1"/>
    <x v="1"/>
    <m/>
    <m/>
    <x v="0"/>
    <m/>
    <m/>
    <m/>
    <m/>
    <m/>
    <m/>
    <m/>
    <m/>
    <m/>
    <m/>
  </r>
  <r>
    <x v="2"/>
    <s v="Encaminhado em 06/07/2020 para instrução da SE"/>
    <s v="01498.001285/2010-02"/>
    <x v="2"/>
    <x v="2"/>
    <s v="Recife"/>
    <x v="4"/>
    <s v="Capela Nossa Senhora de Fátima do Colégio Nóbrega"/>
    <n v="1"/>
    <x v="1"/>
    <n v="1"/>
    <n v="1835"/>
    <n v="2017"/>
    <m/>
    <m/>
    <m/>
    <x v="16"/>
    <x v="8"/>
    <s v="DEFERIMENTO"/>
    <m/>
    <m/>
    <s v=" "/>
    <m/>
    <m/>
    <x v="1"/>
    <m/>
    <m/>
    <m/>
    <m/>
    <m/>
    <m/>
    <x v="1"/>
    <x v="1"/>
    <m/>
    <m/>
    <x v="0"/>
    <m/>
    <m/>
    <m/>
    <m/>
    <m/>
    <m/>
    <m/>
    <m/>
    <m/>
    <m/>
  </r>
  <r>
    <x v="2"/>
    <s v="Encaminhado à SE-MS em 19/03/2019"/>
    <s v="01450.900695/2017-42"/>
    <x v="5"/>
    <x v="21"/>
    <s v="Três Lagoas"/>
    <x v="4"/>
    <s v="Igreja de Santo Antônio"/>
    <n v="1"/>
    <x v="1"/>
    <n v="1"/>
    <n v="1836"/>
    <n v="2018"/>
    <d v="2017-09-18T00:00:00"/>
    <s v="Prefeito ângelo Chaves Guerreiro"/>
    <d v="2017-09-21T00:00:00"/>
    <x v="15"/>
    <x v="8"/>
    <m/>
    <m/>
    <m/>
    <s v=" "/>
    <s v="Bem Imóvel"/>
    <s v="Edificação"/>
    <x v="0"/>
    <m/>
    <m/>
    <m/>
    <m/>
    <m/>
    <m/>
    <x v="1"/>
    <x v="1"/>
    <m/>
    <m/>
    <x v="0"/>
    <m/>
    <m/>
    <m/>
    <m/>
    <m/>
    <m/>
    <m/>
    <m/>
    <m/>
    <m/>
  </r>
  <r>
    <x v="2"/>
    <s v="Encaminhado à SE SP em 19/03/2018"/>
    <s v="1506.005003/2017-68"/>
    <x v="3"/>
    <x v="12"/>
    <s v="Ilhabela"/>
    <x v="4"/>
    <s v="Casa da Princesa"/>
    <n v="1"/>
    <x v="1"/>
    <n v="1"/>
    <n v="1837"/>
    <n v="2018"/>
    <d v="2017-01-02T00:00:00"/>
    <s v="Ministério Público"/>
    <d v="2018-03-15T00:00:00"/>
    <x v="15"/>
    <x v="8"/>
    <m/>
    <m/>
    <m/>
    <s v=" "/>
    <s v="Bem Imóvel"/>
    <s v="Edificação"/>
    <x v="1"/>
    <m/>
    <m/>
    <m/>
    <m/>
    <m/>
    <m/>
    <x v="1"/>
    <x v="1"/>
    <m/>
    <m/>
    <x v="0"/>
    <m/>
    <m/>
    <m/>
    <m/>
    <m/>
    <m/>
    <m/>
    <m/>
    <m/>
    <m/>
  </r>
  <r>
    <x v="2"/>
    <s v="Encaminhado à SE SP em 19/03/2019"/>
    <s v="01450.000634/2018-64"/>
    <x v="3"/>
    <x v="12"/>
    <s v="Guararapes"/>
    <x v="4"/>
    <s v="Antigo Cinema Guararapes"/>
    <n v="1"/>
    <x v="1"/>
    <n v="1"/>
    <n v="1838"/>
    <n v="2018"/>
    <m/>
    <m/>
    <m/>
    <x v="16"/>
    <x v="8"/>
    <m/>
    <m/>
    <m/>
    <s v=" "/>
    <s v="Bem Imóvel"/>
    <s v="Edificação"/>
    <x v="6"/>
    <m/>
    <m/>
    <m/>
    <m/>
    <m/>
    <m/>
    <x v="1"/>
    <x v="1"/>
    <m/>
    <m/>
    <x v="0"/>
    <m/>
    <m/>
    <m/>
    <m/>
    <m/>
    <m/>
    <m/>
    <m/>
    <m/>
    <m/>
  </r>
  <r>
    <x v="3"/>
    <s v="Processo não está disponível no SEI."/>
    <s v="01496.000139/2018-29"/>
    <x v="2"/>
    <x v="9"/>
    <s v="Juazeiro do Norte"/>
    <x v="4"/>
    <s v="Escola Normal Rural de Juazeiro do Norte"/>
    <n v="1"/>
    <x v="1"/>
    <n v="1"/>
    <n v="1839"/>
    <n v="2018"/>
    <m/>
    <m/>
    <m/>
    <x v="16"/>
    <x v="8"/>
    <s v="INDEFERIMENTO"/>
    <m/>
    <m/>
    <s v=" "/>
    <m/>
    <m/>
    <x v="1"/>
    <m/>
    <m/>
    <m/>
    <m/>
    <m/>
    <m/>
    <x v="1"/>
    <x v="1"/>
    <m/>
    <m/>
    <x v="0"/>
    <m/>
    <m/>
    <m/>
    <m/>
    <m/>
    <m/>
    <m/>
    <m/>
    <m/>
    <m/>
  </r>
  <r>
    <x v="0"/>
    <s v="Encaminhado ao ACI RJem 19/03/2020"/>
    <s v="01500.002837/2017-71"/>
    <x v="3"/>
    <x v="3"/>
    <s v="Rio de Janeiro"/>
    <x v="4"/>
    <s v="Imóvel situado à Rua Carlos Wenceslau, nº 343"/>
    <n v="1"/>
    <x v="1"/>
    <n v="1"/>
    <n v="1840"/>
    <n v="2018"/>
    <m/>
    <m/>
    <d v="2018-03-22T00:00:00"/>
    <x v="15"/>
    <x v="4"/>
    <m/>
    <d v="2018-03-22T00:00:00"/>
    <m/>
    <s v=" "/>
    <m/>
    <m/>
    <x v="1"/>
    <m/>
    <m/>
    <m/>
    <m/>
    <m/>
    <m/>
    <x v="1"/>
    <x v="1"/>
    <m/>
    <m/>
    <x v="0"/>
    <m/>
    <m/>
    <m/>
    <m/>
    <m/>
    <m/>
    <m/>
    <m/>
    <m/>
    <m/>
  </r>
  <r>
    <x v="2"/>
    <m/>
    <s v="01400.030358/2017-73"/>
    <x v="3"/>
    <x v="6"/>
    <s v="Mariana"/>
    <x v="4"/>
    <s v="Primeira Igreja Protestante do Brasil"/>
    <n v="1"/>
    <x v="1"/>
    <n v="1"/>
    <n v="1841"/>
    <n v="2018"/>
    <d v="2017-11-17T00:00:00"/>
    <s v="cidadão"/>
    <d v="2018-04-19T00:00:00"/>
    <x v="15"/>
    <x v="8"/>
    <m/>
    <m/>
    <m/>
    <s v=" "/>
    <m/>
    <m/>
    <x v="1"/>
    <m/>
    <m/>
    <m/>
    <m/>
    <m/>
    <m/>
    <x v="1"/>
    <x v="1"/>
    <m/>
    <m/>
    <x v="0"/>
    <m/>
    <m/>
    <m/>
    <m/>
    <m/>
    <m/>
    <m/>
    <m/>
    <m/>
    <m/>
  </r>
  <r>
    <x v="3"/>
    <s v="Homologado DOU 31/12/2018 PORTARIA Nº 120, DE 28 DE DEZEMBRO DE 2018"/>
    <s v="01450.001794/2018-21"/>
    <x v="3"/>
    <x v="3"/>
    <s v="Rio de Janeiro"/>
    <x v="3"/>
    <s v="Acervo Arthur Bispo do Rosário"/>
    <n v="1"/>
    <x v="4"/>
    <n v="1"/>
    <n v="1842"/>
    <n v="2018"/>
    <d v="2018-03-28T00:00:00"/>
    <s v="Museu Bispo do Rosário Arte Contemporânea"/>
    <d v="2018-05-22T00:00:00"/>
    <x v="15"/>
    <x v="11"/>
    <m/>
    <m/>
    <m/>
    <s v="RJ-3304557-BM-AC-00008_x0009_"/>
    <s v="Bem Móvel e Integrado"/>
    <s v="Acervo"/>
    <x v="1"/>
    <m/>
    <m/>
    <s v="x"/>
    <m/>
    <n v="2018"/>
    <s v="89ª"/>
    <x v="1"/>
    <x v="1"/>
    <m/>
    <m/>
    <x v="0"/>
    <m/>
    <m/>
    <m/>
    <m/>
    <m/>
    <m/>
    <m/>
    <m/>
    <m/>
    <m/>
  </r>
  <r>
    <x v="0"/>
    <s v="aruivado em 06/01/2019"/>
    <s v="01490.002770/2017-31"/>
    <x v="4"/>
    <x v="24"/>
    <s v="Parintins"/>
    <x v="4"/>
    <s v="Casa de Cultura Alzira Saunier"/>
    <n v="1"/>
    <x v="1"/>
    <n v="1"/>
    <n v="1843"/>
    <n v="2018"/>
    <m/>
    <m/>
    <m/>
    <x v="15"/>
    <x v="4"/>
    <m/>
    <m/>
    <m/>
    <s v=" "/>
    <m/>
    <m/>
    <x v="1"/>
    <m/>
    <m/>
    <m/>
    <m/>
    <m/>
    <m/>
    <x v="1"/>
    <x v="1"/>
    <m/>
    <m/>
    <x v="0"/>
    <m/>
    <m/>
    <m/>
    <m/>
    <m/>
    <m/>
    <m/>
    <m/>
    <m/>
    <m/>
  </r>
  <r>
    <x v="0"/>
    <s v="indeferido em 16/10/2019"/>
    <s v="01500.000579/2016-16"/>
    <x v="3"/>
    <x v="3"/>
    <s v="Niterói"/>
    <x v="10"/>
    <s v="Cemitério São Lázaro (Cemitério de Itaipu)"/>
    <n v="1"/>
    <x v="1"/>
    <n v="1"/>
    <n v="1844"/>
    <n v="2018"/>
    <m/>
    <m/>
    <m/>
    <x v="15"/>
    <x v="4"/>
    <m/>
    <m/>
    <m/>
    <s v=" "/>
    <m/>
    <m/>
    <x v="1"/>
    <m/>
    <m/>
    <m/>
    <m/>
    <m/>
    <m/>
    <x v="1"/>
    <x v="1"/>
    <m/>
    <m/>
    <x v="0"/>
    <m/>
    <m/>
    <m/>
    <m/>
    <m/>
    <m/>
    <m/>
    <m/>
    <m/>
    <m/>
  </r>
  <r>
    <x v="2"/>
    <s v="enviado à SE em 06/01/2020"/>
    <s v="01409.000192/2018-61"/>
    <x v="3"/>
    <x v="14"/>
    <s v="Mimoso do Sul"/>
    <x v="7"/>
    <s v="Sítio Histórico de São Pedro de Itabapoana"/>
    <n v="1"/>
    <x v="1"/>
    <n v="1"/>
    <n v="1845"/>
    <n v="2018"/>
    <m/>
    <m/>
    <m/>
    <x v="16"/>
    <x v="8"/>
    <m/>
    <m/>
    <m/>
    <s v=" "/>
    <m/>
    <m/>
    <x v="1"/>
    <m/>
    <m/>
    <m/>
    <m/>
    <m/>
    <m/>
    <x v="1"/>
    <x v="1"/>
    <m/>
    <m/>
    <x v="0"/>
    <m/>
    <m/>
    <m/>
    <m/>
    <m/>
    <m/>
    <m/>
    <m/>
    <m/>
    <m/>
  </r>
  <r>
    <x v="0"/>
    <s v="Encaminha ao Depam para elaboração de Parecer"/>
    <s v="01516.900398/2017-95"/>
    <x v="5"/>
    <x v="15"/>
    <s v="Goiânia"/>
    <x v="4"/>
    <s v="Jóquei Clube de Goiás"/>
    <n v="1"/>
    <x v="1"/>
    <n v="1"/>
    <n v="1846"/>
    <n v="2018"/>
    <d v="2017-12-15T00:00:00"/>
    <s v="CAU/GO"/>
    <d v="2018-07-03T00:00:00"/>
    <x v="15"/>
    <x v="4"/>
    <m/>
    <m/>
    <m/>
    <s v=" "/>
    <s v="Bem Imóvel"/>
    <s v="Edificação"/>
    <x v="6"/>
    <m/>
    <m/>
    <m/>
    <m/>
    <m/>
    <m/>
    <x v="1"/>
    <x v="1"/>
    <m/>
    <m/>
    <x v="0"/>
    <m/>
    <m/>
    <m/>
    <m/>
    <m/>
    <m/>
    <m/>
    <m/>
    <m/>
    <m/>
  </r>
  <r>
    <x v="2"/>
    <s v="Encaminhado para instrução da SE-SP"/>
    <s v="01450.000243/2018-40"/>
    <x v="3"/>
    <x v="12"/>
    <s v="Ribeirão Preto"/>
    <x v="0"/>
    <s v="Estação Barracão e acervo"/>
    <n v="1"/>
    <x v="1"/>
    <n v="1"/>
    <n v="1847"/>
    <n v="2018"/>
    <m/>
    <m/>
    <m/>
    <x v="16"/>
    <x v="8"/>
    <m/>
    <m/>
    <m/>
    <s v=" "/>
    <m/>
    <m/>
    <x v="1"/>
    <m/>
    <m/>
    <m/>
    <m/>
    <m/>
    <m/>
    <x v="1"/>
    <x v="1"/>
    <m/>
    <m/>
    <x v="0"/>
    <m/>
    <m/>
    <m/>
    <m/>
    <m/>
    <m/>
    <m/>
    <m/>
    <m/>
    <m/>
  </r>
  <r>
    <x v="3"/>
    <m/>
    <s v="01496.000059/2018-73"/>
    <x v="2"/>
    <x v="9"/>
    <s v="Fortaleza"/>
    <x v="4"/>
    <s v="Náutico Atlético Cearense"/>
    <n v="1"/>
    <x v="1"/>
    <n v="1"/>
    <n v="1848"/>
    <n v="2018"/>
    <m/>
    <m/>
    <m/>
    <x v="16"/>
    <x v="8"/>
    <m/>
    <m/>
    <m/>
    <s v=" "/>
    <m/>
    <m/>
    <x v="1"/>
    <m/>
    <m/>
    <m/>
    <m/>
    <m/>
    <m/>
    <x v="1"/>
    <x v="1"/>
    <m/>
    <m/>
    <x v="0"/>
    <m/>
    <m/>
    <m/>
    <m/>
    <m/>
    <m/>
    <m/>
    <m/>
    <m/>
    <m/>
  </r>
  <r>
    <x v="2"/>
    <s v="MPF está acompanhando e IPHAN vem sendo provocado a se manifestar em obra de restauração"/>
    <s v="01496.000283/2018-65"/>
    <x v="2"/>
    <x v="9"/>
    <s v="Itapiúna"/>
    <x v="0"/>
    <s v="Capela Nossa Senhora da Conceição de Itans"/>
    <n v="1"/>
    <x v="1"/>
    <n v="1"/>
    <n v="1849"/>
    <n v="2018"/>
    <d v="2016-06-27T00:00:00"/>
    <s v="Assembleia Legislativa do Estado do Ceará"/>
    <d v="2018-07-06T00:00:00"/>
    <x v="15"/>
    <x v="8"/>
    <m/>
    <m/>
    <m/>
    <s v=" "/>
    <s v="Bem Imóvel"/>
    <s v="Edificação"/>
    <x v="0"/>
    <m/>
    <m/>
    <m/>
    <m/>
    <m/>
    <m/>
    <x v="1"/>
    <x v="1"/>
    <m/>
    <m/>
    <x v="0"/>
    <m/>
    <m/>
    <m/>
    <m/>
    <m/>
    <m/>
    <m/>
    <m/>
    <m/>
    <m/>
  </r>
  <r>
    <x v="3"/>
    <s v="Reaberto a pedido do interessado"/>
    <s v="01500.000266/2017-31"/>
    <x v="3"/>
    <x v="3"/>
    <s v="Rio de Janeiro"/>
    <x v="4"/>
    <s v="Antigo Armazém Externo nº 5 da Companhia Siderúrgica Nacional"/>
    <n v="1"/>
    <x v="1"/>
    <n v="1"/>
    <n v="1850"/>
    <n v="2018"/>
    <d v="2017-01-13T00:00:00"/>
    <s v="Galpão Aplausos"/>
    <d v="2018-07-06T00:00:00"/>
    <x v="15"/>
    <x v="8"/>
    <s v="DEFERIMENTO"/>
    <m/>
    <m/>
    <s v=" "/>
    <s v="Bem Imóvel"/>
    <s v="Edificação"/>
    <x v="2"/>
    <m/>
    <m/>
    <m/>
    <m/>
    <m/>
    <m/>
    <x v="1"/>
    <x v="1"/>
    <m/>
    <m/>
    <x v="0"/>
    <m/>
    <m/>
    <m/>
    <m/>
    <m/>
    <m/>
    <m/>
    <m/>
    <m/>
    <m/>
  </r>
  <r>
    <x v="2"/>
    <m/>
    <s v="01500.002525/2010-91"/>
    <x v="3"/>
    <x v="3"/>
    <s v="Rio de Janeiro"/>
    <x v="3"/>
    <s v="Acervo de arte originariamente pertencente ao Banco do Estado do Rio de Janeiro - Banerj"/>
    <n v="1"/>
    <x v="1"/>
    <n v="1"/>
    <n v="1851"/>
    <n v="2018"/>
    <d v="2010-08-28T00:00:00"/>
    <s v="AAFBanerj"/>
    <d v="2018-07-23T00:00:00"/>
    <x v="15"/>
    <x v="8"/>
    <m/>
    <m/>
    <m/>
    <s v=" "/>
    <s v="Bem Móvel e Integrado"/>
    <s v="Acervo"/>
    <x v="1"/>
    <m/>
    <m/>
    <m/>
    <m/>
    <m/>
    <m/>
    <x v="1"/>
    <x v="1"/>
    <m/>
    <m/>
    <x v="0"/>
    <m/>
    <m/>
    <m/>
    <m/>
    <m/>
    <m/>
    <m/>
    <m/>
    <m/>
    <m/>
  </r>
  <r>
    <x v="3"/>
    <m/>
    <s v="01506.001457/2009-50"/>
    <x v="3"/>
    <x v="12"/>
    <s v="Indaiatuba"/>
    <x v="2"/>
    <s v="Bens Culturais em Indaiatuba: Sede da Fazenda Engenho d’Água, Igreja Matriz de Nossa Senhora da Candelária, Casa Paroquial, Casarão do Pau Preto, Hospital Augusto de Oliveira Camargo, Estação Itaici, Estação Pimenta, Estação Helvétia e Estação Indaiatuba "/>
    <n v="10"/>
    <x v="1"/>
    <n v="1"/>
    <n v="1852"/>
    <n v="2018"/>
    <d v="2009-08-26T00:00:00"/>
    <s v="Prefeitura Municipal"/>
    <d v="2018-08-07T00:00:00"/>
    <x v="15"/>
    <x v="8"/>
    <s v="INDEFERIMENTO"/>
    <m/>
    <m/>
    <m/>
    <s v="Bem Imóvel"/>
    <s v="Edificação"/>
    <x v="1"/>
    <m/>
    <m/>
    <m/>
    <m/>
    <m/>
    <m/>
    <x v="1"/>
    <x v="1"/>
    <m/>
    <m/>
    <x v="0"/>
    <m/>
    <m/>
    <m/>
    <m/>
    <m/>
    <m/>
    <m/>
    <m/>
    <m/>
    <m/>
  </r>
  <r>
    <x v="3"/>
    <s v="com parecer de indeferimento"/>
    <s v="01506.007275/2016-11"/>
    <x v="3"/>
    <x v="12"/>
    <s v="São Paulo"/>
    <x v="8"/>
    <s v="Busto do Mártir - Joaquim da Silva Xavier (Tiradentes)"/>
    <n v="1"/>
    <x v="1"/>
    <n v="1"/>
    <n v="1853"/>
    <n v="2018"/>
    <d v="2016-12-06T00:00:00"/>
    <s v="Sr. José Carlos Rocha Ferreira"/>
    <d v="2018-08-07T00:00:00"/>
    <x v="15"/>
    <x v="8"/>
    <s v="INDEFERIMENTO"/>
    <m/>
    <m/>
    <m/>
    <s v="Bem Móvel e Integrado"/>
    <s v="Artefato"/>
    <x v="1"/>
    <m/>
    <m/>
    <m/>
    <m/>
    <m/>
    <m/>
    <x v="1"/>
    <x v="1"/>
    <m/>
    <m/>
    <x v="0"/>
    <m/>
    <m/>
    <m/>
    <m/>
    <m/>
    <m/>
    <m/>
    <m/>
    <m/>
    <m/>
  </r>
  <r>
    <x v="0"/>
    <m/>
    <s v="01510.000394/2018-46"/>
    <x v="0"/>
    <x v="10"/>
    <s v="Luiz Alves"/>
    <x v="4"/>
    <s v="Casa Schmitz"/>
    <n v="1"/>
    <x v="1"/>
    <n v="1"/>
    <n v="1854"/>
    <n v="2018"/>
    <d v="2018-04-25T00:00:00"/>
    <s v="Sr. Yasmin Muller"/>
    <d v="2018-08-27T00:00:00"/>
    <x v="15"/>
    <x v="4"/>
    <m/>
    <m/>
    <m/>
    <m/>
    <s v="Bem Imóvel"/>
    <s v="Edificação"/>
    <x v="1"/>
    <m/>
    <m/>
    <m/>
    <m/>
    <m/>
    <m/>
    <x v="1"/>
    <x v="1"/>
    <m/>
    <m/>
    <x v="0"/>
    <m/>
    <m/>
    <m/>
    <m/>
    <m/>
    <m/>
    <m/>
    <m/>
    <m/>
    <m/>
  </r>
  <r>
    <x v="2"/>
    <s v="Enviado para elaboração de parecer da SE/SP"/>
    <s v="01506.002354/2018-06"/>
    <x v="3"/>
    <x v="12"/>
    <s v="São Paulo"/>
    <x v="4"/>
    <s v="Esporte Clube Banespa"/>
    <n v="1"/>
    <x v="1"/>
    <n v="1"/>
    <n v="1855"/>
    <n v="2018"/>
    <d v="2018-06-05T00:00:00"/>
    <s v="sr. Oswaldo Moreira Antunes - associado"/>
    <d v="2018-08-28T00:00:00"/>
    <x v="15"/>
    <x v="8"/>
    <m/>
    <m/>
    <m/>
    <m/>
    <s v="Bem Imóvel"/>
    <s v="Edificação"/>
    <x v="7"/>
    <m/>
    <m/>
    <m/>
    <m/>
    <m/>
    <m/>
    <x v="1"/>
    <x v="1"/>
    <m/>
    <m/>
    <x v="0"/>
    <m/>
    <m/>
    <m/>
    <m/>
    <m/>
    <m/>
    <m/>
    <m/>
    <m/>
    <m/>
  </r>
  <r>
    <x v="2"/>
    <s v="Para instrução"/>
    <s v="01508.000454/2018-70"/>
    <x v="0"/>
    <x v="4"/>
    <s v="Araucária"/>
    <x v="4"/>
    <s v="Coudelaria de Tindiquera"/>
    <n v="1"/>
    <x v="1"/>
    <n v="1"/>
    <n v="1856"/>
    <n v="2018"/>
    <d v="2018-07-31T00:00:00"/>
    <s v="MP-PR"/>
    <d v="2018-08-08T00:00:00"/>
    <x v="15"/>
    <x v="8"/>
    <m/>
    <m/>
    <m/>
    <m/>
    <s v="Bem Imóvel"/>
    <s v="Edificação"/>
    <x v="1"/>
    <m/>
    <m/>
    <m/>
    <m/>
    <m/>
    <m/>
    <x v="1"/>
    <x v="1"/>
    <m/>
    <m/>
    <x v="0"/>
    <m/>
    <m/>
    <m/>
    <m/>
    <m/>
    <m/>
    <m/>
    <m/>
    <m/>
    <m/>
  </r>
  <r>
    <x v="2"/>
    <s v="Enviado para elaboração de parecer da SE/SP"/>
    <s v="01506.900716/2017-37"/>
    <x v="3"/>
    <x v="12"/>
    <s v="São Paulo"/>
    <x v="2"/>
    <s v="Casa da Ba-Tian e Jardins de Pêssegos na Colônia Japonesa de Itaquera"/>
    <n v="1"/>
    <x v="1"/>
    <n v="1"/>
    <n v="1857"/>
    <n v="2018"/>
    <d v="2017-10-23T00:00:00"/>
    <s v="UNIFESP - Reitoria"/>
    <d v="2018-08-28T00:00:00"/>
    <x v="15"/>
    <x v="8"/>
    <m/>
    <m/>
    <m/>
    <m/>
    <s v="Bem Imóvel"/>
    <s v="Conjunto Arquitetônico"/>
    <x v="6"/>
    <m/>
    <m/>
    <m/>
    <m/>
    <m/>
    <m/>
    <x v="1"/>
    <x v="1"/>
    <m/>
    <m/>
    <x v="0"/>
    <m/>
    <m/>
    <m/>
    <m/>
    <m/>
    <m/>
    <m/>
    <m/>
    <m/>
    <m/>
  </r>
  <r>
    <x v="0"/>
    <m/>
    <s v="01510.000563/2017-67"/>
    <x v="0"/>
    <x v="10"/>
    <s v="Pomerode"/>
    <x v="4"/>
    <s v="Casa Klotz"/>
    <n v="1"/>
    <x v="1"/>
    <n v="1"/>
    <n v="1858"/>
    <n v="2018"/>
    <d v="2017-02-16T00:00:00"/>
    <s v="sr. Verônica Kreuz"/>
    <d v="2018-08-28T00:00:00"/>
    <x v="15"/>
    <x v="4"/>
    <m/>
    <d v="2019-06-05T00:00:00"/>
    <m/>
    <m/>
    <s v="Bem Imóvel"/>
    <s v="Edificação"/>
    <x v="1"/>
    <m/>
    <m/>
    <m/>
    <m/>
    <m/>
    <m/>
    <x v="1"/>
    <x v="1"/>
    <m/>
    <m/>
    <x v="0"/>
    <m/>
    <m/>
    <m/>
    <m/>
    <m/>
    <m/>
    <m/>
    <m/>
    <m/>
    <m/>
  </r>
  <r>
    <x v="0"/>
    <m/>
    <s v="01506.000055/2018-29"/>
    <x v="3"/>
    <x v="12"/>
    <s v="São Paulo"/>
    <x v="9"/>
    <s v="Feirinha da Madrugada"/>
    <n v="1"/>
    <x v="1"/>
    <n v="1"/>
    <n v="1859"/>
    <n v="2018"/>
    <d v="2018-01-08T00:00:00"/>
    <s v="COOPSCER"/>
    <d v="2018-09-24T00:00:00"/>
    <x v="15"/>
    <x v="4"/>
    <m/>
    <d v="2018-09-24T00:00:00"/>
    <m/>
    <m/>
    <s v="Bem Imóvel"/>
    <s v="Equipamento Urbano"/>
    <x v="1"/>
    <m/>
    <m/>
    <m/>
    <m/>
    <m/>
    <m/>
    <x v="1"/>
    <x v="1"/>
    <m/>
    <m/>
    <x v="0"/>
    <m/>
    <m/>
    <m/>
    <m/>
    <m/>
    <m/>
    <m/>
    <m/>
    <m/>
    <m/>
  </r>
  <r>
    <x v="3"/>
    <s v="Recomenda indeferimento"/>
    <s v="01496.900065/2017-41"/>
    <x v="2"/>
    <x v="9"/>
    <s v="Juazeiro do Norte"/>
    <x v="0"/>
    <s v="Casa-Museu do Padre Cícero, da Rua São José nº 120/126"/>
    <n v="1"/>
    <x v="1"/>
    <n v="1"/>
    <n v="1860"/>
    <n v="2018"/>
    <d v="2017-09-08T00:00:00"/>
    <s v="Academia Brasileira de hagiologia"/>
    <d v="2018-09-24T00:00:00"/>
    <x v="15"/>
    <x v="8"/>
    <s v="INDEFERIMENTO"/>
    <m/>
    <m/>
    <m/>
    <s v="Bem Imóvel"/>
    <s v="Edificação"/>
    <x v="1"/>
    <m/>
    <m/>
    <m/>
    <m/>
    <m/>
    <m/>
    <x v="1"/>
    <x v="1"/>
    <m/>
    <m/>
    <x v="0"/>
    <m/>
    <m/>
    <m/>
    <m/>
    <m/>
    <m/>
    <m/>
    <m/>
    <m/>
    <m/>
  </r>
  <r>
    <x v="2"/>
    <m/>
    <s v="01450.002831/2018-18"/>
    <x v="4"/>
    <x v="27"/>
    <s v="Dianópolis"/>
    <x v="4"/>
    <s v="Conjunto de 15 casas do IFTO"/>
    <n v="1"/>
    <x v="1"/>
    <n v="1"/>
    <n v="1861"/>
    <n v="2018"/>
    <d v="2018-05-07T00:00:00"/>
    <s v="Comissão Pró-Tombamento das Casinhas do IFTO"/>
    <d v="2018-10-08T00:00:00"/>
    <x v="15"/>
    <x v="8"/>
    <m/>
    <m/>
    <m/>
    <m/>
    <s v="Bem Imóvel"/>
    <s v="Conjunto Arquitetônico"/>
    <x v="1"/>
    <m/>
    <m/>
    <m/>
    <m/>
    <m/>
    <m/>
    <x v="1"/>
    <x v="1"/>
    <m/>
    <m/>
    <x v="0"/>
    <m/>
    <m/>
    <m/>
    <m/>
    <m/>
    <m/>
    <m/>
    <m/>
    <m/>
    <m/>
  </r>
  <r>
    <x v="3"/>
    <m/>
    <s v="01506.003016/2014-50"/>
    <x v="3"/>
    <x v="12"/>
    <s v="São Paulo"/>
    <x v="10"/>
    <s v="Parque do Povo"/>
    <n v="1"/>
    <x v="1"/>
    <n v="1"/>
    <n v="1862"/>
    <n v="2018"/>
    <d v="2013-11-14T00:00:00"/>
    <s v="Sr Mauro Pinheiro encaminhado à Ministra solicita a reabertura de processo de tombamento do &quot;Parque do Povo&quot;"/>
    <d v="2018-10-08T00:00:00"/>
    <x v="15"/>
    <x v="8"/>
    <s v="INDEFERIMENTO"/>
    <m/>
    <m/>
    <m/>
    <s v="Bem Paisagístico"/>
    <s v="Jardim Histórico"/>
    <x v="1"/>
    <m/>
    <m/>
    <m/>
    <m/>
    <m/>
    <m/>
    <x v="1"/>
    <x v="1"/>
    <m/>
    <m/>
    <x v="0"/>
    <m/>
    <m/>
    <m/>
    <m/>
    <m/>
    <m/>
    <m/>
    <m/>
    <m/>
    <m/>
  </r>
  <r>
    <x v="3"/>
    <s v="Para instrução na Superintendência. 05/04/2019"/>
    <s v="01506.900994/2017-94"/>
    <x v="3"/>
    <x v="12"/>
    <s v="Paraguaçu Paulista"/>
    <x v="10"/>
    <s v="Jardim Histórico de Paraguaçu Paulista"/>
    <n v="1"/>
    <x v="1"/>
    <n v="1"/>
    <n v="1863"/>
    <n v="2018"/>
    <d v="2007-08-01T00:00:00"/>
    <s v="Associação Cultural e esportiva Paraguaçu"/>
    <d v="2018-10-23T00:00:00"/>
    <x v="15"/>
    <x v="8"/>
    <s v="INDEFERIMENTO"/>
    <m/>
    <m/>
    <m/>
    <s v="Bem Paisagístico"/>
    <s v="Jardim Histórico"/>
    <x v="1"/>
    <m/>
    <m/>
    <m/>
    <m/>
    <m/>
    <m/>
    <x v="1"/>
    <x v="1"/>
    <m/>
    <m/>
    <x v="0"/>
    <m/>
    <m/>
    <m/>
    <m/>
    <m/>
    <m/>
    <m/>
    <m/>
    <m/>
    <m/>
  </r>
  <r>
    <x v="3"/>
    <s v="Para instrução"/>
    <s v="01409.000189/2018-48"/>
    <x v="3"/>
    <x v="14"/>
    <s v="Presidente Kennedy"/>
    <x v="0"/>
    <s v="Igreja Nossa Senhora das Neves "/>
    <n v="1"/>
    <x v="1"/>
    <n v="1"/>
    <n v="1864"/>
    <n v="2018"/>
    <d v="2018-05-14T00:00:00"/>
    <s v="Prefeitura de Presidente Kennedy"/>
    <d v="2018-10-23T00:00:00"/>
    <x v="15"/>
    <x v="8"/>
    <m/>
    <m/>
    <m/>
    <m/>
    <s v="Bem Imóvel"/>
    <s v="Edificação"/>
    <x v="0"/>
    <m/>
    <m/>
    <m/>
    <m/>
    <m/>
    <m/>
    <x v="1"/>
    <x v="1"/>
    <m/>
    <m/>
    <x v="0"/>
    <m/>
    <m/>
    <m/>
    <m/>
    <m/>
    <m/>
    <m/>
    <m/>
    <m/>
    <m/>
  </r>
  <r>
    <x v="0"/>
    <s v="Indeferido em 09/11/2018"/>
    <s v="01450.005817/2010-19"/>
    <x v="4"/>
    <x v="30"/>
    <s v="Vários"/>
    <x v="12"/>
    <s v="Sítios Arqueológicos Ilha dos Martírios, Pedra Escrita, Ilha de Campo"/>
    <n v="3"/>
    <x v="1"/>
    <n v="1"/>
    <n v="1865"/>
    <n v="2018"/>
    <d v="2010-05-20T00:00:00"/>
    <s v="SAB"/>
    <d v="2018-11-09T00:00:00"/>
    <x v="15"/>
    <x v="4"/>
    <m/>
    <m/>
    <m/>
    <m/>
    <s v="Bem Arqueológico"/>
    <s v="Sítio"/>
    <x v="1"/>
    <m/>
    <m/>
    <m/>
    <m/>
    <m/>
    <m/>
    <x v="1"/>
    <x v="1"/>
    <m/>
    <m/>
    <x v="0"/>
    <m/>
    <m/>
    <m/>
    <m/>
    <m/>
    <m/>
    <m/>
    <m/>
    <m/>
    <m/>
  </r>
  <r>
    <x v="0"/>
    <s v="Indeferido em 16/01/2020"/>
    <s v="01490.000915/2013-36"/>
    <x v="4"/>
    <x v="24"/>
    <s v="Manaus"/>
    <x v="2"/>
    <s v="Pavilhão da Colônia Antônio Aleixo"/>
    <n v="1"/>
    <x v="1"/>
    <n v="1"/>
    <n v="1866"/>
    <n v="2018"/>
    <d v="2012-10-05T00:00:00"/>
    <s v="MPF"/>
    <d v="2018-12-11T00:00:00"/>
    <x v="15"/>
    <x v="4"/>
    <s v="INDEFERIMENTO"/>
    <d v="2020-01-16T00:00:00"/>
    <m/>
    <m/>
    <s v="Bem Imóvel"/>
    <s v="Conjunto Arquitetônico"/>
    <x v="1"/>
    <m/>
    <m/>
    <m/>
    <m/>
    <m/>
    <m/>
    <x v="1"/>
    <x v="1"/>
    <m/>
    <m/>
    <x v="0"/>
    <m/>
    <m/>
    <m/>
    <m/>
    <m/>
    <m/>
    <m/>
    <m/>
    <m/>
    <m/>
  </r>
  <r>
    <x v="0"/>
    <s v="indeferido em 08/11/2019"/>
    <s v="01410.900048/2017-15"/>
    <x v="4"/>
    <x v="19"/>
    <s v="Porto Velho"/>
    <x v="4"/>
    <s v="Biblioteca Pública Dr. José Pontes Pinto "/>
    <n v="1"/>
    <x v="1"/>
    <n v="1"/>
    <n v="1867"/>
    <n v="2019"/>
    <d v="2017-11-17T00:00:00"/>
    <s v="Sra. Anne Michelle Barbosa machado"/>
    <d v="2019-02-21T00:00:00"/>
    <x v="15"/>
    <x v="4"/>
    <m/>
    <m/>
    <m/>
    <m/>
    <s v="Bem Imóvel"/>
    <s v="Edificação"/>
    <x v="1"/>
    <m/>
    <m/>
    <m/>
    <m/>
    <m/>
    <m/>
    <x v="1"/>
    <x v="1"/>
    <m/>
    <m/>
    <x v="0"/>
    <m/>
    <m/>
    <m/>
    <m/>
    <m/>
    <m/>
    <m/>
    <m/>
    <m/>
    <m/>
  </r>
  <r>
    <x v="3"/>
    <s v="indeferimento"/>
    <s v="01450.005038/2018-71"/>
    <x v="3"/>
    <x v="12"/>
    <s v="Jundiaí"/>
    <x v="4"/>
    <s v="Estação Jundiaí"/>
    <n v="1"/>
    <x v="1"/>
    <n v="1"/>
    <n v="1868"/>
    <n v="2019"/>
    <d v="2018-10-29T00:00:00"/>
    <s v=" Associação Preservação da Memória da Companhia Paulista"/>
    <d v="2019-04-26T00:00:00"/>
    <x v="15"/>
    <x v="8"/>
    <s v="INDEFERIMENTO"/>
    <m/>
    <m/>
    <m/>
    <s v="Bem Imóvel"/>
    <s v="Edificação"/>
    <x v="8"/>
    <m/>
    <m/>
    <m/>
    <m/>
    <m/>
    <m/>
    <x v="1"/>
    <x v="1"/>
    <m/>
    <m/>
    <x v="0"/>
    <m/>
    <m/>
    <m/>
    <m/>
    <m/>
    <m/>
    <m/>
    <m/>
    <m/>
    <m/>
  </r>
  <r>
    <x v="2"/>
    <s v="Encaminhado à SE/PB para instrução técnica"/>
    <s v="01450.001096/2019-14"/>
    <x v="2"/>
    <x v="7"/>
    <s v="Itaporanga"/>
    <x v="4"/>
    <s v="Igreja Nossa Senhora do Rosário de Itaporanga"/>
    <n v="1"/>
    <x v="1"/>
    <n v="1"/>
    <n v="1869"/>
    <n v="2019"/>
    <d v="2019-03-25T00:00:00"/>
    <m/>
    <d v="2019-04-26T00:00:00"/>
    <x v="15"/>
    <x v="8"/>
    <m/>
    <m/>
    <m/>
    <m/>
    <s v="Bem Imóvel"/>
    <s v="Edificação"/>
    <x v="0"/>
    <m/>
    <m/>
    <m/>
    <m/>
    <m/>
    <m/>
    <x v="1"/>
    <x v="1"/>
    <m/>
    <m/>
    <x v="0"/>
    <m/>
    <m/>
    <m/>
    <m/>
    <m/>
    <m/>
    <m/>
    <m/>
    <m/>
    <m/>
  </r>
  <r>
    <x v="2"/>
    <s v="Encaminhado à SE/MG para instrução técnica. Em comunidade quilombola que já teve INRC"/>
    <s v="01450.001315/2019-57"/>
    <x v="3"/>
    <x v="6"/>
    <s v="Patos de Minas"/>
    <x v="4"/>
    <s v="Casa de Santana"/>
    <n v="1"/>
    <x v="1"/>
    <n v="1"/>
    <n v="1870"/>
    <n v="2019"/>
    <d v="2018-02-02T00:00:00"/>
    <s v="ASSOCIAÇÃO DOS REMANESCENTES DOS QUILOMBOS DAS FAMILIAS TEODORO DE OLIVEIRA E VENTURA"/>
    <d v="2019-04-24T00:00:00"/>
    <x v="15"/>
    <x v="8"/>
    <m/>
    <m/>
    <m/>
    <m/>
    <s v="Bem Imóvel"/>
    <s v="Edificação"/>
    <x v="0"/>
    <m/>
    <m/>
    <m/>
    <m/>
    <m/>
    <m/>
    <x v="1"/>
    <x v="1"/>
    <m/>
    <m/>
    <x v="0"/>
    <m/>
    <m/>
    <m/>
    <m/>
    <m/>
    <m/>
    <m/>
    <m/>
    <m/>
    <m/>
  </r>
  <r>
    <x v="3"/>
    <s v="Iquérito Civil - Mandato de segurança"/>
    <s v="01504.001061/2010-66"/>
    <x v="2"/>
    <x v="16"/>
    <s v="Aracaju"/>
    <x v="7"/>
    <s v="Conjunto de Praças e Edificações Históricas dos bairros centrais de Aracaju"/>
    <m/>
    <x v="1"/>
    <m/>
    <n v="1871"/>
    <n v="2019"/>
    <s v="08/01/2007 / 23/10/2009"/>
    <s v="Defensores de Patrimônio Cultural Sergipano/ Ministério Público Federal - Procuradoria da República no Estado de Sergipe "/>
    <d v="2019-04-26T00:00:00"/>
    <x v="15"/>
    <x v="8"/>
    <s v="DEFERIMENTO"/>
    <m/>
    <m/>
    <m/>
    <s v="Bem Imóvel"/>
    <s v="Conjunto Urbano"/>
    <x v="3"/>
    <m/>
    <m/>
    <m/>
    <m/>
    <m/>
    <m/>
    <x v="1"/>
    <x v="1"/>
    <m/>
    <m/>
    <x v="0"/>
    <m/>
    <m/>
    <m/>
    <m/>
    <m/>
    <m/>
    <m/>
    <m/>
    <m/>
    <m/>
  </r>
  <r>
    <x v="2"/>
    <s v="Encaminhado para instrução da SE-SP"/>
    <s v="01506.001016/2006-13"/>
    <x v="3"/>
    <x v="12"/>
    <s v="São Paulo"/>
    <x v="4"/>
    <s v="Teatro Ventoforte"/>
    <n v="1"/>
    <x v="1"/>
    <n v="1"/>
    <n v="1872"/>
    <n v="2019"/>
    <d v="2006-06-05T00:00:00"/>
    <s v="Teatro Ventoforte/Funart"/>
    <d v="2019-05-23T00:00:00"/>
    <x v="15"/>
    <x v="8"/>
    <m/>
    <m/>
    <m/>
    <m/>
    <s v="Bem Imóvel"/>
    <s v="Edificação"/>
    <x v="7"/>
    <m/>
    <m/>
    <m/>
    <m/>
    <m/>
    <m/>
    <x v="1"/>
    <x v="1"/>
    <m/>
    <m/>
    <x v="0"/>
    <m/>
    <m/>
    <m/>
    <m/>
    <m/>
    <m/>
    <m/>
    <m/>
    <m/>
    <m/>
  </r>
  <r>
    <x v="3"/>
    <m/>
    <s v="01450.002051/2019-59"/>
    <x v="3"/>
    <x v="31"/>
    <s v="Guaranhuns"/>
    <x v="16"/>
    <s v="Igreja Nossa Senhora de Nazareth da Comunidade Quilombola do Timbó"/>
    <m/>
    <x v="1"/>
    <n v="1"/>
    <n v="1873"/>
    <n v="2019"/>
    <m/>
    <m/>
    <m/>
    <x v="15"/>
    <x v="8"/>
    <m/>
    <m/>
    <m/>
    <m/>
    <m/>
    <m/>
    <x v="1"/>
    <m/>
    <m/>
    <m/>
    <m/>
    <m/>
    <m/>
    <x v="1"/>
    <x v="1"/>
    <m/>
    <m/>
    <x v="0"/>
    <m/>
    <m/>
    <m/>
    <m/>
    <m/>
    <m/>
    <m/>
    <m/>
    <m/>
    <m/>
  </r>
  <r>
    <x v="2"/>
    <s v="Enviado para instrução em 02/07/2019"/>
    <s v="01450.002962/2018-03"/>
    <x v="3"/>
    <x v="12"/>
    <s v="Tatuí"/>
    <x v="4"/>
    <s v="Fábrica São Martinho"/>
    <n v="1"/>
    <x v="1"/>
    <n v="1"/>
    <n v="1874"/>
    <n v="2019"/>
    <d v="2018-05-30T00:00:00"/>
    <s v="Câmara Municipal de Tatuí"/>
    <d v="2019-06-18T00:00:00"/>
    <x v="15"/>
    <x v="8"/>
    <m/>
    <m/>
    <m/>
    <m/>
    <s v="Bem Imóvel"/>
    <s v="Edificação"/>
    <x v="2"/>
    <m/>
    <m/>
    <m/>
    <m/>
    <m/>
    <m/>
    <x v="1"/>
    <x v="1"/>
    <m/>
    <m/>
    <x v="0"/>
    <m/>
    <m/>
    <m/>
    <m/>
    <m/>
    <m/>
    <m/>
    <m/>
    <m/>
    <m/>
  </r>
  <r>
    <x v="2"/>
    <m/>
    <s v="01450.002222/2019-40"/>
    <x v="3"/>
    <x v="3"/>
    <s v="Rio de Janeiro "/>
    <x v="4"/>
    <s v="Prédio da Câmara Municipal de Santo Antônio de Pádua"/>
    <n v="1"/>
    <x v="1"/>
    <n v="1"/>
    <n v="1875"/>
    <n v="2019"/>
    <m/>
    <m/>
    <m/>
    <x v="15"/>
    <x v="8"/>
    <m/>
    <m/>
    <m/>
    <m/>
    <m/>
    <m/>
    <x v="1"/>
    <m/>
    <m/>
    <m/>
    <m/>
    <m/>
    <m/>
    <x v="1"/>
    <x v="1"/>
    <m/>
    <m/>
    <x v="0"/>
    <m/>
    <m/>
    <m/>
    <m/>
    <m/>
    <m/>
    <m/>
    <m/>
    <m/>
    <m/>
  </r>
  <r>
    <x v="0"/>
    <s v="Indeferido em 02/07/2019"/>
    <s v="01498.000278/2007-80"/>
    <x v="3"/>
    <x v="2"/>
    <s v="Escada"/>
    <x v="6"/>
    <s v="Engenho Jundiaí - Casa Natal de Cícero Dias"/>
    <n v="1"/>
    <x v="1"/>
    <n v="1"/>
    <n v="1876"/>
    <n v="2019"/>
    <d v="2007-03-16T00:00:00"/>
    <s v="Superintendência"/>
    <d v="2019-06-25T00:00:00"/>
    <x v="15"/>
    <x v="4"/>
    <m/>
    <m/>
    <m/>
    <m/>
    <s v="Bem Imóvel"/>
    <s v="Conjunto Arquitetônico"/>
    <x v="2"/>
    <m/>
    <m/>
    <m/>
    <m/>
    <m/>
    <m/>
    <x v="1"/>
    <x v="1"/>
    <m/>
    <m/>
    <x v="0"/>
    <m/>
    <m/>
    <m/>
    <m/>
    <m/>
    <m/>
    <m/>
    <m/>
    <m/>
    <m/>
  </r>
  <r>
    <x v="2"/>
    <m/>
    <s v="01450.002494/2019-40"/>
    <x v="3"/>
    <x v="3"/>
    <s v="Seropédica"/>
    <x v="2"/>
    <s v="Conjunto Arquitetônico da UFRRJ"/>
    <n v="1"/>
    <x v="1"/>
    <n v="1"/>
    <n v="1877"/>
    <n v="2019"/>
    <m/>
    <m/>
    <m/>
    <x v="15"/>
    <x v="8"/>
    <m/>
    <m/>
    <m/>
    <m/>
    <m/>
    <m/>
    <x v="1"/>
    <m/>
    <m/>
    <m/>
    <m/>
    <m/>
    <m/>
    <x v="1"/>
    <x v="1"/>
    <m/>
    <m/>
    <x v="0"/>
    <m/>
    <m/>
    <m/>
    <m/>
    <m/>
    <m/>
    <m/>
    <m/>
    <m/>
    <m/>
  </r>
  <r>
    <x v="3"/>
    <m/>
    <s v="01510.000667/2019-33"/>
    <x v="0"/>
    <x v="10"/>
    <m/>
    <x v="9"/>
    <s v="Ramal Ferroviário São Francisco do Sul à Porto União"/>
    <n v="1"/>
    <x v="1"/>
    <n v="1"/>
    <n v="1878"/>
    <n v="2019"/>
    <m/>
    <m/>
    <m/>
    <x v="15"/>
    <x v="8"/>
    <s v="DEFERIMENTO"/>
    <m/>
    <m/>
    <m/>
    <m/>
    <m/>
    <x v="1"/>
    <m/>
    <m/>
    <m/>
    <m/>
    <m/>
    <m/>
    <x v="1"/>
    <x v="1"/>
    <m/>
    <m/>
    <x v="0"/>
    <m/>
    <m/>
    <m/>
    <m/>
    <m/>
    <m/>
    <m/>
    <m/>
    <m/>
    <m/>
  </r>
  <r>
    <x v="3"/>
    <s v="Em instrução com apoio do Projeto Onilê UFBA - GTMAF"/>
    <s v="01502.001198/2006-54"/>
    <x v="2"/>
    <x v="5"/>
    <s v="Salvador"/>
    <x v="14"/>
    <s v="Terreiro Zoogobô Bogum Malê Rundó"/>
    <n v="1"/>
    <x v="1"/>
    <n v="1"/>
    <n v="1879"/>
    <n v="2019"/>
    <d v="2006-05-29T00:00:00"/>
    <s v="Fundação Palmares"/>
    <d v="2019-07-08T00:00:00"/>
    <x v="15"/>
    <x v="8"/>
    <m/>
    <m/>
    <m/>
    <m/>
    <s v="Bem Imóvel"/>
    <s v="Conjunto Arquitetônico"/>
    <x v="0"/>
    <m/>
    <m/>
    <m/>
    <m/>
    <m/>
    <m/>
    <x v="1"/>
    <x v="1"/>
    <m/>
    <m/>
    <x v="0"/>
    <m/>
    <m/>
    <m/>
    <m/>
    <m/>
    <m/>
    <m/>
    <m/>
    <m/>
    <m/>
  </r>
  <r>
    <x v="2"/>
    <s v="Enviado para instrução em 21/08/2019"/>
    <s v="01510.000666/2019-99"/>
    <x v="0"/>
    <x v="10"/>
    <s v="Vários"/>
    <x v="9"/>
    <s v="Bioma da Mata Atlântica, Administradora de Bens Tenax Ltda e Patrimônio Industrial e Hidrelétrico da Usina do Bracinho e Piraí"/>
    <n v="1"/>
    <x v="1"/>
    <n v="1"/>
    <n v="1880"/>
    <n v="2019"/>
    <d v="2019-07-03T00:00:00"/>
    <s v="Cidadão Ademir Pfiffer"/>
    <d v="2019-07-08T00:00:00"/>
    <x v="15"/>
    <x v="8"/>
    <m/>
    <m/>
    <m/>
    <m/>
    <s v="Bem Imóvel"/>
    <s v="Conjunto Arquitetônico"/>
    <x v="3"/>
    <m/>
    <m/>
    <m/>
    <m/>
    <m/>
    <m/>
    <x v="1"/>
    <x v="1"/>
    <m/>
    <m/>
    <x v="0"/>
    <m/>
    <m/>
    <m/>
    <m/>
    <m/>
    <m/>
    <m/>
    <m/>
    <m/>
    <m/>
  </r>
  <r>
    <x v="2"/>
    <m/>
    <s v="01496.001004/2010-23"/>
    <x v="2"/>
    <x v="9"/>
    <s v="Saboeiro"/>
    <x v="7"/>
    <s v="Conjunto Urbano de Saboeiro"/>
    <n v="1"/>
    <x v="1"/>
    <n v="1"/>
    <n v="1881"/>
    <n v="2019"/>
    <d v="2019-08-08T00:00:00"/>
    <s v="Promotor de Justiça Leyomar Nunes Pereira"/>
    <d v="2010-08-04T00:00:00"/>
    <x v="15"/>
    <x v="8"/>
    <m/>
    <m/>
    <m/>
    <m/>
    <s v="Bem Imóvel"/>
    <s v="Conjunto Urbano"/>
    <x v="1"/>
    <m/>
    <m/>
    <m/>
    <m/>
    <m/>
    <m/>
    <x v="1"/>
    <x v="1"/>
    <m/>
    <m/>
    <x v="0"/>
    <m/>
    <m/>
    <m/>
    <m/>
    <m/>
    <m/>
    <m/>
    <m/>
    <m/>
    <m/>
  </r>
  <r>
    <x v="2"/>
    <m/>
    <s v="01450.001565/2019-97"/>
    <x v="2"/>
    <x v="9"/>
    <s v="VIçosa do Ceará"/>
    <x v="4"/>
    <s v="Igreja do Céu"/>
    <n v="1"/>
    <x v="1"/>
    <n v="1"/>
    <n v="1882"/>
    <n v="2019"/>
    <d v="2019-04-09T00:00:00"/>
    <s v="Deputado Leandro Leitão"/>
    <d v="2019-08-23T00:00:00"/>
    <x v="15"/>
    <x v="8"/>
    <m/>
    <m/>
    <m/>
    <m/>
    <s v="Bem Imóvel"/>
    <s v="Edificação"/>
    <x v="0"/>
    <m/>
    <m/>
    <m/>
    <m/>
    <m/>
    <m/>
    <x v="1"/>
    <x v="1"/>
    <m/>
    <m/>
    <x v="0"/>
    <m/>
    <m/>
    <m/>
    <m/>
    <m/>
    <m/>
    <m/>
    <m/>
    <m/>
    <m/>
  </r>
  <r>
    <x v="0"/>
    <m/>
    <s v="01502.000227/2003-18"/>
    <x v="2"/>
    <x v="5"/>
    <s v="Feira de Santana"/>
    <x v="4"/>
    <s v="Casarão - Avenida Senhor dos Passos"/>
    <n v="1"/>
    <x v="1"/>
    <n v="1"/>
    <n v="1883"/>
    <n v="2019"/>
    <d v="2003-06-04T00:00:00"/>
    <s v="Assembleia Legislativa do Estado da Bahia - Dep. Walmir Mota"/>
    <d v="2019-08-23T00:00:00"/>
    <x v="15"/>
    <x v="4"/>
    <m/>
    <m/>
    <m/>
    <m/>
    <s v="Bem Imóvel"/>
    <s v="Edificação"/>
    <x v="6"/>
    <m/>
    <m/>
    <m/>
    <m/>
    <m/>
    <m/>
    <x v="1"/>
    <x v="1"/>
    <m/>
    <m/>
    <x v="0"/>
    <m/>
    <m/>
    <m/>
    <m/>
    <m/>
    <m/>
    <m/>
    <m/>
    <m/>
    <m/>
  </r>
  <r>
    <x v="2"/>
    <s v="Encaminhado à superintendência em 16/12/2019"/>
    <s v="01450.002694/2019-01 "/>
    <x v="0"/>
    <x v="0"/>
    <s v="Ivoti"/>
    <x v="10"/>
    <s v="Jardim projetado por Roberto Burle Marx"/>
    <n v="1"/>
    <x v="1"/>
    <n v="1"/>
    <n v="1884"/>
    <n v="2019"/>
    <d v="2019-07-04T00:00:00"/>
    <s v="Instituto Ambiental e Cultural Andréa Scherer"/>
    <d v="2019-08-23T00:00:00"/>
    <x v="15"/>
    <x v="8"/>
    <m/>
    <m/>
    <m/>
    <m/>
    <s v="Bem Imóvel"/>
    <s v="Jardim Histórico"/>
    <x v="6"/>
    <m/>
    <m/>
    <m/>
    <m/>
    <m/>
    <m/>
    <x v="1"/>
    <x v="1"/>
    <m/>
    <m/>
    <x v="0"/>
    <m/>
    <m/>
    <m/>
    <m/>
    <m/>
    <m/>
    <m/>
    <m/>
    <m/>
    <m/>
  </r>
  <r>
    <x v="0"/>
    <s v="indeferido em 09/01/2020"/>
    <s v="01490.000906/2013-45"/>
    <x v="4"/>
    <x v="24"/>
    <s v="Barreirinha"/>
    <x v="9"/>
    <s v="Cemitério de Imigrantes Japoneses"/>
    <n v="1"/>
    <x v="1"/>
    <n v="1"/>
    <n v="1885"/>
    <n v="2019"/>
    <m/>
    <s v="Ministério Público"/>
    <d v="2019-09-30T00:00:00"/>
    <x v="15"/>
    <x v="4"/>
    <m/>
    <d v="2020-01-09T00:00:00"/>
    <m/>
    <m/>
    <s v="Bem Imóvel"/>
    <s v="Equipamento Urbano"/>
    <x v="4"/>
    <m/>
    <m/>
    <m/>
    <m/>
    <m/>
    <m/>
    <x v="1"/>
    <x v="1"/>
    <m/>
    <m/>
    <x v="0"/>
    <m/>
    <m/>
    <m/>
    <m/>
    <m/>
    <m/>
    <m/>
    <m/>
    <m/>
    <m/>
  </r>
  <r>
    <x v="3"/>
    <m/>
    <s v="01498.001749/2018-20"/>
    <x v="2"/>
    <x v="2"/>
    <s v="Camaragibe"/>
    <x v="4"/>
    <s v="Fábrica de Tecidos da Companhia Industrial Pernambucana"/>
    <n v="1"/>
    <x v="1"/>
    <n v="1"/>
    <n v="1886"/>
    <n v="2019"/>
    <d v="2018-09-30T00:00:00"/>
    <s v="Sra. Tereza Cristina Collier"/>
    <d v="2019-10-09T00:00:00"/>
    <x v="15"/>
    <x v="8"/>
    <s v="TOMBAMENTO EMERGENCIAL"/>
    <m/>
    <m/>
    <m/>
    <s v="Bem Imóvel"/>
    <s v="Edificação"/>
    <x v="2"/>
    <m/>
    <m/>
    <m/>
    <m/>
    <m/>
    <m/>
    <x v="1"/>
    <x v="1"/>
    <m/>
    <m/>
    <x v="0"/>
    <m/>
    <m/>
    <m/>
    <m/>
    <m/>
    <m/>
    <m/>
    <m/>
    <m/>
    <m/>
  </r>
  <r>
    <x v="3"/>
    <m/>
    <s v="01514.001294/2019-88"/>
    <x v="3"/>
    <x v="6"/>
    <s v="Pedro Leopoldo"/>
    <x v="16"/>
    <s v="Comunidade de Pimentel"/>
    <n v="1"/>
    <x v="1"/>
    <n v="1"/>
    <n v="1887"/>
    <n v="2019"/>
    <d v="2019-06-24T00:00:00"/>
    <s v="Ministério Público Federal"/>
    <d v="2019-10-14T00:00:00"/>
    <x v="15"/>
    <x v="8"/>
    <m/>
    <m/>
    <m/>
    <m/>
    <s v="Bem Imóvel"/>
    <s v="Quilombo"/>
    <x v="1"/>
    <m/>
    <m/>
    <m/>
    <m/>
    <m/>
    <m/>
    <x v="1"/>
    <x v="1"/>
    <m/>
    <m/>
    <x v="0"/>
    <m/>
    <m/>
    <m/>
    <m/>
    <m/>
    <m/>
    <m/>
    <m/>
    <m/>
    <m/>
  </r>
  <r>
    <x v="2"/>
    <s v="Encaminhado para SE PR em 10/07/2020"/>
    <s v="01508.000432/2019-91"/>
    <x v="0"/>
    <x v="4"/>
    <s v="São Mateus do Sul"/>
    <x v="4"/>
    <s v="Edifício municipal, localizado na esquina das Ruas Dom Pedro II e Barão do Rio Branco"/>
    <n v="1"/>
    <x v="1"/>
    <n v="1"/>
    <n v="1888"/>
    <n v="2019"/>
    <d v="2019-07-08T00:00:00"/>
    <s v="Ver. Fernanda Saldanha, Ver. Julio Balkowski e Ver. Marta Centa"/>
    <d v="2019-12-03T00:00:00"/>
    <x v="15"/>
    <x v="8"/>
    <m/>
    <m/>
    <m/>
    <m/>
    <s v="Bem Imóvel"/>
    <s v="Edificação"/>
    <x v="6"/>
    <m/>
    <m/>
    <m/>
    <m/>
    <m/>
    <m/>
    <x v="1"/>
    <x v="1"/>
    <m/>
    <m/>
    <x v="0"/>
    <m/>
    <m/>
    <m/>
    <m/>
    <m/>
    <m/>
    <m/>
    <m/>
    <m/>
    <m/>
  </r>
  <r>
    <x v="2"/>
    <m/>
    <s v="01450.004882/2019-65"/>
    <x v="2"/>
    <x v="9"/>
    <s v="Barbalha"/>
    <x v="7"/>
    <s v="Centro Histórico de Barbalha"/>
    <n v="1"/>
    <x v="1"/>
    <n v="1"/>
    <n v="1889"/>
    <n v="2019"/>
    <d v="2019-07-24T00:00:00"/>
    <s v="Dep. José Guimarães"/>
    <d v="2019-12-12T00:00:00"/>
    <x v="15"/>
    <x v="8"/>
    <m/>
    <m/>
    <m/>
    <m/>
    <s v="Bem Imóvel"/>
    <s v="Conjunto Urbano"/>
    <x v="3"/>
    <m/>
    <m/>
    <m/>
    <m/>
    <m/>
    <m/>
    <x v="1"/>
    <x v="1"/>
    <m/>
    <m/>
    <x v="0"/>
    <m/>
    <m/>
    <m/>
    <m/>
    <m/>
    <m/>
    <m/>
    <m/>
    <m/>
    <m/>
  </r>
  <r>
    <x v="3"/>
    <m/>
    <s v="01510.000844/2019-81"/>
    <x v="0"/>
    <x v="10"/>
    <s v="Itajaí"/>
    <x v="0"/>
    <s v="Herbário Barbosa Rodrigues"/>
    <n v="1"/>
    <x v="1"/>
    <n v="1"/>
    <n v="1890"/>
    <n v="2019"/>
    <d v="2019-08-26T00:00:00"/>
    <s v="Ellen Chalô Vanzuita dos Santos"/>
    <d v="2019-12-18T00:00:00"/>
    <x v="15"/>
    <x v="8"/>
    <m/>
    <m/>
    <m/>
    <m/>
    <s v="Bem Imóvel"/>
    <s v="Edificação"/>
    <x v="6"/>
    <m/>
    <m/>
    <m/>
    <m/>
    <m/>
    <m/>
    <x v="1"/>
    <x v="1"/>
    <m/>
    <m/>
    <x v="0"/>
    <m/>
    <m/>
    <m/>
    <m/>
    <m/>
    <m/>
    <m/>
    <m/>
    <m/>
    <m/>
  </r>
  <r>
    <x v="2"/>
    <m/>
    <s v="01502.001098/2018-61"/>
    <x v="2"/>
    <x v="5"/>
    <s v="Santo Amaro"/>
    <x v="14"/>
    <s v="ILê AXé Omin J'Jarrum -Terreiro Viva Deus"/>
    <n v="1"/>
    <x v="1"/>
    <n v="1"/>
    <n v="1891"/>
    <n v="2019"/>
    <d v="2018-09-03T00:00:00"/>
    <s v="Associação Beneficente Bembé do Mercado de Santo Amaro"/>
    <d v="2019-12-27T00:00:00"/>
    <x v="15"/>
    <x v="8"/>
    <m/>
    <m/>
    <m/>
    <m/>
    <s v="Bem Imóvel"/>
    <s v="Conjunto Arquitetônico"/>
    <x v="0"/>
    <m/>
    <m/>
    <m/>
    <m/>
    <m/>
    <m/>
    <x v="1"/>
    <x v="1"/>
    <m/>
    <m/>
    <x v="0"/>
    <m/>
    <m/>
    <m/>
    <m/>
    <m/>
    <m/>
    <m/>
    <m/>
    <m/>
    <m/>
  </r>
  <r>
    <x v="2"/>
    <m/>
    <s v="01450.003152/2019-47"/>
    <x v="5"/>
    <x v="23"/>
    <s v="Brasília"/>
    <x v="3"/>
    <s v="Bens do Museu de Armas da Polícia Civil do Distro Federal"/>
    <n v="1"/>
    <x v="1"/>
    <n v="1"/>
    <n v="1892"/>
    <n v="2019"/>
    <d v="2019-08-06T00:00:00"/>
    <s v="Wesley Anonio Ferreira Bonfim - Diretor da Divisão de Polícia Comunitária - PCDF"/>
    <d v="2019-12-27T00:00:00"/>
    <x v="15"/>
    <x v="8"/>
    <m/>
    <m/>
    <m/>
    <m/>
    <s v="Bem Móvel e Integrado"/>
    <s v="Acervo"/>
    <x v="10"/>
    <m/>
    <m/>
    <m/>
    <m/>
    <m/>
    <m/>
    <x v="1"/>
    <x v="1"/>
    <m/>
    <m/>
    <x v="0"/>
    <m/>
    <m/>
    <m/>
    <m/>
    <m/>
    <m/>
    <m/>
    <m/>
    <m/>
    <m/>
  </r>
  <r>
    <x v="2"/>
    <m/>
    <s v="01502.001097/2018-17"/>
    <x v="2"/>
    <x v="5"/>
    <s v="Salvador"/>
    <x v="14"/>
    <s v="Terreiro Ilê Axé Ojú Onirê"/>
    <n v="1"/>
    <x v="1"/>
    <n v="1"/>
    <n v="1893"/>
    <n v="2020"/>
    <d v="2018-09-04T00:00:00"/>
    <s v="Associação Beneficente e Cultural Ilê Axé Ojú Onirè"/>
    <d v="2020-01-14T00:00:00"/>
    <x v="17"/>
    <x v="8"/>
    <m/>
    <m/>
    <m/>
    <m/>
    <s v="Bem Imóvel"/>
    <s v="Conjunto Arquitetônico"/>
    <x v="0"/>
    <m/>
    <m/>
    <m/>
    <m/>
    <m/>
    <m/>
    <x v="1"/>
    <x v="1"/>
    <m/>
    <m/>
    <x v="0"/>
    <m/>
    <m/>
    <m/>
    <m/>
    <m/>
    <m/>
    <m/>
    <m/>
    <m/>
    <m/>
  </r>
  <r>
    <x v="2"/>
    <s v="verificar"/>
    <s v="01450.004960/2019-21"/>
    <x v="0"/>
    <x v="0"/>
    <s v="Mata"/>
    <x v="3"/>
    <s v="Museu Municipal Padre Daniel Cargnin"/>
    <n v="1"/>
    <x v="1"/>
    <n v="1"/>
    <n v="1894"/>
    <n v="2020"/>
    <m/>
    <m/>
    <m/>
    <x v="17"/>
    <x v="8"/>
    <m/>
    <m/>
    <m/>
    <m/>
    <m/>
    <m/>
    <x v="1"/>
    <m/>
    <m/>
    <m/>
    <m/>
    <m/>
    <m/>
    <x v="1"/>
    <x v="1"/>
    <m/>
    <m/>
    <x v="0"/>
    <m/>
    <m/>
    <m/>
    <m/>
    <m/>
    <m/>
    <m/>
    <m/>
    <m/>
    <m/>
  </r>
  <r>
    <x v="2"/>
    <m/>
    <s v="01510.000059/2020-62"/>
    <x v="0"/>
    <x v="10"/>
    <s v="Brusque"/>
    <x v="4"/>
    <s v="Villa Renaux"/>
    <n v="1"/>
    <x v="1"/>
    <n v="1"/>
    <n v="1895"/>
    <n v="2020"/>
    <m/>
    <m/>
    <m/>
    <x v="17"/>
    <x v="8"/>
    <m/>
    <m/>
    <m/>
    <m/>
    <s v="Bem Imóvel"/>
    <s v="Edificação"/>
    <x v="6"/>
    <m/>
    <m/>
    <m/>
    <m/>
    <m/>
    <m/>
    <x v="1"/>
    <x v="1"/>
    <m/>
    <m/>
    <x v="0"/>
    <m/>
    <m/>
    <m/>
    <m/>
    <m/>
    <m/>
    <m/>
    <m/>
    <m/>
    <m/>
  </r>
  <r>
    <x v="3"/>
    <s v="Superintendência solicitou apoio do GTMAF, A viagem para orientar a instrução do processo junto ao Instituto Histórico e Geográfico de Alagoas foi cancelada pois coincidiu com o início da pandemia"/>
    <s v="01403.000050/2012-69"/>
    <x v="2"/>
    <x v="17"/>
    <s v="Maceió"/>
    <x v="3"/>
    <s v="Coleção Perseverança e Auxílio"/>
    <n v="1"/>
    <x v="1"/>
    <n v="1"/>
    <n v="1896"/>
    <n v="2020"/>
    <m/>
    <m/>
    <m/>
    <x v="17"/>
    <x v="8"/>
    <m/>
    <m/>
    <m/>
    <m/>
    <m/>
    <m/>
    <x v="1"/>
    <m/>
    <m/>
    <m/>
    <m/>
    <m/>
    <m/>
    <x v="1"/>
    <x v="1"/>
    <m/>
    <m/>
    <x v="0"/>
    <m/>
    <m/>
    <m/>
    <m/>
    <m/>
    <m/>
    <m/>
    <m/>
    <m/>
    <m/>
  </r>
  <r>
    <x v="2"/>
    <m/>
    <s v="01492.000198/2000-16"/>
    <x v="4"/>
    <x v="11"/>
    <s v="Colares"/>
    <x v="5"/>
    <s v="Ruínas do engenho de Barão do Guajará nas localidades de Cacau e Ovos"/>
    <n v="1"/>
    <x v="1"/>
    <n v="1"/>
    <n v="1897"/>
    <n v="2020"/>
    <m/>
    <m/>
    <m/>
    <x v="17"/>
    <x v="8"/>
    <m/>
    <m/>
    <m/>
    <m/>
    <m/>
    <m/>
    <x v="1"/>
    <m/>
    <m/>
    <m/>
    <m/>
    <m/>
    <m/>
    <x v="1"/>
    <x v="1"/>
    <m/>
    <m/>
    <x v="0"/>
    <m/>
    <m/>
    <m/>
    <m/>
    <m/>
    <m/>
    <m/>
    <m/>
    <m/>
    <m/>
  </r>
  <r>
    <x v="2"/>
    <m/>
    <s v="01492.000120/2007-60"/>
    <x v="4"/>
    <x v="11"/>
    <s v="Belém"/>
    <x v="4"/>
    <s v="Estádio de Futebol do Paysandu Sport Club"/>
    <n v="1"/>
    <x v="1"/>
    <n v="1"/>
    <n v="1898"/>
    <n v="2020"/>
    <m/>
    <m/>
    <m/>
    <x v="17"/>
    <x v="8"/>
    <m/>
    <m/>
    <m/>
    <m/>
    <s v="Bem Imóvel"/>
    <s v="Edificação"/>
    <x v="7"/>
    <m/>
    <m/>
    <m/>
    <m/>
    <m/>
    <m/>
    <x v="1"/>
    <x v="1"/>
    <m/>
    <m/>
    <x v="0"/>
    <m/>
    <m/>
    <m/>
    <m/>
    <m/>
    <m/>
    <m/>
    <m/>
    <m/>
    <m/>
  </r>
  <r>
    <x v="2"/>
    <m/>
    <s v="01492.000120/2005-06"/>
    <x v="4"/>
    <x v="11"/>
    <s v="Barcarena"/>
    <x v="4"/>
    <s v="Igrejas de São João Batista e São Francisco Xavier"/>
    <n v="2"/>
    <x v="1"/>
    <n v="1"/>
    <n v="1899"/>
    <n v="2020"/>
    <m/>
    <m/>
    <m/>
    <x v="17"/>
    <x v="8"/>
    <m/>
    <m/>
    <m/>
    <m/>
    <s v="Bem Imóvel"/>
    <s v="Edificação"/>
    <x v="0"/>
    <m/>
    <m/>
    <m/>
    <m/>
    <m/>
    <m/>
    <x v="1"/>
    <x v="1"/>
    <m/>
    <m/>
    <x v="0"/>
    <m/>
    <m/>
    <m/>
    <m/>
    <m/>
    <m/>
    <m/>
    <m/>
    <m/>
    <m/>
  </r>
  <r>
    <x v="2"/>
    <m/>
    <s v="01492.000087/2003-44"/>
    <x v="4"/>
    <x v="11"/>
    <s v="Belém"/>
    <x v="3"/>
    <s v="Coleções etnográficas da UFPA"/>
    <n v="1"/>
    <x v="1"/>
    <n v="1"/>
    <n v="1900"/>
    <n v="2020"/>
    <m/>
    <m/>
    <m/>
    <x v="17"/>
    <x v="8"/>
    <m/>
    <m/>
    <m/>
    <m/>
    <m/>
    <m/>
    <x v="1"/>
    <m/>
    <m/>
    <m/>
    <m/>
    <m/>
    <m/>
    <x v="1"/>
    <x v="1"/>
    <m/>
    <m/>
    <x v="0"/>
    <m/>
    <m/>
    <m/>
    <m/>
    <m/>
    <m/>
    <m/>
    <m/>
    <m/>
    <m/>
  </r>
  <r>
    <x v="2"/>
    <m/>
    <s v="01492.000078/2000-19"/>
    <x v="4"/>
    <x v="11"/>
    <s v="Limoeiro do Ajuru"/>
    <x v="4"/>
    <s v=" Imóvel residencial na localidade São José do Custódio"/>
    <n v="1"/>
    <x v="1"/>
    <n v="1"/>
    <n v="1901"/>
    <n v="2020"/>
    <m/>
    <m/>
    <m/>
    <x v="17"/>
    <x v="8"/>
    <m/>
    <m/>
    <m/>
    <m/>
    <s v="Bem Imóvel"/>
    <s v="Edificação"/>
    <x v="6"/>
    <m/>
    <m/>
    <m/>
    <m/>
    <m/>
    <m/>
    <x v="1"/>
    <x v="1"/>
    <m/>
    <m/>
    <x v="0"/>
    <m/>
    <m/>
    <m/>
    <m/>
    <m/>
    <m/>
    <m/>
    <m/>
    <m/>
    <m/>
  </r>
  <r>
    <x v="3"/>
    <m/>
    <s v="01492.000077/2005-71"/>
    <x v="4"/>
    <x v="11"/>
    <s v="Belém"/>
    <x v="7"/>
    <s v="Bairro do Reduto"/>
    <n v="1"/>
    <x v="1"/>
    <n v="1"/>
    <n v="1902"/>
    <n v="2020"/>
    <m/>
    <m/>
    <m/>
    <x v="17"/>
    <x v="8"/>
    <m/>
    <m/>
    <m/>
    <m/>
    <s v="Bem Imóvel"/>
    <s v="Conjunto Urbano"/>
    <x v="1"/>
    <m/>
    <m/>
    <m/>
    <m/>
    <m/>
    <m/>
    <x v="1"/>
    <x v="1"/>
    <m/>
    <m/>
    <x v="0"/>
    <m/>
    <m/>
    <m/>
    <m/>
    <m/>
    <m/>
    <m/>
    <m/>
    <m/>
    <m/>
  </r>
  <r>
    <x v="2"/>
    <m/>
    <s v="01492.000252/2012-59"/>
    <x v="4"/>
    <x v="11"/>
    <s v="Belém"/>
    <x v="2"/>
    <s v=" Sede campestre da Tuna Luso Brasileira"/>
    <n v="1"/>
    <x v="1"/>
    <n v="1"/>
    <n v="1903"/>
    <n v="2020"/>
    <m/>
    <m/>
    <m/>
    <x v="17"/>
    <x v="8"/>
    <m/>
    <m/>
    <m/>
    <m/>
    <m/>
    <m/>
    <x v="1"/>
    <m/>
    <m/>
    <m/>
    <m/>
    <m/>
    <m/>
    <x v="1"/>
    <x v="1"/>
    <m/>
    <m/>
    <x v="0"/>
    <m/>
    <m/>
    <m/>
    <m/>
    <m/>
    <m/>
    <m/>
    <m/>
    <m/>
    <m/>
  </r>
  <r>
    <x v="3"/>
    <m/>
    <s v="01408.002036/2010-98"/>
    <x v="2"/>
    <x v="7"/>
    <s v="Pombal"/>
    <x v="4"/>
    <s v="Igreja Rosário dos Homens Pretos"/>
    <n v="1"/>
    <x v="1"/>
    <n v="1"/>
    <n v="1904"/>
    <n v="2020"/>
    <m/>
    <m/>
    <m/>
    <x v="17"/>
    <x v="8"/>
    <m/>
    <m/>
    <m/>
    <m/>
    <s v="Bem Imóvel"/>
    <s v="Edificação"/>
    <x v="0"/>
    <m/>
    <m/>
    <m/>
    <m/>
    <m/>
    <m/>
    <x v="1"/>
    <x v="1"/>
    <m/>
    <m/>
    <x v="0"/>
    <m/>
    <m/>
    <m/>
    <m/>
    <m/>
    <m/>
    <m/>
    <m/>
    <m/>
    <m/>
  </r>
  <r>
    <x v="2"/>
    <m/>
    <s v="01492.000068/2001-56"/>
    <x v="4"/>
    <x v="11"/>
    <s v="Belém"/>
    <x v="6"/>
    <s v="Conjunto paisagístico natural de Alter do Chão"/>
    <n v="1"/>
    <x v="1"/>
    <n v="1"/>
    <n v="1905"/>
    <n v="2020"/>
    <m/>
    <m/>
    <m/>
    <x v="17"/>
    <x v="8"/>
    <m/>
    <m/>
    <m/>
    <m/>
    <m/>
    <m/>
    <x v="1"/>
    <m/>
    <m/>
    <m/>
    <m/>
    <m/>
    <m/>
    <x v="1"/>
    <x v="1"/>
    <m/>
    <m/>
    <x v="0"/>
    <m/>
    <m/>
    <m/>
    <m/>
    <m/>
    <m/>
    <m/>
    <m/>
    <m/>
    <m/>
  </r>
  <r>
    <x v="2"/>
    <m/>
    <s v="01492.000064/2006-82"/>
    <x v="4"/>
    <x v="11"/>
    <s v="Belém"/>
    <x v="4"/>
    <s v="Memorial da Cabanagem"/>
    <n v="1"/>
    <x v="1"/>
    <n v="1"/>
    <n v="1906"/>
    <n v="2020"/>
    <m/>
    <m/>
    <m/>
    <x v="17"/>
    <x v="8"/>
    <m/>
    <m/>
    <m/>
    <m/>
    <m/>
    <m/>
    <x v="1"/>
    <m/>
    <m/>
    <m/>
    <m/>
    <m/>
    <m/>
    <x v="1"/>
    <x v="1"/>
    <m/>
    <m/>
    <x v="0"/>
    <m/>
    <m/>
    <m/>
    <m/>
    <m/>
    <m/>
    <m/>
    <m/>
    <m/>
    <m/>
  </r>
  <r>
    <x v="2"/>
    <m/>
    <s v="01496.000339/2018-81"/>
    <x v="2"/>
    <x v="9"/>
    <s v="Granja"/>
    <x v="4"/>
    <s v="Antiga Casa de Câmara e Cadeia,"/>
    <n v="1"/>
    <x v="1"/>
    <n v="1"/>
    <n v="1907"/>
    <n v="2020"/>
    <m/>
    <m/>
    <m/>
    <x v="17"/>
    <x v="8"/>
    <m/>
    <m/>
    <m/>
    <m/>
    <m/>
    <m/>
    <x v="1"/>
    <m/>
    <m/>
    <m/>
    <m/>
    <m/>
    <m/>
    <x v="1"/>
    <x v="1"/>
    <m/>
    <m/>
    <x v="0"/>
    <m/>
    <m/>
    <m/>
    <m/>
    <m/>
    <m/>
    <m/>
    <m/>
    <m/>
    <m/>
  </r>
  <r>
    <x v="2"/>
    <m/>
    <s v="01492.000139/2016-05"/>
    <x v="4"/>
    <x v="11"/>
    <s v="Santa Izabel "/>
    <x v="2"/>
    <s v="Antigas estações ferroviárias de Santa Izabel e Americano - integrantes da antiga Estrada de Ferro de Bragança&quot;"/>
    <n v="2"/>
    <x v="1"/>
    <n v="1"/>
    <n v="1908"/>
    <n v="2020"/>
    <m/>
    <m/>
    <m/>
    <x v="17"/>
    <x v="8"/>
    <m/>
    <m/>
    <m/>
    <m/>
    <m/>
    <m/>
    <x v="1"/>
    <m/>
    <m/>
    <m/>
    <m/>
    <m/>
    <m/>
    <x v="1"/>
    <x v="1"/>
    <m/>
    <m/>
    <x v="0"/>
    <m/>
    <m/>
    <m/>
    <m/>
    <m/>
    <m/>
    <m/>
    <m/>
    <m/>
    <m/>
  </r>
  <r>
    <x v="2"/>
    <m/>
    <s v="01510.000422/2019-14"/>
    <x v="0"/>
    <x v="10"/>
    <s v="Siderópolis"/>
    <x v="2"/>
    <s v="Conjunto Arquitetônico Industrial Vila Fiorita"/>
    <n v="1"/>
    <x v="1"/>
    <n v="1"/>
    <n v="1909"/>
    <n v="2020"/>
    <m/>
    <m/>
    <m/>
    <x v="17"/>
    <x v="8"/>
    <m/>
    <m/>
    <m/>
    <m/>
    <s v="Bem Imóvel"/>
    <s v="Conjunto Arquitetônico"/>
    <x v="2"/>
    <m/>
    <m/>
    <m/>
    <m/>
    <m/>
    <m/>
    <x v="1"/>
    <x v="1"/>
    <m/>
    <m/>
    <x v="0"/>
    <m/>
    <m/>
    <m/>
    <m/>
    <m/>
    <m/>
    <m/>
    <m/>
    <m/>
    <m/>
  </r>
  <r>
    <x v="2"/>
    <m/>
    <s v="01496.000176/2020-51"/>
    <x v="2"/>
    <x v="9"/>
    <s v="Fortaleza"/>
    <x v="4"/>
    <s v=" Sede do Grupo J. Macedo S/A"/>
    <n v="1"/>
    <x v="1"/>
    <n v="1"/>
    <n v="1910"/>
    <n v="2020"/>
    <m/>
    <m/>
    <m/>
    <x v="17"/>
    <x v="8"/>
    <m/>
    <m/>
    <m/>
    <m/>
    <m/>
    <m/>
    <x v="1"/>
    <m/>
    <m/>
    <m/>
    <m/>
    <m/>
    <m/>
    <x v="1"/>
    <x v="1"/>
    <m/>
    <m/>
    <x v="0"/>
    <m/>
    <m/>
    <m/>
    <m/>
    <m/>
    <m/>
    <m/>
    <m/>
    <m/>
    <m/>
  </r>
  <r>
    <x v="2"/>
    <m/>
    <s v="01492.000169/2020-90"/>
    <x v="4"/>
    <x v="11"/>
    <s v="Belém"/>
    <x v="4"/>
    <s v="Forno crematório"/>
    <n v="1"/>
    <x v="1"/>
    <n v="1"/>
    <n v="1911"/>
    <n v="2020"/>
    <m/>
    <m/>
    <m/>
    <x v="17"/>
    <x v="8"/>
    <m/>
    <m/>
    <m/>
    <m/>
    <s v="Bem Imóvel"/>
    <s v="Equipamento Urbano"/>
    <x v="4"/>
    <m/>
    <m/>
    <m/>
    <m/>
    <m/>
    <m/>
    <x v="1"/>
    <x v="1"/>
    <m/>
    <m/>
    <x v="0"/>
    <m/>
    <m/>
    <m/>
    <m/>
    <m/>
    <m/>
    <m/>
    <m/>
    <m/>
    <m/>
  </r>
  <r>
    <x v="2"/>
    <m/>
    <s v="01510.000125/2020-02"/>
    <x v="0"/>
    <x v="10"/>
    <s v="Brusque"/>
    <x v="4"/>
    <s v="Residência de Lydia Josephina Pizza Polli Wandrey e Waldemar Wandrey, imóvel localizado na Rua Benjamin Constant nº 256, Bairro São Luiz"/>
    <n v="1"/>
    <x v="1"/>
    <n v="1"/>
    <n v="1912"/>
    <n v="2018"/>
    <d v="2020-02-04T00:00:00"/>
    <s v="Proprietária VERIDIANA WANDREY MAFRA"/>
    <d v="2020-07-12T00:00:00"/>
    <x v="17"/>
    <x v="8"/>
    <m/>
    <m/>
    <m/>
    <m/>
    <m/>
    <m/>
    <x v="1"/>
    <m/>
    <m/>
    <m/>
    <m/>
    <m/>
    <m/>
    <x v="1"/>
    <x v="1"/>
    <m/>
    <m/>
    <x v="0"/>
    <m/>
    <m/>
    <m/>
    <m/>
    <m/>
    <m/>
    <m/>
    <m/>
    <m/>
    <m/>
  </r>
  <r>
    <x v="2"/>
    <m/>
    <s v="01492.000003/2020-73"/>
    <x v="4"/>
    <x v="11"/>
    <s v="Óbidos"/>
    <x v="7"/>
    <s v="Centro Histórico de Óbidos"/>
    <n v="1"/>
    <x v="1"/>
    <n v="1"/>
    <n v="1913"/>
    <n v="2020"/>
    <m/>
    <m/>
    <m/>
    <x v="17"/>
    <x v="8"/>
    <m/>
    <m/>
    <m/>
    <m/>
    <m/>
    <m/>
    <x v="1"/>
    <m/>
    <m/>
    <m/>
    <m/>
    <m/>
    <m/>
    <x v="1"/>
    <x v="1"/>
    <m/>
    <m/>
    <x v="0"/>
    <m/>
    <m/>
    <m/>
    <m/>
    <m/>
    <m/>
    <m/>
    <m/>
    <m/>
    <m/>
  </r>
  <r>
    <x v="2"/>
    <m/>
    <s v="71000.023296/2020-37"/>
    <x v="2"/>
    <x v="31"/>
    <s v="Recife"/>
    <x v="4"/>
    <s v="Sobrado da escritora Clarice Lispector"/>
    <n v="1"/>
    <x v="1"/>
    <n v="1"/>
    <n v="1914"/>
    <n v="2020"/>
    <d v="2020-04-29T00:00:00"/>
    <s v="AISOACB"/>
    <d v="2020-07-14T00:00:00"/>
    <x v="17"/>
    <x v="8"/>
    <m/>
    <m/>
    <m/>
    <m/>
    <s v="Bem Imóvel"/>
    <s v="Edificação"/>
    <x v="6"/>
    <m/>
    <m/>
    <m/>
    <m/>
    <m/>
    <m/>
    <x v="1"/>
    <x v="1"/>
    <m/>
    <m/>
    <x v="0"/>
    <m/>
    <m/>
    <m/>
    <m/>
    <m/>
    <m/>
    <m/>
    <m/>
    <m/>
    <m/>
  </r>
  <r>
    <x v="2"/>
    <m/>
    <s v="01492.000110/2015-34"/>
    <x v="4"/>
    <x v="11"/>
    <s v="Belém"/>
    <x v="4"/>
    <s v="Casa Modernista à travessa Padre Eutíquio nº 1879"/>
    <n v="1"/>
    <x v="1"/>
    <n v="1"/>
    <n v="1915"/>
    <n v="2020"/>
    <d v="2015-02-20T00:00:00"/>
    <s v="Carta externa de Cidadão - arq. Rony Cordeiro"/>
    <d v="2020-08-03T00:00:00"/>
    <x v="17"/>
    <x v="8"/>
    <m/>
    <m/>
    <m/>
    <m/>
    <m/>
    <m/>
    <x v="1"/>
    <m/>
    <m/>
    <m/>
    <m/>
    <m/>
    <m/>
    <x v="1"/>
    <x v="1"/>
    <m/>
    <m/>
    <x v="0"/>
    <m/>
    <m/>
    <m/>
    <m/>
    <m/>
    <m/>
    <m/>
    <m/>
    <m/>
    <m/>
  </r>
  <r>
    <x v="0"/>
    <m/>
    <s v="01492.000050/2008-21"/>
    <x v="4"/>
    <x v="11"/>
    <s v="Belém"/>
    <x v="4"/>
    <s v="Imóvel à Travessa João Balbi, nº 201"/>
    <n v="1"/>
    <x v="1"/>
    <n v="1"/>
    <n v="1916"/>
    <n v="2020"/>
    <m/>
    <m/>
    <m/>
    <x v="17"/>
    <x v="4"/>
    <m/>
    <d v="2020-08-24T00:00:00"/>
    <m/>
    <m/>
    <m/>
    <m/>
    <x v="1"/>
    <m/>
    <m/>
    <m/>
    <m/>
    <m/>
    <m/>
    <x v="1"/>
    <x v="1"/>
    <m/>
    <m/>
    <x v="0"/>
    <m/>
    <m/>
    <m/>
    <m/>
    <m/>
    <m/>
    <m/>
    <m/>
    <m/>
    <m/>
  </r>
  <r>
    <x v="3"/>
    <m/>
    <s v="01492.000033/2000-29"/>
    <x v="4"/>
    <x v="11"/>
    <s v="Belém"/>
    <x v="2"/>
    <s v="Conjunto neocolonial na Avenida Governador José Malcher e Travessa João Balbi"/>
    <n v="1"/>
    <x v="1"/>
    <n v="1"/>
    <n v="1917"/>
    <n v="2020"/>
    <m/>
    <m/>
    <m/>
    <x v="17"/>
    <x v="8"/>
    <s v="INDEFERIMENTO"/>
    <m/>
    <m/>
    <m/>
    <m/>
    <m/>
    <x v="1"/>
    <m/>
    <m/>
    <m/>
    <m/>
    <m/>
    <m/>
    <x v="1"/>
    <x v="1"/>
    <m/>
    <m/>
    <x v="0"/>
    <m/>
    <m/>
    <m/>
    <m/>
    <m/>
    <m/>
    <m/>
    <m/>
    <m/>
    <m/>
  </r>
  <r>
    <x v="2"/>
    <m/>
    <s v="01492.000019/2002-02"/>
    <x v="4"/>
    <x v="11"/>
    <s v="Belém"/>
    <x v="4"/>
    <s v="Prédio do Instituto Carlos Gomes"/>
    <n v="1"/>
    <x v="1"/>
    <n v="1"/>
    <n v="1918"/>
    <n v="2020"/>
    <m/>
    <m/>
    <m/>
    <x v="17"/>
    <x v="8"/>
    <m/>
    <m/>
    <m/>
    <m/>
    <m/>
    <m/>
    <x v="1"/>
    <m/>
    <m/>
    <m/>
    <m/>
    <m/>
    <m/>
    <x v="1"/>
    <x v="1"/>
    <m/>
    <m/>
    <x v="0"/>
    <m/>
    <m/>
    <m/>
    <m/>
    <m/>
    <m/>
    <m/>
    <m/>
    <m/>
    <m/>
  </r>
  <r>
    <x v="2"/>
    <m/>
    <s v="01514.900911/2017-68"/>
    <x v="4"/>
    <x v="11"/>
    <s v="Belém"/>
    <x v="8"/>
    <s v="Chafariz de Pitangui"/>
    <n v="1"/>
    <x v="1"/>
    <n v="1"/>
    <n v="1919"/>
    <n v="2020"/>
    <m/>
    <m/>
    <m/>
    <x v="17"/>
    <x v="8"/>
    <m/>
    <m/>
    <m/>
    <m/>
    <m/>
    <m/>
    <x v="1"/>
    <m/>
    <m/>
    <m/>
    <m/>
    <m/>
    <m/>
    <x v="1"/>
    <x v="1"/>
    <m/>
    <m/>
    <x v="0"/>
    <m/>
    <m/>
    <m/>
    <m/>
    <m/>
    <m/>
    <m/>
    <m/>
    <m/>
    <m/>
  </r>
  <r>
    <x v="2"/>
    <m/>
    <s v="01498.000403/2020-29"/>
    <x v="2"/>
    <x v="31"/>
    <s v="Cabo de Santo Agostinho"/>
    <x v="2"/>
    <s v="Engenho Massangana"/>
    <n v="1"/>
    <x v="1"/>
    <n v="1"/>
    <n v="1920"/>
    <n v="2020"/>
    <m/>
    <m/>
    <m/>
    <x v="17"/>
    <x v="8"/>
    <m/>
    <m/>
    <m/>
    <m/>
    <s v="Bem Imóvel"/>
    <s v="Conjunto Arquitetônico"/>
    <x v="2"/>
    <m/>
    <m/>
    <m/>
    <m/>
    <m/>
    <m/>
    <x v="1"/>
    <x v="1"/>
    <m/>
    <m/>
    <x v="0"/>
    <m/>
    <m/>
    <m/>
    <m/>
    <m/>
    <m/>
    <m/>
    <m/>
    <m/>
    <m/>
  </r>
  <r>
    <x v="2"/>
    <m/>
    <s v="01502.001252/2019-86"/>
    <x v="2"/>
    <x v="5"/>
    <s v="Caetité"/>
    <x v="14"/>
    <s v="Terreiro de Candomblé Ilê Asé Danadana"/>
    <n v="1"/>
    <x v="1"/>
    <n v="1"/>
    <n v="1921"/>
    <n v="2020"/>
    <m/>
    <m/>
    <m/>
    <x v="17"/>
    <x v="8"/>
    <m/>
    <m/>
    <m/>
    <m/>
    <s v="Bem Imóvel"/>
    <s v="Conjunto Arquitetônico"/>
    <x v="5"/>
    <m/>
    <m/>
    <m/>
    <m/>
    <m/>
    <m/>
    <x v="1"/>
    <x v="1"/>
    <m/>
    <m/>
    <x v="0"/>
    <m/>
    <m/>
    <m/>
    <m/>
    <m/>
    <m/>
    <m/>
    <m/>
    <m/>
    <m/>
  </r>
  <r>
    <x v="2"/>
    <m/>
    <s v="01498.000549/2020-74"/>
    <x v="2"/>
    <x v="31"/>
    <s v="Recife"/>
    <x v="2"/>
    <s v="Conjunto Arquitetônico do Campus Casa Forte da Fundação Joaquim Nabuco"/>
    <n v="1"/>
    <x v="1"/>
    <n v="1"/>
    <n v="1922"/>
    <n v="2020"/>
    <m/>
    <m/>
    <m/>
    <x v="17"/>
    <x v="8"/>
    <m/>
    <m/>
    <m/>
    <m/>
    <s v="Bem Imóvel"/>
    <s v="Conjunto Arquitetônico"/>
    <x v="7"/>
    <m/>
    <m/>
    <m/>
    <m/>
    <m/>
    <m/>
    <x v="1"/>
    <x v="1"/>
    <m/>
    <m/>
    <x v="0"/>
    <m/>
    <m/>
    <m/>
    <m/>
    <m/>
    <m/>
    <m/>
    <m/>
    <m/>
    <m/>
  </r>
  <r>
    <x v="2"/>
    <m/>
    <s v="01492.000401/2019-56"/>
    <x v="4"/>
    <x v="11"/>
    <s v="Marabá"/>
    <x v="3"/>
    <s v="Coleções da Fundação Casa de Cultura de Marabá"/>
    <n v="1"/>
    <x v="1"/>
    <n v="1"/>
    <n v="1923"/>
    <n v="2020"/>
    <d v="2019-09-09T00:00:00"/>
    <m/>
    <d v="2020-10-13T00:00:00"/>
    <x v="17"/>
    <x v="8"/>
    <m/>
    <m/>
    <m/>
    <m/>
    <s v="Bem Móvel e Integrado"/>
    <s v="Coleção"/>
    <x v="1"/>
    <m/>
    <m/>
    <m/>
    <m/>
    <m/>
    <m/>
    <x v="1"/>
    <x v="1"/>
    <m/>
    <m/>
    <x v="0"/>
    <m/>
    <m/>
    <m/>
    <m/>
    <m/>
    <m/>
    <m/>
    <m/>
    <m/>
    <m/>
  </r>
  <r>
    <x v="2"/>
    <m/>
    <s v="01506.004749/2019-16"/>
    <x v="3"/>
    <x v="12"/>
    <s v="São Paulo"/>
    <x v="2"/>
    <s v="Faculdade de Direito da Universidade de São Paulo"/>
    <n v="1"/>
    <x v="1"/>
    <n v="1"/>
    <n v="1924"/>
    <n v="2020"/>
    <d v="2019-12-09T00:00:00"/>
    <s v="cidadão: Hélcio Maciel Franca Madeira e Carlos Alexandre Böttcher"/>
    <d v="2020-10-13T00:00:00"/>
    <x v="17"/>
    <x v="8"/>
    <m/>
    <m/>
    <m/>
    <m/>
    <s v="Bem Imóvel"/>
    <s v="Conjunto Arquitetônico"/>
    <x v="7"/>
    <m/>
    <m/>
    <m/>
    <m/>
    <m/>
    <m/>
    <x v="1"/>
    <x v="1"/>
    <m/>
    <m/>
    <x v="0"/>
    <m/>
    <m/>
    <m/>
    <m/>
    <m/>
    <m/>
    <m/>
    <m/>
    <m/>
    <m/>
  </r>
  <r>
    <x v="0"/>
    <m/>
    <s v="01500.004751/2019-45"/>
    <x v="3"/>
    <x v="3"/>
    <s v="Rio de Janeiro"/>
    <x v="4"/>
    <s v="Quiosques 19 e 20 da Lagoa Rodrigo de Freitas"/>
    <n v="1"/>
    <x v="1"/>
    <n v="1"/>
    <n v="1925"/>
    <n v="2020"/>
    <d v="2019-11-08T00:00:00"/>
    <s v="empresa Palaphita Kitch Comércio de Gêneros alimentícios LTDA"/>
    <d v="2020-12-03T00:00:00"/>
    <x v="17"/>
    <x v="4"/>
    <m/>
    <d v="2020-12-03T00:00:00"/>
    <m/>
    <m/>
    <m/>
    <m/>
    <x v="1"/>
    <m/>
    <m/>
    <m/>
    <m/>
    <m/>
    <m/>
    <x v="1"/>
    <x v="1"/>
    <m/>
    <m/>
    <x v="0"/>
    <m/>
    <m/>
    <m/>
    <m/>
    <m/>
    <m/>
    <m/>
    <m/>
    <m/>
    <m/>
  </r>
  <r>
    <x v="3"/>
    <m/>
    <s v="01510.001210/2019-46"/>
    <x v="0"/>
    <x v="10"/>
    <s v="Brusque"/>
    <x v="2"/>
    <s v="Conjunto de casarões em Brusque"/>
    <n v="1"/>
    <x v="1"/>
    <n v="1"/>
    <n v="1926"/>
    <n v="2020"/>
    <d v="2019-12-19T00:00:00"/>
    <s v="Cidadão (Altair José Formento)"/>
    <d v="2020-12-03T00:00:00"/>
    <x v="17"/>
    <x v="8"/>
    <m/>
    <m/>
    <m/>
    <m/>
    <m/>
    <m/>
    <x v="1"/>
    <m/>
    <m/>
    <m/>
    <m/>
    <m/>
    <m/>
    <x v="1"/>
    <x v="1"/>
    <m/>
    <m/>
    <x v="0"/>
    <m/>
    <m/>
    <m/>
    <m/>
    <m/>
    <m/>
    <m/>
    <m/>
    <m/>
    <m/>
  </r>
  <r>
    <x v="3"/>
    <m/>
    <s v="01450.003129/2019-52"/>
    <x v="3"/>
    <x v="12"/>
    <s v="São Paulo"/>
    <x v="2"/>
    <s v="Hospital da Cruz Vermelha Brasileira (antigo hospital dos defeitos da face)"/>
    <n v="1"/>
    <x v="1"/>
    <n v="1"/>
    <n v="1927"/>
    <n v="2020"/>
    <d v="2019-08-04T00:00:00"/>
    <s v="Cidadão José Carlo Ferreira"/>
    <d v="2020-12-03T00:00:00"/>
    <x v="17"/>
    <x v="8"/>
    <m/>
    <m/>
    <m/>
    <m/>
    <s v="Bem Imóvel"/>
    <s v="Conjunto Arquitetônico"/>
    <x v="7"/>
    <m/>
    <m/>
    <m/>
    <m/>
    <m/>
    <m/>
    <x v="1"/>
    <x v="1"/>
    <m/>
    <m/>
    <x v="0"/>
    <m/>
    <m/>
    <m/>
    <m/>
    <m/>
    <m/>
    <m/>
    <m/>
    <m/>
    <m/>
  </r>
  <r>
    <x v="3"/>
    <s v="Para análise da CGID"/>
    <s v="01450.004798/2012-75"/>
    <x v="5"/>
    <x v="23"/>
    <s v="Planaltina"/>
    <x v="10"/>
    <s v="Pedra Fundamental da Capital Federal"/>
    <n v="1"/>
    <x v="1"/>
    <n v="1"/>
    <n v="1928"/>
    <n v="2020"/>
    <d v="2012-02-27T00:00:00"/>
    <s v="Deputado Carlos Bezerra"/>
    <d v="2020-12-03T00:00:00"/>
    <x v="17"/>
    <x v="8"/>
    <s v="DEFERIMENTO"/>
    <m/>
    <m/>
    <m/>
    <m/>
    <m/>
    <x v="1"/>
    <m/>
    <m/>
    <m/>
    <m/>
    <m/>
    <m/>
    <x v="1"/>
    <x v="1"/>
    <m/>
    <m/>
    <x v="0"/>
    <m/>
    <m/>
    <m/>
    <m/>
    <m/>
    <m/>
    <m/>
    <m/>
    <m/>
    <m/>
  </r>
  <r>
    <x v="3"/>
    <m/>
    <s v="01492.000043/1997-05"/>
    <x v="4"/>
    <x v="11"/>
    <s v="Belém"/>
    <x v="4"/>
    <s v="Santa Casa de Misericórdia"/>
    <n v="1"/>
    <x v="1"/>
    <n v="1"/>
    <n v="1929"/>
    <n v="2020"/>
    <m/>
    <s v="Cidadão - Hilda Veiga Bezerra"/>
    <d v="2020-12-03T00:00:00"/>
    <x v="17"/>
    <x v="8"/>
    <m/>
    <m/>
    <m/>
    <m/>
    <m/>
    <m/>
    <x v="1"/>
    <m/>
    <m/>
    <m/>
    <m/>
    <m/>
    <m/>
    <x v="1"/>
    <x v="1"/>
    <m/>
    <m/>
    <x v="0"/>
    <m/>
    <m/>
    <m/>
    <m/>
    <m/>
    <m/>
    <m/>
    <m/>
    <m/>
    <m/>
  </r>
  <r>
    <x v="3"/>
    <m/>
    <s v="01500.004233/2019-21"/>
    <x v="3"/>
    <x v="3"/>
    <s v="Nova Friburgo"/>
    <x v="2"/>
    <s v="Conjunto da Fábrica Filó"/>
    <n v="1"/>
    <x v="1"/>
    <n v="1"/>
    <n v="1930"/>
    <n v="2020"/>
    <d v="2018-05-08T00:00:00"/>
    <s v="MPF"/>
    <d v="2020-12-30T00:00:00"/>
    <x v="17"/>
    <x v="8"/>
    <m/>
    <m/>
    <m/>
    <m/>
    <m/>
    <m/>
    <x v="1"/>
    <m/>
    <m/>
    <m/>
    <m/>
    <m/>
    <m/>
    <x v="1"/>
    <x v="1"/>
    <m/>
    <m/>
    <x v="0"/>
    <m/>
    <m/>
    <m/>
    <m/>
    <m/>
    <m/>
    <m/>
    <m/>
    <m/>
    <m/>
  </r>
  <r>
    <x v="3"/>
    <s v="Foi solicitada urgência."/>
    <s v="01506.001806/2020-49"/>
    <x v="3"/>
    <x v="12"/>
    <s v="São Paulo"/>
    <x v="2"/>
    <s v="Conjunto Desportivo Constâncio Vaz Guimarães"/>
    <n v="1"/>
    <x v="1"/>
    <n v="1"/>
    <n v="1931"/>
    <n v="2020"/>
    <d v="2020-12-09T00:00:00"/>
    <s v="Cidadão: Ricardo Sant'Anna"/>
    <d v="2020-12-30T00:00:00"/>
    <x v="17"/>
    <x v="8"/>
    <s v="TOMBAMENTO EMERGENCIAL"/>
    <m/>
    <m/>
    <m/>
    <m/>
    <m/>
    <x v="1"/>
    <m/>
    <m/>
    <m/>
    <m/>
    <m/>
    <m/>
    <x v="1"/>
    <x v="1"/>
    <m/>
    <m/>
    <x v="0"/>
    <m/>
    <m/>
    <m/>
    <m/>
    <m/>
    <m/>
    <m/>
    <m/>
    <m/>
    <m/>
  </r>
  <r>
    <x v="0"/>
    <m/>
    <s v="01506.004315/2019-16"/>
    <x v="3"/>
    <x v="12"/>
    <s v="São Paulo"/>
    <x v="4"/>
    <s v="Muro Histórico do Parque Augusta"/>
    <n v="1"/>
    <x v="1"/>
    <n v="1"/>
    <n v="1932"/>
    <n v="2020"/>
    <d v="2019-10-16T00:00:00"/>
    <s v="Cidadão (Movimento Parque Augusta): Daniel da Silva Taranta "/>
    <d v="2020-12-30T00:00:00"/>
    <x v="17"/>
    <x v="4"/>
    <m/>
    <d v="2020-12-30T00:00:00"/>
    <m/>
    <m/>
    <m/>
    <m/>
    <x v="1"/>
    <m/>
    <m/>
    <m/>
    <m/>
    <m/>
    <m/>
    <x v="1"/>
    <x v="1"/>
    <m/>
    <m/>
    <x v="0"/>
    <m/>
    <m/>
    <m/>
    <m/>
    <m/>
    <m/>
    <m/>
    <m/>
    <m/>
    <m/>
  </r>
  <r>
    <x v="3"/>
    <m/>
    <s v="01450.004630/2019-36"/>
    <x v="0"/>
    <x v="0"/>
    <s v="São Borja"/>
    <x v="3"/>
    <s v="Acervo jesuítico-missioneiro de São Borja"/>
    <n v="1"/>
    <x v="1"/>
    <n v="1"/>
    <n v="1933"/>
    <n v="2020"/>
    <d v="2019-11-04T00:00:00"/>
    <s v="Cidadã (profa. IFF - São Borja): Eliane Martins Coelho"/>
    <d v="2020-12-30T00:00:00"/>
    <x v="17"/>
    <x v="8"/>
    <m/>
    <m/>
    <m/>
    <m/>
    <m/>
    <m/>
    <x v="1"/>
    <m/>
    <m/>
    <m/>
    <m/>
    <m/>
    <m/>
    <x v="1"/>
    <x v="1"/>
    <m/>
    <m/>
    <x v="0"/>
    <m/>
    <m/>
    <m/>
    <m/>
    <m/>
    <m/>
    <m/>
    <m/>
    <m/>
    <m/>
  </r>
  <r>
    <x v="2"/>
    <s v="encaminhado para instrução em 29/01/2021"/>
    <s v="01492.000020/2020-19"/>
    <x v="4"/>
    <x v="11"/>
    <s v="Belém"/>
    <x v="3"/>
    <s v="Acervo do Centro de Memória da Amazônia - CMA/UFPA"/>
    <n v="1"/>
    <x v="1"/>
    <n v="1"/>
    <n v="1934"/>
    <n v="2020"/>
    <d v="2020-01-15T00:00:00"/>
    <s v="Cidadão: William Gaia Farias (Diretor do Centro de Memória da Amazônia - CMA/UFPA)"/>
    <d v="2020-12-30T00:00:00"/>
    <x v="17"/>
    <x v="8"/>
    <m/>
    <m/>
    <m/>
    <m/>
    <m/>
    <m/>
    <x v="1"/>
    <m/>
    <m/>
    <m/>
    <m/>
    <m/>
    <m/>
    <x v="1"/>
    <x v="1"/>
    <m/>
    <m/>
    <x v="0"/>
    <m/>
    <m/>
    <m/>
    <m/>
    <m/>
    <m/>
    <m/>
    <m/>
    <m/>
    <m/>
  </r>
  <r>
    <x v="2"/>
    <s v="encaminhado para instrução em 29/01/2021"/>
    <s v="01492.000207/2006-56"/>
    <x v="4"/>
    <x v="11"/>
    <s v="Belém"/>
    <x v="4"/>
    <s v="Central Hotel"/>
    <n v="1"/>
    <x v="1"/>
    <n v="1"/>
    <n v="1935"/>
    <n v="2020"/>
    <d v="2006-10-05T00:00:00"/>
    <s v="Movimento Central Hotel"/>
    <d v="2020-12-30T00:00:00"/>
    <x v="17"/>
    <x v="8"/>
    <m/>
    <m/>
    <m/>
    <m/>
    <m/>
    <m/>
    <x v="1"/>
    <m/>
    <m/>
    <m/>
    <m/>
    <m/>
    <m/>
    <x v="1"/>
    <x v="1"/>
    <m/>
    <m/>
    <x v="0"/>
    <m/>
    <m/>
    <m/>
    <m/>
    <m/>
    <m/>
    <m/>
    <m/>
    <m/>
    <m/>
  </r>
  <r>
    <x v="3"/>
    <m/>
    <s v="01514.000347/2020-87"/>
    <x v="3"/>
    <x v="6"/>
    <s v="Timóteo"/>
    <x v="4"/>
    <s v="Forno Hoffmann"/>
    <n v="1"/>
    <x v="1"/>
    <n v="1"/>
    <n v="1936"/>
    <n v="2020"/>
    <d v="2020-02-21T00:00:00"/>
    <s v="Prefeitura Municipal de Timóteo"/>
    <d v="2020-12-30T00:00:00"/>
    <x v="17"/>
    <x v="8"/>
    <m/>
    <m/>
    <m/>
    <m/>
    <m/>
    <m/>
    <x v="1"/>
    <m/>
    <m/>
    <m/>
    <m/>
    <m/>
    <m/>
    <x v="1"/>
    <x v="1"/>
    <m/>
    <m/>
    <x v="0"/>
    <m/>
    <m/>
    <m/>
    <m/>
    <m/>
    <m/>
    <m/>
    <m/>
    <m/>
    <m/>
  </r>
  <r>
    <x v="0"/>
    <m/>
    <s v="01450.003158/2019-14"/>
    <x v="3"/>
    <x v="12"/>
    <s v="São Paulo"/>
    <x v="4"/>
    <s v="Túmulo do Servo de Deus Antoninho da Rocha Marmo"/>
    <n v="1"/>
    <x v="1"/>
    <n v="1"/>
    <n v="1937"/>
    <n v="2020"/>
    <d v="2019-08-06T00:00:00"/>
    <s v="Cidadão: José Carlos Rocha Ferreira"/>
    <d v="2020-12-30T00:00:00"/>
    <x v="17"/>
    <x v="4"/>
    <m/>
    <d v="2020-12-30T00:00:00"/>
    <m/>
    <m/>
    <m/>
    <m/>
    <x v="1"/>
    <m/>
    <m/>
    <m/>
    <m/>
    <m/>
    <m/>
    <x v="1"/>
    <x v="1"/>
    <m/>
    <m/>
    <x v="0"/>
    <m/>
    <m/>
    <m/>
    <m/>
    <m/>
    <m/>
    <m/>
    <m/>
    <m/>
    <m/>
  </r>
  <r>
    <x v="0"/>
    <m/>
    <s v="01506.002495/2019-00"/>
    <x v="3"/>
    <x v="12"/>
    <s v="Bertioga"/>
    <x v="9"/>
    <s v="Usina Hidrelétrica de Itatinga"/>
    <n v="1"/>
    <x v="1"/>
    <n v="1"/>
    <n v="1938"/>
    <n v="2020"/>
    <d v="2019-05-29T00:00:00"/>
    <s v="Câmara Municipal de Santos"/>
    <d v="2021-01-22T00:00:00"/>
    <x v="17"/>
    <x v="4"/>
    <m/>
    <d v="2021-01-22T00:00:00"/>
    <m/>
    <m/>
    <m/>
    <m/>
    <x v="1"/>
    <m/>
    <m/>
    <m/>
    <m/>
    <m/>
    <m/>
    <x v="1"/>
    <x v="1"/>
    <m/>
    <m/>
    <x v="0"/>
    <m/>
    <m/>
    <m/>
    <m/>
    <m/>
    <m/>
    <m/>
    <m/>
    <m/>
    <m/>
  </r>
  <r>
    <x v="2"/>
    <m/>
    <s v="01506.000909/2020-91"/>
    <x v="3"/>
    <x v="12"/>
    <s v="Atibaia"/>
    <x v="11"/>
    <s v="Monumento Natural da Pedra Grande"/>
    <n v="1"/>
    <x v="1"/>
    <n v="1"/>
    <n v="1939"/>
    <n v="2021"/>
    <d v="2020-06-06T00:00:00"/>
    <s v="Marco Antonio Sanches Cherfêm"/>
    <d v="2021-01-22T00:00:00"/>
    <x v="17"/>
    <x v="8"/>
    <m/>
    <m/>
    <m/>
    <m/>
    <s v="Bem Imóvel"/>
    <s v="Paisagem"/>
    <x v="1"/>
    <m/>
    <m/>
    <m/>
    <m/>
    <m/>
    <m/>
    <x v="1"/>
    <x v="1"/>
    <m/>
    <m/>
    <x v="0"/>
    <m/>
    <m/>
    <m/>
    <m/>
    <m/>
    <m/>
    <m/>
    <m/>
    <m/>
    <m/>
  </r>
  <r>
    <x v="2"/>
    <s v="encaminhado para SE em 13/06/21"/>
    <s v="01508.000028/2021-31"/>
    <x v="0"/>
    <x v="4"/>
    <s v="Curitiba"/>
    <x v="4"/>
    <s v="Palácio Garibaldi"/>
    <n v="1"/>
    <x v="1"/>
    <n v="1"/>
    <n v="1940"/>
    <n v="2021"/>
    <d v="2021-01-11T00:00:00"/>
    <s v="Presidente da Associação Giuseppe Garibaldi"/>
    <d v="2021-02-12T00:00:00"/>
    <x v="17"/>
    <x v="8"/>
    <m/>
    <m/>
    <m/>
    <m/>
    <s v="Bem Imóvel"/>
    <s v="Edificação"/>
    <x v="6"/>
    <m/>
    <m/>
    <m/>
    <m/>
    <m/>
    <m/>
    <x v="1"/>
    <x v="1"/>
    <m/>
    <m/>
    <x v="0"/>
    <m/>
    <m/>
    <m/>
    <m/>
    <m/>
    <m/>
    <m/>
    <m/>
    <m/>
    <m/>
  </r>
  <r>
    <x v="3"/>
    <s v="Emergencial caracterizado"/>
    <s v="01551.000013/2021-48"/>
    <x v="5"/>
    <x v="23"/>
    <s v="Brasília"/>
    <x v="4"/>
    <s v="Brasília Palace Hotel"/>
    <n v="1"/>
    <x v="1"/>
    <n v="1"/>
    <n v="1941"/>
    <n v="2021"/>
    <d v="2021-01-21T00:00:00"/>
    <s v="Superintendência"/>
    <d v="2021-03-09T00:00:00"/>
    <x v="17"/>
    <x v="8"/>
    <s v="TOMBAMENTO EMERGENCIAL"/>
    <m/>
    <m/>
    <m/>
    <s v="Bem Imóvel"/>
    <s v="Edificação"/>
    <x v="6"/>
    <m/>
    <m/>
    <m/>
    <m/>
    <m/>
    <m/>
    <x v="1"/>
    <x v="1"/>
    <m/>
    <m/>
    <x v="0"/>
    <m/>
    <m/>
    <m/>
    <m/>
    <m/>
    <m/>
    <m/>
    <m/>
    <m/>
    <m/>
  </r>
  <r>
    <x v="2"/>
    <s v="encaminhado para instrução da SE-BA em 23/03/221"/>
    <s v="01450.012786/2005-95"/>
    <x v="2"/>
    <x v="5"/>
    <s v="Salvador"/>
    <x v="14"/>
    <s v="Terreiro Axé Maroketu"/>
    <n v="1"/>
    <x v="1"/>
    <n v="1"/>
    <n v="1942"/>
    <n v="2021"/>
    <d v="2005-09-18T00:00:00"/>
    <s v="Mãe Pastora de Iemanjá"/>
    <d v="2021-03-09T00:00:00"/>
    <x v="17"/>
    <x v="8"/>
    <m/>
    <m/>
    <m/>
    <m/>
    <s v="Bem Imóvel"/>
    <s v="Conjunto Arquitetônico"/>
    <x v="0"/>
    <m/>
    <m/>
    <m/>
    <m/>
    <m/>
    <m/>
    <x v="1"/>
    <x v="1"/>
    <m/>
    <m/>
    <x v="0"/>
    <m/>
    <m/>
    <m/>
    <m/>
    <m/>
    <m/>
    <m/>
    <m/>
    <m/>
    <m/>
  </r>
  <r>
    <x v="2"/>
    <m/>
    <s v="01450.002926/2019-12"/>
    <x v="3"/>
    <x v="12"/>
    <s v="Jundiaí"/>
    <x v="2"/>
    <s v="Associação Esportiva Caxambú"/>
    <n v="1"/>
    <x v="1"/>
    <n v="1"/>
    <n v="1943"/>
    <n v="2021"/>
    <d v="2019-07-29T00:00:00"/>
    <s v="Associação esportica Caxambú"/>
    <d v="2021-03-09T00:00:00"/>
    <x v="17"/>
    <x v="8"/>
    <m/>
    <m/>
    <m/>
    <m/>
    <s v="Bem Imóvel"/>
    <s v="Conjunto Arquitetônico"/>
    <x v="1"/>
    <m/>
    <m/>
    <m/>
    <m/>
    <m/>
    <m/>
    <x v="1"/>
    <x v="1"/>
    <m/>
    <m/>
    <x v="0"/>
    <m/>
    <m/>
    <m/>
    <m/>
    <m/>
    <m/>
    <m/>
    <m/>
    <m/>
    <m/>
  </r>
  <r>
    <x v="2"/>
    <m/>
    <s v="01450.003305/2020-90"/>
    <x v="0"/>
    <x v="0"/>
    <s v="Porto Alegre"/>
    <x v="2"/>
    <s v="Área de Atividades do Grupo Escoteiro Georg Black - Sede &quot;Coxilha Escoteira Torrão Gaúcho&quot; e Acesso &quot;Caminho dos Escoteiros ou Alameda dos Escoteiros&quot;"/>
    <n v="1"/>
    <x v="1"/>
    <n v="1"/>
    <n v="1944"/>
    <n v="2021"/>
    <d v="2020-12-10T00:00:00"/>
    <s v="Instituto pro Scout Lino Schiefferdecker"/>
    <d v="2021-03-10T00:00:00"/>
    <x v="17"/>
    <x v="8"/>
    <m/>
    <m/>
    <m/>
    <m/>
    <s v="Bem Imóvel"/>
    <s v="Conjunto Arquitetônico"/>
    <x v="1"/>
    <m/>
    <m/>
    <m/>
    <m/>
    <m/>
    <m/>
    <x v="1"/>
    <x v="1"/>
    <m/>
    <m/>
    <x v="0"/>
    <m/>
    <m/>
    <m/>
    <m/>
    <m/>
    <m/>
    <m/>
    <m/>
    <m/>
    <m/>
  </r>
  <r>
    <x v="2"/>
    <m/>
    <s v="01492.000143/2008-55"/>
    <x v="4"/>
    <x v="11"/>
    <s v="Belém"/>
    <x v="4"/>
    <s v="Prédio do Instituto Evandro Chagas"/>
    <n v="1"/>
    <x v="1"/>
    <n v="1"/>
    <n v="1945"/>
    <n v="2021"/>
    <d v="2008-06-24T00:00:00"/>
    <s v="Instituto Evandro Chagas"/>
    <d v="2021-04-06T00:00:00"/>
    <x v="17"/>
    <x v="8"/>
    <m/>
    <m/>
    <m/>
    <m/>
    <s v="Bem Imóvel"/>
    <s v="Edificação"/>
    <x v="1"/>
    <m/>
    <m/>
    <m/>
    <m/>
    <m/>
    <m/>
    <x v="1"/>
    <x v="1"/>
    <m/>
    <m/>
    <x v="0"/>
    <m/>
    <m/>
    <m/>
    <m/>
    <m/>
    <m/>
    <m/>
    <m/>
    <m/>
    <m/>
  </r>
  <r>
    <x v="2"/>
    <s v="Encaminhado para instrução em 13/06/2021"/>
    <s v="01492.000237/2015-53"/>
    <x v="4"/>
    <x v="11"/>
    <s v="Belém"/>
    <x v="10"/>
    <s v="Parque do Utinga"/>
    <n v="1"/>
    <x v="1"/>
    <n v="1"/>
    <n v="1946"/>
    <n v="2021"/>
    <d v="2015-05-11T00:00:00"/>
    <s v="Conselho regional de museologia"/>
    <d v="2021-04-06T00:00:00"/>
    <x v="17"/>
    <x v="8"/>
    <m/>
    <m/>
    <m/>
    <m/>
    <s v="Bem Paisagístico"/>
    <s v="Jardim Histórico"/>
    <x v="1"/>
    <m/>
    <m/>
    <m/>
    <m/>
    <m/>
    <m/>
    <x v="1"/>
    <x v="1"/>
    <m/>
    <m/>
    <x v="0"/>
    <m/>
    <m/>
    <m/>
    <m/>
    <m/>
    <m/>
    <m/>
    <m/>
    <m/>
    <m/>
  </r>
  <r>
    <x v="2"/>
    <s v="Encaminhado para instrução em 13/06/2022"/>
    <s v="01450.000804/2021-14"/>
    <x v="3"/>
    <x v="12"/>
    <s v="Taubaté"/>
    <x v="3"/>
    <s v="Obras Literárias de Monteiro Lobato"/>
    <n v="1"/>
    <x v="1"/>
    <n v="1"/>
    <n v="1949"/>
    <n v="2021"/>
    <d v="2021-03-11T00:00:00"/>
    <s v="Dep. Federal Carla Zambelli"/>
    <d v="2021-04-06T00:00:00"/>
    <x v="17"/>
    <x v="8"/>
    <m/>
    <m/>
    <m/>
    <m/>
    <s v="Bem Móvel e Integrado"/>
    <s v="Coleção"/>
    <x v="1"/>
    <m/>
    <m/>
    <m/>
    <m/>
    <m/>
    <m/>
    <x v="1"/>
    <x v="1"/>
    <m/>
    <m/>
    <x v="0"/>
    <m/>
    <m/>
    <m/>
    <m/>
    <m/>
    <m/>
    <m/>
    <m/>
    <m/>
    <m/>
  </r>
  <r>
    <x v="0"/>
    <s v="O Processo 0439-T-50A foi ANEXADO ao Processo 1023-T-80 (Conjunto arquitetônico dos bairros da Cidade Velha e Campina)  em 21/10/2010, que por sua vez foi anexado ao 1071-T-82. Neste último, corresponde às folhas 115 a 123 do volume I."/>
    <s v="01458.002987/2010-71"/>
    <x v="4"/>
    <x v="11"/>
    <s v="Belém"/>
    <x v="0"/>
    <s v="Convento e Igreja Santo Antônio, no município de Belém"/>
    <m/>
    <x v="1"/>
    <m/>
    <s v="439-A"/>
    <n v="1950"/>
    <n v="1950"/>
    <m/>
    <s v=" "/>
    <x v="16"/>
    <x v="6"/>
    <m/>
    <m/>
    <m/>
    <s v="PA-1501402-BI-ED-00030_x0009_"/>
    <s v="Bem Imóvel"/>
    <s v="Edificação"/>
    <x v="0"/>
    <s v=" "/>
    <s v=" "/>
    <s v=" "/>
    <s v=" "/>
    <s v=" "/>
    <s v=" "/>
    <x v="77"/>
    <x v="11"/>
    <s v=" "/>
    <s v=" "/>
    <x v="8"/>
    <s v=" "/>
    <s v=" "/>
    <s v=" "/>
    <s v=" "/>
    <s v=" "/>
    <s v=" "/>
    <m/>
    <m/>
    <m/>
    <m/>
  </r>
  <r>
    <x v="0"/>
    <m/>
    <m/>
    <x v="5"/>
    <x v="22"/>
    <s v="Cuiabá"/>
    <x v="0"/>
    <s v="Igreja de Nossa Senhora do Rosário, com todo o seu recheio"/>
    <n v="1"/>
    <x v="0"/>
    <n v="1"/>
    <s v="553-A"/>
    <n v="1957"/>
    <m/>
    <m/>
    <m/>
    <x v="3"/>
    <x v="0"/>
    <m/>
    <m/>
    <m/>
    <s v="MT5103403BIED00001"/>
    <s v="Bem Imóvel"/>
    <s v="Edificação"/>
    <x v="0"/>
    <m/>
    <d v="1975-12-04T00:00:00"/>
    <d v="1975-12-04T00:00:00"/>
    <m/>
    <m/>
    <m/>
    <x v="46"/>
    <x v="5"/>
    <m/>
    <m/>
    <x v="0"/>
    <m/>
    <s v="Não se aplica"/>
    <m/>
    <s v="Não se aplica"/>
    <m/>
    <s v="sim"/>
    <m/>
    <m/>
    <m/>
    <s v="Inserida no conjunto tombado. O tombamento abrange todo o recheio da Igreja de N.Sra. do rosário, inclusive retábulos, imaginária, alfaias e o que resta do mobiliário antigo.&quot;; "/>
  </r>
  <r>
    <x v="0"/>
    <s v="Processo INDEFERIDO em 27/02/2004."/>
    <m/>
    <x v="3"/>
    <x v="6"/>
    <s v="Piranga"/>
    <x v="0"/>
    <s v="Igreja Matriz de Nossa Senhora da Conceição do Piranga"/>
    <n v="1"/>
    <x v="1"/>
    <n v="1"/>
    <s v="601-A"/>
    <n v="1959"/>
    <m/>
    <m/>
    <m/>
    <x v="3"/>
    <x v="4"/>
    <m/>
    <m/>
    <m/>
    <m/>
    <s v="Bem Imóvel"/>
    <s v="Edificação"/>
    <x v="0"/>
    <m/>
    <m/>
    <m/>
    <m/>
    <m/>
    <m/>
    <x v="1"/>
    <x v="1"/>
    <m/>
    <d v="2004-02-27T00:00:00"/>
    <x v="2"/>
    <m/>
    <m/>
    <m/>
    <m/>
    <m/>
    <m/>
    <m/>
    <m/>
    <m/>
    <m/>
  </r>
  <r>
    <x v="0"/>
    <m/>
    <s v="01458.000656/2013-40"/>
    <x v="2"/>
    <x v="5"/>
    <s v="Ilhéus"/>
    <x v="0"/>
    <s v="Igreja: São Jorge dos Ilhéus (Catedral)"/>
    <n v="1"/>
    <x v="1"/>
    <n v="1"/>
    <s v="687-A"/>
    <n v="1962"/>
    <m/>
    <m/>
    <m/>
    <x v="4"/>
    <x v="4"/>
    <m/>
    <d v="2020-05-08T00:00:00"/>
    <m/>
    <m/>
    <s v="Bem Imóvel"/>
    <s v="Edificação"/>
    <x v="0"/>
    <m/>
    <m/>
    <m/>
    <m/>
    <m/>
    <m/>
    <x v="1"/>
    <x v="1"/>
    <m/>
    <m/>
    <x v="0"/>
    <m/>
    <m/>
    <m/>
    <m/>
    <m/>
    <m/>
    <m/>
    <m/>
    <m/>
    <m/>
  </r>
  <r>
    <x v="0"/>
    <s v="indeferido em 09/01/2020"/>
    <s v="01458.000655/2013-03"/>
    <x v="2"/>
    <x v="5"/>
    <s v="Ilhéus"/>
    <x v="0"/>
    <s v="Igreja: Escada (Nossa Senhora da), Olivença "/>
    <n v="1"/>
    <x v="1"/>
    <n v="1"/>
    <s v="687-B"/>
    <n v="1962"/>
    <m/>
    <m/>
    <m/>
    <x v="4"/>
    <x v="4"/>
    <m/>
    <d v="2020-01-09T00:00:00"/>
    <m/>
    <m/>
    <s v="Bem Imóvel"/>
    <s v="Edificação"/>
    <x v="0"/>
    <m/>
    <m/>
    <m/>
    <m/>
    <m/>
    <m/>
    <x v="1"/>
    <x v="1"/>
    <m/>
    <m/>
    <x v="0"/>
    <m/>
    <m/>
    <m/>
    <m/>
    <m/>
    <m/>
    <m/>
    <m/>
    <m/>
    <m/>
  </r>
  <r>
    <x v="0"/>
    <m/>
    <m/>
    <x v="2"/>
    <x v="5"/>
    <s v="Ilhéus"/>
    <x v="0"/>
    <s v="Capela de Nossa Senhora de Santana"/>
    <n v="1"/>
    <x v="0"/>
    <n v="1"/>
    <s v="687-C"/>
    <n v="1962"/>
    <m/>
    <m/>
    <m/>
    <x v="4"/>
    <x v="0"/>
    <m/>
    <m/>
    <m/>
    <s v="BA2913606BIED00001"/>
    <s v="Bem Imóvel"/>
    <s v="Edificação"/>
    <x v="0"/>
    <m/>
    <d v="1984-02-20T00:00:00"/>
    <d v="1984-02-20T00:00:00"/>
    <m/>
    <n v="1983"/>
    <n v="103"/>
    <x v="58"/>
    <x v="6"/>
    <m/>
    <m/>
    <x v="0"/>
    <m/>
    <s v="Não se aplica"/>
    <m/>
    <m/>
    <m/>
    <m/>
    <m/>
    <m/>
    <m/>
    <m/>
  </r>
  <r>
    <x v="0"/>
    <s v="encaminhado para abertura de processo T"/>
    <m/>
    <x v="3"/>
    <x v="3"/>
    <s v="Rio de Janeiro"/>
    <x v="3"/>
    <s v="Acervo do  Museu do Negro"/>
    <m/>
    <x v="1"/>
    <m/>
    <m/>
    <m/>
    <d v="2015-05-11T00:00:00"/>
    <s v="Cidadão (membro da comissão da verdade sobre a escravidão Negra da OAB/RJ)"/>
    <m/>
    <x v="16"/>
    <x v="8"/>
    <m/>
    <m/>
    <m/>
    <m/>
    <m/>
    <m/>
    <x v="1"/>
    <m/>
    <m/>
    <m/>
    <m/>
    <m/>
    <m/>
    <x v="1"/>
    <x v="1"/>
    <m/>
    <m/>
    <x v="0"/>
    <m/>
    <m/>
    <m/>
    <m/>
    <m/>
    <m/>
    <m/>
    <m/>
    <m/>
    <m/>
  </r>
  <r>
    <x v="2"/>
    <s v="Informação fornecida pela Superintendência no Diagnóstico feito pela Presidência em 2015"/>
    <m/>
    <x v="2"/>
    <x v="17"/>
    <s v="Barra do Ipanema"/>
    <x v="0"/>
    <s v="Igreja de N. Sra. da Apresentação"/>
    <m/>
    <x v="1"/>
    <m/>
    <m/>
    <m/>
    <m/>
    <m/>
    <m/>
    <x v="16"/>
    <x v="8"/>
    <m/>
    <m/>
    <m/>
    <m/>
    <m/>
    <m/>
    <x v="1"/>
    <m/>
    <m/>
    <m/>
    <m/>
    <m/>
    <m/>
    <x v="1"/>
    <x v="1"/>
    <m/>
    <m/>
    <x v="0"/>
    <m/>
    <m/>
    <m/>
    <m/>
    <m/>
    <m/>
    <m/>
    <m/>
    <m/>
    <m/>
  </r>
  <r>
    <x v="2"/>
    <s v="Informação fornecida pela Superintendência no Diagnóstico feito pela Presidência em 2015"/>
    <m/>
    <x v="2"/>
    <x v="17"/>
    <s v="???"/>
    <x v="13"/>
    <s v="Angiquinhos"/>
    <m/>
    <x v="1"/>
    <m/>
    <m/>
    <m/>
    <m/>
    <m/>
    <m/>
    <x v="16"/>
    <x v="8"/>
    <m/>
    <m/>
    <m/>
    <m/>
    <m/>
    <m/>
    <x v="1"/>
    <m/>
    <m/>
    <m/>
    <m/>
    <m/>
    <m/>
    <x v="1"/>
    <x v="1"/>
    <m/>
    <m/>
    <x v="0"/>
    <m/>
    <m/>
    <m/>
    <m/>
    <m/>
    <m/>
    <m/>
    <m/>
    <m/>
    <m/>
  </r>
  <r>
    <x v="2"/>
    <s v="Informação fornecida pela Superintendência no Diagnóstico feito pela Presidência em 2015"/>
    <m/>
    <x v="2"/>
    <x v="17"/>
    <s v="Poxim"/>
    <x v="0"/>
    <s v="Igreja Matriz de Poxim"/>
    <m/>
    <x v="1"/>
    <m/>
    <m/>
    <m/>
    <m/>
    <m/>
    <m/>
    <x v="16"/>
    <x v="8"/>
    <m/>
    <m/>
    <m/>
    <m/>
    <m/>
    <m/>
    <x v="1"/>
    <m/>
    <m/>
    <m/>
    <m/>
    <m/>
    <m/>
    <x v="1"/>
    <x v="1"/>
    <m/>
    <m/>
    <x v="0"/>
    <m/>
    <m/>
    <m/>
    <m/>
    <m/>
    <m/>
    <m/>
    <m/>
    <m/>
    <m/>
  </r>
  <r>
    <x v="2"/>
    <s v="Informação fornecida pela Superintendência no Diagnóstico feito pela Presidência em 2015"/>
    <m/>
    <x v="2"/>
    <x v="17"/>
    <s v="Maceió"/>
    <x v="8"/>
    <s v="Conjunto de embrechados de igrejas da área central de Maceió"/>
    <m/>
    <x v="1"/>
    <m/>
    <m/>
    <m/>
    <m/>
    <m/>
    <m/>
    <x v="16"/>
    <x v="8"/>
    <m/>
    <m/>
    <m/>
    <m/>
    <m/>
    <m/>
    <x v="1"/>
    <m/>
    <m/>
    <m/>
    <m/>
    <m/>
    <m/>
    <x v="1"/>
    <x v="1"/>
    <m/>
    <m/>
    <x v="0"/>
    <m/>
    <m/>
    <m/>
    <m/>
    <m/>
    <m/>
    <m/>
    <m/>
    <m/>
    <m/>
  </r>
  <r>
    <x v="2"/>
    <s v="Informação fornecida pela Superintendência no Diagnóstico feito pela Presidência em 2015"/>
    <m/>
    <x v="2"/>
    <x v="17"/>
    <s v="???"/>
    <x v="3"/>
    <s v="Coleção Perseverança e Auxílio"/>
    <m/>
    <x v="1"/>
    <m/>
    <m/>
    <m/>
    <m/>
    <m/>
    <m/>
    <x v="16"/>
    <x v="8"/>
    <m/>
    <m/>
    <m/>
    <m/>
    <m/>
    <m/>
    <x v="1"/>
    <m/>
    <m/>
    <m/>
    <m/>
    <m/>
    <m/>
    <x v="1"/>
    <x v="1"/>
    <m/>
    <m/>
    <x v="0"/>
    <m/>
    <m/>
    <m/>
    <m/>
    <m/>
    <m/>
    <m/>
    <m/>
    <m/>
    <m/>
  </r>
  <r>
    <x v="2"/>
    <s v="Informação fornecida pela Superintendência no Diagnóstico feito pela Presidência em 2015"/>
    <m/>
    <x v="2"/>
    <x v="17"/>
    <s v="Maceió"/>
    <x v="7"/>
    <s v="Av. Sá e Albuquerque"/>
    <m/>
    <x v="1"/>
    <m/>
    <m/>
    <m/>
    <m/>
    <m/>
    <m/>
    <x v="16"/>
    <x v="8"/>
    <m/>
    <m/>
    <m/>
    <m/>
    <m/>
    <m/>
    <x v="1"/>
    <m/>
    <m/>
    <m/>
    <m/>
    <m/>
    <m/>
    <x v="1"/>
    <x v="1"/>
    <m/>
    <m/>
    <x v="0"/>
    <m/>
    <m/>
    <m/>
    <m/>
    <m/>
    <m/>
    <m/>
    <m/>
    <m/>
    <m/>
  </r>
  <r>
    <x v="2"/>
    <s v="Informação fornecida pela Superintendência no Diagnóstico feito pela Presidência em 2015"/>
    <m/>
    <x v="2"/>
    <x v="17"/>
    <s v="???"/>
    <x v="13"/>
    <s v="Conjunto de obras de Luigi Lucarini"/>
    <m/>
    <x v="1"/>
    <m/>
    <m/>
    <m/>
    <m/>
    <m/>
    <m/>
    <x v="16"/>
    <x v="8"/>
    <m/>
    <m/>
    <m/>
    <m/>
    <m/>
    <m/>
    <x v="1"/>
    <m/>
    <m/>
    <m/>
    <m/>
    <m/>
    <m/>
    <x v="1"/>
    <x v="1"/>
    <m/>
    <m/>
    <x v="0"/>
    <m/>
    <m/>
    <m/>
    <m/>
    <m/>
    <m/>
    <m/>
    <m/>
    <m/>
    <m/>
  </r>
  <r>
    <x v="2"/>
    <s v="Informação fornecida pela Superintendência no Diagnóstico feito pela Presidência em 2015"/>
    <m/>
    <x v="4"/>
    <x v="24"/>
    <s v="Itacoatiara"/>
    <x v="7"/>
    <s v="Centro Histórico de Itacoatiara"/>
    <m/>
    <x v="1"/>
    <m/>
    <m/>
    <m/>
    <m/>
    <m/>
    <m/>
    <x v="16"/>
    <x v="8"/>
    <m/>
    <m/>
    <m/>
    <m/>
    <m/>
    <m/>
    <x v="1"/>
    <m/>
    <m/>
    <m/>
    <m/>
    <m/>
    <m/>
    <x v="1"/>
    <x v="1"/>
    <m/>
    <m/>
    <x v="0"/>
    <m/>
    <m/>
    <m/>
    <m/>
    <m/>
    <m/>
    <m/>
    <m/>
    <m/>
    <m/>
  </r>
  <r>
    <x v="2"/>
    <s v="DEPAM-RJ. Parecer contrário da Superintendência. Origem: DEPAM 11/07/2012 / Destino: Superintendência 31/01/2013"/>
    <s v="01450.005018/2003-13"/>
    <x v="2"/>
    <x v="5"/>
    <s v="Feira de Santana"/>
    <x v="4"/>
    <s v="Casarão da Av. Senhor dos Passos (pedido de tombamento)"/>
    <m/>
    <x v="1"/>
    <m/>
    <m/>
    <m/>
    <m/>
    <m/>
    <m/>
    <x v="16"/>
    <x v="8"/>
    <m/>
    <m/>
    <m/>
    <m/>
    <s v="Bem Imóvel"/>
    <s v="Edificação"/>
    <x v="1"/>
    <m/>
    <m/>
    <m/>
    <m/>
    <m/>
    <m/>
    <x v="1"/>
    <x v="1"/>
    <m/>
    <m/>
    <x v="0"/>
    <m/>
    <m/>
    <m/>
    <m/>
    <m/>
    <m/>
    <m/>
    <m/>
    <m/>
    <m/>
  </r>
  <r>
    <x v="2"/>
    <s v="Informação fornecida pela Superintendência no Diagnóstico feito pela Presidência em 201"/>
    <m/>
    <x v="2"/>
    <x v="13"/>
    <s v="Amarante"/>
    <x v="7"/>
    <s v="Conjunto Histórico e Paisagístico de Amarante "/>
    <m/>
    <x v="1"/>
    <m/>
    <m/>
    <m/>
    <m/>
    <m/>
    <m/>
    <x v="16"/>
    <x v="8"/>
    <m/>
    <m/>
    <m/>
    <m/>
    <m/>
    <m/>
    <x v="1"/>
    <m/>
    <m/>
    <m/>
    <m/>
    <m/>
    <m/>
    <x v="1"/>
    <x v="1"/>
    <m/>
    <m/>
    <x v="0"/>
    <m/>
    <m/>
    <m/>
    <m/>
    <m/>
    <m/>
    <m/>
    <m/>
    <m/>
    <m/>
  </r>
  <r>
    <x v="2"/>
    <s v="Informação fornecida pela Superintendência no Diagnóstico feito pela Presidência em 2015"/>
    <m/>
    <x v="2"/>
    <x v="13"/>
    <s v="Campo Maior"/>
    <x v="7"/>
    <s v="Conjunto Histórico e Paisagístico de Campo Maior"/>
    <m/>
    <x v="1"/>
    <m/>
    <m/>
    <m/>
    <m/>
    <m/>
    <m/>
    <x v="16"/>
    <x v="8"/>
    <m/>
    <m/>
    <m/>
    <m/>
    <m/>
    <m/>
    <x v="1"/>
    <m/>
    <m/>
    <m/>
    <m/>
    <m/>
    <m/>
    <x v="1"/>
    <x v="1"/>
    <m/>
    <m/>
    <x v="0"/>
    <m/>
    <m/>
    <m/>
    <m/>
    <m/>
    <m/>
    <m/>
    <m/>
    <m/>
    <m/>
  </r>
  <r>
    <x v="2"/>
    <s v="Informação fornecida pela Superintendência no Diagnóstico feito pela Presidência em 2015"/>
    <m/>
    <x v="2"/>
    <x v="13"/>
    <s v="Pedro II"/>
    <x v="7"/>
    <s v="Conjunto Histórico e Paisagístico de Pedro II"/>
    <m/>
    <x v="1"/>
    <m/>
    <m/>
    <m/>
    <m/>
    <m/>
    <m/>
    <x v="16"/>
    <x v="8"/>
    <m/>
    <m/>
    <m/>
    <m/>
    <m/>
    <m/>
    <x v="1"/>
    <m/>
    <m/>
    <m/>
    <m/>
    <m/>
    <m/>
    <x v="1"/>
    <x v="1"/>
    <m/>
    <m/>
    <x v="0"/>
    <m/>
    <m/>
    <m/>
    <m/>
    <m/>
    <m/>
    <m/>
    <m/>
    <m/>
    <m/>
  </r>
  <r>
    <x v="2"/>
    <s v="Informação fornecida pela Superintendência no Diagnóstico feito pela Presidência em 2015"/>
    <m/>
    <x v="2"/>
    <x v="13"/>
    <s v="Esperantina"/>
    <x v="6"/>
    <s v="Casa de Fazenda de Olho d’Água dos Negros"/>
    <m/>
    <x v="1"/>
    <m/>
    <m/>
    <m/>
    <m/>
    <m/>
    <m/>
    <x v="16"/>
    <x v="8"/>
    <m/>
    <m/>
    <m/>
    <m/>
    <m/>
    <m/>
    <x v="1"/>
    <m/>
    <m/>
    <m/>
    <m/>
    <m/>
    <m/>
    <x v="1"/>
    <x v="1"/>
    <m/>
    <m/>
    <x v="0"/>
    <m/>
    <m/>
    <m/>
    <m/>
    <m/>
    <m/>
    <m/>
    <m/>
    <m/>
    <m/>
  </r>
  <r>
    <x v="2"/>
    <s v="Informação fornecida pela Superintendência no Diagnóstico feito pela Presidência em 2015"/>
    <m/>
    <x v="5"/>
    <x v="18"/>
    <s v="Parnamirim"/>
    <x v="12"/>
    <s v="Casa de Pedra do Pium "/>
    <m/>
    <x v="1"/>
    <m/>
    <m/>
    <m/>
    <m/>
    <m/>
    <m/>
    <x v="16"/>
    <x v="8"/>
    <m/>
    <m/>
    <m/>
    <m/>
    <m/>
    <m/>
    <x v="1"/>
    <m/>
    <m/>
    <m/>
    <m/>
    <m/>
    <m/>
    <x v="1"/>
    <x v="1"/>
    <m/>
    <m/>
    <x v="0"/>
    <m/>
    <m/>
    <m/>
    <m/>
    <m/>
    <m/>
    <m/>
    <m/>
    <m/>
    <m/>
  </r>
  <r>
    <x v="2"/>
    <s v="Informação fornecida pela Superintendência no Diagnóstico feito pela Presidência em 2015"/>
    <m/>
    <x v="2"/>
    <x v="18"/>
    <s v="Caicó"/>
    <x v="12"/>
    <s v="Cuó"/>
    <m/>
    <x v="1"/>
    <m/>
    <m/>
    <m/>
    <m/>
    <m/>
    <m/>
    <x v="16"/>
    <x v="8"/>
    <m/>
    <m/>
    <m/>
    <m/>
    <m/>
    <m/>
    <x v="1"/>
    <m/>
    <m/>
    <m/>
    <m/>
    <m/>
    <m/>
    <x v="1"/>
    <x v="1"/>
    <m/>
    <m/>
    <x v="0"/>
    <m/>
    <m/>
    <m/>
    <m/>
    <m/>
    <m/>
    <m/>
    <m/>
    <m/>
    <m/>
  </r>
  <r>
    <x v="2"/>
    <s v="Solicitada manifestação à Superintendência, Memo. 089/200/JKEA/Gprot/DEPAM.  Origem: DEPAM 11/07/2012. Destino: Superintendência 22/02/2013."/>
    <s v="01450.005945/2005-03"/>
    <x v="2"/>
    <x v="9"/>
    <s v="Capistrano"/>
    <x v="4"/>
    <s v="Estação Ferroviária de Capistrano"/>
    <m/>
    <x v="1"/>
    <m/>
    <m/>
    <m/>
    <m/>
    <m/>
    <m/>
    <x v="16"/>
    <x v="8"/>
    <m/>
    <m/>
    <m/>
    <m/>
    <s v="Bem Imóvel"/>
    <s v="Edificação"/>
    <x v="1"/>
    <m/>
    <m/>
    <m/>
    <m/>
    <m/>
    <m/>
    <x v="1"/>
    <x v="1"/>
    <m/>
    <m/>
    <x v="0"/>
    <m/>
    <m/>
    <m/>
    <m/>
    <m/>
    <m/>
    <m/>
    <m/>
    <m/>
    <m/>
  </r>
  <r>
    <x v="2"/>
    <s v="Informação fornecida pela Superintendência no Diagnóstico feito pela Presidência em 2015"/>
    <m/>
    <x v="5"/>
    <x v="23"/>
    <s v="Brasília"/>
    <x v="2"/>
    <s v="Análise/estudos da obra de Arq. Lelé P/ instrução de processos de tombamento."/>
    <m/>
    <x v="1"/>
    <m/>
    <m/>
    <m/>
    <m/>
    <m/>
    <m/>
    <x v="16"/>
    <x v="8"/>
    <m/>
    <m/>
    <m/>
    <m/>
    <m/>
    <m/>
    <x v="1"/>
    <m/>
    <m/>
    <m/>
    <m/>
    <m/>
    <m/>
    <x v="1"/>
    <x v="1"/>
    <m/>
    <m/>
    <x v="0"/>
    <m/>
    <m/>
    <m/>
    <m/>
    <m/>
    <m/>
    <m/>
    <m/>
    <m/>
    <m/>
  </r>
  <r>
    <x v="2"/>
    <s v="Informação fornecida pela Superintendência no Diagnóstico feito pela Presidência em 2015"/>
    <m/>
    <x v="5"/>
    <x v="23"/>
    <s v="Brasília"/>
    <x v="8"/>
    <s v="Obra de Athos Bulcão"/>
    <m/>
    <x v="1"/>
    <m/>
    <m/>
    <m/>
    <m/>
    <m/>
    <m/>
    <x v="16"/>
    <x v="8"/>
    <m/>
    <m/>
    <m/>
    <m/>
    <m/>
    <m/>
    <x v="1"/>
    <m/>
    <m/>
    <m/>
    <m/>
    <m/>
    <m/>
    <x v="1"/>
    <x v="1"/>
    <m/>
    <m/>
    <x v="0"/>
    <m/>
    <m/>
    <m/>
    <m/>
    <m/>
    <m/>
    <m/>
    <m/>
    <m/>
    <m/>
  </r>
  <r>
    <x v="2"/>
    <s v="Enviado a Superintendência para apreciação. Origem: DEPAM / Destino: Superintendência"/>
    <s v="01450.004798/2012-75"/>
    <x v="5"/>
    <x v="23"/>
    <s v="Planaltina"/>
    <x v="8"/>
    <s v="Pedra Fundamental da capital Federal, Planaltina"/>
    <m/>
    <x v="1"/>
    <m/>
    <m/>
    <m/>
    <m/>
    <m/>
    <m/>
    <x v="16"/>
    <x v="8"/>
    <m/>
    <m/>
    <m/>
    <m/>
    <s v="Bem Móvel e Integrado"/>
    <s v="Artefato"/>
    <x v="1"/>
    <m/>
    <m/>
    <m/>
    <m/>
    <m/>
    <m/>
    <x v="1"/>
    <x v="1"/>
    <m/>
    <m/>
    <x v="0"/>
    <m/>
    <m/>
    <m/>
    <m/>
    <m/>
    <m/>
    <m/>
    <m/>
    <m/>
    <m/>
  </r>
  <r>
    <x v="2"/>
    <s v="Informação fornecida pela Superintendência no Diagnóstico feito pela Presidência em 2015"/>
    <s v="01409.000456/2010-20 "/>
    <x v="3"/>
    <x v="14"/>
    <s v="Linhares"/>
    <x v="11"/>
    <s v="Jardim das Guttatas"/>
    <m/>
    <x v="1"/>
    <m/>
    <m/>
    <m/>
    <m/>
    <m/>
    <m/>
    <x v="16"/>
    <x v="8"/>
    <m/>
    <m/>
    <m/>
    <m/>
    <m/>
    <m/>
    <x v="1"/>
    <m/>
    <m/>
    <m/>
    <m/>
    <m/>
    <m/>
    <x v="1"/>
    <x v="1"/>
    <m/>
    <m/>
    <x v="0"/>
    <m/>
    <m/>
    <m/>
    <m/>
    <m/>
    <m/>
    <m/>
    <m/>
    <m/>
    <m/>
  </r>
  <r>
    <x v="2"/>
    <s v="Informação fornecida pela Superintendência no Diagnóstico feito pela Presidência em 2015"/>
    <m/>
    <x v="3"/>
    <x v="14"/>
    <s v="Muqui"/>
    <x v="6"/>
    <s v="Conjunto histórico e paisagístico de Muqui"/>
    <m/>
    <x v="1"/>
    <m/>
    <m/>
    <m/>
    <m/>
    <m/>
    <m/>
    <x v="16"/>
    <x v="8"/>
    <m/>
    <m/>
    <m/>
    <m/>
    <m/>
    <m/>
    <x v="1"/>
    <m/>
    <m/>
    <m/>
    <m/>
    <m/>
    <m/>
    <x v="1"/>
    <x v="1"/>
    <m/>
    <m/>
    <x v="0"/>
    <m/>
    <m/>
    <m/>
    <m/>
    <m/>
    <m/>
    <m/>
    <m/>
    <m/>
    <m/>
  </r>
  <r>
    <x v="2"/>
    <s v="Informação fornecida pela Superintendência no Diagnóstico feito pela Presidência em 2015. "/>
    <m/>
    <x v="3"/>
    <x v="14"/>
    <s v="São Pedro de Itabapoana"/>
    <x v="6"/>
    <s v="Conjunto histórico e paisagístico de São Pedro de Itabapoana"/>
    <m/>
    <x v="1"/>
    <m/>
    <m/>
    <m/>
    <m/>
    <m/>
    <m/>
    <x v="16"/>
    <x v="8"/>
    <m/>
    <m/>
    <m/>
    <m/>
    <m/>
    <m/>
    <x v="1"/>
    <m/>
    <m/>
    <m/>
    <m/>
    <m/>
    <m/>
    <x v="1"/>
    <x v="1"/>
    <m/>
    <m/>
    <x v="0"/>
    <m/>
    <m/>
    <m/>
    <m/>
    <m/>
    <m/>
    <m/>
    <m/>
    <m/>
    <m/>
  </r>
  <r>
    <x v="2"/>
    <s v="Informação fornecida pela Superintendência no Diagnóstico feito pela Presidência em 2015"/>
    <m/>
    <x v="3"/>
    <x v="14"/>
    <s v="Vários"/>
    <x v="6"/>
    <s v="Fazendas do sul do Espírito Santo"/>
    <m/>
    <x v="1"/>
    <m/>
    <m/>
    <m/>
    <m/>
    <m/>
    <m/>
    <x v="16"/>
    <x v="8"/>
    <m/>
    <m/>
    <m/>
    <m/>
    <m/>
    <m/>
    <x v="1"/>
    <m/>
    <m/>
    <m/>
    <m/>
    <m/>
    <m/>
    <x v="1"/>
    <x v="1"/>
    <m/>
    <m/>
    <x v="0"/>
    <m/>
    <m/>
    <m/>
    <m/>
    <m/>
    <m/>
    <m/>
    <m/>
    <m/>
    <m/>
  </r>
  <r>
    <x v="2"/>
    <s v="Informação fornecida pela Superintendência no Diagnóstico feito pela Presidência em 2015"/>
    <s v="01401.000039/2014-81"/>
    <x v="5"/>
    <x v="21"/>
    <s v="Ladário"/>
    <x v="4"/>
    <s v="Templo Maçônico da Augusta e Respeitável Loja Simbólica Pharol do Norte "/>
    <m/>
    <x v="1"/>
    <m/>
    <m/>
    <m/>
    <m/>
    <m/>
    <m/>
    <x v="16"/>
    <x v="8"/>
    <m/>
    <m/>
    <m/>
    <m/>
    <m/>
    <m/>
    <x v="1"/>
    <m/>
    <m/>
    <m/>
    <m/>
    <m/>
    <m/>
    <x v="1"/>
    <x v="1"/>
    <m/>
    <m/>
    <x v="0"/>
    <m/>
    <m/>
    <m/>
    <m/>
    <m/>
    <m/>
    <m/>
    <m/>
    <m/>
    <m/>
  </r>
  <r>
    <x v="2"/>
    <s v="Informação fornecida pela Superintendência no Diagnóstico feito pela Presidência em 2015"/>
    <m/>
    <x v="4"/>
    <x v="11"/>
    <s v="Belém"/>
    <x v="4"/>
    <s v="Clube Monte Líbano"/>
    <m/>
    <x v="1"/>
    <m/>
    <m/>
    <m/>
    <m/>
    <m/>
    <m/>
    <x v="16"/>
    <x v="8"/>
    <m/>
    <m/>
    <m/>
    <m/>
    <m/>
    <m/>
    <x v="1"/>
    <m/>
    <m/>
    <m/>
    <m/>
    <m/>
    <m/>
    <x v="1"/>
    <x v="1"/>
    <m/>
    <m/>
    <x v="0"/>
    <m/>
    <m/>
    <m/>
    <m/>
    <m/>
    <m/>
    <m/>
    <m/>
    <m/>
    <m/>
  </r>
  <r>
    <x v="2"/>
    <s v="Informação fornecida pela Superintendência no Diagnóstico feito pela Presidência em 2015"/>
    <m/>
    <x v="4"/>
    <x v="11"/>
    <s v="Belém"/>
    <x v="4"/>
    <s v="Beneficente Portuguesa"/>
    <m/>
    <x v="1"/>
    <m/>
    <m/>
    <m/>
    <m/>
    <m/>
    <m/>
    <x v="16"/>
    <x v="8"/>
    <m/>
    <m/>
    <m/>
    <m/>
    <m/>
    <m/>
    <x v="1"/>
    <m/>
    <m/>
    <m/>
    <m/>
    <m/>
    <m/>
    <x v="1"/>
    <x v="1"/>
    <m/>
    <m/>
    <x v="0"/>
    <m/>
    <m/>
    <m/>
    <m/>
    <m/>
    <m/>
    <m/>
    <m/>
    <m/>
    <m/>
  </r>
  <r>
    <x v="2"/>
    <s v="Informação fornecida pela Superintendência no Diagnóstico feito pela Presidência em 2015"/>
    <m/>
    <x v="4"/>
    <x v="11"/>
    <s v="Belém"/>
    <x v="7"/>
    <s v="Conjunto Ambiental e paisagístico de Belém"/>
    <m/>
    <x v="1"/>
    <m/>
    <m/>
    <m/>
    <m/>
    <m/>
    <m/>
    <x v="16"/>
    <x v="8"/>
    <m/>
    <m/>
    <m/>
    <m/>
    <m/>
    <m/>
    <x v="1"/>
    <m/>
    <m/>
    <m/>
    <m/>
    <m/>
    <m/>
    <x v="1"/>
    <x v="1"/>
    <m/>
    <m/>
    <x v="0"/>
    <m/>
    <m/>
    <m/>
    <m/>
    <m/>
    <m/>
    <m/>
    <m/>
    <m/>
    <m/>
  </r>
  <r>
    <x v="2"/>
    <s v="Informação fornecida pela Superintendência no Diagnóstico feito pela Presidência em 2015"/>
    <m/>
    <x v="4"/>
    <x v="11"/>
    <s v="Vila do Conde"/>
    <x v="0"/>
    <s v="Igreja de são João Batista"/>
    <m/>
    <x v="1"/>
    <m/>
    <m/>
    <m/>
    <m/>
    <m/>
    <m/>
    <x v="16"/>
    <x v="8"/>
    <m/>
    <m/>
    <m/>
    <m/>
    <m/>
    <m/>
    <x v="1"/>
    <m/>
    <m/>
    <m/>
    <m/>
    <m/>
    <m/>
    <x v="1"/>
    <x v="1"/>
    <m/>
    <m/>
    <x v="0"/>
    <m/>
    <m/>
    <m/>
    <m/>
    <m/>
    <m/>
    <m/>
    <m/>
    <m/>
    <m/>
  </r>
  <r>
    <x v="2"/>
    <s v="indeferido - lei da arqueologia"/>
    <s v="01450.005817/2010-19"/>
    <x v="4"/>
    <x v="11"/>
    <s v="Vários"/>
    <x v="12"/>
    <s v="Tombamento dos sítios arqueológicos Ilha dos Martírios, Pedra Escrita, e Ilha de Campo, localizados nos Estados do Pará e Tocantins."/>
    <m/>
    <x v="1"/>
    <m/>
    <m/>
    <m/>
    <m/>
    <m/>
    <m/>
    <x v="16"/>
    <x v="4"/>
    <m/>
    <m/>
    <m/>
    <m/>
    <s v="Bem Arqueológico"/>
    <s v="Sítio"/>
    <x v="1"/>
    <m/>
    <m/>
    <m/>
    <m/>
    <m/>
    <m/>
    <x v="1"/>
    <x v="1"/>
    <m/>
    <m/>
    <x v="0"/>
    <m/>
    <m/>
    <m/>
    <m/>
    <m/>
    <m/>
    <m/>
    <m/>
    <m/>
    <m/>
  </r>
  <r>
    <x v="2"/>
    <s v="Pedido de tombamento em estudo na Superintendência"/>
    <s v="01408002036/2010-9  (CPROD fornecido pela Superintendência no diagnóstico 2015. Está errado, verificar)"/>
    <x v="2"/>
    <x v="7"/>
    <s v="Pombal"/>
    <x v="0"/>
    <s v="IGREJA DE NOSSA SENHORA DO ROSÁRIO "/>
    <m/>
    <x v="1"/>
    <m/>
    <m/>
    <m/>
    <m/>
    <m/>
    <m/>
    <x v="16"/>
    <x v="8"/>
    <m/>
    <m/>
    <m/>
    <m/>
    <m/>
    <m/>
    <x v="1"/>
    <m/>
    <m/>
    <m/>
    <m/>
    <m/>
    <m/>
    <x v="1"/>
    <x v="1"/>
    <m/>
    <m/>
    <x v="0"/>
    <m/>
    <m/>
    <m/>
    <m/>
    <m/>
    <m/>
    <m/>
    <m/>
    <m/>
    <m/>
  </r>
  <r>
    <x v="2"/>
    <s v="Informado como prioritário pela Superintendência no diagnóstico 2015"/>
    <m/>
    <x v="5"/>
    <x v="23"/>
    <s v="Planaltina"/>
    <x v="0"/>
    <s v="Museu Histórico de Planaltina "/>
    <m/>
    <x v="1"/>
    <m/>
    <m/>
    <m/>
    <m/>
    <m/>
    <m/>
    <x v="16"/>
    <x v="13"/>
    <m/>
    <m/>
    <m/>
    <m/>
    <m/>
    <m/>
    <x v="1"/>
    <m/>
    <m/>
    <m/>
    <m/>
    <m/>
    <m/>
    <x v="1"/>
    <x v="1"/>
    <m/>
    <m/>
    <x v="0"/>
    <m/>
    <m/>
    <m/>
    <m/>
    <m/>
    <m/>
    <m/>
    <m/>
    <m/>
    <m/>
  </r>
  <r>
    <x v="9"/>
    <m/>
    <m/>
    <x v="1"/>
    <x v="1"/>
    <m/>
    <x v="1"/>
    <m/>
    <m/>
    <x v="1"/>
    <m/>
    <m/>
    <m/>
    <m/>
    <m/>
    <m/>
    <x v="16"/>
    <x v="13"/>
    <m/>
    <m/>
    <m/>
    <m/>
    <m/>
    <m/>
    <x v="1"/>
    <m/>
    <m/>
    <m/>
    <m/>
    <m/>
    <m/>
    <x v="1"/>
    <x v="1"/>
    <m/>
    <m/>
    <x v="0"/>
    <m/>
    <m/>
    <m/>
    <m/>
    <m/>
    <m/>
    <m/>
    <m/>
    <m/>
    <m/>
  </r>
  <r>
    <x v="9"/>
    <m/>
    <m/>
    <x v="1"/>
    <x v="1"/>
    <m/>
    <x v="1"/>
    <m/>
    <m/>
    <x v="1"/>
    <m/>
    <m/>
    <m/>
    <m/>
    <m/>
    <m/>
    <x v="16"/>
    <x v="13"/>
    <m/>
    <m/>
    <m/>
    <m/>
    <m/>
    <m/>
    <x v="1"/>
    <m/>
    <m/>
    <m/>
    <m/>
    <m/>
    <m/>
    <x v="1"/>
    <x v="1"/>
    <m/>
    <m/>
    <x v="0"/>
    <m/>
    <m/>
    <m/>
    <m/>
    <m/>
    <m/>
    <m/>
    <m/>
    <m/>
    <m/>
  </r>
  <r>
    <x v="9"/>
    <m/>
    <m/>
    <x v="1"/>
    <x v="1"/>
    <m/>
    <x v="1"/>
    <m/>
    <m/>
    <x v="1"/>
    <m/>
    <m/>
    <m/>
    <m/>
    <m/>
    <m/>
    <x v="16"/>
    <x v="9"/>
    <s v="DEFERIMENTO"/>
    <m/>
    <m/>
    <m/>
    <m/>
    <m/>
    <x v="1"/>
    <m/>
    <m/>
    <m/>
    <m/>
    <m/>
    <m/>
    <x v="1"/>
    <x v="1"/>
    <m/>
    <m/>
    <x v="0"/>
    <m/>
    <m/>
    <m/>
    <m/>
    <m/>
    <m/>
    <m/>
    <m/>
    <m/>
    <m/>
  </r>
  <r>
    <x v="9"/>
    <m/>
    <m/>
    <x v="1"/>
    <x v="1"/>
    <m/>
    <x v="1"/>
    <m/>
    <m/>
    <x v="1"/>
    <m/>
    <m/>
    <m/>
    <m/>
    <m/>
    <m/>
    <x v="16"/>
    <x v="13"/>
    <m/>
    <m/>
    <m/>
    <m/>
    <m/>
    <m/>
    <x v="1"/>
    <m/>
    <m/>
    <m/>
    <m/>
    <m/>
    <m/>
    <x v="1"/>
    <x v="1"/>
    <m/>
    <m/>
    <x v="0"/>
    <m/>
    <m/>
    <m/>
    <m/>
    <m/>
    <m/>
    <m/>
    <m/>
    <m/>
    <m/>
  </r>
  <r>
    <x v="9"/>
    <m/>
    <m/>
    <x v="1"/>
    <x v="1"/>
    <m/>
    <x v="1"/>
    <m/>
    <m/>
    <x v="1"/>
    <m/>
    <m/>
    <m/>
    <m/>
    <m/>
    <m/>
    <x v="16"/>
    <x v="13"/>
    <m/>
    <m/>
    <m/>
    <m/>
    <m/>
    <m/>
    <x v="1"/>
    <m/>
    <m/>
    <m/>
    <m/>
    <m/>
    <m/>
    <x v="1"/>
    <x v="1"/>
    <m/>
    <m/>
    <x v="0"/>
    <m/>
    <m/>
    <m/>
    <m/>
    <m/>
    <m/>
    <m/>
    <m/>
    <m/>
    <m/>
  </r>
  <r>
    <x v="9"/>
    <m/>
    <m/>
    <x v="1"/>
    <x v="1"/>
    <m/>
    <x v="1"/>
    <m/>
    <m/>
    <x v="1"/>
    <m/>
    <m/>
    <m/>
    <m/>
    <m/>
    <m/>
    <x v="16"/>
    <x v="13"/>
    <m/>
    <m/>
    <m/>
    <m/>
    <m/>
    <m/>
    <x v="1"/>
    <m/>
    <m/>
    <m/>
    <m/>
    <m/>
    <m/>
    <x v="1"/>
    <x v="1"/>
    <m/>
    <m/>
    <x v="0"/>
    <m/>
    <m/>
    <m/>
    <m/>
    <m/>
    <m/>
    <m/>
    <m/>
    <m/>
    <m/>
  </r>
  <r>
    <x v="9"/>
    <m/>
    <m/>
    <x v="1"/>
    <x v="1"/>
    <m/>
    <x v="1"/>
    <m/>
    <m/>
    <x v="1"/>
    <m/>
    <m/>
    <m/>
    <m/>
    <m/>
    <m/>
    <x v="16"/>
    <x v="13"/>
    <m/>
    <m/>
    <m/>
    <m/>
    <m/>
    <m/>
    <x v="1"/>
    <m/>
    <m/>
    <m/>
    <m/>
    <m/>
    <m/>
    <x v="1"/>
    <x v="1"/>
    <m/>
    <m/>
    <x v="0"/>
    <m/>
    <m/>
    <m/>
    <m/>
    <m/>
    <m/>
    <m/>
    <m/>
    <m/>
    <m/>
  </r>
  <r>
    <x v="9"/>
    <m/>
    <m/>
    <x v="1"/>
    <x v="1"/>
    <m/>
    <x v="1"/>
    <m/>
    <m/>
    <x v="1"/>
    <m/>
    <m/>
    <m/>
    <m/>
    <m/>
    <m/>
    <x v="16"/>
    <x v="13"/>
    <m/>
    <m/>
    <m/>
    <m/>
    <m/>
    <m/>
    <x v="1"/>
    <m/>
    <m/>
    <m/>
    <m/>
    <m/>
    <m/>
    <x v="1"/>
    <x v="1"/>
    <m/>
    <m/>
    <x v="0"/>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2000000}" name="Tabela dinâmica5" cacheId="0"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L6:M91" firstHeaderRow="2" firstDataRow="2" firstDataCol="1"/>
  <pivotFields count="3">
    <pivotField axis="axisRow" compact="0" outline="0" showAll="0" includeNewItemsInFilter="1">
      <items count="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dataField="1" compact="0" outline="0" showAll="0" includeNewItemsInFilter="1"/>
    <pivotField compact="0" outline="0" showAll="0" includeNewItemsInFilter="1"/>
  </pivotFields>
  <rowFields count="1">
    <field x="0"/>
  </rowFields>
  <rowItems count="8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t="grand">
      <x/>
    </i>
  </rowItems>
  <colItems count="1">
    <i/>
  </colItems>
  <dataFields count="1">
    <dataField name="Soma de Nº de processos pendentes no período" fld="1" baseField="0" baseItem="0"/>
  </dataFields>
  <chartFormats count="1">
    <chartFormat chart="0"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Tabela dinâmica6" cacheId="0"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N6:O91" firstHeaderRow="2" firstDataRow="2" firstDataCol="1"/>
  <pivotFields count="3">
    <pivotField axis="axisRow" compact="0" outline="0" showAll="0" includeNewItemsInFilter="1">
      <items count="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t="default"/>
      </items>
    </pivotField>
    <pivotField compact="0" outline="0" showAll="0" includeNewItemsInFilter="1"/>
    <pivotField dataField="1" compact="0" outline="0" showAll="0" includeNewItemsInFilter="1"/>
  </pivotFields>
  <rowFields count="1">
    <field x="0"/>
  </rowFields>
  <rowItems count="8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t="grand">
      <x/>
    </i>
  </rowItems>
  <colItems count="1">
    <i/>
  </colItems>
  <dataFields count="1">
    <dataField name="Média de Taxa de congestionamento" fld="2" subtotal="average" baseField="0" baseItem="32" numFmtId="10"/>
  </dataFields>
  <chartFormats count="1">
    <chartFormat chart="0"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Tabela dinâmica1" cacheId="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1:B88" firstHeaderRow="2" firstDataRow="2" firstDataCol="1"/>
  <pivotFields count="47">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dataField="1" compact="0" outline="0" showAll="0" includeNewItemsInFilter="1">
      <items count="86">
        <item x="0"/>
        <item x="2"/>
        <item x="3"/>
        <item x="4"/>
        <item x="5"/>
        <item x="6"/>
        <item x="7"/>
        <item x="8"/>
        <item x="10"/>
        <item x="11"/>
        <item x="12"/>
        <item x="13"/>
        <item x="14"/>
        <item x="16"/>
        <item x="17"/>
        <item x="15"/>
        <item x="19"/>
        <item x="20"/>
        <item x="22"/>
        <item x="23"/>
        <item x="25"/>
        <item x="27"/>
        <item x="28"/>
        <item x="29"/>
        <item x="30"/>
        <item x="31"/>
        <item x="32"/>
        <item x="21"/>
        <item x="33"/>
        <item x="24"/>
        <item x="34"/>
        <item x="35"/>
        <item x="36"/>
        <item x="38"/>
        <item x="37"/>
        <item x="40"/>
        <item x="39"/>
        <item x="41"/>
        <item x="42"/>
        <item x="43"/>
        <item x="44"/>
        <item x="45"/>
        <item x="46"/>
        <item x="47"/>
        <item x="48"/>
        <item x="49"/>
        <item x="18"/>
        <item x="26"/>
        <item x="50"/>
        <item x="51"/>
        <item x="52"/>
        <item x="53"/>
        <item x="54"/>
        <item x="55"/>
        <item x="56"/>
        <item x="57"/>
        <item x="58"/>
        <item x="59"/>
        <item x="60"/>
        <item x="61"/>
        <item x="62"/>
        <item x="63"/>
        <item x="9"/>
        <item x="64"/>
        <item x="65"/>
        <item x="66"/>
        <item x="67"/>
        <item x="68"/>
        <item x="69"/>
        <item x="70"/>
        <item x="71"/>
        <item x="72"/>
        <item x="73"/>
        <item x="74"/>
        <item x="75"/>
        <item x="76"/>
        <item x="77"/>
        <item x="78"/>
        <item x="79"/>
        <item x="80"/>
        <item x="81"/>
        <item x="82"/>
        <item x="83"/>
        <item x="1"/>
        <item x="84"/>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ubtotalTop="0" showAll="0" includeNewItemsInFilter="1" defaultSubtotal="0"/>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ubtotalTop="0" showAll="0" includeNewItemsInFilter="1" defaultSubtotal="0"/>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3"/>
  </rowFields>
  <rowItems count="8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t="grand">
      <x/>
    </i>
  </rowItems>
  <colItems count="1">
    <i/>
  </colItems>
  <dataFields count="1">
    <dataField name="Contagem de Ano de abertura" fld="13" subtotal="count" baseField="13" baseItem="0"/>
  </dataField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600-000004000000}" name="Tabela dinâmica2" cacheId="1" dataOnRows="1" applyNumberFormats="0" applyBorderFormats="0" applyFontFormats="0" applyPatternFormats="0" applyAlignmentFormats="0" applyWidthHeightFormats="1" dataCaption="Dados" missingCaption="0" updatedVersion="6" showMemberPropertyTips="0" useAutoFormatting="1" itemPrintTitles="1" createdVersion="1" indent="0" compact="0" compactData="0" gridDropZones="1">
  <location ref="C1:D81" firstHeaderRow="2" firstDataRow="2" firstDataCol="1"/>
  <pivotFields count="47">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ubtotalTop="0" showAll="0" includeNewItemsInFilter="1" defaultSubtotal="0"/>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dataField="1" compact="0" outline="0" showAll="0" includeNewItemsInFilter="1">
      <items count="79">
        <item x="0"/>
        <item x="6"/>
        <item x="9"/>
        <item x="2"/>
        <item x="11"/>
        <item x="12"/>
        <item x="16"/>
        <item x="23"/>
        <item x="13"/>
        <item x="25"/>
        <item x="7"/>
        <item x="10"/>
        <item x="17"/>
        <item x="8"/>
        <item x="3"/>
        <item x="21"/>
        <item x="26"/>
        <item x="20"/>
        <item x="35"/>
        <item x="4"/>
        <item x="34"/>
        <item x="31"/>
        <item x="27"/>
        <item x="32"/>
        <item x="15"/>
        <item x="30"/>
        <item x="5"/>
        <item x="38"/>
        <item x="18"/>
        <item x="29"/>
        <item x="42"/>
        <item x="39"/>
        <item x="28"/>
        <item x="14"/>
        <item x="24"/>
        <item x="43"/>
        <item x="19"/>
        <item x="46"/>
        <item x="50"/>
        <item x="47"/>
        <item x="22"/>
        <item x="54"/>
        <item x="37"/>
        <item x="33"/>
        <item x="55"/>
        <item x="58"/>
        <item x="57"/>
        <item x="51"/>
        <item x="62"/>
        <item x="36"/>
        <item x="66"/>
        <item x="63"/>
        <item x="59"/>
        <item x="69"/>
        <item x="48"/>
        <item x="68"/>
        <item x="52"/>
        <item x="65"/>
        <item x="44"/>
        <item x="53"/>
        <item x="71"/>
        <item x="41"/>
        <item x="64"/>
        <item x="75"/>
        <item x="72"/>
        <item x="67"/>
        <item x="73"/>
        <item x="60"/>
        <item x="45"/>
        <item x="76"/>
        <item x="70"/>
        <item x="61"/>
        <item x="49"/>
        <item x="40"/>
        <item x="56"/>
        <item x="74"/>
        <item x="1"/>
        <item x="77"/>
        <item t="default"/>
      </items>
    </pivotField>
    <pivotField compact="0" outline="0" showAll="0" includeNewItemsInFilter="1"/>
    <pivotField compact="0" outline="0" showAll="0" includeNewItemsInFilter="1"/>
    <pivotField compact="0" outline="0" subtotalTop="0" showAll="0" includeNewItemsInFilter="1" defaultSubtotal="0"/>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32"/>
  </rowFields>
  <rowItems count="7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t="grand">
      <x/>
    </i>
  </rowItems>
  <colItems count="1">
    <i/>
  </colItems>
  <dataFields count="1">
    <dataField name="Contagem de Ano tombamento (inscrição)" fld="32" subtotal="count"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600-000003000000}" name="Tabela dinâmica3" cacheId="1" dataOnRows="1" applyNumberFormats="0" applyBorderFormats="0" applyFontFormats="0" applyPatternFormats="0" applyAlignmentFormats="0" applyWidthHeightFormats="1" dataCaption="Dados" missingCaption="0" updatedVersion="6" showMemberPropertyTips="0" useAutoFormatting="1" itemPrintTitles="1" createdVersion="1" indent="0" compact="0" compactData="0" gridDropZones="1">
  <location ref="E1:K14" firstHeaderRow="1" firstDataRow="1" firstDataCol="1"/>
  <pivotFields count="47">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ubtotalTop="0" showAll="0" includeNewItemsInFilter="1" defaultSubtotal="0"/>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ubtotalTop="0" showAll="0" includeNewItemsInFilter="1" defaultSubtotal="0"/>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700-000005000000}" name="Tabela dinâmica2"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chartFormat="3">
  <location ref="A3:E20" firstHeaderRow="1" firstDataRow="2" firstDataCol="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axis="axisCol" compact="0" outline="0" subtotalTop="0" showAll="0" includeNewItemsInFilter="1">
      <items count="6">
        <item x="0"/>
        <item x="4"/>
        <item h="1" x="2"/>
        <item x="3"/>
        <item h="1" x="1"/>
        <item t="default"/>
      </items>
    </pivotField>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16">
    <i>
      <x v="1"/>
    </i>
    <i>
      <x v="5"/>
    </i>
    <i>
      <x v="6"/>
    </i>
    <i>
      <x v="7"/>
    </i>
    <i>
      <x v="8"/>
    </i>
    <i>
      <x v="9"/>
    </i>
    <i>
      <x v="11"/>
    </i>
    <i>
      <x v="13"/>
    </i>
    <i>
      <x v="14"/>
    </i>
    <i>
      <x v="15"/>
    </i>
    <i>
      <x v="16"/>
    </i>
    <i>
      <x v="18"/>
    </i>
    <i>
      <x v="19"/>
    </i>
    <i>
      <x v="20"/>
    </i>
    <i>
      <x v="22"/>
    </i>
    <i t="grand">
      <x/>
    </i>
  </rowItems>
  <colFields count="1">
    <field x="9"/>
  </colFields>
  <colItems count="4">
    <i>
      <x/>
    </i>
    <i>
      <x v="1"/>
    </i>
    <i>
      <x v="3"/>
    </i>
    <i t="grand">
      <x/>
    </i>
  </colItems>
  <dataFields count="1">
    <dataField name="Contagem de Contagem processos T" fld="10" subtotal="count" baseField="0" baseItem="0"/>
  </dataFields>
  <formats count="30">
    <format dxfId="1239">
      <pivotArea field="24" type="button" dataOnly="0" labelOnly="1" outline="0"/>
    </format>
    <format dxfId="1238">
      <pivotArea dataOnly="0" labelOnly="1" grandCol="1" outline="0" fieldPosition="0"/>
    </format>
    <format dxfId="1237">
      <pivotArea field="24" type="button" dataOnly="0" labelOnly="1" outline="0"/>
    </format>
    <format dxfId="1236">
      <pivotArea dataOnly="0" labelOnly="1" grandCol="1" outline="0" fieldPosition="0"/>
    </format>
    <format dxfId="1235">
      <pivotArea field="24" type="button" dataOnly="0" labelOnly="1" outline="0"/>
    </format>
    <format dxfId="1234">
      <pivotArea dataOnly="0" labelOnly="1" grandCol="1" outline="0" fieldPosition="0"/>
    </format>
    <format dxfId="1233">
      <pivotArea grandRow="1" outline="0" fieldPosition="0"/>
    </format>
    <format dxfId="1232">
      <pivotArea dataOnly="0" labelOnly="1" grandRow="1" outline="0" fieldPosition="0"/>
    </format>
    <format dxfId="1231">
      <pivotArea outline="0" fieldPosition="0"/>
    </format>
    <format dxfId="1230">
      <pivotArea dataOnly="0" labelOnly="1" grandCol="1" outline="0" fieldPosition="0"/>
    </format>
    <format dxfId="1229">
      <pivotArea outline="0" fieldPosition="0"/>
    </format>
    <format dxfId="1228">
      <pivotArea dataOnly="0" labelOnly="1" grandCol="1" outline="0" fieldPosition="0"/>
    </format>
    <format dxfId="1227">
      <pivotArea grandRow="1" outline="0" fieldPosition="0"/>
    </format>
    <format dxfId="1226">
      <pivotArea dataOnly="0" labelOnly="1" grandRow="1" outline="0" fieldPosition="0"/>
    </format>
    <format dxfId="1225">
      <pivotArea outline="0" fieldPosition="0"/>
    </format>
    <format dxfId="1224">
      <pivotArea field="24" type="button" dataOnly="0" labelOnly="1" outline="0"/>
    </format>
    <format dxfId="1223">
      <pivotArea dataOnly="0" labelOnly="1" grandRow="1" outline="0" fieldPosition="0"/>
    </format>
    <format dxfId="1222">
      <pivotArea dataOnly="0" labelOnly="1" grandCol="1" outline="0" fieldPosition="0"/>
    </format>
    <format>
      <pivotArea field="24" type="button" dataOnly="0" labelOnly="1" outline="0"/>
    </format>
    <format dxfId="1221">
      <pivotArea outline="0" fieldPosition="0"/>
    </format>
    <format dxfId="1220">
      <pivotArea field="6" type="button" dataOnly="0" labelOnly="1" outline="0" axis="axisRow" fieldPosition="0"/>
    </format>
    <format dxfId="1219">
      <pivotArea dataOnly="0" labelOnly="1" outline="0" fieldPosition="0">
        <references count="1">
          <reference field="6" count="16">
            <x v="1"/>
            <x v="2"/>
            <x v="3"/>
            <x v="4"/>
            <x v="5"/>
            <x v="6"/>
            <x v="7"/>
            <x v="8"/>
            <x v="9"/>
            <x v="10"/>
            <x v="11"/>
            <x v="12"/>
            <x v="13"/>
            <x v="14"/>
            <x v="15"/>
            <x v="16"/>
          </reference>
        </references>
      </pivotArea>
    </format>
    <format dxfId="1218">
      <pivotArea dataOnly="0" labelOnly="1" grandRow="1" outline="0" fieldPosition="0"/>
    </format>
    <format dxfId="1217">
      <pivotArea dataOnly="0" labelOnly="1" grandCol="1" outline="0" fieldPosition="0"/>
    </format>
    <format dxfId="1216">
      <pivotArea field="6" type="button" dataOnly="0" labelOnly="1" outline="0" axis="axisRow" fieldPosition="0"/>
    </format>
    <format dxfId="1215">
      <pivotArea dataOnly="0" labelOnly="1" outline="0" fieldPosition="0">
        <references count="1">
          <reference field="9" count="0"/>
        </references>
      </pivotArea>
    </format>
    <format dxfId="1214">
      <pivotArea dataOnly="0" labelOnly="1" grandCol="1" outline="0" fieldPosition="0"/>
    </format>
    <format dxfId="1213">
      <pivotArea field="6" type="button" dataOnly="0" labelOnly="1" outline="0" axis="axisRow" fieldPosition="0"/>
    </format>
    <format dxfId="1212">
      <pivotArea dataOnly="0" labelOnly="1" outline="0" fieldPosition="0">
        <references count="1">
          <reference field="9" count="0"/>
        </references>
      </pivotArea>
    </format>
    <format dxfId="1211">
      <pivotArea dataOnly="0" labelOnly="1" grandCol="1" outline="0" fieldPosition="0"/>
    </format>
  </formats>
  <chartFormats count="3">
    <chartFormat chart="0" format="6" series="1">
      <pivotArea type="data" outline="0" fieldPosition="0">
        <references count="2">
          <reference field="4294967294" count="1" selected="0">
            <x v="0"/>
          </reference>
          <reference field="9" count="1" selected="0">
            <x v="0"/>
          </reference>
        </references>
      </pivotArea>
    </chartFormat>
    <chartFormat chart="0" format="7" series="1">
      <pivotArea type="data" outline="0" fieldPosition="0">
        <references count="2">
          <reference field="4294967294" count="1" selected="0">
            <x v="0"/>
          </reference>
          <reference field="9" count="1" selected="0">
            <x v="1"/>
          </reference>
        </references>
      </pivotArea>
    </chartFormat>
    <chartFormat chart="0" format="8" series="1">
      <pivotArea type="data" outline="0" fieldPosition="0">
        <references count="2">
          <reference field="4294967294" count="1" selected="0">
            <x v="0"/>
          </reference>
          <reference field="9" count="1" selected="0">
            <x v="3"/>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Tabela dinâmica14"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207:B286" firstHeaderRow="2" firstDataRow="2" firstDataCol="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7">
        <item x="5"/>
        <item x="4"/>
        <item x="2"/>
        <item x="0"/>
        <item x="3"/>
        <item x="1"/>
        <item t="default"/>
      </items>
    </pivotField>
    <pivotField compact="0" outline="0" subtotalTop="0" showAll="0" includeNewItemsInFilter="1">
      <items count="33">
        <item x="30"/>
        <item x="26"/>
        <item x="17"/>
        <item x="24"/>
        <item x="20"/>
        <item x="5"/>
        <item x="9"/>
        <item x="23"/>
        <item x="14"/>
        <item x="15"/>
        <item x="8"/>
        <item x="6"/>
        <item x="28"/>
        <item x="21"/>
        <item x="22"/>
        <item x="11"/>
        <item x="7"/>
        <item x="2"/>
        <item x="31"/>
        <item x="13"/>
        <item x="25"/>
        <item x="4"/>
        <item x="3"/>
        <item x="18"/>
        <item x="19"/>
        <item x="29"/>
        <item x="0"/>
        <item x="10"/>
        <item x="16"/>
        <item x="12"/>
        <item x="27"/>
        <item x="1"/>
        <item t="default"/>
      </items>
    </pivotField>
    <pivotField compact="0" outline="0" subtotalTop="0" showAll="0" includeNewItemsInFilter="1"/>
    <pivotField compact="0" outline="0" subtotalTop="0" showAll="0" includeNewItemsInFilter="1" defaultSubtotal="0"/>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4">
        <item x="0"/>
        <item x="2"/>
        <item x="3"/>
        <item x="4"/>
        <item x="5"/>
        <item x="6"/>
        <item x="8"/>
        <item x="9"/>
        <item x="15"/>
        <item h="1" x="1"/>
        <item h="1" x="16"/>
        <item x="7"/>
        <item m="1" x="20"/>
        <item m="1" x="21"/>
        <item m="1" x="18"/>
        <item m="1" x="22"/>
        <item x="17"/>
        <item m="1" x="19"/>
        <item x="10"/>
        <item x="11"/>
        <item x="12"/>
        <item x="13"/>
        <item x="14"/>
        <item t="default"/>
      </items>
    </pivotField>
    <pivotField compact="0" outline="0" subtotalTop="0" showAll="0" includeNewItemsInFilter="1" sortType="ascending">
      <items count="16">
        <item h="1" x="6"/>
        <item h="1" m="1" x="14"/>
        <item x="7"/>
        <item x="11"/>
        <item h="1" x="4"/>
        <item x="8"/>
        <item x="5"/>
        <item x="3"/>
        <item x="10"/>
        <item h="1" x="2"/>
        <item x="12"/>
        <item x="9"/>
        <item h="1" x="0"/>
        <item h="1" x="1"/>
        <item h="1"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axis="axisRow" compact="0" outline="0" subtotalTop="0" showAll="0" includeNewItemsInFilter="1" defaultSubtotal="0">
      <items count="78">
        <item x="0"/>
        <item x="6"/>
        <item x="9"/>
        <item x="2"/>
        <item x="11"/>
        <item x="12"/>
        <item x="16"/>
        <item x="23"/>
        <item x="13"/>
        <item x="25"/>
        <item x="7"/>
        <item x="10"/>
        <item x="17"/>
        <item x="8"/>
        <item x="3"/>
        <item x="21"/>
        <item x="26"/>
        <item x="20"/>
        <item x="35"/>
        <item x="4"/>
        <item x="34"/>
        <item x="31"/>
        <item x="27"/>
        <item x="32"/>
        <item x="15"/>
        <item x="30"/>
        <item x="5"/>
        <item x="38"/>
        <item x="18"/>
        <item x="29"/>
        <item x="42"/>
        <item x="39"/>
        <item x="28"/>
        <item x="14"/>
        <item x="24"/>
        <item x="43"/>
        <item x="19"/>
        <item x="46"/>
        <item x="50"/>
        <item x="47"/>
        <item x="22"/>
        <item x="54"/>
        <item x="37"/>
        <item x="33"/>
        <item x="55"/>
        <item x="58"/>
        <item x="57"/>
        <item x="51"/>
        <item x="62"/>
        <item x="36"/>
        <item x="66"/>
        <item x="63"/>
        <item x="59"/>
        <item x="69"/>
        <item x="48"/>
        <item x="68"/>
        <item x="52"/>
        <item x="65"/>
        <item x="44"/>
        <item x="53"/>
        <item x="71"/>
        <item x="41"/>
        <item x="64"/>
        <item x="75"/>
        <item x="72"/>
        <item x="67"/>
        <item x="73"/>
        <item x="60"/>
        <item x="45"/>
        <item x="76"/>
        <item x="70"/>
        <item x="61"/>
        <item x="49"/>
        <item h="1" x="1"/>
        <item x="56"/>
        <item x="74"/>
        <item x="40"/>
        <item x="77"/>
      </items>
    </pivotField>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31"/>
  </rowFields>
  <rowItems count="7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4"/>
    </i>
    <i>
      <x v="75"/>
    </i>
    <i>
      <x v="76"/>
    </i>
    <i>
      <x v="77"/>
    </i>
    <i t="grand">
      <x/>
    </i>
  </rowItems>
  <colItems count="1">
    <i/>
  </colItems>
  <dataFields count="1">
    <dataField name="Contagem de Contagem de bens" fld="8" subtotal="count" baseField="0" baseItem="0"/>
  </dataFields>
  <formats count="44">
    <format dxfId="1283">
      <pivotArea field="24" type="button" dataOnly="0" labelOnly="1" outline="0"/>
    </format>
    <format dxfId="1282">
      <pivotArea dataOnly="0" labelOnly="1" grandCol="1" outline="0" fieldPosition="0"/>
    </format>
    <format dxfId="1281">
      <pivotArea field="24" type="button" dataOnly="0" labelOnly="1" outline="0"/>
    </format>
    <format dxfId="1280">
      <pivotArea dataOnly="0" labelOnly="1" grandCol="1" outline="0" fieldPosition="0"/>
    </format>
    <format dxfId="1279">
      <pivotArea field="24" type="button" dataOnly="0" labelOnly="1" outline="0"/>
    </format>
    <format dxfId="1278">
      <pivotArea dataOnly="0" labelOnly="1" grandCol="1" outline="0" fieldPosition="0"/>
    </format>
    <format dxfId="1277">
      <pivotArea grandRow="1" outline="0" fieldPosition="0"/>
    </format>
    <format dxfId="1276">
      <pivotArea dataOnly="0" labelOnly="1" grandRow="1" outline="0" fieldPosition="0"/>
    </format>
    <format dxfId="1275">
      <pivotArea outline="0" fieldPosition="0"/>
    </format>
    <format dxfId="1274">
      <pivotArea dataOnly="0" labelOnly="1" grandCol="1" outline="0" fieldPosition="0"/>
    </format>
    <format dxfId="1273">
      <pivotArea outline="0" fieldPosition="0"/>
    </format>
    <format dxfId="1272">
      <pivotArea dataOnly="0" labelOnly="1" grandCol="1" outline="0" fieldPosition="0"/>
    </format>
    <format dxfId="1271">
      <pivotArea grandRow="1" outline="0" fieldPosition="0"/>
    </format>
    <format dxfId="1270">
      <pivotArea dataOnly="0" labelOnly="1" grandRow="1" outline="0" fieldPosition="0"/>
    </format>
    <format dxfId="1269">
      <pivotArea field="3" type="button" dataOnly="0" labelOnly="1" outline="0"/>
    </format>
    <format dxfId="1268">
      <pivotArea dataOnly="0" labelOnly="1" grandCol="1" outline="0" fieldPosition="0"/>
    </format>
    <format dxfId="1267">
      <pivotArea field="3" type="button" dataOnly="0" labelOnly="1" outline="0"/>
    </format>
    <format dxfId="1266">
      <pivotArea dataOnly="0" labelOnly="1" grandCol="1" outline="0" fieldPosition="0"/>
    </format>
    <format dxfId="1265">
      <pivotArea field="3" type="button" dataOnly="0" labelOnly="1" outline="0"/>
    </format>
    <format dxfId="1264">
      <pivotArea dataOnly="0" labelOnly="1" grandCol="1" outline="0" fieldPosition="0"/>
    </format>
    <format dxfId="1263">
      <pivotArea field="3" type="button" dataOnly="0" labelOnly="1" outline="0"/>
    </format>
    <format dxfId="1262">
      <pivotArea dataOnly="0" labelOnly="1" grandCol="1" outline="0" fieldPosition="0"/>
    </format>
    <format dxfId="1261">
      <pivotArea field="4" type="button" dataOnly="0" labelOnly="1" outline="0"/>
    </format>
    <format dxfId="1260">
      <pivotArea field="4" type="button" dataOnly="0" labelOnly="1" outline="0"/>
    </format>
    <format dxfId="1259">
      <pivotArea field="4" type="button" dataOnly="0" labelOnly="1" outline="0"/>
    </format>
    <format dxfId="1258">
      <pivotArea dataOnly="0" labelOnly="1" grandCol="1" outline="0" fieldPosition="0"/>
    </format>
    <format dxfId="1257">
      <pivotArea field="4" type="button" dataOnly="0" labelOnly="1" outline="0"/>
    </format>
    <format dxfId="1256">
      <pivotArea dataOnly="0" labelOnly="1" grandCol="1" outline="0" fieldPosition="0"/>
    </format>
    <format dxfId="1255">
      <pivotArea field="16" type="button" dataOnly="0" labelOnly="1" outline="0"/>
    </format>
    <format dxfId="1254">
      <pivotArea dataOnly="0" labelOnly="1" grandCol="1" outline="0" fieldPosition="0"/>
    </format>
    <format dxfId="1253">
      <pivotArea field="16" type="button" dataOnly="0" labelOnly="1" outline="0"/>
    </format>
    <format dxfId="1252">
      <pivotArea dataOnly="0" labelOnly="1" grandCol="1" outline="0" fieldPosition="0"/>
    </format>
    <format dxfId="1251">
      <pivotArea field="16" type="button" dataOnly="0" labelOnly="1" outline="0"/>
    </format>
    <format dxfId="1250">
      <pivotArea dataOnly="0" labelOnly="1" grandCol="1" outline="0" fieldPosition="0"/>
    </format>
    <format dxfId="1249">
      <pivotArea field="16" type="button" dataOnly="0" labelOnly="1" outline="0"/>
    </format>
    <format dxfId="1248">
      <pivotArea field="16" type="button" dataOnly="0" labelOnly="1" outline="0"/>
    </format>
    <format dxfId="1247">
      <pivotArea dataOnly="0" labelOnly="1" grandRow="1" outline="0" fieldPosition="0"/>
    </format>
    <format dxfId="1246">
      <pivotArea field="17" type="button" dataOnly="0" labelOnly="1" outline="0"/>
    </format>
    <format dxfId="1245">
      <pivotArea field="17" type="button" dataOnly="0" labelOnly="1" outline="0"/>
    </format>
    <format dxfId="1244">
      <pivotArea field="17" type="button" dataOnly="0" labelOnly="1" outline="0"/>
    </format>
    <format dxfId="1243">
      <pivotArea outline="0" fieldPosition="0"/>
    </format>
    <format dxfId="1242">
      <pivotArea field="17" type="button" dataOnly="0" labelOnly="1" outline="0"/>
    </format>
    <format dxfId="1241">
      <pivotArea dataOnly="0" labelOnly="1" grandRow="1" outline="0" fieldPosition="0"/>
    </format>
    <format dxfId="1240">
      <pivotArea dataOnly="0" labelOnly="1" grandCol="1" outline="0" fieldPosition="0"/>
    </format>
  </formats>
  <chartFormats count="1">
    <chartFormat chart="0"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700-00000D000000}" name="Tabela dinâmica4"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chartFormat="13">
  <location ref="A44:E73" firstHeaderRow="1" firstDataRow="2" firstDataCol="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7">
        <item x="5"/>
        <item x="4"/>
        <item x="2"/>
        <item x="0"/>
        <item x="3"/>
        <item x="1"/>
        <item t="default"/>
      </items>
    </pivotField>
    <pivotField axis="axisRow" compact="0" outline="0" subtotalTop="0" showAll="0" includeNewItemsInFilter="1">
      <items count="33">
        <item x="30"/>
        <item x="26"/>
        <item x="17"/>
        <item x="24"/>
        <item x="20"/>
        <item x="5"/>
        <item x="9"/>
        <item x="23"/>
        <item x="14"/>
        <item x="15"/>
        <item x="8"/>
        <item x="6"/>
        <item x="28"/>
        <item x="21"/>
        <item x="22"/>
        <item x="11"/>
        <item x="7"/>
        <item x="2"/>
        <item x="31"/>
        <item x="13"/>
        <item x="25"/>
        <item x="4"/>
        <item x="3"/>
        <item x="18"/>
        <item x="19"/>
        <item x="29"/>
        <item x="0"/>
        <item x="10"/>
        <item x="16"/>
        <item x="12"/>
        <item x="27"/>
        <item x="1"/>
        <item t="default"/>
      </items>
    </pivotField>
    <pivotField compact="0" outline="0" subtotalTop="0" showAll="0" includeNewItemsInFilter="1"/>
    <pivotField compact="0" outline="0" subtotalTop="0" showAll="0" includeNewItemsInFilter="1" defaultSubtotal="0"/>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
  </rowFields>
  <rowItems count="28">
    <i>
      <x v="1"/>
    </i>
    <i>
      <x v="2"/>
    </i>
    <i>
      <x v="3"/>
    </i>
    <i>
      <x v="4"/>
    </i>
    <i>
      <x v="5"/>
    </i>
    <i>
      <x v="6"/>
    </i>
    <i>
      <x v="7"/>
    </i>
    <i>
      <x v="8"/>
    </i>
    <i>
      <x v="9"/>
    </i>
    <i>
      <x v="10"/>
    </i>
    <i>
      <x v="11"/>
    </i>
    <i>
      <x v="13"/>
    </i>
    <i>
      <x v="14"/>
    </i>
    <i>
      <x v="15"/>
    </i>
    <i>
      <x v="16"/>
    </i>
    <i>
      <x v="17"/>
    </i>
    <i>
      <x v="19"/>
    </i>
    <i>
      <x v="21"/>
    </i>
    <i>
      <x v="22"/>
    </i>
    <i>
      <x v="23"/>
    </i>
    <i>
      <x v="24"/>
    </i>
    <i>
      <x v="25"/>
    </i>
    <i>
      <x v="26"/>
    </i>
    <i>
      <x v="27"/>
    </i>
    <i>
      <x v="28"/>
    </i>
    <i>
      <x v="29"/>
    </i>
    <i>
      <x v="30"/>
    </i>
    <i t="grand">
      <x/>
    </i>
  </rowItems>
  <colFields count="1">
    <field x="9"/>
  </colFields>
  <colItems count="4">
    <i>
      <x/>
    </i>
    <i>
      <x v="1"/>
    </i>
    <i>
      <x v="3"/>
    </i>
    <i t="grand">
      <x/>
    </i>
  </colItems>
  <dataFields count="1">
    <dataField name="Contagem de Contagem de bens" fld="8" subtotal="count" baseField="0" baseItem="0"/>
  </dataFields>
  <formats count="46">
    <format dxfId="1329">
      <pivotArea field="24" type="button" dataOnly="0" labelOnly="1" outline="0"/>
    </format>
    <format dxfId="1328">
      <pivotArea dataOnly="0" labelOnly="1" grandCol="1" outline="0" fieldPosition="0"/>
    </format>
    <format dxfId="1327">
      <pivotArea field="24" type="button" dataOnly="0" labelOnly="1" outline="0"/>
    </format>
    <format dxfId="1326">
      <pivotArea dataOnly="0" labelOnly="1" grandCol="1" outline="0" fieldPosition="0"/>
    </format>
    <format dxfId="1325">
      <pivotArea field="24" type="button" dataOnly="0" labelOnly="1" outline="0"/>
    </format>
    <format dxfId="1324">
      <pivotArea dataOnly="0" labelOnly="1" grandCol="1" outline="0" fieldPosition="0"/>
    </format>
    <format dxfId="1323">
      <pivotArea grandRow="1" outline="0" fieldPosition="0"/>
    </format>
    <format dxfId="1322">
      <pivotArea dataOnly="0" labelOnly="1" grandRow="1" outline="0" fieldPosition="0"/>
    </format>
    <format dxfId="1321">
      <pivotArea outline="0" fieldPosition="0"/>
    </format>
    <format dxfId="1320">
      <pivotArea dataOnly="0" labelOnly="1" grandCol="1" outline="0" fieldPosition="0"/>
    </format>
    <format dxfId="1319">
      <pivotArea outline="0" fieldPosition="0"/>
    </format>
    <format dxfId="1318">
      <pivotArea dataOnly="0" labelOnly="1" grandCol="1" outline="0" fieldPosition="0"/>
    </format>
    <format dxfId="1317">
      <pivotArea grandRow="1" outline="0" fieldPosition="0"/>
    </format>
    <format dxfId="1316">
      <pivotArea dataOnly="0" labelOnly="1" grandRow="1" outline="0" fieldPosition="0"/>
    </format>
    <format dxfId="1315">
      <pivotArea field="3" type="button" dataOnly="0" labelOnly="1" outline="0"/>
    </format>
    <format dxfId="1314">
      <pivotArea dataOnly="0" labelOnly="1" outline="0" fieldPosition="0">
        <references count="1">
          <reference field="9" count="0"/>
        </references>
      </pivotArea>
    </format>
    <format dxfId="1313">
      <pivotArea dataOnly="0" labelOnly="1" grandCol="1" outline="0" fieldPosition="0"/>
    </format>
    <format dxfId="1312">
      <pivotArea field="3" type="button" dataOnly="0" labelOnly="1" outline="0"/>
    </format>
    <format dxfId="1311">
      <pivotArea dataOnly="0" labelOnly="1" outline="0" fieldPosition="0">
        <references count="1">
          <reference field="9" count="0"/>
        </references>
      </pivotArea>
    </format>
    <format dxfId="1310">
      <pivotArea dataOnly="0" labelOnly="1" grandCol="1" outline="0" fieldPosition="0"/>
    </format>
    <format dxfId="1309">
      <pivotArea field="3" type="button" dataOnly="0" labelOnly="1" outline="0"/>
    </format>
    <format dxfId="1308">
      <pivotArea dataOnly="0" labelOnly="1" outline="0" fieldPosition="0">
        <references count="1">
          <reference field="9" count="0"/>
        </references>
      </pivotArea>
    </format>
    <format dxfId="1307">
      <pivotArea dataOnly="0" labelOnly="1" grandCol="1" outline="0" fieldPosition="0"/>
    </format>
    <format dxfId="1306">
      <pivotArea field="3" type="button" dataOnly="0" labelOnly="1" outline="0"/>
    </format>
    <format dxfId="1305">
      <pivotArea dataOnly="0" labelOnly="1" outline="0" fieldPosition="0">
        <references count="1">
          <reference field="9" count="0"/>
        </references>
      </pivotArea>
    </format>
    <format dxfId="1304">
      <pivotArea dataOnly="0" labelOnly="1" grandCol="1" outline="0" fieldPosition="0"/>
    </format>
    <format dxfId="1303">
      <pivotArea field="4" type="button" dataOnly="0" labelOnly="1" outline="0" axis="axisRow" fieldPosition="0"/>
    </format>
    <format dxfId="1302">
      <pivotArea dataOnly="0" labelOnly="1" outline="0" fieldPosition="0">
        <references count="1">
          <reference field="9" count="1">
            <x v="0"/>
          </reference>
        </references>
      </pivotArea>
    </format>
    <format dxfId="1301">
      <pivotArea field="4" type="button" dataOnly="0" labelOnly="1" outline="0" axis="axisRow" fieldPosition="0"/>
    </format>
    <format dxfId="1300">
      <pivotArea dataOnly="0" labelOnly="1" outline="0" fieldPosition="0">
        <references count="1">
          <reference field="9" count="1">
            <x v="0"/>
          </reference>
        </references>
      </pivotArea>
    </format>
    <format dxfId="1299">
      <pivotArea dataOnly="0" labelOnly="1" outline="0" fieldPosition="0">
        <references count="1">
          <reference field="4" count="27">
            <x v="1"/>
            <x v="2"/>
            <x v="3"/>
            <x v="4"/>
            <x v="5"/>
            <x v="6"/>
            <x v="7"/>
            <x v="8"/>
            <x v="9"/>
            <x v="10"/>
            <x v="11"/>
            <x v="13"/>
            <x v="14"/>
            <x v="15"/>
            <x v="16"/>
            <x v="17"/>
            <x v="19"/>
            <x v="21"/>
            <x v="22"/>
            <x v="23"/>
            <x v="24"/>
            <x v="25"/>
            <x v="26"/>
            <x v="27"/>
            <x v="28"/>
            <x v="29"/>
            <x v="30"/>
          </reference>
        </references>
      </pivotArea>
    </format>
    <format dxfId="1298">
      <pivotArea field="4" type="button" dataOnly="0" labelOnly="1" outline="0" axis="axisRow" fieldPosition="0"/>
    </format>
    <format dxfId="1297">
      <pivotArea dataOnly="0" labelOnly="1" outline="0" fieldPosition="0">
        <references count="1">
          <reference field="9" count="0"/>
        </references>
      </pivotArea>
    </format>
    <format dxfId="1296">
      <pivotArea dataOnly="0" labelOnly="1" grandCol="1" outline="0" fieldPosition="0"/>
    </format>
    <format dxfId="1295">
      <pivotArea field="4" type="button" dataOnly="0" labelOnly="1" outline="0" axis="axisRow" fieldPosition="0"/>
    </format>
    <format dxfId="1294">
      <pivotArea dataOnly="0" labelOnly="1" outline="0" fieldPosition="0">
        <references count="1">
          <reference field="9" count="0"/>
        </references>
      </pivotArea>
    </format>
    <format dxfId="1293">
      <pivotArea dataOnly="0" labelOnly="1" grandCol="1" outline="0" fieldPosition="0"/>
    </format>
    <format dxfId="1292">
      <pivotArea dataOnly="0" labelOnly="1" grandRow="1" outline="0" fieldPosition="0"/>
    </format>
    <format dxfId="1291">
      <pivotArea dataOnly="0" labelOnly="1" outline="0" fieldPosition="0">
        <references count="1">
          <reference field="4" count="27">
            <x v="1"/>
            <x v="2"/>
            <x v="3"/>
            <x v="4"/>
            <x v="5"/>
            <x v="6"/>
            <x v="7"/>
            <x v="8"/>
            <x v="9"/>
            <x v="10"/>
            <x v="11"/>
            <x v="13"/>
            <x v="14"/>
            <x v="15"/>
            <x v="16"/>
            <x v="17"/>
            <x v="19"/>
            <x v="21"/>
            <x v="22"/>
            <x v="23"/>
            <x v="24"/>
            <x v="25"/>
            <x v="26"/>
            <x v="27"/>
            <x v="28"/>
            <x v="29"/>
            <x v="30"/>
          </reference>
        </references>
      </pivotArea>
    </format>
    <format dxfId="1290">
      <pivotArea dataOnly="0" labelOnly="1" outline="0" fieldPosition="0">
        <references count="1">
          <reference field="4" count="27">
            <x v="1"/>
            <x v="2"/>
            <x v="3"/>
            <x v="4"/>
            <x v="5"/>
            <x v="6"/>
            <x v="7"/>
            <x v="8"/>
            <x v="9"/>
            <x v="10"/>
            <x v="11"/>
            <x v="13"/>
            <x v="14"/>
            <x v="15"/>
            <x v="16"/>
            <x v="17"/>
            <x v="19"/>
            <x v="21"/>
            <x v="22"/>
            <x v="23"/>
            <x v="24"/>
            <x v="25"/>
            <x v="26"/>
            <x v="27"/>
            <x v="28"/>
            <x v="29"/>
            <x v="30"/>
          </reference>
        </references>
      </pivotArea>
    </format>
    <format dxfId="1289">
      <pivotArea outline="0" fieldPosition="0"/>
    </format>
    <format dxfId="1288">
      <pivotArea field="4" type="button" dataOnly="0" labelOnly="1" outline="0" axis="axisRow" fieldPosition="0"/>
    </format>
    <format dxfId="1287">
      <pivotArea dataOnly="0" labelOnly="1" outline="0" fieldPosition="0">
        <references count="1">
          <reference field="4" count="27">
            <x v="1"/>
            <x v="2"/>
            <x v="3"/>
            <x v="4"/>
            <x v="5"/>
            <x v="6"/>
            <x v="7"/>
            <x v="8"/>
            <x v="9"/>
            <x v="10"/>
            <x v="11"/>
            <x v="13"/>
            <x v="14"/>
            <x v="15"/>
            <x v="16"/>
            <x v="17"/>
            <x v="19"/>
            <x v="21"/>
            <x v="22"/>
            <x v="23"/>
            <x v="24"/>
            <x v="25"/>
            <x v="26"/>
            <x v="27"/>
            <x v="28"/>
            <x v="29"/>
            <x v="30"/>
          </reference>
        </references>
      </pivotArea>
    </format>
    <format dxfId="1286">
      <pivotArea dataOnly="0" labelOnly="1" grandRow="1" outline="0" fieldPosition="0"/>
    </format>
    <format dxfId="1285">
      <pivotArea dataOnly="0" labelOnly="1" outline="0" fieldPosition="0">
        <references count="1">
          <reference field="9" count="0"/>
        </references>
      </pivotArea>
    </format>
    <format dxfId="1284">
      <pivotArea dataOnly="0" labelOnly="1" grandCol="1" outline="0" fieldPosition="0"/>
    </format>
  </formats>
  <chartFormats count="3">
    <chartFormat chart="0" format="6" series="1">
      <pivotArea type="data" outline="0" fieldPosition="0">
        <references count="2">
          <reference field="4294967294" count="1" selected="0">
            <x v="0"/>
          </reference>
          <reference field="9" count="1" selected="0">
            <x v="0"/>
          </reference>
        </references>
      </pivotArea>
    </chartFormat>
    <chartFormat chart="0" format="7" series="1">
      <pivotArea type="data" outline="0" fieldPosition="0">
        <references count="2">
          <reference field="4294967294" count="1" selected="0">
            <x v="0"/>
          </reference>
          <reference field="9" count="1" selected="0">
            <x v="1"/>
          </reference>
        </references>
      </pivotArea>
    </chartFormat>
    <chartFormat chart="0" format="8" series="1">
      <pivotArea type="data" outline="0" fieldPosition="0">
        <references count="2">
          <reference field="4294967294" count="1" selected="0">
            <x v="0"/>
          </reference>
          <reference field="9" count="1" selected="0">
            <x v="3"/>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700-00000C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chartFormat="9">
  <location ref="A87:K96" firstHeaderRow="1" firstDataRow="2" firstDataCol="1"/>
  <pivotFields count="46">
    <pivotField axis="axisCol" compact="0" outline="0" subtotalTop="0" showAll="0" includeNewItemsInFilter="1">
      <items count="13">
        <item x="0"/>
        <item x="7"/>
        <item x="3"/>
        <item x="4"/>
        <item x="8"/>
        <item x="10"/>
        <item m="1" x="11"/>
        <item x="2"/>
        <item x="1"/>
        <item x="5"/>
        <item h="1" x="9"/>
        <item x="6"/>
        <item t="default"/>
      </items>
    </pivotField>
    <pivotField compact="0" outline="0" subtotalTop="0" showAll="0" includeNewItemsInFilter="1"/>
    <pivotField compact="0" outline="0" subtotalTop="0" showAll="0" includeNewItemsInFilter="1"/>
    <pivotField compact="0" outline="0" subtotalTop="0" showAll="0" includeNewItemsInFilter="1">
      <items count="7">
        <item x="5"/>
        <item x="4"/>
        <item x="2"/>
        <item x="0"/>
        <item x="3"/>
        <item x="1"/>
        <item t="default"/>
      </items>
    </pivotField>
    <pivotField compact="0" outline="0" subtotalTop="0" showAll="0" includeNewItemsInFilter="1">
      <items count="33">
        <item x="30"/>
        <item x="26"/>
        <item x="17"/>
        <item x="24"/>
        <item x="20"/>
        <item x="5"/>
        <item x="9"/>
        <item x="23"/>
        <item x="14"/>
        <item x="15"/>
        <item x="8"/>
        <item x="6"/>
        <item x="28"/>
        <item x="21"/>
        <item x="22"/>
        <item x="11"/>
        <item x="7"/>
        <item x="2"/>
        <item x="31"/>
        <item x="13"/>
        <item x="25"/>
        <item x="4"/>
        <item x="3"/>
        <item x="18"/>
        <item x="19"/>
        <item x="29"/>
        <item x="0"/>
        <item x="10"/>
        <item x="16"/>
        <item x="12"/>
        <item x="27"/>
        <item x="1"/>
        <item t="default"/>
      </items>
    </pivotField>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4">
        <item x="0"/>
        <item x="2"/>
        <item x="3"/>
        <item x="4"/>
        <item x="5"/>
        <item x="6"/>
        <item x="8"/>
        <item x="9"/>
        <item x="15"/>
        <item h="1" x="1"/>
        <item h="1" x="16"/>
        <item x="7"/>
        <item m="1" x="20"/>
        <item m="1" x="21"/>
        <item m="1" x="18"/>
        <item m="1" x="22"/>
        <item x="17"/>
        <item m="1" x="19"/>
        <item x="10"/>
        <item x="11"/>
        <item x="12"/>
        <item x="13"/>
        <item x="14"/>
        <item t="default"/>
      </items>
    </pivotField>
    <pivotField axis="axisRow" compact="0" outline="0" subtotalTop="0" showAll="0" includeNewItemsInFilter="1" sortType="ascending">
      <items count="16">
        <item h="1" x="6"/>
        <item h="1" m="1" x="14"/>
        <item x="7"/>
        <item x="11"/>
        <item h="1" x="4"/>
        <item x="8"/>
        <item x="5"/>
        <item h="1" x="3"/>
        <item x="10"/>
        <item h="1" x="2"/>
        <item x="12"/>
        <item x="9"/>
        <item h="1" x="0"/>
        <item h="1" x="1"/>
        <item h="1"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17"/>
  </rowFields>
  <rowItems count="8">
    <i>
      <x v="2"/>
    </i>
    <i>
      <x v="3"/>
    </i>
    <i>
      <x v="5"/>
    </i>
    <i>
      <x v="6"/>
    </i>
    <i>
      <x v="8"/>
    </i>
    <i>
      <x v="10"/>
    </i>
    <i>
      <x v="11"/>
    </i>
    <i t="grand">
      <x/>
    </i>
  </rowItems>
  <colFields count="1">
    <field x="0"/>
  </colFields>
  <colItems count="10">
    <i>
      <x/>
    </i>
    <i>
      <x v="1"/>
    </i>
    <i>
      <x v="2"/>
    </i>
    <i>
      <x v="3"/>
    </i>
    <i>
      <x v="4"/>
    </i>
    <i>
      <x v="5"/>
    </i>
    <i>
      <x v="7"/>
    </i>
    <i>
      <x v="9"/>
    </i>
    <i>
      <x v="11"/>
    </i>
    <i t="grand">
      <x/>
    </i>
  </colItems>
  <dataFields count="1">
    <dataField name="Soma de Contagem processos T" fld="10" baseField="0" baseItem="0" numFmtId="1"/>
  </dataFields>
  <formats count="63">
    <format dxfId="1392">
      <pivotArea field="24" type="button" dataOnly="0" labelOnly="1" outline="0"/>
    </format>
    <format dxfId="1391">
      <pivotArea dataOnly="0" labelOnly="1" grandCol="1" outline="0" fieldPosition="0"/>
    </format>
    <format dxfId="1390">
      <pivotArea field="24" type="button" dataOnly="0" labelOnly="1" outline="0"/>
    </format>
    <format dxfId="1389">
      <pivotArea dataOnly="0" labelOnly="1" grandCol="1" outline="0" fieldPosition="0"/>
    </format>
    <format dxfId="1388">
      <pivotArea field="24" type="button" dataOnly="0" labelOnly="1" outline="0"/>
    </format>
    <format dxfId="1387">
      <pivotArea dataOnly="0" labelOnly="1" grandCol="1" outline="0" fieldPosition="0"/>
    </format>
    <format dxfId="1386">
      <pivotArea grandRow="1" outline="0" fieldPosition="0"/>
    </format>
    <format dxfId="1385">
      <pivotArea dataOnly="0" labelOnly="1" grandRow="1" outline="0" fieldPosition="0"/>
    </format>
    <format dxfId="1384">
      <pivotArea outline="0" fieldPosition="0"/>
    </format>
    <format dxfId="1383">
      <pivotArea dataOnly="0" labelOnly="1" grandCol="1" outline="0" fieldPosition="0"/>
    </format>
    <format dxfId="1382">
      <pivotArea outline="0" fieldPosition="0"/>
    </format>
    <format dxfId="1381">
      <pivotArea dataOnly="0" labelOnly="1" grandCol="1" outline="0" fieldPosition="0"/>
    </format>
    <format dxfId="1380">
      <pivotArea grandRow="1" outline="0" fieldPosition="0"/>
    </format>
    <format dxfId="1379">
      <pivotArea dataOnly="0" labelOnly="1" grandRow="1" outline="0" fieldPosition="0"/>
    </format>
    <format dxfId="1378">
      <pivotArea field="3" type="button" dataOnly="0" labelOnly="1" outline="0"/>
    </format>
    <format dxfId="1377">
      <pivotArea dataOnly="0" labelOnly="1" grandCol="1" outline="0" fieldPosition="0"/>
    </format>
    <format dxfId="1376">
      <pivotArea field="3" type="button" dataOnly="0" labelOnly="1" outline="0"/>
    </format>
    <format dxfId="1375">
      <pivotArea dataOnly="0" labelOnly="1" grandCol="1" outline="0" fieldPosition="0"/>
    </format>
    <format dxfId="1374">
      <pivotArea field="3" type="button" dataOnly="0" labelOnly="1" outline="0"/>
    </format>
    <format dxfId="1373">
      <pivotArea dataOnly="0" labelOnly="1" grandCol="1" outline="0" fieldPosition="0"/>
    </format>
    <format dxfId="1372">
      <pivotArea field="3" type="button" dataOnly="0" labelOnly="1" outline="0"/>
    </format>
    <format dxfId="1371">
      <pivotArea dataOnly="0" labelOnly="1" grandCol="1" outline="0" fieldPosition="0"/>
    </format>
    <format dxfId="1370">
      <pivotArea field="4" type="button" dataOnly="0" labelOnly="1" outline="0"/>
    </format>
    <format dxfId="1369">
      <pivotArea field="4" type="button" dataOnly="0" labelOnly="1" outline="0"/>
    </format>
    <format dxfId="1368">
      <pivotArea field="4" type="button" dataOnly="0" labelOnly="1" outline="0"/>
    </format>
    <format dxfId="1367">
      <pivotArea dataOnly="0" labelOnly="1" grandCol="1" outline="0" fieldPosition="0"/>
    </format>
    <format dxfId="1366">
      <pivotArea field="4" type="button" dataOnly="0" labelOnly="1" outline="0"/>
    </format>
    <format dxfId="1365">
      <pivotArea dataOnly="0" labelOnly="1" grandCol="1" outline="0" fieldPosition="0"/>
    </format>
    <format dxfId="1364">
      <pivotArea field="16" type="button" dataOnly="0" labelOnly="1" outline="0"/>
    </format>
    <format dxfId="1363">
      <pivotArea dataOnly="0" labelOnly="1" grandCol="1" outline="0" fieldPosition="0"/>
    </format>
    <format dxfId="1362">
      <pivotArea field="16" type="button" dataOnly="0" labelOnly="1" outline="0"/>
    </format>
    <format dxfId="1361">
      <pivotArea dataOnly="0" labelOnly="1" grandCol="1" outline="0" fieldPosition="0"/>
    </format>
    <format dxfId="1360">
      <pivotArea field="16" type="button" dataOnly="0" labelOnly="1" outline="0"/>
    </format>
    <format dxfId="1359">
      <pivotArea dataOnly="0" labelOnly="1" grandCol="1" outline="0" fieldPosition="0"/>
    </format>
    <format dxfId="1358">
      <pivotArea field="16" type="button" dataOnly="0" labelOnly="1" outline="0"/>
    </format>
    <format dxfId="1357">
      <pivotArea field="16" type="button" dataOnly="0" labelOnly="1" outline="0"/>
    </format>
    <format dxfId="1356">
      <pivotArea outline="0" fieldPosition="0">
        <references count="1">
          <reference field="4294967294" count="1">
            <x v="0"/>
          </reference>
        </references>
      </pivotArea>
    </format>
    <format dxfId="1355">
      <pivotArea dataOnly="0" labelOnly="1" grandRow="1" outline="0" fieldPosition="0"/>
    </format>
    <format dxfId="1354">
      <pivotArea field="17" type="button" dataOnly="0" labelOnly="1" outline="0" axis="axisRow" fieldPosition="0"/>
    </format>
    <format dxfId="1353">
      <pivotArea dataOnly="0" labelOnly="1" outline="0" fieldPosition="0">
        <references count="1">
          <reference field="0" count="0"/>
        </references>
      </pivotArea>
    </format>
    <format dxfId="1352">
      <pivotArea field="17" type="button" dataOnly="0" labelOnly="1" outline="0" axis="axisRow" fieldPosition="0"/>
    </format>
    <format dxfId="1351">
      <pivotArea dataOnly="0" labelOnly="1" outline="0" fieldPosition="0">
        <references count="1">
          <reference field="0" count="0"/>
        </references>
      </pivotArea>
    </format>
    <format dxfId="1350">
      <pivotArea dataOnly="0" labelOnly="1" outline="0" fieldPosition="0">
        <references count="1">
          <reference field="17" count="11">
            <x v="0"/>
            <x v="1"/>
            <x v="3"/>
            <x v="5"/>
            <x v="6"/>
            <x v="7"/>
            <x v="8"/>
            <x v="10"/>
            <x v="11"/>
            <x v="12"/>
            <x v="14"/>
          </reference>
        </references>
      </pivotArea>
    </format>
    <format dxfId="1349">
      <pivotArea dataOnly="0" labelOnly="1" outline="0" fieldPosition="0">
        <references count="1">
          <reference field="17" count="11">
            <x v="0"/>
            <x v="1"/>
            <x v="3"/>
            <x v="5"/>
            <x v="6"/>
            <x v="7"/>
            <x v="8"/>
            <x v="10"/>
            <x v="11"/>
            <x v="12"/>
            <x v="14"/>
          </reference>
        </references>
      </pivotArea>
    </format>
    <format dxfId="1348">
      <pivotArea field="17" grandCol="1" outline="0" axis="axisRow" fieldPosition="0">
        <references count="1">
          <reference field="17" count="11" selected="0">
            <x v="0"/>
            <x v="1"/>
            <x v="3"/>
            <x v="5"/>
            <x v="6"/>
            <x v="7"/>
            <x v="8"/>
            <x v="10"/>
            <x v="11"/>
            <x v="12"/>
            <x v="14"/>
          </reference>
        </references>
      </pivotArea>
    </format>
    <format dxfId="1347">
      <pivotArea dataOnly="0" labelOnly="1" outline="0" fieldPosition="0">
        <references count="1">
          <reference field="17" count="12">
            <x v="0"/>
            <x v="1"/>
            <x v="3"/>
            <x v="5"/>
            <x v="6"/>
            <x v="7"/>
            <x v="8"/>
            <x v="9"/>
            <x v="10"/>
            <x v="11"/>
            <x v="12"/>
            <x v="13"/>
          </reference>
        </references>
      </pivotArea>
    </format>
    <format dxfId="1346">
      <pivotArea dataOnly="0" labelOnly="1" outline="0" fieldPosition="0">
        <references count="1">
          <reference field="17" count="12">
            <x v="0"/>
            <x v="1"/>
            <x v="3"/>
            <x v="5"/>
            <x v="6"/>
            <x v="7"/>
            <x v="8"/>
            <x v="9"/>
            <x v="10"/>
            <x v="11"/>
            <x v="12"/>
            <x v="13"/>
          </reference>
        </references>
      </pivotArea>
    </format>
    <format dxfId="1345">
      <pivotArea field="17" type="button" dataOnly="0" labelOnly="1" outline="0" axis="axisRow" fieldPosition="0"/>
    </format>
    <format dxfId="1344">
      <pivotArea dataOnly="0" labelOnly="1" outline="0" fieldPosition="0">
        <references count="1">
          <reference field="0" count="10">
            <x v="0"/>
            <x v="1"/>
            <x v="2"/>
            <x v="3"/>
            <x v="4"/>
            <x v="5"/>
            <x v="7"/>
            <x v="9"/>
            <x v="10"/>
            <x v="11"/>
          </reference>
        </references>
      </pivotArea>
    </format>
    <format dxfId="1343">
      <pivotArea dataOnly="0" labelOnly="1" outline="0" fieldPosition="0">
        <references count="1">
          <reference field="17" count="1">
            <x v="2"/>
          </reference>
        </references>
      </pivotArea>
    </format>
    <format dxfId="1342">
      <pivotArea dataOnly="0" labelOnly="1" outline="0" fieldPosition="0">
        <references count="1">
          <reference field="17" count="1">
            <x v="4"/>
          </reference>
        </references>
      </pivotArea>
    </format>
    <format dxfId="1341">
      <pivotArea outline="0" fieldPosition="0"/>
    </format>
    <format dxfId="1340">
      <pivotArea field="17" type="button" dataOnly="0" labelOnly="1" outline="0" axis="axisRow" fieldPosition="0"/>
    </format>
    <format dxfId="1339">
      <pivotArea dataOnly="0" labelOnly="1" outline="0" fieldPosition="0">
        <references count="1">
          <reference field="17" count="0"/>
        </references>
      </pivotArea>
    </format>
    <format dxfId="1338">
      <pivotArea dataOnly="0" labelOnly="1" grandRow="1" outline="0" fieldPosition="0"/>
    </format>
    <format dxfId="1337">
      <pivotArea dataOnly="0" labelOnly="1" outline="0" fieldPosition="0">
        <references count="1">
          <reference field="0" count="9">
            <x v="0"/>
            <x v="1"/>
            <x v="2"/>
            <x v="3"/>
            <x v="4"/>
            <x v="5"/>
            <x v="7"/>
            <x v="9"/>
            <x v="11"/>
          </reference>
        </references>
      </pivotArea>
    </format>
    <format dxfId="1336">
      <pivotArea dataOnly="0" labelOnly="1" grandCol="1" outline="0" fieldPosition="0"/>
    </format>
    <format dxfId="1335">
      <pivotArea dataOnly="0" labelOnly="1" outline="0" fieldPosition="0">
        <references count="1">
          <reference field="17" count="0"/>
        </references>
      </pivotArea>
    </format>
    <format dxfId="1334">
      <pivotArea field="0" type="button" dataOnly="0" labelOnly="1" outline="0" axis="axisCol" fieldPosition="0"/>
    </format>
    <format dxfId="1333">
      <pivotArea dataOnly="0" labelOnly="1" outline="0" fieldPosition="0">
        <references count="1">
          <reference field="17" count="0"/>
        </references>
      </pivotArea>
    </format>
    <format dxfId="1332">
      <pivotArea field="0" type="button" dataOnly="0" labelOnly="1" outline="0" axis="axisCol" fieldPosition="0"/>
    </format>
    <format dxfId="1331">
      <pivotArea field="17" type="button" dataOnly="0" labelOnly="1" outline="0" axis="axisRow" fieldPosition="0"/>
    </format>
    <format dxfId="1330">
      <pivotArea dataOnly="0" labelOnly="1" outline="0" fieldPosition="0">
        <references count="1">
          <reference field="0" count="9">
            <x v="0"/>
            <x v="1"/>
            <x v="2"/>
            <x v="3"/>
            <x v="4"/>
            <x v="5"/>
            <x v="7"/>
            <x v="9"/>
            <x v="11"/>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700-000007000000}" name="Tabela dinâmica3"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chartFormat="3">
  <location ref="A31:E39" firstHeaderRow="1" firstDataRow="2" firstDataCol="1"/>
  <pivotFields count="46">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7">
        <item x="5"/>
        <item x="4"/>
        <item x="2"/>
        <item x="0"/>
        <item x="3"/>
        <item x="1"/>
        <item t="default"/>
      </items>
    </pivotField>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3"/>
  </rowFields>
  <rowItems count="7">
    <i>
      <x/>
    </i>
    <i>
      <x v="1"/>
    </i>
    <i>
      <x v="2"/>
    </i>
    <i>
      <x v="3"/>
    </i>
    <i>
      <x v="4"/>
    </i>
    <i>
      <x v="5"/>
    </i>
    <i t="grand">
      <x/>
    </i>
  </rowItems>
  <colFields count="1">
    <field x="9"/>
  </colFields>
  <colItems count="4">
    <i>
      <x/>
    </i>
    <i>
      <x v="1"/>
    </i>
    <i>
      <x v="3"/>
    </i>
    <i t="grand">
      <x/>
    </i>
  </colItems>
  <dataFields count="1">
    <dataField name="Contagem de Contagem de bens" fld="8" subtotal="count" baseField="0" baseItem="0"/>
  </dataFields>
  <formats count="35">
    <format dxfId="1427">
      <pivotArea field="24" type="button" dataOnly="0" labelOnly="1" outline="0"/>
    </format>
    <format dxfId="1426">
      <pivotArea dataOnly="0" labelOnly="1" grandCol="1" outline="0" fieldPosition="0"/>
    </format>
    <format dxfId="1425">
      <pivotArea field="24" type="button" dataOnly="0" labelOnly="1" outline="0"/>
    </format>
    <format dxfId="1424">
      <pivotArea dataOnly="0" labelOnly="1" grandCol="1" outline="0" fieldPosition="0"/>
    </format>
    <format dxfId="1423">
      <pivotArea field="24" type="button" dataOnly="0" labelOnly="1" outline="0"/>
    </format>
    <format dxfId="1422">
      <pivotArea dataOnly="0" labelOnly="1" grandCol="1" outline="0" fieldPosition="0"/>
    </format>
    <format dxfId="1421">
      <pivotArea grandRow="1" outline="0" fieldPosition="0"/>
    </format>
    <format dxfId="1420">
      <pivotArea dataOnly="0" labelOnly="1" grandRow="1" outline="0" fieldPosition="0"/>
    </format>
    <format dxfId="1419">
      <pivotArea outline="0" fieldPosition="0"/>
    </format>
    <format dxfId="1418">
      <pivotArea dataOnly="0" labelOnly="1" grandCol="1" outline="0" fieldPosition="0"/>
    </format>
    <format dxfId="1417">
      <pivotArea outline="0" fieldPosition="0"/>
    </format>
    <format dxfId="1416">
      <pivotArea dataOnly="0" labelOnly="1" grandCol="1" outline="0" fieldPosition="0"/>
    </format>
    <format dxfId="1415">
      <pivotArea grandRow="1" outline="0" fieldPosition="0"/>
    </format>
    <format dxfId="1414">
      <pivotArea dataOnly="0" labelOnly="1" grandRow="1" outline="0" fieldPosition="0"/>
    </format>
    <format dxfId="1413">
      <pivotArea field="3" type="button" dataOnly="0" labelOnly="1" outline="0" axis="axisRow" fieldPosition="0"/>
    </format>
    <format dxfId="1412">
      <pivotArea dataOnly="0" labelOnly="1" outline="0" fieldPosition="0">
        <references count="1">
          <reference field="9" count="0"/>
        </references>
      </pivotArea>
    </format>
    <format dxfId="1411">
      <pivotArea dataOnly="0" labelOnly="1" grandCol="1" outline="0" fieldPosition="0"/>
    </format>
    <format dxfId="1410">
      <pivotArea field="3" type="button" dataOnly="0" labelOnly="1" outline="0" axis="axisRow" fieldPosition="0"/>
    </format>
    <format dxfId="1409">
      <pivotArea dataOnly="0" labelOnly="1" outline="0" fieldPosition="0">
        <references count="1">
          <reference field="9" count="0"/>
        </references>
      </pivotArea>
    </format>
    <format dxfId="1408">
      <pivotArea dataOnly="0" labelOnly="1" grandCol="1" outline="0" fieldPosition="0"/>
    </format>
    <format dxfId="1407">
      <pivotArea field="3" type="button" dataOnly="0" labelOnly="1" outline="0" axis="axisRow" fieldPosition="0"/>
    </format>
    <format dxfId="1406">
      <pivotArea dataOnly="0" labelOnly="1" outline="0" fieldPosition="0">
        <references count="1">
          <reference field="9" count="0"/>
        </references>
      </pivotArea>
    </format>
    <format dxfId="1405">
      <pivotArea dataOnly="0" labelOnly="1" grandCol="1" outline="0" fieldPosition="0"/>
    </format>
    <format dxfId="1404">
      <pivotArea field="3" type="button" dataOnly="0" labelOnly="1" outline="0" axis="axisRow" fieldPosition="0"/>
    </format>
    <format dxfId="1403">
      <pivotArea dataOnly="0" labelOnly="1" outline="0" fieldPosition="0">
        <references count="1">
          <reference field="9" count="0"/>
        </references>
      </pivotArea>
    </format>
    <format dxfId="1402">
      <pivotArea dataOnly="0" labelOnly="1" grandCol="1" outline="0" fieldPosition="0"/>
    </format>
    <format dxfId="1401">
      <pivotArea dataOnly="0" labelOnly="1" outline="0" fieldPosition="0">
        <references count="1">
          <reference field="3" count="5">
            <x v="0"/>
            <x v="1"/>
            <x v="2"/>
            <x v="3"/>
            <x v="4"/>
          </reference>
        </references>
      </pivotArea>
    </format>
    <format dxfId="1400">
      <pivotArea dataOnly="0" labelOnly="1" outline="0" fieldPosition="0">
        <references count="1">
          <reference field="3" count="5">
            <x v="0"/>
            <x v="1"/>
            <x v="2"/>
            <x v="3"/>
            <x v="4"/>
          </reference>
        </references>
      </pivotArea>
    </format>
    <format dxfId="1399">
      <pivotArea dataOnly="0" labelOnly="1" outline="0" fieldPosition="0">
        <references count="1">
          <reference field="3" count="5">
            <x v="0"/>
            <x v="1"/>
            <x v="2"/>
            <x v="3"/>
            <x v="4"/>
          </reference>
        </references>
      </pivotArea>
    </format>
    <format dxfId="1398">
      <pivotArea outline="0" fieldPosition="0"/>
    </format>
    <format dxfId="1397">
      <pivotArea field="3" type="button" dataOnly="0" labelOnly="1" outline="0" axis="axisRow" fieldPosition="0"/>
    </format>
    <format dxfId="1396">
      <pivotArea dataOnly="0" labelOnly="1" outline="0" fieldPosition="0">
        <references count="1">
          <reference field="3" count="5">
            <x v="0"/>
            <x v="1"/>
            <x v="2"/>
            <x v="3"/>
            <x v="4"/>
          </reference>
        </references>
      </pivotArea>
    </format>
    <format dxfId="1395">
      <pivotArea dataOnly="0" labelOnly="1" grandRow="1" outline="0" fieldPosition="0"/>
    </format>
    <format dxfId="1394">
      <pivotArea dataOnly="0" labelOnly="1" outline="0" fieldPosition="0">
        <references count="1">
          <reference field="9" count="0"/>
        </references>
      </pivotArea>
    </format>
    <format dxfId="1393">
      <pivotArea dataOnly="0" labelOnly="1" grandCol="1" outline="0" fieldPosition="0"/>
    </format>
  </formats>
  <chartFormats count="3">
    <chartFormat chart="0" format="6" series="1">
      <pivotArea type="data" outline="0" fieldPosition="0">
        <references count="2">
          <reference field="4294967294" count="1" selected="0">
            <x v="0"/>
          </reference>
          <reference field="9" count="1" selected="0">
            <x v="0"/>
          </reference>
        </references>
      </pivotArea>
    </chartFormat>
    <chartFormat chart="0" format="7" series="1">
      <pivotArea type="data" outline="0" fieldPosition="0">
        <references count="2">
          <reference field="4294967294" count="1" selected="0">
            <x v="0"/>
          </reference>
          <reference field="9" count="1" selected="0">
            <x v="1"/>
          </reference>
        </references>
      </pivotArea>
    </chartFormat>
    <chartFormat chart="0" format="8" series="1">
      <pivotArea type="data" outline="0" fieldPosition="0">
        <references count="2">
          <reference field="4294967294" count="1" selected="0">
            <x v="0"/>
          </reference>
          <reference field="9" count="1" selected="0">
            <x v="3"/>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Tabela dinâmica5"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104:I116" firstHeaderRow="1" firstDataRow="2" firstDataCol="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7">
        <item x="5"/>
        <item x="4"/>
        <item x="2"/>
        <item x="0"/>
        <item x="3"/>
        <item x="1"/>
        <item t="default"/>
      </items>
    </pivotField>
    <pivotField compact="0" outline="0" subtotalTop="0" showAll="0" includeNewItemsInFilter="1">
      <items count="33">
        <item x="30"/>
        <item x="26"/>
        <item x="17"/>
        <item x="24"/>
        <item x="20"/>
        <item x="5"/>
        <item x="9"/>
        <item x="23"/>
        <item x="14"/>
        <item x="15"/>
        <item x="8"/>
        <item x="6"/>
        <item x="28"/>
        <item x="21"/>
        <item x="22"/>
        <item x="11"/>
        <item x="7"/>
        <item x="2"/>
        <item x="31"/>
        <item x="13"/>
        <item x="25"/>
        <item x="4"/>
        <item x="3"/>
        <item x="18"/>
        <item x="19"/>
        <item x="29"/>
        <item x="0"/>
        <item x="10"/>
        <item x="16"/>
        <item x="12"/>
        <item x="27"/>
        <item x="1"/>
        <item t="default"/>
      </items>
    </pivotField>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Row" compact="0" outline="0" subtotalTop="0" showAll="0" includeNewItemsInFilter="1">
      <items count="24">
        <item x="0"/>
        <item x="2"/>
        <item x="3"/>
        <item x="4"/>
        <item x="5"/>
        <item x="6"/>
        <item x="8"/>
        <item x="9"/>
        <item x="15"/>
        <item x="1"/>
        <item h="1" x="16"/>
        <item x="7"/>
        <item m="1" x="20"/>
        <item m="1" x="21"/>
        <item m="1" x="18"/>
        <item m="1" x="22"/>
        <item x="17"/>
        <item m="1" x="19"/>
        <item x="10"/>
        <item x="11"/>
        <item x="12"/>
        <item x="13"/>
        <item x="14"/>
        <item t="default"/>
      </items>
    </pivotField>
    <pivotField axis="axisCol" compact="0" outline="0" subtotalTop="0" showAll="0" includeNewItemsInFilter="1">
      <items count="16">
        <item h="1" x="6"/>
        <item h="1" m="1" x="14"/>
        <item x="7"/>
        <item x="11"/>
        <item x="8"/>
        <item x="5"/>
        <item h="1" x="3"/>
        <item x="10"/>
        <item h="1" x="2"/>
        <item x="12"/>
        <item x="9"/>
        <item h="1" x="0"/>
        <item h="1" x="1"/>
        <item h="1" x="13"/>
        <item h="1" x="4"/>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16"/>
  </rowFields>
  <rowItems count="11">
    <i>
      <x/>
    </i>
    <i>
      <x v="1"/>
    </i>
    <i>
      <x v="2"/>
    </i>
    <i>
      <x v="3"/>
    </i>
    <i>
      <x v="4"/>
    </i>
    <i>
      <x v="5"/>
    </i>
    <i>
      <x v="6"/>
    </i>
    <i>
      <x v="7"/>
    </i>
    <i>
      <x v="8"/>
    </i>
    <i>
      <x v="16"/>
    </i>
    <i t="grand">
      <x/>
    </i>
  </rowItems>
  <colFields count="1">
    <field x="17"/>
  </colFields>
  <colItems count="8">
    <i>
      <x v="2"/>
    </i>
    <i>
      <x v="3"/>
    </i>
    <i>
      <x v="4"/>
    </i>
    <i>
      <x v="5"/>
    </i>
    <i>
      <x v="7"/>
    </i>
    <i>
      <x v="9"/>
    </i>
    <i>
      <x v="10"/>
    </i>
    <i t="grand">
      <x/>
    </i>
  </colItems>
  <dataFields count="1">
    <dataField name="Soma de Contagem processos T" fld="10" baseField="0" baseItem="0" numFmtId="1"/>
  </dataFields>
  <formats count="69">
    <format dxfId="1494">
      <pivotArea field="24" type="button" dataOnly="0" labelOnly="1" outline="0"/>
    </format>
    <format dxfId="1493">
      <pivotArea dataOnly="0" labelOnly="1" grandCol="1" outline="0" fieldPosition="0"/>
    </format>
    <format dxfId="1492">
      <pivotArea field="24" type="button" dataOnly="0" labelOnly="1" outline="0"/>
    </format>
    <format dxfId="1491">
      <pivotArea dataOnly="0" labelOnly="1" grandCol="1" outline="0" fieldPosition="0"/>
    </format>
    <format dxfId="1490">
      <pivotArea field="24" type="button" dataOnly="0" labelOnly="1" outline="0"/>
    </format>
    <format dxfId="1489">
      <pivotArea dataOnly="0" labelOnly="1" grandCol="1" outline="0" fieldPosition="0"/>
    </format>
    <format dxfId="1488">
      <pivotArea grandRow="1" outline="0" fieldPosition="0"/>
    </format>
    <format dxfId="1487">
      <pivotArea dataOnly="0" labelOnly="1" grandRow="1" outline="0" fieldPosition="0"/>
    </format>
    <format dxfId="1486">
      <pivotArea outline="0" fieldPosition="0"/>
    </format>
    <format dxfId="1485">
      <pivotArea dataOnly="0" labelOnly="1" grandCol="1" outline="0" fieldPosition="0"/>
    </format>
    <format dxfId="1484">
      <pivotArea outline="0" fieldPosition="0"/>
    </format>
    <format dxfId="1483">
      <pivotArea dataOnly="0" labelOnly="1" grandCol="1" outline="0" fieldPosition="0"/>
    </format>
    <format dxfId="1482">
      <pivotArea grandRow="1" outline="0" fieldPosition="0"/>
    </format>
    <format dxfId="1481">
      <pivotArea dataOnly="0" labelOnly="1" grandRow="1" outline="0" fieldPosition="0"/>
    </format>
    <format dxfId="1480">
      <pivotArea field="3" type="button" dataOnly="0" labelOnly="1" outline="0"/>
    </format>
    <format dxfId="1479">
      <pivotArea dataOnly="0" labelOnly="1" grandCol="1" outline="0" fieldPosition="0"/>
    </format>
    <format dxfId="1478">
      <pivotArea field="3" type="button" dataOnly="0" labelOnly="1" outline="0"/>
    </format>
    <format dxfId="1477">
      <pivotArea dataOnly="0" labelOnly="1" grandCol="1" outline="0" fieldPosition="0"/>
    </format>
    <format dxfId="1476">
      <pivotArea field="3" type="button" dataOnly="0" labelOnly="1" outline="0"/>
    </format>
    <format dxfId="1475">
      <pivotArea dataOnly="0" labelOnly="1" grandCol="1" outline="0" fieldPosition="0"/>
    </format>
    <format dxfId="1474">
      <pivotArea field="3" type="button" dataOnly="0" labelOnly="1" outline="0"/>
    </format>
    <format dxfId="1473">
      <pivotArea dataOnly="0" labelOnly="1" grandCol="1" outline="0" fieldPosition="0"/>
    </format>
    <format dxfId="1472">
      <pivotArea field="4" type="button" dataOnly="0" labelOnly="1" outline="0"/>
    </format>
    <format dxfId="1471">
      <pivotArea field="4" type="button" dataOnly="0" labelOnly="1" outline="0"/>
    </format>
    <format dxfId="1470">
      <pivotArea field="4" type="button" dataOnly="0" labelOnly="1" outline="0"/>
    </format>
    <format dxfId="1469">
      <pivotArea dataOnly="0" labelOnly="1" grandCol="1" outline="0" fieldPosition="0"/>
    </format>
    <format dxfId="1468">
      <pivotArea field="4" type="button" dataOnly="0" labelOnly="1" outline="0"/>
    </format>
    <format dxfId="1467">
      <pivotArea dataOnly="0" labelOnly="1" grandCol="1" outline="0" fieldPosition="0"/>
    </format>
    <format dxfId="1466">
      <pivotArea field="16" type="button" dataOnly="0" labelOnly="1" outline="0" axis="axisRow" fieldPosition="0"/>
    </format>
    <format dxfId="1465">
      <pivotArea dataOnly="0" labelOnly="1" grandCol="1" outline="0" fieldPosition="0"/>
    </format>
    <format dxfId="1464">
      <pivotArea field="16" type="button" dataOnly="0" labelOnly="1" outline="0" axis="axisRow" fieldPosition="0"/>
    </format>
    <format dxfId="1463">
      <pivotArea dataOnly="0" labelOnly="1" grandCol="1" outline="0" fieldPosition="0"/>
    </format>
    <format dxfId="1462">
      <pivotArea field="16" type="button" dataOnly="0" labelOnly="1" outline="0" axis="axisRow" fieldPosition="0"/>
    </format>
    <format dxfId="1461">
      <pivotArea dataOnly="0" labelOnly="1" grandCol="1" outline="0" fieldPosition="0"/>
    </format>
    <format dxfId="1460">
      <pivotArea field="16" type="button" dataOnly="0" labelOnly="1" outline="0" axis="axisRow" fieldPosition="0"/>
    </format>
    <format dxfId="1459">
      <pivotArea dataOnly="0" labelOnly="1" grandCol="1" outline="0" fieldPosition="0"/>
    </format>
    <format dxfId="1458">
      <pivotArea field="16" type="button" dataOnly="0" labelOnly="1" outline="0" axis="axisRow" fieldPosition="0"/>
    </format>
    <format dxfId="1457">
      <pivotArea outline="0" fieldPosition="0">
        <references count="1">
          <reference field="4294967294" count="1">
            <x v="0"/>
          </reference>
        </references>
      </pivotArea>
    </format>
    <format dxfId="1456">
      <pivotArea dataOnly="0" labelOnly="1" grandRow="1" outline="0" fieldPosition="0"/>
    </format>
    <format dxfId="1455">
      <pivotArea field="16" type="button" dataOnly="0" labelOnly="1" outline="0" axis="axisRow" fieldPosition="0"/>
    </format>
    <format dxfId="1454">
      <pivotArea dataOnly="0" labelOnly="1" grandCol="1" outline="0" fieldPosition="0"/>
    </format>
    <format dxfId="1453">
      <pivotArea dataOnly="0" labelOnly="1" outline="0" fieldPosition="0">
        <references count="1">
          <reference field="17" count="8">
            <x v="2"/>
            <x v="3"/>
            <x v="4"/>
            <x v="5"/>
            <x v="6"/>
            <x v="7"/>
            <x v="9"/>
            <x v="10"/>
          </reference>
        </references>
      </pivotArea>
    </format>
    <format dxfId="1452">
      <pivotArea dataOnly="0" labelOnly="1" outline="0" fieldPosition="0">
        <references count="1">
          <reference field="17" count="8">
            <x v="2"/>
            <x v="3"/>
            <x v="4"/>
            <x v="5"/>
            <x v="6"/>
            <x v="7"/>
            <x v="9"/>
            <x v="10"/>
          </reference>
        </references>
      </pivotArea>
    </format>
    <format dxfId="1451">
      <pivotArea field="17" type="button" dataOnly="0" labelOnly="1" outline="0" axis="axisCol" fieldPosition="0"/>
    </format>
    <format dxfId="1450">
      <pivotArea dataOnly="0" labelOnly="1" grandCol="1" outline="0" fieldPosition="0"/>
    </format>
    <format dxfId="1449">
      <pivotArea field="17" type="button" dataOnly="0" labelOnly="1" outline="0" axis="axisCol" fieldPosition="0"/>
    </format>
    <format dxfId="1448">
      <pivotArea dataOnly="0" labelOnly="1" outline="0" fieldPosition="0">
        <references count="1">
          <reference field="17" count="8">
            <x v="2"/>
            <x v="3"/>
            <x v="4"/>
            <x v="5"/>
            <x v="6"/>
            <x v="7"/>
            <x v="9"/>
            <x v="10"/>
          </reference>
        </references>
      </pivotArea>
    </format>
    <format dxfId="1447">
      <pivotArea dataOnly="0" labelOnly="1" outline="0" fieldPosition="0">
        <references count="1">
          <reference field="17" count="8">
            <x v="2"/>
            <x v="3"/>
            <x v="4"/>
            <x v="5"/>
            <x v="6"/>
            <x v="7"/>
            <x v="9"/>
            <x v="10"/>
          </reference>
        </references>
      </pivotArea>
    </format>
    <format dxfId="1446">
      <pivotArea field="16" type="button" dataOnly="0" labelOnly="1" outline="0" axis="axisRow" fieldPosition="0"/>
    </format>
    <format dxfId="1445">
      <pivotArea field="17" type="button" dataOnly="0" labelOnly="1" outline="0" axis="axisCol" fieldPosition="0"/>
    </format>
    <format dxfId="1444">
      <pivotArea field="16" type="button" dataOnly="0" labelOnly="1" outline="0" axis="axisRow" fieldPosition="0"/>
    </format>
    <format dxfId="1443">
      <pivotArea dataOnly="0" labelOnly="1" outline="0" fieldPosition="0">
        <references count="1">
          <reference field="17" count="8">
            <x v="2"/>
            <x v="3"/>
            <x v="4"/>
            <x v="5"/>
            <x v="6"/>
            <x v="7"/>
            <x v="9"/>
            <x v="10"/>
          </reference>
        </references>
      </pivotArea>
    </format>
    <format dxfId="1442">
      <pivotArea dataOnly="0" labelOnly="1" grandCol="1" outline="0" fieldPosition="0"/>
    </format>
    <format dxfId="1441">
      <pivotArea field="17" type="button" dataOnly="0" labelOnly="1" outline="0" axis="axisCol" fieldPosition="0"/>
    </format>
    <format>
      <pivotArea dataOnly="0" labelOnly="1" outline="0" fieldPosition="0">
        <references count="1">
          <reference field="17" count="8">
            <x v="2"/>
            <x v="3"/>
            <x v="4"/>
            <x v="5"/>
            <x v="6"/>
            <x v="7"/>
            <x v="9"/>
            <x v="10"/>
          </reference>
        </references>
      </pivotArea>
    </format>
    <format>
      <pivotArea dataOnly="0" labelOnly="1" grandCol="1" outline="0" fieldPosition="0"/>
    </format>
    <format dxfId="1440">
      <pivotArea field="17" grandRow="1" outline="0" axis="axisCol" fieldPosition="0">
        <references count="1">
          <reference field="17" count="8" selected="0">
            <x v="2"/>
            <x v="3"/>
            <x v="4"/>
            <x v="5"/>
            <x v="6"/>
            <x v="7"/>
            <x v="9"/>
            <x v="10"/>
          </reference>
        </references>
      </pivotArea>
    </format>
    <format dxfId="1439">
      <pivotArea field="16" type="button" dataOnly="0" labelOnly="1" outline="0" axis="axisRow" fieldPosition="0"/>
    </format>
    <format dxfId="1438">
      <pivotArea dataOnly="0" labelOnly="1" outline="0" fieldPosition="0">
        <references count="1">
          <reference field="17" count="8">
            <x v="2"/>
            <x v="3"/>
            <x v="4"/>
            <x v="5"/>
            <x v="6"/>
            <x v="7"/>
            <x v="9"/>
            <x v="10"/>
          </reference>
        </references>
      </pivotArea>
    </format>
    <format dxfId="1437">
      <pivotArea dataOnly="0" labelOnly="1" grandCol="1" outline="0" fieldPosition="0"/>
    </format>
    <format dxfId="1436">
      <pivotArea dataOnly="0" labelOnly="1" outline="0" fieldPosition="0">
        <references count="1">
          <reference field="17" count="1">
            <x v="14"/>
          </reference>
        </references>
      </pivotArea>
    </format>
    <format dxfId="1435">
      <pivotArea outline="0" fieldPosition="0"/>
    </format>
    <format dxfId="1434">
      <pivotArea field="16" type="button" dataOnly="0" labelOnly="1" outline="0" axis="axisRow" fieldPosition="0"/>
    </format>
    <format dxfId="1433">
      <pivotArea dataOnly="0" labelOnly="1" grandRow="1" outline="0" fieldPosition="0"/>
    </format>
    <format dxfId="1432">
      <pivotArea dataOnly="0" labelOnly="1" outline="0" fieldPosition="0">
        <references count="1">
          <reference field="17" count="8">
            <x v="2"/>
            <x v="3"/>
            <x v="4"/>
            <x v="5"/>
            <x v="6"/>
            <x v="7"/>
            <x v="9"/>
            <x v="10"/>
          </reference>
        </references>
      </pivotArea>
    </format>
    <format dxfId="1431">
      <pivotArea dataOnly="0" labelOnly="1" grandCol="1" outline="0" fieldPosition="0"/>
    </format>
    <format dxfId="1430">
      <pivotArea dataOnly="0" labelOnly="1" outline="0" fieldPosition="0">
        <references count="1">
          <reference field="16" count="9">
            <x v="0"/>
            <x v="1"/>
            <x v="2"/>
            <x v="3"/>
            <x v="4"/>
            <x v="5"/>
            <x v="6"/>
            <x v="7"/>
            <x v="8"/>
          </reference>
        </references>
      </pivotArea>
    </format>
    <format dxfId="1429">
      <pivotArea dataOnly="0" labelOnly="1" outline="0" fieldPosition="0">
        <references count="1">
          <reference field="16" count="1">
            <x v="15"/>
          </reference>
        </references>
      </pivotArea>
    </format>
    <format dxfId="1428">
      <pivotArea dataOnly="0" labelOnly="1" outline="0" fieldPosition="0">
        <references count="1">
          <reference field="16" count="1">
            <x v="16"/>
          </reference>
        </references>
      </pivotArea>
    </format>
  </formats>
  <chartFormats count="7">
    <chartFormat chart="0" format="7" series="1">
      <pivotArea type="data" outline="0" fieldPosition="0">
        <references count="2">
          <reference field="4294967294" count="1" selected="0">
            <x v="0"/>
          </reference>
          <reference field="17" count="1" selected="0">
            <x v="2"/>
          </reference>
        </references>
      </pivotArea>
    </chartFormat>
    <chartFormat chart="0" format="8" series="1">
      <pivotArea type="data" outline="0" fieldPosition="0">
        <references count="2">
          <reference field="4294967294" count="1" selected="0">
            <x v="0"/>
          </reference>
          <reference field="17" count="1" selected="0">
            <x v="3"/>
          </reference>
        </references>
      </pivotArea>
    </chartFormat>
    <chartFormat chart="0" format="9" series="1">
      <pivotArea type="data" outline="0" fieldPosition="0">
        <references count="2">
          <reference field="4294967294" count="1" selected="0">
            <x v="0"/>
          </reference>
          <reference field="17" count="1" selected="0">
            <x v="4"/>
          </reference>
        </references>
      </pivotArea>
    </chartFormat>
    <chartFormat chart="0" format="10" series="1">
      <pivotArea type="data" outline="0" fieldPosition="0">
        <references count="2">
          <reference field="4294967294" count="1" selected="0">
            <x v="0"/>
          </reference>
          <reference field="17" count="1" selected="0">
            <x v="5"/>
          </reference>
        </references>
      </pivotArea>
    </chartFormat>
    <chartFormat chart="0" format="11" series="1">
      <pivotArea type="data" outline="0" fieldPosition="0">
        <references count="2">
          <reference field="4294967294" count="1" selected="0">
            <x v="0"/>
          </reference>
          <reference field="17" count="1" selected="0">
            <x v="7"/>
          </reference>
        </references>
      </pivotArea>
    </chartFormat>
    <chartFormat chart="0" format="12" series="1">
      <pivotArea type="data" outline="0" fieldPosition="0">
        <references count="2">
          <reference field="4294967294" count="1" selected="0">
            <x v="0"/>
          </reference>
          <reference field="17" count="1" selected="0">
            <x v="9"/>
          </reference>
        </references>
      </pivotArea>
    </chartFormat>
    <chartFormat chart="0" format="13" series="1">
      <pivotArea type="data" outline="0" fieldPosition="0">
        <references count="2">
          <reference field="4294967294" count="1" selected="0">
            <x v="0"/>
          </reference>
          <reference field="17" count="1" selected="0">
            <x v="1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8000000}" name="Tabela dinâmica12"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185:B196" firstHeaderRow="2" firstDataRow="2" firstDataCol="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7">
        <item x="5"/>
        <item x="4"/>
        <item x="2"/>
        <item x="0"/>
        <item x="3"/>
        <item x="1"/>
        <item t="default"/>
      </items>
    </pivotField>
    <pivotField compact="0" outline="0" subtotalTop="0" showAll="0" includeNewItemsInFilter="1">
      <items count="33">
        <item x="30"/>
        <item x="26"/>
        <item x="17"/>
        <item x="24"/>
        <item x="20"/>
        <item x="5"/>
        <item x="9"/>
        <item x="23"/>
        <item x="14"/>
        <item x="15"/>
        <item x="8"/>
        <item x="6"/>
        <item x="28"/>
        <item x="21"/>
        <item x="22"/>
        <item x="11"/>
        <item x="7"/>
        <item x="2"/>
        <item x="31"/>
        <item x="13"/>
        <item x="25"/>
        <item x="4"/>
        <item x="3"/>
        <item x="18"/>
        <item x="19"/>
        <item x="29"/>
        <item x="0"/>
        <item x="10"/>
        <item x="16"/>
        <item x="12"/>
        <item x="27"/>
        <item x="1"/>
        <item t="default"/>
      </items>
    </pivotField>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4">
        <item x="0"/>
        <item x="2"/>
        <item x="3"/>
        <item x="4"/>
        <item x="5"/>
        <item x="6"/>
        <item x="8"/>
        <item x="9"/>
        <item x="15"/>
        <item h="1" x="1"/>
        <item h="1" x="16"/>
        <item x="7"/>
        <item m="1" x="20"/>
        <item m="1" x="21"/>
        <item m="1" x="18"/>
        <item m="1" x="22"/>
        <item x="17"/>
        <item m="1" x="19"/>
        <item x="10"/>
        <item x="11"/>
        <item x="12"/>
        <item x="13"/>
        <item x="14"/>
        <item t="default"/>
      </items>
    </pivotField>
    <pivotField compact="0" outline="0" subtotalTop="0" showAll="0" includeNewItemsInFilter="1" sortType="ascending">
      <items count="16">
        <item h="1" x="6"/>
        <item h="1" m="1" x="14"/>
        <item x="7"/>
        <item x="11"/>
        <item h="1" x="4"/>
        <item x="8"/>
        <item x="5"/>
        <item x="3"/>
        <item x="10"/>
        <item h="1" x="2"/>
        <item x="12"/>
        <item x="9"/>
        <item h="1" x="0"/>
        <item h="1" x="1"/>
        <item h="1"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axis="axisRow" compact="0" outline="0" subtotalTop="0" showAll="0" includeNewItemsInFilter="1" defaultSubtotal="0">
      <items count="10">
        <item x="1"/>
        <item x="6"/>
        <item x="4"/>
        <item x="9"/>
        <item x="7"/>
        <item x="3"/>
        <item x="2"/>
        <item x="5"/>
        <item h="1" x="0"/>
        <item x="8"/>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35"/>
  </rowFields>
  <rowItems count="10">
    <i>
      <x/>
    </i>
    <i>
      <x v="1"/>
    </i>
    <i>
      <x v="2"/>
    </i>
    <i>
      <x v="3"/>
    </i>
    <i>
      <x v="4"/>
    </i>
    <i>
      <x v="5"/>
    </i>
    <i>
      <x v="6"/>
    </i>
    <i>
      <x v="7"/>
    </i>
    <i>
      <x v="9"/>
    </i>
    <i t="grand">
      <x/>
    </i>
  </rowItems>
  <colItems count="1">
    <i/>
  </colItems>
  <dataFields count="1">
    <dataField name="Soma de Contagem processos T" fld="10" baseField="0" baseItem="0" numFmtId="1"/>
  </dataFields>
  <formats count="45">
    <format dxfId="1539">
      <pivotArea field="24" type="button" dataOnly="0" labelOnly="1" outline="0"/>
    </format>
    <format dxfId="1538">
      <pivotArea dataOnly="0" labelOnly="1" grandCol="1" outline="0" fieldPosition="0"/>
    </format>
    <format dxfId="1537">
      <pivotArea field="24" type="button" dataOnly="0" labelOnly="1" outline="0"/>
    </format>
    <format dxfId="1536">
      <pivotArea dataOnly="0" labelOnly="1" grandCol="1" outline="0" fieldPosition="0"/>
    </format>
    <format dxfId="1535">
      <pivotArea field="24" type="button" dataOnly="0" labelOnly="1" outline="0"/>
    </format>
    <format dxfId="1534">
      <pivotArea dataOnly="0" labelOnly="1" grandCol="1" outline="0" fieldPosition="0"/>
    </format>
    <format dxfId="1533">
      <pivotArea grandRow="1" outline="0" fieldPosition="0"/>
    </format>
    <format dxfId="1532">
      <pivotArea dataOnly="0" labelOnly="1" grandRow="1" outline="0" fieldPosition="0"/>
    </format>
    <format dxfId="1531">
      <pivotArea outline="0" fieldPosition="0"/>
    </format>
    <format dxfId="1530">
      <pivotArea dataOnly="0" labelOnly="1" grandCol="1" outline="0" fieldPosition="0"/>
    </format>
    <format dxfId="1529">
      <pivotArea outline="0" fieldPosition="0"/>
    </format>
    <format dxfId="1528">
      <pivotArea dataOnly="0" labelOnly="1" grandCol="1" outline="0" fieldPosition="0"/>
    </format>
    <format dxfId="1527">
      <pivotArea grandRow="1" outline="0" fieldPosition="0"/>
    </format>
    <format dxfId="1526">
      <pivotArea dataOnly="0" labelOnly="1" grandRow="1" outline="0" fieldPosition="0"/>
    </format>
    <format dxfId="1525">
      <pivotArea field="3" type="button" dataOnly="0" labelOnly="1" outline="0"/>
    </format>
    <format dxfId="1524">
      <pivotArea dataOnly="0" labelOnly="1" grandCol="1" outline="0" fieldPosition="0"/>
    </format>
    <format dxfId="1523">
      <pivotArea field="3" type="button" dataOnly="0" labelOnly="1" outline="0"/>
    </format>
    <format dxfId="1522">
      <pivotArea dataOnly="0" labelOnly="1" grandCol="1" outline="0" fieldPosition="0"/>
    </format>
    <format dxfId="1521">
      <pivotArea field="3" type="button" dataOnly="0" labelOnly="1" outline="0"/>
    </format>
    <format dxfId="1520">
      <pivotArea dataOnly="0" labelOnly="1" grandCol="1" outline="0" fieldPosition="0"/>
    </format>
    <format dxfId="1519">
      <pivotArea field="3" type="button" dataOnly="0" labelOnly="1" outline="0"/>
    </format>
    <format dxfId="1518">
      <pivotArea dataOnly="0" labelOnly="1" grandCol="1" outline="0" fieldPosition="0"/>
    </format>
    <format dxfId="1517">
      <pivotArea field="4" type="button" dataOnly="0" labelOnly="1" outline="0"/>
    </format>
    <format dxfId="1516">
      <pivotArea field="4" type="button" dataOnly="0" labelOnly="1" outline="0"/>
    </format>
    <format dxfId="1515">
      <pivotArea field="4" type="button" dataOnly="0" labelOnly="1" outline="0"/>
    </format>
    <format dxfId="1514">
      <pivotArea dataOnly="0" labelOnly="1" grandCol="1" outline="0" fieldPosition="0"/>
    </format>
    <format dxfId="1513">
      <pivotArea field="4" type="button" dataOnly="0" labelOnly="1" outline="0"/>
    </format>
    <format dxfId="1512">
      <pivotArea dataOnly="0" labelOnly="1" grandCol="1" outline="0" fieldPosition="0"/>
    </format>
    <format dxfId="1511">
      <pivotArea field="16" type="button" dataOnly="0" labelOnly="1" outline="0"/>
    </format>
    <format dxfId="1510">
      <pivotArea dataOnly="0" labelOnly="1" grandCol="1" outline="0" fieldPosition="0"/>
    </format>
    <format dxfId="1509">
      <pivotArea field="16" type="button" dataOnly="0" labelOnly="1" outline="0"/>
    </format>
    <format dxfId="1508">
      <pivotArea dataOnly="0" labelOnly="1" grandCol="1" outline="0" fieldPosition="0"/>
    </format>
    <format dxfId="1507">
      <pivotArea field="16" type="button" dataOnly="0" labelOnly="1" outline="0"/>
    </format>
    <format dxfId="1506">
      <pivotArea dataOnly="0" labelOnly="1" grandCol="1" outline="0" fieldPosition="0"/>
    </format>
    <format dxfId="1505">
      <pivotArea field="16" type="button" dataOnly="0" labelOnly="1" outline="0"/>
    </format>
    <format dxfId="1504">
      <pivotArea field="16" type="button" dataOnly="0" labelOnly="1" outline="0"/>
    </format>
    <format dxfId="1503">
      <pivotArea outline="0" fieldPosition="0">
        <references count="1">
          <reference field="4294967294" count="1">
            <x v="0"/>
          </reference>
        </references>
      </pivotArea>
    </format>
    <format dxfId="1502">
      <pivotArea dataOnly="0" labelOnly="1" grandRow="1" outline="0" fieldPosition="0"/>
    </format>
    <format dxfId="1501">
      <pivotArea field="17" type="button" dataOnly="0" labelOnly="1" outline="0"/>
    </format>
    <format dxfId="1500">
      <pivotArea field="17" type="button" dataOnly="0" labelOnly="1" outline="0"/>
    </format>
    <format dxfId="1499">
      <pivotArea field="17" type="button" dataOnly="0" labelOnly="1" outline="0"/>
    </format>
    <format dxfId="1498">
      <pivotArea outline="0" fieldPosition="0"/>
    </format>
    <format dxfId="1497">
      <pivotArea field="17" type="button" dataOnly="0" labelOnly="1" outline="0"/>
    </format>
    <format dxfId="1496">
      <pivotArea dataOnly="0" labelOnly="1" grandRow="1" outline="0" fieldPosition="0"/>
    </format>
    <format dxfId="1495">
      <pivotArea dataOnly="0" labelOnly="1" grandCol="1" outline="0" fieldPosition="0"/>
    </format>
  </formats>
  <chartFormats count="1">
    <chartFormat chart="0" format="9"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700-000009000000}" name="Tabela dinâmica10"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chartFormat="3">
  <location ref="A124:I153" firstHeaderRow="1" firstDataRow="2" firstDataCol="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7">
        <item x="5"/>
        <item x="4"/>
        <item x="2"/>
        <item x="0"/>
        <item x="3"/>
        <item x="1"/>
        <item t="default"/>
      </items>
    </pivotField>
    <pivotField axis="axisRow" compact="0" outline="0" subtotalTop="0" showAll="0" includeNewItemsInFilter="1">
      <items count="33">
        <item h="1" x="30"/>
        <item x="26"/>
        <item x="17"/>
        <item x="24"/>
        <item x="20"/>
        <item x="5"/>
        <item x="9"/>
        <item x="23"/>
        <item x="14"/>
        <item x="15"/>
        <item x="8"/>
        <item x="6"/>
        <item x="28"/>
        <item x="21"/>
        <item x="22"/>
        <item x="11"/>
        <item x="7"/>
        <item x="2"/>
        <item x="31"/>
        <item x="13"/>
        <item x="25"/>
        <item x="4"/>
        <item x="3"/>
        <item x="18"/>
        <item x="19"/>
        <item x="29"/>
        <item x="0"/>
        <item x="10"/>
        <item x="16"/>
        <item x="12"/>
        <item x="27"/>
        <item h="1" x="1"/>
        <item t="default"/>
      </items>
    </pivotField>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4">
        <item x="0"/>
        <item x="2"/>
        <item x="3"/>
        <item x="4"/>
        <item x="5"/>
        <item x="6"/>
        <item x="8"/>
        <item x="9"/>
        <item x="15"/>
        <item h="1" x="1"/>
        <item h="1" x="16"/>
        <item x="7"/>
        <item m="1" x="20"/>
        <item m="1" x="21"/>
        <item m="1" x="18"/>
        <item m="1" x="22"/>
        <item x="17"/>
        <item m="1" x="19"/>
        <item x="10"/>
        <item x="11"/>
        <item x="12"/>
        <item x="13"/>
        <item x="14"/>
        <item t="default"/>
      </items>
    </pivotField>
    <pivotField axis="axisCol" compact="0" outline="0" subtotalTop="0" showAll="0" includeNewItemsInFilter="1">
      <items count="16">
        <item h="1" x="6"/>
        <item h="1" m="1" x="14"/>
        <item x="7"/>
        <item x="11"/>
        <item x="8"/>
        <item x="5"/>
        <item h="1" x="3"/>
        <item x="10"/>
        <item h="1" x="2"/>
        <item x="12"/>
        <item x="9"/>
        <item h="1" x="0"/>
        <item h="1" x="1"/>
        <item h="1" x="13"/>
        <item h="1" x="4"/>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
  </rowFields>
  <rowItems count="28">
    <i>
      <x v="1"/>
    </i>
    <i>
      <x v="2"/>
    </i>
    <i>
      <x v="3"/>
    </i>
    <i>
      <x v="5"/>
    </i>
    <i>
      <x v="6"/>
    </i>
    <i>
      <x v="7"/>
    </i>
    <i>
      <x v="8"/>
    </i>
    <i>
      <x v="9"/>
    </i>
    <i>
      <x v="10"/>
    </i>
    <i>
      <x v="11"/>
    </i>
    <i>
      <x v="13"/>
    </i>
    <i>
      <x v="14"/>
    </i>
    <i>
      <x v="15"/>
    </i>
    <i>
      <x v="16"/>
    </i>
    <i>
      <x v="17"/>
    </i>
    <i>
      <x v="18"/>
    </i>
    <i>
      <x v="19"/>
    </i>
    <i>
      <x v="21"/>
    </i>
    <i>
      <x v="22"/>
    </i>
    <i>
      <x v="23"/>
    </i>
    <i>
      <x v="24"/>
    </i>
    <i>
      <x v="25"/>
    </i>
    <i>
      <x v="26"/>
    </i>
    <i>
      <x v="27"/>
    </i>
    <i>
      <x v="28"/>
    </i>
    <i>
      <x v="29"/>
    </i>
    <i>
      <x v="30"/>
    </i>
    <i t="grand">
      <x/>
    </i>
  </rowItems>
  <colFields count="1">
    <field x="17"/>
  </colFields>
  <colItems count="8">
    <i>
      <x v="2"/>
    </i>
    <i>
      <x v="3"/>
    </i>
    <i>
      <x v="4"/>
    </i>
    <i>
      <x v="5"/>
    </i>
    <i>
      <x v="7"/>
    </i>
    <i>
      <x v="9"/>
    </i>
    <i>
      <x v="10"/>
    </i>
    <i t="grand">
      <x/>
    </i>
  </colItems>
  <dataFields count="1">
    <dataField name="Soma de Contagem processos T" fld="10" baseField="0" baseItem="0" numFmtId="1"/>
  </dataFields>
  <formats count="62">
    <format dxfId="1600">
      <pivotArea field="24" type="button" dataOnly="0" labelOnly="1" outline="0"/>
    </format>
    <format dxfId="1599">
      <pivotArea dataOnly="0" labelOnly="1" grandCol="1" outline="0" fieldPosition="0"/>
    </format>
    <format dxfId="1598">
      <pivotArea field="24" type="button" dataOnly="0" labelOnly="1" outline="0"/>
    </format>
    <format dxfId="1597">
      <pivotArea dataOnly="0" labelOnly="1" grandCol="1" outline="0" fieldPosition="0"/>
    </format>
    <format dxfId="1596">
      <pivotArea field="24" type="button" dataOnly="0" labelOnly="1" outline="0"/>
    </format>
    <format dxfId="1595">
      <pivotArea dataOnly="0" labelOnly="1" grandCol="1" outline="0" fieldPosition="0"/>
    </format>
    <format dxfId="1594">
      <pivotArea grandRow="1" outline="0" fieldPosition="0"/>
    </format>
    <format dxfId="1593">
      <pivotArea dataOnly="0" labelOnly="1" grandRow="1" outline="0" fieldPosition="0"/>
    </format>
    <format dxfId="1592">
      <pivotArea outline="0" fieldPosition="0"/>
    </format>
    <format dxfId="1591">
      <pivotArea dataOnly="0" labelOnly="1" grandCol="1" outline="0" fieldPosition="0"/>
    </format>
    <format dxfId="1590">
      <pivotArea outline="0" fieldPosition="0"/>
    </format>
    <format dxfId="1589">
      <pivotArea dataOnly="0" labelOnly="1" grandCol="1" outline="0" fieldPosition="0"/>
    </format>
    <format dxfId="1588">
      <pivotArea grandRow="1" outline="0" fieldPosition="0"/>
    </format>
    <format dxfId="1587">
      <pivotArea dataOnly="0" labelOnly="1" grandRow="1" outline="0" fieldPosition="0"/>
    </format>
    <format dxfId="1586">
      <pivotArea field="3" type="button" dataOnly="0" labelOnly="1" outline="0"/>
    </format>
    <format dxfId="1585">
      <pivotArea dataOnly="0" labelOnly="1" grandCol="1" outline="0" fieldPosition="0"/>
    </format>
    <format dxfId="1584">
      <pivotArea field="3" type="button" dataOnly="0" labelOnly="1" outline="0"/>
    </format>
    <format dxfId="1583">
      <pivotArea dataOnly="0" labelOnly="1" grandCol="1" outline="0" fieldPosition="0"/>
    </format>
    <format dxfId="1582">
      <pivotArea field="3" type="button" dataOnly="0" labelOnly="1" outline="0"/>
    </format>
    <format dxfId="1581">
      <pivotArea dataOnly="0" labelOnly="1" grandCol="1" outline="0" fieldPosition="0"/>
    </format>
    <format dxfId="1580">
      <pivotArea field="3" type="button" dataOnly="0" labelOnly="1" outline="0"/>
    </format>
    <format dxfId="1579">
      <pivotArea dataOnly="0" labelOnly="1" grandCol="1" outline="0" fieldPosition="0"/>
    </format>
    <format dxfId="1578">
      <pivotArea field="4" type="button" dataOnly="0" labelOnly="1" outline="0" axis="axisRow" fieldPosition="0"/>
    </format>
    <format dxfId="1577">
      <pivotArea field="4" type="button" dataOnly="0" labelOnly="1" outline="0" axis="axisRow" fieldPosition="0"/>
    </format>
    <format dxfId="1576">
      <pivotArea field="4" type="button" dataOnly="0" labelOnly="1" outline="0" axis="axisRow" fieldPosition="0"/>
    </format>
    <format dxfId="1575">
      <pivotArea dataOnly="0" labelOnly="1" grandCol="1" outline="0" fieldPosition="0"/>
    </format>
    <format dxfId="1574">
      <pivotArea field="4" type="button" dataOnly="0" labelOnly="1" outline="0" axis="axisRow" fieldPosition="0"/>
    </format>
    <format dxfId="1573">
      <pivotArea dataOnly="0" labelOnly="1" grandCol="1" outline="0" fieldPosition="0"/>
    </format>
    <format dxfId="1572">
      <pivotArea field="16" type="button" dataOnly="0" labelOnly="1" outline="0"/>
    </format>
    <format dxfId="1571">
      <pivotArea dataOnly="0" labelOnly="1" grandCol="1" outline="0" fieldPosition="0"/>
    </format>
    <format dxfId="1570">
      <pivotArea field="16" type="button" dataOnly="0" labelOnly="1" outline="0"/>
    </format>
    <format dxfId="1569">
      <pivotArea dataOnly="0" labelOnly="1" grandCol="1" outline="0" fieldPosition="0"/>
    </format>
    <format dxfId="1568">
      <pivotArea field="16" type="button" dataOnly="0" labelOnly="1" outline="0"/>
    </format>
    <format dxfId="1567">
      <pivotArea dataOnly="0" labelOnly="1" grandCol="1" outline="0" fieldPosition="0"/>
    </format>
    <format dxfId="1566">
      <pivotArea field="16" type="button" dataOnly="0" labelOnly="1" outline="0"/>
    </format>
    <format dxfId="1565">
      <pivotArea dataOnly="0" labelOnly="1" grandCol="1" outline="0" fieldPosition="0"/>
    </format>
    <format dxfId="1564">
      <pivotArea field="16" type="button" dataOnly="0" labelOnly="1" outline="0"/>
    </format>
    <format dxfId="1563">
      <pivotArea outline="0" fieldPosition="0">
        <references count="1">
          <reference field="4294967294" count="1">
            <x v="0"/>
          </reference>
        </references>
      </pivotArea>
    </format>
    <format dxfId="1562">
      <pivotArea dataOnly="0" labelOnly="1" grandRow="1" outline="0" fieldPosition="0"/>
    </format>
    <format dxfId="1561">
      <pivotArea field="16" type="button" dataOnly="0" labelOnly="1" outline="0"/>
    </format>
    <format dxfId="1560">
      <pivotArea dataOnly="0" labelOnly="1" grandCol="1" outline="0" fieldPosition="0"/>
    </format>
    <format dxfId="1559">
      <pivotArea field="17" type="button" dataOnly="0" labelOnly="1" outline="0" axis="axisCol" fieldPosition="0"/>
    </format>
    <format dxfId="1558">
      <pivotArea dataOnly="0" labelOnly="1" grandCol="1" outline="0" fieldPosition="0"/>
    </format>
    <format dxfId="1557">
      <pivotArea field="17" type="button" dataOnly="0" labelOnly="1" outline="0" axis="axisCol" fieldPosition="0"/>
    </format>
    <format dxfId="1556">
      <pivotArea field="16" type="button" dataOnly="0" labelOnly="1" outline="0"/>
    </format>
    <format dxfId="1555">
      <pivotArea field="17" type="button" dataOnly="0" labelOnly="1" outline="0" axis="axisCol" fieldPosition="0"/>
    </format>
    <format dxfId="1554">
      <pivotArea field="16" type="button" dataOnly="0" labelOnly="1" outline="0"/>
    </format>
    <format dxfId="1553">
      <pivotArea dataOnly="0" labelOnly="1" grandCol="1" outline="0" fieldPosition="0"/>
    </format>
    <format dxfId="1552">
      <pivotArea field="17" type="button" dataOnly="0" labelOnly="1" outline="0" axis="axisCol" fieldPosition="0"/>
    </format>
    <format>
      <pivotArea dataOnly="0" labelOnly="1" grandCol="1" outline="0" fieldPosition="0"/>
    </format>
    <format dxfId="1551">
      <pivotArea field="16" type="button" dataOnly="0" labelOnly="1" outline="0"/>
    </format>
    <format dxfId="1550">
      <pivotArea dataOnly="0" labelOnly="1" grandCol="1" outline="0" fieldPosition="0"/>
    </format>
    <format dxfId="1549">
      <pivotArea outline="0" fieldPosition="0"/>
    </format>
    <format dxfId="1548">
      <pivotArea field="4" type="button" dataOnly="0" labelOnly="1" outline="0" axis="axisRow" fieldPosition="0"/>
    </format>
    <format dxfId="1547">
      <pivotArea dataOnly="0" labelOnly="1" grandRow="1" outline="0" fieldPosition="0"/>
    </format>
    <format dxfId="1546">
      <pivotArea dataOnly="0" labelOnly="1" grandCol="1" outline="0" fieldPosition="0"/>
    </format>
    <format dxfId="1545">
      <pivotArea dataOnly="0" labelOnly="1" outline="0" fieldPosition="0">
        <references count="1">
          <reference field="4" count="29">
            <x v="1"/>
            <x v="2"/>
            <x v="3"/>
            <x v="4"/>
            <x v="5"/>
            <x v="6"/>
            <x v="7"/>
            <x v="8"/>
            <x v="9"/>
            <x v="10"/>
            <x v="11"/>
            <x v="13"/>
            <x v="14"/>
            <x v="15"/>
            <x v="16"/>
            <x v="17"/>
            <x v="18"/>
            <x v="19"/>
            <x v="21"/>
            <x v="22"/>
            <x v="23"/>
            <x v="24"/>
            <x v="25"/>
            <x v="26"/>
            <x v="27"/>
            <x v="28"/>
            <x v="29"/>
            <x v="30"/>
            <x v="31"/>
          </reference>
        </references>
      </pivotArea>
    </format>
    <format dxfId="1544">
      <pivotArea dataOnly="0" labelOnly="1" outline="0" fieldPosition="0">
        <references count="1">
          <reference field="4" count="29">
            <x v="1"/>
            <x v="2"/>
            <x v="3"/>
            <x v="4"/>
            <x v="5"/>
            <x v="6"/>
            <x v="7"/>
            <x v="8"/>
            <x v="9"/>
            <x v="10"/>
            <x v="11"/>
            <x v="13"/>
            <x v="14"/>
            <x v="15"/>
            <x v="16"/>
            <x v="17"/>
            <x v="18"/>
            <x v="19"/>
            <x v="21"/>
            <x v="22"/>
            <x v="23"/>
            <x v="24"/>
            <x v="25"/>
            <x v="26"/>
            <x v="27"/>
            <x v="28"/>
            <x v="29"/>
            <x v="30"/>
            <x v="31"/>
          </reference>
        </references>
      </pivotArea>
    </format>
    <format dxfId="1543">
      <pivotArea dataOnly="0" labelOnly="1" outline="0" fieldPosition="0">
        <references count="1">
          <reference field="17" count="0"/>
        </references>
      </pivotArea>
    </format>
    <format dxfId="1542">
      <pivotArea dataOnly="0" labelOnly="1" outline="0" fieldPosition="0">
        <references count="1">
          <reference field="17" count="0"/>
        </references>
      </pivotArea>
    </format>
    <format dxfId="1541">
      <pivotArea dataOnly="0" labelOnly="1" outline="0" fieldPosition="0">
        <references count="1">
          <reference field="17" count="0"/>
        </references>
      </pivotArea>
    </format>
    <format dxfId="1540">
      <pivotArea dataOnly="0" labelOnly="1" outline="0" fieldPosition="0">
        <references count="1">
          <reference field="17" count="0"/>
        </references>
      </pivotArea>
    </format>
  </formats>
  <chartFormats count="7">
    <chartFormat chart="0" format="14" series="1">
      <pivotArea type="data" outline="0" fieldPosition="0">
        <references count="2">
          <reference field="4294967294" count="1" selected="0">
            <x v="0"/>
          </reference>
          <reference field="17" count="1" selected="0">
            <x v="2"/>
          </reference>
        </references>
      </pivotArea>
    </chartFormat>
    <chartFormat chart="0" format="15" series="1">
      <pivotArea type="data" outline="0" fieldPosition="0">
        <references count="2">
          <reference field="4294967294" count="1" selected="0">
            <x v="0"/>
          </reference>
          <reference field="17" count="1" selected="0">
            <x v="3"/>
          </reference>
        </references>
      </pivotArea>
    </chartFormat>
    <chartFormat chart="0" format="16" series="1">
      <pivotArea type="data" outline="0" fieldPosition="0">
        <references count="2">
          <reference field="4294967294" count="1" selected="0">
            <x v="0"/>
          </reference>
          <reference field="17" count="1" selected="0">
            <x v="4"/>
          </reference>
        </references>
      </pivotArea>
    </chartFormat>
    <chartFormat chart="0" format="17" series="1">
      <pivotArea type="data" outline="0" fieldPosition="0">
        <references count="2">
          <reference field="4294967294" count="1" selected="0">
            <x v="0"/>
          </reference>
          <reference field="17" count="1" selected="0">
            <x v="5"/>
          </reference>
        </references>
      </pivotArea>
    </chartFormat>
    <chartFormat chart="0" format="18" series="1">
      <pivotArea type="data" outline="0" fieldPosition="0">
        <references count="2">
          <reference field="4294967294" count="1" selected="0">
            <x v="0"/>
          </reference>
          <reference field="17" count="1" selected="0">
            <x v="7"/>
          </reference>
        </references>
      </pivotArea>
    </chartFormat>
    <chartFormat chart="0" format="19" series="1">
      <pivotArea type="data" outline="0" fieldPosition="0">
        <references count="2">
          <reference field="4294967294" count="1" selected="0">
            <x v="0"/>
          </reference>
          <reference field="17" count="1" selected="0">
            <x v="9"/>
          </reference>
        </references>
      </pivotArea>
    </chartFormat>
    <chartFormat chart="0" format="20" series="1">
      <pivotArea type="data" outline="0" fieldPosition="0">
        <references count="2">
          <reference field="4294967294" count="1" selected="0">
            <x v="0"/>
          </reference>
          <reference field="17" count="1" selected="0">
            <x v="1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700-000006000000}" name="Tabela dinâmica8"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163:C175" firstHeaderRow="1" firstDataRow="2" firstDataCol="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7">
        <item x="5"/>
        <item x="4"/>
        <item x="2"/>
        <item x="0"/>
        <item x="3"/>
        <item x="1"/>
        <item t="default"/>
      </items>
    </pivotField>
    <pivotField compact="0" outline="0" subtotalTop="0" showAll="0" includeNewItemsInFilter="1">
      <items count="33">
        <item x="30"/>
        <item x="26"/>
        <item x="17"/>
        <item x="24"/>
        <item x="20"/>
        <item x="5"/>
        <item x="9"/>
        <item x="23"/>
        <item x="14"/>
        <item x="15"/>
        <item x="8"/>
        <item x="6"/>
        <item x="28"/>
        <item x="21"/>
        <item x="22"/>
        <item x="11"/>
        <item x="7"/>
        <item x="2"/>
        <item x="31"/>
        <item x="13"/>
        <item x="25"/>
        <item x="4"/>
        <item x="3"/>
        <item x="18"/>
        <item x="19"/>
        <item x="29"/>
        <item x="0"/>
        <item x="10"/>
        <item x="16"/>
        <item x="12"/>
        <item x="27"/>
        <item x="1"/>
        <item t="default"/>
      </items>
    </pivotField>
    <pivotField compact="0" outline="0" subtotalTop="0" showAll="0" includeNewItemsInFilter="1"/>
    <pivotField compact="0" outline="0" subtotalTop="0" showAll="0" includeNewItemsInFilter="1" defaultSubtotal="0"/>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h="1"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4">
        <item x="0"/>
        <item x="2"/>
        <item x="3"/>
        <item x="4"/>
        <item x="5"/>
        <item x="6"/>
        <item x="8"/>
        <item x="9"/>
        <item x="15"/>
        <item h="1" x="1"/>
        <item h="1" x="16"/>
        <item x="7"/>
        <item m="1" x="20"/>
        <item m="1" x="21"/>
        <item m="1" x="18"/>
        <item m="1" x="22"/>
        <item x="17"/>
        <item m="1" x="19"/>
        <item x="10"/>
        <item x="11"/>
        <item x="12"/>
        <item x="13"/>
        <item x="14"/>
        <item t="default"/>
      </items>
    </pivotField>
    <pivotField compact="0" outline="0" subtotalTop="0" showAll="0" includeNewItemsInFilter="1">
      <items count="16">
        <item h="1" x="6"/>
        <item h="1" m="1" x="14"/>
        <item h="1" x="7"/>
        <item x="11"/>
        <item h="1" x="8"/>
        <item h="1" x="5"/>
        <item h="1" x="3"/>
        <item x="10"/>
        <item h="1" x="2"/>
        <item h="1" x="12"/>
        <item h="1" x="9"/>
        <item x="0"/>
        <item h="1" x="1"/>
        <item h="1" x="13"/>
        <item h="1" x="4"/>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Row" compact="0" outline="0" subtotalTop="0" showAll="0" includeNewItemsInFilter="1">
      <items count="13">
        <item x="0"/>
        <item x="2"/>
        <item x="3"/>
        <item x="4"/>
        <item x="5"/>
        <item x="6"/>
        <item x="9"/>
        <item x="8"/>
        <item x="7"/>
        <item h="1" x="1"/>
        <item x="10"/>
        <item x="11"/>
        <item t="default"/>
      </items>
    </pivotField>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32"/>
  </rowFields>
  <rowItems count="11">
    <i>
      <x/>
    </i>
    <i>
      <x v="1"/>
    </i>
    <i>
      <x v="2"/>
    </i>
    <i>
      <x v="3"/>
    </i>
    <i>
      <x v="4"/>
    </i>
    <i>
      <x v="5"/>
    </i>
    <i>
      <x v="6"/>
    </i>
    <i>
      <x v="7"/>
    </i>
    <i>
      <x v="8"/>
    </i>
    <i>
      <x v="10"/>
    </i>
    <i t="grand">
      <x/>
    </i>
  </rowItems>
  <colFields count="1">
    <field x="9"/>
  </colFields>
  <colItems count="2">
    <i>
      <x/>
    </i>
    <i t="grand">
      <x/>
    </i>
  </colItems>
  <dataFields count="1">
    <dataField name="Contagem de Contagem de bens" fld="8" subtotal="count" baseField="0" baseItem="0"/>
  </dataFields>
  <formats count="56">
    <format dxfId="1655">
      <pivotArea field="24" type="button" dataOnly="0" labelOnly="1" outline="0"/>
    </format>
    <format dxfId="1654">
      <pivotArea dataOnly="0" labelOnly="1" grandCol="1" outline="0" fieldPosition="0"/>
    </format>
    <format dxfId="1653">
      <pivotArea field="24" type="button" dataOnly="0" labelOnly="1" outline="0"/>
    </format>
    <format dxfId="1652">
      <pivotArea dataOnly="0" labelOnly="1" grandCol="1" outline="0" fieldPosition="0"/>
    </format>
    <format dxfId="1651">
      <pivotArea field="24" type="button" dataOnly="0" labelOnly="1" outline="0"/>
    </format>
    <format dxfId="1650">
      <pivotArea dataOnly="0" labelOnly="1" grandCol="1" outline="0" fieldPosition="0"/>
    </format>
    <format dxfId="1649">
      <pivotArea grandRow="1" outline="0" fieldPosition="0"/>
    </format>
    <format dxfId="1648">
      <pivotArea dataOnly="0" labelOnly="1" grandRow="1" outline="0" fieldPosition="0"/>
    </format>
    <format dxfId="1647">
      <pivotArea outline="0" fieldPosition="0"/>
    </format>
    <format dxfId="1646">
      <pivotArea dataOnly="0" labelOnly="1" grandCol="1" outline="0" fieldPosition="0"/>
    </format>
    <format dxfId="1645">
      <pivotArea outline="0" fieldPosition="0"/>
    </format>
    <format dxfId="1644">
      <pivotArea dataOnly="0" labelOnly="1" grandCol="1" outline="0" fieldPosition="0"/>
    </format>
    <format dxfId="1643">
      <pivotArea grandRow="1" outline="0" fieldPosition="0"/>
    </format>
    <format dxfId="1642">
      <pivotArea dataOnly="0" labelOnly="1" grandRow="1" outline="0" fieldPosition="0"/>
    </format>
    <format dxfId="1641">
      <pivotArea field="3" type="button" dataOnly="0" labelOnly="1" outline="0"/>
    </format>
    <format dxfId="1640">
      <pivotArea dataOnly="0" labelOnly="1" grandCol="1" outline="0" fieldPosition="0"/>
    </format>
    <format dxfId="1639">
      <pivotArea field="3" type="button" dataOnly="0" labelOnly="1" outline="0"/>
    </format>
    <format dxfId="1638">
      <pivotArea dataOnly="0" labelOnly="1" grandCol="1" outline="0" fieldPosition="0"/>
    </format>
    <format dxfId="1637">
      <pivotArea field="3" type="button" dataOnly="0" labelOnly="1" outline="0"/>
    </format>
    <format dxfId="1636">
      <pivotArea dataOnly="0" labelOnly="1" grandCol="1" outline="0" fieldPosition="0"/>
    </format>
    <format dxfId="1635">
      <pivotArea field="3" type="button" dataOnly="0" labelOnly="1" outline="0"/>
    </format>
    <format dxfId="1634">
      <pivotArea dataOnly="0" labelOnly="1" grandCol="1" outline="0" fieldPosition="0"/>
    </format>
    <format dxfId="1633">
      <pivotArea field="4" type="button" dataOnly="0" labelOnly="1" outline="0"/>
    </format>
    <format dxfId="1632">
      <pivotArea field="4" type="button" dataOnly="0" labelOnly="1" outline="0"/>
    </format>
    <format dxfId="1631">
      <pivotArea field="4" type="button" dataOnly="0" labelOnly="1" outline="0"/>
    </format>
    <format dxfId="1630">
      <pivotArea dataOnly="0" labelOnly="1" grandCol="1" outline="0" fieldPosition="0"/>
    </format>
    <format dxfId="1629">
      <pivotArea field="4" type="button" dataOnly="0" labelOnly="1" outline="0"/>
    </format>
    <format dxfId="1628">
      <pivotArea dataOnly="0" labelOnly="1" grandCol="1" outline="0" fieldPosition="0"/>
    </format>
    <format dxfId="1627">
      <pivotArea field="16" type="button" dataOnly="0" labelOnly="1" outline="0"/>
    </format>
    <format dxfId="1626">
      <pivotArea dataOnly="0" labelOnly="1" grandCol="1" outline="0" fieldPosition="0"/>
    </format>
    <format dxfId="1625">
      <pivotArea field="16" type="button" dataOnly="0" labelOnly="1" outline="0"/>
    </format>
    <format dxfId="1624">
      <pivotArea dataOnly="0" labelOnly="1" grandCol="1" outline="0" fieldPosition="0"/>
    </format>
    <format dxfId="1623">
      <pivotArea field="16" type="button" dataOnly="0" labelOnly="1" outline="0"/>
    </format>
    <format dxfId="1622">
      <pivotArea dataOnly="0" labelOnly="1" grandCol="1" outline="0" fieldPosition="0"/>
    </format>
    <format dxfId="1621">
      <pivotArea field="16" type="button" dataOnly="0" labelOnly="1" outline="0"/>
    </format>
    <format dxfId="1620">
      <pivotArea dataOnly="0" labelOnly="1" grandCol="1" outline="0" fieldPosition="0"/>
    </format>
    <format dxfId="1619">
      <pivotArea field="16" type="button" dataOnly="0" labelOnly="1" outline="0"/>
    </format>
    <format dxfId="1618">
      <pivotArea dataOnly="0" labelOnly="1" grandRow="1" outline="0" fieldPosition="0"/>
    </format>
    <format dxfId="1617">
      <pivotArea field="16" type="button" dataOnly="0" labelOnly="1" outline="0"/>
    </format>
    <format dxfId="1616">
      <pivotArea dataOnly="0" labelOnly="1" grandCol="1" outline="0" fieldPosition="0"/>
    </format>
    <format dxfId="1615">
      <pivotArea field="17" type="button" dataOnly="0" labelOnly="1" outline="0"/>
    </format>
    <format dxfId="1614">
      <pivotArea dataOnly="0" labelOnly="1" grandCol="1" outline="0" fieldPosition="0"/>
    </format>
    <format dxfId="1613">
      <pivotArea field="17" type="button" dataOnly="0" labelOnly="1" outline="0"/>
    </format>
    <format dxfId="1612">
      <pivotArea field="16" type="button" dataOnly="0" labelOnly="1" outline="0"/>
    </format>
    <format dxfId="1611">
      <pivotArea field="17" type="button" dataOnly="0" labelOnly="1" outline="0"/>
    </format>
    <format dxfId="1610">
      <pivotArea field="16" type="button" dataOnly="0" labelOnly="1" outline="0"/>
    </format>
    <format dxfId="1609">
      <pivotArea dataOnly="0" labelOnly="1" grandCol="1" outline="0" fieldPosition="0"/>
    </format>
    <format dxfId="1608">
      <pivotArea field="17" type="button" dataOnly="0" labelOnly="1" outline="0"/>
    </format>
    <format>
      <pivotArea dataOnly="0" labelOnly="1" grandCol="1" outline="0" fieldPosition="0"/>
    </format>
    <format dxfId="1607">
      <pivotArea field="16" type="button" dataOnly="0" labelOnly="1" outline="0"/>
    </format>
    <format dxfId="1606">
      <pivotArea dataOnly="0" labelOnly="1" grandCol="1" outline="0" fieldPosition="0"/>
    </format>
    <format dxfId="1605">
      <pivotArea outline="0" fieldPosition="0"/>
    </format>
    <format dxfId="1604">
      <pivotArea field="16" type="button" dataOnly="0" labelOnly="1" outline="0"/>
    </format>
    <format dxfId="1603">
      <pivotArea dataOnly="0" labelOnly="1" grandRow="1" outline="0" fieldPosition="0"/>
    </format>
    <format dxfId="1602">
      <pivotArea dataOnly="0" labelOnly="1" grandCol="1" outline="0" fieldPosition="0"/>
    </format>
    <format dxfId="1601">
      <pivotArea dataOnly="0" labelOnly="1" outline="0" fieldPosition="0">
        <references count="1">
          <reference field="9" count="2">
            <x v="0"/>
            <x v="1"/>
          </reference>
        </references>
      </pivotArea>
    </format>
  </formats>
  <chartFormats count="1">
    <chartFormat chart="0" format="1" series="1">
      <pivotArea type="data" outline="0" fieldPosition="0">
        <references count="2">
          <reference field="4294967294" count="1" selected="0">
            <x v="0"/>
          </reference>
          <reference field="9"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900-00000E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E21"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h="1" x="7"/>
        <item h="1" x="2"/>
        <item h="1" x="31"/>
        <item h="1" x="13"/>
        <item h="1" x="25"/>
        <item h="1" x="4"/>
        <item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12">
    <i>
      <x v="5"/>
    </i>
    <i>
      <x v="6"/>
    </i>
    <i>
      <x v="7"/>
    </i>
    <i>
      <x v="8"/>
    </i>
    <i>
      <x v="9"/>
    </i>
    <i>
      <x v="11"/>
    </i>
    <i>
      <x v="14"/>
    </i>
    <i>
      <x v="18"/>
    </i>
    <i>
      <x v="19"/>
    </i>
    <i>
      <x v="20"/>
    </i>
    <i>
      <x v="22"/>
    </i>
    <i t="grand">
      <x/>
    </i>
  </rowItems>
  <colFields count="1">
    <field x="9"/>
  </colFields>
  <colItems count="4">
    <i>
      <x/>
    </i>
    <i>
      <x v="1"/>
    </i>
    <i>
      <x v="3"/>
    </i>
    <i t="grand">
      <x/>
    </i>
  </colItems>
  <pageFields count="1">
    <pageField fld="4" hier="0"/>
  </pageFields>
  <dataFields count="1">
    <dataField name="Soma de Contagem de bens" fld="8" baseField="0" baseItem="0"/>
  </dataFields>
  <formats count="20">
    <format dxfId="1187">
      <pivotArea field="24" type="button" dataOnly="0" labelOnly="1" outline="0"/>
    </format>
    <format dxfId="1186">
      <pivotArea dataOnly="0" labelOnly="1" outline="0" fieldPosition="0">
        <references count="1">
          <reference field="9" count="0"/>
        </references>
      </pivotArea>
    </format>
    <format dxfId="1185">
      <pivotArea dataOnly="0" labelOnly="1" grandCol="1" outline="0" fieldPosition="0"/>
    </format>
    <format dxfId="1184">
      <pivotArea field="24" type="button" dataOnly="0" labelOnly="1" outline="0"/>
    </format>
    <format dxfId="1183">
      <pivotArea dataOnly="0" labelOnly="1" outline="0" fieldPosition="0">
        <references count="1">
          <reference field="9" count="0"/>
        </references>
      </pivotArea>
    </format>
    <format dxfId="1182">
      <pivotArea dataOnly="0" labelOnly="1" grandCol="1" outline="0" fieldPosition="0"/>
    </format>
    <format dxfId="1181">
      <pivotArea field="24" type="button" dataOnly="0" labelOnly="1" outline="0"/>
    </format>
    <format dxfId="1180">
      <pivotArea dataOnly="0" labelOnly="1" outline="0" fieldPosition="0">
        <references count="1">
          <reference field="9" count="0"/>
        </references>
      </pivotArea>
    </format>
    <format dxfId="1179">
      <pivotArea dataOnly="0" labelOnly="1" grandCol="1" outline="0" fieldPosition="0"/>
    </format>
    <format dxfId="1178">
      <pivotArea grandRow="1" outline="0" fieldPosition="0"/>
    </format>
    <format dxfId="1177">
      <pivotArea dataOnly="0" labelOnly="1" grandRow="1" outline="0" fieldPosition="0"/>
    </format>
    <format dxfId="1176">
      <pivotArea outline="0" fieldPosition="0"/>
    </format>
    <format dxfId="1175">
      <pivotArea dataOnly="0" labelOnly="1" outline="0" fieldPosition="0">
        <references count="1">
          <reference field="9" count="0"/>
        </references>
      </pivotArea>
    </format>
    <format dxfId="1174">
      <pivotArea dataOnly="0" labelOnly="1" grandCol="1" outline="0" fieldPosition="0"/>
    </format>
    <format dxfId="1173">
      <pivotArea outline="0" fieldPosition="0"/>
    </format>
    <format dxfId="1172">
      <pivotArea dataOnly="0" labelOnly="1" outline="0" fieldPosition="0">
        <references count="1">
          <reference field="9" count="0"/>
        </references>
      </pivotArea>
    </format>
    <format dxfId="1171">
      <pivotArea dataOnly="0" labelOnly="1" grandCol="1" outline="0" fieldPosition="0"/>
    </format>
    <format dxfId="1170">
      <pivotArea grandRow="1" outline="0" fieldPosition="0"/>
    </format>
    <format dxfId="1169">
      <pivotArea dataOnly="0" labelOnly="1" grandRow="1" outline="0" fieldPosition="0"/>
    </format>
    <format dxfId="1168">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900-00000F000000}" name="Tabela dinâmica20"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27:I43"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h="1" x="7"/>
        <item h="1" x="2"/>
        <item h="1" x="31"/>
        <item h="1" x="13"/>
        <item h="1" x="25"/>
        <item h="1" x="4"/>
        <item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h="1"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15">
    <i>
      <x v="5"/>
    </i>
    <i>
      <x v="6"/>
    </i>
    <i>
      <x v="7"/>
    </i>
    <i>
      <x v="8"/>
    </i>
    <i>
      <x v="9"/>
    </i>
    <i>
      <x v="11"/>
    </i>
    <i>
      <x v="13"/>
    </i>
    <i>
      <x v="14"/>
    </i>
    <i>
      <x v="15"/>
    </i>
    <i>
      <x v="16"/>
    </i>
    <i>
      <x v="18"/>
    </i>
    <i>
      <x v="19"/>
    </i>
    <i>
      <x v="20"/>
    </i>
    <i>
      <x v="22"/>
    </i>
    <i t="grand">
      <x/>
    </i>
  </rowItems>
  <colFields count="1">
    <field x="17"/>
  </colFields>
  <colItems count="8">
    <i>
      <x v="2"/>
    </i>
    <i>
      <x v="3"/>
    </i>
    <i>
      <x v="5"/>
    </i>
    <i>
      <x v="7"/>
    </i>
    <i>
      <x v="8"/>
    </i>
    <i>
      <x v="10"/>
    </i>
    <i>
      <x v="11"/>
    </i>
    <i t="grand">
      <x/>
    </i>
  </colItems>
  <pageFields count="1">
    <pageField fld="4" hier="0"/>
  </pageFields>
  <dataFields count="1">
    <dataField name="Contagem de Contagem processos T" fld="10" subtotal="count" baseField="0" baseItem="0"/>
  </dataFields>
  <formats count="23">
    <format dxfId="1210">
      <pivotArea field="24" type="button" dataOnly="0" labelOnly="1" outline="0"/>
    </format>
    <format dxfId="1209">
      <pivotArea dataOnly="0" labelOnly="1" grandCol="1" outline="0" fieldPosition="0"/>
    </format>
    <format dxfId="1208">
      <pivotArea field="24" type="button" dataOnly="0" labelOnly="1" outline="0"/>
    </format>
    <format dxfId="1207">
      <pivotArea dataOnly="0" labelOnly="1" grandCol="1" outline="0" fieldPosition="0"/>
    </format>
    <format dxfId="1206">
      <pivotArea field="24" type="button" dataOnly="0" labelOnly="1" outline="0"/>
    </format>
    <format dxfId="1205">
      <pivotArea dataOnly="0" labelOnly="1" grandCol="1" outline="0" fieldPosition="0"/>
    </format>
    <format dxfId="1204">
      <pivotArea grandRow="1" outline="0" fieldPosition="0"/>
    </format>
    <format dxfId="1203">
      <pivotArea dataOnly="0" labelOnly="1" grandRow="1" outline="0" fieldPosition="0"/>
    </format>
    <format dxfId="1202">
      <pivotArea outline="0" fieldPosition="0"/>
    </format>
    <format dxfId="1201">
      <pivotArea dataOnly="0" labelOnly="1" grandCol="1" outline="0" fieldPosition="0"/>
    </format>
    <format dxfId="1200">
      <pivotArea outline="0" fieldPosition="0"/>
    </format>
    <format dxfId="1199">
      <pivotArea dataOnly="0" labelOnly="1" grandCol="1" outline="0" fieldPosition="0"/>
    </format>
    <format dxfId="1198">
      <pivotArea grandRow="1" outline="0" fieldPosition="0"/>
    </format>
    <format dxfId="1197">
      <pivotArea dataOnly="0" labelOnly="1" grandRow="1" outline="0" fieldPosition="0"/>
    </format>
    <format dxfId="1196">
      <pivotArea dataOnly="0" labelOnly="1" outline="0" fieldPosition="0">
        <references count="1">
          <reference field="17" count="1">
            <x v="5"/>
          </reference>
        </references>
      </pivotArea>
    </format>
    <format dxfId="1195">
      <pivotArea dataOnly="0" labelOnly="1" outline="0" fieldPosition="0">
        <references count="1">
          <reference field="17" count="1">
            <x v="5"/>
          </reference>
        </references>
      </pivotArea>
    </format>
    <format dxfId="1194">
      <pivotArea dataOnly="0" labelOnly="1" outline="0" fieldPosition="0">
        <references count="1">
          <reference field="17" count="3">
            <x v="5"/>
            <x v="7"/>
            <x v="11"/>
          </reference>
        </references>
      </pivotArea>
    </format>
    <format dxfId="1193">
      <pivotArea dataOnly="0" labelOnly="1" outline="0" fieldPosition="0">
        <references count="1">
          <reference field="17" count="3">
            <x v="5"/>
            <x v="7"/>
            <x v="11"/>
          </reference>
        </references>
      </pivotArea>
    </format>
    <format dxfId="1192">
      <pivotArea dataOnly="0" labelOnly="1" outline="0" fieldPosition="0">
        <references count="1">
          <reference field="17" count="1">
            <x v="6"/>
          </reference>
        </references>
      </pivotArea>
    </format>
    <format dxfId="1191">
      <pivotArea dataOnly="0" labelOnly="1" outline="0" fieldPosition="0">
        <references count="1">
          <reference field="17" count="1">
            <x v="6"/>
          </reference>
        </references>
      </pivotArea>
    </format>
    <format dxfId="1190">
      <pivotArea dataOnly="0" labelOnly="1" outline="0" fieldPosition="0">
        <references count="1">
          <reference field="17" count="2">
            <x v="2"/>
            <x v="3"/>
          </reference>
        </references>
      </pivotArea>
    </format>
    <format dxfId="1189">
      <pivotArea dataOnly="0" labelOnly="1" outline="0" fieldPosition="0">
        <references count="1">
          <reference field="17" count="2">
            <x v="2"/>
            <x v="3"/>
          </reference>
        </references>
      </pivotArea>
    </format>
    <format dxfId="1188">
      <pivotArea dataOnly="0" labelOnly="1" outline="0" fieldPosition="0">
        <references count="1">
          <reference field="17" count="3">
            <x v="8"/>
            <x v="9"/>
            <x v="10"/>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A00-000011000000}" name="Tabela dinâmica2"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17:D21"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x="26"/>
        <item h="1" x="17"/>
        <item h="1" x="24"/>
        <item h="1" x="20"/>
        <item h="1" x="5"/>
        <item h="1" x="9"/>
        <item h="1" x="23"/>
        <item h="1" x="14"/>
        <item h="1" x="15"/>
        <item h="1" x="8"/>
        <item h="1" x="6"/>
        <item h="1" x="28"/>
        <item h="1" x="21"/>
        <item h="1"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3">
    <i>
      <x v="7"/>
    </i>
    <i>
      <x v="15"/>
    </i>
    <i t="grand">
      <x/>
    </i>
  </rowItems>
  <colFields count="1">
    <field x="17"/>
  </colFields>
  <colItems count="3">
    <i>
      <x v="5"/>
    </i>
    <i>
      <x v="8"/>
    </i>
    <i t="grand">
      <x/>
    </i>
  </colItems>
  <pageFields count="1">
    <pageField fld="4" hier="0"/>
  </pageFields>
  <dataFields count="1">
    <dataField name="Contagem de Contagem processos T" fld="10" subtotal="count" baseField="0" baseItem="0"/>
  </dataFields>
  <formats count="16">
    <format dxfId="1148">
      <pivotArea field="24" type="button" dataOnly="0" labelOnly="1" outline="0"/>
    </format>
    <format dxfId="1147">
      <pivotArea dataOnly="0" labelOnly="1" grandCol="1" outline="0" fieldPosition="0"/>
    </format>
    <format dxfId="1146">
      <pivotArea field="24" type="button" dataOnly="0" labelOnly="1" outline="0"/>
    </format>
    <format dxfId="1145">
      <pivotArea dataOnly="0" labelOnly="1" grandCol="1" outline="0" fieldPosition="0"/>
    </format>
    <format dxfId="1144">
      <pivotArea field="24" type="button" dataOnly="0" labelOnly="1" outline="0"/>
    </format>
    <format dxfId="1143">
      <pivotArea dataOnly="0" labelOnly="1" grandCol="1" outline="0" fieldPosition="0"/>
    </format>
    <format dxfId="1142">
      <pivotArea grandRow="1" outline="0" fieldPosition="0"/>
    </format>
    <format dxfId="1141">
      <pivotArea dataOnly="0" labelOnly="1" grandRow="1" outline="0" fieldPosition="0"/>
    </format>
    <format dxfId="1140">
      <pivotArea outline="0" fieldPosition="0"/>
    </format>
    <format dxfId="1139">
      <pivotArea dataOnly="0" labelOnly="1" grandCol="1" outline="0" fieldPosition="0"/>
    </format>
    <format dxfId="1138">
      <pivotArea outline="0" fieldPosition="0"/>
    </format>
    <format dxfId="1137">
      <pivotArea dataOnly="0" labelOnly="1" grandCol="1" outline="0" fieldPosition="0"/>
    </format>
    <format dxfId="1136">
      <pivotArea grandRow="1" outline="0" fieldPosition="0"/>
    </format>
    <format dxfId="1135">
      <pivotArea dataOnly="0" labelOnly="1" grandRow="1" outline="0" fieldPosition="0"/>
    </format>
    <format dxfId="1134">
      <pivotArea dataOnly="0" labelOnly="1" outline="0" fieldPosition="0">
        <references count="1">
          <reference field="17" count="1">
            <x v="5"/>
          </reference>
        </references>
      </pivotArea>
    </format>
    <format dxfId="1133">
      <pivotArea dataOnly="0" labelOnly="1" outline="0" fieldPosition="0">
        <references count="1">
          <reference field="17" count="1">
            <x v="5"/>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A00-000010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C11"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x="26"/>
        <item h="1" x="17"/>
        <item h="1" x="24"/>
        <item h="1" x="20"/>
        <item h="1" x="5"/>
        <item h="1" x="9"/>
        <item h="1" x="23"/>
        <item h="1" x="14"/>
        <item h="1" x="15"/>
        <item h="1" x="8"/>
        <item h="1" x="6"/>
        <item h="1" x="28"/>
        <item h="1" x="21"/>
        <item h="1"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2">
    <i>
      <x v="9"/>
    </i>
    <i t="grand">
      <x/>
    </i>
  </rowItems>
  <colFields count="1">
    <field x="9"/>
  </colFields>
  <colItems count="2">
    <i>
      <x/>
    </i>
    <i t="grand">
      <x/>
    </i>
  </colItems>
  <pageFields count="1">
    <pageField fld="4" hier="0"/>
  </pageFields>
  <dataFields count="1">
    <dataField name="Soma de Contagem de bens" fld="8" baseField="0" baseItem="0"/>
  </dataFields>
  <formats count="19">
    <format dxfId="1167">
      <pivotArea field="24" type="button" dataOnly="0" labelOnly="1" outline="0"/>
    </format>
    <format dxfId="1166">
      <pivotArea dataOnly="0" labelOnly="1" outline="0" fieldPosition="0">
        <references count="1">
          <reference field="9" count="0"/>
        </references>
      </pivotArea>
    </format>
    <format dxfId="1165">
      <pivotArea dataOnly="0" labelOnly="1" grandCol="1" outline="0" fieldPosition="0"/>
    </format>
    <format dxfId="1164">
      <pivotArea field="24" type="button" dataOnly="0" labelOnly="1" outline="0"/>
    </format>
    <format dxfId="1163">
      <pivotArea dataOnly="0" labelOnly="1" outline="0" fieldPosition="0">
        <references count="1">
          <reference field="9" count="0"/>
        </references>
      </pivotArea>
    </format>
    <format dxfId="1162">
      <pivotArea dataOnly="0" labelOnly="1" grandCol="1" outline="0" fieldPosition="0"/>
    </format>
    <format dxfId="1161">
      <pivotArea field="24" type="button" dataOnly="0" labelOnly="1" outline="0"/>
    </format>
    <format dxfId="1160">
      <pivotArea dataOnly="0" labelOnly="1" outline="0" fieldPosition="0">
        <references count="1">
          <reference field="9" count="0"/>
        </references>
      </pivotArea>
    </format>
    <format dxfId="1159">
      <pivotArea dataOnly="0" labelOnly="1" grandCol="1" outline="0" fieldPosition="0"/>
    </format>
    <format dxfId="1158">
      <pivotArea grandRow="1" outline="0" fieldPosition="0"/>
    </format>
    <format dxfId="1157">
      <pivotArea dataOnly="0" labelOnly="1" grandRow="1" outline="0" fieldPosition="0"/>
    </format>
    <format dxfId="1156">
      <pivotArea outline="0" fieldPosition="0"/>
    </format>
    <format dxfId="1155">
      <pivotArea dataOnly="0" labelOnly="1" outline="0" fieldPosition="0">
        <references count="1">
          <reference field="9" count="0"/>
        </references>
      </pivotArea>
    </format>
    <format dxfId="1154">
      <pivotArea dataOnly="0" labelOnly="1" grandCol="1" outline="0" fieldPosition="0"/>
    </format>
    <format dxfId="1153">
      <pivotArea outline="0" fieldPosition="0"/>
    </format>
    <format dxfId="1152">
      <pivotArea dataOnly="0" labelOnly="1" outline="0" fieldPosition="0">
        <references count="1">
          <reference field="9" count="0"/>
        </references>
      </pivotArea>
    </format>
    <format dxfId="1151">
      <pivotArea dataOnly="0" labelOnly="1" grandCol="1" outline="0" fieldPosition="0"/>
    </format>
    <format dxfId="1150">
      <pivotArea grandRow="1" outline="0" fieldPosition="0"/>
    </format>
    <format dxfId="1149">
      <pivotArea dataOnly="0" labelOnly="1" grandRow="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B00-000012000000}" name="Tabela dinâmica3"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19:E26"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x="17"/>
        <item h="1" x="24"/>
        <item h="1" x="20"/>
        <item h="1" x="5"/>
        <item h="1" x="9"/>
        <item h="1" x="23"/>
        <item h="1" x="14"/>
        <item h="1" x="15"/>
        <item h="1" x="8"/>
        <item h="1" x="6"/>
        <item h="1" x="28"/>
        <item h="1" x="21"/>
        <item h="1"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6">
    <i>
      <x/>
    </i>
    <i>
      <x v="7"/>
    </i>
    <i>
      <x v="9"/>
    </i>
    <i>
      <x v="19"/>
    </i>
    <i>
      <x v="20"/>
    </i>
    <i t="grand">
      <x/>
    </i>
  </rowItems>
  <colFields count="1">
    <field x="17"/>
  </colFields>
  <colItems count="4">
    <i>
      <x v="5"/>
    </i>
    <i>
      <x v="7"/>
    </i>
    <i>
      <x v="11"/>
    </i>
    <i t="grand">
      <x/>
    </i>
  </colItems>
  <pageFields count="1">
    <pageField fld="4" hier="0"/>
  </pageFields>
  <dataFields count="1">
    <dataField name="Contagem de Contagem processos T" fld="10" subtotal="count" baseField="0" baseItem="0"/>
  </dataFields>
  <formats count="18">
    <format dxfId="1112">
      <pivotArea field="24" type="button" dataOnly="0" labelOnly="1" outline="0"/>
    </format>
    <format dxfId="1111">
      <pivotArea dataOnly="0" labelOnly="1" grandCol="1" outline="0" fieldPosition="0"/>
    </format>
    <format dxfId="1110">
      <pivotArea field="24" type="button" dataOnly="0" labelOnly="1" outline="0"/>
    </format>
    <format dxfId="1109">
      <pivotArea dataOnly="0" labelOnly="1" grandCol="1" outline="0" fieldPosition="0"/>
    </format>
    <format dxfId="1108">
      <pivotArea field="24" type="button" dataOnly="0" labelOnly="1" outline="0"/>
    </format>
    <format dxfId="1107">
      <pivotArea dataOnly="0" labelOnly="1" grandCol="1" outline="0" fieldPosition="0"/>
    </format>
    <format dxfId="1106">
      <pivotArea grandRow="1" outline="0" fieldPosition="0"/>
    </format>
    <format dxfId="1105">
      <pivotArea dataOnly="0" labelOnly="1" grandRow="1" outline="0" fieldPosition="0"/>
    </format>
    <format dxfId="1104">
      <pivotArea outline="0" fieldPosition="0"/>
    </format>
    <format dxfId="1103">
      <pivotArea dataOnly="0" labelOnly="1" grandCol="1" outline="0" fieldPosition="0"/>
    </format>
    <format dxfId="1102">
      <pivotArea outline="0" fieldPosition="0"/>
    </format>
    <format dxfId="1101">
      <pivotArea dataOnly="0" labelOnly="1" grandCol="1" outline="0" fieldPosition="0"/>
    </format>
    <format dxfId="1100">
      <pivotArea grandRow="1" outline="0" fieldPosition="0"/>
    </format>
    <format dxfId="1099">
      <pivotArea dataOnly="0" labelOnly="1" grandRow="1" outline="0" fieldPosition="0"/>
    </format>
    <format dxfId="1098">
      <pivotArea dataOnly="0" labelOnly="1" outline="0" fieldPosition="0">
        <references count="1">
          <reference field="17" count="1">
            <x v="5"/>
          </reference>
        </references>
      </pivotArea>
    </format>
    <format dxfId="1097">
      <pivotArea dataOnly="0" labelOnly="1" outline="0" fieldPosition="0">
        <references count="1">
          <reference field="17" count="1">
            <x v="5"/>
          </reference>
        </references>
      </pivotArea>
    </format>
    <format dxfId="1096">
      <pivotArea dataOnly="0" labelOnly="1" outline="0" fieldPosition="0">
        <references count="1">
          <reference field="17" count="3">
            <x v="5"/>
            <x v="7"/>
            <x v="11"/>
          </reference>
        </references>
      </pivotArea>
    </format>
    <format dxfId="1095">
      <pivotArea dataOnly="0" labelOnly="1" outline="0" fieldPosition="0">
        <references count="1">
          <reference field="17" count="3">
            <x v="5"/>
            <x v="7"/>
            <x v="11"/>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B00-000013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D15"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x="17"/>
        <item h="1" x="24"/>
        <item h="1" x="20"/>
        <item h="1" x="5"/>
        <item h="1" x="9"/>
        <item h="1" x="23"/>
        <item h="1" x="14"/>
        <item h="1" x="15"/>
        <item h="1" x="8"/>
        <item h="1" x="6"/>
        <item h="1" x="28"/>
        <item h="1" x="21"/>
        <item h="1"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6">
    <i>
      <x v="5"/>
    </i>
    <i>
      <x v="7"/>
    </i>
    <i>
      <x v="8"/>
    </i>
    <i>
      <x v="9"/>
    </i>
    <i>
      <x v="18"/>
    </i>
    <i t="grand">
      <x/>
    </i>
  </rowItems>
  <colFields count="1">
    <field x="9"/>
  </colFields>
  <colItems count="3">
    <i>
      <x/>
    </i>
    <i>
      <x v="3"/>
    </i>
    <i t="grand">
      <x/>
    </i>
  </colItems>
  <pageFields count="1">
    <pageField fld="4" hier="0"/>
  </pageFields>
  <dataFields count="1">
    <dataField name="Soma de Contagem de bens" fld="8" baseField="0" baseItem="0"/>
  </dataFields>
  <formats count="20">
    <format dxfId="1132">
      <pivotArea field="24" type="button" dataOnly="0" labelOnly="1" outline="0"/>
    </format>
    <format dxfId="1131">
      <pivotArea dataOnly="0" labelOnly="1" outline="0" fieldPosition="0">
        <references count="1">
          <reference field="9" count="0"/>
        </references>
      </pivotArea>
    </format>
    <format dxfId="1130">
      <pivotArea dataOnly="0" labelOnly="1" grandCol="1" outline="0" fieldPosition="0"/>
    </format>
    <format dxfId="1129">
      <pivotArea field="24" type="button" dataOnly="0" labelOnly="1" outline="0"/>
    </format>
    <format dxfId="1128">
      <pivotArea dataOnly="0" labelOnly="1" outline="0" fieldPosition="0">
        <references count="1">
          <reference field="9" count="0"/>
        </references>
      </pivotArea>
    </format>
    <format dxfId="1127">
      <pivotArea dataOnly="0" labelOnly="1" grandCol="1" outline="0" fieldPosition="0"/>
    </format>
    <format dxfId="1126">
      <pivotArea field="24" type="button" dataOnly="0" labelOnly="1" outline="0"/>
    </format>
    <format dxfId="1125">
      <pivotArea dataOnly="0" labelOnly="1" outline="0" fieldPosition="0">
        <references count="1">
          <reference field="9" count="0"/>
        </references>
      </pivotArea>
    </format>
    <format dxfId="1124">
      <pivotArea dataOnly="0" labelOnly="1" grandCol="1" outline="0" fieldPosition="0"/>
    </format>
    <format dxfId="1123">
      <pivotArea grandRow="1" outline="0" fieldPosition="0"/>
    </format>
    <format dxfId="1122">
      <pivotArea dataOnly="0" labelOnly="1" grandRow="1" outline="0" fieldPosition="0"/>
    </format>
    <format dxfId="1121">
      <pivotArea outline="0" fieldPosition="0"/>
    </format>
    <format dxfId="1120">
      <pivotArea dataOnly="0" labelOnly="1" outline="0" fieldPosition="0">
        <references count="1">
          <reference field="9" count="0"/>
        </references>
      </pivotArea>
    </format>
    <format dxfId="1119">
      <pivotArea dataOnly="0" labelOnly="1" grandCol="1" outline="0" fieldPosition="0"/>
    </format>
    <format dxfId="1118">
      <pivotArea outline="0" fieldPosition="0"/>
    </format>
    <format dxfId="1117">
      <pivotArea dataOnly="0" labelOnly="1" outline="0" fieldPosition="0">
        <references count="1">
          <reference field="9" count="0"/>
        </references>
      </pivotArea>
    </format>
    <format dxfId="1116">
      <pivotArea dataOnly="0" labelOnly="1" grandCol="1" outline="0" fieldPosition="0"/>
    </format>
    <format dxfId="1115">
      <pivotArea grandRow="1" outline="0" fieldPosition="0"/>
    </format>
    <format dxfId="1114">
      <pivotArea dataOnly="0" labelOnly="1" grandRow="1" outline="0" fieldPosition="0"/>
    </format>
    <format dxfId="1113">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0C00-000014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D15"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x="24"/>
        <item h="1" x="20"/>
        <item h="1" x="5"/>
        <item h="1" x="9"/>
        <item h="1" x="23"/>
        <item h="1" x="14"/>
        <item h="1" x="15"/>
        <item h="1" x="8"/>
        <item h="1" x="6"/>
        <item h="1" x="28"/>
        <item h="1" x="21"/>
        <item h="1"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6">
    <i>
      <x v="5"/>
    </i>
    <i>
      <x v="7"/>
    </i>
    <i>
      <x v="8"/>
    </i>
    <i>
      <x v="18"/>
    </i>
    <i>
      <x v="22"/>
    </i>
    <i t="grand">
      <x/>
    </i>
  </rowItems>
  <colFields count="1">
    <field x="9"/>
  </colFields>
  <colItems count="3">
    <i>
      <x/>
    </i>
    <i>
      <x v="1"/>
    </i>
    <i t="grand">
      <x/>
    </i>
  </colItems>
  <pageFields count="1">
    <pageField fld="4" hier="0"/>
  </pageFields>
  <dataFields count="1">
    <dataField name="Soma de Contagem de bens" fld="8" baseField="0" baseItem="0"/>
  </dataFields>
  <formats count="24">
    <format dxfId="1075">
      <pivotArea field="24" type="button" dataOnly="0" labelOnly="1" outline="0"/>
    </format>
    <format dxfId="1074">
      <pivotArea dataOnly="0" labelOnly="1" outline="0" fieldPosition="0">
        <references count="1">
          <reference field="9" count="0"/>
        </references>
      </pivotArea>
    </format>
    <format dxfId="1073">
      <pivotArea dataOnly="0" labelOnly="1" grandCol="1" outline="0" fieldPosition="0"/>
    </format>
    <format dxfId="1072">
      <pivotArea field="24" type="button" dataOnly="0" labelOnly="1" outline="0"/>
    </format>
    <format dxfId="1071">
      <pivotArea dataOnly="0" labelOnly="1" outline="0" fieldPosition="0">
        <references count="1">
          <reference field="9" count="0"/>
        </references>
      </pivotArea>
    </format>
    <format dxfId="1070">
      <pivotArea dataOnly="0" labelOnly="1" grandCol="1" outline="0" fieldPosition="0"/>
    </format>
    <format dxfId="1069">
      <pivotArea field="24" type="button" dataOnly="0" labelOnly="1" outline="0"/>
    </format>
    <format dxfId="1068">
      <pivotArea dataOnly="0" labelOnly="1" outline="0" fieldPosition="0">
        <references count="1">
          <reference field="9" count="0"/>
        </references>
      </pivotArea>
    </format>
    <format dxfId="1067">
      <pivotArea dataOnly="0" labelOnly="1" grandCol="1" outline="0" fieldPosition="0"/>
    </format>
    <format dxfId="1066">
      <pivotArea grandRow="1" outline="0" fieldPosition="0"/>
    </format>
    <format dxfId="1065">
      <pivotArea dataOnly="0" labelOnly="1" grandRow="1" outline="0" fieldPosition="0"/>
    </format>
    <format dxfId="1064">
      <pivotArea outline="0" fieldPosition="0"/>
    </format>
    <format dxfId="1063">
      <pivotArea dataOnly="0" labelOnly="1" outline="0" fieldPosition="0">
        <references count="1">
          <reference field="9" count="0"/>
        </references>
      </pivotArea>
    </format>
    <format dxfId="1062">
      <pivotArea dataOnly="0" labelOnly="1" grandCol="1" outline="0" fieldPosition="0"/>
    </format>
    <format dxfId="1061">
      <pivotArea outline="0" fieldPosition="0"/>
    </format>
    <format dxfId="1060">
      <pivotArea dataOnly="0" labelOnly="1" outline="0" fieldPosition="0">
        <references count="1">
          <reference field="9" count="0"/>
        </references>
      </pivotArea>
    </format>
    <format dxfId="1059">
      <pivotArea dataOnly="0" labelOnly="1" grandCol="1" outline="0" fieldPosition="0"/>
    </format>
    <format dxfId="1058">
      <pivotArea grandRow="1" outline="0" fieldPosition="0"/>
    </format>
    <format dxfId="1057">
      <pivotArea dataOnly="0" labelOnly="1" grandRow="1" outline="0" fieldPosition="0"/>
    </format>
    <format dxfId="1056">
      <pivotArea outline="0" fieldPosition="0"/>
    </format>
    <format dxfId="1055">
      <pivotArea field="24" type="button" dataOnly="0" labelOnly="1" outline="0"/>
    </format>
    <format dxfId="1054">
      <pivotArea dataOnly="0" labelOnly="1" grandRow="1" outline="0" fieldPosition="0"/>
    </format>
    <format dxfId="1053">
      <pivotArea dataOnly="0" labelOnly="1" outline="0" fieldPosition="0">
        <references count="1">
          <reference field="9" count="2">
            <x v="0"/>
            <x v="1"/>
          </reference>
        </references>
      </pivotArea>
    </format>
    <format dxfId="1052">
      <pivotArea dataOnly="0" labelOnly="1" grandCol="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0C00-000015000000}" name="Tabela dinâmica4"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20:D27"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x="24"/>
        <item h="1" x="20"/>
        <item h="1" x="5"/>
        <item h="1" x="9"/>
        <item h="1" x="23"/>
        <item h="1" x="14"/>
        <item h="1" x="15"/>
        <item h="1" x="8"/>
        <item h="1" x="6"/>
        <item h="1" x="28"/>
        <item h="1" x="21"/>
        <item h="1"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6">
    <i>
      <x v="5"/>
    </i>
    <i>
      <x v="7"/>
    </i>
    <i>
      <x v="8"/>
    </i>
    <i>
      <x v="14"/>
    </i>
    <i>
      <x v="18"/>
    </i>
    <i t="grand">
      <x/>
    </i>
  </rowItems>
  <colFields count="1">
    <field x="17"/>
  </colFields>
  <colItems count="3">
    <i>
      <x v="5"/>
    </i>
    <i>
      <x v="6"/>
    </i>
    <i t="grand">
      <x/>
    </i>
  </colItems>
  <pageFields count="1">
    <pageField fld="4" hier="0"/>
  </pageFields>
  <dataFields count="1">
    <dataField name="Contagem de Contagem processos T" fld="10" subtotal="count" baseField="0" baseItem="0"/>
  </dataFields>
  <formats count="19">
    <format dxfId="1094">
      <pivotArea field="24" type="button" dataOnly="0" labelOnly="1" outline="0"/>
    </format>
    <format dxfId="1093">
      <pivotArea dataOnly="0" labelOnly="1" grandCol="1" outline="0" fieldPosition="0"/>
    </format>
    <format dxfId="1092">
      <pivotArea field="24" type="button" dataOnly="0" labelOnly="1" outline="0"/>
    </format>
    <format dxfId="1091">
      <pivotArea dataOnly="0" labelOnly="1" grandCol="1" outline="0" fieldPosition="0"/>
    </format>
    <format dxfId="1090">
      <pivotArea field="24" type="button" dataOnly="0" labelOnly="1" outline="0"/>
    </format>
    <format dxfId="1089">
      <pivotArea dataOnly="0" labelOnly="1" grandCol="1" outline="0" fieldPosition="0"/>
    </format>
    <format dxfId="1088">
      <pivotArea grandRow="1" outline="0" fieldPosition="0"/>
    </format>
    <format dxfId="1087">
      <pivotArea dataOnly="0" labelOnly="1" grandRow="1" outline="0" fieldPosition="0"/>
    </format>
    <format dxfId="1086">
      <pivotArea outline="0" fieldPosition="0"/>
    </format>
    <format dxfId="1085">
      <pivotArea dataOnly="0" labelOnly="1" grandCol="1" outline="0" fieldPosition="0"/>
    </format>
    <format dxfId="1084">
      <pivotArea outline="0" fieldPosition="0"/>
    </format>
    <format dxfId="1083">
      <pivotArea dataOnly="0" labelOnly="1" grandCol="1" outline="0" fieldPosition="0"/>
    </format>
    <format dxfId="1082">
      <pivotArea grandRow="1" outline="0" fieldPosition="0"/>
    </format>
    <format dxfId="1081">
      <pivotArea dataOnly="0" labelOnly="1" grandRow="1" outline="0" fieldPosition="0"/>
    </format>
    <format dxfId="1080">
      <pivotArea dataOnly="0" labelOnly="1" outline="0" fieldPosition="0">
        <references count="1">
          <reference field="17" count="1">
            <x v="5"/>
          </reference>
        </references>
      </pivotArea>
    </format>
    <format dxfId="1079">
      <pivotArea dataOnly="0" labelOnly="1" outline="0" fieldPosition="0">
        <references count="1">
          <reference field="17" count="1">
            <x v="5"/>
          </reference>
        </references>
      </pivotArea>
    </format>
    <format dxfId="1078">
      <pivotArea dataOnly="0" labelOnly="1" outline="0" fieldPosition="0">
        <references count="1">
          <reference field="17" count="3">
            <x v="5"/>
            <x v="7"/>
            <x v="11"/>
          </reference>
        </references>
      </pivotArea>
    </format>
    <format dxfId="1077">
      <pivotArea dataOnly="0" labelOnly="1" outline="0" fieldPosition="0">
        <references count="1">
          <reference field="17" count="3">
            <x v="5"/>
            <x v="7"/>
            <x v="11"/>
          </reference>
        </references>
      </pivotArea>
    </format>
    <format dxfId="1076">
      <pivotArea dataOnly="0" labelOnly="1" outline="0" fieldPosition="0">
        <references count="1">
          <reference field="17" count="1">
            <x v="6"/>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0D00-000016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C12"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x="20"/>
        <item h="1" x="5"/>
        <item h="1" x="9"/>
        <item h="1" x="23"/>
        <item h="1" x="14"/>
        <item h="1" x="15"/>
        <item h="1" x="8"/>
        <item h="1" x="6"/>
        <item h="1" x="28"/>
        <item h="1" x="21"/>
        <item h="1"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3">
    <i>
      <x v="7"/>
    </i>
    <i>
      <x v="8"/>
    </i>
    <i t="grand">
      <x/>
    </i>
  </rowItems>
  <colFields count="1">
    <field x="9"/>
  </colFields>
  <colItems count="2">
    <i>
      <x/>
    </i>
    <i t="grand">
      <x/>
    </i>
  </colItems>
  <pageFields count="1">
    <pageField fld="4" hier="0"/>
  </pageFields>
  <dataFields count="1">
    <dataField name="Soma de Contagem de bens" fld="8" baseField="0" baseItem="0"/>
  </dataFields>
  <formats count="21">
    <format dxfId="1031">
      <pivotArea field="24" type="button" dataOnly="0" labelOnly="1" outline="0"/>
    </format>
    <format dxfId="1030">
      <pivotArea dataOnly="0" labelOnly="1" outline="0" fieldPosition="0">
        <references count="1">
          <reference field="9" count="0"/>
        </references>
      </pivotArea>
    </format>
    <format dxfId="1029">
      <pivotArea dataOnly="0" labelOnly="1" grandCol="1" outline="0" fieldPosition="0"/>
    </format>
    <format dxfId="1028">
      <pivotArea field="24" type="button" dataOnly="0" labelOnly="1" outline="0"/>
    </format>
    <format dxfId="1027">
      <pivotArea dataOnly="0" labelOnly="1" outline="0" fieldPosition="0">
        <references count="1">
          <reference field="9" count="0"/>
        </references>
      </pivotArea>
    </format>
    <format dxfId="1026">
      <pivotArea dataOnly="0" labelOnly="1" grandCol="1" outline="0" fieldPosition="0"/>
    </format>
    <format dxfId="1025">
      <pivotArea field="24" type="button" dataOnly="0" labelOnly="1" outline="0"/>
    </format>
    <format dxfId="1024">
      <pivotArea dataOnly="0" labelOnly="1" outline="0" fieldPosition="0">
        <references count="1">
          <reference field="9" count="0"/>
        </references>
      </pivotArea>
    </format>
    <format dxfId="1023">
      <pivotArea dataOnly="0" labelOnly="1" grandCol="1" outline="0" fieldPosition="0"/>
    </format>
    <format dxfId="1022">
      <pivotArea grandRow="1" outline="0" fieldPosition="0"/>
    </format>
    <format dxfId="1021">
      <pivotArea dataOnly="0" labelOnly="1" grandRow="1" outline="0" fieldPosition="0"/>
    </format>
    <format dxfId="1020">
      <pivotArea outline="0" fieldPosition="0"/>
    </format>
    <format dxfId="1019">
      <pivotArea dataOnly="0" labelOnly="1" outline="0" fieldPosition="0">
        <references count="1">
          <reference field="9" count="0"/>
        </references>
      </pivotArea>
    </format>
    <format dxfId="1018">
      <pivotArea dataOnly="0" labelOnly="1" grandCol="1" outline="0" fieldPosition="0"/>
    </format>
    <format dxfId="1017">
      <pivotArea outline="0" fieldPosition="0"/>
    </format>
    <format dxfId="1016">
      <pivotArea dataOnly="0" labelOnly="1" outline="0" fieldPosition="0">
        <references count="1">
          <reference field="9" count="0"/>
        </references>
      </pivotArea>
    </format>
    <format dxfId="1015">
      <pivotArea dataOnly="0" labelOnly="1" grandCol="1" outline="0" fieldPosition="0"/>
    </format>
    <format dxfId="1014">
      <pivotArea grandRow="1" outline="0" fieldPosition="0"/>
    </format>
    <format dxfId="1013">
      <pivotArea dataOnly="0" labelOnly="1" grandRow="1" outline="0" fieldPosition="0"/>
    </format>
    <format dxfId="1012">
      <pivotArea outline="0" fieldPosition="0"/>
    </format>
    <format dxfId="1011">
      <pivotArea dataOnly="0" labelOnly="1" grandRow="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0D00-000017000000}" name="Tabela dinâmica5"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18:C22"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x="20"/>
        <item h="1" x="5"/>
        <item h="1" x="9"/>
        <item h="1" x="23"/>
        <item h="1" x="14"/>
        <item h="1" x="15"/>
        <item h="1" x="8"/>
        <item h="1" x="6"/>
        <item h="1" x="28"/>
        <item h="1" x="21"/>
        <item h="1"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3">
    <i>
      <x v="7"/>
    </i>
    <i>
      <x v="8"/>
    </i>
    <i t="grand">
      <x/>
    </i>
  </rowItems>
  <colFields count="1">
    <field x="17"/>
  </colFields>
  <colItems count="2">
    <i>
      <x v="7"/>
    </i>
    <i t="grand">
      <x/>
    </i>
  </colItems>
  <pageFields count="1">
    <pageField fld="4" hier="0"/>
  </pageFields>
  <dataFields count="1">
    <dataField name="Contagem de Contagem processos T" fld="10" subtotal="count" baseField="0" baseItem="0"/>
  </dataFields>
  <formats count="20">
    <format dxfId="1051">
      <pivotArea field="24" type="button" dataOnly="0" labelOnly="1" outline="0"/>
    </format>
    <format dxfId="1050">
      <pivotArea dataOnly="0" labelOnly="1" grandCol="1" outline="0" fieldPosition="0"/>
    </format>
    <format dxfId="1049">
      <pivotArea field="24" type="button" dataOnly="0" labelOnly="1" outline="0"/>
    </format>
    <format dxfId="1048">
      <pivotArea dataOnly="0" labelOnly="1" grandCol="1" outline="0" fieldPosition="0"/>
    </format>
    <format dxfId="1047">
      <pivotArea field="24" type="button" dataOnly="0" labelOnly="1" outline="0"/>
    </format>
    <format dxfId="1046">
      <pivotArea dataOnly="0" labelOnly="1" grandCol="1" outline="0" fieldPosition="0"/>
    </format>
    <format dxfId="1045">
      <pivotArea grandRow="1" outline="0" fieldPosition="0"/>
    </format>
    <format dxfId="1044">
      <pivotArea dataOnly="0" labelOnly="1" grandRow="1" outline="0" fieldPosition="0"/>
    </format>
    <format dxfId="1043">
      <pivotArea outline="0" fieldPosition="0"/>
    </format>
    <format dxfId="1042">
      <pivotArea dataOnly="0" labelOnly="1" grandCol="1" outline="0" fieldPosition="0"/>
    </format>
    <format dxfId="1041">
      <pivotArea outline="0" fieldPosition="0"/>
    </format>
    <format dxfId="1040">
      <pivotArea dataOnly="0" labelOnly="1" grandCol="1" outline="0" fieldPosition="0"/>
    </format>
    <format dxfId="1039">
      <pivotArea grandRow="1" outline="0" fieldPosition="0"/>
    </format>
    <format dxfId="1038">
      <pivotArea dataOnly="0" labelOnly="1" grandRow="1" outline="0" fieldPosition="0"/>
    </format>
    <format dxfId="1037">
      <pivotArea dataOnly="0" labelOnly="1" outline="0" fieldPosition="0">
        <references count="1">
          <reference field="17" count="1">
            <x v="5"/>
          </reference>
        </references>
      </pivotArea>
    </format>
    <format dxfId="1036">
      <pivotArea dataOnly="0" labelOnly="1" outline="0" fieldPosition="0">
        <references count="1">
          <reference field="17" count="1">
            <x v="5"/>
          </reference>
        </references>
      </pivotArea>
    </format>
    <format dxfId="1035">
      <pivotArea dataOnly="0" labelOnly="1" outline="0" fieldPosition="0">
        <references count="1">
          <reference field="17" count="3">
            <x v="5"/>
            <x v="7"/>
            <x v="11"/>
          </reference>
        </references>
      </pivotArea>
    </format>
    <format dxfId="1034">
      <pivotArea dataOnly="0" labelOnly="1" outline="0" fieldPosition="0">
        <references count="1">
          <reference field="17" count="3">
            <x v="5"/>
            <x v="7"/>
            <x v="11"/>
          </reference>
        </references>
      </pivotArea>
    </format>
    <format dxfId="1033">
      <pivotArea dataOnly="0" labelOnly="1" outline="0" fieldPosition="0">
        <references count="1">
          <reference field="17" count="1">
            <x v="6"/>
          </reference>
        </references>
      </pivotArea>
    </format>
    <format dxfId="1032">
      <pivotArea dataOnly="0" labelOnly="1" outline="0" fieldPosition="0">
        <references count="1">
          <reference field="17" count="1">
            <x v="6"/>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0E00-000019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D21"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x="5"/>
        <item h="1" x="9"/>
        <item h="1" x="23"/>
        <item h="1" x="14"/>
        <item h="1" x="15"/>
        <item h="1" x="8"/>
        <item h="1" x="6"/>
        <item h="1" x="28"/>
        <item h="1" x="21"/>
        <item h="1"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12">
    <i>
      <x v="5"/>
    </i>
    <i>
      <x v="6"/>
    </i>
    <i>
      <x v="7"/>
    </i>
    <i>
      <x v="8"/>
    </i>
    <i>
      <x v="9"/>
    </i>
    <i>
      <x v="11"/>
    </i>
    <i>
      <x v="14"/>
    </i>
    <i>
      <x v="16"/>
    </i>
    <i>
      <x v="18"/>
    </i>
    <i>
      <x v="20"/>
    </i>
    <i>
      <x v="22"/>
    </i>
    <i t="grand">
      <x/>
    </i>
  </rowItems>
  <colFields count="1">
    <field x="9"/>
  </colFields>
  <colItems count="3">
    <i>
      <x/>
    </i>
    <i>
      <x v="3"/>
    </i>
    <i t="grand">
      <x/>
    </i>
  </colItems>
  <pageFields count="1">
    <pageField fld="4" hier="0"/>
  </pageFields>
  <dataFields count="1">
    <dataField name="Soma de Contagem de bens" fld="8" baseField="0" baseItem="0"/>
  </dataFields>
  <formats count="24">
    <format dxfId="987">
      <pivotArea field="24" type="button" dataOnly="0" labelOnly="1" outline="0"/>
    </format>
    <format dxfId="986">
      <pivotArea dataOnly="0" labelOnly="1" outline="0" fieldPosition="0">
        <references count="1">
          <reference field="9" count="0"/>
        </references>
      </pivotArea>
    </format>
    <format dxfId="985">
      <pivotArea dataOnly="0" labelOnly="1" grandCol="1" outline="0" fieldPosition="0"/>
    </format>
    <format dxfId="984">
      <pivotArea field="24" type="button" dataOnly="0" labelOnly="1" outline="0"/>
    </format>
    <format dxfId="983">
      <pivotArea dataOnly="0" labelOnly="1" outline="0" fieldPosition="0">
        <references count="1">
          <reference field="9" count="0"/>
        </references>
      </pivotArea>
    </format>
    <format dxfId="982">
      <pivotArea dataOnly="0" labelOnly="1" grandCol="1" outline="0" fieldPosition="0"/>
    </format>
    <format dxfId="981">
      <pivotArea field="24" type="button" dataOnly="0" labelOnly="1" outline="0"/>
    </format>
    <format dxfId="980">
      <pivotArea dataOnly="0" labelOnly="1" outline="0" fieldPosition="0">
        <references count="1">
          <reference field="9" count="0"/>
        </references>
      </pivotArea>
    </format>
    <format dxfId="979">
      <pivotArea dataOnly="0" labelOnly="1" grandCol="1" outline="0" fieldPosition="0"/>
    </format>
    <format dxfId="978">
      <pivotArea grandRow="1" outline="0" fieldPosition="0"/>
    </format>
    <format dxfId="977">
      <pivotArea dataOnly="0" labelOnly="1" grandRow="1" outline="0" fieldPosition="0"/>
    </format>
    <format dxfId="976">
      <pivotArea outline="0" fieldPosition="0"/>
    </format>
    <format dxfId="975">
      <pivotArea dataOnly="0" labelOnly="1" outline="0" fieldPosition="0">
        <references count="1">
          <reference field="9" count="0"/>
        </references>
      </pivotArea>
    </format>
    <format dxfId="974">
      <pivotArea dataOnly="0" labelOnly="1" grandCol="1" outline="0" fieldPosition="0"/>
    </format>
    <format dxfId="973">
      <pivotArea outline="0" fieldPosition="0"/>
    </format>
    <format dxfId="972">
      <pivotArea dataOnly="0" labelOnly="1" outline="0" fieldPosition="0">
        <references count="1">
          <reference field="9" count="0"/>
        </references>
      </pivotArea>
    </format>
    <format dxfId="971">
      <pivotArea dataOnly="0" labelOnly="1" grandCol="1" outline="0" fieldPosition="0"/>
    </format>
    <format dxfId="970">
      <pivotArea grandRow="1" outline="0" fieldPosition="0"/>
    </format>
    <format dxfId="969">
      <pivotArea dataOnly="0" labelOnly="1" grandRow="1" outline="0" fieldPosition="0"/>
    </format>
    <format dxfId="968">
      <pivotArea outline="0" fieldPosition="0"/>
    </format>
    <format dxfId="967">
      <pivotArea field="24" type="button" dataOnly="0" labelOnly="1" outline="0"/>
    </format>
    <format dxfId="966">
      <pivotArea dataOnly="0" labelOnly="1" grandRow="1" outline="0" fieldPosition="0"/>
    </format>
    <format dxfId="965">
      <pivotArea dataOnly="0" labelOnly="1" outline="0" fieldPosition="0">
        <references count="1">
          <reference field="9" count="0"/>
        </references>
      </pivotArea>
    </format>
    <format dxfId="964">
      <pivotArea dataOnly="0" labelOnly="1" grandCol="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0E00-000018000000}" name="Tabela dinâmica6"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26:F39"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x="5"/>
        <item h="1" x="9"/>
        <item h="1" x="23"/>
        <item h="1" x="14"/>
        <item h="1" x="15"/>
        <item h="1" x="8"/>
        <item h="1" x="6"/>
        <item h="1" x="28"/>
        <item h="1" x="21"/>
        <item h="1"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h="1"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12">
    <i>
      <x v="5"/>
    </i>
    <i>
      <x v="6"/>
    </i>
    <i>
      <x v="7"/>
    </i>
    <i>
      <x v="8"/>
    </i>
    <i>
      <x v="9"/>
    </i>
    <i>
      <x v="13"/>
    </i>
    <i>
      <x v="16"/>
    </i>
    <i>
      <x v="18"/>
    </i>
    <i>
      <x v="19"/>
    </i>
    <i>
      <x v="20"/>
    </i>
    <i>
      <x v="22"/>
    </i>
    <i t="grand">
      <x/>
    </i>
  </rowItems>
  <colFields count="1">
    <field x="17"/>
  </colFields>
  <colItems count="5">
    <i>
      <x v="5"/>
    </i>
    <i>
      <x v="6"/>
    </i>
    <i>
      <x v="7"/>
    </i>
    <i>
      <x v="10"/>
    </i>
    <i t="grand">
      <x/>
    </i>
  </colItems>
  <pageFields count="1">
    <pageField fld="4" hier="0"/>
  </pageFields>
  <dataFields count="1">
    <dataField name="Contagem de Contagem processos T" fld="10" subtotal="count" baseField="0" baseItem="0"/>
  </dataFields>
  <formats count="23">
    <format dxfId="1010">
      <pivotArea field="24" type="button" dataOnly="0" labelOnly="1" outline="0"/>
    </format>
    <format dxfId="1009">
      <pivotArea dataOnly="0" labelOnly="1" grandCol="1" outline="0" fieldPosition="0"/>
    </format>
    <format dxfId="1008">
      <pivotArea field="24" type="button" dataOnly="0" labelOnly="1" outline="0"/>
    </format>
    <format dxfId="1007">
      <pivotArea dataOnly="0" labelOnly="1" grandCol="1" outline="0" fieldPosition="0"/>
    </format>
    <format dxfId="1006">
      <pivotArea field="24" type="button" dataOnly="0" labelOnly="1" outline="0"/>
    </format>
    <format dxfId="1005">
      <pivotArea dataOnly="0" labelOnly="1" grandCol="1" outline="0" fieldPosition="0"/>
    </format>
    <format dxfId="1004">
      <pivotArea grandRow="1" outline="0" fieldPosition="0"/>
    </format>
    <format dxfId="1003">
      <pivotArea dataOnly="0" labelOnly="1" grandRow="1" outline="0" fieldPosition="0"/>
    </format>
    <format dxfId="1002">
      <pivotArea outline="0" fieldPosition="0"/>
    </format>
    <format dxfId="1001">
      <pivotArea dataOnly="0" labelOnly="1" grandCol="1" outline="0" fieldPosition="0"/>
    </format>
    <format dxfId="1000">
      <pivotArea outline="0" fieldPosition="0"/>
    </format>
    <format dxfId="999">
      <pivotArea dataOnly="0" labelOnly="1" grandCol="1" outline="0" fieldPosition="0"/>
    </format>
    <format dxfId="998">
      <pivotArea grandRow="1" outline="0" fieldPosition="0"/>
    </format>
    <format dxfId="997">
      <pivotArea dataOnly="0" labelOnly="1" grandRow="1" outline="0" fieldPosition="0"/>
    </format>
    <format dxfId="996">
      <pivotArea dataOnly="0" labelOnly="1" outline="0" fieldPosition="0">
        <references count="1">
          <reference field="17" count="1">
            <x v="5"/>
          </reference>
        </references>
      </pivotArea>
    </format>
    <format dxfId="995">
      <pivotArea dataOnly="0" labelOnly="1" outline="0" fieldPosition="0">
        <references count="1">
          <reference field="17" count="1">
            <x v="5"/>
          </reference>
        </references>
      </pivotArea>
    </format>
    <format dxfId="994">
      <pivotArea dataOnly="0" labelOnly="1" outline="0" fieldPosition="0">
        <references count="1">
          <reference field="17" count="3">
            <x v="5"/>
            <x v="7"/>
            <x v="11"/>
          </reference>
        </references>
      </pivotArea>
    </format>
    <format dxfId="993">
      <pivotArea dataOnly="0" labelOnly="1" outline="0" fieldPosition="0">
        <references count="1">
          <reference field="17" count="3">
            <x v="5"/>
            <x v="7"/>
            <x v="11"/>
          </reference>
        </references>
      </pivotArea>
    </format>
    <format dxfId="992">
      <pivotArea dataOnly="0" labelOnly="1" outline="0" fieldPosition="0">
        <references count="1">
          <reference field="17" count="1">
            <x v="6"/>
          </reference>
        </references>
      </pivotArea>
    </format>
    <format dxfId="991">
      <pivotArea dataOnly="0" labelOnly="1" outline="0" fieldPosition="0">
        <references count="1">
          <reference field="17" count="1">
            <x v="6"/>
          </reference>
        </references>
      </pivotArea>
    </format>
    <format dxfId="990">
      <pivotArea dataOnly="0" labelOnly="1" outline="0" fieldPosition="0">
        <references count="1">
          <reference field="17" count="2">
            <x v="2"/>
            <x v="3"/>
          </reference>
        </references>
      </pivotArea>
    </format>
    <format dxfId="989">
      <pivotArea dataOnly="0" labelOnly="1" outline="0" fieldPosition="0">
        <references count="1">
          <reference field="17" count="2">
            <x v="2"/>
            <x v="3"/>
          </reference>
        </references>
      </pivotArea>
    </format>
    <format dxfId="988">
      <pivotArea dataOnly="0" labelOnly="1" outline="0" fieldPosition="0">
        <references count="1">
          <reference field="17" count="3">
            <x v="8"/>
            <x v="9"/>
            <x v="10"/>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0F00-00001B000000}" name="Tabela dinâmica7"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22:E31"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x="9"/>
        <item h="1" x="23"/>
        <item h="1" x="14"/>
        <item h="1" x="15"/>
        <item h="1" x="8"/>
        <item h="1" x="6"/>
        <item h="1" x="28"/>
        <item h="1" x="21"/>
        <item h="1"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h="1"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8">
    <i>
      <x v="5"/>
    </i>
    <i>
      <x v="7"/>
    </i>
    <i>
      <x v="8"/>
    </i>
    <i>
      <x v="9"/>
    </i>
    <i>
      <x v="18"/>
    </i>
    <i>
      <x v="19"/>
    </i>
    <i>
      <x v="22"/>
    </i>
    <i t="grand">
      <x/>
    </i>
  </rowItems>
  <colFields count="1">
    <field x="17"/>
  </colFields>
  <colItems count="4">
    <i>
      <x v="5"/>
    </i>
    <i>
      <x v="6"/>
    </i>
    <i>
      <x v="7"/>
    </i>
    <i t="grand">
      <x/>
    </i>
  </colItems>
  <pageFields count="1">
    <pageField fld="4" hier="0"/>
  </pageFields>
  <dataFields count="1">
    <dataField name="Contagem de Contagem processos T" fld="10" subtotal="count" baseField="0" baseItem="0"/>
  </dataFields>
  <formats count="23">
    <format dxfId="939">
      <pivotArea field="24" type="button" dataOnly="0" labelOnly="1" outline="0"/>
    </format>
    <format dxfId="938">
      <pivotArea dataOnly="0" labelOnly="1" grandCol="1" outline="0" fieldPosition="0"/>
    </format>
    <format dxfId="937">
      <pivotArea field="24" type="button" dataOnly="0" labelOnly="1" outline="0"/>
    </format>
    <format dxfId="936">
      <pivotArea dataOnly="0" labelOnly="1" grandCol="1" outline="0" fieldPosition="0"/>
    </format>
    <format dxfId="935">
      <pivotArea field="24" type="button" dataOnly="0" labelOnly="1" outline="0"/>
    </format>
    <format dxfId="934">
      <pivotArea dataOnly="0" labelOnly="1" grandCol="1" outline="0" fieldPosition="0"/>
    </format>
    <format dxfId="933">
      <pivotArea grandRow="1" outline="0" fieldPosition="0"/>
    </format>
    <format dxfId="932">
      <pivotArea dataOnly="0" labelOnly="1" grandRow="1" outline="0" fieldPosition="0"/>
    </format>
    <format dxfId="931">
      <pivotArea outline="0" fieldPosition="0"/>
    </format>
    <format dxfId="930">
      <pivotArea dataOnly="0" labelOnly="1" grandCol="1" outline="0" fieldPosition="0"/>
    </format>
    <format dxfId="929">
      <pivotArea outline="0" fieldPosition="0"/>
    </format>
    <format dxfId="928">
      <pivotArea dataOnly="0" labelOnly="1" grandCol="1" outline="0" fieldPosition="0"/>
    </format>
    <format dxfId="927">
      <pivotArea grandRow="1" outline="0" fieldPosition="0"/>
    </format>
    <format dxfId="926">
      <pivotArea dataOnly="0" labelOnly="1" grandRow="1" outline="0" fieldPosition="0"/>
    </format>
    <format dxfId="925">
      <pivotArea dataOnly="0" labelOnly="1" outline="0" fieldPosition="0">
        <references count="1">
          <reference field="17" count="1">
            <x v="5"/>
          </reference>
        </references>
      </pivotArea>
    </format>
    <format dxfId="924">
      <pivotArea dataOnly="0" labelOnly="1" outline="0" fieldPosition="0">
        <references count="1">
          <reference field="17" count="1">
            <x v="5"/>
          </reference>
        </references>
      </pivotArea>
    </format>
    <format dxfId="923">
      <pivotArea dataOnly="0" labelOnly="1" outline="0" fieldPosition="0">
        <references count="1">
          <reference field="17" count="3">
            <x v="5"/>
            <x v="7"/>
            <x v="11"/>
          </reference>
        </references>
      </pivotArea>
    </format>
    <format dxfId="922">
      <pivotArea dataOnly="0" labelOnly="1" outline="0" fieldPosition="0">
        <references count="1">
          <reference field="17" count="3">
            <x v="5"/>
            <x v="7"/>
            <x v="11"/>
          </reference>
        </references>
      </pivotArea>
    </format>
    <format dxfId="921">
      <pivotArea dataOnly="0" labelOnly="1" outline="0" fieldPosition="0">
        <references count="1">
          <reference field="17" count="1">
            <x v="6"/>
          </reference>
        </references>
      </pivotArea>
    </format>
    <format dxfId="920">
      <pivotArea dataOnly="0" labelOnly="1" outline="0" fieldPosition="0">
        <references count="1">
          <reference field="17" count="1">
            <x v="6"/>
          </reference>
        </references>
      </pivotArea>
    </format>
    <format dxfId="919">
      <pivotArea dataOnly="0" labelOnly="1" outline="0" fieldPosition="0">
        <references count="1">
          <reference field="17" count="2">
            <x v="2"/>
            <x v="3"/>
          </reference>
        </references>
      </pivotArea>
    </format>
    <format dxfId="918">
      <pivotArea dataOnly="0" labelOnly="1" outline="0" fieldPosition="0">
        <references count="1">
          <reference field="17" count="2">
            <x v="2"/>
            <x v="3"/>
          </reference>
        </references>
      </pivotArea>
    </format>
    <format dxfId="917">
      <pivotArea dataOnly="0" labelOnly="1" outline="0" fieldPosition="0">
        <references count="1">
          <reference field="17" count="3">
            <x v="8"/>
            <x v="9"/>
            <x v="10"/>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0F00-00001A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C18"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x="9"/>
        <item h="1" x="23"/>
        <item h="1" x="14"/>
        <item h="1" x="15"/>
        <item h="1" x="8"/>
        <item h="1" x="6"/>
        <item h="1" x="28"/>
        <item h="1" x="21"/>
        <item h="1"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9">
    <i>
      <x v="5"/>
    </i>
    <i>
      <x v="7"/>
    </i>
    <i>
      <x v="8"/>
    </i>
    <i>
      <x v="9"/>
    </i>
    <i>
      <x v="11"/>
    </i>
    <i>
      <x v="18"/>
    </i>
    <i>
      <x v="19"/>
    </i>
    <i>
      <x v="22"/>
    </i>
    <i t="grand">
      <x/>
    </i>
  </rowItems>
  <colFields count="1">
    <field x="9"/>
  </colFields>
  <colItems count="2">
    <i>
      <x/>
    </i>
    <i t="grand">
      <x/>
    </i>
  </colItems>
  <pageFields count="1">
    <pageField fld="4" hier="0"/>
  </pageFields>
  <dataFields count="1">
    <dataField name="Soma de Contagem de bens" fld="8" baseField="0" baseItem="0"/>
  </dataFields>
  <formats count="24">
    <format dxfId="963">
      <pivotArea field="24" type="button" dataOnly="0" labelOnly="1" outline="0"/>
    </format>
    <format dxfId="962">
      <pivotArea dataOnly="0" labelOnly="1" outline="0" fieldPosition="0">
        <references count="1">
          <reference field="9" count="0"/>
        </references>
      </pivotArea>
    </format>
    <format dxfId="961">
      <pivotArea dataOnly="0" labelOnly="1" grandCol="1" outline="0" fieldPosition="0"/>
    </format>
    <format dxfId="960">
      <pivotArea field="24" type="button" dataOnly="0" labelOnly="1" outline="0"/>
    </format>
    <format dxfId="959">
      <pivotArea dataOnly="0" labelOnly="1" outline="0" fieldPosition="0">
        <references count="1">
          <reference field="9" count="0"/>
        </references>
      </pivotArea>
    </format>
    <format dxfId="958">
      <pivotArea dataOnly="0" labelOnly="1" grandCol="1" outline="0" fieldPosition="0"/>
    </format>
    <format dxfId="957">
      <pivotArea field="24" type="button" dataOnly="0" labelOnly="1" outline="0"/>
    </format>
    <format dxfId="956">
      <pivotArea dataOnly="0" labelOnly="1" outline="0" fieldPosition="0">
        <references count="1">
          <reference field="9" count="0"/>
        </references>
      </pivotArea>
    </format>
    <format dxfId="955">
      <pivotArea dataOnly="0" labelOnly="1" grandCol="1" outline="0" fieldPosition="0"/>
    </format>
    <format dxfId="954">
      <pivotArea grandRow="1" outline="0" fieldPosition="0"/>
    </format>
    <format dxfId="953">
      <pivotArea dataOnly="0" labelOnly="1" grandRow="1" outline="0" fieldPosition="0"/>
    </format>
    <format dxfId="952">
      <pivotArea outline="0" fieldPosition="0"/>
    </format>
    <format dxfId="951">
      <pivotArea dataOnly="0" labelOnly="1" outline="0" fieldPosition="0">
        <references count="1">
          <reference field="9" count="0"/>
        </references>
      </pivotArea>
    </format>
    <format dxfId="950">
      <pivotArea dataOnly="0" labelOnly="1" grandCol="1" outline="0" fieldPosition="0"/>
    </format>
    <format dxfId="949">
      <pivotArea outline="0" fieldPosition="0"/>
    </format>
    <format dxfId="948">
      <pivotArea dataOnly="0" labelOnly="1" outline="0" fieldPosition="0">
        <references count="1">
          <reference field="9" count="0"/>
        </references>
      </pivotArea>
    </format>
    <format dxfId="947">
      <pivotArea dataOnly="0" labelOnly="1" grandCol="1" outline="0" fieldPosition="0"/>
    </format>
    <format dxfId="946">
      <pivotArea grandRow="1" outline="0" fieldPosition="0"/>
    </format>
    <format dxfId="945">
      <pivotArea dataOnly="0" labelOnly="1" grandRow="1" outline="0" fieldPosition="0"/>
    </format>
    <format dxfId="944">
      <pivotArea outline="0" fieldPosition="0"/>
    </format>
    <format dxfId="943">
      <pivotArea field="24" type="button" dataOnly="0" labelOnly="1" outline="0"/>
    </format>
    <format dxfId="942">
      <pivotArea dataOnly="0" labelOnly="1" grandRow="1" outline="0" fieldPosition="0"/>
    </format>
    <format dxfId="941">
      <pivotArea dataOnly="0" labelOnly="1" outline="0" fieldPosition="0">
        <references count="1">
          <reference field="9" count="1">
            <x v="0"/>
          </reference>
        </references>
      </pivotArea>
    </format>
    <format dxfId="940">
      <pivotArea dataOnly="0" labelOnly="1" grandCol="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1000-00001D000000}" name="Tabela dinâmica8"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20:D29"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x="23"/>
        <item h="1" x="14"/>
        <item h="1" x="15"/>
        <item h="1" x="8"/>
        <item h="1" x="6"/>
        <item h="1" x="28"/>
        <item h="1" x="21"/>
        <item h="1"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h="1" x="2"/>
        <item x="12"/>
        <item x="9"/>
        <item h="1" x="0"/>
        <item h="1" x="1"/>
        <item h="1"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8">
    <i>
      <x v="5"/>
    </i>
    <i>
      <x v="7"/>
    </i>
    <i>
      <x v="8"/>
    </i>
    <i>
      <x v="9"/>
    </i>
    <i>
      <x v="11"/>
    </i>
    <i>
      <x v="19"/>
    </i>
    <i>
      <x v="20"/>
    </i>
    <i t="grand">
      <x/>
    </i>
  </rowItems>
  <colFields count="1">
    <field x="17"/>
  </colFields>
  <colItems count="3">
    <i>
      <x v="5"/>
    </i>
    <i>
      <x v="7"/>
    </i>
    <i t="grand">
      <x/>
    </i>
  </colItems>
  <pageFields count="1">
    <pageField fld="4" hier="0"/>
  </pageFields>
  <dataFields count="1">
    <dataField name="Contagem de Contagem processos T" fld="10" subtotal="count" baseField="0" baseItem="0"/>
  </dataFields>
  <formats count="24">
    <format dxfId="892">
      <pivotArea field="24" type="button" dataOnly="0" labelOnly="1" outline="0"/>
    </format>
    <format dxfId="891">
      <pivotArea dataOnly="0" labelOnly="1" grandCol="1" outline="0" fieldPosition="0"/>
    </format>
    <format dxfId="890">
      <pivotArea field="24" type="button" dataOnly="0" labelOnly="1" outline="0"/>
    </format>
    <format dxfId="889">
      <pivotArea dataOnly="0" labelOnly="1" grandCol="1" outline="0" fieldPosition="0"/>
    </format>
    <format dxfId="888">
      <pivotArea field="24" type="button" dataOnly="0" labelOnly="1" outline="0"/>
    </format>
    <format dxfId="887">
      <pivotArea dataOnly="0" labelOnly="1" grandCol="1" outline="0" fieldPosition="0"/>
    </format>
    <format dxfId="886">
      <pivotArea grandRow="1" outline="0" fieldPosition="0"/>
    </format>
    <format dxfId="885">
      <pivotArea dataOnly="0" labelOnly="1" grandRow="1" outline="0" fieldPosition="0"/>
    </format>
    <format dxfId="884">
      <pivotArea outline="0" fieldPosition="0"/>
    </format>
    <format dxfId="883">
      <pivotArea dataOnly="0" labelOnly="1" grandCol="1" outline="0" fieldPosition="0"/>
    </format>
    <format dxfId="882">
      <pivotArea outline="0" fieldPosition="0"/>
    </format>
    <format dxfId="881">
      <pivotArea dataOnly="0" labelOnly="1" grandCol="1" outline="0" fieldPosition="0"/>
    </format>
    <format dxfId="880">
      <pivotArea grandRow="1" outline="0" fieldPosition="0"/>
    </format>
    <format dxfId="879">
      <pivotArea dataOnly="0" labelOnly="1" grandRow="1" outline="0" fieldPosition="0"/>
    </format>
    <format dxfId="878">
      <pivotArea dataOnly="0" labelOnly="1" outline="0" fieldPosition="0">
        <references count="1">
          <reference field="17" count="1">
            <x v="5"/>
          </reference>
        </references>
      </pivotArea>
    </format>
    <format dxfId="877">
      <pivotArea dataOnly="0" labelOnly="1" outline="0" fieldPosition="0">
        <references count="1">
          <reference field="17" count="1">
            <x v="5"/>
          </reference>
        </references>
      </pivotArea>
    </format>
    <format dxfId="876">
      <pivotArea dataOnly="0" labelOnly="1" outline="0" fieldPosition="0">
        <references count="1">
          <reference field="17" count="3">
            <x v="5"/>
            <x v="7"/>
            <x v="11"/>
          </reference>
        </references>
      </pivotArea>
    </format>
    <format dxfId="875">
      <pivotArea dataOnly="0" labelOnly="1" outline="0" fieldPosition="0">
        <references count="1">
          <reference field="17" count="3">
            <x v="5"/>
            <x v="7"/>
            <x v="11"/>
          </reference>
        </references>
      </pivotArea>
    </format>
    <format dxfId="874">
      <pivotArea dataOnly="0" labelOnly="1" outline="0" fieldPosition="0">
        <references count="1">
          <reference field="17" count="1">
            <x v="6"/>
          </reference>
        </references>
      </pivotArea>
    </format>
    <format dxfId="873">
      <pivotArea dataOnly="0" labelOnly="1" outline="0" fieldPosition="0">
        <references count="1">
          <reference field="17" count="1">
            <x v="6"/>
          </reference>
        </references>
      </pivotArea>
    </format>
    <format dxfId="872">
      <pivotArea dataOnly="0" labelOnly="1" outline="0" fieldPosition="0">
        <references count="1">
          <reference field="17" count="2">
            <x v="2"/>
            <x v="3"/>
          </reference>
        </references>
      </pivotArea>
    </format>
    <format dxfId="871">
      <pivotArea dataOnly="0" labelOnly="1" outline="0" fieldPosition="0">
        <references count="1">
          <reference field="17" count="2">
            <x v="2"/>
            <x v="3"/>
          </reference>
        </references>
      </pivotArea>
    </format>
    <format dxfId="870">
      <pivotArea dataOnly="0" labelOnly="1" outline="0" fieldPosition="0">
        <references count="1">
          <reference field="17" count="3">
            <x v="8"/>
            <x v="9"/>
            <x v="10"/>
          </reference>
        </references>
      </pivotArea>
    </format>
    <format dxfId="869">
      <pivotArea outline="0" fieldPosition="0">
        <references count="2">
          <reference field="6" count="1" selected="0">
            <x v="8"/>
          </reference>
          <reference field="17" count="1" selected="0">
            <x v="6"/>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1000-00001C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C15"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x="23"/>
        <item h="1" x="14"/>
        <item h="1" x="15"/>
        <item h="1" x="8"/>
        <item h="1" x="6"/>
        <item h="1" x="28"/>
        <item h="1" x="21"/>
        <item h="1"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6">
    <i>
      <x v="5"/>
    </i>
    <i>
      <x v="7"/>
    </i>
    <i>
      <x v="8"/>
    </i>
    <i>
      <x v="9"/>
    </i>
    <i>
      <x v="20"/>
    </i>
    <i t="grand">
      <x/>
    </i>
  </rowItems>
  <colFields count="1">
    <field x="9"/>
  </colFields>
  <colItems count="2">
    <i>
      <x/>
    </i>
    <i t="grand">
      <x/>
    </i>
  </colItems>
  <pageFields count="1">
    <pageField fld="4" hier="0"/>
  </pageFields>
  <dataFields count="1">
    <dataField name="Soma de Contagem de bens" fld="8" baseField="0" baseItem="0"/>
  </dataFields>
  <formats count="24">
    <format dxfId="916">
      <pivotArea field="24" type="button" dataOnly="0" labelOnly="1" outline="0"/>
    </format>
    <format dxfId="915">
      <pivotArea dataOnly="0" labelOnly="1" outline="0" fieldPosition="0">
        <references count="1">
          <reference field="9" count="0"/>
        </references>
      </pivotArea>
    </format>
    <format dxfId="914">
      <pivotArea dataOnly="0" labelOnly="1" grandCol="1" outline="0" fieldPosition="0"/>
    </format>
    <format dxfId="913">
      <pivotArea field="24" type="button" dataOnly="0" labelOnly="1" outline="0"/>
    </format>
    <format dxfId="912">
      <pivotArea dataOnly="0" labelOnly="1" outline="0" fieldPosition="0">
        <references count="1">
          <reference field="9" count="0"/>
        </references>
      </pivotArea>
    </format>
    <format dxfId="911">
      <pivotArea dataOnly="0" labelOnly="1" grandCol="1" outline="0" fieldPosition="0"/>
    </format>
    <format dxfId="910">
      <pivotArea field="24" type="button" dataOnly="0" labelOnly="1" outline="0"/>
    </format>
    <format dxfId="909">
      <pivotArea dataOnly="0" labelOnly="1" outline="0" fieldPosition="0">
        <references count="1">
          <reference field="9" count="0"/>
        </references>
      </pivotArea>
    </format>
    <format dxfId="908">
      <pivotArea dataOnly="0" labelOnly="1" grandCol="1" outline="0" fieldPosition="0"/>
    </format>
    <format dxfId="907">
      <pivotArea grandRow="1" outline="0" fieldPosition="0"/>
    </format>
    <format dxfId="906">
      <pivotArea dataOnly="0" labelOnly="1" grandRow="1" outline="0" fieldPosition="0"/>
    </format>
    <format dxfId="905">
      <pivotArea outline="0" fieldPosition="0"/>
    </format>
    <format dxfId="904">
      <pivotArea dataOnly="0" labelOnly="1" outline="0" fieldPosition="0">
        <references count="1">
          <reference field="9" count="0"/>
        </references>
      </pivotArea>
    </format>
    <format dxfId="903">
      <pivotArea dataOnly="0" labelOnly="1" grandCol="1" outline="0" fieldPosition="0"/>
    </format>
    <format dxfId="902">
      <pivotArea outline="0" fieldPosition="0"/>
    </format>
    <format dxfId="901">
      <pivotArea dataOnly="0" labelOnly="1" outline="0" fieldPosition="0">
        <references count="1">
          <reference field="9" count="0"/>
        </references>
      </pivotArea>
    </format>
    <format dxfId="900">
      <pivotArea dataOnly="0" labelOnly="1" grandCol="1" outline="0" fieldPosition="0"/>
    </format>
    <format dxfId="899">
      <pivotArea grandRow="1" outline="0" fieldPosition="0"/>
    </format>
    <format dxfId="898">
      <pivotArea dataOnly="0" labelOnly="1" grandRow="1" outline="0" fieldPosition="0"/>
    </format>
    <format dxfId="897">
      <pivotArea outline="0" fieldPosition="0"/>
    </format>
    <format dxfId="896">
      <pivotArea field="24" type="button" dataOnly="0" labelOnly="1" outline="0"/>
    </format>
    <format dxfId="895">
      <pivotArea dataOnly="0" labelOnly="1" grandRow="1" outline="0" fieldPosition="0"/>
    </format>
    <format dxfId="894">
      <pivotArea dataOnly="0" labelOnly="1" outline="0" fieldPosition="0">
        <references count="1">
          <reference field="9" count="0"/>
        </references>
      </pivotArea>
    </format>
    <format dxfId="893">
      <pivotArea dataOnly="0" labelOnly="1" grandCol="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1100-00001E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C14"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x="14"/>
        <item h="1" x="15"/>
        <item h="1" x="8"/>
        <item h="1" x="6"/>
        <item h="1" x="28"/>
        <item h="1" x="21"/>
        <item h="1"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5">
    <i>
      <x v="6"/>
    </i>
    <i>
      <x v="8"/>
    </i>
    <i>
      <x v="9"/>
    </i>
    <i>
      <x v="20"/>
    </i>
    <i t="grand">
      <x/>
    </i>
  </rowItems>
  <colFields count="1">
    <field x="9"/>
  </colFields>
  <colItems count="2">
    <i>
      <x/>
    </i>
    <i t="grand">
      <x/>
    </i>
  </colItems>
  <pageFields count="1">
    <pageField fld="4" hier="0"/>
  </pageFields>
  <dataFields count="1">
    <dataField name="Soma de Contagem de bens" fld="8" baseField="0" baseItem="0"/>
  </dataFields>
  <formats count="24">
    <format dxfId="845">
      <pivotArea field="24" type="button" dataOnly="0" labelOnly="1" outline="0"/>
    </format>
    <format dxfId="844">
      <pivotArea dataOnly="0" labelOnly="1" outline="0" fieldPosition="0">
        <references count="1">
          <reference field="9" count="0"/>
        </references>
      </pivotArea>
    </format>
    <format dxfId="843">
      <pivotArea dataOnly="0" labelOnly="1" grandCol="1" outline="0" fieldPosition="0"/>
    </format>
    <format dxfId="842">
      <pivotArea field="24" type="button" dataOnly="0" labelOnly="1" outline="0"/>
    </format>
    <format dxfId="841">
      <pivotArea dataOnly="0" labelOnly="1" outline="0" fieldPosition="0">
        <references count="1">
          <reference field="9" count="0"/>
        </references>
      </pivotArea>
    </format>
    <format dxfId="840">
      <pivotArea dataOnly="0" labelOnly="1" grandCol="1" outline="0" fieldPosition="0"/>
    </format>
    <format dxfId="839">
      <pivotArea field="24" type="button" dataOnly="0" labelOnly="1" outline="0"/>
    </format>
    <format dxfId="838">
      <pivotArea dataOnly="0" labelOnly="1" outline="0" fieldPosition="0">
        <references count="1">
          <reference field="9" count="0"/>
        </references>
      </pivotArea>
    </format>
    <format dxfId="837">
      <pivotArea dataOnly="0" labelOnly="1" grandCol="1" outline="0" fieldPosition="0"/>
    </format>
    <format dxfId="836">
      <pivotArea grandRow="1" outline="0" fieldPosition="0"/>
    </format>
    <format dxfId="835">
      <pivotArea dataOnly="0" labelOnly="1" grandRow="1" outline="0" fieldPosition="0"/>
    </format>
    <format dxfId="834">
      <pivotArea outline="0" fieldPosition="0"/>
    </format>
    <format dxfId="833">
      <pivotArea dataOnly="0" labelOnly="1" outline="0" fieldPosition="0">
        <references count="1">
          <reference field="9" count="0"/>
        </references>
      </pivotArea>
    </format>
    <format dxfId="832">
      <pivotArea dataOnly="0" labelOnly="1" grandCol="1" outline="0" fieldPosition="0"/>
    </format>
    <format dxfId="831">
      <pivotArea outline="0" fieldPosition="0"/>
    </format>
    <format dxfId="830">
      <pivotArea dataOnly="0" labelOnly="1" outline="0" fieldPosition="0">
        <references count="1">
          <reference field="9" count="0"/>
        </references>
      </pivotArea>
    </format>
    <format dxfId="829">
      <pivotArea dataOnly="0" labelOnly="1" grandCol="1" outline="0" fieldPosition="0"/>
    </format>
    <format dxfId="828">
      <pivotArea grandRow="1" outline="0" fieldPosition="0"/>
    </format>
    <format dxfId="827">
      <pivotArea dataOnly="0" labelOnly="1" grandRow="1" outline="0" fieldPosition="0"/>
    </format>
    <format dxfId="826">
      <pivotArea outline="0" fieldPosition="0"/>
    </format>
    <format dxfId="825">
      <pivotArea field="24" type="button" dataOnly="0" labelOnly="1" outline="0"/>
    </format>
    <format dxfId="824">
      <pivotArea dataOnly="0" labelOnly="1" grandRow="1" outline="0" fieldPosition="0"/>
    </format>
    <format dxfId="823">
      <pivotArea dataOnly="0" labelOnly="1" outline="0" fieldPosition="0">
        <references count="1">
          <reference field="9" count="1">
            <x v="0"/>
          </reference>
        </references>
      </pivotArea>
    </format>
    <format dxfId="822">
      <pivotArea dataOnly="0" labelOnly="1" grandCol="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1100-00001F000000}" name="Tabela dinâmica9"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20:C29"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x="14"/>
        <item h="1" x="15"/>
        <item h="1" x="8"/>
        <item h="1" x="6"/>
        <item h="1" x="28"/>
        <item h="1" x="21"/>
        <item h="1"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h="1"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8">
    <i>
      <x v="5"/>
    </i>
    <i>
      <x v="6"/>
    </i>
    <i>
      <x v="7"/>
    </i>
    <i>
      <x v="9"/>
    </i>
    <i>
      <x v="15"/>
    </i>
    <i>
      <x v="18"/>
    </i>
    <i>
      <x v="20"/>
    </i>
    <i t="grand">
      <x/>
    </i>
  </rowItems>
  <colFields count="1">
    <field x="17"/>
  </colFields>
  <colItems count="2">
    <i>
      <x v="5"/>
    </i>
    <i t="grand">
      <x/>
    </i>
  </colItems>
  <pageFields count="1">
    <pageField fld="4" hier="0"/>
  </pageFields>
  <dataFields count="1">
    <dataField name="Contagem de Contagem processos T" fld="10" subtotal="count" baseField="0" baseItem="0"/>
  </dataFields>
  <formats count="23">
    <format dxfId="868">
      <pivotArea field="24" type="button" dataOnly="0" labelOnly="1" outline="0"/>
    </format>
    <format dxfId="867">
      <pivotArea dataOnly="0" labelOnly="1" grandCol="1" outline="0" fieldPosition="0"/>
    </format>
    <format dxfId="866">
      <pivotArea field="24" type="button" dataOnly="0" labelOnly="1" outline="0"/>
    </format>
    <format dxfId="865">
      <pivotArea dataOnly="0" labelOnly="1" grandCol="1" outline="0" fieldPosition="0"/>
    </format>
    <format dxfId="864">
      <pivotArea field="24" type="button" dataOnly="0" labelOnly="1" outline="0"/>
    </format>
    <format dxfId="863">
      <pivotArea dataOnly="0" labelOnly="1" grandCol="1" outline="0" fieldPosition="0"/>
    </format>
    <format dxfId="862">
      <pivotArea grandRow="1" outline="0" fieldPosition="0"/>
    </format>
    <format dxfId="861">
      <pivotArea dataOnly="0" labelOnly="1" grandRow="1" outline="0" fieldPosition="0"/>
    </format>
    <format dxfId="860">
      <pivotArea outline="0" fieldPosition="0"/>
    </format>
    <format dxfId="859">
      <pivotArea dataOnly="0" labelOnly="1" grandCol="1" outline="0" fieldPosition="0"/>
    </format>
    <format dxfId="858">
      <pivotArea outline="0" fieldPosition="0"/>
    </format>
    <format dxfId="857">
      <pivotArea dataOnly="0" labelOnly="1" grandCol="1" outline="0" fieldPosition="0"/>
    </format>
    <format dxfId="856">
      <pivotArea grandRow="1" outline="0" fieldPosition="0"/>
    </format>
    <format dxfId="855">
      <pivotArea dataOnly="0" labelOnly="1" grandRow="1" outline="0" fieldPosition="0"/>
    </format>
    <format dxfId="854">
      <pivotArea dataOnly="0" labelOnly="1" outline="0" fieldPosition="0">
        <references count="1">
          <reference field="17" count="1">
            <x v="5"/>
          </reference>
        </references>
      </pivotArea>
    </format>
    <format dxfId="853">
      <pivotArea dataOnly="0" labelOnly="1" outline="0" fieldPosition="0">
        <references count="1">
          <reference field="17" count="1">
            <x v="5"/>
          </reference>
        </references>
      </pivotArea>
    </format>
    <format dxfId="852">
      <pivotArea dataOnly="0" labelOnly="1" outline="0" fieldPosition="0">
        <references count="1">
          <reference field="17" count="3">
            <x v="5"/>
            <x v="7"/>
            <x v="11"/>
          </reference>
        </references>
      </pivotArea>
    </format>
    <format dxfId="851">
      <pivotArea dataOnly="0" labelOnly="1" outline="0" fieldPosition="0">
        <references count="1">
          <reference field="17" count="3">
            <x v="5"/>
            <x v="7"/>
            <x v="11"/>
          </reference>
        </references>
      </pivotArea>
    </format>
    <format dxfId="850">
      <pivotArea dataOnly="0" labelOnly="1" outline="0" fieldPosition="0">
        <references count="1">
          <reference field="17" count="1">
            <x v="6"/>
          </reference>
        </references>
      </pivotArea>
    </format>
    <format dxfId="849">
      <pivotArea dataOnly="0" labelOnly="1" outline="0" fieldPosition="0">
        <references count="1">
          <reference field="17" count="1">
            <x v="6"/>
          </reference>
        </references>
      </pivotArea>
    </format>
    <format dxfId="848">
      <pivotArea dataOnly="0" labelOnly="1" outline="0" fieldPosition="0">
        <references count="1">
          <reference field="17" count="2">
            <x v="2"/>
            <x v="3"/>
          </reference>
        </references>
      </pivotArea>
    </format>
    <format dxfId="847">
      <pivotArea dataOnly="0" labelOnly="1" outline="0" fieldPosition="0">
        <references count="1">
          <reference field="17" count="2">
            <x v="2"/>
            <x v="3"/>
          </reference>
        </references>
      </pivotArea>
    </format>
    <format dxfId="846">
      <pivotArea dataOnly="0" labelOnly="1" outline="0" fieldPosition="0">
        <references count="1">
          <reference field="17" count="3">
            <x v="8"/>
            <x v="9"/>
            <x v="10"/>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1200-000021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C18"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x="15"/>
        <item h="1" x="8"/>
        <item h="1" x="6"/>
        <item h="1" x="28"/>
        <item h="1" x="21"/>
        <item h="1"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9">
    <i>
      <x v="5"/>
    </i>
    <i>
      <x v="6"/>
    </i>
    <i>
      <x v="7"/>
    </i>
    <i>
      <x v="8"/>
    </i>
    <i>
      <x v="9"/>
    </i>
    <i>
      <x v="14"/>
    </i>
    <i>
      <x v="20"/>
    </i>
    <i>
      <x v="22"/>
    </i>
    <i t="grand">
      <x/>
    </i>
  </rowItems>
  <colFields count="1">
    <field x="9"/>
  </colFields>
  <colItems count="2">
    <i>
      <x/>
    </i>
    <i t="grand">
      <x/>
    </i>
  </colItems>
  <pageFields count="1">
    <pageField fld="4" hier="0"/>
  </pageFields>
  <dataFields count="1">
    <dataField name="Soma de Contagem de bens" fld="8" baseField="0" baseItem="0"/>
  </dataFields>
  <formats count="24">
    <format dxfId="798">
      <pivotArea field="24" type="button" dataOnly="0" labelOnly="1" outline="0"/>
    </format>
    <format dxfId="797">
      <pivotArea dataOnly="0" labelOnly="1" outline="0" fieldPosition="0">
        <references count="1">
          <reference field="9" count="0"/>
        </references>
      </pivotArea>
    </format>
    <format dxfId="796">
      <pivotArea dataOnly="0" labelOnly="1" grandCol="1" outline="0" fieldPosition="0"/>
    </format>
    <format dxfId="795">
      <pivotArea field="24" type="button" dataOnly="0" labelOnly="1" outline="0"/>
    </format>
    <format dxfId="794">
      <pivotArea dataOnly="0" labelOnly="1" outline="0" fieldPosition="0">
        <references count="1">
          <reference field="9" count="0"/>
        </references>
      </pivotArea>
    </format>
    <format dxfId="793">
      <pivotArea dataOnly="0" labelOnly="1" grandCol="1" outline="0" fieldPosition="0"/>
    </format>
    <format dxfId="792">
      <pivotArea field="24" type="button" dataOnly="0" labelOnly="1" outline="0"/>
    </format>
    <format dxfId="791">
      <pivotArea dataOnly="0" labelOnly="1" outline="0" fieldPosition="0">
        <references count="1">
          <reference field="9" count="0"/>
        </references>
      </pivotArea>
    </format>
    <format dxfId="790">
      <pivotArea dataOnly="0" labelOnly="1" grandCol="1" outline="0" fieldPosition="0"/>
    </format>
    <format dxfId="789">
      <pivotArea grandRow="1" outline="0" fieldPosition="0"/>
    </format>
    <format dxfId="788">
      <pivotArea dataOnly="0" labelOnly="1" grandRow="1" outline="0" fieldPosition="0"/>
    </format>
    <format dxfId="787">
      <pivotArea outline="0" fieldPosition="0"/>
    </format>
    <format dxfId="786">
      <pivotArea dataOnly="0" labelOnly="1" outline="0" fieldPosition="0">
        <references count="1">
          <reference field="9" count="0"/>
        </references>
      </pivotArea>
    </format>
    <format dxfId="785">
      <pivotArea dataOnly="0" labelOnly="1" grandCol="1" outline="0" fieldPosition="0"/>
    </format>
    <format dxfId="784">
      <pivotArea outline="0" fieldPosition="0"/>
    </format>
    <format dxfId="783">
      <pivotArea dataOnly="0" labelOnly="1" outline="0" fieldPosition="0">
        <references count="1">
          <reference field="9" count="0"/>
        </references>
      </pivotArea>
    </format>
    <format dxfId="782">
      <pivotArea dataOnly="0" labelOnly="1" grandCol="1" outline="0" fieldPosition="0"/>
    </format>
    <format dxfId="781">
      <pivotArea grandRow="1" outline="0" fieldPosition="0"/>
    </format>
    <format dxfId="780">
      <pivotArea dataOnly="0" labelOnly="1" grandRow="1" outline="0" fieldPosition="0"/>
    </format>
    <format dxfId="779">
      <pivotArea outline="0" fieldPosition="0"/>
    </format>
    <format dxfId="778">
      <pivotArea field="24" type="button" dataOnly="0" labelOnly="1" outline="0"/>
    </format>
    <format dxfId="777">
      <pivotArea dataOnly="0" labelOnly="1" grandRow="1" outline="0" fieldPosition="0"/>
    </format>
    <format dxfId="776">
      <pivotArea dataOnly="0" labelOnly="1" outline="0" fieldPosition="0">
        <references count="1">
          <reference field="9" count="2">
            <x v="0"/>
            <x v="1"/>
          </reference>
        </references>
      </pivotArea>
    </format>
    <format dxfId="775">
      <pivotArea dataOnly="0" labelOnly="1" grandCol="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1200-000020000000}" name="Tabela dinâmica10"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24:D33"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x="15"/>
        <item h="1" x="8"/>
        <item h="1" x="6"/>
        <item h="1" x="28"/>
        <item h="1" x="21"/>
        <item h="1"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h="1"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8">
    <i>
      <x v="7"/>
    </i>
    <i>
      <x v="8"/>
    </i>
    <i>
      <x v="9"/>
    </i>
    <i>
      <x v="13"/>
    </i>
    <i>
      <x v="15"/>
    </i>
    <i>
      <x v="16"/>
    </i>
    <i>
      <x v="18"/>
    </i>
    <i t="grand">
      <x/>
    </i>
  </rowItems>
  <colFields count="1">
    <field x="17"/>
  </colFields>
  <colItems count="3">
    <i>
      <x v="5"/>
    </i>
    <i>
      <x v="7"/>
    </i>
    <i t="grand">
      <x/>
    </i>
  </colItems>
  <pageFields count="1">
    <pageField fld="4" hier="0"/>
  </pageFields>
  <dataFields count="1">
    <dataField name="Contagem de Contagem processos T" fld="10" subtotal="count" baseField="0" baseItem="0"/>
  </dataFields>
  <formats count="23">
    <format dxfId="821">
      <pivotArea field="24" type="button" dataOnly="0" labelOnly="1" outline="0"/>
    </format>
    <format dxfId="820">
      <pivotArea dataOnly="0" labelOnly="1" grandCol="1" outline="0" fieldPosition="0"/>
    </format>
    <format dxfId="819">
      <pivotArea field="24" type="button" dataOnly="0" labelOnly="1" outline="0"/>
    </format>
    <format dxfId="818">
      <pivotArea dataOnly="0" labelOnly="1" grandCol="1" outline="0" fieldPosition="0"/>
    </format>
    <format dxfId="817">
      <pivotArea field="24" type="button" dataOnly="0" labelOnly="1" outline="0"/>
    </format>
    <format dxfId="816">
      <pivotArea dataOnly="0" labelOnly="1" grandCol="1" outline="0" fieldPosition="0"/>
    </format>
    <format dxfId="815">
      <pivotArea grandRow="1" outline="0" fieldPosition="0"/>
    </format>
    <format dxfId="814">
      <pivotArea dataOnly="0" labelOnly="1" grandRow="1" outline="0" fieldPosition="0"/>
    </format>
    <format dxfId="813">
      <pivotArea outline="0" fieldPosition="0"/>
    </format>
    <format dxfId="812">
      <pivotArea dataOnly="0" labelOnly="1" grandCol="1" outline="0" fieldPosition="0"/>
    </format>
    <format dxfId="811">
      <pivotArea outline="0" fieldPosition="0"/>
    </format>
    <format dxfId="810">
      <pivotArea dataOnly="0" labelOnly="1" grandCol="1" outline="0" fieldPosition="0"/>
    </format>
    <format dxfId="809">
      <pivotArea grandRow="1" outline="0" fieldPosition="0"/>
    </format>
    <format dxfId="808">
      <pivotArea dataOnly="0" labelOnly="1" grandRow="1" outline="0" fieldPosition="0"/>
    </format>
    <format dxfId="807">
      <pivotArea dataOnly="0" labelOnly="1" outline="0" fieldPosition="0">
        <references count="1">
          <reference field="17" count="1">
            <x v="5"/>
          </reference>
        </references>
      </pivotArea>
    </format>
    <format dxfId="806">
      <pivotArea dataOnly="0" labelOnly="1" outline="0" fieldPosition="0">
        <references count="1">
          <reference field="17" count="1">
            <x v="5"/>
          </reference>
        </references>
      </pivotArea>
    </format>
    <format dxfId="805">
      <pivotArea dataOnly="0" labelOnly="1" outline="0" fieldPosition="0">
        <references count="1">
          <reference field="17" count="3">
            <x v="5"/>
            <x v="7"/>
            <x v="11"/>
          </reference>
        </references>
      </pivotArea>
    </format>
    <format dxfId="804">
      <pivotArea dataOnly="0" labelOnly="1" outline="0" fieldPosition="0">
        <references count="1">
          <reference field="17" count="3">
            <x v="5"/>
            <x v="7"/>
            <x v="11"/>
          </reference>
        </references>
      </pivotArea>
    </format>
    <format dxfId="803">
      <pivotArea dataOnly="0" labelOnly="1" outline="0" fieldPosition="0">
        <references count="1">
          <reference field="17" count="1">
            <x v="6"/>
          </reference>
        </references>
      </pivotArea>
    </format>
    <format dxfId="802">
      <pivotArea dataOnly="0" labelOnly="1" outline="0" fieldPosition="0">
        <references count="1">
          <reference field="17" count="1">
            <x v="6"/>
          </reference>
        </references>
      </pivotArea>
    </format>
    <format dxfId="801">
      <pivotArea dataOnly="0" labelOnly="1" outline="0" fieldPosition="0">
        <references count="1">
          <reference field="17" count="2">
            <x v="2"/>
            <x v="3"/>
          </reference>
        </references>
      </pivotArea>
    </format>
    <format dxfId="800">
      <pivotArea dataOnly="0" labelOnly="1" outline="0" fieldPosition="0">
        <references count="1">
          <reference field="17" count="2">
            <x v="2"/>
            <x v="3"/>
          </reference>
        </references>
      </pivotArea>
    </format>
    <format dxfId="799">
      <pivotArea dataOnly="0" labelOnly="1" outline="0" fieldPosition="0">
        <references count="1">
          <reference field="17" count="3">
            <x v="8"/>
            <x v="9"/>
            <x v="10"/>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00000000-0007-0000-1300-000022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E19"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x="8"/>
        <item h="1" x="6"/>
        <item h="1" x="28"/>
        <item h="1" x="21"/>
        <item h="1"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10">
    <i>
      <x v="5"/>
    </i>
    <i>
      <x v="7"/>
    </i>
    <i>
      <x v="8"/>
    </i>
    <i>
      <x v="9"/>
    </i>
    <i>
      <x v="14"/>
    </i>
    <i>
      <x v="15"/>
    </i>
    <i>
      <x v="16"/>
    </i>
    <i>
      <x v="20"/>
    </i>
    <i>
      <x v="22"/>
    </i>
    <i t="grand">
      <x/>
    </i>
  </rowItems>
  <colFields count="1">
    <field x="9"/>
  </colFields>
  <colItems count="4">
    <i>
      <x/>
    </i>
    <i>
      <x v="1"/>
    </i>
    <i>
      <x v="3"/>
    </i>
    <i t="grand">
      <x/>
    </i>
  </colItems>
  <pageFields count="1">
    <pageField fld="4" hier="0"/>
  </pageFields>
  <dataFields count="1">
    <dataField name="Soma de Contagem de bens" fld="8" baseField="0" baseItem="0"/>
  </dataFields>
  <formats count="30">
    <format dxfId="751">
      <pivotArea field="24" type="button" dataOnly="0" labelOnly="1" outline="0"/>
    </format>
    <format dxfId="750">
      <pivotArea dataOnly="0" labelOnly="1" outline="0" fieldPosition="0">
        <references count="1">
          <reference field="9" count="0"/>
        </references>
      </pivotArea>
    </format>
    <format dxfId="749">
      <pivotArea dataOnly="0" labelOnly="1" grandCol="1" outline="0" fieldPosition="0"/>
    </format>
    <format dxfId="748">
      <pivotArea field="24" type="button" dataOnly="0" labelOnly="1" outline="0"/>
    </format>
    <format dxfId="747">
      <pivotArea dataOnly="0" labelOnly="1" outline="0" fieldPosition="0">
        <references count="1">
          <reference field="9" count="0"/>
        </references>
      </pivotArea>
    </format>
    <format dxfId="746">
      <pivotArea dataOnly="0" labelOnly="1" grandCol="1" outline="0" fieldPosition="0"/>
    </format>
    <format dxfId="745">
      <pivotArea field="24" type="button" dataOnly="0" labelOnly="1" outline="0"/>
    </format>
    <format dxfId="744">
      <pivotArea dataOnly="0" labelOnly="1" outline="0" fieldPosition="0">
        <references count="1">
          <reference field="9" count="0"/>
        </references>
      </pivotArea>
    </format>
    <format dxfId="743">
      <pivotArea dataOnly="0" labelOnly="1" grandCol="1" outline="0" fieldPosition="0"/>
    </format>
    <format dxfId="742">
      <pivotArea grandRow="1" outline="0" fieldPosition="0"/>
    </format>
    <format dxfId="741">
      <pivotArea dataOnly="0" labelOnly="1" grandRow="1" outline="0" fieldPosition="0"/>
    </format>
    <format dxfId="740">
      <pivotArea outline="0" fieldPosition="0"/>
    </format>
    <format dxfId="739">
      <pivotArea dataOnly="0" labelOnly="1" outline="0" fieldPosition="0">
        <references count="1">
          <reference field="9" count="0"/>
        </references>
      </pivotArea>
    </format>
    <format dxfId="738">
      <pivotArea dataOnly="0" labelOnly="1" grandCol="1" outline="0" fieldPosition="0"/>
    </format>
    <format dxfId="737">
      <pivotArea outline="0" fieldPosition="0"/>
    </format>
    <format dxfId="736">
      <pivotArea dataOnly="0" labelOnly="1" outline="0" fieldPosition="0">
        <references count="1">
          <reference field="9" count="0"/>
        </references>
      </pivotArea>
    </format>
    <format dxfId="735">
      <pivotArea dataOnly="0" labelOnly="1" grandCol="1" outline="0" fieldPosition="0"/>
    </format>
    <format dxfId="734">
      <pivotArea grandRow="1" outline="0" fieldPosition="0"/>
    </format>
    <format dxfId="733">
      <pivotArea dataOnly="0" labelOnly="1" grandRow="1" outline="0" fieldPosition="0"/>
    </format>
    <format dxfId="732">
      <pivotArea outline="0" fieldPosition="0"/>
    </format>
    <format dxfId="731">
      <pivotArea field="24" type="button" dataOnly="0" labelOnly="1" outline="0"/>
    </format>
    <format dxfId="730">
      <pivotArea dataOnly="0" labelOnly="1" grandRow="1" outline="0" fieldPosition="0"/>
    </format>
    <format dxfId="729">
      <pivotArea dataOnly="0" labelOnly="1" outline="0" fieldPosition="0">
        <references count="1">
          <reference field="9" count="0"/>
        </references>
      </pivotArea>
    </format>
    <format dxfId="728">
      <pivotArea dataOnly="0" labelOnly="1" grandCol="1" outline="0" fieldPosition="0"/>
    </format>
    <format dxfId="727">
      <pivotArea outline="0" fieldPosition="0"/>
    </format>
    <format dxfId="726">
      <pivotArea field="6" type="button" dataOnly="0" labelOnly="1" outline="0" axis="axisRow" fieldPosition="0"/>
    </format>
    <format dxfId="725">
      <pivotArea dataOnly="0" labelOnly="1" outline="0" fieldPosition="0">
        <references count="1">
          <reference field="6" count="9">
            <x v="2"/>
            <x v="5"/>
            <x v="7"/>
            <x v="8"/>
            <x v="9"/>
            <x v="10"/>
            <x v="14"/>
            <x v="15"/>
            <x v="16"/>
          </reference>
        </references>
      </pivotArea>
    </format>
    <format dxfId="724">
      <pivotArea dataOnly="0" labelOnly="1" grandRow="1" outline="0" fieldPosition="0"/>
    </format>
    <format dxfId="723">
      <pivotArea dataOnly="0" labelOnly="1" outline="0" fieldPosition="0">
        <references count="1">
          <reference field="9" count="0"/>
        </references>
      </pivotArea>
    </format>
    <format dxfId="722">
      <pivotArea dataOnly="0" labelOnly="1" grandCol="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00000000-0007-0000-1300-000023000000}" name="Tabela dinâmica1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25:E32"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x="8"/>
        <item h="1" x="6"/>
        <item h="1" x="28"/>
        <item h="1" x="21"/>
        <item h="1"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h="1"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6">
    <i>
      <x v="8"/>
    </i>
    <i>
      <x v="9"/>
    </i>
    <i>
      <x v="13"/>
    </i>
    <i>
      <x v="14"/>
    </i>
    <i>
      <x v="20"/>
    </i>
    <i t="grand">
      <x/>
    </i>
  </rowItems>
  <colFields count="1">
    <field x="17"/>
  </colFields>
  <colItems count="4">
    <i>
      <x v="3"/>
    </i>
    <i>
      <x v="5"/>
    </i>
    <i>
      <x v="11"/>
    </i>
    <i t="grand">
      <x/>
    </i>
  </colItems>
  <pageFields count="1">
    <pageField fld="4" hier="0"/>
  </pageFields>
  <dataFields count="1">
    <dataField name="Contagem de Contagem processos T" fld="10" subtotal="count" baseField="0" baseItem="0"/>
  </dataFields>
  <formats count="23">
    <format dxfId="774">
      <pivotArea field="24" type="button" dataOnly="0" labelOnly="1" outline="0"/>
    </format>
    <format dxfId="773">
      <pivotArea dataOnly="0" labelOnly="1" grandCol="1" outline="0" fieldPosition="0"/>
    </format>
    <format dxfId="772">
      <pivotArea field="24" type="button" dataOnly="0" labelOnly="1" outline="0"/>
    </format>
    <format dxfId="771">
      <pivotArea dataOnly="0" labelOnly="1" grandCol="1" outline="0" fieldPosition="0"/>
    </format>
    <format dxfId="770">
      <pivotArea field="24" type="button" dataOnly="0" labelOnly="1" outline="0"/>
    </format>
    <format dxfId="769">
      <pivotArea dataOnly="0" labelOnly="1" grandCol="1" outline="0" fieldPosition="0"/>
    </format>
    <format dxfId="768">
      <pivotArea grandRow="1" outline="0" fieldPosition="0"/>
    </format>
    <format dxfId="767">
      <pivotArea dataOnly="0" labelOnly="1" grandRow="1" outline="0" fieldPosition="0"/>
    </format>
    <format dxfId="766">
      <pivotArea outline="0" fieldPosition="0"/>
    </format>
    <format dxfId="765">
      <pivotArea dataOnly="0" labelOnly="1" grandCol="1" outline="0" fieldPosition="0"/>
    </format>
    <format dxfId="764">
      <pivotArea outline="0" fieldPosition="0"/>
    </format>
    <format dxfId="763">
      <pivotArea dataOnly="0" labelOnly="1" grandCol="1" outline="0" fieldPosition="0"/>
    </format>
    <format dxfId="762">
      <pivotArea grandRow="1" outline="0" fieldPosition="0"/>
    </format>
    <format dxfId="761">
      <pivotArea dataOnly="0" labelOnly="1" grandRow="1" outline="0" fieldPosition="0"/>
    </format>
    <format dxfId="760">
      <pivotArea dataOnly="0" labelOnly="1" outline="0" fieldPosition="0">
        <references count="1">
          <reference field="17" count="1">
            <x v="5"/>
          </reference>
        </references>
      </pivotArea>
    </format>
    <format dxfId="759">
      <pivotArea dataOnly="0" labelOnly="1" outline="0" fieldPosition="0">
        <references count="1">
          <reference field="17" count="1">
            <x v="5"/>
          </reference>
        </references>
      </pivotArea>
    </format>
    <format dxfId="758">
      <pivotArea dataOnly="0" labelOnly="1" outline="0" fieldPosition="0">
        <references count="1">
          <reference field="17" count="3">
            <x v="5"/>
            <x v="7"/>
            <x v="11"/>
          </reference>
        </references>
      </pivotArea>
    </format>
    <format dxfId="757">
      <pivotArea dataOnly="0" labelOnly="1" outline="0" fieldPosition="0">
        <references count="1">
          <reference field="17" count="3">
            <x v="5"/>
            <x v="7"/>
            <x v="11"/>
          </reference>
        </references>
      </pivotArea>
    </format>
    <format dxfId="756">
      <pivotArea dataOnly="0" labelOnly="1" outline="0" fieldPosition="0">
        <references count="1">
          <reference field="17" count="1">
            <x v="6"/>
          </reference>
        </references>
      </pivotArea>
    </format>
    <format dxfId="755">
      <pivotArea dataOnly="0" labelOnly="1" outline="0" fieldPosition="0">
        <references count="1">
          <reference field="17" count="1">
            <x v="6"/>
          </reference>
        </references>
      </pivotArea>
    </format>
    <format dxfId="754">
      <pivotArea dataOnly="0" labelOnly="1" outline="0" fieldPosition="0">
        <references count="1">
          <reference field="17" count="2">
            <x v="2"/>
            <x v="3"/>
          </reference>
        </references>
      </pivotArea>
    </format>
    <format dxfId="753">
      <pivotArea dataOnly="0" labelOnly="1" outline="0" fieldPosition="0">
        <references count="1">
          <reference field="17" count="2">
            <x v="2"/>
            <x v="3"/>
          </reference>
        </references>
      </pivotArea>
    </format>
    <format dxfId="752">
      <pivotArea dataOnly="0" labelOnly="1" outline="0" fieldPosition="0">
        <references count="1">
          <reference field="17" count="3">
            <x v="8"/>
            <x v="9"/>
            <x v="10"/>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00000000-0007-0000-1400-000024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D22"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x="6"/>
        <item x="28"/>
        <item h="1" x="21"/>
        <item h="1"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13">
    <i>
      <x v="5"/>
    </i>
    <i>
      <x v="6"/>
    </i>
    <i>
      <x v="7"/>
    </i>
    <i>
      <x v="8"/>
    </i>
    <i>
      <x v="9"/>
    </i>
    <i>
      <x v="13"/>
    </i>
    <i>
      <x v="14"/>
    </i>
    <i>
      <x v="15"/>
    </i>
    <i>
      <x v="18"/>
    </i>
    <i>
      <x v="19"/>
    </i>
    <i>
      <x v="20"/>
    </i>
    <i>
      <x v="22"/>
    </i>
    <i t="grand">
      <x/>
    </i>
  </rowItems>
  <colFields count="1">
    <field x="9"/>
  </colFields>
  <colItems count="3">
    <i>
      <x/>
    </i>
    <i>
      <x v="1"/>
    </i>
    <i t="grand">
      <x/>
    </i>
  </colItems>
  <pageFields count="1">
    <pageField fld="4" hier="0"/>
  </pageFields>
  <dataFields count="1">
    <dataField name="Soma de Contagem de bens" fld="8" baseField="0" baseItem="0"/>
  </dataFields>
  <formats count="24">
    <format dxfId="698">
      <pivotArea field="24" type="button" dataOnly="0" labelOnly="1" outline="0"/>
    </format>
    <format dxfId="697">
      <pivotArea dataOnly="0" labelOnly="1" outline="0" fieldPosition="0">
        <references count="1">
          <reference field="9" count="0"/>
        </references>
      </pivotArea>
    </format>
    <format dxfId="696">
      <pivotArea dataOnly="0" labelOnly="1" grandCol="1" outline="0" fieldPosition="0"/>
    </format>
    <format dxfId="695">
      <pivotArea field="24" type="button" dataOnly="0" labelOnly="1" outline="0"/>
    </format>
    <format dxfId="694">
      <pivotArea dataOnly="0" labelOnly="1" outline="0" fieldPosition="0">
        <references count="1">
          <reference field="9" count="0"/>
        </references>
      </pivotArea>
    </format>
    <format dxfId="693">
      <pivotArea dataOnly="0" labelOnly="1" grandCol="1" outline="0" fieldPosition="0"/>
    </format>
    <format dxfId="692">
      <pivotArea field="24" type="button" dataOnly="0" labelOnly="1" outline="0"/>
    </format>
    <format dxfId="691">
      <pivotArea dataOnly="0" labelOnly="1" outline="0" fieldPosition="0">
        <references count="1">
          <reference field="9" count="0"/>
        </references>
      </pivotArea>
    </format>
    <format dxfId="690">
      <pivotArea dataOnly="0" labelOnly="1" grandCol="1" outline="0" fieldPosition="0"/>
    </format>
    <format dxfId="689">
      <pivotArea grandRow="1" outline="0" fieldPosition="0"/>
    </format>
    <format dxfId="688">
      <pivotArea dataOnly="0" labelOnly="1" grandRow="1" outline="0" fieldPosition="0"/>
    </format>
    <format dxfId="687">
      <pivotArea outline="0" fieldPosition="0"/>
    </format>
    <format dxfId="686">
      <pivotArea dataOnly="0" labelOnly="1" outline="0" fieldPosition="0">
        <references count="1">
          <reference field="9" count="0"/>
        </references>
      </pivotArea>
    </format>
    <format dxfId="685">
      <pivotArea dataOnly="0" labelOnly="1" grandCol="1" outline="0" fieldPosition="0"/>
    </format>
    <format dxfId="684">
      <pivotArea outline="0" fieldPosition="0"/>
    </format>
    <format dxfId="683">
      <pivotArea dataOnly="0" labelOnly="1" outline="0" fieldPosition="0">
        <references count="1">
          <reference field="9" count="0"/>
        </references>
      </pivotArea>
    </format>
    <format dxfId="682">
      <pivotArea dataOnly="0" labelOnly="1" grandCol="1" outline="0" fieldPosition="0"/>
    </format>
    <format dxfId="681">
      <pivotArea grandRow="1" outline="0" fieldPosition="0"/>
    </format>
    <format dxfId="680">
      <pivotArea dataOnly="0" labelOnly="1" grandRow="1" outline="0" fieldPosition="0"/>
    </format>
    <format dxfId="679">
      <pivotArea outline="0" fieldPosition="0"/>
    </format>
    <format dxfId="678">
      <pivotArea field="24" type="button" dataOnly="0" labelOnly="1" outline="0"/>
    </format>
    <format dxfId="677">
      <pivotArea dataOnly="0" labelOnly="1" grandRow="1" outline="0" fieldPosition="0"/>
    </format>
    <format dxfId="676">
      <pivotArea dataOnly="0" labelOnly="1" outline="0" fieldPosition="0">
        <references count="1">
          <reference field="9" count="2">
            <x v="0"/>
            <x v="3"/>
          </reference>
        </references>
      </pivotArea>
    </format>
    <format dxfId="675">
      <pivotArea dataOnly="0" labelOnly="1" grandCol="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00000000-0007-0000-1400-000025000000}" name="Tabela dinâmica12"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27:F40"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x="6"/>
        <item x="28"/>
        <item h="1" x="21"/>
        <item h="1"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h="1"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12">
    <i>
      <x/>
    </i>
    <i>
      <x v="5"/>
    </i>
    <i>
      <x v="6"/>
    </i>
    <i>
      <x v="7"/>
    </i>
    <i>
      <x v="8"/>
    </i>
    <i>
      <x v="9"/>
    </i>
    <i>
      <x v="13"/>
    </i>
    <i>
      <x v="14"/>
    </i>
    <i>
      <x v="15"/>
    </i>
    <i>
      <x v="18"/>
    </i>
    <i>
      <x v="20"/>
    </i>
    <i t="grand">
      <x/>
    </i>
  </rowItems>
  <colFields count="1">
    <field x="17"/>
  </colFields>
  <colItems count="5">
    <i>
      <x v="2"/>
    </i>
    <i>
      <x v="5"/>
    </i>
    <i>
      <x v="7"/>
    </i>
    <i>
      <x v="8"/>
    </i>
    <i t="grand">
      <x/>
    </i>
  </colItems>
  <pageFields count="1">
    <pageField fld="4" hier="0"/>
  </pageFields>
  <dataFields count="1">
    <dataField name="Contagem de Contagem processos T" fld="10" subtotal="count" baseField="0" baseItem="0"/>
  </dataFields>
  <formats count="23">
    <format dxfId="721">
      <pivotArea field="24" type="button" dataOnly="0" labelOnly="1" outline="0"/>
    </format>
    <format dxfId="720">
      <pivotArea dataOnly="0" labelOnly="1" grandCol="1" outline="0" fieldPosition="0"/>
    </format>
    <format dxfId="719">
      <pivotArea field="24" type="button" dataOnly="0" labelOnly="1" outline="0"/>
    </format>
    <format dxfId="718">
      <pivotArea dataOnly="0" labelOnly="1" grandCol="1" outline="0" fieldPosition="0"/>
    </format>
    <format dxfId="717">
      <pivotArea field="24" type="button" dataOnly="0" labelOnly="1" outline="0"/>
    </format>
    <format dxfId="716">
      <pivotArea dataOnly="0" labelOnly="1" grandCol="1" outline="0" fieldPosition="0"/>
    </format>
    <format dxfId="715">
      <pivotArea grandRow="1" outline="0" fieldPosition="0"/>
    </format>
    <format dxfId="714">
      <pivotArea dataOnly="0" labelOnly="1" grandRow="1" outline="0" fieldPosition="0"/>
    </format>
    <format dxfId="713">
      <pivotArea outline="0" fieldPosition="0"/>
    </format>
    <format dxfId="712">
      <pivotArea dataOnly="0" labelOnly="1" grandCol="1" outline="0" fieldPosition="0"/>
    </format>
    <format dxfId="711">
      <pivotArea outline="0" fieldPosition="0"/>
    </format>
    <format dxfId="710">
      <pivotArea dataOnly="0" labelOnly="1" grandCol="1" outline="0" fieldPosition="0"/>
    </format>
    <format dxfId="709">
      <pivotArea grandRow="1" outline="0" fieldPosition="0"/>
    </format>
    <format dxfId="708">
      <pivotArea dataOnly="0" labelOnly="1" grandRow="1" outline="0" fieldPosition="0"/>
    </format>
    <format dxfId="707">
      <pivotArea dataOnly="0" labelOnly="1" outline="0" fieldPosition="0">
        <references count="1">
          <reference field="17" count="1">
            <x v="5"/>
          </reference>
        </references>
      </pivotArea>
    </format>
    <format dxfId="706">
      <pivotArea dataOnly="0" labelOnly="1" outline="0" fieldPosition="0">
        <references count="1">
          <reference field="17" count="1">
            <x v="5"/>
          </reference>
        </references>
      </pivotArea>
    </format>
    <format dxfId="705">
      <pivotArea dataOnly="0" labelOnly="1" outline="0" fieldPosition="0">
        <references count="1">
          <reference field="17" count="3">
            <x v="5"/>
            <x v="7"/>
            <x v="11"/>
          </reference>
        </references>
      </pivotArea>
    </format>
    <format dxfId="704">
      <pivotArea dataOnly="0" labelOnly="1" outline="0" fieldPosition="0">
        <references count="1">
          <reference field="17" count="3">
            <x v="5"/>
            <x v="7"/>
            <x v="11"/>
          </reference>
        </references>
      </pivotArea>
    </format>
    <format dxfId="703">
      <pivotArea dataOnly="0" labelOnly="1" outline="0" fieldPosition="0">
        <references count="1">
          <reference field="17" count="1">
            <x v="6"/>
          </reference>
        </references>
      </pivotArea>
    </format>
    <format dxfId="702">
      <pivotArea dataOnly="0" labelOnly="1" outline="0" fieldPosition="0">
        <references count="1">
          <reference field="17" count="1">
            <x v="6"/>
          </reference>
        </references>
      </pivotArea>
    </format>
    <format dxfId="701">
      <pivotArea dataOnly="0" labelOnly="1" outline="0" fieldPosition="0">
        <references count="1">
          <reference field="17" count="2">
            <x v="2"/>
            <x v="3"/>
          </reference>
        </references>
      </pivotArea>
    </format>
    <format dxfId="700">
      <pivotArea dataOnly="0" labelOnly="1" outline="0" fieldPosition="0">
        <references count="1">
          <reference field="17" count="2">
            <x v="2"/>
            <x v="3"/>
          </reference>
        </references>
      </pivotArea>
    </format>
    <format dxfId="699">
      <pivotArea dataOnly="0" labelOnly="1" outline="0" fieldPosition="0">
        <references count="1">
          <reference field="17" count="3">
            <x v="8"/>
            <x v="9"/>
            <x v="10"/>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00000000-0007-0000-1500-000026000000}" name="Tabela dinâmica13"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22:D26"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x="21"/>
        <item h="1"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h="1"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3">
    <i>
      <x v="8"/>
    </i>
    <i>
      <x v="9"/>
    </i>
    <i t="grand">
      <x/>
    </i>
  </rowItems>
  <colFields count="1">
    <field x="17"/>
  </colFields>
  <colItems count="3">
    <i>
      <x v="3"/>
    </i>
    <i>
      <x v="5"/>
    </i>
    <i t="grand">
      <x/>
    </i>
  </colItems>
  <pageFields count="1">
    <pageField fld="4" hier="0"/>
  </pageFields>
  <dataFields count="1">
    <dataField name="Contagem de Contagem processos T" fld="10" subtotal="count" baseField="0" baseItem="0"/>
  </dataFields>
  <formats count="23">
    <format dxfId="650">
      <pivotArea field="24" type="button" dataOnly="0" labelOnly="1" outline="0"/>
    </format>
    <format dxfId="649">
      <pivotArea dataOnly="0" labelOnly="1" grandCol="1" outline="0" fieldPosition="0"/>
    </format>
    <format dxfId="648">
      <pivotArea field="24" type="button" dataOnly="0" labelOnly="1" outline="0"/>
    </format>
    <format dxfId="647">
      <pivotArea dataOnly="0" labelOnly="1" grandCol="1" outline="0" fieldPosition="0"/>
    </format>
    <format dxfId="646">
      <pivotArea field="24" type="button" dataOnly="0" labelOnly="1" outline="0"/>
    </format>
    <format dxfId="645">
      <pivotArea dataOnly="0" labelOnly="1" grandCol="1" outline="0" fieldPosition="0"/>
    </format>
    <format dxfId="644">
      <pivotArea grandRow="1" outline="0" fieldPosition="0"/>
    </format>
    <format dxfId="643">
      <pivotArea dataOnly="0" labelOnly="1" grandRow="1" outline="0" fieldPosition="0"/>
    </format>
    <format dxfId="642">
      <pivotArea outline="0" fieldPosition="0"/>
    </format>
    <format dxfId="641">
      <pivotArea dataOnly="0" labelOnly="1" grandCol="1" outline="0" fieldPosition="0"/>
    </format>
    <format dxfId="640">
      <pivotArea outline="0" fieldPosition="0"/>
    </format>
    <format dxfId="639">
      <pivotArea dataOnly="0" labelOnly="1" grandCol="1" outline="0" fieldPosition="0"/>
    </format>
    <format dxfId="638">
      <pivotArea grandRow="1" outline="0" fieldPosition="0"/>
    </format>
    <format dxfId="637">
      <pivotArea dataOnly="0" labelOnly="1" grandRow="1" outline="0" fieldPosition="0"/>
    </format>
    <format dxfId="636">
      <pivotArea dataOnly="0" labelOnly="1" outline="0" fieldPosition="0">
        <references count="1">
          <reference field="17" count="1">
            <x v="5"/>
          </reference>
        </references>
      </pivotArea>
    </format>
    <format dxfId="635">
      <pivotArea dataOnly="0" labelOnly="1" outline="0" fieldPosition="0">
        <references count="1">
          <reference field="17" count="1">
            <x v="5"/>
          </reference>
        </references>
      </pivotArea>
    </format>
    <format dxfId="634">
      <pivotArea dataOnly="0" labelOnly="1" outline="0" fieldPosition="0">
        <references count="1">
          <reference field="17" count="3">
            <x v="5"/>
            <x v="7"/>
            <x v="11"/>
          </reference>
        </references>
      </pivotArea>
    </format>
    <format dxfId="633">
      <pivotArea dataOnly="0" labelOnly="1" outline="0" fieldPosition="0">
        <references count="1">
          <reference field="17" count="3">
            <x v="5"/>
            <x v="7"/>
            <x v="11"/>
          </reference>
        </references>
      </pivotArea>
    </format>
    <format dxfId="632">
      <pivotArea dataOnly="0" labelOnly="1" outline="0" fieldPosition="0">
        <references count="1">
          <reference field="17" count="1">
            <x v="6"/>
          </reference>
        </references>
      </pivotArea>
    </format>
    <format dxfId="631">
      <pivotArea dataOnly="0" labelOnly="1" outline="0" fieldPosition="0">
        <references count="1">
          <reference field="17" count="1">
            <x v="6"/>
          </reference>
        </references>
      </pivotArea>
    </format>
    <format dxfId="630">
      <pivotArea dataOnly="0" labelOnly="1" outline="0" fieldPosition="0">
        <references count="1">
          <reference field="17" count="2">
            <x v="2"/>
            <x v="3"/>
          </reference>
        </references>
      </pivotArea>
    </format>
    <format dxfId="629">
      <pivotArea dataOnly="0" labelOnly="1" outline="0" fieldPosition="0">
        <references count="1">
          <reference field="17" count="2">
            <x v="2"/>
            <x v="3"/>
          </reference>
        </references>
      </pivotArea>
    </format>
    <format dxfId="628">
      <pivotArea dataOnly="0" labelOnly="1" outline="0" fieldPosition="0">
        <references count="1">
          <reference field="17" count="3">
            <x v="8"/>
            <x v="9"/>
            <x v="10"/>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00000000-0007-0000-1500-000027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D16"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x="21"/>
        <item h="1"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7">
    <i>
      <x v="5"/>
    </i>
    <i>
      <x v="7"/>
    </i>
    <i>
      <x v="8"/>
    </i>
    <i>
      <x v="9"/>
    </i>
    <i>
      <x v="18"/>
    </i>
    <i>
      <x v="22"/>
    </i>
    <i t="grand">
      <x/>
    </i>
  </rowItems>
  <colFields count="1">
    <field x="9"/>
  </colFields>
  <colItems count="3">
    <i>
      <x/>
    </i>
    <i>
      <x v="1"/>
    </i>
    <i t="grand">
      <x/>
    </i>
  </colItems>
  <pageFields count="1">
    <pageField fld="4" hier="0"/>
  </pageFields>
  <dataFields count="1">
    <dataField name="Soma de Contagem de bens" fld="8" baseField="0" baseItem="0"/>
  </dataFields>
  <formats count="24">
    <format dxfId="674">
      <pivotArea field="24" type="button" dataOnly="0" labelOnly="1" outline="0"/>
    </format>
    <format dxfId="673">
      <pivotArea dataOnly="0" labelOnly="1" outline="0" fieldPosition="0">
        <references count="1">
          <reference field="9" count="0"/>
        </references>
      </pivotArea>
    </format>
    <format dxfId="672">
      <pivotArea dataOnly="0" labelOnly="1" grandCol="1" outline="0" fieldPosition="0"/>
    </format>
    <format dxfId="671">
      <pivotArea field="24" type="button" dataOnly="0" labelOnly="1" outline="0"/>
    </format>
    <format dxfId="670">
      <pivotArea dataOnly="0" labelOnly="1" outline="0" fieldPosition="0">
        <references count="1">
          <reference field="9" count="0"/>
        </references>
      </pivotArea>
    </format>
    <format dxfId="669">
      <pivotArea dataOnly="0" labelOnly="1" grandCol="1" outline="0" fieldPosition="0"/>
    </format>
    <format dxfId="668">
      <pivotArea field="24" type="button" dataOnly="0" labelOnly="1" outline="0"/>
    </format>
    <format dxfId="667">
      <pivotArea dataOnly="0" labelOnly="1" outline="0" fieldPosition="0">
        <references count="1">
          <reference field="9" count="0"/>
        </references>
      </pivotArea>
    </format>
    <format dxfId="666">
      <pivotArea dataOnly="0" labelOnly="1" grandCol="1" outline="0" fieldPosition="0"/>
    </format>
    <format dxfId="665">
      <pivotArea grandRow="1" outline="0" fieldPosition="0"/>
    </format>
    <format dxfId="664">
      <pivotArea dataOnly="0" labelOnly="1" grandRow="1" outline="0" fieldPosition="0"/>
    </format>
    <format dxfId="663">
      <pivotArea outline="0" fieldPosition="0"/>
    </format>
    <format dxfId="662">
      <pivotArea dataOnly="0" labelOnly="1" outline="0" fieldPosition="0">
        <references count="1">
          <reference field="9" count="0"/>
        </references>
      </pivotArea>
    </format>
    <format dxfId="661">
      <pivotArea dataOnly="0" labelOnly="1" grandCol="1" outline="0" fieldPosition="0"/>
    </format>
    <format dxfId="660">
      <pivotArea outline="0" fieldPosition="0"/>
    </format>
    <format dxfId="659">
      <pivotArea dataOnly="0" labelOnly="1" outline="0" fieldPosition="0">
        <references count="1">
          <reference field="9" count="0"/>
        </references>
      </pivotArea>
    </format>
    <format dxfId="658">
      <pivotArea dataOnly="0" labelOnly="1" grandCol="1" outline="0" fieldPosition="0"/>
    </format>
    <format dxfId="657">
      <pivotArea grandRow="1" outline="0" fieldPosition="0"/>
    </format>
    <format dxfId="656">
      <pivotArea dataOnly="0" labelOnly="1" grandRow="1" outline="0" fieldPosition="0"/>
    </format>
    <format dxfId="655">
      <pivotArea outline="0" fieldPosition="0"/>
    </format>
    <format dxfId="654">
      <pivotArea field="24" type="button" dataOnly="0" labelOnly="1" outline="0"/>
    </format>
    <format dxfId="653">
      <pivotArea dataOnly="0" labelOnly="1" grandRow="1" outline="0" fieldPosition="0"/>
    </format>
    <format dxfId="652">
      <pivotArea dataOnly="0" labelOnly="1" outline="0" fieldPosition="0">
        <references count="1">
          <reference field="9" count="2">
            <x v="0"/>
            <x v="1"/>
          </reference>
        </references>
      </pivotArea>
    </format>
    <format dxfId="651">
      <pivotArea dataOnly="0" labelOnly="1" grandCol="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00000000-0007-0000-1600-000028000000}" name="Tabela dinâmica14"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22:E28"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h="1"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5">
    <i>
      <x v="7"/>
    </i>
    <i>
      <x v="15"/>
    </i>
    <i>
      <x v="18"/>
    </i>
    <i>
      <x v="20"/>
    </i>
    <i t="grand">
      <x/>
    </i>
  </rowItems>
  <colFields count="1">
    <field x="17"/>
  </colFields>
  <colItems count="4">
    <i>
      <x v="5"/>
    </i>
    <i>
      <x v="7"/>
    </i>
    <i>
      <x v="11"/>
    </i>
    <i t="grand">
      <x/>
    </i>
  </colItems>
  <pageFields count="1">
    <pageField fld="4" hier="0"/>
  </pageFields>
  <dataFields count="1">
    <dataField name="Contagem de Contagem processos T" fld="10" subtotal="count" baseField="0" baseItem="0"/>
  </dataFields>
  <formats count="23">
    <format dxfId="603">
      <pivotArea field="24" type="button" dataOnly="0" labelOnly="1" outline="0"/>
    </format>
    <format dxfId="602">
      <pivotArea dataOnly="0" labelOnly="1" grandCol="1" outline="0" fieldPosition="0"/>
    </format>
    <format dxfId="601">
      <pivotArea field="24" type="button" dataOnly="0" labelOnly="1" outline="0"/>
    </format>
    <format dxfId="600">
      <pivotArea dataOnly="0" labelOnly="1" grandCol="1" outline="0" fieldPosition="0"/>
    </format>
    <format dxfId="599">
      <pivotArea field="24" type="button" dataOnly="0" labelOnly="1" outline="0"/>
    </format>
    <format dxfId="598">
      <pivotArea dataOnly="0" labelOnly="1" grandCol="1" outline="0" fieldPosition="0"/>
    </format>
    <format dxfId="597">
      <pivotArea grandRow="1" outline="0" fieldPosition="0"/>
    </format>
    <format dxfId="596">
      <pivotArea dataOnly="0" labelOnly="1" grandRow="1" outline="0" fieldPosition="0"/>
    </format>
    <format dxfId="595">
      <pivotArea outline="0" fieldPosition="0"/>
    </format>
    <format dxfId="594">
      <pivotArea dataOnly="0" labelOnly="1" grandCol="1" outline="0" fieldPosition="0"/>
    </format>
    <format dxfId="593">
      <pivotArea outline="0" fieldPosition="0"/>
    </format>
    <format dxfId="592">
      <pivotArea dataOnly="0" labelOnly="1" grandCol="1" outline="0" fieldPosition="0"/>
    </format>
    <format dxfId="591">
      <pivotArea grandRow="1" outline="0" fieldPosition="0"/>
    </format>
    <format dxfId="590">
      <pivotArea dataOnly="0" labelOnly="1" grandRow="1" outline="0" fieldPosition="0"/>
    </format>
    <format dxfId="589">
      <pivotArea dataOnly="0" labelOnly="1" outline="0" fieldPosition="0">
        <references count="1">
          <reference field="17" count="1">
            <x v="5"/>
          </reference>
        </references>
      </pivotArea>
    </format>
    <format dxfId="588">
      <pivotArea dataOnly="0" labelOnly="1" outline="0" fieldPosition="0">
        <references count="1">
          <reference field="17" count="1">
            <x v="5"/>
          </reference>
        </references>
      </pivotArea>
    </format>
    <format dxfId="587">
      <pivotArea dataOnly="0" labelOnly="1" outline="0" fieldPosition="0">
        <references count="1">
          <reference field="17" count="3">
            <x v="5"/>
            <x v="7"/>
            <x v="11"/>
          </reference>
        </references>
      </pivotArea>
    </format>
    <format dxfId="586">
      <pivotArea dataOnly="0" labelOnly="1" outline="0" fieldPosition="0">
        <references count="1">
          <reference field="17" count="3">
            <x v="5"/>
            <x v="7"/>
            <x v="11"/>
          </reference>
        </references>
      </pivotArea>
    </format>
    <format dxfId="585">
      <pivotArea dataOnly="0" labelOnly="1" outline="0" fieldPosition="0">
        <references count="1">
          <reference field="17" count="1">
            <x v="6"/>
          </reference>
        </references>
      </pivotArea>
    </format>
    <format dxfId="584">
      <pivotArea dataOnly="0" labelOnly="1" outline="0" fieldPosition="0">
        <references count="1">
          <reference field="17" count="1">
            <x v="6"/>
          </reference>
        </references>
      </pivotArea>
    </format>
    <format dxfId="583">
      <pivotArea dataOnly="0" labelOnly="1" outline="0" fieldPosition="0">
        <references count="1">
          <reference field="17" count="2">
            <x v="2"/>
            <x v="3"/>
          </reference>
        </references>
      </pivotArea>
    </format>
    <format dxfId="582">
      <pivotArea dataOnly="0" labelOnly="1" outline="0" fieldPosition="0">
        <references count="1">
          <reference field="17" count="2">
            <x v="2"/>
            <x v="3"/>
          </reference>
        </references>
      </pivotArea>
    </format>
    <format dxfId="581">
      <pivotArea dataOnly="0" labelOnly="1" outline="0" fieldPosition="0">
        <references count="1">
          <reference field="17" count="3">
            <x v="8"/>
            <x v="9"/>
            <x v="10"/>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00000000-0007-0000-1600-000029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D15"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x="22"/>
        <item h="1"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6">
    <i>
      <x v="7"/>
    </i>
    <i>
      <x v="9"/>
    </i>
    <i>
      <x v="14"/>
    </i>
    <i>
      <x v="18"/>
    </i>
    <i>
      <x v="20"/>
    </i>
    <i t="grand">
      <x/>
    </i>
  </rowItems>
  <colFields count="1">
    <field x="9"/>
  </colFields>
  <colItems count="3">
    <i>
      <x/>
    </i>
    <i>
      <x v="3"/>
    </i>
    <i t="grand">
      <x/>
    </i>
  </colItems>
  <pageFields count="1">
    <pageField fld="4" hier="0"/>
  </pageFields>
  <dataFields count="1">
    <dataField name="Soma de Contagem de bens" fld="8" baseField="0" baseItem="0"/>
  </dataFields>
  <formats count="24">
    <format dxfId="627">
      <pivotArea field="24" type="button" dataOnly="0" labelOnly="1" outline="0"/>
    </format>
    <format dxfId="626">
      <pivotArea dataOnly="0" labelOnly="1" outline="0" fieldPosition="0">
        <references count="1">
          <reference field="9" count="0"/>
        </references>
      </pivotArea>
    </format>
    <format dxfId="625">
      <pivotArea dataOnly="0" labelOnly="1" grandCol="1" outline="0" fieldPosition="0"/>
    </format>
    <format dxfId="624">
      <pivotArea field="24" type="button" dataOnly="0" labelOnly="1" outline="0"/>
    </format>
    <format dxfId="623">
      <pivotArea dataOnly="0" labelOnly="1" outline="0" fieldPosition="0">
        <references count="1">
          <reference field="9" count="0"/>
        </references>
      </pivotArea>
    </format>
    <format dxfId="622">
      <pivotArea dataOnly="0" labelOnly="1" grandCol="1" outline="0" fieldPosition="0"/>
    </format>
    <format dxfId="621">
      <pivotArea field="24" type="button" dataOnly="0" labelOnly="1" outline="0"/>
    </format>
    <format dxfId="620">
      <pivotArea dataOnly="0" labelOnly="1" outline="0" fieldPosition="0">
        <references count="1">
          <reference field="9" count="0"/>
        </references>
      </pivotArea>
    </format>
    <format dxfId="619">
      <pivotArea dataOnly="0" labelOnly="1" grandCol="1" outline="0" fieldPosition="0"/>
    </format>
    <format dxfId="618">
      <pivotArea grandRow="1" outline="0" fieldPosition="0"/>
    </format>
    <format dxfId="617">
      <pivotArea dataOnly="0" labelOnly="1" grandRow="1" outline="0" fieldPosition="0"/>
    </format>
    <format dxfId="616">
      <pivotArea outline="0" fieldPosition="0"/>
    </format>
    <format dxfId="615">
      <pivotArea dataOnly="0" labelOnly="1" outline="0" fieldPosition="0">
        <references count="1">
          <reference field="9" count="0"/>
        </references>
      </pivotArea>
    </format>
    <format dxfId="614">
      <pivotArea dataOnly="0" labelOnly="1" grandCol="1" outline="0" fieldPosition="0"/>
    </format>
    <format dxfId="613">
      <pivotArea outline="0" fieldPosition="0"/>
    </format>
    <format dxfId="612">
      <pivotArea dataOnly="0" labelOnly="1" outline="0" fieldPosition="0">
        <references count="1">
          <reference field="9" count="0"/>
        </references>
      </pivotArea>
    </format>
    <format dxfId="611">
      <pivotArea dataOnly="0" labelOnly="1" grandCol="1" outline="0" fieldPosition="0"/>
    </format>
    <format dxfId="610">
      <pivotArea grandRow="1" outline="0" fieldPosition="0"/>
    </format>
    <format dxfId="609">
      <pivotArea dataOnly="0" labelOnly="1" grandRow="1" outline="0" fieldPosition="0"/>
    </format>
    <format dxfId="608">
      <pivotArea outline="0" fieldPosition="0"/>
    </format>
    <format dxfId="607">
      <pivotArea field="24" type="button" dataOnly="0" labelOnly="1" outline="0"/>
    </format>
    <format dxfId="606">
      <pivotArea dataOnly="0" labelOnly="1" grandRow="1" outline="0" fieldPosition="0"/>
    </format>
    <format dxfId="605">
      <pivotArea dataOnly="0" labelOnly="1" outline="0" fieldPosition="0">
        <references count="1">
          <reference field="9" count="0"/>
        </references>
      </pivotArea>
    </format>
    <format dxfId="604">
      <pivotArea dataOnly="0" labelOnly="1" grandCol="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00000000-0007-0000-1700-00002A000000}" name="Tabela dinâmica15"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23:E36"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h="1"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12">
    <i>
      <x v="5"/>
    </i>
    <i>
      <x v="6"/>
    </i>
    <i>
      <x v="7"/>
    </i>
    <i>
      <x v="8"/>
    </i>
    <i>
      <x v="9"/>
    </i>
    <i>
      <x v="11"/>
    </i>
    <i>
      <x v="13"/>
    </i>
    <i>
      <x v="14"/>
    </i>
    <i>
      <x v="18"/>
    </i>
    <i>
      <x v="19"/>
    </i>
    <i>
      <x v="20"/>
    </i>
    <i t="grand">
      <x/>
    </i>
  </rowItems>
  <colFields count="1">
    <field x="17"/>
  </colFields>
  <colItems count="4">
    <i>
      <x v="3"/>
    </i>
    <i>
      <x v="5"/>
    </i>
    <i>
      <x v="11"/>
    </i>
    <i t="grand">
      <x/>
    </i>
  </colItems>
  <pageFields count="1">
    <pageField fld="4" hier="0"/>
  </pageFields>
  <dataFields count="1">
    <dataField name="Contagem de Contagem processos T" fld="10" subtotal="count" baseField="0" baseItem="0"/>
  </dataFields>
  <formats count="23">
    <format dxfId="560">
      <pivotArea field="24" type="button" dataOnly="0" labelOnly="1" outline="0"/>
    </format>
    <format dxfId="559">
      <pivotArea dataOnly="0" labelOnly="1" grandCol="1" outline="0" fieldPosition="0"/>
    </format>
    <format dxfId="558">
      <pivotArea field="24" type="button" dataOnly="0" labelOnly="1" outline="0"/>
    </format>
    <format dxfId="557">
      <pivotArea dataOnly="0" labelOnly="1" grandCol="1" outline="0" fieldPosition="0"/>
    </format>
    <format dxfId="556">
      <pivotArea field="24" type="button" dataOnly="0" labelOnly="1" outline="0"/>
    </format>
    <format dxfId="555">
      <pivotArea dataOnly="0" labelOnly="1" grandCol="1" outline="0" fieldPosition="0"/>
    </format>
    <format dxfId="554">
      <pivotArea grandRow="1" outline="0" fieldPosition="0"/>
    </format>
    <format dxfId="553">
      <pivotArea dataOnly="0" labelOnly="1" grandRow="1" outline="0" fieldPosition="0"/>
    </format>
    <format dxfId="552">
      <pivotArea outline="0" fieldPosition="0"/>
    </format>
    <format dxfId="551">
      <pivotArea dataOnly="0" labelOnly="1" grandCol="1" outline="0" fieldPosition="0"/>
    </format>
    <format dxfId="550">
      <pivotArea outline="0" fieldPosition="0"/>
    </format>
    <format dxfId="549">
      <pivotArea dataOnly="0" labelOnly="1" grandCol="1" outline="0" fieldPosition="0"/>
    </format>
    <format dxfId="548">
      <pivotArea grandRow="1" outline="0" fieldPosition="0"/>
    </format>
    <format dxfId="547">
      <pivotArea dataOnly="0" labelOnly="1" grandRow="1" outline="0" fieldPosition="0"/>
    </format>
    <format dxfId="546">
      <pivotArea dataOnly="0" labelOnly="1" outline="0" fieldPosition="0">
        <references count="1">
          <reference field="17" count="1">
            <x v="5"/>
          </reference>
        </references>
      </pivotArea>
    </format>
    <format dxfId="545">
      <pivotArea dataOnly="0" labelOnly="1" outline="0" fieldPosition="0">
        <references count="1">
          <reference field="17" count="1">
            <x v="5"/>
          </reference>
        </references>
      </pivotArea>
    </format>
    <format dxfId="544">
      <pivotArea dataOnly="0" labelOnly="1" outline="0" fieldPosition="0">
        <references count="1">
          <reference field="17" count="3">
            <x v="5"/>
            <x v="7"/>
            <x v="11"/>
          </reference>
        </references>
      </pivotArea>
    </format>
    <format dxfId="543">
      <pivotArea dataOnly="0" labelOnly="1" outline="0" fieldPosition="0">
        <references count="1">
          <reference field="17" count="3">
            <x v="5"/>
            <x v="7"/>
            <x v="11"/>
          </reference>
        </references>
      </pivotArea>
    </format>
    <format dxfId="542">
      <pivotArea dataOnly="0" labelOnly="1" outline="0" fieldPosition="0">
        <references count="1">
          <reference field="17" count="1">
            <x v="6"/>
          </reference>
        </references>
      </pivotArea>
    </format>
    <format dxfId="541">
      <pivotArea dataOnly="0" labelOnly="1" outline="0" fieldPosition="0">
        <references count="1">
          <reference field="17" count="1">
            <x v="6"/>
          </reference>
        </references>
      </pivotArea>
    </format>
    <format dxfId="540">
      <pivotArea dataOnly="0" labelOnly="1" outline="0" fieldPosition="0">
        <references count="1">
          <reference field="17" count="2">
            <x v="2"/>
            <x v="3"/>
          </reference>
        </references>
      </pivotArea>
    </format>
    <format dxfId="539">
      <pivotArea dataOnly="0" labelOnly="1" outline="0" fieldPosition="0">
        <references count="1">
          <reference field="17" count="2">
            <x v="2"/>
            <x v="3"/>
          </reference>
        </references>
      </pivotArea>
    </format>
    <format dxfId="538">
      <pivotArea dataOnly="0" labelOnly="1" outline="0" fieldPosition="0">
        <references count="1">
          <reference field="17" count="3">
            <x v="8"/>
            <x v="9"/>
            <x v="10"/>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44.xml><?xml version="1.0" encoding="utf-8"?>
<pivotTableDefinition xmlns="http://schemas.openxmlformats.org/spreadsheetml/2006/main" xmlns:mc="http://schemas.openxmlformats.org/markup-compatibility/2006" xmlns:xr="http://schemas.microsoft.com/office/spreadsheetml/2014/revision" mc:Ignorable="xr" xr:uid="{00000000-0007-0000-1700-00002B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E18"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x="11"/>
        <item h="1"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9">
    <i>
      <x v="5"/>
    </i>
    <i>
      <x v="7"/>
    </i>
    <i>
      <x v="8"/>
    </i>
    <i>
      <x v="9"/>
    </i>
    <i>
      <x v="11"/>
    </i>
    <i>
      <x v="14"/>
    </i>
    <i>
      <x v="19"/>
    </i>
    <i>
      <x v="20"/>
    </i>
    <i t="grand">
      <x/>
    </i>
  </rowItems>
  <colFields count="1">
    <field x="9"/>
  </colFields>
  <colItems count="4">
    <i>
      <x/>
    </i>
    <i>
      <x v="1"/>
    </i>
    <i>
      <x v="3"/>
    </i>
    <i t="grand">
      <x/>
    </i>
  </colItems>
  <pageFields count="1">
    <pageField fld="4" hier="0"/>
  </pageFields>
  <dataFields count="1">
    <dataField name="Soma de Contagem de bens" fld="8" baseField="0" baseItem="0"/>
  </dataFields>
  <formats count="20">
    <format dxfId="580">
      <pivotArea field="24" type="button" dataOnly="0" labelOnly="1" outline="0"/>
    </format>
    <format dxfId="579">
      <pivotArea dataOnly="0" labelOnly="1" outline="0" fieldPosition="0">
        <references count="1">
          <reference field="9" count="0"/>
        </references>
      </pivotArea>
    </format>
    <format dxfId="578">
      <pivotArea dataOnly="0" labelOnly="1" grandCol="1" outline="0" fieldPosition="0"/>
    </format>
    <format dxfId="577">
      <pivotArea field="24" type="button" dataOnly="0" labelOnly="1" outline="0"/>
    </format>
    <format dxfId="576">
      <pivotArea dataOnly="0" labelOnly="1" outline="0" fieldPosition="0">
        <references count="1">
          <reference field="9" count="0"/>
        </references>
      </pivotArea>
    </format>
    <format dxfId="575">
      <pivotArea dataOnly="0" labelOnly="1" grandCol="1" outline="0" fieldPosition="0"/>
    </format>
    <format dxfId="574">
      <pivotArea field="24" type="button" dataOnly="0" labelOnly="1" outline="0"/>
    </format>
    <format dxfId="573">
      <pivotArea dataOnly="0" labelOnly="1" outline="0" fieldPosition="0">
        <references count="1">
          <reference field="9" count="0"/>
        </references>
      </pivotArea>
    </format>
    <format dxfId="572">
      <pivotArea dataOnly="0" labelOnly="1" grandCol="1" outline="0" fieldPosition="0"/>
    </format>
    <format dxfId="571">
      <pivotArea grandRow="1" outline="0" fieldPosition="0"/>
    </format>
    <format dxfId="570">
      <pivotArea dataOnly="0" labelOnly="1" grandRow="1" outline="0" fieldPosition="0"/>
    </format>
    <format dxfId="569">
      <pivotArea outline="0" fieldPosition="0"/>
    </format>
    <format dxfId="568">
      <pivotArea dataOnly="0" labelOnly="1" outline="0" fieldPosition="0">
        <references count="1">
          <reference field="9" count="0"/>
        </references>
      </pivotArea>
    </format>
    <format dxfId="567">
      <pivotArea dataOnly="0" labelOnly="1" grandCol="1" outline="0" fieldPosition="0"/>
    </format>
    <format dxfId="566">
      <pivotArea outline="0" fieldPosition="0"/>
    </format>
    <format dxfId="565">
      <pivotArea dataOnly="0" labelOnly="1" outline="0" fieldPosition="0">
        <references count="1">
          <reference field="9" count="0"/>
        </references>
      </pivotArea>
    </format>
    <format dxfId="564">
      <pivotArea dataOnly="0" labelOnly="1" grandCol="1" outline="0" fieldPosition="0"/>
    </format>
    <format dxfId="563">
      <pivotArea grandRow="1" outline="0" fieldPosition="0"/>
    </format>
    <format dxfId="562">
      <pivotArea dataOnly="0" labelOnly="1" grandRow="1" outline="0" fieldPosition="0"/>
    </format>
    <format dxfId="561">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45.xml><?xml version="1.0" encoding="utf-8"?>
<pivotTableDefinition xmlns="http://schemas.openxmlformats.org/spreadsheetml/2006/main" xmlns:mc="http://schemas.openxmlformats.org/markup-compatibility/2006" xmlns:xr="http://schemas.microsoft.com/office/spreadsheetml/2014/revision" mc:Ignorable="xr" xr:uid="{00000000-0007-0000-1800-00002C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D18"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9">
    <i>
      <x v="5"/>
    </i>
    <i>
      <x v="6"/>
    </i>
    <i>
      <x v="7"/>
    </i>
    <i>
      <x v="8"/>
    </i>
    <i>
      <x v="9"/>
    </i>
    <i>
      <x v="14"/>
    </i>
    <i>
      <x v="15"/>
    </i>
    <i>
      <x v="18"/>
    </i>
    <i t="grand">
      <x/>
    </i>
  </rowItems>
  <colFields count="1">
    <field x="9"/>
  </colFields>
  <colItems count="3">
    <i>
      <x/>
    </i>
    <i>
      <x v="3"/>
    </i>
    <i t="grand">
      <x/>
    </i>
  </colItems>
  <pageFields count="1">
    <pageField fld="4" hier="0"/>
  </pageFields>
  <dataFields count="1">
    <dataField name="Soma de Contagem de bens" fld="8" baseField="0" baseItem="0"/>
  </dataFields>
  <formats count="24">
    <format dxfId="514">
      <pivotArea field="24" type="button" dataOnly="0" labelOnly="1" outline="0"/>
    </format>
    <format dxfId="513">
      <pivotArea dataOnly="0" labelOnly="1" outline="0" fieldPosition="0">
        <references count="1">
          <reference field="9" count="0"/>
        </references>
      </pivotArea>
    </format>
    <format dxfId="512">
      <pivotArea dataOnly="0" labelOnly="1" grandCol="1" outline="0" fieldPosition="0"/>
    </format>
    <format dxfId="511">
      <pivotArea field="24" type="button" dataOnly="0" labelOnly="1" outline="0"/>
    </format>
    <format dxfId="510">
      <pivotArea dataOnly="0" labelOnly="1" outline="0" fieldPosition="0">
        <references count="1">
          <reference field="9" count="0"/>
        </references>
      </pivotArea>
    </format>
    <format dxfId="509">
      <pivotArea dataOnly="0" labelOnly="1" grandCol="1" outline="0" fieldPosition="0"/>
    </format>
    <format dxfId="508">
      <pivotArea field="24" type="button" dataOnly="0" labelOnly="1" outline="0"/>
    </format>
    <format dxfId="507">
      <pivotArea dataOnly="0" labelOnly="1" outline="0" fieldPosition="0">
        <references count="1">
          <reference field="9" count="0"/>
        </references>
      </pivotArea>
    </format>
    <format dxfId="506">
      <pivotArea dataOnly="0" labelOnly="1" grandCol="1" outline="0" fieldPosition="0"/>
    </format>
    <format dxfId="505">
      <pivotArea grandRow="1" outline="0" fieldPosition="0"/>
    </format>
    <format dxfId="504">
      <pivotArea dataOnly="0" labelOnly="1" grandRow="1" outline="0" fieldPosition="0"/>
    </format>
    <format dxfId="503">
      <pivotArea outline="0" fieldPosition="0"/>
    </format>
    <format dxfId="502">
      <pivotArea dataOnly="0" labelOnly="1" outline="0" fieldPosition="0">
        <references count="1">
          <reference field="9" count="0"/>
        </references>
      </pivotArea>
    </format>
    <format dxfId="501">
      <pivotArea dataOnly="0" labelOnly="1" grandCol="1" outline="0" fieldPosition="0"/>
    </format>
    <format dxfId="500">
      <pivotArea outline="0" fieldPosition="0"/>
    </format>
    <format dxfId="499">
      <pivotArea dataOnly="0" labelOnly="1" outline="0" fieldPosition="0">
        <references count="1">
          <reference field="9" count="0"/>
        </references>
      </pivotArea>
    </format>
    <format dxfId="498">
      <pivotArea dataOnly="0" labelOnly="1" grandCol="1" outline="0" fieldPosition="0"/>
    </format>
    <format dxfId="497">
      <pivotArea grandRow="1" outline="0" fieldPosition="0"/>
    </format>
    <format dxfId="496">
      <pivotArea dataOnly="0" labelOnly="1" grandRow="1" outline="0" fieldPosition="0"/>
    </format>
    <format dxfId="495">
      <pivotArea outline="0" fieldPosition="0"/>
    </format>
    <format dxfId="494">
      <pivotArea field="24" type="button" dataOnly="0" labelOnly="1" outline="0"/>
    </format>
    <format dxfId="493">
      <pivotArea dataOnly="0" labelOnly="1" grandRow="1" outline="0" fieldPosition="0"/>
    </format>
    <format dxfId="492">
      <pivotArea dataOnly="0" labelOnly="1" outline="0" fieldPosition="0">
        <references count="1">
          <reference field="9" count="2">
            <x v="0"/>
            <x v="3"/>
          </reference>
        </references>
      </pivotArea>
    </format>
    <format dxfId="491">
      <pivotArea dataOnly="0" labelOnly="1" grandCol="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46.xml><?xml version="1.0" encoding="utf-8"?>
<pivotTableDefinition xmlns="http://schemas.openxmlformats.org/spreadsheetml/2006/main" xmlns:mc="http://schemas.openxmlformats.org/markup-compatibility/2006" xmlns:xr="http://schemas.microsoft.com/office/spreadsheetml/2014/revision" mc:Ignorable="xr" xr:uid="{00000000-0007-0000-1800-00002D000000}" name="Tabela dinâmica16"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24:F33"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x="7"/>
        <item h="1"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h="1"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8">
    <i>
      <x v="1"/>
    </i>
    <i>
      <x v="5"/>
    </i>
    <i>
      <x v="8"/>
    </i>
    <i>
      <x v="9"/>
    </i>
    <i>
      <x v="14"/>
    </i>
    <i>
      <x v="15"/>
    </i>
    <i>
      <x v="18"/>
    </i>
    <i t="grand">
      <x/>
    </i>
  </rowItems>
  <colFields count="1">
    <field x="17"/>
  </colFields>
  <colItems count="5">
    <i>
      <x v="5"/>
    </i>
    <i>
      <x v="6"/>
    </i>
    <i>
      <x v="7"/>
    </i>
    <i>
      <x v="11"/>
    </i>
    <i t="grand">
      <x/>
    </i>
  </colItems>
  <pageFields count="1">
    <pageField fld="4" hier="0"/>
  </pageFields>
  <dataFields count="1">
    <dataField name="Contagem de Contagem processos T" fld="10" subtotal="count" baseField="0" baseItem="0"/>
  </dataFields>
  <formats count="23">
    <format dxfId="537">
      <pivotArea field="24" type="button" dataOnly="0" labelOnly="1" outline="0"/>
    </format>
    <format dxfId="536">
      <pivotArea dataOnly="0" labelOnly="1" grandCol="1" outline="0" fieldPosition="0"/>
    </format>
    <format dxfId="535">
      <pivotArea field="24" type="button" dataOnly="0" labelOnly="1" outline="0"/>
    </format>
    <format dxfId="534">
      <pivotArea dataOnly="0" labelOnly="1" grandCol="1" outline="0" fieldPosition="0"/>
    </format>
    <format dxfId="533">
      <pivotArea field="24" type="button" dataOnly="0" labelOnly="1" outline="0"/>
    </format>
    <format dxfId="532">
      <pivotArea dataOnly="0" labelOnly="1" grandCol="1" outline="0" fieldPosition="0"/>
    </format>
    <format dxfId="531">
      <pivotArea grandRow="1" outline="0" fieldPosition="0"/>
    </format>
    <format dxfId="530">
      <pivotArea dataOnly="0" labelOnly="1" grandRow="1" outline="0" fieldPosition="0"/>
    </format>
    <format dxfId="529">
      <pivotArea outline="0" fieldPosition="0"/>
    </format>
    <format dxfId="528">
      <pivotArea dataOnly="0" labelOnly="1" grandCol="1" outline="0" fieldPosition="0"/>
    </format>
    <format dxfId="527">
      <pivotArea outline="0" fieldPosition="0"/>
    </format>
    <format dxfId="526">
      <pivotArea dataOnly="0" labelOnly="1" grandCol="1" outline="0" fieldPosition="0"/>
    </format>
    <format dxfId="525">
      <pivotArea grandRow="1" outline="0" fieldPosition="0"/>
    </format>
    <format dxfId="524">
      <pivotArea dataOnly="0" labelOnly="1" grandRow="1" outline="0" fieldPosition="0"/>
    </format>
    <format dxfId="523">
      <pivotArea dataOnly="0" labelOnly="1" outline="0" fieldPosition="0">
        <references count="1">
          <reference field="17" count="1">
            <x v="5"/>
          </reference>
        </references>
      </pivotArea>
    </format>
    <format dxfId="522">
      <pivotArea dataOnly="0" labelOnly="1" outline="0" fieldPosition="0">
        <references count="1">
          <reference field="17" count="1">
            <x v="5"/>
          </reference>
        </references>
      </pivotArea>
    </format>
    <format dxfId="521">
      <pivotArea dataOnly="0" labelOnly="1" outline="0" fieldPosition="0">
        <references count="1">
          <reference field="17" count="3">
            <x v="5"/>
            <x v="7"/>
            <x v="11"/>
          </reference>
        </references>
      </pivotArea>
    </format>
    <format dxfId="520">
      <pivotArea dataOnly="0" labelOnly="1" outline="0" fieldPosition="0">
        <references count="1">
          <reference field="17" count="3">
            <x v="5"/>
            <x v="7"/>
            <x v="11"/>
          </reference>
        </references>
      </pivotArea>
    </format>
    <format dxfId="519">
      <pivotArea dataOnly="0" labelOnly="1" outline="0" fieldPosition="0">
        <references count="1">
          <reference field="17" count="1">
            <x v="6"/>
          </reference>
        </references>
      </pivotArea>
    </format>
    <format dxfId="518">
      <pivotArea dataOnly="0" labelOnly="1" outline="0" fieldPosition="0">
        <references count="1">
          <reference field="17" count="1">
            <x v="6"/>
          </reference>
        </references>
      </pivotArea>
    </format>
    <format dxfId="517">
      <pivotArea dataOnly="0" labelOnly="1" outline="0" fieldPosition="0">
        <references count="1">
          <reference field="17" count="2">
            <x v="2"/>
            <x v="3"/>
          </reference>
        </references>
      </pivotArea>
    </format>
    <format dxfId="516">
      <pivotArea dataOnly="0" labelOnly="1" outline="0" fieldPosition="0">
        <references count="1">
          <reference field="17" count="2">
            <x v="2"/>
            <x v="3"/>
          </reference>
        </references>
      </pivotArea>
    </format>
    <format dxfId="515">
      <pivotArea dataOnly="0" labelOnly="1" outline="0" fieldPosition="0">
        <references count="1">
          <reference field="17" count="3">
            <x v="8"/>
            <x v="9"/>
            <x v="10"/>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47.xml><?xml version="1.0" encoding="utf-8"?>
<pivotTableDefinition xmlns="http://schemas.openxmlformats.org/spreadsheetml/2006/main" xmlns:mc="http://schemas.openxmlformats.org/markup-compatibility/2006" xmlns:xr="http://schemas.microsoft.com/office/spreadsheetml/2014/revision" mc:Ignorable="xr" xr:uid="{00000000-0007-0000-1900-00002E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E21"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h="1" x="7"/>
        <item x="2"/>
        <item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12">
    <i>
      <x v="5"/>
    </i>
    <i>
      <x v="6"/>
    </i>
    <i>
      <x v="7"/>
    </i>
    <i>
      <x v="8"/>
    </i>
    <i>
      <x v="9"/>
    </i>
    <i>
      <x v="11"/>
    </i>
    <i>
      <x v="14"/>
    </i>
    <i>
      <x v="16"/>
    </i>
    <i>
      <x v="18"/>
    </i>
    <i>
      <x v="19"/>
    </i>
    <i>
      <x v="20"/>
    </i>
    <i t="grand">
      <x/>
    </i>
  </rowItems>
  <colFields count="1">
    <field x="9"/>
  </colFields>
  <colItems count="4">
    <i>
      <x/>
    </i>
    <i>
      <x v="1"/>
    </i>
    <i>
      <x v="3"/>
    </i>
    <i t="grand">
      <x/>
    </i>
  </colItems>
  <pageFields count="1">
    <pageField fld="4" hier="0"/>
  </pageFields>
  <dataFields count="1">
    <dataField name="Soma de Contagem de bens" fld="8" baseField="0" baseItem="0"/>
  </dataFields>
  <formats count="21">
    <format dxfId="467">
      <pivotArea field="24" type="button" dataOnly="0" labelOnly="1" outline="0"/>
    </format>
    <format dxfId="466">
      <pivotArea dataOnly="0" labelOnly="1" outline="0" fieldPosition="0">
        <references count="1">
          <reference field="9" count="0"/>
        </references>
      </pivotArea>
    </format>
    <format dxfId="465">
      <pivotArea dataOnly="0" labelOnly="1" grandCol="1" outline="0" fieldPosition="0"/>
    </format>
    <format dxfId="464">
      <pivotArea field="24" type="button" dataOnly="0" labelOnly="1" outline="0"/>
    </format>
    <format dxfId="463">
      <pivotArea dataOnly="0" labelOnly="1" outline="0" fieldPosition="0">
        <references count="1">
          <reference field="9" count="0"/>
        </references>
      </pivotArea>
    </format>
    <format dxfId="462">
      <pivotArea dataOnly="0" labelOnly="1" grandCol="1" outline="0" fieldPosition="0"/>
    </format>
    <format dxfId="461">
      <pivotArea field="24" type="button" dataOnly="0" labelOnly="1" outline="0"/>
    </format>
    <format dxfId="460">
      <pivotArea dataOnly="0" labelOnly="1" outline="0" fieldPosition="0">
        <references count="1">
          <reference field="9" count="0"/>
        </references>
      </pivotArea>
    </format>
    <format dxfId="459">
      <pivotArea dataOnly="0" labelOnly="1" grandCol="1" outline="0" fieldPosition="0"/>
    </format>
    <format dxfId="458">
      <pivotArea grandRow="1" outline="0" fieldPosition="0"/>
    </format>
    <format dxfId="457">
      <pivotArea dataOnly="0" labelOnly="1" grandRow="1" outline="0" fieldPosition="0"/>
    </format>
    <format dxfId="456">
      <pivotArea outline="0" fieldPosition="0"/>
    </format>
    <format dxfId="455">
      <pivotArea dataOnly="0" labelOnly="1" outline="0" fieldPosition="0">
        <references count="1">
          <reference field="9" count="0"/>
        </references>
      </pivotArea>
    </format>
    <format dxfId="454">
      <pivotArea dataOnly="0" labelOnly="1" grandCol="1" outline="0" fieldPosition="0"/>
    </format>
    <format dxfId="453">
      <pivotArea outline="0" fieldPosition="0"/>
    </format>
    <format dxfId="452">
      <pivotArea dataOnly="0" labelOnly="1" outline="0" fieldPosition="0">
        <references count="1">
          <reference field="9" count="0"/>
        </references>
      </pivotArea>
    </format>
    <format dxfId="451">
      <pivotArea dataOnly="0" labelOnly="1" grandCol="1" outline="0" fieldPosition="0"/>
    </format>
    <format dxfId="450">
      <pivotArea grandRow="1" outline="0" fieldPosition="0"/>
    </format>
    <format dxfId="449">
      <pivotArea dataOnly="0" labelOnly="1" grandRow="1" outline="0" fieldPosition="0"/>
    </format>
    <format dxfId="448">
      <pivotArea type="all" dataOnly="0" outline="0" fieldPosition="0"/>
    </format>
    <format>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48.xml><?xml version="1.0" encoding="utf-8"?>
<pivotTableDefinition xmlns="http://schemas.openxmlformats.org/spreadsheetml/2006/main" xmlns:mc="http://schemas.openxmlformats.org/markup-compatibility/2006" xmlns:xr="http://schemas.microsoft.com/office/spreadsheetml/2014/revision" mc:Ignorable="xr" xr:uid="{00000000-0007-0000-1900-00002F000000}" name="Tabela dinâmica17"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26:F37"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h="1" x="7"/>
        <item x="2"/>
        <item h="1" x="31"/>
        <item h="1" x="13"/>
        <item h="1"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h="1"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10">
    <i>
      <x/>
    </i>
    <i>
      <x v="5"/>
    </i>
    <i>
      <x v="6"/>
    </i>
    <i>
      <x v="7"/>
    </i>
    <i>
      <x v="8"/>
    </i>
    <i>
      <x v="9"/>
    </i>
    <i>
      <x v="13"/>
    </i>
    <i>
      <x v="14"/>
    </i>
    <i>
      <x v="18"/>
    </i>
    <i t="grand">
      <x/>
    </i>
  </rowItems>
  <colFields count="1">
    <field x="17"/>
  </colFields>
  <colItems count="5">
    <i>
      <x v="3"/>
    </i>
    <i>
      <x v="5"/>
    </i>
    <i>
      <x v="7"/>
    </i>
    <i>
      <x v="11"/>
    </i>
    <i t="grand">
      <x/>
    </i>
  </colItems>
  <pageFields count="1">
    <pageField fld="4" hier="0"/>
  </pageFields>
  <dataFields count="1">
    <dataField name="Contagem de Contagem processos T" fld="10" subtotal="count" baseField="0" baseItem="0"/>
  </dataFields>
  <formats count="23">
    <format dxfId="490">
      <pivotArea field="24" type="button" dataOnly="0" labelOnly="1" outline="0"/>
    </format>
    <format dxfId="489">
      <pivotArea dataOnly="0" labelOnly="1" grandCol="1" outline="0" fieldPosition="0"/>
    </format>
    <format dxfId="488">
      <pivotArea field="24" type="button" dataOnly="0" labelOnly="1" outline="0"/>
    </format>
    <format dxfId="487">
      <pivotArea dataOnly="0" labelOnly="1" grandCol="1" outline="0" fieldPosition="0"/>
    </format>
    <format dxfId="486">
      <pivotArea field="24" type="button" dataOnly="0" labelOnly="1" outline="0"/>
    </format>
    <format dxfId="485">
      <pivotArea dataOnly="0" labelOnly="1" grandCol="1" outline="0" fieldPosition="0"/>
    </format>
    <format dxfId="484">
      <pivotArea grandRow="1" outline="0" fieldPosition="0"/>
    </format>
    <format dxfId="483">
      <pivotArea dataOnly="0" labelOnly="1" grandRow="1" outline="0" fieldPosition="0"/>
    </format>
    <format dxfId="482">
      <pivotArea outline="0" fieldPosition="0"/>
    </format>
    <format dxfId="481">
      <pivotArea dataOnly="0" labelOnly="1" grandCol="1" outline="0" fieldPosition="0"/>
    </format>
    <format dxfId="480">
      <pivotArea outline="0" fieldPosition="0"/>
    </format>
    <format dxfId="479">
      <pivotArea dataOnly="0" labelOnly="1" grandCol="1" outline="0" fieldPosition="0"/>
    </format>
    <format dxfId="478">
      <pivotArea grandRow="1" outline="0" fieldPosition="0"/>
    </format>
    <format dxfId="477">
      <pivotArea dataOnly="0" labelOnly="1" grandRow="1" outline="0" fieldPosition="0"/>
    </format>
    <format dxfId="476">
      <pivotArea dataOnly="0" labelOnly="1" outline="0" fieldPosition="0">
        <references count="1">
          <reference field="17" count="1">
            <x v="5"/>
          </reference>
        </references>
      </pivotArea>
    </format>
    <format dxfId="475">
      <pivotArea dataOnly="0" labelOnly="1" outline="0" fieldPosition="0">
        <references count="1">
          <reference field="17" count="1">
            <x v="5"/>
          </reference>
        </references>
      </pivotArea>
    </format>
    <format dxfId="474">
      <pivotArea dataOnly="0" labelOnly="1" outline="0" fieldPosition="0">
        <references count="1">
          <reference field="17" count="3">
            <x v="5"/>
            <x v="7"/>
            <x v="11"/>
          </reference>
        </references>
      </pivotArea>
    </format>
    <format dxfId="473">
      <pivotArea dataOnly="0" labelOnly="1" outline="0" fieldPosition="0">
        <references count="1">
          <reference field="17" count="3">
            <x v="5"/>
            <x v="7"/>
            <x v="11"/>
          </reference>
        </references>
      </pivotArea>
    </format>
    <format dxfId="472">
      <pivotArea dataOnly="0" labelOnly="1" outline="0" fieldPosition="0">
        <references count="1">
          <reference field="17" count="1">
            <x v="6"/>
          </reference>
        </references>
      </pivotArea>
    </format>
    <format dxfId="471">
      <pivotArea dataOnly="0" labelOnly="1" outline="0" fieldPosition="0">
        <references count="1">
          <reference field="17" count="1">
            <x v="6"/>
          </reference>
        </references>
      </pivotArea>
    </format>
    <format dxfId="470">
      <pivotArea dataOnly="0" labelOnly="1" outline="0" fieldPosition="0">
        <references count="1">
          <reference field="17" count="2">
            <x v="2"/>
            <x v="3"/>
          </reference>
        </references>
      </pivotArea>
    </format>
    <format dxfId="469">
      <pivotArea dataOnly="0" labelOnly="1" outline="0" fieldPosition="0">
        <references count="1">
          <reference field="17" count="2">
            <x v="2"/>
            <x v="3"/>
          </reference>
        </references>
      </pivotArea>
    </format>
    <format dxfId="468">
      <pivotArea dataOnly="0" labelOnly="1" outline="0" fieldPosition="0">
        <references count="1">
          <reference field="17" count="3">
            <x v="8"/>
            <x v="9"/>
            <x v="10"/>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49.xml><?xml version="1.0" encoding="utf-8"?>
<pivotTableDefinition xmlns="http://schemas.openxmlformats.org/spreadsheetml/2006/main" xmlns:mc="http://schemas.openxmlformats.org/markup-compatibility/2006" xmlns:xr="http://schemas.microsoft.com/office/spreadsheetml/2014/revision" mc:Ignorable="xr" xr:uid="{00000000-0007-0000-1A00-000030000000}" name="Tabela dinâmica18"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24:D30"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h="1" x="7"/>
        <item h="1" x="2"/>
        <item h="1" x="31"/>
        <item x="13"/>
        <item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h="1"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5">
    <i>
      <x v="6"/>
    </i>
    <i>
      <x v="7"/>
    </i>
    <i>
      <x v="8"/>
    </i>
    <i>
      <x v="9"/>
    </i>
    <i t="grand">
      <x/>
    </i>
  </rowItems>
  <colFields count="1">
    <field x="17"/>
  </colFields>
  <colItems count="3">
    <i>
      <x v="5"/>
    </i>
    <i>
      <x v="11"/>
    </i>
    <i t="grand">
      <x/>
    </i>
  </colItems>
  <pageFields count="1">
    <pageField fld="4" hier="0"/>
  </pageFields>
  <dataFields count="1">
    <dataField name="Contagem de Contagem processos T" fld="10" subtotal="count" baseField="0" baseItem="0"/>
  </dataFields>
  <formats count="23">
    <format dxfId="423">
      <pivotArea field="24" type="button" dataOnly="0" labelOnly="1" outline="0"/>
    </format>
    <format dxfId="422">
      <pivotArea dataOnly="0" labelOnly="1" grandCol="1" outline="0" fieldPosition="0"/>
    </format>
    <format dxfId="421">
      <pivotArea field="24" type="button" dataOnly="0" labelOnly="1" outline="0"/>
    </format>
    <format dxfId="420">
      <pivotArea dataOnly="0" labelOnly="1" grandCol="1" outline="0" fieldPosition="0"/>
    </format>
    <format dxfId="419">
      <pivotArea field="24" type="button" dataOnly="0" labelOnly="1" outline="0"/>
    </format>
    <format dxfId="418">
      <pivotArea dataOnly="0" labelOnly="1" grandCol="1" outline="0" fieldPosition="0"/>
    </format>
    <format dxfId="417">
      <pivotArea grandRow="1" outline="0" fieldPosition="0"/>
    </format>
    <format dxfId="416">
      <pivotArea dataOnly="0" labelOnly="1" grandRow="1" outline="0" fieldPosition="0"/>
    </format>
    <format dxfId="415">
      <pivotArea outline="0" fieldPosition="0"/>
    </format>
    <format dxfId="414">
      <pivotArea dataOnly="0" labelOnly="1" grandCol="1" outline="0" fieldPosition="0"/>
    </format>
    <format dxfId="413">
      <pivotArea outline="0" fieldPosition="0"/>
    </format>
    <format dxfId="412">
      <pivotArea dataOnly="0" labelOnly="1" grandCol="1" outline="0" fieldPosition="0"/>
    </format>
    <format dxfId="411">
      <pivotArea grandRow="1" outline="0" fieldPosition="0"/>
    </format>
    <format dxfId="410">
      <pivotArea dataOnly="0" labelOnly="1" grandRow="1" outline="0" fieldPosition="0"/>
    </format>
    <format dxfId="409">
      <pivotArea dataOnly="0" labelOnly="1" outline="0" fieldPosition="0">
        <references count="1">
          <reference field="17" count="1">
            <x v="5"/>
          </reference>
        </references>
      </pivotArea>
    </format>
    <format dxfId="408">
      <pivotArea dataOnly="0" labelOnly="1" outline="0" fieldPosition="0">
        <references count="1">
          <reference field="17" count="1">
            <x v="5"/>
          </reference>
        </references>
      </pivotArea>
    </format>
    <format dxfId="407">
      <pivotArea dataOnly="0" labelOnly="1" outline="0" fieldPosition="0">
        <references count="1">
          <reference field="17" count="3">
            <x v="5"/>
            <x v="7"/>
            <x v="11"/>
          </reference>
        </references>
      </pivotArea>
    </format>
    <format dxfId="406">
      <pivotArea dataOnly="0" labelOnly="1" outline="0" fieldPosition="0">
        <references count="1">
          <reference field="17" count="3">
            <x v="5"/>
            <x v="7"/>
            <x v="11"/>
          </reference>
        </references>
      </pivotArea>
    </format>
    <format dxfId="405">
      <pivotArea dataOnly="0" labelOnly="1" outline="0" fieldPosition="0">
        <references count="1">
          <reference field="17" count="1">
            <x v="6"/>
          </reference>
        </references>
      </pivotArea>
    </format>
    <format dxfId="404">
      <pivotArea dataOnly="0" labelOnly="1" outline="0" fieldPosition="0">
        <references count="1">
          <reference field="17" count="1">
            <x v="6"/>
          </reference>
        </references>
      </pivotArea>
    </format>
    <format dxfId="403">
      <pivotArea dataOnly="0" labelOnly="1" outline="0" fieldPosition="0">
        <references count="1">
          <reference field="17" count="2">
            <x v="2"/>
            <x v="3"/>
          </reference>
        </references>
      </pivotArea>
    </format>
    <format dxfId="402">
      <pivotArea dataOnly="0" labelOnly="1" outline="0" fieldPosition="0">
        <references count="1">
          <reference field="17" count="2">
            <x v="2"/>
            <x v="3"/>
          </reference>
        </references>
      </pivotArea>
    </format>
    <format dxfId="401">
      <pivotArea dataOnly="0" labelOnly="1" outline="0" fieldPosition="0">
        <references count="1">
          <reference field="17" count="3">
            <x v="8"/>
            <x v="9"/>
            <x v="10"/>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50.xml><?xml version="1.0" encoding="utf-8"?>
<pivotTableDefinition xmlns="http://schemas.openxmlformats.org/spreadsheetml/2006/main" xmlns:mc="http://schemas.openxmlformats.org/markup-compatibility/2006" xmlns:xr="http://schemas.microsoft.com/office/spreadsheetml/2014/revision" mc:Ignorable="xr" xr:uid="{00000000-0007-0000-1A00-000031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D18"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h="1" x="7"/>
        <item h="1" x="2"/>
        <item h="1" x="31"/>
        <item x="13"/>
        <item x="25"/>
        <item h="1"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9">
    <i>
      <x v="1"/>
    </i>
    <i>
      <x v="5"/>
    </i>
    <i>
      <x v="7"/>
    </i>
    <i>
      <x v="8"/>
    </i>
    <i>
      <x v="9"/>
    </i>
    <i>
      <x v="15"/>
    </i>
    <i>
      <x v="20"/>
    </i>
    <i>
      <x v="22"/>
    </i>
    <i t="grand">
      <x/>
    </i>
  </rowItems>
  <colFields count="1">
    <field x="9"/>
  </colFields>
  <colItems count="3">
    <i>
      <x/>
    </i>
    <i>
      <x v="3"/>
    </i>
    <i t="grand">
      <x/>
    </i>
  </colItems>
  <pageFields count="1">
    <pageField fld="4" hier="0"/>
  </pageFields>
  <dataFields count="1">
    <dataField name="Soma de Contagem de bens" fld="8" baseField="0" baseItem="0"/>
  </dataFields>
  <formats count="24">
    <format dxfId="447">
      <pivotArea field="24" type="button" dataOnly="0" labelOnly="1" outline="0"/>
    </format>
    <format dxfId="446">
      <pivotArea dataOnly="0" labelOnly="1" outline="0" fieldPosition="0">
        <references count="1">
          <reference field="9" count="0"/>
        </references>
      </pivotArea>
    </format>
    <format dxfId="445">
      <pivotArea dataOnly="0" labelOnly="1" grandCol="1" outline="0" fieldPosition="0"/>
    </format>
    <format dxfId="444">
      <pivotArea field="24" type="button" dataOnly="0" labelOnly="1" outline="0"/>
    </format>
    <format dxfId="443">
      <pivotArea dataOnly="0" labelOnly="1" outline="0" fieldPosition="0">
        <references count="1">
          <reference field="9" count="0"/>
        </references>
      </pivotArea>
    </format>
    <format dxfId="442">
      <pivotArea dataOnly="0" labelOnly="1" grandCol="1" outline="0" fieldPosition="0"/>
    </format>
    <format dxfId="441">
      <pivotArea field="24" type="button" dataOnly="0" labelOnly="1" outline="0"/>
    </format>
    <format dxfId="440">
      <pivotArea dataOnly="0" labelOnly="1" outline="0" fieldPosition="0">
        <references count="1">
          <reference field="9" count="0"/>
        </references>
      </pivotArea>
    </format>
    <format dxfId="439">
      <pivotArea dataOnly="0" labelOnly="1" grandCol="1" outline="0" fieldPosition="0"/>
    </format>
    <format dxfId="438">
      <pivotArea grandRow="1" outline="0" fieldPosition="0"/>
    </format>
    <format dxfId="437">
      <pivotArea dataOnly="0" labelOnly="1" grandRow="1" outline="0" fieldPosition="0"/>
    </format>
    <format dxfId="436">
      <pivotArea outline="0" fieldPosition="0"/>
    </format>
    <format dxfId="435">
      <pivotArea dataOnly="0" labelOnly="1" outline="0" fieldPosition="0">
        <references count="1">
          <reference field="9" count="0"/>
        </references>
      </pivotArea>
    </format>
    <format dxfId="434">
      <pivotArea dataOnly="0" labelOnly="1" grandCol="1" outline="0" fieldPosition="0"/>
    </format>
    <format dxfId="433">
      <pivotArea outline="0" fieldPosition="0"/>
    </format>
    <format dxfId="432">
      <pivotArea dataOnly="0" labelOnly="1" outline="0" fieldPosition="0">
        <references count="1">
          <reference field="9" count="0"/>
        </references>
      </pivotArea>
    </format>
    <format dxfId="431">
      <pivotArea dataOnly="0" labelOnly="1" grandCol="1" outline="0" fieldPosition="0"/>
    </format>
    <format dxfId="430">
      <pivotArea grandRow="1" outline="0" fieldPosition="0"/>
    </format>
    <format dxfId="429">
      <pivotArea dataOnly="0" labelOnly="1" grandRow="1" outline="0" fieldPosition="0"/>
    </format>
    <format dxfId="428">
      <pivotArea outline="0" fieldPosition="0"/>
    </format>
    <format dxfId="427">
      <pivotArea field="24" type="button" dataOnly="0" labelOnly="1" outline="0"/>
    </format>
    <format dxfId="426">
      <pivotArea dataOnly="0" labelOnly="1" grandRow="1" outline="0" fieldPosition="0"/>
    </format>
    <format dxfId="425">
      <pivotArea dataOnly="0" labelOnly="1" outline="0" fieldPosition="0">
        <references count="1">
          <reference field="9" count="0"/>
        </references>
      </pivotArea>
    </format>
    <format dxfId="424">
      <pivotArea dataOnly="0" labelOnly="1" grandCol="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51.xml><?xml version="1.0" encoding="utf-8"?>
<pivotTableDefinition xmlns="http://schemas.openxmlformats.org/spreadsheetml/2006/main" xmlns:mc="http://schemas.openxmlformats.org/markup-compatibility/2006" xmlns:xr="http://schemas.microsoft.com/office/spreadsheetml/2014/revision" mc:Ignorable="xr" xr:uid="{00000000-0007-0000-1B00-000033000000}" name="Tabela dinâmica19"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21:D28"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h="1" x="7"/>
        <item h="1" x="2"/>
        <item h="1" x="31"/>
        <item h="1" x="13"/>
        <item h="1" x="25"/>
        <item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h="1"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6">
    <i>
      <x v="5"/>
    </i>
    <i>
      <x v="6"/>
    </i>
    <i>
      <x v="8"/>
    </i>
    <i>
      <x v="9"/>
    </i>
    <i>
      <x v="22"/>
    </i>
    <i t="grand">
      <x/>
    </i>
  </rowItems>
  <colFields count="1">
    <field x="17"/>
  </colFields>
  <colItems count="3">
    <i>
      <x v="5"/>
    </i>
    <i>
      <x v="11"/>
    </i>
    <i t="grand">
      <x/>
    </i>
  </colItems>
  <pageFields count="1">
    <pageField fld="4" hier="0"/>
  </pageFields>
  <dataFields count="1">
    <dataField name="Contagem de Contagem processos T" fld="10" subtotal="count" baseField="0" baseItem="0"/>
  </dataFields>
  <formats count="23">
    <format dxfId="380">
      <pivotArea field="24" type="button" dataOnly="0" labelOnly="1" outline="0"/>
    </format>
    <format dxfId="379">
      <pivotArea dataOnly="0" labelOnly="1" grandCol="1" outline="0" fieldPosition="0"/>
    </format>
    <format dxfId="378">
      <pivotArea field="24" type="button" dataOnly="0" labelOnly="1" outline="0"/>
    </format>
    <format dxfId="377">
      <pivotArea dataOnly="0" labelOnly="1" grandCol="1" outline="0" fieldPosition="0"/>
    </format>
    <format dxfId="376">
      <pivotArea field="24" type="button" dataOnly="0" labelOnly="1" outline="0"/>
    </format>
    <format dxfId="375">
      <pivotArea dataOnly="0" labelOnly="1" grandCol="1" outline="0" fieldPosition="0"/>
    </format>
    <format dxfId="374">
      <pivotArea grandRow="1" outline="0" fieldPosition="0"/>
    </format>
    <format dxfId="373">
      <pivotArea dataOnly="0" labelOnly="1" grandRow="1" outline="0" fieldPosition="0"/>
    </format>
    <format dxfId="372">
      <pivotArea outline="0" fieldPosition="0"/>
    </format>
    <format dxfId="371">
      <pivotArea dataOnly="0" labelOnly="1" grandCol="1" outline="0" fieldPosition="0"/>
    </format>
    <format dxfId="370">
      <pivotArea outline="0" fieldPosition="0"/>
    </format>
    <format dxfId="369">
      <pivotArea dataOnly="0" labelOnly="1" grandCol="1" outline="0" fieldPosition="0"/>
    </format>
    <format dxfId="368">
      <pivotArea grandRow="1" outline="0" fieldPosition="0"/>
    </format>
    <format dxfId="367">
      <pivotArea dataOnly="0" labelOnly="1" grandRow="1" outline="0" fieldPosition="0"/>
    </format>
    <format dxfId="366">
      <pivotArea dataOnly="0" labelOnly="1" outline="0" fieldPosition="0">
        <references count="1">
          <reference field="17" count="1">
            <x v="5"/>
          </reference>
        </references>
      </pivotArea>
    </format>
    <format dxfId="365">
      <pivotArea dataOnly="0" labelOnly="1" outline="0" fieldPosition="0">
        <references count="1">
          <reference field="17" count="1">
            <x v="5"/>
          </reference>
        </references>
      </pivotArea>
    </format>
    <format dxfId="364">
      <pivotArea dataOnly="0" labelOnly="1" outline="0" fieldPosition="0">
        <references count="1">
          <reference field="17" count="3">
            <x v="5"/>
            <x v="7"/>
            <x v="11"/>
          </reference>
        </references>
      </pivotArea>
    </format>
    <format dxfId="363">
      <pivotArea dataOnly="0" labelOnly="1" outline="0" fieldPosition="0">
        <references count="1">
          <reference field="17" count="3">
            <x v="5"/>
            <x v="7"/>
            <x v="11"/>
          </reference>
        </references>
      </pivotArea>
    </format>
    <format dxfId="362">
      <pivotArea dataOnly="0" labelOnly="1" outline="0" fieldPosition="0">
        <references count="1">
          <reference field="17" count="1">
            <x v="6"/>
          </reference>
        </references>
      </pivotArea>
    </format>
    <format dxfId="361">
      <pivotArea dataOnly="0" labelOnly="1" outline="0" fieldPosition="0">
        <references count="1">
          <reference field="17" count="1">
            <x v="6"/>
          </reference>
        </references>
      </pivotArea>
    </format>
    <format dxfId="360">
      <pivotArea dataOnly="0" labelOnly="1" outline="0" fieldPosition="0">
        <references count="1">
          <reference field="17" count="2">
            <x v="2"/>
            <x v="3"/>
          </reference>
        </references>
      </pivotArea>
    </format>
    <format dxfId="359">
      <pivotArea dataOnly="0" labelOnly="1" outline="0" fieldPosition="0">
        <references count="1">
          <reference field="17" count="2">
            <x v="2"/>
            <x v="3"/>
          </reference>
        </references>
      </pivotArea>
    </format>
    <format dxfId="358">
      <pivotArea dataOnly="0" labelOnly="1" outline="0" fieldPosition="0">
        <references count="1">
          <reference field="17" count="3">
            <x v="8"/>
            <x v="9"/>
            <x v="10"/>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52.xml><?xml version="1.0" encoding="utf-8"?>
<pivotTableDefinition xmlns="http://schemas.openxmlformats.org/spreadsheetml/2006/main" xmlns:mc="http://schemas.openxmlformats.org/markup-compatibility/2006" xmlns:xr="http://schemas.microsoft.com/office/spreadsheetml/2014/revision" mc:Ignorable="xr" xr:uid="{00000000-0007-0000-1B00-000032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D15"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h="1" x="7"/>
        <item h="1" x="2"/>
        <item h="1" x="31"/>
        <item h="1" x="13"/>
        <item h="1" x="25"/>
        <item x="4"/>
        <item h="1" x="3"/>
        <item h="1"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6">
    <i>
      <x v="6"/>
    </i>
    <i>
      <x v="7"/>
    </i>
    <i>
      <x v="8"/>
    </i>
    <i>
      <x v="9"/>
    </i>
    <i>
      <x v="19"/>
    </i>
    <i t="grand">
      <x/>
    </i>
  </rowItems>
  <colFields count="1">
    <field x="9"/>
  </colFields>
  <colItems count="3">
    <i>
      <x/>
    </i>
    <i>
      <x v="3"/>
    </i>
    <i t="grand">
      <x/>
    </i>
  </colItems>
  <pageFields count="1">
    <pageField fld="4" hier="0"/>
  </pageFields>
  <dataFields count="1">
    <dataField name="Soma de Contagem de bens" fld="8" baseField="0" baseItem="0"/>
  </dataFields>
  <formats count="20">
    <format dxfId="400">
      <pivotArea field="24" type="button" dataOnly="0" labelOnly="1" outline="0"/>
    </format>
    <format dxfId="399">
      <pivotArea dataOnly="0" labelOnly="1" outline="0" fieldPosition="0">
        <references count="1">
          <reference field="9" count="0"/>
        </references>
      </pivotArea>
    </format>
    <format dxfId="398">
      <pivotArea dataOnly="0" labelOnly="1" grandCol="1" outline="0" fieldPosition="0"/>
    </format>
    <format dxfId="397">
      <pivotArea field="24" type="button" dataOnly="0" labelOnly="1" outline="0"/>
    </format>
    <format dxfId="396">
      <pivotArea dataOnly="0" labelOnly="1" outline="0" fieldPosition="0">
        <references count="1">
          <reference field="9" count="0"/>
        </references>
      </pivotArea>
    </format>
    <format dxfId="395">
      <pivotArea dataOnly="0" labelOnly="1" grandCol="1" outline="0" fieldPosition="0"/>
    </format>
    <format dxfId="394">
      <pivotArea field="24" type="button" dataOnly="0" labelOnly="1" outline="0"/>
    </format>
    <format dxfId="393">
      <pivotArea dataOnly="0" labelOnly="1" outline="0" fieldPosition="0">
        <references count="1">
          <reference field="9" count="0"/>
        </references>
      </pivotArea>
    </format>
    <format dxfId="392">
      <pivotArea dataOnly="0" labelOnly="1" grandCol="1" outline="0" fieldPosition="0"/>
    </format>
    <format dxfId="391">
      <pivotArea grandRow="1" outline="0" fieldPosition="0"/>
    </format>
    <format dxfId="390">
      <pivotArea dataOnly="0" labelOnly="1" grandRow="1" outline="0" fieldPosition="0"/>
    </format>
    <format dxfId="389">
      <pivotArea outline="0" fieldPosition="0"/>
    </format>
    <format dxfId="388">
      <pivotArea dataOnly="0" labelOnly="1" outline="0" fieldPosition="0">
        <references count="1">
          <reference field="9" count="0"/>
        </references>
      </pivotArea>
    </format>
    <format dxfId="387">
      <pivotArea dataOnly="0" labelOnly="1" grandCol="1" outline="0" fieldPosition="0"/>
    </format>
    <format dxfId="386">
      <pivotArea outline="0" fieldPosition="0"/>
    </format>
    <format dxfId="385">
      <pivotArea dataOnly="0" labelOnly="1" outline="0" fieldPosition="0">
        <references count="1">
          <reference field="9" count="0"/>
        </references>
      </pivotArea>
    </format>
    <format dxfId="384">
      <pivotArea dataOnly="0" labelOnly="1" grandCol="1" outline="0" fieldPosition="0"/>
    </format>
    <format dxfId="383">
      <pivotArea grandRow="1" outline="0" fieldPosition="0"/>
    </format>
    <format dxfId="382">
      <pivotArea dataOnly="0" labelOnly="1" grandRow="1" outline="0" fieldPosition="0"/>
    </format>
    <format dxfId="381">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53.xml><?xml version="1.0" encoding="utf-8"?>
<pivotTableDefinition xmlns="http://schemas.openxmlformats.org/spreadsheetml/2006/main" xmlns:mc="http://schemas.openxmlformats.org/markup-compatibility/2006" xmlns:xr="http://schemas.microsoft.com/office/spreadsheetml/2014/revision" mc:Ignorable="xr" xr:uid="{00000000-0007-0000-1C00-000035000000}" name="Tabela dinâmica2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22:C26"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h="1" x="7"/>
        <item h="1" x="2"/>
        <item h="1" x="31"/>
        <item h="1" x="13"/>
        <item h="1" x="25"/>
        <item h="1" x="4"/>
        <item h="1" x="3"/>
        <item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h="1"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3">
    <i>
      <x v="8"/>
    </i>
    <i>
      <x v="15"/>
    </i>
    <i t="grand">
      <x/>
    </i>
  </rowItems>
  <colFields count="1">
    <field x="17"/>
  </colFields>
  <colItems count="2">
    <i>
      <x v="5"/>
    </i>
    <i t="grand">
      <x/>
    </i>
  </colItems>
  <pageFields count="1">
    <pageField fld="4" hier="0"/>
  </pageFields>
  <dataFields count="1">
    <dataField name="Contagem de Contagem processos T" fld="10" subtotal="count" baseField="0" baseItem="0"/>
  </dataFields>
  <formats count="23">
    <format dxfId="333">
      <pivotArea field="24" type="button" dataOnly="0" labelOnly="1" outline="0"/>
    </format>
    <format dxfId="332">
      <pivotArea dataOnly="0" labelOnly="1" grandCol="1" outline="0" fieldPosition="0"/>
    </format>
    <format dxfId="331">
      <pivotArea field="24" type="button" dataOnly="0" labelOnly="1" outline="0"/>
    </format>
    <format dxfId="330">
      <pivotArea dataOnly="0" labelOnly="1" grandCol="1" outline="0" fieldPosition="0"/>
    </format>
    <format dxfId="329">
      <pivotArea field="24" type="button" dataOnly="0" labelOnly="1" outline="0"/>
    </format>
    <format dxfId="328">
      <pivotArea dataOnly="0" labelOnly="1" grandCol="1" outline="0" fieldPosition="0"/>
    </format>
    <format dxfId="327">
      <pivotArea grandRow="1" outline="0" fieldPosition="0"/>
    </format>
    <format dxfId="326">
      <pivotArea dataOnly="0" labelOnly="1" grandRow="1" outline="0" fieldPosition="0"/>
    </format>
    <format dxfId="325">
      <pivotArea outline="0" fieldPosition="0"/>
    </format>
    <format dxfId="324">
      <pivotArea dataOnly="0" labelOnly="1" grandCol="1" outline="0" fieldPosition="0"/>
    </format>
    <format dxfId="323">
      <pivotArea outline="0" fieldPosition="0"/>
    </format>
    <format dxfId="322">
      <pivotArea dataOnly="0" labelOnly="1" grandCol="1" outline="0" fieldPosition="0"/>
    </format>
    <format dxfId="321">
      <pivotArea grandRow="1" outline="0" fieldPosition="0"/>
    </format>
    <format dxfId="320">
      <pivotArea dataOnly="0" labelOnly="1" grandRow="1" outline="0" fieldPosition="0"/>
    </format>
    <format dxfId="319">
      <pivotArea dataOnly="0" labelOnly="1" outline="0" fieldPosition="0">
        <references count="1">
          <reference field="17" count="1">
            <x v="5"/>
          </reference>
        </references>
      </pivotArea>
    </format>
    <format dxfId="318">
      <pivotArea dataOnly="0" labelOnly="1" outline="0" fieldPosition="0">
        <references count="1">
          <reference field="17" count="1">
            <x v="5"/>
          </reference>
        </references>
      </pivotArea>
    </format>
    <format dxfId="317">
      <pivotArea dataOnly="0" labelOnly="1" outline="0" fieldPosition="0">
        <references count="1">
          <reference field="17" count="3">
            <x v="5"/>
            <x v="7"/>
            <x v="11"/>
          </reference>
        </references>
      </pivotArea>
    </format>
    <format dxfId="316">
      <pivotArea dataOnly="0" labelOnly="1" outline="0" fieldPosition="0">
        <references count="1">
          <reference field="17" count="3">
            <x v="5"/>
            <x v="7"/>
            <x v="11"/>
          </reference>
        </references>
      </pivotArea>
    </format>
    <format dxfId="315">
      <pivotArea dataOnly="0" labelOnly="1" outline="0" fieldPosition="0">
        <references count="1">
          <reference field="17" count="1">
            <x v="6"/>
          </reference>
        </references>
      </pivotArea>
    </format>
    <format dxfId="314">
      <pivotArea dataOnly="0" labelOnly="1" outline="0" fieldPosition="0">
        <references count="1">
          <reference field="17" count="1">
            <x v="6"/>
          </reference>
        </references>
      </pivotArea>
    </format>
    <format dxfId="313">
      <pivotArea dataOnly="0" labelOnly="1" outline="0" fieldPosition="0">
        <references count="1">
          <reference field="17" count="2">
            <x v="2"/>
            <x v="3"/>
          </reference>
        </references>
      </pivotArea>
    </format>
    <format dxfId="312">
      <pivotArea dataOnly="0" labelOnly="1" outline="0" fieldPosition="0">
        <references count="1">
          <reference field="17" count="2">
            <x v="2"/>
            <x v="3"/>
          </reference>
        </references>
      </pivotArea>
    </format>
    <format dxfId="311">
      <pivotArea dataOnly="0" labelOnly="1" outline="0" fieldPosition="0">
        <references count="1">
          <reference field="17" count="3">
            <x v="8"/>
            <x v="9"/>
            <x v="10"/>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54.xml><?xml version="1.0" encoding="utf-8"?>
<pivotTableDefinition xmlns="http://schemas.openxmlformats.org/spreadsheetml/2006/main" xmlns:mc="http://schemas.openxmlformats.org/markup-compatibility/2006" xmlns:xr="http://schemas.microsoft.com/office/spreadsheetml/2014/revision" mc:Ignorable="xr" xr:uid="{00000000-0007-0000-1C00-000034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C16"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h="1" x="7"/>
        <item h="1" x="2"/>
        <item h="1" x="31"/>
        <item h="1" x="13"/>
        <item h="1" x="25"/>
        <item h="1" x="4"/>
        <item h="1" x="3"/>
        <item x="18"/>
        <item h="1"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7">
    <i>
      <x v="7"/>
    </i>
    <i>
      <x v="8"/>
    </i>
    <i>
      <x v="9"/>
    </i>
    <i>
      <x v="14"/>
    </i>
    <i>
      <x v="20"/>
    </i>
    <i>
      <x v="22"/>
    </i>
    <i t="grand">
      <x/>
    </i>
  </rowItems>
  <colFields count="1">
    <field x="9"/>
  </colFields>
  <colItems count="2">
    <i>
      <x/>
    </i>
    <i t="grand">
      <x/>
    </i>
  </colItems>
  <pageFields count="1">
    <pageField fld="4" hier="0"/>
  </pageFields>
  <dataFields count="1">
    <dataField name="Soma de Contagem de bens" fld="8" baseField="0" baseItem="0"/>
  </dataFields>
  <formats count="24">
    <format dxfId="357">
      <pivotArea field="24" type="button" dataOnly="0" labelOnly="1" outline="0"/>
    </format>
    <format dxfId="356">
      <pivotArea dataOnly="0" labelOnly="1" outline="0" fieldPosition="0">
        <references count="1">
          <reference field="9" count="0"/>
        </references>
      </pivotArea>
    </format>
    <format dxfId="355">
      <pivotArea dataOnly="0" labelOnly="1" grandCol="1" outline="0" fieldPosition="0"/>
    </format>
    <format dxfId="354">
      <pivotArea field="24" type="button" dataOnly="0" labelOnly="1" outline="0"/>
    </format>
    <format dxfId="353">
      <pivotArea dataOnly="0" labelOnly="1" outline="0" fieldPosition="0">
        <references count="1">
          <reference field="9" count="0"/>
        </references>
      </pivotArea>
    </format>
    <format dxfId="352">
      <pivotArea dataOnly="0" labelOnly="1" grandCol="1" outline="0" fieldPosition="0"/>
    </format>
    <format dxfId="351">
      <pivotArea field="24" type="button" dataOnly="0" labelOnly="1" outline="0"/>
    </format>
    <format dxfId="350">
      <pivotArea dataOnly="0" labelOnly="1" outline="0" fieldPosition="0">
        <references count="1">
          <reference field="9" count="0"/>
        </references>
      </pivotArea>
    </format>
    <format dxfId="349">
      <pivotArea dataOnly="0" labelOnly="1" grandCol="1" outline="0" fieldPosition="0"/>
    </format>
    <format dxfId="348">
      <pivotArea grandRow="1" outline="0" fieldPosition="0"/>
    </format>
    <format dxfId="347">
      <pivotArea dataOnly="0" labelOnly="1" grandRow="1" outline="0" fieldPosition="0"/>
    </format>
    <format dxfId="346">
      <pivotArea outline="0" fieldPosition="0"/>
    </format>
    <format dxfId="345">
      <pivotArea dataOnly="0" labelOnly="1" outline="0" fieldPosition="0">
        <references count="1">
          <reference field="9" count="0"/>
        </references>
      </pivotArea>
    </format>
    <format dxfId="344">
      <pivotArea dataOnly="0" labelOnly="1" grandCol="1" outline="0" fieldPosition="0"/>
    </format>
    <format dxfId="343">
      <pivotArea outline="0" fieldPosition="0"/>
    </format>
    <format dxfId="342">
      <pivotArea dataOnly="0" labelOnly="1" outline="0" fieldPosition="0">
        <references count="1">
          <reference field="9" count="0"/>
        </references>
      </pivotArea>
    </format>
    <format dxfId="341">
      <pivotArea dataOnly="0" labelOnly="1" grandCol="1" outline="0" fieldPosition="0"/>
    </format>
    <format dxfId="340">
      <pivotArea grandRow="1" outline="0" fieldPosition="0"/>
    </format>
    <format dxfId="339">
      <pivotArea dataOnly="0" labelOnly="1" grandRow="1" outline="0" fieldPosition="0"/>
    </format>
    <format dxfId="338">
      <pivotArea outline="0" fieldPosition="0"/>
    </format>
    <format dxfId="337">
      <pivotArea field="24" type="button" dataOnly="0" labelOnly="1" outline="0"/>
    </format>
    <format dxfId="336">
      <pivotArea dataOnly="0" labelOnly="1" grandRow="1" outline="0" fieldPosition="0"/>
    </format>
    <format dxfId="335">
      <pivotArea dataOnly="0" labelOnly="1" outline="0" fieldPosition="0">
        <references count="1">
          <reference field="9" count="2">
            <x v="0"/>
            <x v="1"/>
          </reference>
        </references>
      </pivotArea>
    </format>
    <format dxfId="334">
      <pivotArea dataOnly="0" labelOnly="1" grandCol="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55.xml><?xml version="1.0" encoding="utf-8"?>
<pivotTableDefinition xmlns="http://schemas.openxmlformats.org/spreadsheetml/2006/main" xmlns:mc="http://schemas.openxmlformats.org/markup-compatibility/2006" xmlns:xr="http://schemas.microsoft.com/office/spreadsheetml/2014/revision" mc:Ignorable="xr" xr:uid="{00000000-0007-0000-1D00-000037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C12"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h="1" x="7"/>
        <item h="1" x="2"/>
        <item h="1" x="31"/>
        <item h="1" x="13"/>
        <item h="1" x="25"/>
        <item h="1" x="4"/>
        <item h="1" x="3"/>
        <item h="1" x="18"/>
        <item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3">
    <i>
      <x v="5"/>
    </i>
    <i>
      <x v="8"/>
    </i>
    <i t="grand">
      <x/>
    </i>
  </rowItems>
  <colFields count="1">
    <field x="9"/>
  </colFields>
  <colItems count="2">
    <i>
      <x/>
    </i>
    <i t="grand">
      <x/>
    </i>
  </colItems>
  <pageFields count="1">
    <pageField fld="4" hier="0"/>
  </pageFields>
  <dataFields count="1">
    <dataField name="Soma de Contagem de bens" fld="8" baseField="0" baseItem="0"/>
  </dataFields>
  <formats count="24">
    <format dxfId="287">
      <pivotArea field="24" type="button" dataOnly="0" labelOnly="1" outline="0"/>
    </format>
    <format dxfId="286">
      <pivotArea dataOnly="0" labelOnly="1" outline="0" fieldPosition="0">
        <references count="1">
          <reference field="9" count="0"/>
        </references>
      </pivotArea>
    </format>
    <format dxfId="285">
      <pivotArea dataOnly="0" labelOnly="1" grandCol="1" outline="0" fieldPosition="0"/>
    </format>
    <format dxfId="284">
      <pivotArea field="24" type="button" dataOnly="0" labelOnly="1" outline="0"/>
    </format>
    <format dxfId="283">
      <pivotArea dataOnly="0" labelOnly="1" outline="0" fieldPosition="0">
        <references count="1">
          <reference field="9" count="0"/>
        </references>
      </pivotArea>
    </format>
    <format dxfId="282">
      <pivotArea dataOnly="0" labelOnly="1" grandCol="1" outline="0" fieldPosition="0"/>
    </format>
    <format dxfId="281">
      <pivotArea field="24" type="button" dataOnly="0" labelOnly="1" outline="0"/>
    </format>
    <format dxfId="280">
      <pivotArea dataOnly="0" labelOnly="1" outline="0" fieldPosition="0">
        <references count="1">
          <reference field="9" count="0"/>
        </references>
      </pivotArea>
    </format>
    <format dxfId="279">
      <pivotArea dataOnly="0" labelOnly="1" grandCol="1" outline="0" fieldPosition="0"/>
    </format>
    <format dxfId="278">
      <pivotArea grandRow="1" outline="0" fieldPosition="0"/>
    </format>
    <format dxfId="277">
      <pivotArea dataOnly="0" labelOnly="1" grandRow="1" outline="0" fieldPosition="0"/>
    </format>
    <format dxfId="276">
      <pivotArea outline="0" fieldPosition="0"/>
    </format>
    <format dxfId="275">
      <pivotArea dataOnly="0" labelOnly="1" outline="0" fieldPosition="0">
        <references count="1">
          <reference field="9" count="0"/>
        </references>
      </pivotArea>
    </format>
    <format dxfId="274">
      <pivotArea dataOnly="0" labelOnly="1" grandCol="1" outline="0" fieldPosition="0"/>
    </format>
    <format dxfId="273">
      <pivotArea outline="0" fieldPosition="0"/>
    </format>
    <format dxfId="272">
      <pivotArea dataOnly="0" labelOnly="1" outline="0" fieldPosition="0">
        <references count="1">
          <reference field="9" count="0"/>
        </references>
      </pivotArea>
    </format>
    <format dxfId="271">
      <pivotArea dataOnly="0" labelOnly="1" grandCol="1" outline="0" fieldPosition="0"/>
    </format>
    <format dxfId="270">
      <pivotArea grandRow="1" outline="0" fieldPosition="0"/>
    </format>
    <format dxfId="269">
      <pivotArea dataOnly="0" labelOnly="1" grandRow="1" outline="0" fieldPosition="0"/>
    </format>
    <format dxfId="268">
      <pivotArea outline="0" fieldPosition="0"/>
    </format>
    <format dxfId="267">
      <pivotArea field="24" type="button" dataOnly="0" labelOnly="1" outline="0"/>
    </format>
    <format dxfId="266">
      <pivotArea dataOnly="0" labelOnly="1" grandRow="1" outline="0" fieldPosition="0"/>
    </format>
    <format dxfId="265">
      <pivotArea dataOnly="0" labelOnly="1" outline="0" fieldPosition="0">
        <references count="1">
          <reference field="9" count="2">
            <x v="0"/>
            <x v="3"/>
          </reference>
        </references>
      </pivotArea>
    </format>
    <format dxfId="264">
      <pivotArea dataOnly="0" labelOnly="1" grandCol="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56.xml><?xml version="1.0" encoding="utf-8"?>
<pivotTableDefinition xmlns="http://schemas.openxmlformats.org/spreadsheetml/2006/main" xmlns:mc="http://schemas.openxmlformats.org/markup-compatibility/2006" xmlns:xr="http://schemas.microsoft.com/office/spreadsheetml/2014/revision" mc:Ignorable="xr" xr:uid="{00000000-0007-0000-1D00-000036000000}" name="Tabela dinâmica22"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18:D22"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h="1" x="7"/>
        <item h="1" x="2"/>
        <item h="1" x="31"/>
        <item h="1" x="13"/>
        <item h="1" x="25"/>
        <item h="1" x="4"/>
        <item h="1" x="3"/>
        <item h="1" x="18"/>
        <item x="19"/>
        <item h="1"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h="1"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3">
    <i>
      <x v="5"/>
    </i>
    <i>
      <x v="22"/>
    </i>
    <i t="grand">
      <x/>
    </i>
  </rowItems>
  <colFields count="1">
    <field x="17"/>
  </colFields>
  <colItems count="3">
    <i>
      <x v="5"/>
    </i>
    <i>
      <x v="7"/>
    </i>
    <i t="grand">
      <x/>
    </i>
  </colItems>
  <pageFields count="1">
    <pageField fld="4" hier="0"/>
  </pageFields>
  <dataFields count="1">
    <dataField name="Contagem de Contagem processos T" fld="10" subtotal="count" baseField="0" baseItem="0"/>
  </dataFields>
  <formats count="23">
    <format dxfId="310">
      <pivotArea field="24" type="button" dataOnly="0" labelOnly="1" outline="0"/>
    </format>
    <format dxfId="309">
      <pivotArea dataOnly="0" labelOnly="1" grandCol="1" outline="0" fieldPosition="0"/>
    </format>
    <format dxfId="308">
      <pivotArea field="24" type="button" dataOnly="0" labelOnly="1" outline="0"/>
    </format>
    <format dxfId="307">
      <pivotArea dataOnly="0" labelOnly="1" grandCol="1" outline="0" fieldPosition="0"/>
    </format>
    <format dxfId="306">
      <pivotArea field="24" type="button" dataOnly="0" labelOnly="1" outline="0"/>
    </format>
    <format dxfId="305">
      <pivotArea dataOnly="0" labelOnly="1" grandCol="1" outline="0" fieldPosition="0"/>
    </format>
    <format dxfId="304">
      <pivotArea grandRow="1" outline="0" fieldPosition="0"/>
    </format>
    <format dxfId="303">
      <pivotArea dataOnly="0" labelOnly="1" grandRow="1" outline="0" fieldPosition="0"/>
    </format>
    <format dxfId="302">
      <pivotArea outline="0" fieldPosition="0"/>
    </format>
    <format dxfId="301">
      <pivotArea dataOnly="0" labelOnly="1" grandCol="1" outline="0" fieldPosition="0"/>
    </format>
    <format dxfId="300">
      <pivotArea outline="0" fieldPosition="0"/>
    </format>
    <format dxfId="299">
      <pivotArea dataOnly="0" labelOnly="1" grandCol="1" outline="0" fieldPosition="0"/>
    </format>
    <format dxfId="298">
      <pivotArea grandRow="1" outline="0" fieldPosition="0"/>
    </format>
    <format dxfId="297">
      <pivotArea dataOnly="0" labelOnly="1" grandRow="1" outline="0" fieldPosition="0"/>
    </format>
    <format dxfId="296">
      <pivotArea dataOnly="0" labelOnly="1" outline="0" fieldPosition="0">
        <references count="1">
          <reference field="17" count="1">
            <x v="5"/>
          </reference>
        </references>
      </pivotArea>
    </format>
    <format dxfId="295">
      <pivotArea dataOnly="0" labelOnly="1" outline="0" fieldPosition="0">
        <references count="1">
          <reference field="17" count="1">
            <x v="5"/>
          </reference>
        </references>
      </pivotArea>
    </format>
    <format dxfId="294">
      <pivotArea dataOnly="0" labelOnly="1" outline="0" fieldPosition="0">
        <references count="1">
          <reference field="17" count="3">
            <x v="5"/>
            <x v="7"/>
            <x v="11"/>
          </reference>
        </references>
      </pivotArea>
    </format>
    <format dxfId="293">
      <pivotArea dataOnly="0" labelOnly="1" outline="0" fieldPosition="0">
        <references count="1">
          <reference field="17" count="3">
            <x v="5"/>
            <x v="7"/>
            <x v="11"/>
          </reference>
        </references>
      </pivotArea>
    </format>
    <format dxfId="292">
      <pivotArea dataOnly="0" labelOnly="1" outline="0" fieldPosition="0">
        <references count="1">
          <reference field="17" count="1">
            <x v="6"/>
          </reference>
        </references>
      </pivotArea>
    </format>
    <format dxfId="291">
      <pivotArea dataOnly="0" labelOnly="1" outline="0" fieldPosition="0">
        <references count="1">
          <reference field="17" count="1">
            <x v="6"/>
          </reference>
        </references>
      </pivotArea>
    </format>
    <format dxfId="290">
      <pivotArea dataOnly="0" labelOnly="1" outline="0" fieldPosition="0">
        <references count="1">
          <reference field="17" count="2">
            <x v="2"/>
            <x v="3"/>
          </reference>
        </references>
      </pivotArea>
    </format>
    <format dxfId="289">
      <pivotArea dataOnly="0" labelOnly="1" outline="0" fieldPosition="0">
        <references count="1">
          <reference field="17" count="2">
            <x v="2"/>
            <x v="3"/>
          </reference>
        </references>
      </pivotArea>
    </format>
    <format dxfId="288">
      <pivotArea dataOnly="0" labelOnly="1" outline="0" fieldPosition="0">
        <references count="1">
          <reference field="17" count="3">
            <x v="8"/>
            <x v="9"/>
            <x v="10"/>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57.xml><?xml version="1.0" encoding="utf-8"?>
<pivotTableDefinition xmlns="http://schemas.openxmlformats.org/spreadsheetml/2006/main" xmlns:mc="http://schemas.openxmlformats.org/markup-compatibility/2006" xmlns:xr="http://schemas.microsoft.com/office/spreadsheetml/2014/revision" mc:Ignorable="xr" xr:uid="{00000000-0007-0000-1E00-000038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C11"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h="1" x="7"/>
        <item h="1" x="2"/>
        <item h="1" x="31"/>
        <item h="1" x="13"/>
        <item h="1" x="25"/>
        <item h="1" x="4"/>
        <item h="1" x="3"/>
        <item h="1" x="18"/>
        <item h="1" x="19"/>
        <item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2">
    <i>
      <x v="14"/>
    </i>
    <i t="grand">
      <x/>
    </i>
  </rowItems>
  <colFields count="1">
    <field x="9"/>
  </colFields>
  <colItems count="2">
    <i>
      <x v="1"/>
    </i>
    <i t="grand">
      <x/>
    </i>
  </colItems>
  <pageFields count="1">
    <pageField fld="4" hier="0"/>
  </pageFields>
  <dataFields count="1">
    <dataField name="Soma de Contagem de bens" fld="8" baseField="0" baseItem="0"/>
  </dataFields>
  <formats count="19">
    <format dxfId="240">
      <pivotArea field="24" type="button" dataOnly="0" labelOnly="1" outline="0"/>
    </format>
    <format dxfId="239">
      <pivotArea dataOnly="0" labelOnly="1" outline="0" fieldPosition="0">
        <references count="1">
          <reference field="9" count="0"/>
        </references>
      </pivotArea>
    </format>
    <format dxfId="238">
      <pivotArea dataOnly="0" labelOnly="1" grandCol="1" outline="0" fieldPosition="0"/>
    </format>
    <format dxfId="237">
      <pivotArea field="24" type="button" dataOnly="0" labelOnly="1" outline="0"/>
    </format>
    <format dxfId="236">
      <pivotArea dataOnly="0" labelOnly="1" outline="0" fieldPosition="0">
        <references count="1">
          <reference field="9" count="0"/>
        </references>
      </pivotArea>
    </format>
    <format dxfId="235">
      <pivotArea dataOnly="0" labelOnly="1" grandCol="1" outline="0" fieldPosition="0"/>
    </format>
    <format dxfId="234">
      <pivotArea field="24" type="button" dataOnly="0" labelOnly="1" outline="0"/>
    </format>
    <format dxfId="233">
      <pivotArea dataOnly="0" labelOnly="1" outline="0" fieldPosition="0">
        <references count="1">
          <reference field="9" count="0"/>
        </references>
      </pivotArea>
    </format>
    <format dxfId="232">
      <pivotArea dataOnly="0" labelOnly="1" grandCol="1" outline="0" fieldPosition="0"/>
    </format>
    <format dxfId="231">
      <pivotArea grandRow="1" outline="0" fieldPosition="0"/>
    </format>
    <format dxfId="230">
      <pivotArea dataOnly="0" labelOnly="1" grandRow="1" outline="0" fieldPosition="0"/>
    </format>
    <format dxfId="229">
      <pivotArea outline="0" fieldPosition="0"/>
    </format>
    <format dxfId="228">
      <pivotArea dataOnly="0" labelOnly="1" outline="0" fieldPosition="0">
        <references count="1">
          <reference field="9" count="0"/>
        </references>
      </pivotArea>
    </format>
    <format dxfId="227">
      <pivotArea dataOnly="0" labelOnly="1" grandCol="1" outline="0" fieldPosition="0"/>
    </format>
    <format dxfId="226">
      <pivotArea outline="0" fieldPosition="0"/>
    </format>
    <format dxfId="225">
      <pivotArea dataOnly="0" labelOnly="1" outline="0" fieldPosition="0">
        <references count="1">
          <reference field="9" count="0"/>
        </references>
      </pivotArea>
    </format>
    <format dxfId="224">
      <pivotArea dataOnly="0" labelOnly="1" grandCol="1" outline="0" fieldPosition="0"/>
    </format>
    <format dxfId="223">
      <pivotArea grandRow="1" outline="0" fieldPosition="0"/>
    </format>
    <format dxfId="222">
      <pivotArea dataOnly="0" labelOnly="1" grandRow="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58.xml><?xml version="1.0" encoding="utf-8"?>
<pivotTableDefinition xmlns="http://schemas.openxmlformats.org/spreadsheetml/2006/main" xmlns:mc="http://schemas.openxmlformats.org/markup-compatibility/2006" xmlns:xr="http://schemas.microsoft.com/office/spreadsheetml/2014/revision" mc:Ignorable="xr" xr:uid="{00000000-0007-0000-1E00-000039000000}" name="Tabela dinâmica23"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17:D22"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h="1" x="7"/>
        <item h="1" x="2"/>
        <item h="1" x="31"/>
        <item h="1" x="13"/>
        <item h="1" x="25"/>
        <item h="1" x="4"/>
        <item h="1" x="3"/>
        <item h="1" x="18"/>
        <item h="1" x="19"/>
        <item x="29"/>
        <item h="1"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h="1"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4">
    <i>
      <x v="6"/>
    </i>
    <i>
      <x v="8"/>
    </i>
    <i>
      <x v="14"/>
    </i>
    <i t="grand">
      <x/>
    </i>
  </rowItems>
  <colFields count="1">
    <field x="17"/>
  </colFields>
  <colItems count="3">
    <i>
      <x v="3"/>
    </i>
    <i>
      <x v="5"/>
    </i>
    <i t="grand">
      <x/>
    </i>
  </colItems>
  <pageFields count="1">
    <pageField fld="4" hier="0"/>
  </pageFields>
  <dataFields count="1">
    <dataField name="Contagem de Contagem processos T" fld="10" subtotal="count" baseField="0" baseItem="0"/>
  </dataFields>
  <formats count="23">
    <format dxfId="263">
      <pivotArea field="24" type="button" dataOnly="0" labelOnly="1" outline="0"/>
    </format>
    <format dxfId="262">
      <pivotArea dataOnly="0" labelOnly="1" grandCol="1" outline="0" fieldPosition="0"/>
    </format>
    <format dxfId="261">
      <pivotArea field="24" type="button" dataOnly="0" labelOnly="1" outline="0"/>
    </format>
    <format dxfId="260">
      <pivotArea dataOnly="0" labelOnly="1" grandCol="1" outline="0" fieldPosition="0"/>
    </format>
    <format dxfId="259">
      <pivotArea field="24" type="button" dataOnly="0" labelOnly="1" outline="0"/>
    </format>
    <format dxfId="258">
      <pivotArea dataOnly="0" labelOnly="1" grandCol="1" outline="0" fieldPosition="0"/>
    </format>
    <format dxfId="257">
      <pivotArea grandRow="1" outline="0" fieldPosition="0"/>
    </format>
    <format dxfId="256">
      <pivotArea dataOnly="0" labelOnly="1" grandRow="1" outline="0" fieldPosition="0"/>
    </format>
    <format dxfId="255">
      <pivotArea outline="0" fieldPosition="0"/>
    </format>
    <format dxfId="254">
      <pivotArea dataOnly="0" labelOnly="1" grandCol="1" outline="0" fieldPosition="0"/>
    </format>
    <format dxfId="253">
      <pivotArea outline="0" fieldPosition="0"/>
    </format>
    <format dxfId="252">
      <pivotArea dataOnly="0" labelOnly="1" grandCol="1" outline="0" fieldPosition="0"/>
    </format>
    <format dxfId="251">
      <pivotArea grandRow="1" outline="0" fieldPosition="0"/>
    </format>
    <format dxfId="250">
      <pivotArea dataOnly="0" labelOnly="1" grandRow="1" outline="0" fieldPosition="0"/>
    </format>
    <format dxfId="249">
      <pivotArea dataOnly="0" labelOnly="1" outline="0" fieldPosition="0">
        <references count="1">
          <reference field="17" count="1">
            <x v="5"/>
          </reference>
        </references>
      </pivotArea>
    </format>
    <format dxfId="248">
      <pivotArea dataOnly="0" labelOnly="1" outline="0" fieldPosition="0">
        <references count="1">
          <reference field="17" count="1">
            <x v="5"/>
          </reference>
        </references>
      </pivotArea>
    </format>
    <format dxfId="247">
      <pivotArea dataOnly="0" labelOnly="1" outline="0" fieldPosition="0">
        <references count="1">
          <reference field="17" count="3">
            <x v="5"/>
            <x v="7"/>
            <x v="11"/>
          </reference>
        </references>
      </pivotArea>
    </format>
    <format dxfId="246">
      <pivotArea dataOnly="0" labelOnly="1" outline="0" fieldPosition="0">
        <references count="1">
          <reference field="17" count="3">
            <x v="5"/>
            <x v="7"/>
            <x v="11"/>
          </reference>
        </references>
      </pivotArea>
    </format>
    <format dxfId="245">
      <pivotArea dataOnly="0" labelOnly="1" outline="0" fieldPosition="0">
        <references count="1">
          <reference field="17" count="1">
            <x v="6"/>
          </reference>
        </references>
      </pivotArea>
    </format>
    <format dxfId="244">
      <pivotArea dataOnly="0" labelOnly="1" outline="0" fieldPosition="0">
        <references count="1">
          <reference field="17" count="1">
            <x v="6"/>
          </reference>
        </references>
      </pivotArea>
    </format>
    <format dxfId="243">
      <pivotArea dataOnly="0" labelOnly="1" outline="0" fieldPosition="0">
        <references count="1">
          <reference field="17" count="2">
            <x v="2"/>
            <x v="3"/>
          </reference>
        </references>
      </pivotArea>
    </format>
    <format dxfId="242">
      <pivotArea dataOnly="0" labelOnly="1" outline="0" fieldPosition="0">
        <references count="1">
          <reference field="17" count="2">
            <x v="2"/>
            <x v="3"/>
          </reference>
        </references>
      </pivotArea>
    </format>
    <format dxfId="241">
      <pivotArea dataOnly="0" labelOnly="1" outline="0" fieldPosition="0">
        <references count="1">
          <reference field="17" count="3">
            <x v="8"/>
            <x v="9"/>
            <x v="10"/>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59.xml><?xml version="1.0" encoding="utf-8"?>
<pivotTableDefinition xmlns="http://schemas.openxmlformats.org/spreadsheetml/2006/main" xmlns:mc="http://schemas.openxmlformats.org/markup-compatibility/2006" xmlns:xr="http://schemas.microsoft.com/office/spreadsheetml/2014/revision" mc:Ignorable="xr" xr:uid="{00000000-0007-0000-1F00-00003A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E18"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h="1" x="7"/>
        <item h="1" x="2"/>
        <item h="1" x="31"/>
        <item h="1" x="13"/>
        <item h="1" x="25"/>
        <item h="1" x="4"/>
        <item h="1" x="3"/>
        <item h="1" x="18"/>
        <item h="1" x="19"/>
        <item h="1" x="29"/>
        <item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9">
    <i>
      <x v="5"/>
    </i>
    <i>
      <x v="7"/>
    </i>
    <i>
      <x v="8"/>
    </i>
    <i>
      <x v="9"/>
    </i>
    <i>
      <x v="14"/>
    </i>
    <i>
      <x v="19"/>
    </i>
    <i>
      <x v="20"/>
    </i>
    <i>
      <x v="22"/>
    </i>
    <i t="grand">
      <x/>
    </i>
  </rowItems>
  <colFields count="1">
    <field x="9"/>
  </colFields>
  <colItems count="4">
    <i>
      <x/>
    </i>
    <i>
      <x v="1"/>
    </i>
    <i>
      <x v="3"/>
    </i>
    <i t="grand">
      <x/>
    </i>
  </colItems>
  <pageFields count="1">
    <pageField fld="4" hier="0"/>
  </pageFields>
  <dataFields count="1">
    <dataField name="Soma de Contagem de bens" fld="8" baseField="0" baseItem="0"/>
  </dataFields>
  <formats count="24">
    <format dxfId="198">
      <pivotArea field="24" type="button" dataOnly="0" labelOnly="1" outline="0"/>
    </format>
    <format dxfId="197">
      <pivotArea dataOnly="0" labelOnly="1" outline="0" fieldPosition="0">
        <references count="1">
          <reference field="9" count="0"/>
        </references>
      </pivotArea>
    </format>
    <format dxfId="196">
      <pivotArea dataOnly="0" labelOnly="1" grandCol="1" outline="0" fieldPosition="0"/>
    </format>
    <format dxfId="195">
      <pivotArea field="24" type="button" dataOnly="0" labelOnly="1" outline="0"/>
    </format>
    <format dxfId="194">
      <pivotArea dataOnly="0" labelOnly="1" outline="0" fieldPosition="0">
        <references count="1">
          <reference field="9" count="0"/>
        </references>
      </pivotArea>
    </format>
    <format dxfId="193">
      <pivotArea dataOnly="0" labelOnly="1" grandCol="1" outline="0" fieldPosition="0"/>
    </format>
    <format dxfId="192">
      <pivotArea field="24" type="button" dataOnly="0" labelOnly="1" outline="0"/>
    </format>
    <format dxfId="191">
      <pivotArea dataOnly="0" labelOnly="1" outline="0" fieldPosition="0">
        <references count="1">
          <reference field="9" count="0"/>
        </references>
      </pivotArea>
    </format>
    <format dxfId="190">
      <pivotArea dataOnly="0" labelOnly="1" grandCol="1" outline="0" fieldPosition="0"/>
    </format>
    <format dxfId="189">
      <pivotArea grandRow="1" outline="0" fieldPosition="0"/>
    </format>
    <format dxfId="188">
      <pivotArea dataOnly="0" labelOnly="1" grandRow="1" outline="0" fieldPosition="0"/>
    </format>
    <format dxfId="187">
      <pivotArea outline="0" fieldPosition="0"/>
    </format>
    <format dxfId="186">
      <pivotArea dataOnly="0" labelOnly="1" outline="0" fieldPosition="0">
        <references count="1">
          <reference field="9" count="0"/>
        </references>
      </pivotArea>
    </format>
    <format dxfId="185">
      <pivotArea dataOnly="0" labelOnly="1" grandCol="1" outline="0" fieldPosition="0"/>
    </format>
    <format dxfId="184">
      <pivotArea outline="0" fieldPosition="0"/>
    </format>
    <format dxfId="183">
      <pivotArea dataOnly="0" labelOnly="1" outline="0" fieldPosition="0">
        <references count="1">
          <reference field="9" count="0"/>
        </references>
      </pivotArea>
    </format>
    <format dxfId="182">
      <pivotArea dataOnly="0" labelOnly="1" grandCol="1" outline="0" fieldPosition="0"/>
    </format>
    <format dxfId="181">
      <pivotArea grandRow="1" outline="0" fieldPosition="0"/>
    </format>
    <format dxfId="180">
      <pivotArea dataOnly="0" labelOnly="1" grandRow="1" outline="0" fieldPosition="0"/>
    </format>
    <format dxfId="179">
      <pivotArea outline="0" fieldPosition="0"/>
    </format>
    <format dxfId="178">
      <pivotArea field="24" type="button" dataOnly="0" labelOnly="1" outline="0"/>
    </format>
    <format dxfId="177">
      <pivotArea dataOnly="0" labelOnly="1" grandRow="1" outline="0" fieldPosition="0"/>
    </format>
    <format dxfId="176">
      <pivotArea dataOnly="0" labelOnly="1" outline="0" fieldPosition="0">
        <references count="1">
          <reference field="9" count="2">
            <x v="0"/>
            <x v="3"/>
          </reference>
        </references>
      </pivotArea>
    </format>
    <format dxfId="175">
      <pivotArea dataOnly="0" labelOnly="1" grandCol="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60.xml><?xml version="1.0" encoding="utf-8"?>
<pivotTableDefinition xmlns="http://schemas.openxmlformats.org/spreadsheetml/2006/main" xmlns:mc="http://schemas.openxmlformats.org/markup-compatibility/2006" xmlns:xr="http://schemas.microsoft.com/office/spreadsheetml/2014/revision" mc:Ignorable="xr" xr:uid="{00000000-0007-0000-1F00-00003B000000}" name="Tabela dinâmica24"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24:F36"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h="1" x="7"/>
        <item h="1" x="2"/>
        <item h="1" x="31"/>
        <item h="1" x="13"/>
        <item h="1" x="25"/>
        <item h="1" x="4"/>
        <item h="1" x="3"/>
        <item h="1" x="18"/>
        <item h="1" x="19"/>
        <item h="1" x="29"/>
        <item x="0"/>
        <item h="1"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h="1"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11">
    <i>
      <x v="1"/>
    </i>
    <i>
      <x v="5"/>
    </i>
    <i>
      <x v="7"/>
    </i>
    <i>
      <x v="8"/>
    </i>
    <i>
      <x v="9"/>
    </i>
    <i>
      <x v="11"/>
    </i>
    <i>
      <x v="13"/>
    </i>
    <i>
      <x v="16"/>
    </i>
    <i>
      <x v="18"/>
    </i>
    <i>
      <x v="19"/>
    </i>
    <i t="grand">
      <x/>
    </i>
  </rowItems>
  <colFields count="1">
    <field x="17"/>
  </colFields>
  <colItems count="5">
    <i>
      <x v="5"/>
    </i>
    <i>
      <x v="8"/>
    </i>
    <i>
      <x v="10"/>
    </i>
    <i>
      <x v="11"/>
    </i>
    <i t="grand">
      <x/>
    </i>
  </colItems>
  <pageFields count="1">
    <pageField fld="4" hier="0"/>
  </pageFields>
  <dataFields count="1">
    <dataField name="Contagem de Contagem processos T" fld="10" subtotal="count" baseField="0" baseItem="0"/>
  </dataFields>
  <formats count="23">
    <format dxfId="221">
      <pivotArea field="24" type="button" dataOnly="0" labelOnly="1" outline="0"/>
    </format>
    <format dxfId="220">
      <pivotArea dataOnly="0" labelOnly="1" grandCol="1" outline="0" fieldPosition="0"/>
    </format>
    <format dxfId="219">
      <pivotArea field="24" type="button" dataOnly="0" labelOnly="1" outline="0"/>
    </format>
    <format dxfId="218">
      <pivotArea dataOnly="0" labelOnly="1" grandCol="1" outline="0" fieldPosition="0"/>
    </format>
    <format dxfId="217">
      <pivotArea field="24" type="button" dataOnly="0" labelOnly="1" outline="0"/>
    </format>
    <format dxfId="216">
      <pivotArea dataOnly="0" labelOnly="1" grandCol="1" outline="0" fieldPosition="0"/>
    </format>
    <format dxfId="215">
      <pivotArea grandRow="1" outline="0" fieldPosition="0"/>
    </format>
    <format dxfId="214">
      <pivotArea dataOnly="0" labelOnly="1" grandRow="1" outline="0" fieldPosition="0"/>
    </format>
    <format dxfId="213">
      <pivotArea outline="0" fieldPosition="0"/>
    </format>
    <format dxfId="212">
      <pivotArea dataOnly="0" labelOnly="1" grandCol="1" outline="0" fieldPosition="0"/>
    </format>
    <format dxfId="211">
      <pivotArea outline="0" fieldPosition="0"/>
    </format>
    <format dxfId="210">
      <pivotArea dataOnly="0" labelOnly="1" grandCol="1" outline="0" fieldPosition="0"/>
    </format>
    <format dxfId="209">
      <pivotArea grandRow="1" outline="0" fieldPosition="0"/>
    </format>
    <format dxfId="208">
      <pivotArea dataOnly="0" labelOnly="1" grandRow="1" outline="0" fieldPosition="0"/>
    </format>
    <format dxfId="207">
      <pivotArea dataOnly="0" labelOnly="1" outline="0" fieldPosition="0">
        <references count="1">
          <reference field="17" count="1">
            <x v="5"/>
          </reference>
        </references>
      </pivotArea>
    </format>
    <format dxfId="206">
      <pivotArea dataOnly="0" labelOnly="1" outline="0" fieldPosition="0">
        <references count="1">
          <reference field="17" count="1">
            <x v="5"/>
          </reference>
        </references>
      </pivotArea>
    </format>
    <format dxfId="205">
      <pivotArea dataOnly="0" labelOnly="1" outline="0" fieldPosition="0">
        <references count="1">
          <reference field="17" count="3">
            <x v="5"/>
            <x v="7"/>
            <x v="11"/>
          </reference>
        </references>
      </pivotArea>
    </format>
    <format dxfId="204">
      <pivotArea dataOnly="0" labelOnly="1" outline="0" fieldPosition="0">
        <references count="1">
          <reference field="17" count="3">
            <x v="5"/>
            <x v="7"/>
            <x v="11"/>
          </reference>
        </references>
      </pivotArea>
    </format>
    <format dxfId="203">
      <pivotArea dataOnly="0" labelOnly="1" outline="0" fieldPosition="0">
        <references count="1">
          <reference field="17" count="1">
            <x v="6"/>
          </reference>
        </references>
      </pivotArea>
    </format>
    <format dxfId="202">
      <pivotArea dataOnly="0" labelOnly="1" outline="0" fieldPosition="0">
        <references count="1">
          <reference field="17" count="1">
            <x v="6"/>
          </reference>
        </references>
      </pivotArea>
    </format>
    <format dxfId="201">
      <pivotArea dataOnly="0" labelOnly="1" outline="0" fieldPosition="0">
        <references count="1">
          <reference field="17" count="2">
            <x v="2"/>
            <x v="3"/>
          </reference>
        </references>
      </pivotArea>
    </format>
    <format dxfId="200">
      <pivotArea dataOnly="0" labelOnly="1" outline="0" fieldPosition="0">
        <references count="1">
          <reference field="17" count="2">
            <x v="2"/>
            <x v="3"/>
          </reference>
        </references>
      </pivotArea>
    </format>
    <format dxfId="199">
      <pivotArea dataOnly="0" labelOnly="1" outline="0" fieldPosition="0">
        <references count="1">
          <reference field="17" count="3">
            <x v="8"/>
            <x v="9"/>
            <x v="10"/>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61.xml><?xml version="1.0" encoding="utf-8"?>
<pivotTableDefinition xmlns="http://schemas.openxmlformats.org/spreadsheetml/2006/main" xmlns:mc="http://schemas.openxmlformats.org/markup-compatibility/2006" xmlns:xr="http://schemas.microsoft.com/office/spreadsheetml/2014/revision" mc:Ignorable="xr" xr:uid="{00000000-0007-0000-2000-00003C000000}" name="Tabela dinâmica25"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26:G35"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h="1" x="7"/>
        <item h="1" x="2"/>
        <item h="1" x="31"/>
        <item h="1" x="13"/>
        <item h="1" x="25"/>
        <item h="1" x="4"/>
        <item h="1" x="3"/>
        <item h="1" x="18"/>
        <item h="1" x="19"/>
        <item h="1" x="29"/>
        <item h="1" x="0"/>
        <item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h="1"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8">
    <i>
      <x v="5"/>
    </i>
    <i>
      <x v="6"/>
    </i>
    <i>
      <x v="7"/>
    </i>
    <i>
      <x v="8"/>
    </i>
    <i>
      <x v="9"/>
    </i>
    <i>
      <x v="20"/>
    </i>
    <i>
      <x v="22"/>
    </i>
    <i t="grand">
      <x/>
    </i>
  </rowItems>
  <colFields count="1">
    <field x="17"/>
  </colFields>
  <colItems count="6">
    <i>
      <x v="2"/>
    </i>
    <i>
      <x v="5"/>
    </i>
    <i>
      <x v="7"/>
    </i>
    <i>
      <x v="8"/>
    </i>
    <i>
      <x v="11"/>
    </i>
    <i t="grand">
      <x/>
    </i>
  </colItems>
  <pageFields count="1">
    <pageField fld="4" hier="0"/>
  </pageFields>
  <dataFields count="1">
    <dataField name="Contagem de Contagem processos T" fld="10" subtotal="count" baseField="0" baseItem="0"/>
  </dataFields>
  <formats count="23">
    <format dxfId="154">
      <pivotArea field="24" type="button" dataOnly="0" labelOnly="1" outline="0"/>
    </format>
    <format dxfId="153">
      <pivotArea dataOnly="0" labelOnly="1" grandCol="1" outline="0" fieldPosition="0"/>
    </format>
    <format dxfId="152">
      <pivotArea field="24" type="button" dataOnly="0" labelOnly="1" outline="0"/>
    </format>
    <format dxfId="151">
      <pivotArea dataOnly="0" labelOnly="1" grandCol="1" outline="0" fieldPosition="0"/>
    </format>
    <format dxfId="150">
      <pivotArea field="24" type="button" dataOnly="0" labelOnly="1" outline="0"/>
    </format>
    <format dxfId="149">
      <pivotArea dataOnly="0" labelOnly="1" grandCol="1" outline="0" fieldPosition="0"/>
    </format>
    <format dxfId="148">
      <pivotArea grandRow="1" outline="0" fieldPosition="0"/>
    </format>
    <format dxfId="147">
      <pivotArea dataOnly="0" labelOnly="1" grandRow="1" outline="0" fieldPosition="0"/>
    </format>
    <format dxfId="146">
      <pivotArea outline="0" fieldPosition="0"/>
    </format>
    <format dxfId="145">
      <pivotArea dataOnly="0" labelOnly="1" grandCol="1" outline="0" fieldPosition="0"/>
    </format>
    <format dxfId="144">
      <pivotArea outline="0" fieldPosition="0"/>
    </format>
    <format dxfId="143">
      <pivotArea dataOnly="0" labelOnly="1" grandCol="1" outline="0" fieldPosition="0"/>
    </format>
    <format dxfId="142">
      <pivotArea grandRow="1" outline="0" fieldPosition="0"/>
    </format>
    <format dxfId="141">
      <pivotArea dataOnly="0" labelOnly="1" grandRow="1" outline="0" fieldPosition="0"/>
    </format>
    <format dxfId="140">
      <pivotArea dataOnly="0" labelOnly="1" outline="0" fieldPosition="0">
        <references count="1">
          <reference field="17" count="1">
            <x v="5"/>
          </reference>
        </references>
      </pivotArea>
    </format>
    <format dxfId="139">
      <pivotArea dataOnly="0" labelOnly="1" outline="0" fieldPosition="0">
        <references count="1">
          <reference field="17" count="1">
            <x v="5"/>
          </reference>
        </references>
      </pivotArea>
    </format>
    <format dxfId="138">
      <pivotArea dataOnly="0" labelOnly="1" outline="0" fieldPosition="0">
        <references count="1">
          <reference field="17" count="3">
            <x v="5"/>
            <x v="7"/>
            <x v="11"/>
          </reference>
        </references>
      </pivotArea>
    </format>
    <format dxfId="137">
      <pivotArea dataOnly="0" labelOnly="1" outline="0" fieldPosition="0">
        <references count="1">
          <reference field="17" count="3">
            <x v="5"/>
            <x v="7"/>
            <x v="11"/>
          </reference>
        </references>
      </pivotArea>
    </format>
    <format dxfId="136">
      <pivotArea dataOnly="0" labelOnly="1" outline="0" fieldPosition="0">
        <references count="1">
          <reference field="17" count="1">
            <x v="6"/>
          </reference>
        </references>
      </pivotArea>
    </format>
    <format dxfId="135">
      <pivotArea dataOnly="0" labelOnly="1" outline="0" fieldPosition="0">
        <references count="1">
          <reference field="17" count="1">
            <x v="6"/>
          </reference>
        </references>
      </pivotArea>
    </format>
    <format dxfId="134">
      <pivotArea dataOnly="0" labelOnly="1" outline="0" fieldPosition="0">
        <references count="1">
          <reference field="17" count="2">
            <x v="2"/>
            <x v="3"/>
          </reference>
        </references>
      </pivotArea>
    </format>
    <format dxfId="133">
      <pivotArea dataOnly="0" labelOnly="1" outline="0" fieldPosition="0">
        <references count="1">
          <reference field="17" count="2">
            <x v="2"/>
            <x v="3"/>
          </reference>
        </references>
      </pivotArea>
    </format>
    <format dxfId="132">
      <pivotArea dataOnly="0" labelOnly="1" outline="0" fieldPosition="0">
        <references count="1">
          <reference field="17" count="3">
            <x v="8"/>
            <x v="9"/>
            <x v="10"/>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62.xml><?xml version="1.0" encoding="utf-8"?>
<pivotTableDefinition xmlns="http://schemas.openxmlformats.org/spreadsheetml/2006/main" xmlns:mc="http://schemas.openxmlformats.org/markup-compatibility/2006" xmlns:xr="http://schemas.microsoft.com/office/spreadsheetml/2014/revision" mc:Ignorable="xr" xr:uid="{00000000-0007-0000-2000-00003D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E20"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h="1" x="7"/>
        <item h="1" x="2"/>
        <item h="1" x="31"/>
        <item h="1" x="13"/>
        <item h="1" x="25"/>
        <item h="1" x="4"/>
        <item h="1" x="3"/>
        <item h="1" x="18"/>
        <item h="1" x="19"/>
        <item h="1" x="29"/>
        <item h="1" x="0"/>
        <item x="10"/>
        <item h="1"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11">
    <i>
      <x v="5"/>
    </i>
    <i>
      <x v="6"/>
    </i>
    <i>
      <x v="7"/>
    </i>
    <i>
      <x v="8"/>
    </i>
    <i>
      <x v="9"/>
    </i>
    <i>
      <x v="11"/>
    </i>
    <i>
      <x v="15"/>
    </i>
    <i>
      <x v="19"/>
    </i>
    <i>
      <x v="20"/>
    </i>
    <i>
      <x v="22"/>
    </i>
    <i t="grand">
      <x/>
    </i>
  </rowItems>
  <colFields count="1">
    <field x="9"/>
  </colFields>
  <colItems count="4">
    <i>
      <x/>
    </i>
    <i>
      <x v="1"/>
    </i>
    <i>
      <x v="3"/>
    </i>
    <i t="grand">
      <x/>
    </i>
  </colItems>
  <pageFields count="1">
    <pageField fld="4" hier="0"/>
  </pageFields>
  <dataFields count="1">
    <dataField name="Soma de Contagem de bens" fld="8" baseField="0" baseItem="0"/>
  </dataFields>
  <formats count="20">
    <format dxfId="174">
      <pivotArea field="24" type="button" dataOnly="0" labelOnly="1" outline="0"/>
    </format>
    <format dxfId="173">
      <pivotArea dataOnly="0" labelOnly="1" outline="0" fieldPosition="0">
        <references count="1">
          <reference field="9" count="0"/>
        </references>
      </pivotArea>
    </format>
    <format dxfId="172">
      <pivotArea dataOnly="0" labelOnly="1" grandCol="1" outline="0" fieldPosition="0"/>
    </format>
    <format dxfId="171">
      <pivotArea field="24" type="button" dataOnly="0" labelOnly="1" outline="0"/>
    </format>
    <format dxfId="170">
      <pivotArea dataOnly="0" labelOnly="1" outline="0" fieldPosition="0">
        <references count="1">
          <reference field="9" count="0"/>
        </references>
      </pivotArea>
    </format>
    <format dxfId="169">
      <pivotArea dataOnly="0" labelOnly="1" grandCol="1" outline="0" fieldPosition="0"/>
    </format>
    <format dxfId="168">
      <pivotArea field="24" type="button" dataOnly="0" labelOnly="1" outline="0"/>
    </format>
    <format dxfId="167">
      <pivotArea dataOnly="0" labelOnly="1" outline="0" fieldPosition="0">
        <references count="1">
          <reference field="9" count="0"/>
        </references>
      </pivotArea>
    </format>
    <format dxfId="166">
      <pivotArea dataOnly="0" labelOnly="1" grandCol="1" outline="0" fieldPosition="0"/>
    </format>
    <format dxfId="165">
      <pivotArea grandRow="1" outline="0" fieldPosition="0"/>
    </format>
    <format dxfId="164">
      <pivotArea dataOnly="0" labelOnly="1" grandRow="1" outline="0" fieldPosition="0"/>
    </format>
    <format dxfId="163">
      <pivotArea outline="0" fieldPosition="0"/>
    </format>
    <format dxfId="162">
      <pivotArea dataOnly="0" labelOnly="1" outline="0" fieldPosition="0">
        <references count="1">
          <reference field="9" count="0"/>
        </references>
      </pivotArea>
    </format>
    <format dxfId="161">
      <pivotArea dataOnly="0" labelOnly="1" grandCol="1" outline="0" fieldPosition="0"/>
    </format>
    <format dxfId="160">
      <pivotArea outline="0" fieldPosition="0"/>
    </format>
    <format dxfId="159">
      <pivotArea dataOnly="0" labelOnly="1" outline="0" fieldPosition="0">
        <references count="1">
          <reference field="9" count="0"/>
        </references>
      </pivotArea>
    </format>
    <format dxfId="158">
      <pivotArea dataOnly="0" labelOnly="1" grandCol="1" outline="0" fieldPosition="0"/>
    </format>
    <format dxfId="157">
      <pivotArea grandRow="1" outline="0" fieldPosition="0"/>
    </format>
    <format dxfId="156">
      <pivotArea dataOnly="0" labelOnly="1" grandRow="1" outline="0" fieldPosition="0"/>
    </format>
    <format dxfId="155">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63.xml><?xml version="1.0" encoding="utf-8"?>
<pivotTableDefinition xmlns="http://schemas.openxmlformats.org/spreadsheetml/2006/main" xmlns:mc="http://schemas.openxmlformats.org/markup-compatibility/2006" xmlns:xr="http://schemas.microsoft.com/office/spreadsheetml/2014/revision" mc:Ignorable="xr" xr:uid="{00000000-0007-0000-2100-00003E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D16"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h="1" x="7"/>
        <item h="1" x="2"/>
        <item h="1" x="31"/>
        <item h="1" x="13"/>
        <item h="1" x="25"/>
        <item h="1" x="4"/>
        <item h="1" x="3"/>
        <item h="1" x="18"/>
        <item h="1" x="19"/>
        <item h="1" x="29"/>
        <item h="1" x="0"/>
        <item h="1" x="10"/>
        <item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7">
    <i>
      <x v="5"/>
    </i>
    <i>
      <x v="6"/>
    </i>
    <i>
      <x v="7"/>
    </i>
    <i>
      <x v="8"/>
    </i>
    <i>
      <x v="9"/>
    </i>
    <i>
      <x v="20"/>
    </i>
    <i t="grand">
      <x/>
    </i>
  </rowItems>
  <colFields count="1">
    <field x="9"/>
  </colFields>
  <colItems count="3">
    <i>
      <x/>
    </i>
    <i>
      <x v="3"/>
    </i>
    <i t="grand">
      <x/>
    </i>
  </colItems>
  <pageFields count="1">
    <pageField fld="4" hier="0"/>
  </pageFields>
  <dataFields count="1">
    <dataField name="Soma de Contagem de bens" fld="8" baseField="0" baseItem="0"/>
  </dataFields>
  <formats count="24">
    <format dxfId="108">
      <pivotArea field="24" type="button" dataOnly="0" labelOnly="1" outline="0"/>
    </format>
    <format dxfId="107">
      <pivotArea dataOnly="0" labelOnly="1" outline="0" fieldPosition="0">
        <references count="1">
          <reference field="9" count="0"/>
        </references>
      </pivotArea>
    </format>
    <format dxfId="106">
      <pivotArea dataOnly="0" labelOnly="1" grandCol="1" outline="0" fieldPosition="0"/>
    </format>
    <format dxfId="105">
      <pivotArea field="24" type="button" dataOnly="0" labelOnly="1" outline="0"/>
    </format>
    <format dxfId="104">
      <pivotArea dataOnly="0" labelOnly="1" outline="0" fieldPosition="0">
        <references count="1">
          <reference field="9" count="0"/>
        </references>
      </pivotArea>
    </format>
    <format dxfId="103">
      <pivotArea dataOnly="0" labelOnly="1" grandCol="1" outline="0" fieldPosition="0"/>
    </format>
    <format dxfId="102">
      <pivotArea field="24" type="button" dataOnly="0" labelOnly="1" outline="0"/>
    </format>
    <format dxfId="101">
      <pivotArea dataOnly="0" labelOnly="1" outline="0" fieldPosition="0">
        <references count="1">
          <reference field="9" count="0"/>
        </references>
      </pivotArea>
    </format>
    <format dxfId="100">
      <pivotArea dataOnly="0" labelOnly="1" grandCol="1" outline="0" fieldPosition="0"/>
    </format>
    <format dxfId="99">
      <pivotArea grandRow="1" outline="0" fieldPosition="0"/>
    </format>
    <format dxfId="98">
      <pivotArea dataOnly="0" labelOnly="1" grandRow="1" outline="0" fieldPosition="0"/>
    </format>
    <format dxfId="97">
      <pivotArea outline="0" fieldPosition="0"/>
    </format>
    <format dxfId="96">
      <pivotArea dataOnly="0" labelOnly="1" outline="0" fieldPosition="0">
        <references count="1">
          <reference field="9" count="0"/>
        </references>
      </pivotArea>
    </format>
    <format dxfId="95">
      <pivotArea dataOnly="0" labelOnly="1" grandCol="1" outline="0" fieldPosition="0"/>
    </format>
    <format dxfId="94">
      <pivotArea outline="0" fieldPosition="0"/>
    </format>
    <format dxfId="93">
      <pivotArea dataOnly="0" labelOnly="1" outline="0" fieldPosition="0">
        <references count="1">
          <reference field="9" count="0"/>
        </references>
      </pivotArea>
    </format>
    <format dxfId="92">
      <pivotArea dataOnly="0" labelOnly="1" grandCol="1" outline="0" fieldPosition="0"/>
    </format>
    <format dxfId="91">
      <pivotArea grandRow="1" outline="0" fieldPosition="0"/>
    </format>
    <format dxfId="90">
      <pivotArea dataOnly="0" labelOnly="1" grandRow="1" outline="0" fieldPosition="0"/>
    </format>
    <format dxfId="89">
      <pivotArea outline="0" fieldPosition="0"/>
    </format>
    <format dxfId="88">
      <pivotArea field="24" type="button" dataOnly="0" labelOnly="1" outline="0"/>
    </format>
    <format dxfId="87">
      <pivotArea dataOnly="0" labelOnly="1" grandRow="1" outline="0" fieldPosition="0"/>
    </format>
    <format dxfId="86">
      <pivotArea dataOnly="0" labelOnly="1" outline="0" fieldPosition="0">
        <references count="1">
          <reference field="9" count="2">
            <x v="0"/>
            <x v="3"/>
          </reference>
        </references>
      </pivotArea>
    </format>
    <format dxfId="85">
      <pivotArea dataOnly="0" labelOnly="1" grandCol="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64.xml><?xml version="1.0" encoding="utf-8"?>
<pivotTableDefinition xmlns="http://schemas.openxmlformats.org/spreadsheetml/2006/main" xmlns:mc="http://schemas.openxmlformats.org/markup-compatibility/2006" xmlns:xr="http://schemas.microsoft.com/office/spreadsheetml/2014/revision" mc:Ignorable="xr" xr:uid="{00000000-0007-0000-2100-00003F000000}" name="Tabela dinâmica26"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22:D28"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h="1" x="7"/>
        <item h="1" x="2"/>
        <item h="1" x="31"/>
        <item h="1" x="13"/>
        <item h="1" x="25"/>
        <item h="1" x="4"/>
        <item h="1" x="3"/>
        <item h="1" x="18"/>
        <item h="1" x="19"/>
        <item h="1" x="29"/>
        <item h="1" x="0"/>
        <item h="1" x="10"/>
        <item x="16"/>
        <item h="1"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h="1"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5">
    <i>
      <x v="7"/>
    </i>
    <i>
      <x v="9"/>
    </i>
    <i>
      <x v="13"/>
    </i>
    <i>
      <x v="18"/>
    </i>
    <i t="grand">
      <x/>
    </i>
  </rowItems>
  <colFields count="1">
    <field x="17"/>
  </colFields>
  <colItems count="3">
    <i>
      <x v="5"/>
    </i>
    <i>
      <x v="11"/>
    </i>
    <i t="grand">
      <x/>
    </i>
  </colItems>
  <pageFields count="1">
    <pageField fld="4" hier="0"/>
  </pageFields>
  <dataFields count="1">
    <dataField name="Contagem de Contagem processos T" fld="10" subtotal="count" baseField="0" baseItem="0"/>
  </dataFields>
  <formats count="23">
    <format dxfId="131">
      <pivotArea field="24" type="button" dataOnly="0" labelOnly="1" outline="0"/>
    </format>
    <format dxfId="130">
      <pivotArea dataOnly="0" labelOnly="1" grandCol="1" outline="0" fieldPosition="0"/>
    </format>
    <format dxfId="129">
      <pivotArea field="24" type="button" dataOnly="0" labelOnly="1" outline="0"/>
    </format>
    <format dxfId="128">
      <pivotArea dataOnly="0" labelOnly="1" grandCol="1" outline="0" fieldPosition="0"/>
    </format>
    <format dxfId="127">
      <pivotArea field="24" type="button" dataOnly="0" labelOnly="1" outline="0"/>
    </format>
    <format dxfId="126">
      <pivotArea dataOnly="0" labelOnly="1" grandCol="1" outline="0" fieldPosition="0"/>
    </format>
    <format dxfId="125">
      <pivotArea grandRow="1" outline="0" fieldPosition="0"/>
    </format>
    <format dxfId="124">
      <pivotArea dataOnly="0" labelOnly="1" grandRow="1" outline="0" fieldPosition="0"/>
    </format>
    <format dxfId="123">
      <pivotArea outline="0" fieldPosition="0"/>
    </format>
    <format dxfId="122">
      <pivotArea dataOnly="0" labelOnly="1" grandCol="1" outline="0" fieldPosition="0"/>
    </format>
    <format dxfId="121">
      <pivotArea outline="0" fieldPosition="0"/>
    </format>
    <format dxfId="120">
      <pivotArea dataOnly="0" labelOnly="1" grandCol="1" outline="0" fieldPosition="0"/>
    </format>
    <format dxfId="119">
      <pivotArea grandRow="1" outline="0" fieldPosition="0"/>
    </format>
    <format dxfId="118">
      <pivotArea dataOnly="0" labelOnly="1" grandRow="1" outline="0" fieldPosition="0"/>
    </format>
    <format dxfId="117">
      <pivotArea dataOnly="0" labelOnly="1" outline="0" fieldPosition="0">
        <references count="1">
          <reference field="17" count="1">
            <x v="5"/>
          </reference>
        </references>
      </pivotArea>
    </format>
    <format dxfId="116">
      <pivotArea dataOnly="0" labelOnly="1" outline="0" fieldPosition="0">
        <references count="1">
          <reference field="17" count="1">
            <x v="5"/>
          </reference>
        </references>
      </pivotArea>
    </format>
    <format dxfId="115">
      <pivotArea dataOnly="0" labelOnly="1" outline="0" fieldPosition="0">
        <references count="1">
          <reference field="17" count="3">
            <x v="5"/>
            <x v="7"/>
            <x v="11"/>
          </reference>
        </references>
      </pivotArea>
    </format>
    <format dxfId="114">
      <pivotArea dataOnly="0" labelOnly="1" outline="0" fieldPosition="0">
        <references count="1">
          <reference field="17" count="3">
            <x v="5"/>
            <x v="7"/>
            <x v="11"/>
          </reference>
        </references>
      </pivotArea>
    </format>
    <format dxfId="113">
      <pivotArea dataOnly="0" labelOnly="1" outline="0" fieldPosition="0">
        <references count="1">
          <reference field="17" count="1">
            <x v="6"/>
          </reference>
        </references>
      </pivotArea>
    </format>
    <format dxfId="112">
      <pivotArea dataOnly="0" labelOnly="1" outline="0" fieldPosition="0">
        <references count="1">
          <reference field="17" count="1">
            <x v="6"/>
          </reference>
        </references>
      </pivotArea>
    </format>
    <format dxfId="111">
      <pivotArea dataOnly="0" labelOnly="1" outline="0" fieldPosition="0">
        <references count="1">
          <reference field="17" count="2">
            <x v="2"/>
            <x v="3"/>
          </reference>
        </references>
      </pivotArea>
    </format>
    <format dxfId="110">
      <pivotArea dataOnly="0" labelOnly="1" outline="0" fieldPosition="0">
        <references count="1">
          <reference field="17" count="2">
            <x v="2"/>
            <x v="3"/>
          </reference>
        </references>
      </pivotArea>
    </format>
    <format dxfId="109">
      <pivotArea dataOnly="0" labelOnly="1" outline="0" fieldPosition="0">
        <references count="1">
          <reference field="17" count="3">
            <x v="8"/>
            <x v="9"/>
            <x v="10"/>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65.xml><?xml version="1.0" encoding="utf-8"?>
<pivotTableDefinition xmlns="http://schemas.openxmlformats.org/spreadsheetml/2006/main" xmlns:mc="http://schemas.openxmlformats.org/markup-compatibility/2006" xmlns:xr="http://schemas.microsoft.com/office/spreadsheetml/2014/revision" mc:Ignorable="xr" xr:uid="{00000000-0007-0000-2200-000040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E19"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h="1" x="7"/>
        <item h="1" x="2"/>
        <item h="1" x="31"/>
        <item h="1" x="13"/>
        <item h="1" x="25"/>
        <item h="1" x="4"/>
        <item h="1" x="3"/>
        <item h="1" x="18"/>
        <item h="1" x="19"/>
        <item h="1" x="29"/>
        <item h="1" x="0"/>
        <item h="1" x="10"/>
        <item h="1" x="16"/>
        <item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10">
    <i>
      <x v="5"/>
    </i>
    <i>
      <x v="6"/>
    </i>
    <i>
      <x v="7"/>
    </i>
    <i>
      <x v="8"/>
    </i>
    <i>
      <x v="9"/>
    </i>
    <i>
      <x v="14"/>
    </i>
    <i>
      <x v="15"/>
    </i>
    <i>
      <x v="19"/>
    </i>
    <i>
      <x v="20"/>
    </i>
    <i t="grand">
      <x/>
    </i>
  </rowItems>
  <colFields count="1">
    <field x="9"/>
  </colFields>
  <colItems count="4">
    <i>
      <x/>
    </i>
    <i>
      <x v="1"/>
    </i>
    <i>
      <x v="3"/>
    </i>
    <i t="grand">
      <x/>
    </i>
  </colItems>
  <pageFields count="1">
    <pageField fld="4" hier="0"/>
  </pageFields>
  <dataFields count="1">
    <dataField name="Soma de Contagem de bens" fld="8" baseField="0" baseItem="0"/>
  </dataFields>
  <formats count="20">
    <format dxfId="61">
      <pivotArea field="24" type="button" dataOnly="0" labelOnly="1" outline="0"/>
    </format>
    <format dxfId="60">
      <pivotArea dataOnly="0" labelOnly="1" outline="0" fieldPosition="0">
        <references count="1">
          <reference field="9" count="0"/>
        </references>
      </pivotArea>
    </format>
    <format dxfId="59">
      <pivotArea dataOnly="0" labelOnly="1" grandCol="1" outline="0" fieldPosition="0"/>
    </format>
    <format dxfId="58">
      <pivotArea field="24" type="button" dataOnly="0" labelOnly="1" outline="0"/>
    </format>
    <format dxfId="57">
      <pivotArea dataOnly="0" labelOnly="1" outline="0" fieldPosition="0">
        <references count="1">
          <reference field="9" count="0"/>
        </references>
      </pivotArea>
    </format>
    <format dxfId="56">
      <pivotArea dataOnly="0" labelOnly="1" grandCol="1" outline="0" fieldPosition="0"/>
    </format>
    <format dxfId="55">
      <pivotArea field="24" type="button" dataOnly="0" labelOnly="1" outline="0"/>
    </format>
    <format dxfId="54">
      <pivotArea dataOnly="0" labelOnly="1" outline="0" fieldPosition="0">
        <references count="1">
          <reference field="9" count="0"/>
        </references>
      </pivotArea>
    </format>
    <format dxfId="53">
      <pivotArea dataOnly="0" labelOnly="1" grandCol="1" outline="0" fieldPosition="0"/>
    </format>
    <format dxfId="52">
      <pivotArea grandRow="1" outline="0" fieldPosition="0"/>
    </format>
    <format dxfId="51">
      <pivotArea dataOnly="0" labelOnly="1" grandRow="1" outline="0" fieldPosition="0"/>
    </format>
    <format dxfId="50">
      <pivotArea outline="0" fieldPosition="0"/>
    </format>
    <format dxfId="49">
      <pivotArea dataOnly="0" labelOnly="1" outline="0" fieldPosition="0">
        <references count="1">
          <reference field="9" count="0"/>
        </references>
      </pivotArea>
    </format>
    <format dxfId="48">
      <pivotArea dataOnly="0" labelOnly="1" grandCol="1" outline="0" fieldPosition="0"/>
    </format>
    <format dxfId="47">
      <pivotArea outline="0" fieldPosition="0"/>
    </format>
    <format dxfId="46">
      <pivotArea dataOnly="0" labelOnly="1" outline="0" fieldPosition="0">
        <references count="1">
          <reference field="9" count="0"/>
        </references>
      </pivotArea>
    </format>
    <format dxfId="45">
      <pivotArea dataOnly="0" labelOnly="1" grandCol="1" outline="0" fieldPosition="0"/>
    </format>
    <format dxfId="44">
      <pivotArea grandRow="1" outline="0" fieldPosition="0"/>
    </format>
    <format dxfId="43">
      <pivotArea dataOnly="0" labelOnly="1" grandRow="1" outline="0" fieldPosition="0"/>
    </format>
    <format dxfId="42">
      <pivotArea type="all" dataOnly="0"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66.xml><?xml version="1.0" encoding="utf-8"?>
<pivotTableDefinition xmlns="http://schemas.openxmlformats.org/spreadsheetml/2006/main" xmlns:mc="http://schemas.openxmlformats.org/markup-compatibility/2006" xmlns:xr="http://schemas.microsoft.com/office/spreadsheetml/2014/revision" mc:Ignorable="xr" xr:uid="{00000000-0007-0000-2200-000041000000}" name="Tabela dinâmica27"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25:F39"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h="1" x="7"/>
        <item h="1" x="2"/>
        <item h="1" x="31"/>
        <item h="1" x="13"/>
        <item h="1" x="25"/>
        <item h="1" x="4"/>
        <item h="1" x="3"/>
        <item h="1" x="18"/>
        <item h="1" x="19"/>
        <item h="1" x="29"/>
        <item h="1" x="0"/>
        <item h="1" x="10"/>
        <item h="1" x="16"/>
        <item x="12"/>
        <item h="1"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h="1"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13">
    <i>
      <x v="5"/>
    </i>
    <i>
      <x v="6"/>
    </i>
    <i>
      <x v="7"/>
    </i>
    <i>
      <x v="8"/>
    </i>
    <i>
      <x v="9"/>
    </i>
    <i>
      <x v="11"/>
    </i>
    <i>
      <x v="13"/>
    </i>
    <i>
      <x v="16"/>
    </i>
    <i>
      <x v="18"/>
    </i>
    <i>
      <x v="19"/>
    </i>
    <i>
      <x v="20"/>
    </i>
    <i>
      <x v="22"/>
    </i>
    <i t="grand">
      <x/>
    </i>
  </rowItems>
  <colFields count="1">
    <field x="17"/>
  </colFields>
  <colItems count="5">
    <i>
      <x v="5"/>
    </i>
    <i>
      <x v="7"/>
    </i>
    <i>
      <x v="8"/>
    </i>
    <i>
      <x v="11"/>
    </i>
    <i t="grand">
      <x/>
    </i>
  </colItems>
  <pageFields count="1">
    <pageField fld="4" hier="0"/>
  </pageFields>
  <dataFields count="1">
    <dataField name="Contagem de Contagem processos T" fld="10" subtotal="count" baseField="0" baseItem="0"/>
  </dataFields>
  <formats count="23">
    <format dxfId="84">
      <pivotArea field="24" type="button" dataOnly="0" labelOnly="1" outline="0"/>
    </format>
    <format dxfId="83">
      <pivotArea dataOnly="0" labelOnly="1" grandCol="1" outline="0" fieldPosition="0"/>
    </format>
    <format dxfId="82">
      <pivotArea field="24" type="button" dataOnly="0" labelOnly="1" outline="0"/>
    </format>
    <format dxfId="81">
      <pivotArea dataOnly="0" labelOnly="1" grandCol="1" outline="0" fieldPosition="0"/>
    </format>
    <format dxfId="80">
      <pivotArea field="24" type="button" dataOnly="0" labelOnly="1" outline="0"/>
    </format>
    <format dxfId="79">
      <pivotArea dataOnly="0" labelOnly="1" grandCol="1" outline="0" fieldPosition="0"/>
    </format>
    <format dxfId="78">
      <pivotArea grandRow="1" outline="0" fieldPosition="0"/>
    </format>
    <format dxfId="77">
      <pivotArea dataOnly="0" labelOnly="1" grandRow="1" outline="0" fieldPosition="0"/>
    </format>
    <format dxfId="76">
      <pivotArea outline="0" fieldPosition="0"/>
    </format>
    <format dxfId="75">
      <pivotArea dataOnly="0" labelOnly="1" grandCol="1" outline="0" fieldPosition="0"/>
    </format>
    <format dxfId="74">
      <pivotArea outline="0" fieldPosition="0"/>
    </format>
    <format dxfId="73">
      <pivotArea dataOnly="0" labelOnly="1" grandCol="1" outline="0" fieldPosition="0"/>
    </format>
    <format dxfId="72">
      <pivotArea grandRow="1" outline="0" fieldPosition="0"/>
    </format>
    <format dxfId="71">
      <pivotArea dataOnly="0" labelOnly="1" grandRow="1" outline="0" fieldPosition="0"/>
    </format>
    <format dxfId="70">
      <pivotArea dataOnly="0" labelOnly="1" outline="0" fieldPosition="0">
        <references count="1">
          <reference field="17" count="1">
            <x v="5"/>
          </reference>
        </references>
      </pivotArea>
    </format>
    <format dxfId="69">
      <pivotArea dataOnly="0" labelOnly="1" outline="0" fieldPosition="0">
        <references count="1">
          <reference field="17" count="1">
            <x v="5"/>
          </reference>
        </references>
      </pivotArea>
    </format>
    <format dxfId="68">
      <pivotArea dataOnly="0" labelOnly="1" outline="0" fieldPosition="0">
        <references count="1">
          <reference field="17" count="3">
            <x v="5"/>
            <x v="7"/>
            <x v="11"/>
          </reference>
        </references>
      </pivotArea>
    </format>
    <format dxfId="67">
      <pivotArea dataOnly="0" labelOnly="1" outline="0" fieldPosition="0">
        <references count="1">
          <reference field="17" count="3">
            <x v="5"/>
            <x v="7"/>
            <x v="11"/>
          </reference>
        </references>
      </pivotArea>
    </format>
    <format dxfId="66">
      <pivotArea dataOnly="0" labelOnly="1" outline="0" fieldPosition="0">
        <references count="1">
          <reference field="17" count="1">
            <x v="6"/>
          </reference>
        </references>
      </pivotArea>
    </format>
    <format dxfId="65">
      <pivotArea dataOnly="0" labelOnly="1" outline="0" fieldPosition="0">
        <references count="1">
          <reference field="17" count="1">
            <x v="6"/>
          </reference>
        </references>
      </pivotArea>
    </format>
    <format dxfId="64">
      <pivotArea dataOnly="0" labelOnly="1" outline="0" fieldPosition="0">
        <references count="1">
          <reference field="17" count="2">
            <x v="2"/>
            <x v="3"/>
          </reference>
        </references>
      </pivotArea>
    </format>
    <format dxfId="63">
      <pivotArea dataOnly="0" labelOnly="1" outline="0" fieldPosition="0">
        <references count="1">
          <reference field="17" count="2">
            <x v="2"/>
            <x v="3"/>
          </reference>
        </references>
      </pivotArea>
    </format>
    <format dxfId="62">
      <pivotArea dataOnly="0" labelOnly="1" outline="0" fieldPosition="0">
        <references count="1">
          <reference field="17" count="3">
            <x v="8"/>
            <x v="9"/>
            <x v="10"/>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67.xml><?xml version="1.0" encoding="utf-8"?>
<pivotTableDefinition xmlns="http://schemas.openxmlformats.org/spreadsheetml/2006/main" xmlns:mc="http://schemas.openxmlformats.org/markup-compatibility/2006" xmlns:xr="http://schemas.microsoft.com/office/spreadsheetml/2014/revision" mc:Ignorable="xr" xr:uid="{00000000-0007-0000-2300-000042000000}" name="Tabela dinâmica28"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18:D22"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h="1" x="7"/>
        <item h="1" x="2"/>
        <item h="1" x="31"/>
        <item h="1" x="13"/>
        <item h="1" x="25"/>
        <item h="1" x="4"/>
        <item h="1" x="3"/>
        <item h="1" x="18"/>
        <item h="1" x="19"/>
        <item h="1" x="29"/>
        <item h="1" x="0"/>
        <item h="1" x="10"/>
        <item h="1" x="16"/>
        <item h="1" x="12"/>
        <item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Col" compact="0" outline="0" subtotalTop="0" showAll="0" includeNewItemsInFilter="1">
      <items count="16">
        <item h="1" x="6"/>
        <item h="1" m="1" x="14"/>
        <item x="7"/>
        <item x="11"/>
        <item h="1" x="4"/>
        <item x="8"/>
        <item x="5"/>
        <item x="3"/>
        <item x="10"/>
        <item h="1" x="2"/>
        <item x="12"/>
        <item x="9"/>
        <item h="1" x="0"/>
        <item h="1" x="1"/>
        <item x="13"/>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3">
    <i>
      <x v="7"/>
    </i>
    <i>
      <x v="8"/>
    </i>
    <i t="grand">
      <x/>
    </i>
  </rowItems>
  <colFields count="1">
    <field x="17"/>
  </colFields>
  <colItems count="3">
    <i>
      <x v="5"/>
    </i>
    <i>
      <x v="7"/>
    </i>
    <i t="grand">
      <x/>
    </i>
  </colItems>
  <pageFields count="1">
    <pageField fld="4" hier="0"/>
  </pageFields>
  <dataFields count="1">
    <dataField name="Contagem de Contagem processos T" fld="10" subtotal="count" baseField="0" baseItem="0"/>
  </dataFields>
  <formats count="23">
    <format dxfId="22">
      <pivotArea field="24" type="button" dataOnly="0" labelOnly="1" outline="0"/>
    </format>
    <format dxfId="21">
      <pivotArea dataOnly="0" labelOnly="1" grandCol="1" outline="0" fieldPosition="0"/>
    </format>
    <format dxfId="20">
      <pivotArea field="24" type="button" dataOnly="0" labelOnly="1" outline="0"/>
    </format>
    <format dxfId="19">
      <pivotArea dataOnly="0" labelOnly="1" grandCol="1" outline="0" fieldPosition="0"/>
    </format>
    <format dxfId="18">
      <pivotArea field="24" type="button" dataOnly="0" labelOnly="1" outline="0"/>
    </format>
    <format dxfId="17">
      <pivotArea dataOnly="0" labelOnly="1" grandCol="1" outline="0" fieldPosition="0"/>
    </format>
    <format dxfId="16">
      <pivotArea grandRow="1" outline="0" fieldPosition="0"/>
    </format>
    <format dxfId="15">
      <pivotArea dataOnly="0" labelOnly="1" grandRow="1" outline="0" fieldPosition="0"/>
    </format>
    <format dxfId="14">
      <pivotArea outline="0" fieldPosition="0"/>
    </format>
    <format dxfId="13">
      <pivotArea dataOnly="0" labelOnly="1" grandCol="1" outline="0" fieldPosition="0"/>
    </format>
    <format dxfId="12">
      <pivotArea outline="0" fieldPosition="0"/>
    </format>
    <format dxfId="11">
      <pivotArea dataOnly="0" labelOnly="1" grandCol="1" outline="0" fieldPosition="0"/>
    </format>
    <format dxfId="10">
      <pivotArea grandRow="1" outline="0" fieldPosition="0"/>
    </format>
    <format dxfId="9">
      <pivotArea dataOnly="0" labelOnly="1" grandRow="1" outline="0" fieldPosition="0"/>
    </format>
    <format dxfId="8">
      <pivotArea dataOnly="0" labelOnly="1" outline="0" fieldPosition="0">
        <references count="1">
          <reference field="17" count="1">
            <x v="5"/>
          </reference>
        </references>
      </pivotArea>
    </format>
    <format dxfId="7">
      <pivotArea dataOnly="0" labelOnly="1" outline="0" fieldPosition="0">
        <references count="1">
          <reference field="17" count="1">
            <x v="5"/>
          </reference>
        </references>
      </pivotArea>
    </format>
    <format dxfId="6">
      <pivotArea dataOnly="0" labelOnly="1" outline="0" fieldPosition="0">
        <references count="1">
          <reference field="17" count="3">
            <x v="5"/>
            <x v="7"/>
            <x v="11"/>
          </reference>
        </references>
      </pivotArea>
    </format>
    <format dxfId="5">
      <pivotArea dataOnly="0" labelOnly="1" outline="0" fieldPosition="0">
        <references count="1">
          <reference field="17" count="3">
            <x v="5"/>
            <x v="7"/>
            <x v="11"/>
          </reference>
        </references>
      </pivotArea>
    </format>
    <format dxfId="4">
      <pivotArea dataOnly="0" labelOnly="1" outline="0" fieldPosition="0">
        <references count="1">
          <reference field="17" count="1">
            <x v="6"/>
          </reference>
        </references>
      </pivotArea>
    </format>
    <format dxfId="3">
      <pivotArea dataOnly="0" labelOnly="1" outline="0" fieldPosition="0">
        <references count="1">
          <reference field="17" count="1">
            <x v="6"/>
          </reference>
        </references>
      </pivotArea>
    </format>
    <format dxfId="2">
      <pivotArea dataOnly="0" labelOnly="1" outline="0" fieldPosition="0">
        <references count="1">
          <reference field="17" count="2">
            <x v="2"/>
            <x v="3"/>
          </reference>
        </references>
      </pivotArea>
    </format>
    <format dxfId="1">
      <pivotArea dataOnly="0" labelOnly="1" outline="0" fieldPosition="0">
        <references count="1">
          <reference field="17" count="2">
            <x v="2"/>
            <x v="3"/>
          </reference>
        </references>
      </pivotArea>
    </format>
    <format dxfId="0">
      <pivotArea dataOnly="0" labelOnly="1" outline="0" fieldPosition="0">
        <references count="1">
          <reference field="17" count="3">
            <x v="8"/>
            <x v="9"/>
            <x v="10"/>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68.xml><?xml version="1.0" encoding="utf-8"?>
<pivotTableDefinition xmlns="http://schemas.openxmlformats.org/spreadsheetml/2006/main" xmlns:mc="http://schemas.openxmlformats.org/markup-compatibility/2006" xmlns:xr="http://schemas.microsoft.com/office/spreadsheetml/2014/revision" mc:Ignorable="xr" xr:uid="{00000000-0007-0000-2300-000043000000}" name="Tabela dinâmica1" cacheId="2" dataOnRows="1" applyNumberFormats="0" applyBorderFormats="0" applyFontFormats="0" applyPatternFormats="0" applyAlignmentFormats="0" applyWidthHeightFormats="1" dataCaption="Dados" updatedVersion="6" showMemberPropertyTips="0" useAutoFormatting="1" itemPrintTitles="1" createdVersion="1" indent="0" compact="0" compactData="0" gridDropZones="1">
  <location ref="A8:C11" firstHeaderRow="1" firstDataRow="2" firstDataCol="1" rowPageCount="1" colPageCount="1"/>
  <pivotFields count="46">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33">
        <item h="1" x="30"/>
        <item h="1" x="26"/>
        <item h="1" x="17"/>
        <item h="1" x="24"/>
        <item h="1" x="20"/>
        <item h="1" x="5"/>
        <item h="1" x="9"/>
        <item h="1" x="23"/>
        <item h="1" x="14"/>
        <item h="1" x="15"/>
        <item h="1" x="8"/>
        <item h="1" x="6"/>
        <item h="1" x="28"/>
        <item h="1" x="21"/>
        <item h="1" x="22"/>
        <item h="1" x="11"/>
        <item h="1" x="7"/>
        <item h="1" x="2"/>
        <item h="1" x="31"/>
        <item h="1" x="13"/>
        <item h="1" x="25"/>
        <item h="1" x="4"/>
        <item h="1" x="3"/>
        <item h="1" x="18"/>
        <item h="1" x="19"/>
        <item h="1" x="29"/>
        <item h="1" x="0"/>
        <item h="1" x="10"/>
        <item h="1" x="16"/>
        <item h="1" x="12"/>
        <item x="27"/>
        <item h="1" x="1"/>
        <item t="default"/>
      </items>
    </pivotField>
    <pivotField compact="0" outline="0" subtotalTop="0" showAll="0" includeNewItemsInFilter="1"/>
    <pivotField axis="axisRow" compact="0" outline="0" subtotalTop="0" showAll="0" includeNewItemsInFilter="1" defaultSubtotal="0">
      <items count="23">
        <item x="13"/>
        <item x="15"/>
        <item m="1" x="19"/>
        <item m="1" x="22"/>
        <item m="1" x="20"/>
        <item x="2"/>
        <item x="6"/>
        <item x="7"/>
        <item x="4"/>
        <item x="0"/>
        <item m="1" x="21"/>
        <item x="10"/>
        <item m="1" x="18"/>
        <item x="16"/>
        <item x="5"/>
        <item x="12"/>
        <item x="14"/>
        <item x="1"/>
        <item x="11"/>
        <item x="3"/>
        <item x="8"/>
        <item m="1" x="17"/>
        <item x="9"/>
      </items>
    </pivotField>
    <pivotField compact="0" outline="0" subtotalTop="0" showAll="0" includeNewItemsInFilter="1"/>
    <pivotField dataField="1" compact="0" outline="0" subtotalTop="0" showAll="0" includeNewItemsInFilter="1"/>
    <pivotField axis="axisCol" compact="0" outline="0" subtotalTop="0" showAll="0" includeNewItemsInFilter="1">
      <items count="6">
        <item x="0"/>
        <item x="4"/>
        <item h="1" x="2"/>
        <item x="3"/>
        <item h="1"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items count="29">
        <item m="1" x="17"/>
        <item m="1" x="13"/>
        <item m="1" x="18"/>
        <item m="1" x="27"/>
        <item m="1" x="25"/>
        <item m="1" x="23"/>
        <item m="1" x="24"/>
        <item m="1" x="12"/>
        <item m="1" x="14"/>
        <item m="1" x="22"/>
        <item m="1" x="26"/>
        <item m="1" x="21"/>
        <item m="1" x="20"/>
        <item m="1" x="19"/>
        <item m="1" x="11"/>
        <item m="1" x="15"/>
        <item m="1" x="16"/>
        <item x="1"/>
        <item x="0"/>
        <item x="4"/>
        <item x="2"/>
        <item x="3"/>
        <item x="5"/>
        <item x="7"/>
        <item x="8"/>
        <item x="6"/>
        <item x="9"/>
        <item x="1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6"/>
  </rowFields>
  <rowItems count="2">
    <i>
      <x v="7"/>
    </i>
    <i t="grand">
      <x/>
    </i>
  </rowItems>
  <colFields count="1">
    <field x="9"/>
  </colFields>
  <colItems count="2">
    <i>
      <x/>
    </i>
    <i t="grand">
      <x/>
    </i>
  </colItems>
  <pageFields count="1">
    <pageField fld="4" hier="0"/>
  </pageFields>
  <dataFields count="1">
    <dataField name="Soma de Contagem de bens" fld="8" baseField="0" baseItem="0"/>
  </dataFields>
  <formats count="19">
    <format dxfId="41">
      <pivotArea field="24" type="button" dataOnly="0" labelOnly="1" outline="0"/>
    </format>
    <format dxfId="40">
      <pivotArea dataOnly="0" labelOnly="1" outline="0" fieldPosition="0">
        <references count="1">
          <reference field="9" count="0"/>
        </references>
      </pivotArea>
    </format>
    <format dxfId="39">
      <pivotArea dataOnly="0" labelOnly="1" grandCol="1" outline="0" fieldPosition="0"/>
    </format>
    <format dxfId="38">
      <pivotArea field="24" type="button" dataOnly="0" labelOnly="1" outline="0"/>
    </format>
    <format dxfId="37">
      <pivotArea dataOnly="0" labelOnly="1" outline="0" fieldPosition="0">
        <references count="1">
          <reference field="9" count="0"/>
        </references>
      </pivotArea>
    </format>
    <format dxfId="36">
      <pivotArea dataOnly="0" labelOnly="1" grandCol="1" outline="0" fieldPosition="0"/>
    </format>
    <format dxfId="35">
      <pivotArea field="24" type="button" dataOnly="0" labelOnly="1" outline="0"/>
    </format>
    <format dxfId="34">
      <pivotArea dataOnly="0" labelOnly="1" outline="0" fieldPosition="0">
        <references count="1">
          <reference field="9" count="0"/>
        </references>
      </pivotArea>
    </format>
    <format dxfId="33">
      <pivotArea dataOnly="0" labelOnly="1" grandCol="1" outline="0" fieldPosition="0"/>
    </format>
    <format dxfId="32">
      <pivotArea grandRow="1" outline="0" fieldPosition="0"/>
    </format>
    <format dxfId="31">
      <pivotArea dataOnly="0" labelOnly="1" grandRow="1" outline="0" fieldPosition="0"/>
    </format>
    <format dxfId="30">
      <pivotArea outline="0" fieldPosition="0"/>
    </format>
    <format dxfId="29">
      <pivotArea dataOnly="0" labelOnly="1" outline="0" fieldPosition="0">
        <references count="1">
          <reference field="9" count="0"/>
        </references>
      </pivotArea>
    </format>
    <format dxfId="28">
      <pivotArea dataOnly="0" labelOnly="1" grandCol="1" outline="0" fieldPosition="0"/>
    </format>
    <format dxfId="27">
      <pivotArea outline="0" fieldPosition="0"/>
    </format>
    <format dxfId="26">
      <pivotArea dataOnly="0" labelOnly="1" outline="0" fieldPosition="0">
        <references count="1">
          <reference field="9" count="0"/>
        </references>
      </pivotArea>
    </format>
    <format dxfId="25">
      <pivotArea dataOnly="0" labelOnly="1" grandCol="1" outline="0" fieldPosition="0"/>
    </format>
    <format dxfId="24">
      <pivotArea grandRow="1" outline="0" fieldPosition="0"/>
    </format>
    <format dxfId="23">
      <pivotArea dataOnly="0" labelOnly="1" grandRow="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ela5" displayName="Tabela5" ref="A1:K2287" totalsRowShown="0" headerRowDxfId="1681" dataDxfId="1679" headerRowBorderDxfId="1680" tableBorderDxfId="1678" totalsRowBorderDxfId="1677">
  <sortState xmlns:xlrd2="http://schemas.microsoft.com/office/spreadsheetml/2017/richdata2" ref="A2:K2287">
    <sortCondition descending="1" ref="J1:J120"/>
  </sortState>
  <tableColumns count="11">
    <tableColumn id="1" xr3:uid="{00000000-0010-0000-0000-000001000000}" name="Nome do bem" dataDxfId="1676"/>
    <tableColumn id="2" xr3:uid="{00000000-0010-0000-0000-000002000000}" name="Nº do processo" dataDxfId="1675"/>
    <tableColumn id="12" xr3:uid="{00000000-0010-0000-0000-00000C000000}" name="UF" dataDxfId="1674"/>
    <tableColumn id="11" xr3:uid="{00000000-0010-0000-0000-00000B000000}" name="Município" dataDxfId="1673"/>
    <tableColumn id="13" xr3:uid="{00000000-0010-0000-0000-00000D000000}" name="Nº processo &quot;T&quot;" dataDxfId="1672"/>
    <tableColumn id="14" xr3:uid="{00000000-0010-0000-0000-00000E000000}" name="Ano de abertura processo &quot;T&quot;" dataDxfId="1671"/>
    <tableColumn id="4" xr3:uid="{00000000-0010-0000-0000-000004000000}" name="Anos na CGID/ DEPAM" dataDxfId="1670"/>
    <tableColumn id="5" xr3:uid="{00000000-0010-0000-0000-000005000000}" name="Anos desde a abertura processo T" dataDxfId="1669"/>
    <tableColumn id="8" xr3:uid="{00000000-0010-0000-0000-000008000000}" name="Parecer fav." dataDxfId="1668"/>
    <tableColumn id="3" xr3:uid="{00000000-0010-0000-0000-000003000000}" name="Escore de priorização" dataDxfId="1667"/>
    <tableColumn id="10" xr3:uid="{00000000-0010-0000-0000-00000A000000}" name="Tomb. emerg.?" dataDxfId="1666"/>
  </tableColumns>
  <tableStyleInfo name="TableStyleMedium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Processosnoprazo12" displayName="Processosnoprazo12" ref="A1:K135" totalsRowShown="0">
  <autoFilter ref="A1:K135" xr:uid="{00000000-0009-0000-0100-000001000000}"/>
  <sortState xmlns:xlrd2="http://schemas.microsoft.com/office/spreadsheetml/2017/richdata2" ref="A2:K135">
    <sortCondition descending="1" ref="J1:J78"/>
  </sortState>
  <tableColumns count="11">
    <tableColumn id="1" xr3:uid="{00000000-0010-0000-0100-000001000000}" name="Nome do bem"/>
    <tableColumn id="2" xr3:uid="{00000000-0010-0000-0100-000002000000}" name="Nº do processo"/>
    <tableColumn id="9" xr3:uid="{00000000-0010-0000-0100-000009000000}" name="UF"/>
    <tableColumn id="10" xr3:uid="{00000000-0010-0000-0100-00000A000000}" name="Município"/>
    <tableColumn id="11" xr3:uid="{00000000-0010-0000-0100-00000B000000}" name="Nº processo &quot;T&quot;"/>
    <tableColumn id="12" xr3:uid="{00000000-0010-0000-0100-00000C000000}" name="Ano de abertura processo &quot;T&quot;"/>
    <tableColumn id="4" xr3:uid="{00000000-0010-0000-0100-000004000000}" name="Anos na CGID/ DEPAM" dataDxfId="1665"/>
    <tableColumn id="5" xr3:uid="{00000000-0010-0000-0100-000005000000}" name="Anos desde a abertura processo T"/>
    <tableColumn id="6" xr3:uid="{00000000-0010-0000-0100-000006000000}" name="Parecer fav." dataDxfId="1664"/>
    <tableColumn id="7" xr3:uid="{00000000-0010-0000-0100-000007000000}" name="Escore de priorização" dataDxfId="1663"/>
    <tableColumn id="8" xr3:uid="{00000000-0010-0000-0100-000008000000}" name="Tomb. emerg.?" dataDxfId="166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Notificados13" displayName="Notificados13" ref="A1:J78" totalsRowShown="0">
  <autoFilter ref="A1:J78" xr:uid="{00000000-0009-0000-0100-000003000000}"/>
  <sortState xmlns:xlrd2="http://schemas.microsoft.com/office/spreadsheetml/2017/richdata2" ref="A2:J78">
    <sortCondition descending="1" ref="I1:I78"/>
  </sortState>
  <tableColumns count="10">
    <tableColumn id="1" xr3:uid="{00000000-0010-0000-0200-000001000000}" name="Nome do bem"/>
    <tableColumn id="2" xr3:uid="{00000000-0010-0000-0200-000002000000}" name="Nº do processo"/>
    <tableColumn id="9" xr3:uid="{00000000-0010-0000-0200-000009000000}" name="UF"/>
    <tableColumn id="8" xr3:uid="{00000000-0010-0000-0200-000008000000}" name="Município"/>
    <tableColumn id="7" xr3:uid="{00000000-0010-0000-0200-000007000000}" name="Nº processso &quot;T&quot;"/>
    <tableColumn id="10" xr3:uid="{00000000-0010-0000-0200-00000A000000}" name="Ano de abertura processo &quot;T&quot;"/>
    <tableColumn id="4" xr3:uid="{00000000-0010-0000-0200-000004000000}" name="Anos desde a notificação" dataDxfId="1661"/>
    <tableColumn id="5" xr3:uid="{00000000-0010-0000-0200-000005000000}" name="Anos desde a abertura do processo T"/>
    <tableColumn id="3" xr3:uid="{00000000-0010-0000-0200-000003000000}" name="Escore de priorização" dataDxfId="1660"/>
    <tableColumn id="11" xr3:uid="{00000000-0010-0000-0200-00000B000000}" name="Tomb. emerg.?" dataDxfId="1659"/>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erratificação14" displayName="Rerratificação14" ref="A1:I78" totalsRowShown="0">
  <autoFilter ref="A1:I78" xr:uid="{00000000-0009-0000-0100-000004000000}"/>
  <sortState xmlns:xlrd2="http://schemas.microsoft.com/office/spreadsheetml/2017/richdata2" ref="A2:I78">
    <sortCondition descending="1" ref="I1:I78"/>
  </sortState>
  <tableColumns count="9">
    <tableColumn id="1" xr3:uid="{00000000-0010-0000-0300-000001000000}" name="Nome do bem"/>
    <tableColumn id="6" xr3:uid="{00000000-0010-0000-0300-000006000000}" name="Nº do processo"/>
    <tableColumn id="9" xr3:uid="{00000000-0010-0000-0300-000009000000}" name="UF"/>
    <tableColumn id="10" xr3:uid="{00000000-0010-0000-0300-00000A000000}" name="Município"/>
    <tableColumn id="8" xr3:uid="{00000000-0010-0000-0300-000008000000}" name="Nº processo &quot;T&quot;"/>
    <tableColumn id="11" xr3:uid="{00000000-0010-0000-0300-00000B000000}" name="Ano de abertura processo &quot;T&quot;"/>
    <tableColumn id="4" xr3:uid="{00000000-0010-0000-0300-000004000000}" name="Tempo na CGID/ DEPAM" dataDxfId="1658"/>
    <tableColumn id="5" xr3:uid="{00000000-0010-0000-0300-000005000000}" name="Anos desde o tombamento"/>
    <tableColumn id="2" xr3:uid="{00000000-0010-0000-0300-000002000000}" name="Escore priorização" dataDxfId="1657"/>
  </tableColumns>
  <tableStyleInfo name="TableStyleMedium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Tabela2" displayName="Tabela2" ref="A1:M250" totalsRowShown="0" headerRowDxfId="1656">
  <autoFilter ref="A1:M250" xr:uid="{00000000-0009-0000-0100-000002000000}"/>
  <sortState xmlns:xlrd2="http://schemas.microsoft.com/office/spreadsheetml/2017/richdata2" ref="A2:M50">
    <sortCondition descending="1" ref="L1:L250"/>
  </sortState>
  <tableColumns count="13">
    <tableColumn id="1" xr3:uid="{00000000-0010-0000-0400-000001000000}" name="Nome do bem"/>
    <tableColumn id="2" xr3:uid="{00000000-0010-0000-0400-000002000000}" name="Nº do processo"/>
    <tableColumn id="3" xr3:uid="{00000000-0010-0000-0400-000003000000}" name="UF"/>
    <tableColumn id="4" xr3:uid="{00000000-0010-0000-0400-000004000000}" name="Município"/>
    <tableColumn id="5" xr3:uid="{00000000-0010-0000-0400-000005000000}" name="Nº processo &quot;T&quot;"/>
    <tableColumn id="6" xr3:uid="{00000000-0010-0000-0400-000006000000}" name="Ano de abertura"/>
    <tableColumn id="7" xr3:uid="{00000000-0010-0000-0400-000007000000}" name="Anos na CGID"/>
    <tableColumn id="8" xr3:uid="{00000000-0010-0000-0400-000008000000}" name="Anos desde a abertura"/>
    <tableColumn id="9" xr3:uid="{00000000-0010-0000-0400-000009000000}" name="Parecer favorável"/>
    <tableColumn id="14" xr3:uid="{00000000-0010-0000-0400-00000E000000}" name="Anos desde a notificação"/>
    <tableColumn id="13" xr3:uid="{00000000-0010-0000-0400-00000D000000}" name="Quilombo"/>
    <tableColumn id="10" xr3:uid="{00000000-0010-0000-0400-00000A000000}" name="Escore final"/>
    <tableColumn id="11" xr3:uid="{00000000-0010-0000-0400-00000B000000}" name="Tomb. Emerg."/>
  </tableColumns>
  <tableStyleInfo name="TableStyleLight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sei.iphan.gov.br/sei/controlador.php?acao=arvore_visualizar&amp;acao_origem=procedimento_visualizar&amp;id_procedimento=4303671&amp;id_procedimento_anexado=4052753&amp;infra_sistema=100000100&amp;infra_unidade_atual=110000065&amp;infra_hash=27f09fe99e756bbd8e129b91a8a1918aec4020b1947f8355a8c291f58a88feff"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7.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13.xml"/><Relationship Id="rId3" Type="http://schemas.openxmlformats.org/officeDocument/2006/relationships/pivotTable" Target="../pivotTables/pivotTable8.xml"/><Relationship Id="rId7" Type="http://schemas.openxmlformats.org/officeDocument/2006/relationships/pivotTable" Target="../pivotTables/pivotTable12.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11" Type="http://schemas.openxmlformats.org/officeDocument/2006/relationships/drawing" Target="../drawings/drawing3.xml"/><Relationship Id="rId5" Type="http://schemas.openxmlformats.org/officeDocument/2006/relationships/pivotTable" Target="../pivotTables/pivotTable10.xml"/><Relationship Id="rId10" Type="http://schemas.openxmlformats.org/officeDocument/2006/relationships/printerSettings" Target="../printerSettings/printerSettings8.bin"/><Relationship Id="rId4" Type="http://schemas.openxmlformats.org/officeDocument/2006/relationships/pivotTable" Target="../pivotTables/pivotTable9.xml"/><Relationship Id="rId9" Type="http://schemas.openxmlformats.org/officeDocument/2006/relationships/pivotTable" Target="../pivotTables/pivotTable14.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www.ibge.gov.br/home/geociencias/areaterritorial/area.shtm"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ivotTable" Target="../pivotTables/pivotTable16.xml"/><Relationship Id="rId1" Type="http://schemas.openxmlformats.org/officeDocument/2006/relationships/pivotTable" Target="../pivotTables/pivotTable15.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ivotTable" Target="../pivotTables/pivotTable18.xml"/><Relationship Id="rId1" Type="http://schemas.openxmlformats.org/officeDocument/2006/relationships/pivotTable" Target="../pivotTables/pivotTable17.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ivotTable" Target="../pivotTables/pivotTable20.xml"/><Relationship Id="rId1" Type="http://schemas.openxmlformats.org/officeDocument/2006/relationships/pivotTable" Target="../pivotTables/pivotTable19.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ivotTable" Target="../pivotTables/pivotTable22.xml"/><Relationship Id="rId1" Type="http://schemas.openxmlformats.org/officeDocument/2006/relationships/pivotTable" Target="../pivotTables/pivotTable21.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ivotTable" Target="../pivotTables/pivotTable24.xml"/><Relationship Id="rId1" Type="http://schemas.openxmlformats.org/officeDocument/2006/relationships/pivotTable" Target="../pivotTables/pivotTable23.xm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pivotTable" Target="../pivotTables/pivotTable26.xml"/><Relationship Id="rId1" Type="http://schemas.openxmlformats.org/officeDocument/2006/relationships/pivotTable" Target="../pivotTables/pivotTable25.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ivotTable" Target="../pivotTables/pivotTable28.xml"/><Relationship Id="rId1" Type="http://schemas.openxmlformats.org/officeDocument/2006/relationships/pivotTable" Target="../pivotTables/pivotTable27.x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pivotTable" Target="../pivotTables/pivotTable30.xml"/><Relationship Id="rId1" Type="http://schemas.openxmlformats.org/officeDocument/2006/relationships/pivotTable" Target="../pivotTables/pivotTable29.x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ivotTable" Target="../pivotTables/pivotTable32.xml"/><Relationship Id="rId1" Type="http://schemas.openxmlformats.org/officeDocument/2006/relationships/pivotTable" Target="../pivotTables/pivotTable31.x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ivotTable" Target="../pivotTables/pivotTable34.xml"/><Relationship Id="rId1" Type="http://schemas.openxmlformats.org/officeDocument/2006/relationships/pivotTable" Target="../pivotTables/pivotTable33.xml"/></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ivotTable" Target="../pivotTables/pivotTable36.xml"/><Relationship Id="rId1" Type="http://schemas.openxmlformats.org/officeDocument/2006/relationships/pivotTable" Target="../pivotTables/pivotTable35.xml"/></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ivotTable" Target="../pivotTables/pivotTable38.xml"/><Relationship Id="rId1" Type="http://schemas.openxmlformats.org/officeDocument/2006/relationships/pivotTable" Target="../pivotTables/pivotTable37.xm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pivotTable" Target="../pivotTables/pivotTable40.xml"/><Relationship Id="rId1" Type="http://schemas.openxmlformats.org/officeDocument/2006/relationships/pivotTable" Target="../pivotTables/pivotTable39.xml"/></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ivotTable" Target="../pivotTables/pivotTable42.xml"/><Relationship Id="rId1" Type="http://schemas.openxmlformats.org/officeDocument/2006/relationships/pivotTable" Target="../pivotTables/pivotTable41.xml"/></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44.xml"/><Relationship Id="rId1" Type="http://schemas.openxmlformats.org/officeDocument/2006/relationships/pivotTable" Target="../pivotTables/pivotTable43.xml"/></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25.bin"/><Relationship Id="rId2" Type="http://schemas.openxmlformats.org/officeDocument/2006/relationships/pivotTable" Target="../pivotTables/pivotTable46.xml"/><Relationship Id="rId1" Type="http://schemas.openxmlformats.org/officeDocument/2006/relationships/pivotTable" Target="../pivotTables/pivotTable45.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26.bin"/><Relationship Id="rId2" Type="http://schemas.openxmlformats.org/officeDocument/2006/relationships/pivotTable" Target="../pivotTables/pivotTable48.xml"/><Relationship Id="rId1" Type="http://schemas.openxmlformats.org/officeDocument/2006/relationships/pivotTable" Target="../pivotTables/pivotTable47.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ivotTable" Target="../pivotTables/pivotTable50.xml"/><Relationship Id="rId1" Type="http://schemas.openxmlformats.org/officeDocument/2006/relationships/pivotTable" Target="../pivotTables/pivotTable49.x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pivotTable" Target="../pivotTables/pivotTable52.xml"/><Relationship Id="rId1" Type="http://schemas.openxmlformats.org/officeDocument/2006/relationships/pivotTable" Target="../pivotTables/pivotTable51.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ivotTable" Target="../pivotTables/pivotTable54.xml"/><Relationship Id="rId1" Type="http://schemas.openxmlformats.org/officeDocument/2006/relationships/pivotTable" Target="../pivotTables/pivotTable53.xml"/></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ivotTable" Target="../pivotTables/pivotTable56.xml"/><Relationship Id="rId1" Type="http://schemas.openxmlformats.org/officeDocument/2006/relationships/pivotTable" Target="../pivotTables/pivotTable55.xml"/></Relationships>
</file>

<file path=xl/worksheets/_rels/sheet31.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ivotTable" Target="../pivotTables/pivotTable58.xml"/><Relationship Id="rId1" Type="http://schemas.openxmlformats.org/officeDocument/2006/relationships/pivotTable" Target="../pivotTables/pivotTable57.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pivotTable" Target="../pivotTables/pivotTable60.xml"/><Relationship Id="rId1" Type="http://schemas.openxmlformats.org/officeDocument/2006/relationships/pivotTable" Target="../pivotTables/pivotTable59.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pivotTable" Target="../pivotTables/pivotTable62.xml"/><Relationship Id="rId1" Type="http://schemas.openxmlformats.org/officeDocument/2006/relationships/pivotTable" Target="../pivotTables/pivotTable61.x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34.bin"/><Relationship Id="rId2" Type="http://schemas.openxmlformats.org/officeDocument/2006/relationships/pivotTable" Target="../pivotTables/pivotTable64.xml"/><Relationship Id="rId1" Type="http://schemas.openxmlformats.org/officeDocument/2006/relationships/pivotTable" Target="../pivotTables/pivotTable63.xm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ivotTable" Target="../pivotTables/pivotTable66.xml"/><Relationship Id="rId1" Type="http://schemas.openxmlformats.org/officeDocument/2006/relationships/pivotTable" Target="../pivotTables/pivotTable65.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ivotTable" Target="../pivotTables/pivotTable68.xml"/><Relationship Id="rId1" Type="http://schemas.openxmlformats.org/officeDocument/2006/relationships/pivotTable" Target="../pivotTables/pivotTable6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pageSetUpPr fitToPage="1"/>
  </sheetPr>
  <dimension ref="A1:AW2625"/>
  <sheetViews>
    <sheetView tabSelected="1" zoomScale="70" zoomScaleNormal="70" workbookViewId="0">
      <pane ySplit="2" topLeftCell="A1042" activePane="bottomLeft" state="frozen"/>
      <selection pane="bottomLeft" activeCell="AE680" sqref="AE680:AE2345"/>
    </sheetView>
  </sheetViews>
  <sheetFormatPr defaultColWidth="9.140625" defaultRowHeight="45" customHeight="1" outlineLevelRow="1" x14ac:dyDescent="0.2"/>
  <cols>
    <col min="1" max="1" width="18.7109375" style="175" customWidth="1"/>
    <col min="2" max="2" width="14" style="183" customWidth="1"/>
    <col min="3" max="3" width="22.7109375" style="136" customWidth="1"/>
    <col min="4" max="4" width="24" style="131" customWidth="1"/>
    <col min="5" max="5" width="5.7109375" style="175" hidden="1" customWidth="1"/>
    <col min="6" max="6" width="10.7109375" style="153" customWidth="1"/>
    <col min="7" max="7" width="18.5703125" style="131" bestFit="1" customWidth="1"/>
    <col min="8" max="8" width="22.7109375" style="175" customWidth="1"/>
    <col min="9" max="9" width="63.140625" style="183" customWidth="1"/>
    <col min="10" max="10" width="18.85546875" style="173" bestFit="1" customWidth="1"/>
    <col min="11" max="11" width="17.85546875" style="133" customWidth="1"/>
    <col min="12" max="12" width="23.7109375" style="339" bestFit="1" customWidth="1"/>
    <col min="13" max="13" width="13.85546875" style="183" customWidth="1"/>
    <col min="14" max="14" width="20.42578125" style="153" bestFit="1" customWidth="1"/>
    <col min="15" max="15" width="20.5703125" style="216" hidden="1" customWidth="1"/>
    <col min="16" max="16" width="19.42578125" style="173" hidden="1" customWidth="1"/>
    <col min="17" max="17" width="15.7109375" style="216" hidden="1" customWidth="1"/>
    <col min="18" max="18" width="20.7109375" style="153" hidden="1" customWidth="1"/>
    <col min="19" max="19" width="24.28515625" style="183" bestFit="1" customWidth="1"/>
    <col min="20" max="20" width="20.7109375" style="183" customWidth="1"/>
    <col min="21" max="21" width="22.5703125" style="216" customWidth="1"/>
    <col min="22" max="22" width="22" style="422" customWidth="1"/>
    <col min="23" max="23" width="33.140625" style="175" bestFit="1" customWidth="1"/>
    <col min="24" max="24" width="17.85546875" style="153" bestFit="1" customWidth="1"/>
    <col min="25" max="25" width="20" style="153" bestFit="1" customWidth="1"/>
    <col min="26" max="26" width="22.5703125" style="131" bestFit="1" customWidth="1"/>
    <col min="27" max="27" width="23" style="174" bestFit="1" customWidth="1"/>
    <col min="28" max="29" width="20.7109375" style="172" bestFit="1" customWidth="1"/>
    <col min="30" max="30" width="25.28515625" style="172" bestFit="1" customWidth="1"/>
    <col min="31" max="32" width="31" style="173" bestFit="1" customWidth="1"/>
    <col min="33" max="33" width="26.7109375" style="173" bestFit="1" customWidth="1"/>
    <col min="34" max="34" width="30.140625" style="173" bestFit="1" customWidth="1"/>
    <col min="35" max="35" width="27.42578125" style="153" bestFit="1" customWidth="1"/>
    <col min="36" max="36" width="32.42578125" style="216" bestFit="1" customWidth="1"/>
    <col min="37" max="37" width="26.140625" style="153" bestFit="1" customWidth="1"/>
    <col min="38" max="38" width="28.140625" style="366" customWidth="1"/>
    <col min="39" max="39" width="25" style="175" bestFit="1" customWidth="1"/>
    <col min="40" max="40" width="25.7109375" style="153" customWidth="1"/>
    <col min="41" max="41" width="25.85546875" style="153" bestFit="1" customWidth="1"/>
    <col min="42" max="42" width="23.85546875" style="153" customWidth="1"/>
    <col min="43" max="43" width="28.140625" style="392" bestFit="1" customWidth="1"/>
    <col min="44" max="44" width="20.7109375" style="175" customWidth="1"/>
    <col min="45" max="46" width="20.7109375" style="153" customWidth="1"/>
    <col min="47" max="47" width="20.7109375" style="131" customWidth="1"/>
    <col min="48" max="48" width="20.7109375" style="431" customWidth="1"/>
    <col min="49" max="49" width="20.7109375" style="153" customWidth="1"/>
    <col min="50" max="16384" width="9.140625" style="9"/>
  </cols>
  <sheetData>
    <row r="1" spans="1:49" s="387" customFormat="1" ht="17.25" thickBot="1" x14ac:dyDescent="0.25">
      <c r="A1" s="472" t="s">
        <v>7777</v>
      </c>
      <c r="B1" s="473"/>
      <c r="C1" s="473"/>
      <c r="D1" s="474"/>
      <c r="E1" s="476" t="s">
        <v>0</v>
      </c>
      <c r="F1" s="477"/>
      <c r="G1" s="478"/>
      <c r="H1" s="463" t="s">
        <v>1</v>
      </c>
      <c r="I1" s="464"/>
      <c r="J1" s="465"/>
      <c r="K1" s="466"/>
      <c r="L1" s="467" t="s">
        <v>2</v>
      </c>
      <c r="M1" s="468"/>
      <c r="N1" s="468"/>
      <c r="O1" s="468"/>
      <c r="P1" s="468"/>
      <c r="Q1" s="468"/>
      <c r="R1" s="468"/>
      <c r="S1" s="468"/>
      <c r="T1" s="468"/>
      <c r="U1" s="469"/>
      <c r="V1" s="420"/>
      <c r="W1" s="385" t="s">
        <v>3</v>
      </c>
      <c r="X1" s="470" t="s">
        <v>4</v>
      </c>
      <c r="Y1" s="470"/>
      <c r="Z1" s="471"/>
      <c r="AA1" s="458" t="s">
        <v>5</v>
      </c>
      <c r="AB1" s="459"/>
      <c r="AC1" s="459"/>
      <c r="AD1" s="459"/>
      <c r="AE1" s="459"/>
      <c r="AF1" s="459"/>
      <c r="AG1" s="459"/>
      <c r="AH1" s="459"/>
      <c r="AI1" s="459"/>
      <c r="AJ1" s="460"/>
      <c r="AK1" s="461"/>
      <c r="AL1" s="462"/>
      <c r="AM1" s="452" t="s">
        <v>6</v>
      </c>
      <c r="AN1" s="453"/>
      <c r="AO1" s="453"/>
      <c r="AP1" s="453"/>
      <c r="AQ1" s="454"/>
      <c r="AR1" s="455" t="s">
        <v>7</v>
      </c>
      <c r="AS1" s="456"/>
      <c r="AT1" s="456"/>
      <c r="AU1" s="457"/>
      <c r="AV1" s="429"/>
      <c r="AW1" s="386"/>
    </row>
    <row r="2" spans="1:49" s="258" customFormat="1" ht="45" customHeight="1" thickBot="1" x14ac:dyDescent="0.25">
      <c r="A2" s="259" t="s">
        <v>8</v>
      </c>
      <c r="B2" s="260" t="s">
        <v>9</v>
      </c>
      <c r="C2" s="260" t="s">
        <v>10</v>
      </c>
      <c r="D2" s="273" t="s">
        <v>11</v>
      </c>
      <c r="E2" s="274" t="s">
        <v>12</v>
      </c>
      <c r="F2" s="261" t="s">
        <v>13</v>
      </c>
      <c r="G2" s="275" t="s">
        <v>14</v>
      </c>
      <c r="H2" s="276" t="s">
        <v>15</v>
      </c>
      <c r="I2" s="262" t="s">
        <v>16</v>
      </c>
      <c r="J2" s="263" t="s">
        <v>17</v>
      </c>
      <c r="K2" s="277" t="s">
        <v>18</v>
      </c>
      <c r="L2" s="278" t="s">
        <v>19</v>
      </c>
      <c r="M2" s="265" t="s">
        <v>20</v>
      </c>
      <c r="N2" s="265" t="s">
        <v>21</v>
      </c>
      <c r="O2" s="413" t="s">
        <v>22</v>
      </c>
      <c r="P2" s="264" t="s">
        <v>23</v>
      </c>
      <c r="Q2" s="413" t="s">
        <v>24</v>
      </c>
      <c r="R2" s="265" t="s">
        <v>25</v>
      </c>
      <c r="S2" s="265" t="s">
        <v>26</v>
      </c>
      <c r="T2" s="265" t="s">
        <v>27</v>
      </c>
      <c r="U2" s="413" t="s">
        <v>28</v>
      </c>
      <c r="V2" s="421" t="s">
        <v>29</v>
      </c>
      <c r="W2" s="388" t="s">
        <v>30</v>
      </c>
      <c r="X2" s="266" t="s">
        <v>31</v>
      </c>
      <c r="Y2" s="266" t="s">
        <v>32</v>
      </c>
      <c r="Z2" s="279" t="s">
        <v>33</v>
      </c>
      <c r="AA2" s="280" t="s">
        <v>34</v>
      </c>
      <c r="AB2" s="267" t="s">
        <v>35</v>
      </c>
      <c r="AC2" s="267" t="s">
        <v>36</v>
      </c>
      <c r="AD2" s="267" t="s">
        <v>37</v>
      </c>
      <c r="AE2" s="268" t="s">
        <v>38</v>
      </c>
      <c r="AF2" s="268" t="s">
        <v>39</v>
      </c>
      <c r="AG2" s="268" t="s">
        <v>40</v>
      </c>
      <c r="AH2" s="268" t="s">
        <v>41</v>
      </c>
      <c r="AI2" s="269" t="s">
        <v>42</v>
      </c>
      <c r="AJ2" s="404" t="s">
        <v>43</v>
      </c>
      <c r="AK2" s="269" t="s">
        <v>44</v>
      </c>
      <c r="AL2" s="281" t="s">
        <v>45</v>
      </c>
      <c r="AM2" s="282" t="s">
        <v>46</v>
      </c>
      <c r="AN2" s="270" t="s">
        <v>47</v>
      </c>
      <c r="AO2" s="270" t="s">
        <v>48</v>
      </c>
      <c r="AP2" s="270" t="s">
        <v>49</v>
      </c>
      <c r="AQ2" s="428" t="s">
        <v>50</v>
      </c>
      <c r="AR2" s="271" t="s">
        <v>51</v>
      </c>
      <c r="AS2" s="271" t="s">
        <v>52</v>
      </c>
      <c r="AT2" s="271" t="s">
        <v>53</v>
      </c>
      <c r="AU2" s="271" t="s">
        <v>7838</v>
      </c>
      <c r="AV2" s="430"/>
      <c r="AW2" s="272" t="s">
        <v>54</v>
      </c>
    </row>
    <row r="3" spans="1:49" s="13" customFormat="1" ht="45" customHeight="1" x14ac:dyDescent="0.2">
      <c r="A3" s="246"/>
      <c r="B3" s="180" t="s">
        <v>55</v>
      </c>
      <c r="C3" s="135"/>
      <c r="D3" s="150"/>
      <c r="E3" s="250" t="s">
        <v>56</v>
      </c>
      <c r="F3" s="151" t="s">
        <v>57</v>
      </c>
      <c r="G3" s="150" t="s">
        <v>58</v>
      </c>
      <c r="H3" s="250" t="s">
        <v>59</v>
      </c>
      <c r="I3" s="180" t="s">
        <v>60</v>
      </c>
      <c r="J3" s="213">
        <v>1</v>
      </c>
      <c r="K3" s="325" t="s">
        <v>61</v>
      </c>
      <c r="L3" s="340">
        <v>1</v>
      </c>
      <c r="M3" s="180">
        <v>1</v>
      </c>
      <c r="N3" s="151">
        <v>1938</v>
      </c>
      <c r="O3" s="212"/>
      <c r="P3" s="181"/>
      <c r="Q3" s="212"/>
      <c r="R3" s="151">
        <v>1930</v>
      </c>
      <c r="S3" s="180" t="s">
        <v>62</v>
      </c>
      <c r="T3" s="182"/>
      <c r="U3" s="197"/>
      <c r="V3" s="341"/>
      <c r="W3" s="350" t="s">
        <v>63</v>
      </c>
      <c r="X3" s="212" t="s">
        <v>64</v>
      </c>
      <c r="Y3" s="212" t="s">
        <v>65</v>
      </c>
      <c r="Z3" s="128" t="s">
        <v>66</v>
      </c>
      <c r="AA3" s="210"/>
      <c r="AB3" s="211"/>
      <c r="AC3" s="211">
        <v>14017</v>
      </c>
      <c r="AD3" s="212"/>
      <c r="AE3" s="213">
        <v>1938</v>
      </c>
      <c r="AF3" s="213">
        <v>1</v>
      </c>
      <c r="AG3" s="213">
        <v>1938</v>
      </c>
      <c r="AH3" s="213">
        <v>1930</v>
      </c>
      <c r="AI3" s="213"/>
      <c r="AJ3" s="197"/>
      <c r="AK3" s="213"/>
      <c r="AL3" s="316"/>
      <c r="AM3" s="250" t="s">
        <v>67</v>
      </c>
      <c r="AN3" s="151"/>
      <c r="AO3" s="151"/>
      <c r="AP3" s="151"/>
      <c r="AQ3" s="150"/>
      <c r="AR3" s="250"/>
      <c r="AS3" s="151"/>
      <c r="AT3" s="151"/>
      <c r="AU3" s="316"/>
      <c r="AV3" s="389"/>
      <c r="AW3" s="151">
        <f t="shared" ref="AW3:AW65" ca="1" si="0">IF(N3&lt;&gt;0,(YEAR( TODAY())-N3),(""))</f>
        <v>88</v>
      </c>
    </row>
    <row r="4" spans="1:49" ht="45" customHeight="1" x14ac:dyDescent="0.2">
      <c r="A4" s="245"/>
      <c r="B4" s="183" t="s">
        <v>68</v>
      </c>
      <c r="I4" s="183" t="s">
        <v>69</v>
      </c>
      <c r="J4" s="173">
        <v>0</v>
      </c>
      <c r="K4" s="326"/>
      <c r="M4" s="183">
        <v>2</v>
      </c>
      <c r="P4" s="163"/>
      <c r="R4" s="153" t="s">
        <v>68</v>
      </c>
      <c r="S4" s="183" t="s">
        <v>68</v>
      </c>
      <c r="T4" s="184"/>
      <c r="U4" s="189"/>
      <c r="V4" s="125"/>
      <c r="W4" s="255" t="s">
        <v>70</v>
      </c>
      <c r="X4" s="216"/>
      <c r="Y4" s="216"/>
      <c r="Z4" s="129"/>
      <c r="AA4" s="214"/>
      <c r="AB4" s="215"/>
      <c r="AC4" s="215"/>
      <c r="AD4" s="216"/>
      <c r="AI4" s="173"/>
      <c r="AJ4" s="189"/>
      <c r="AK4" s="173"/>
      <c r="AL4" s="317"/>
      <c r="AQ4" s="131"/>
      <c r="AU4" s="317"/>
      <c r="AV4" s="390"/>
      <c r="AW4" s="153" t="str">
        <f t="shared" ca="1" si="0"/>
        <v/>
      </c>
    </row>
    <row r="5" spans="1:49" ht="45" customHeight="1" x14ac:dyDescent="0.2">
      <c r="A5" s="245"/>
      <c r="B5" s="183" t="s">
        <v>55</v>
      </c>
      <c r="E5" s="318" t="s">
        <v>71</v>
      </c>
      <c r="F5" s="154" t="s">
        <v>72</v>
      </c>
      <c r="G5" s="418" t="s">
        <v>73</v>
      </c>
      <c r="H5" s="318" t="s">
        <v>59</v>
      </c>
      <c r="I5" s="202" t="s">
        <v>74</v>
      </c>
      <c r="J5" s="173">
        <v>1</v>
      </c>
      <c r="K5" s="326" t="s">
        <v>61</v>
      </c>
      <c r="L5" s="339">
        <v>1</v>
      </c>
      <c r="M5" s="183">
        <v>3</v>
      </c>
      <c r="N5" s="153">
        <v>1938</v>
      </c>
      <c r="P5" s="163"/>
      <c r="R5" s="153">
        <v>1930</v>
      </c>
      <c r="S5" s="183" t="s">
        <v>62</v>
      </c>
      <c r="T5" s="184"/>
      <c r="U5" s="189"/>
      <c r="V5" s="125"/>
      <c r="W5" s="318" t="s">
        <v>75</v>
      </c>
      <c r="X5" s="283" t="s">
        <v>64</v>
      </c>
      <c r="Y5" s="283" t="s">
        <v>76</v>
      </c>
      <c r="Z5" s="351" t="s">
        <v>66</v>
      </c>
      <c r="AA5" s="214"/>
      <c r="AB5" s="215"/>
      <c r="AC5" s="215">
        <v>13960</v>
      </c>
      <c r="AD5" s="216"/>
      <c r="AG5" s="173">
        <v>1938</v>
      </c>
      <c r="AH5" s="173">
        <v>1930</v>
      </c>
      <c r="AI5" s="173"/>
      <c r="AJ5" s="189"/>
      <c r="AK5" s="173"/>
      <c r="AL5" s="317"/>
      <c r="AM5" s="175" t="s">
        <v>67</v>
      </c>
      <c r="AQ5" s="131"/>
      <c r="AU5" s="317"/>
      <c r="AV5" s="390"/>
      <c r="AW5" s="153">
        <f t="shared" ca="1" si="0"/>
        <v>88</v>
      </c>
    </row>
    <row r="6" spans="1:49" ht="45" customHeight="1" x14ac:dyDescent="0.2">
      <c r="A6" s="245"/>
      <c r="B6" s="183" t="s">
        <v>55</v>
      </c>
      <c r="E6" s="175" t="s">
        <v>71</v>
      </c>
      <c r="F6" s="153" t="s">
        <v>72</v>
      </c>
      <c r="G6" s="131" t="s">
        <v>77</v>
      </c>
      <c r="H6" s="175" t="s">
        <v>59</v>
      </c>
      <c r="I6" s="183" t="s">
        <v>78</v>
      </c>
      <c r="J6" s="173">
        <v>1</v>
      </c>
      <c r="K6" s="326" t="s">
        <v>61</v>
      </c>
      <c r="L6" s="339">
        <v>1</v>
      </c>
      <c r="M6" s="183">
        <v>4</v>
      </c>
      <c r="N6" s="153">
        <v>1938</v>
      </c>
      <c r="P6" s="163"/>
      <c r="R6" s="153">
        <v>1930</v>
      </c>
      <c r="S6" s="183" t="s">
        <v>62</v>
      </c>
      <c r="T6" s="184"/>
      <c r="U6" s="189"/>
      <c r="V6" s="125"/>
      <c r="W6" s="352" t="s">
        <v>79</v>
      </c>
      <c r="X6" s="216" t="s">
        <v>64</v>
      </c>
      <c r="Y6" s="216" t="s">
        <v>65</v>
      </c>
      <c r="Z6" s="129" t="s">
        <v>66</v>
      </c>
      <c r="AA6" s="214"/>
      <c r="AB6" s="215"/>
      <c r="AC6" s="215">
        <v>13967</v>
      </c>
      <c r="AD6" s="216"/>
      <c r="AF6" s="173">
        <v>110</v>
      </c>
      <c r="AG6" s="173">
        <v>1938</v>
      </c>
      <c r="AH6" s="173">
        <v>1930</v>
      </c>
      <c r="AI6" s="173">
        <v>1984</v>
      </c>
      <c r="AJ6" s="189"/>
      <c r="AK6" s="173"/>
      <c r="AL6" s="317" t="s">
        <v>80</v>
      </c>
      <c r="AM6" s="175" t="s">
        <v>67</v>
      </c>
      <c r="AO6" s="153" t="s">
        <v>81</v>
      </c>
      <c r="AQ6" s="131"/>
      <c r="AU6" s="317" t="s">
        <v>82</v>
      </c>
      <c r="AV6" s="390"/>
      <c r="AW6" s="153">
        <f t="shared" ca="1" si="0"/>
        <v>88</v>
      </c>
    </row>
    <row r="7" spans="1:49" ht="45" customHeight="1" x14ac:dyDescent="0.2">
      <c r="A7" s="245"/>
      <c r="B7" s="183" t="s">
        <v>55</v>
      </c>
      <c r="E7" s="175" t="s">
        <v>71</v>
      </c>
      <c r="F7" s="153" t="s">
        <v>72</v>
      </c>
      <c r="G7" s="131" t="s">
        <v>83</v>
      </c>
      <c r="H7" s="175" t="s">
        <v>59</v>
      </c>
      <c r="I7" s="183" t="s">
        <v>84</v>
      </c>
      <c r="J7" s="173">
        <v>1</v>
      </c>
      <c r="K7" s="326" t="s">
        <v>61</v>
      </c>
      <c r="L7" s="339">
        <v>1</v>
      </c>
      <c r="M7" s="183">
        <v>5</v>
      </c>
      <c r="N7" s="153">
        <v>1938</v>
      </c>
      <c r="P7" s="163"/>
      <c r="R7" s="153">
        <v>1930</v>
      </c>
      <c r="S7" s="183" t="s">
        <v>62</v>
      </c>
      <c r="T7" s="184"/>
      <c r="U7" s="189"/>
      <c r="V7" s="125"/>
      <c r="W7" s="352" t="s">
        <v>85</v>
      </c>
      <c r="X7" s="216" t="s">
        <v>64</v>
      </c>
      <c r="Y7" s="216" t="s">
        <v>65</v>
      </c>
      <c r="Z7" s="129" t="s">
        <v>66</v>
      </c>
      <c r="AA7" s="214"/>
      <c r="AB7" s="215"/>
      <c r="AC7" s="215">
        <v>13955</v>
      </c>
      <c r="AD7" s="216"/>
      <c r="AG7" s="173">
        <v>1938</v>
      </c>
      <c r="AH7" s="173">
        <v>1930</v>
      </c>
      <c r="AI7" s="173"/>
      <c r="AJ7" s="189"/>
      <c r="AK7" s="173"/>
      <c r="AL7" s="317" t="s">
        <v>86</v>
      </c>
      <c r="AM7" s="175" t="s">
        <v>67</v>
      </c>
      <c r="AQ7" s="131"/>
      <c r="AU7" s="317"/>
      <c r="AV7" s="390"/>
      <c r="AW7" s="153">
        <f t="shared" ca="1" si="0"/>
        <v>88</v>
      </c>
    </row>
    <row r="8" spans="1:49" ht="45" customHeight="1" collapsed="1" x14ac:dyDescent="0.2">
      <c r="A8" s="245"/>
      <c r="B8" s="183" t="s">
        <v>55</v>
      </c>
      <c r="E8" s="175" t="s">
        <v>71</v>
      </c>
      <c r="F8" s="153" t="s">
        <v>72</v>
      </c>
      <c r="G8" s="131" t="s">
        <v>77</v>
      </c>
      <c r="H8" s="175" t="s">
        <v>76</v>
      </c>
      <c r="I8" s="183" t="s">
        <v>87</v>
      </c>
      <c r="J8" s="173">
        <v>1</v>
      </c>
      <c r="K8" s="326" t="s">
        <v>61</v>
      </c>
      <c r="L8" s="339">
        <v>1</v>
      </c>
      <c r="M8" s="183">
        <v>6</v>
      </c>
      <c r="N8" s="153">
        <v>1938</v>
      </c>
      <c r="P8" s="163"/>
      <c r="R8" s="153">
        <v>1930</v>
      </c>
      <c r="S8" s="183" t="s">
        <v>62</v>
      </c>
      <c r="T8" s="184"/>
      <c r="U8" s="189"/>
      <c r="V8" s="125"/>
      <c r="W8" s="352" t="s">
        <v>88</v>
      </c>
      <c r="X8" s="216" t="s">
        <v>64</v>
      </c>
      <c r="Y8" s="216" t="s">
        <v>76</v>
      </c>
      <c r="Z8" s="129" t="s">
        <v>66</v>
      </c>
      <c r="AA8" s="214"/>
      <c r="AB8" s="215"/>
      <c r="AC8" s="215">
        <v>13953</v>
      </c>
      <c r="AD8" s="216"/>
      <c r="AF8" s="173">
        <v>110</v>
      </c>
      <c r="AG8" s="173">
        <v>1938</v>
      </c>
      <c r="AH8" s="173">
        <v>1930</v>
      </c>
      <c r="AI8" s="173">
        <v>1984</v>
      </c>
      <c r="AJ8" s="189"/>
      <c r="AK8" s="173"/>
      <c r="AL8" s="317" t="s">
        <v>89</v>
      </c>
      <c r="AM8" s="175" t="s">
        <v>90</v>
      </c>
      <c r="AO8" s="153" t="s">
        <v>81</v>
      </c>
      <c r="AQ8" s="131"/>
      <c r="AU8" s="317" t="s">
        <v>82</v>
      </c>
      <c r="AV8" s="390"/>
      <c r="AW8" s="153">
        <f t="shared" ca="1" si="0"/>
        <v>88</v>
      </c>
    </row>
    <row r="9" spans="1:49" ht="45" customHeight="1" x14ac:dyDescent="0.2">
      <c r="A9" s="245"/>
      <c r="B9" s="183" t="s">
        <v>55</v>
      </c>
      <c r="E9" s="318" t="s">
        <v>91</v>
      </c>
      <c r="F9" s="154" t="s">
        <v>92</v>
      </c>
      <c r="G9" s="418" t="s">
        <v>93</v>
      </c>
      <c r="H9" s="318" t="s">
        <v>59</v>
      </c>
      <c r="I9" s="202" t="s">
        <v>74</v>
      </c>
      <c r="J9" s="173">
        <v>1</v>
      </c>
      <c r="K9" s="326" t="s">
        <v>61</v>
      </c>
      <c r="L9" s="339">
        <v>1</v>
      </c>
      <c r="M9" s="183">
        <v>7</v>
      </c>
      <c r="N9" s="153">
        <v>1938</v>
      </c>
      <c r="P9" s="163"/>
      <c r="R9" s="153">
        <v>1930</v>
      </c>
      <c r="S9" s="183" t="s">
        <v>62</v>
      </c>
      <c r="T9" s="184"/>
      <c r="U9" s="189"/>
      <c r="V9" s="125"/>
      <c r="W9" s="318" t="s">
        <v>94</v>
      </c>
      <c r="X9" s="283" t="s">
        <v>64</v>
      </c>
      <c r="Y9" s="283" t="s">
        <v>76</v>
      </c>
      <c r="Z9" s="351" t="s">
        <v>66</v>
      </c>
      <c r="AA9" s="214"/>
      <c r="AB9" s="215">
        <v>14016</v>
      </c>
      <c r="AC9" s="215">
        <v>14016</v>
      </c>
      <c r="AD9" s="216"/>
      <c r="AG9" s="173">
        <v>1938</v>
      </c>
      <c r="AH9" s="173">
        <v>1930</v>
      </c>
      <c r="AI9" s="173"/>
      <c r="AJ9" s="189"/>
      <c r="AK9" s="173"/>
      <c r="AL9" s="317"/>
      <c r="AM9" s="175" t="s">
        <v>67</v>
      </c>
      <c r="AQ9" s="131"/>
      <c r="AV9" s="390"/>
      <c r="AW9" s="153">
        <f t="shared" ca="1" si="0"/>
        <v>88</v>
      </c>
    </row>
    <row r="10" spans="1:49" ht="45" customHeight="1" outlineLevel="1" x14ac:dyDescent="0.2">
      <c r="A10" s="245"/>
      <c r="B10" s="183" t="s">
        <v>55</v>
      </c>
      <c r="E10" s="175" t="s">
        <v>56</v>
      </c>
      <c r="F10" s="153" t="s">
        <v>57</v>
      </c>
      <c r="G10" s="131" t="s">
        <v>95</v>
      </c>
      <c r="H10" s="175" t="s">
        <v>96</v>
      </c>
      <c r="I10" s="183" t="s">
        <v>97</v>
      </c>
      <c r="J10" s="173">
        <v>1</v>
      </c>
      <c r="K10" s="326" t="s">
        <v>61</v>
      </c>
      <c r="L10" s="339">
        <v>1</v>
      </c>
      <c r="M10" s="183">
        <v>8</v>
      </c>
      <c r="N10" s="153">
        <v>1938</v>
      </c>
      <c r="P10" s="163"/>
      <c r="R10" s="153">
        <v>1930</v>
      </c>
      <c r="S10" s="183" t="s">
        <v>62</v>
      </c>
      <c r="T10" s="184"/>
      <c r="U10" s="189"/>
      <c r="V10" s="125"/>
      <c r="W10" s="352" t="s">
        <v>98</v>
      </c>
      <c r="X10" s="216" t="s">
        <v>99</v>
      </c>
      <c r="Y10" s="216" t="s">
        <v>100</v>
      </c>
      <c r="Z10" s="129"/>
      <c r="AA10" s="214"/>
      <c r="AB10" s="215"/>
      <c r="AC10" s="215">
        <v>13964</v>
      </c>
      <c r="AD10" s="216"/>
      <c r="AG10" s="173">
        <v>1938</v>
      </c>
      <c r="AH10" s="173">
        <v>1930</v>
      </c>
      <c r="AI10" s="173"/>
      <c r="AJ10" s="189"/>
      <c r="AK10" s="173"/>
      <c r="AL10" s="366" t="s">
        <v>101</v>
      </c>
      <c r="AM10" s="175" t="s">
        <v>67</v>
      </c>
      <c r="AO10" s="153" t="s">
        <v>67</v>
      </c>
      <c r="AQ10" s="131"/>
      <c r="AU10" s="317"/>
      <c r="AV10" s="390"/>
      <c r="AW10" s="153">
        <f t="shared" ca="1" si="0"/>
        <v>88</v>
      </c>
    </row>
    <row r="11" spans="1:49" ht="45" customHeight="1" x14ac:dyDescent="0.2">
      <c r="A11" s="245"/>
      <c r="B11" s="183" t="s">
        <v>55</v>
      </c>
      <c r="E11" s="318" t="s">
        <v>91</v>
      </c>
      <c r="F11" s="154" t="s">
        <v>92</v>
      </c>
      <c r="G11" s="418" t="s">
        <v>93</v>
      </c>
      <c r="H11" s="318" t="s">
        <v>59</v>
      </c>
      <c r="I11" s="202" t="s">
        <v>102</v>
      </c>
      <c r="J11" s="173">
        <v>1</v>
      </c>
      <c r="K11" s="326" t="s">
        <v>61</v>
      </c>
      <c r="L11" s="339">
        <v>1</v>
      </c>
      <c r="M11" s="183">
        <v>9</v>
      </c>
      <c r="N11" s="153">
        <v>1938</v>
      </c>
      <c r="P11" s="163"/>
      <c r="R11" s="153">
        <v>1930</v>
      </c>
      <c r="S11" s="183" t="s">
        <v>62</v>
      </c>
      <c r="T11" s="184"/>
      <c r="U11" s="189"/>
      <c r="V11" s="125"/>
      <c r="W11" s="318" t="s">
        <v>103</v>
      </c>
      <c r="X11" s="283" t="s">
        <v>64</v>
      </c>
      <c r="Y11" s="283" t="s">
        <v>76</v>
      </c>
      <c r="Z11" s="351" t="s">
        <v>66</v>
      </c>
      <c r="AA11" s="214"/>
      <c r="AB11" s="215">
        <v>14076</v>
      </c>
      <c r="AC11" s="215">
        <v>14076</v>
      </c>
      <c r="AD11" s="216"/>
      <c r="AG11" s="173">
        <v>1938</v>
      </c>
      <c r="AH11" s="173">
        <v>1930</v>
      </c>
      <c r="AI11" s="173"/>
      <c r="AJ11" s="189"/>
      <c r="AK11" s="173"/>
      <c r="AL11" s="317"/>
      <c r="AM11" s="175" t="s">
        <v>67</v>
      </c>
      <c r="AQ11" s="131"/>
      <c r="AU11" s="131" t="s">
        <v>104</v>
      </c>
      <c r="AV11" s="390"/>
      <c r="AW11" s="153">
        <f t="shared" ca="1" si="0"/>
        <v>88</v>
      </c>
    </row>
    <row r="12" spans="1:49" ht="45" customHeight="1" x14ac:dyDescent="0.2">
      <c r="A12" s="245"/>
      <c r="B12" s="183" t="s">
        <v>55</v>
      </c>
      <c r="E12" s="175" t="s">
        <v>91</v>
      </c>
      <c r="F12" s="153" t="s">
        <v>92</v>
      </c>
      <c r="G12" s="131" t="s">
        <v>93</v>
      </c>
      <c r="H12" s="175" t="s">
        <v>65</v>
      </c>
      <c r="I12" s="183" t="s">
        <v>105</v>
      </c>
      <c r="J12" s="173">
        <v>1</v>
      </c>
      <c r="K12" s="326" t="s">
        <v>61</v>
      </c>
      <c r="L12" s="339">
        <v>0</v>
      </c>
      <c r="M12" s="183">
        <v>10</v>
      </c>
      <c r="N12" s="153">
        <v>1938</v>
      </c>
      <c r="P12" s="163"/>
      <c r="R12" s="153">
        <v>1930</v>
      </c>
      <c r="S12" s="183" t="s">
        <v>62</v>
      </c>
      <c r="T12" s="184"/>
      <c r="U12" s="189"/>
      <c r="V12" s="125"/>
      <c r="W12" s="352" t="s">
        <v>106</v>
      </c>
      <c r="X12" s="216" t="s">
        <v>64</v>
      </c>
      <c r="Y12" s="216" t="s">
        <v>65</v>
      </c>
      <c r="Z12" s="129"/>
      <c r="AA12" s="214">
        <v>14076</v>
      </c>
      <c r="AB12" s="215"/>
      <c r="AC12" s="215">
        <v>14076</v>
      </c>
      <c r="AD12" s="216"/>
      <c r="AG12" s="173">
        <v>1938</v>
      </c>
      <c r="AH12" s="173">
        <v>1930</v>
      </c>
      <c r="AI12" s="173"/>
      <c r="AJ12" s="189"/>
      <c r="AK12" s="173"/>
      <c r="AL12" s="317" t="s">
        <v>107</v>
      </c>
      <c r="AM12" s="175" t="s">
        <v>67</v>
      </c>
      <c r="AO12" s="153" t="s">
        <v>108</v>
      </c>
      <c r="AP12" s="153" t="s">
        <v>81</v>
      </c>
      <c r="AQ12" s="392" t="s">
        <v>81</v>
      </c>
      <c r="AR12" s="175" t="s">
        <v>81</v>
      </c>
      <c r="AT12" s="153">
        <v>2013</v>
      </c>
      <c r="AU12" s="131" t="s">
        <v>109</v>
      </c>
      <c r="AW12" s="153">
        <f t="shared" ca="1" si="0"/>
        <v>88</v>
      </c>
    </row>
    <row r="13" spans="1:49" ht="45" customHeight="1" x14ac:dyDescent="0.2">
      <c r="A13" s="245"/>
      <c r="B13" s="183" t="s">
        <v>55</v>
      </c>
      <c r="E13" s="175" t="s">
        <v>91</v>
      </c>
      <c r="F13" s="153" t="s">
        <v>92</v>
      </c>
      <c r="G13" s="131" t="s">
        <v>93</v>
      </c>
      <c r="H13" s="175" t="s">
        <v>65</v>
      </c>
      <c r="I13" s="183" t="s">
        <v>110</v>
      </c>
      <c r="J13" s="173">
        <v>1</v>
      </c>
      <c r="K13" s="326" t="s">
        <v>61</v>
      </c>
      <c r="L13" s="339">
        <v>1</v>
      </c>
      <c r="M13" s="183">
        <v>10</v>
      </c>
      <c r="N13" s="153">
        <v>1938</v>
      </c>
      <c r="P13" s="163"/>
      <c r="R13" s="153">
        <v>1930</v>
      </c>
      <c r="S13" s="183" t="s">
        <v>62</v>
      </c>
      <c r="T13" s="184"/>
      <c r="U13" s="189"/>
      <c r="V13" s="125"/>
      <c r="W13" s="352" t="s">
        <v>111</v>
      </c>
      <c r="X13" s="216" t="s">
        <v>64</v>
      </c>
      <c r="Y13" s="216" t="s">
        <v>65</v>
      </c>
      <c r="Z13" s="129"/>
      <c r="AA13" s="214"/>
      <c r="AB13" s="215"/>
      <c r="AC13" s="215">
        <v>14076</v>
      </c>
      <c r="AD13" s="216"/>
      <c r="AG13" s="173">
        <v>1938</v>
      </c>
      <c r="AH13" s="173">
        <v>1930</v>
      </c>
      <c r="AI13" s="173"/>
      <c r="AJ13" s="189"/>
      <c r="AK13" s="173"/>
      <c r="AL13" s="317" t="s">
        <v>107</v>
      </c>
      <c r="AM13" s="175" t="s">
        <v>67</v>
      </c>
      <c r="AO13" s="153" t="s">
        <v>108</v>
      </c>
      <c r="AP13" s="153" t="s">
        <v>112</v>
      </c>
      <c r="AQ13" s="392" t="s">
        <v>112</v>
      </c>
      <c r="AR13" s="175" t="s">
        <v>81</v>
      </c>
      <c r="AT13" s="153">
        <v>1980</v>
      </c>
      <c r="AU13" s="131" t="s">
        <v>7835</v>
      </c>
      <c r="AW13" s="153">
        <f t="shared" ca="1" si="0"/>
        <v>88</v>
      </c>
    </row>
    <row r="14" spans="1:49" ht="45" customHeight="1" x14ac:dyDescent="0.2">
      <c r="A14" s="245"/>
      <c r="B14" s="183" t="s">
        <v>55</v>
      </c>
      <c r="E14" s="175" t="s">
        <v>91</v>
      </c>
      <c r="F14" s="153" t="s">
        <v>92</v>
      </c>
      <c r="G14" s="131" t="s">
        <v>93</v>
      </c>
      <c r="H14" s="175" t="s">
        <v>65</v>
      </c>
      <c r="I14" s="183" t="s">
        <v>114</v>
      </c>
      <c r="J14" s="173">
        <v>1</v>
      </c>
      <c r="K14" s="326" t="s">
        <v>61</v>
      </c>
      <c r="L14" s="339">
        <v>0</v>
      </c>
      <c r="M14" s="183">
        <v>10</v>
      </c>
      <c r="N14" s="153">
        <v>1938</v>
      </c>
      <c r="P14" s="163"/>
      <c r="R14" s="153">
        <v>1930</v>
      </c>
      <c r="S14" s="183" t="s">
        <v>62</v>
      </c>
      <c r="T14" s="184"/>
      <c r="U14" s="189"/>
      <c r="V14" s="125"/>
      <c r="W14" s="352" t="s">
        <v>115</v>
      </c>
      <c r="X14" s="216" t="s">
        <v>64</v>
      </c>
      <c r="Y14" s="216" t="s">
        <v>65</v>
      </c>
      <c r="Z14" s="129"/>
      <c r="AA14" s="214"/>
      <c r="AB14" s="215"/>
      <c r="AC14" s="215">
        <v>14076</v>
      </c>
      <c r="AD14" s="216"/>
      <c r="AG14" s="173">
        <v>1938</v>
      </c>
      <c r="AH14" s="173">
        <v>1930</v>
      </c>
      <c r="AI14" s="173"/>
      <c r="AJ14" s="189"/>
      <c r="AK14" s="173"/>
      <c r="AL14" s="317" t="s">
        <v>107</v>
      </c>
      <c r="AM14" s="175" t="s">
        <v>67</v>
      </c>
      <c r="AQ14" s="131"/>
      <c r="AR14" s="175" t="s">
        <v>81</v>
      </c>
      <c r="AT14" s="153">
        <v>1980</v>
      </c>
      <c r="AU14" s="131" t="s">
        <v>113</v>
      </c>
      <c r="AV14" s="390"/>
      <c r="AW14" s="153">
        <f t="shared" ca="1" si="0"/>
        <v>88</v>
      </c>
    </row>
    <row r="15" spans="1:49" ht="45" customHeight="1" x14ac:dyDescent="0.2">
      <c r="A15" s="245"/>
      <c r="B15" s="183" t="s">
        <v>55</v>
      </c>
      <c r="E15" s="175" t="s">
        <v>91</v>
      </c>
      <c r="F15" s="153" t="s">
        <v>92</v>
      </c>
      <c r="G15" s="131" t="s">
        <v>93</v>
      </c>
      <c r="H15" s="175" t="s">
        <v>59</v>
      </c>
      <c r="I15" s="183" t="s">
        <v>116</v>
      </c>
      <c r="J15" s="173">
        <v>1</v>
      </c>
      <c r="K15" s="326" t="s">
        <v>61</v>
      </c>
      <c r="L15" s="339">
        <v>0</v>
      </c>
      <c r="M15" s="183">
        <v>10</v>
      </c>
      <c r="N15" s="153">
        <v>1938</v>
      </c>
      <c r="P15" s="163"/>
      <c r="R15" s="153">
        <v>1930</v>
      </c>
      <c r="S15" s="183" t="s">
        <v>62</v>
      </c>
      <c r="T15" s="184"/>
      <c r="U15" s="189"/>
      <c r="V15" s="125"/>
      <c r="W15" s="352" t="s">
        <v>117</v>
      </c>
      <c r="X15" s="216" t="s">
        <v>64</v>
      </c>
      <c r="Y15" s="216" t="s">
        <v>65</v>
      </c>
      <c r="Z15" s="129" t="s">
        <v>66</v>
      </c>
      <c r="AA15" s="214"/>
      <c r="AB15" s="215"/>
      <c r="AC15" s="215">
        <v>14076</v>
      </c>
      <c r="AD15" s="216"/>
      <c r="AG15" s="173">
        <v>1938</v>
      </c>
      <c r="AH15" s="173">
        <v>1930</v>
      </c>
      <c r="AI15" s="173"/>
      <c r="AJ15" s="189"/>
      <c r="AK15" s="173"/>
      <c r="AL15" s="317" t="s">
        <v>107</v>
      </c>
      <c r="AM15" s="175" t="s">
        <v>67</v>
      </c>
      <c r="AQ15" s="131"/>
      <c r="AR15" s="175" t="s">
        <v>81</v>
      </c>
      <c r="AT15" s="153">
        <v>1980</v>
      </c>
      <c r="AU15" s="131" t="s">
        <v>113</v>
      </c>
      <c r="AV15" s="390"/>
      <c r="AW15" s="153">
        <f t="shared" ca="1" si="0"/>
        <v>88</v>
      </c>
    </row>
    <row r="16" spans="1:49" ht="45" customHeight="1" collapsed="1" x14ac:dyDescent="0.2">
      <c r="A16" s="245"/>
      <c r="B16" s="183" t="s">
        <v>55</v>
      </c>
      <c r="E16" s="175" t="s">
        <v>91</v>
      </c>
      <c r="F16" s="153" t="s">
        <v>92</v>
      </c>
      <c r="G16" s="131" t="s">
        <v>93</v>
      </c>
      <c r="H16" s="175" t="s">
        <v>65</v>
      </c>
      <c r="I16" s="183" t="s">
        <v>118</v>
      </c>
      <c r="J16" s="173">
        <v>1</v>
      </c>
      <c r="K16" s="326" t="s">
        <v>61</v>
      </c>
      <c r="L16" s="339">
        <v>1</v>
      </c>
      <c r="M16" s="183">
        <v>11</v>
      </c>
      <c r="N16" s="153">
        <v>1938</v>
      </c>
      <c r="P16" s="163"/>
      <c r="R16" s="153">
        <v>1930</v>
      </c>
      <c r="S16" s="183" t="s">
        <v>62</v>
      </c>
      <c r="T16" s="184"/>
      <c r="U16" s="189"/>
      <c r="V16" s="125"/>
      <c r="W16" s="352" t="s">
        <v>119</v>
      </c>
      <c r="X16" s="216" t="s">
        <v>64</v>
      </c>
      <c r="Y16" s="216" t="s">
        <v>65</v>
      </c>
      <c r="Z16" s="129"/>
      <c r="AA16" s="214"/>
      <c r="AB16" s="215"/>
      <c r="AC16" s="215">
        <v>13969</v>
      </c>
      <c r="AD16" s="216"/>
      <c r="AG16" s="173">
        <v>1938</v>
      </c>
      <c r="AH16" s="173">
        <v>1930</v>
      </c>
      <c r="AI16" s="173"/>
      <c r="AJ16" s="189"/>
      <c r="AK16" s="173"/>
      <c r="AL16" s="317"/>
      <c r="AM16" s="175" t="s">
        <v>67</v>
      </c>
      <c r="AQ16" s="131"/>
      <c r="AU16" s="131" t="s">
        <v>120</v>
      </c>
      <c r="AV16" s="390"/>
      <c r="AW16" s="153">
        <f t="shared" ca="1" si="0"/>
        <v>88</v>
      </c>
    </row>
    <row r="17" spans="1:49" ht="45" customHeight="1" x14ac:dyDescent="0.2">
      <c r="A17" s="245"/>
      <c r="B17" s="183" t="s">
        <v>55</v>
      </c>
      <c r="E17" s="175" t="s">
        <v>91</v>
      </c>
      <c r="F17" s="153" t="s">
        <v>92</v>
      </c>
      <c r="G17" s="131" t="s">
        <v>93</v>
      </c>
      <c r="H17" s="175" t="s">
        <v>59</v>
      </c>
      <c r="I17" s="183" t="s">
        <v>121</v>
      </c>
      <c r="J17" s="173">
        <v>1</v>
      </c>
      <c r="K17" s="326" t="s">
        <v>61</v>
      </c>
      <c r="L17" s="339">
        <v>1</v>
      </c>
      <c r="M17" s="183">
        <v>12</v>
      </c>
      <c r="N17" s="153">
        <v>1938</v>
      </c>
      <c r="P17" s="163"/>
      <c r="R17" s="153">
        <v>1930</v>
      </c>
      <c r="S17" s="183" t="s">
        <v>62</v>
      </c>
      <c r="T17" s="184"/>
      <c r="U17" s="189"/>
      <c r="V17" s="125"/>
      <c r="W17" s="352" t="s">
        <v>122</v>
      </c>
      <c r="X17" s="216" t="s">
        <v>64</v>
      </c>
      <c r="Y17" s="216" t="s">
        <v>65</v>
      </c>
      <c r="Z17" s="129" t="s">
        <v>66</v>
      </c>
      <c r="AA17" s="214"/>
      <c r="AB17" s="215"/>
      <c r="AC17" s="215">
        <v>14077</v>
      </c>
      <c r="AD17" s="216"/>
      <c r="AG17" s="173">
        <v>1938</v>
      </c>
      <c r="AH17" s="173">
        <v>1930</v>
      </c>
      <c r="AI17" s="173"/>
      <c r="AJ17" s="189"/>
      <c r="AK17" s="173"/>
      <c r="AL17" s="317"/>
      <c r="AM17" s="175" t="s">
        <v>67</v>
      </c>
      <c r="AQ17" s="131"/>
      <c r="AV17" s="390"/>
      <c r="AW17" s="153">
        <f t="shared" ca="1" si="0"/>
        <v>88</v>
      </c>
    </row>
    <row r="18" spans="1:49" ht="45" customHeight="1" x14ac:dyDescent="0.2">
      <c r="A18" s="245"/>
      <c r="B18" s="183" t="s">
        <v>55</v>
      </c>
      <c r="E18" s="175" t="s">
        <v>91</v>
      </c>
      <c r="F18" s="153" t="s">
        <v>92</v>
      </c>
      <c r="G18" s="131" t="s">
        <v>93</v>
      </c>
      <c r="H18" s="175" t="s">
        <v>59</v>
      </c>
      <c r="I18" s="183" t="s">
        <v>123</v>
      </c>
      <c r="J18" s="173">
        <v>1</v>
      </c>
      <c r="K18" s="326" t="s">
        <v>61</v>
      </c>
      <c r="L18" s="339">
        <v>1</v>
      </c>
      <c r="M18" s="183">
        <v>13</v>
      </c>
      <c r="N18" s="153">
        <v>1938</v>
      </c>
      <c r="P18" s="163"/>
      <c r="R18" s="153">
        <v>1930</v>
      </c>
      <c r="S18" s="183" t="s">
        <v>62</v>
      </c>
      <c r="T18" s="184"/>
      <c r="U18" s="189"/>
      <c r="V18" s="125"/>
      <c r="W18" s="352" t="s">
        <v>124</v>
      </c>
      <c r="X18" s="216" t="s">
        <v>64</v>
      </c>
      <c r="Y18" s="216" t="s">
        <v>65</v>
      </c>
      <c r="Z18" s="129" t="s">
        <v>66</v>
      </c>
      <c r="AA18" s="214"/>
      <c r="AB18" s="215">
        <v>14076</v>
      </c>
      <c r="AC18" s="215">
        <v>14076</v>
      </c>
      <c r="AD18" s="216"/>
      <c r="AG18" s="173">
        <v>1938</v>
      </c>
      <c r="AH18" s="173">
        <v>1930</v>
      </c>
      <c r="AI18" s="173"/>
      <c r="AJ18" s="189"/>
      <c r="AK18" s="173"/>
      <c r="AL18" s="317"/>
      <c r="AM18" s="175" t="s">
        <v>67</v>
      </c>
      <c r="AQ18" s="131"/>
      <c r="AV18" s="390"/>
      <c r="AW18" s="153">
        <f t="shared" ca="1" si="0"/>
        <v>88</v>
      </c>
    </row>
    <row r="19" spans="1:49" ht="45" customHeight="1" x14ac:dyDescent="0.2">
      <c r="A19" s="245"/>
      <c r="B19" s="183" t="s">
        <v>55</v>
      </c>
      <c r="E19" s="175" t="s">
        <v>91</v>
      </c>
      <c r="F19" s="153" t="s">
        <v>92</v>
      </c>
      <c r="G19" s="131" t="s">
        <v>93</v>
      </c>
      <c r="H19" s="175" t="s">
        <v>59</v>
      </c>
      <c r="I19" s="183" t="s">
        <v>125</v>
      </c>
      <c r="J19" s="173">
        <v>1</v>
      </c>
      <c r="K19" s="326" t="s">
        <v>61</v>
      </c>
      <c r="L19" s="339">
        <v>1</v>
      </c>
      <c r="M19" s="183">
        <v>14</v>
      </c>
      <c r="N19" s="153">
        <v>1938</v>
      </c>
      <c r="P19" s="163"/>
      <c r="R19" s="153">
        <v>1930</v>
      </c>
      <c r="S19" s="183" t="s">
        <v>62</v>
      </c>
      <c r="T19" s="184"/>
      <c r="U19" s="189"/>
      <c r="V19" s="125"/>
      <c r="W19" s="352" t="s">
        <v>126</v>
      </c>
      <c r="X19" s="216" t="s">
        <v>64</v>
      </c>
      <c r="Y19" s="216" t="s">
        <v>65</v>
      </c>
      <c r="Z19" s="129" t="s">
        <v>66</v>
      </c>
      <c r="AA19" s="214"/>
      <c r="AB19" s="215">
        <v>14083</v>
      </c>
      <c r="AC19" s="215">
        <v>14083</v>
      </c>
      <c r="AD19" s="216"/>
      <c r="AG19" s="173">
        <v>1938</v>
      </c>
      <c r="AH19" s="173">
        <v>1930</v>
      </c>
      <c r="AI19" s="173"/>
      <c r="AJ19" s="189"/>
      <c r="AK19" s="173"/>
      <c r="AL19" s="317"/>
      <c r="AM19" s="175" t="s">
        <v>67</v>
      </c>
      <c r="AQ19" s="131"/>
      <c r="AV19" s="390"/>
      <c r="AW19" s="153">
        <f t="shared" ca="1" si="0"/>
        <v>88</v>
      </c>
    </row>
    <row r="20" spans="1:49" ht="45" customHeight="1" x14ac:dyDescent="0.2">
      <c r="A20" s="245"/>
      <c r="B20" s="183" t="s">
        <v>55</v>
      </c>
      <c r="E20" s="175" t="s">
        <v>91</v>
      </c>
      <c r="F20" s="153" t="s">
        <v>92</v>
      </c>
      <c r="G20" s="131" t="s">
        <v>93</v>
      </c>
      <c r="H20" s="175" t="s">
        <v>59</v>
      </c>
      <c r="I20" s="183" t="s">
        <v>127</v>
      </c>
      <c r="J20" s="173">
        <v>1</v>
      </c>
      <c r="K20" s="326" t="s">
        <v>61</v>
      </c>
      <c r="L20" s="339">
        <v>1</v>
      </c>
      <c r="M20" s="183">
        <v>15</v>
      </c>
      <c r="N20" s="153">
        <v>1938</v>
      </c>
      <c r="P20" s="163"/>
      <c r="R20" s="153">
        <v>1930</v>
      </c>
      <c r="S20" s="183" t="s">
        <v>62</v>
      </c>
      <c r="T20" s="184"/>
      <c r="U20" s="189"/>
      <c r="V20" s="125"/>
      <c r="W20" s="352" t="s">
        <v>128</v>
      </c>
      <c r="X20" s="216" t="s">
        <v>64</v>
      </c>
      <c r="Y20" s="216" t="s">
        <v>65</v>
      </c>
      <c r="Z20" s="129" t="s">
        <v>66</v>
      </c>
      <c r="AA20" s="214"/>
      <c r="AB20" s="215">
        <v>13990</v>
      </c>
      <c r="AC20" s="215">
        <v>13990</v>
      </c>
      <c r="AD20" s="216"/>
      <c r="AG20" s="173">
        <v>1938</v>
      </c>
      <c r="AH20" s="173">
        <v>1930</v>
      </c>
      <c r="AI20" s="173"/>
      <c r="AJ20" s="189"/>
      <c r="AK20" s="173"/>
      <c r="AL20" s="317" t="s">
        <v>129</v>
      </c>
      <c r="AM20" s="175" t="s">
        <v>67</v>
      </c>
      <c r="AO20" s="153" t="s">
        <v>67</v>
      </c>
      <c r="AQ20" s="131"/>
      <c r="AV20" s="390"/>
      <c r="AW20" s="153">
        <f t="shared" ca="1" si="0"/>
        <v>88</v>
      </c>
    </row>
    <row r="21" spans="1:49" ht="45" customHeight="1" x14ac:dyDescent="0.2">
      <c r="A21" s="245"/>
      <c r="B21" s="183" t="s">
        <v>55</v>
      </c>
      <c r="E21" s="175" t="s">
        <v>91</v>
      </c>
      <c r="F21" s="153" t="s">
        <v>92</v>
      </c>
      <c r="G21" s="131" t="s">
        <v>93</v>
      </c>
      <c r="H21" s="175" t="s">
        <v>59</v>
      </c>
      <c r="I21" s="183" t="s">
        <v>130</v>
      </c>
      <c r="J21" s="173">
        <v>1</v>
      </c>
      <c r="K21" s="326" t="s">
        <v>61</v>
      </c>
      <c r="L21" s="339">
        <v>0</v>
      </c>
      <c r="M21" s="183">
        <v>16</v>
      </c>
      <c r="N21" s="153">
        <v>1938</v>
      </c>
      <c r="P21" s="163"/>
      <c r="R21" s="153">
        <v>1930</v>
      </c>
      <c r="S21" s="183" t="s">
        <v>62</v>
      </c>
      <c r="T21" s="184"/>
      <c r="U21" s="189"/>
      <c r="V21" s="125"/>
      <c r="W21" s="352" t="s">
        <v>131</v>
      </c>
      <c r="X21" s="216" t="s">
        <v>64</v>
      </c>
      <c r="Y21" s="216" t="s">
        <v>65</v>
      </c>
      <c r="Z21" s="129" t="s">
        <v>66</v>
      </c>
      <c r="AA21" s="214"/>
      <c r="AB21" s="215">
        <v>14076</v>
      </c>
      <c r="AC21" s="215">
        <v>14076</v>
      </c>
      <c r="AD21" s="216"/>
      <c r="AG21" s="173">
        <v>1938</v>
      </c>
      <c r="AH21" s="173">
        <v>1930</v>
      </c>
      <c r="AI21" s="173"/>
      <c r="AJ21" s="189"/>
      <c r="AK21" s="173"/>
      <c r="AL21" s="317"/>
      <c r="AM21" s="175" t="s">
        <v>90</v>
      </c>
      <c r="AO21" s="153" t="s">
        <v>108</v>
      </c>
      <c r="AP21" s="153" t="s">
        <v>81</v>
      </c>
      <c r="AQ21" s="392" t="s">
        <v>81</v>
      </c>
      <c r="AR21" s="175" t="s">
        <v>81</v>
      </c>
      <c r="AT21" s="153">
        <v>2013</v>
      </c>
      <c r="AU21" s="131" t="s">
        <v>7863</v>
      </c>
      <c r="AW21" s="153">
        <f t="shared" ca="1" si="0"/>
        <v>88</v>
      </c>
    </row>
    <row r="22" spans="1:49" ht="45" customHeight="1" x14ac:dyDescent="0.2">
      <c r="A22" s="245"/>
      <c r="B22" s="183" t="s">
        <v>55</v>
      </c>
      <c r="E22" s="175" t="s">
        <v>91</v>
      </c>
      <c r="F22" s="153" t="s">
        <v>92</v>
      </c>
      <c r="G22" s="131" t="s">
        <v>93</v>
      </c>
      <c r="H22" s="175" t="s">
        <v>59</v>
      </c>
      <c r="I22" s="183" t="s">
        <v>132</v>
      </c>
      <c r="J22" s="173">
        <v>1</v>
      </c>
      <c r="K22" s="326" t="s">
        <v>61</v>
      </c>
      <c r="L22" s="339">
        <v>1</v>
      </c>
      <c r="M22" s="183">
        <v>16</v>
      </c>
      <c r="N22" s="153">
        <v>1938</v>
      </c>
      <c r="P22" s="163"/>
      <c r="R22" s="153">
        <v>1930</v>
      </c>
      <c r="S22" s="183" t="s">
        <v>62</v>
      </c>
      <c r="T22" s="184"/>
      <c r="U22" s="189"/>
      <c r="V22" s="125"/>
      <c r="W22" s="352" t="s">
        <v>133</v>
      </c>
      <c r="X22" s="216" t="s">
        <v>64</v>
      </c>
      <c r="Y22" s="216" t="s">
        <v>65</v>
      </c>
      <c r="Z22" s="129"/>
      <c r="AA22" s="214"/>
      <c r="AB22" s="215">
        <v>14076</v>
      </c>
      <c r="AC22" s="215">
        <v>14076</v>
      </c>
      <c r="AD22" s="216"/>
      <c r="AG22" s="173">
        <v>1938</v>
      </c>
      <c r="AH22" s="173">
        <v>1930</v>
      </c>
      <c r="AI22" s="173"/>
      <c r="AJ22" s="189"/>
      <c r="AK22" s="173"/>
      <c r="AL22" s="317"/>
      <c r="AM22" s="175" t="s">
        <v>90</v>
      </c>
      <c r="AQ22" s="131"/>
      <c r="AT22" s="152"/>
      <c r="AV22" s="390"/>
      <c r="AW22" s="153">
        <f t="shared" ca="1" si="0"/>
        <v>88</v>
      </c>
    </row>
    <row r="23" spans="1:49" ht="45" customHeight="1" x14ac:dyDescent="0.2">
      <c r="A23" s="245"/>
      <c r="B23" s="183" t="s">
        <v>55</v>
      </c>
      <c r="E23" s="175" t="s">
        <v>91</v>
      </c>
      <c r="F23" s="153" t="s">
        <v>92</v>
      </c>
      <c r="G23" s="131" t="s">
        <v>93</v>
      </c>
      <c r="H23" s="175" t="s">
        <v>59</v>
      </c>
      <c r="I23" s="183" t="s">
        <v>134</v>
      </c>
      <c r="J23" s="173">
        <v>1</v>
      </c>
      <c r="K23" s="326" t="s">
        <v>135</v>
      </c>
      <c r="L23" s="339">
        <v>1</v>
      </c>
      <c r="M23" s="183">
        <v>17</v>
      </c>
      <c r="N23" s="153">
        <v>1938</v>
      </c>
      <c r="P23" s="163"/>
      <c r="R23" s="153">
        <v>1930</v>
      </c>
      <c r="S23" s="183" t="s">
        <v>136</v>
      </c>
      <c r="T23" s="184"/>
      <c r="U23" s="189"/>
      <c r="V23" s="125"/>
      <c r="W23" s="352" t="s">
        <v>70</v>
      </c>
      <c r="X23" s="216" t="s">
        <v>64</v>
      </c>
      <c r="Y23" s="216" t="s">
        <v>65</v>
      </c>
      <c r="Z23" s="129" t="s">
        <v>66</v>
      </c>
      <c r="AA23" s="214"/>
      <c r="AB23" s="215" t="s">
        <v>137</v>
      </c>
      <c r="AC23" s="215" t="s">
        <v>137</v>
      </c>
      <c r="AD23" s="216"/>
      <c r="AG23" s="173">
        <v>1938</v>
      </c>
      <c r="AI23" s="173"/>
      <c r="AJ23" s="189"/>
      <c r="AK23" s="173"/>
      <c r="AL23" s="317" t="s">
        <v>138</v>
      </c>
      <c r="AQ23" s="131"/>
      <c r="AT23" s="152"/>
      <c r="AV23" s="390"/>
      <c r="AW23" s="153">
        <f t="shared" ca="1" si="0"/>
        <v>88</v>
      </c>
    </row>
    <row r="24" spans="1:49" ht="45" customHeight="1" outlineLevel="1" x14ac:dyDescent="0.2">
      <c r="A24" s="245"/>
      <c r="B24" s="183" t="s">
        <v>55</v>
      </c>
      <c r="D24" s="131" t="s">
        <v>139</v>
      </c>
      <c r="E24" s="175" t="s">
        <v>91</v>
      </c>
      <c r="F24" s="153" t="s">
        <v>92</v>
      </c>
      <c r="G24" s="131" t="s">
        <v>93</v>
      </c>
      <c r="H24" s="175" t="s">
        <v>59</v>
      </c>
      <c r="I24" s="183" t="s">
        <v>140</v>
      </c>
      <c r="J24" s="173">
        <v>1</v>
      </c>
      <c r="K24" s="326" t="s">
        <v>61</v>
      </c>
      <c r="L24" s="339">
        <v>1</v>
      </c>
      <c r="M24" s="183">
        <v>18</v>
      </c>
      <c r="N24" s="153">
        <v>1938</v>
      </c>
      <c r="P24" s="163"/>
      <c r="R24" s="153">
        <v>1930</v>
      </c>
      <c r="S24" s="183" t="s">
        <v>62</v>
      </c>
      <c r="T24" s="184"/>
      <c r="U24" s="189"/>
      <c r="V24" s="125"/>
      <c r="W24" s="352" t="s">
        <v>141</v>
      </c>
      <c r="X24" s="216" t="s">
        <v>64</v>
      </c>
      <c r="Y24" s="216" t="s">
        <v>65</v>
      </c>
      <c r="Z24" s="129" t="s">
        <v>66</v>
      </c>
      <c r="AA24" s="214"/>
      <c r="AB24" s="215">
        <v>13977</v>
      </c>
      <c r="AC24" s="215">
        <v>13977</v>
      </c>
      <c r="AD24" s="216"/>
      <c r="AG24" s="173">
        <v>1938</v>
      </c>
      <c r="AH24" s="173">
        <v>1930</v>
      </c>
      <c r="AI24" s="173"/>
      <c r="AJ24" s="189"/>
      <c r="AK24" s="173"/>
      <c r="AL24" s="317"/>
      <c r="AM24" s="175" t="s">
        <v>67</v>
      </c>
      <c r="AQ24" s="131"/>
      <c r="AV24" s="390"/>
      <c r="AW24" s="153">
        <f t="shared" ca="1" si="0"/>
        <v>88</v>
      </c>
    </row>
    <row r="25" spans="1:49" ht="45" customHeight="1" outlineLevel="1" x14ac:dyDescent="0.2">
      <c r="A25" s="245"/>
      <c r="B25" s="183" t="s">
        <v>55</v>
      </c>
      <c r="E25" s="175" t="s">
        <v>91</v>
      </c>
      <c r="F25" s="153" t="s">
        <v>92</v>
      </c>
      <c r="G25" s="131" t="s">
        <v>93</v>
      </c>
      <c r="H25" s="175" t="s">
        <v>59</v>
      </c>
      <c r="I25" s="183" t="s">
        <v>142</v>
      </c>
      <c r="J25" s="173">
        <v>1</v>
      </c>
      <c r="K25" s="326" t="s">
        <v>61</v>
      </c>
      <c r="L25" s="339">
        <v>1</v>
      </c>
      <c r="M25" s="183">
        <v>19</v>
      </c>
      <c r="N25" s="153">
        <v>1938</v>
      </c>
      <c r="P25" s="163"/>
      <c r="R25" s="153">
        <v>1930</v>
      </c>
      <c r="S25" s="183" t="s">
        <v>62</v>
      </c>
      <c r="T25" s="184"/>
      <c r="U25" s="189"/>
      <c r="V25" s="125"/>
      <c r="W25" s="352" t="s">
        <v>143</v>
      </c>
      <c r="X25" s="216" t="s">
        <v>64</v>
      </c>
      <c r="Y25" s="216" t="s">
        <v>65</v>
      </c>
      <c r="Z25" s="129" t="s">
        <v>66</v>
      </c>
      <c r="AA25" s="214"/>
      <c r="AB25" s="215">
        <v>14083</v>
      </c>
      <c r="AC25" s="215">
        <v>14083</v>
      </c>
      <c r="AD25" s="216"/>
      <c r="AG25" s="173">
        <v>1938</v>
      </c>
      <c r="AH25" s="173">
        <v>1930</v>
      </c>
      <c r="AI25" s="173"/>
      <c r="AJ25" s="189"/>
      <c r="AK25" s="173"/>
      <c r="AL25" s="317"/>
      <c r="AM25" s="175" t="s">
        <v>67</v>
      </c>
      <c r="AO25" s="153" t="s">
        <v>144</v>
      </c>
      <c r="AQ25" s="131"/>
      <c r="AU25" s="131" t="s">
        <v>145</v>
      </c>
      <c r="AV25" s="390"/>
      <c r="AW25" s="153">
        <f t="shared" ca="1" si="0"/>
        <v>88</v>
      </c>
    </row>
    <row r="26" spans="1:49" ht="45" customHeight="1" outlineLevel="1" x14ac:dyDescent="0.2">
      <c r="A26" s="245"/>
      <c r="B26" s="183" t="s">
        <v>55</v>
      </c>
      <c r="E26" s="175" t="s">
        <v>91</v>
      </c>
      <c r="F26" s="153" t="s">
        <v>92</v>
      </c>
      <c r="G26" s="131" t="s">
        <v>93</v>
      </c>
      <c r="H26" s="175" t="s">
        <v>59</v>
      </c>
      <c r="I26" s="183" t="s">
        <v>146</v>
      </c>
      <c r="J26" s="173">
        <v>1</v>
      </c>
      <c r="K26" s="326" t="s">
        <v>61</v>
      </c>
      <c r="L26" s="339">
        <v>1</v>
      </c>
      <c r="M26" s="183">
        <v>20</v>
      </c>
      <c r="N26" s="153">
        <v>1938</v>
      </c>
      <c r="P26" s="163"/>
      <c r="R26" s="153">
        <v>1930</v>
      </c>
      <c r="S26" s="183" t="s">
        <v>62</v>
      </c>
      <c r="T26" s="184"/>
      <c r="U26" s="189"/>
      <c r="V26" s="125"/>
      <c r="W26" s="352" t="s">
        <v>147</v>
      </c>
      <c r="X26" s="216" t="s">
        <v>64</v>
      </c>
      <c r="Y26" s="216" t="s">
        <v>65</v>
      </c>
      <c r="Z26" s="129" t="s">
        <v>66</v>
      </c>
      <c r="AA26" s="214"/>
      <c r="AB26" s="215">
        <v>14076</v>
      </c>
      <c r="AC26" s="215">
        <v>14076</v>
      </c>
      <c r="AD26" s="216"/>
      <c r="AG26" s="173">
        <v>1938</v>
      </c>
      <c r="AH26" s="173">
        <v>1930</v>
      </c>
      <c r="AI26" s="173"/>
      <c r="AJ26" s="189"/>
      <c r="AK26" s="173"/>
      <c r="AL26" s="317" t="s">
        <v>129</v>
      </c>
      <c r="AM26" s="175" t="s">
        <v>67</v>
      </c>
      <c r="AO26" s="153" t="s">
        <v>67</v>
      </c>
      <c r="AQ26" s="131"/>
      <c r="AV26" s="390"/>
      <c r="AW26" s="153">
        <f t="shared" ca="1" si="0"/>
        <v>88</v>
      </c>
    </row>
    <row r="27" spans="1:49" ht="45" customHeight="1" outlineLevel="1" x14ac:dyDescent="0.2">
      <c r="A27" s="245"/>
      <c r="B27" s="183" t="s">
        <v>55</v>
      </c>
      <c r="E27" s="175" t="s">
        <v>56</v>
      </c>
      <c r="F27" s="153" t="s">
        <v>148</v>
      </c>
      <c r="G27" s="131" t="s">
        <v>149</v>
      </c>
      <c r="H27" s="175" t="s">
        <v>59</v>
      </c>
      <c r="I27" s="183" t="s">
        <v>150</v>
      </c>
      <c r="J27" s="173">
        <v>1</v>
      </c>
      <c r="K27" s="326" t="s">
        <v>61</v>
      </c>
      <c r="L27" s="339">
        <v>1</v>
      </c>
      <c r="M27" s="183">
        <v>21</v>
      </c>
      <c r="N27" s="153">
        <v>1938</v>
      </c>
      <c r="P27" s="163"/>
      <c r="R27" s="153">
        <v>1930</v>
      </c>
      <c r="S27" s="183" t="s">
        <v>62</v>
      </c>
      <c r="T27" s="184"/>
      <c r="U27" s="189"/>
      <c r="V27" s="125"/>
      <c r="W27" s="352" t="s">
        <v>151</v>
      </c>
      <c r="X27" s="216" t="s">
        <v>64</v>
      </c>
      <c r="Y27" s="216" t="s">
        <v>65</v>
      </c>
      <c r="Z27" s="129" t="s">
        <v>66</v>
      </c>
      <c r="AA27" s="214"/>
      <c r="AB27" s="215"/>
      <c r="AC27" s="215">
        <v>13971</v>
      </c>
      <c r="AD27" s="216"/>
      <c r="AG27" s="173">
        <v>1938</v>
      </c>
      <c r="AH27" s="173">
        <v>1930</v>
      </c>
      <c r="AI27" s="173"/>
      <c r="AJ27" s="189"/>
      <c r="AK27" s="173"/>
      <c r="AL27" s="317" t="s">
        <v>152</v>
      </c>
      <c r="AM27" s="175" t="s">
        <v>67</v>
      </c>
      <c r="AQ27" s="131"/>
      <c r="AU27" s="317" t="s">
        <v>153</v>
      </c>
      <c r="AV27" s="390"/>
      <c r="AW27" s="153">
        <f t="shared" ca="1" si="0"/>
        <v>88</v>
      </c>
    </row>
    <row r="28" spans="1:49" ht="45" customHeight="1" outlineLevel="1" collapsed="1" x14ac:dyDescent="0.2">
      <c r="A28" s="245"/>
      <c r="B28" s="183" t="s">
        <v>55</v>
      </c>
      <c r="E28" s="175" t="s">
        <v>56</v>
      </c>
      <c r="F28" s="153" t="s">
        <v>148</v>
      </c>
      <c r="G28" s="131" t="s">
        <v>154</v>
      </c>
      <c r="H28" s="175" t="s">
        <v>59</v>
      </c>
      <c r="I28" s="183" t="s">
        <v>155</v>
      </c>
      <c r="J28" s="173">
        <v>1</v>
      </c>
      <c r="K28" s="326" t="s">
        <v>61</v>
      </c>
      <c r="L28" s="339">
        <v>0</v>
      </c>
      <c r="M28" s="183">
        <v>21</v>
      </c>
      <c r="N28" s="153">
        <v>1938</v>
      </c>
      <c r="P28" s="163"/>
      <c r="R28" s="153">
        <v>1930</v>
      </c>
      <c r="S28" s="183" t="s">
        <v>62</v>
      </c>
      <c r="T28" s="184"/>
      <c r="U28" s="189"/>
      <c r="V28" s="125"/>
      <c r="W28" s="352" t="s">
        <v>156</v>
      </c>
      <c r="X28" s="216" t="s">
        <v>64</v>
      </c>
      <c r="Y28" s="216" t="s">
        <v>65</v>
      </c>
      <c r="Z28" s="129" t="s">
        <v>66</v>
      </c>
      <c r="AA28" s="214"/>
      <c r="AB28" s="215"/>
      <c r="AC28" s="215">
        <v>13971</v>
      </c>
      <c r="AD28" s="216"/>
      <c r="AG28" s="173">
        <v>1938</v>
      </c>
      <c r="AH28" s="173">
        <v>1930</v>
      </c>
      <c r="AI28" s="173"/>
      <c r="AJ28" s="189"/>
      <c r="AK28" s="173"/>
      <c r="AL28" s="317" t="s">
        <v>157</v>
      </c>
      <c r="AM28" s="175" t="s">
        <v>67</v>
      </c>
      <c r="AO28" s="153" t="s">
        <v>67</v>
      </c>
      <c r="AQ28" s="131"/>
      <c r="AU28" s="317"/>
      <c r="AV28" s="390"/>
      <c r="AW28" s="153">
        <f t="shared" ca="1" si="0"/>
        <v>88</v>
      </c>
    </row>
    <row r="29" spans="1:49" ht="45" customHeight="1" outlineLevel="1" x14ac:dyDescent="0.2">
      <c r="A29" s="245"/>
      <c r="B29" s="183" t="s">
        <v>55</v>
      </c>
      <c r="E29" s="318" t="s">
        <v>91</v>
      </c>
      <c r="F29" s="154" t="s">
        <v>92</v>
      </c>
      <c r="G29" s="418" t="s">
        <v>93</v>
      </c>
      <c r="H29" s="318" t="s">
        <v>59</v>
      </c>
      <c r="I29" s="202" t="s">
        <v>158</v>
      </c>
      <c r="J29" s="173">
        <v>1</v>
      </c>
      <c r="K29" s="326" t="s">
        <v>61</v>
      </c>
      <c r="L29" s="339">
        <v>1</v>
      </c>
      <c r="M29" s="183">
        <v>22</v>
      </c>
      <c r="N29" s="153">
        <v>1938</v>
      </c>
      <c r="P29" s="163"/>
      <c r="R29" s="153">
        <v>1930</v>
      </c>
      <c r="S29" s="183" t="s">
        <v>62</v>
      </c>
      <c r="T29" s="184"/>
      <c r="U29" s="189"/>
      <c r="V29" s="125"/>
      <c r="W29" s="318" t="s">
        <v>159</v>
      </c>
      <c r="X29" s="283" t="s">
        <v>64</v>
      </c>
      <c r="Y29" s="283" t="s">
        <v>65</v>
      </c>
      <c r="Z29" s="351" t="s">
        <v>66</v>
      </c>
      <c r="AA29" s="214"/>
      <c r="AB29" s="215">
        <v>14069</v>
      </c>
      <c r="AC29" s="215">
        <v>14069</v>
      </c>
      <c r="AD29" s="216"/>
      <c r="AG29" s="173">
        <v>1938</v>
      </c>
      <c r="AH29" s="173">
        <v>1930</v>
      </c>
      <c r="AI29" s="173"/>
      <c r="AJ29" s="189"/>
      <c r="AK29" s="173"/>
      <c r="AL29" s="317"/>
      <c r="AM29" s="175" t="s">
        <v>90</v>
      </c>
      <c r="AQ29" s="131"/>
      <c r="AT29" s="152"/>
      <c r="AV29" s="390"/>
      <c r="AW29" s="153">
        <f t="shared" ca="1" si="0"/>
        <v>88</v>
      </c>
    </row>
    <row r="30" spans="1:49" ht="45" customHeight="1" outlineLevel="1" x14ac:dyDescent="0.2">
      <c r="A30" s="245"/>
      <c r="B30" s="183" t="s">
        <v>55</v>
      </c>
      <c r="E30" s="175" t="s">
        <v>91</v>
      </c>
      <c r="F30" s="153" t="s">
        <v>92</v>
      </c>
      <c r="G30" s="131" t="s">
        <v>93</v>
      </c>
      <c r="H30" s="175" t="s">
        <v>59</v>
      </c>
      <c r="I30" s="183" t="s">
        <v>160</v>
      </c>
      <c r="J30" s="173">
        <v>1</v>
      </c>
      <c r="K30" s="326" t="s">
        <v>61</v>
      </c>
      <c r="L30" s="339">
        <v>0</v>
      </c>
      <c r="M30" s="183">
        <v>22</v>
      </c>
      <c r="N30" s="153">
        <v>1938</v>
      </c>
      <c r="P30" s="163"/>
      <c r="R30" s="153">
        <v>1930</v>
      </c>
      <c r="S30" s="183" t="s">
        <v>62</v>
      </c>
      <c r="T30" s="184"/>
      <c r="U30" s="189"/>
      <c r="V30" s="125"/>
      <c r="W30" s="352" t="s">
        <v>161</v>
      </c>
      <c r="X30" s="216" t="s">
        <v>64</v>
      </c>
      <c r="Y30" s="216" t="s">
        <v>65</v>
      </c>
      <c r="Z30" s="129" t="s">
        <v>66</v>
      </c>
      <c r="AA30" s="214"/>
      <c r="AB30" s="215">
        <v>14069</v>
      </c>
      <c r="AC30" s="215">
        <v>14069</v>
      </c>
      <c r="AD30" s="216"/>
      <c r="AG30" s="173">
        <v>1938</v>
      </c>
      <c r="AH30" s="173">
        <v>1930</v>
      </c>
      <c r="AI30" s="173"/>
      <c r="AJ30" s="189"/>
      <c r="AK30" s="173"/>
      <c r="AL30" s="317"/>
      <c r="AM30" s="175" t="s">
        <v>90</v>
      </c>
      <c r="AO30" s="153" t="s">
        <v>108</v>
      </c>
      <c r="AP30" s="153" t="s">
        <v>81</v>
      </c>
      <c r="AQ30" s="392" t="s">
        <v>81</v>
      </c>
      <c r="AR30" s="175" t="s">
        <v>81</v>
      </c>
      <c r="AT30" s="153">
        <v>2013</v>
      </c>
      <c r="AU30" s="131" t="s">
        <v>7863</v>
      </c>
      <c r="AW30" s="153">
        <f t="shared" ca="1" si="0"/>
        <v>88</v>
      </c>
    </row>
    <row r="31" spans="1:49" ht="45" customHeight="1" outlineLevel="1" x14ac:dyDescent="0.2">
      <c r="A31" s="245"/>
      <c r="B31" s="183" t="s">
        <v>55</v>
      </c>
      <c r="E31" s="175" t="s">
        <v>91</v>
      </c>
      <c r="F31" s="153" t="s">
        <v>92</v>
      </c>
      <c r="G31" s="131" t="s">
        <v>93</v>
      </c>
      <c r="H31" s="175" t="s">
        <v>59</v>
      </c>
      <c r="I31" s="183" t="s">
        <v>162</v>
      </c>
      <c r="J31" s="173">
        <v>1</v>
      </c>
      <c r="K31" s="326" t="s">
        <v>61</v>
      </c>
      <c r="L31" s="339">
        <v>1</v>
      </c>
      <c r="M31" s="183">
        <v>23</v>
      </c>
      <c r="N31" s="153">
        <v>1938</v>
      </c>
      <c r="P31" s="163"/>
      <c r="R31" s="153">
        <v>1930</v>
      </c>
      <c r="S31" s="183" t="s">
        <v>62</v>
      </c>
      <c r="T31" s="184"/>
      <c r="U31" s="189"/>
      <c r="V31" s="125"/>
      <c r="W31" s="352" t="s">
        <v>163</v>
      </c>
      <c r="X31" s="216" t="s">
        <v>64</v>
      </c>
      <c r="Y31" s="216" t="s">
        <v>65</v>
      </c>
      <c r="Z31" s="129" t="s">
        <v>66</v>
      </c>
      <c r="AA31" s="214"/>
      <c r="AB31" s="215">
        <v>14017</v>
      </c>
      <c r="AC31" s="215">
        <v>14017</v>
      </c>
      <c r="AD31" s="216"/>
      <c r="AE31" s="173">
        <v>1938</v>
      </c>
      <c r="AF31" s="173">
        <v>1</v>
      </c>
      <c r="AG31" s="173">
        <v>1938</v>
      </c>
      <c r="AH31" s="173">
        <v>1930</v>
      </c>
      <c r="AI31" s="173"/>
      <c r="AJ31" s="189"/>
      <c r="AK31" s="173"/>
      <c r="AL31" s="317"/>
      <c r="AM31" s="175" t="s">
        <v>67</v>
      </c>
      <c r="AO31" s="153" t="s">
        <v>108</v>
      </c>
      <c r="AP31" s="153" t="s">
        <v>112</v>
      </c>
      <c r="AQ31" s="392" t="s">
        <v>112</v>
      </c>
      <c r="AR31" s="175" t="s">
        <v>81</v>
      </c>
      <c r="AT31" s="153">
        <v>1980</v>
      </c>
      <c r="AU31" s="131" t="s">
        <v>7835</v>
      </c>
      <c r="AW31" s="153">
        <f t="shared" ca="1" si="0"/>
        <v>88</v>
      </c>
    </row>
    <row r="32" spans="1:49" ht="45" customHeight="1" outlineLevel="1" x14ac:dyDescent="0.2">
      <c r="A32" s="245"/>
      <c r="B32" s="183" t="s">
        <v>55</v>
      </c>
      <c r="E32" s="318" t="s">
        <v>91</v>
      </c>
      <c r="F32" s="154" t="s">
        <v>92</v>
      </c>
      <c r="G32" s="418" t="s">
        <v>93</v>
      </c>
      <c r="H32" s="318" t="s">
        <v>76</v>
      </c>
      <c r="I32" s="202" t="s">
        <v>164</v>
      </c>
      <c r="J32" s="173">
        <v>1</v>
      </c>
      <c r="K32" s="326" t="s">
        <v>61</v>
      </c>
      <c r="L32" s="339">
        <v>1</v>
      </c>
      <c r="M32" s="183">
        <v>24</v>
      </c>
      <c r="N32" s="153">
        <v>1938</v>
      </c>
      <c r="P32" s="163"/>
      <c r="R32" s="153">
        <v>1930</v>
      </c>
      <c r="S32" s="183" t="s">
        <v>62</v>
      </c>
      <c r="T32" s="184"/>
      <c r="U32" s="189"/>
      <c r="V32" s="125"/>
      <c r="W32" s="318" t="s">
        <v>165</v>
      </c>
      <c r="X32" s="283" t="s">
        <v>64</v>
      </c>
      <c r="Y32" s="283" t="s">
        <v>65</v>
      </c>
      <c r="Z32" s="351" t="s">
        <v>66</v>
      </c>
      <c r="AA32" s="214"/>
      <c r="AB32" s="215">
        <v>13990</v>
      </c>
      <c r="AC32" s="215">
        <v>13990</v>
      </c>
      <c r="AD32" s="216"/>
      <c r="AE32" s="173">
        <v>1975</v>
      </c>
      <c r="AF32" s="173">
        <v>71</v>
      </c>
      <c r="AG32" s="173">
        <v>1938</v>
      </c>
      <c r="AH32" s="173">
        <v>1930</v>
      </c>
      <c r="AI32" s="173">
        <v>1975</v>
      </c>
      <c r="AJ32" s="189"/>
      <c r="AK32" s="173"/>
      <c r="AL32" s="317" t="s">
        <v>166</v>
      </c>
      <c r="AM32" s="175" t="s">
        <v>67</v>
      </c>
      <c r="AO32" s="153" t="s">
        <v>67</v>
      </c>
      <c r="AQ32" s="131"/>
      <c r="AU32" s="131" t="s">
        <v>129</v>
      </c>
      <c r="AV32" s="390"/>
      <c r="AW32" s="153">
        <f t="shared" ca="1" si="0"/>
        <v>88</v>
      </c>
    </row>
    <row r="33" spans="1:49" ht="45" customHeight="1" outlineLevel="1" x14ac:dyDescent="0.2">
      <c r="A33" s="245"/>
      <c r="B33" s="183" t="s">
        <v>55</v>
      </c>
      <c r="E33" s="175" t="s">
        <v>91</v>
      </c>
      <c r="F33" s="153" t="s">
        <v>92</v>
      </c>
      <c r="G33" s="131" t="s">
        <v>93</v>
      </c>
      <c r="H33" s="175" t="s">
        <v>59</v>
      </c>
      <c r="I33" s="183" t="s">
        <v>167</v>
      </c>
      <c r="J33" s="173">
        <v>1</v>
      </c>
      <c r="K33" s="326" t="s">
        <v>61</v>
      </c>
      <c r="L33" s="339">
        <v>1</v>
      </c>
      <c r="M33" s="183">
        <v>25</v>
      </c>
      <c r="N33" s="153">
        <v>1938</v>
      </c>
      <c r="P33" s="163"/>
      <c r="R33" s="153">
        <v>1930</v>
      </c>
      <c r="S33" s="183" t="s">
        <v>62</v>
      </c>
      <c r="T33" s="184"/>
      <c r="U33" s="189"/>
      <c r="V33" s="125"/>
      <c r="W33" s="352" t="s">
        <v>168</v>
      </c>
      <c r="X33" s="216" t="s">
        <v>64</v>
      </c>
      <c r="Y33" s="216" t="s">
        <v>65</v>
      </c>
      <c r="Z33" s="129" t="s">
        <v>66</v>
      </c>
      <c r="AA33" s="214"/>
      <c r="AB33" s="215">
        <v>14005</v>
      </c>
      <c r="AC33" s="215">
        <v>14005</v>
      </c>
      <c r="AD33" s="216"/>
      <c r="AG33" s="173">
        <v>1938</v>
      </c>
      <c r="AH33" s="173">
        <v>1930</v>
      </c>
      <c r="AI33" s="173"/>
      <c r="AJ33" s="189"/>
      <c r="AK33" s="173"/>
      <c r="AL33" s="317"/>
      <c r="AM33" s="175" t="s">
        <v>67</v>
      </c>
      <c r="AQ33" s="131"/>
      <c r="AV33" s="390"/>
      <c r="AW33" s="153">
        <f t="shared" ca="1" si="0"/>
        <v>88</v>
      </c>
    </row>
    <row r="34" spans="1:49" ht="45" customHeight="1" outlineLevel="1" x14ac:dyDescent="0.2">
      <c r="A34" s="245"/>
      <c r="B34" s="183" t="s">
        <v>55</v>
      </c>
      <c r="E34" s="175" t="s">
        <v>91</v>
      </c>
      <c r="F34" s="153" t="s">
        <v>92</v>
      </c>
      <c r="G34" s="131" t="s">
        <v>93</v>
      </c>
      <c r="H34" s="175" t="s">
        <v>65</v>
      </c>
      <c r="I34" s="183" t="s">
        <v>169</v>
      </c>
      <c r="J34" s="173">
        <v>1</v>
      </c>
      <c r="K34" s="326" t="s">
        <v>61</v>
      </c>
      <c r="L34" s="339">
        <v>1</v>
      </c>
      <c r="M34" s="183">
        <v>26</v>
      </c>
      <c r="N34" s="153">
        <v>1938</v>
      </c>
      <c r="P34" s="163"/>
      <c r="R34" s="153">
        <v>1930</v>
      </c>
      <c r="S34" s="183" t="s">
        <v>62</v>
      </c>
      <c r="T34" s="184"/>
      <c r="U34" s="189"/>
      <c r="V34" s="125"/>
      <c r="W34" s="352" t="s">
        <v>170</v>
      </c>
      <c r="X34" s="216" t="s">
        <v>64</v>
      </c>
      <c r="Y34" s="216" t="s">
        <v>65</v>
      </c>
      <c r="Z34" s="129"/>
      <c r="AA34" s="214"/>
      <c r="AB34" s="215">
        <v>13990</v>
      </c>
      <c r="AC34" s="215">
        <v>13990</v>
      </c>
      <c r="AD34" s="216"/>
      <c r="AG34" s="173">
        <v>1938</v>
      </c>
      <c r="AH34" s="173">
        <v>1930</v>
      </c>
      <c r="AI34" s="173"/>
      <c r="AJ34" s="189"/>
      <c r="AK34" s="173"/>
      <c r="AL34" s="317"/>
      <c r="AM34" s="175" t="s">
        <v>67</v>
      </c>
      <c r="AQ34" s="131"/>
      <c r="AV34" s="390"/>
      <c r="AW34" s="153">
        <f t="shared" ca="1" si="0"/>
        <v>88</v>
      </c>
    </row>
    <row r="35" spans="1:49" ht="45" customHeight="1" outlineLevel="1" x14ac:dyDescent="0.2">
      <c r="A35" s="245">
        <v>43221</v>
      </c>
      <c r="B35" s="183" t="s">
        <v>55</v>
      </c>
      <c r="C35" s="136" t="s">
        <v>171</v>
      </c>
      <c r="D35" s="170" t="s">
        <v>172</v>
      </c>
      <c r="E35" s="175" t="s">
        <v>91</v>
      </c>
      <c r="F35" s="153" t="s">
        <v>92</v>
      </c>
      <c r="G35" s="131" t="s">
        <v>93</v>
      </c>
      <c r="H35" s="175" t="s">
        <v>65</v>
      </c>
      <c r="I35" s="183" t="s">
        <v>173</v>
      </c>
      <c r="J35" s="173">
        <v>1</v>
      </c>
      <c r="K35" s="326" t="s">
        <v>61</v>
      </c>
      <c r="L35" s="339">
        <v>1</v>
      </c>
      <c r="M35" s="183">
        <v>27</v>
      </c>
      <c r="N35" s="153">
        <v>1938</v>
      </c>
      <c r="P35" s="163"/>
      <c r="R35" s="153">
        <v>1930</v>
      </c>
      <c r="S35" s="183" t="s">
        <v>62</v>
      </c>
      <c r="T35" s="184"/>
      <c r="U35" s="189"/>
      <c r="V35" s="125"/>
      <c r="W35" s="352" t="s">
        <v>174</v>
      </c>
      <c r="X35" s="216" t="s">
        <v>64</v>
      </c>
      <c r="Y35" s="216" t="s">
        <v>65</v>
      </c>
      <c r="Z35" s="129"/>
      <c r="AA35" s="214"/>
      <c r="AB35" s="215">
        <v>13990</v>
      </c>
      <c r="AC35" s="215">
        <v>13990</v>
      </c>
      <c r="AD35" s="216"/>
      <c r="AG35" s="173">
        <v>1938</v>
      </c>
      <c r="AH35" s="173">
        <v>1930</v>
      </c>
      <c r="AI35" s="173"/>
      <c r="AJ35" s="189"/>
      <c r="AK35" s="173"/>
      <c r="AL35" s="317" t="s">
        <v>171</v>
      </c>
      <c r="AM35" s="175" t="s">
        <v>67</v>
      </c>
      <c r="AQ35" s="131"/>
      <c r="AV35" s="390"/>
      <c r="AW35" s="153">
        <f t="shared" ca="1" si="0"/>
        <v>88</v>
      </c>
    </row>
    <row r="36" spans="1:49" ht="45" customHeight="1" outlineLevel="1" x14ac:dyDescent="0.2">
      <c r="A36" s="245"/>
      <c r="B36" s="183" t="s">
        <v>55</v>
      </c>
      <c r="E36" s="175" t="s">
        <v>91</v>
      </c>
      <c r="F36" s="153" t="s">
        <v>92</v>
      </c>
      <c r="G36" s="131" t="s">
        <v>93</v>
      </c>
      <c r="H36" s="175" t="s">
        <v>65</v>
      </c>
      <c r="I36" s="183" t="s">
        <v>175</v>
      </c>
      <c r="J36" s="173">
        <v>1</v>
      </c>
      <c r="K36" s="326" t="s">
        <v>61</v>
      </c>
      <c r="L36" s="339">
        <v>1</v>
      </c>
      <c r="M36" s="183">
        <v>28</v>
      </c>
      <c r="N36" s="153">
        <v>1938</v>
      </c>
      <c r="P36" s="163"/>
      <c r="R36" s="153">
        <v>1930</v>
      </c>
      <c r="S36" s="183" t="s">
        <v>62</v>
      </c>
      <c r="T36" s="184"/>
      <c r="U36" s="189"/>
      <c r="V36" s="125"/>
      <c r="W36" s="352" t="s">
        <v>176</v>
      </c>
      <c r="X36" s="216" t="s">
        <v>64</v>
      </c>
      <c r="Y36" s="216" t="s">
        <v>65</v>
      </c>
      <c r="Z36" s="129"/>
      <c r="AA36" s="214"/>
      <c r="AB36" s="215">
        <v>13983</v>
      </c>
      <c r="AC36" s="215"/>
      <c r="AD36" s="153"/>
      <c r="AG36" s="173">
        <v>1938</v>
      </c>
      <c r="AH36" s="173">
        <v>1930</v>
      </c>
      <c r="AI36" s="173"/>
      <c r="AJ36" s="189"/>
      <c r="AK36" s="173"/>
      <c r="AL36" s="317"/>
      <c r="AM36" s="175" t="s">
        <v>67</v>
      </c>
      <c r="AQ36" s="131"/>
      <c r="AU36" s="131" t="s">
        <v>177</v>
      </c>
      <c r="AV36" s="390"/>
      <c r="AW36" s="153">
        <f t="shared" ca="1" si="0"/>
        <v>88</v>
      </c>
    </row>
    <row r="37" spans="1:49" ht="45" customHeight="1" outlineLevel="1" x14ac:dyDescent="0.2">
      <c r="A37" s="245"/>
      <c r="B37" s="183" t="s">
        <v>55</v>
      </c>
      <c r="E37" s="175" t="s">
        <v>56</v>
      </c>
      <c r="F37" s="153" t="s">
        <v>148</v>
      </c>
      <c r="G37" s="131" t="s">
        <v>154</v>
      </c>
      <c r="H37" s="175" t="s">
        <v>65</v>
      </c>
      <c r="I37" s="183" t="s">
        <v>178</v>
      </c>
      <c r="J37" s="173">
        <v>1</v>
      </c>
      <c r="K37" s="326" t="s">
        <v>61</v>
      </c>
      <c r="L37" s="339">
        <v>1</v>
      </c>
      <c r="M37" s="183">
        <v>29</v>
      </c>
      <c r="N37" s="153">
        <v>1938</v>
      </c>
      <c r="P37" s="163"/>
      <c r="R37" s="153">
        <v>1930</v>
      </c>
      <c r="S37" s="183" t="s">
        <v>62</v>
      </c>
      <c r="T37" s="184"/>
      <c r="U37" s="189"/>
      <c r="V37" s="125"/>
      <c r="W37" s="352" t="s">
        <v>179</v>
      </c>
      <c r="X37" s="216" t="s">
        <v>64</v>
      </c>
      <c r="Y37" s="216" t="s">
        <v>65</v>
      </c>
      <c r="Z37" s="129"/>
      <c r="AA37" s="214"/>
      <c r="AB37" s="215"/>
      <c r="AC37" s="215">
        <v>13971</v>
      </c>
      <c r="AD37" s="216"/>
      <c r="AG37" s="173">
        <v>1938</v>
      </c>
      <c r="AH37" s="173">
        <v>1930</v>
      </c>
      <c r="AI37" s="173"/>
      <c r="AJ37" s="189"/>
      <c r="AK37" s="173"/>
      <c r="AL37" s="317"/>
      <c r="AM37" s="175" t="s">
        <v>67</v>
      </c>
      <c r="AO37" s="153" t="s">
        <v>67</v>
      </c>
      <c r="AQ37" s="131"/>
      <c r="AU37" s="317"/>
      <c r="AV37" s="390"/>
      <c r="AW37" s="153">
        <f t="shared" ca="1" si="0"/>
        <v>88</v>
      </c>
    </row>
    <row r="38" spans="1:49" s="10" customFormat="1" ht="45" customHeight="1" outlineLevel="1" x14ac:dyDescent="0.2">
      <c r="A38" s="245"/>
      <c r="B38" s="183" t="s">
        <v>55</v>
      </c>
      <c r="C38" s="136"/>
      <c r="D38" s="131"/>
      <c r="E38" s="318" t="s">
        <v>71</v>
      </c>
      <c r="F38" s="154" t="s">
        <v>180</v>
      </c>
      <c r="G38" s="418" t="s">
        <v>181</v>
      </c>
      <c r="H38" s="318" t="s">
        <v>59</v>
      </c>
      <c r="I38" s="202" t="s">
        <v>182</v>
      </c>
      <c r="J38" s="173">
        <v>1</v>
      </c>
      <c r="K38" s="326" t="s">
        <v>61</v>
      </c>
      <c r="L38" s="339">
        <v>1</v>
      </c>
      <c r="M38" s="183">
        <v>30</v>
      </c>
      <c r="N38" s="153">
        <v>1938</v>
      </c>
      <c r="O38" s="216"/>
      <c r="P38" s="163"/>
      <c r="Q38" s="216"/>
      <c r="R38" s="153">
        <v>1930</v>
      </c>
      <c r="S38" s="183" t="s">
        <v>62</v>
      </c>
      <c r="T38" s="184"/>
      <c r="U38" s="189"/>
      <c r="V38" s="125"/>
      <c r="W38" s="318" t="s">
        <v>183</v>
      </c>
      <c r="X38" s="283" t="s">
        <v>64</v>
      </c>
      <c r="Y38" s="283" t="s">
        <v>65</v>
      </c>
      <c r="Z38" s="351" t="s">
        <v>66</v>
      </c>
      <c r="AA38" s="214"/>
      <c r="AB38" s="215"/>
      <c r="AC38" s="215">
        <v>13964</v>
      </c>
      <c r="AD38" s="216"/>
      <c r="AE38" s="173"/>
      <c r="AF38" s="173"/>
      <c r="AG38" s="173">
        <v>1938</v>
      </c>
      <c r="AH38" s="173">
        <v>1930</v>
      </c>
      <c r="AI38" s="173"/>
      <c r="AJ38" s="189"/>
      <c r="AK38" s="173"/>
      <c r="AL38" s="317" t="s">
        <v>184</v>
      </c>
      <c r="AM38" s="175" t="s">
        <v>67</v>
      </c>
      <c r="AN38" s="153"/>
      <c r="AO38" s="153"/>
      <c r="AP38" s="153"/>
      <c r="AQ38" s="131"/>
      <c r="AR38" s="175"/>
      <c r="AS38" s="153"/>
      <c r="AT38" s="153"/>
      <c r="AU38" s="317"/>
      <c r="AV38" s="390"/>
      <c r="AW38" s="153">
        <f t="shared" ca="1" si="0"/>
        <v>88</v>
      </c>
    </row>
    <row r="39" spans="1:49" s="10" customFormat="1" ht="45" customHeight="1" outlineLevel="1" collapsed="1" x14ac:dyDescent="0.2">
      <c r="A39" s="245"/>
      <c r="B39" s="183" t="s">
        <v>55</v>
      </c>
      <c r="C39" s="136"/>
      <c r="D39" s="131"/>
      <c r="E39" s="318" t="s">
        <v>71</v>
      </c>
      <c r="F39" s="154" t="s">
        <v>180</v>
      </c>
      <c r="G39" s="418" t="s">
        <v>181</v>
      </c>
      <c r="H39" s="318" t="s">
        <v>59</v>
      </c>
      <c r="I39" s="202" t="s">
        <v>185</v>
      </c>
      <c r="J39" s="173">
        <v>1</v>
      </c>
      <c r="K39" s="326" t="s">
        <v>61</v>
      </c>
      <c r="L39" s="339">
        <v>0</v>
      </c>
      <c r="M39" s="183">
        <v>30</v>
      </c>
      <c r="N39" s="153">
        <v>1938</v>
      </c>
      <c r="O39" s="216"/>
      <c r="P39" s="163"/>
      <c r="Q39" s="216"/>
      <c r="R39" s="153">
        <v>1930</v>
      </c>
      <c r="S39" s="183" t="s">
        <v>62</v>
      </c>
      <c r="T39" s="184"/>
      <c r="U39" s="189"/>
      <c r="V39" s="125"/>
      <c r="W39" s="318" t="s">
        <v>186</v>
      </c>
      <c r="X39" s="283" t="s">
        <v>64</v>
      </c>
      <c r="Y39" s="283" t="s">
        <v>65</v>
      </c>
      <c r="Z39" s="351" t="s">
        <v>66</v>
      </c>
      <c r="AA39" s="214"/>
      <c r="AB39" s="215"/>
      <c r="AC39" s="215">
        <v>13964</v>
      </c>
      <c r="AD39" s="216"/>
      <c r="AE39" s="173"/>
      <c r="AF39" s="173"/>
      <c r="AG39" s="173">
        <v>1938</v>
      </c>
      <c r="AH39" s="173">
        <v>1930</v>
      </c>
      <c r="AI39" s="173"/>
      <c r="AJ39" s="189"/>
      <c r="AK39" s="173"/>
      <c r="AL39" s="317" t="s">
        <v>184</v>
      </c>
      <c r="AM39" s="175" t="s">
        <v>67</v>
      </c>
      <c r="AN39" s="153"/>
      <c r="AO39" s="153"/>
      <c r="AP39" s="153"/>
      <c r="AQ39" s="131"/>
      <c r="AR39" s="175"/>
      <c r="AS39" s="153"/>
      <c r="AT39" s="153"/>
      <c r="AU39" s="317"/>
      <c r="AV39" s="390"/>
      <c r="AW39" s="153">
        <f t="shared" ca="1" si="0"/>
        <v>88</v>
      </c>
    </row>
    <row r="40" spans="1:49" ht="45" customHeight="1" outlineLevel="1" x14ac:dyDescent="0.2">
      <c r="A40" s="245"/>
      <c r="B40" s="183" t="s">
        <v>55</v>
      </c>
      <c r="E40" s="175" t="s">
        <v>91</v>
      </c>
      <c r="F40" s="153" t="s">
        <v>187</v>
      </c>
      <c r="G40" s="131" t="s">
        <v>188</v>
      </c>
      <c r="H40" s="175" t="s">
        <v>189</v>
      </c>
      <c r="I40" s="183" t="s">
        <v>190</v>
      </c>
      <c r="J40" s="173">
        <v>1</v>
      </c>
      <c r="K40" s="326" t="s">
        <v>61</v>
      </c>
      <c r="L40" s="339">
        <v>1</v>
      </c>
      <c r="M40" s="183">
        <v>31</v>
      </c>
      <c r="N40" s="153">
        <v>1938</v>
      </c>
      <c r="P40" s="163"/>
      <c r="R40" s="153">
        <v>1930</v>
      </c>
      <c r="S40" s="183" t="s">
        <v>62</v>
      </c>
      <c r="T40" s="184"/>
      <c r="U40" s="189"/>
      <c r="V40" s="125"/>
      <c r="W40" s="352" t="s">
        <v>191</v>
      </c>
      <c r="X40" s="216" t="s">
        <v>64</v>
      </c>
      <c r="Y40" s="216" t="s">
        <v>189</v>
      </c>
      <c r="Z40" s="129"/>
      <c r="AA40" s="214"/>
      <c r="AB40" s="215">
        <v>14061</v>
      </c>
      <c r="AC40" s="215"/>
      <c r="AD40" s="153"/>
      <c r="AG40" s="173">
        <v>1938</v>
      </c>
      <c r="AH40" s="173">
        <v>1930</v>
      </c>
      <c r="AI40" s="173"/>
      <c r="AJ40" s="189"/>
      <c r="AK40" s="173"/>
      <c r="AL40" s="317"/>
      <c r="AM40" s="175" t="s">
        <v>90</v>
      </c>
      <c r="AQ40" s="131"/>
      <c r="AU40" s="317"/>
      <c r="AV40" s="390"/>
      <c r="AW40" s="153">
        <f t="shared" ca="1" si="0"/>
        <v>88</v>
      </c>
    </row>
    <row r="41" spans="1:49" ht="45" customHeight="1" outlineLevel="1" x14ac:dyDescent="0.2">
      <c r="A41" s="245"/>
      <c r="B41" s="183" t="s">
        <v>55</v>
      </c>
      <c r="E41" s="175" t="s">
        <v>71</v>
      </c>
      <c r="F41" s="153" t="s">
        <v>180</v>
      </c>
      <c r="G41" s="131" t="s">
        <v>181</v>
      </c>
      <c r="H41" s="175" t="s">
        <v>65</v>
      </c>
      <c r="I41" s="183" t="s">
        <v>192</v>
      </c>
      <c r="J41" s="173">
        <v>1</v>
      </c>
      <c r="K41" s="326" t="s">
        <v>61</v>
      </c>
      <c r="L41" s="339">
        <v>1</v>
      </c>
      <c r="M41" s="183">
        <v>32</v>
      </c>
      <c r="N41" s="153">
        <v>1938</v>
      </c>
      <c r="P41" s="163"/>
      <c r="R41" s="153">
        <v>1930</v>
      </c>
      <c r="S41" s="183" t="s">
        <v>62</v>
      </c>
      <c r="T41" s="184"/>
      <c r="U41" s="189"/>
      <c r="V41" s="125"/>
      <c r="W41" s="352" t="s">
        <v>193</v>
      </c>
      <c r="X41" s="216" t="s">
        <v>64</v>
      </c>
      <c r="Y41" s="216" t="s">
        <v>65</v>
      </c>
      <c r="Z41" s="129"/>
      <c r="AA41" s="214"/>
      <c r="AB41" s="215"/>
      <c r="AC41" s="215">
        <v>13990</v>
      </c>
      <c r="AD41" s="216"/>
      <c r="AG41" s="173">
        <v>1938</v>
      </c>
      <c r="AH41" s="173">
        <v>1930</v>
      </c>
      <c r="AI41" s="173"/>
      <c r="AJ41" s="189"/>
      <c r="AK41" s="173"/>
      <c r="AL41" s="317"/>
      <c r="AM41" s="175" t="s">
        <v>67</v>
      </c>
      <c r="AQ41" s="131"/>
      <c r="AU41" s="317"/>
      <c r="AV41" s="390"/>
      <c r="AW41" s="153">
        <f t="shared" ca="1" si="0"/>
        <v>88</v>
      </c>
    </row>
    <row r="42" spans="1:49" ht="45" customHeight="1" outlineLevel="1" x14ac:dyDescent="0.2">
      <c r="A42" s="245"/>
      <c r="B42" s="183" t="s">
        <v>55</v>
      </c>
      <c r="E42" s="175" t="s">
        <v>91</v>
      </c>
      <c r="F42" s="153" t="s">
        <v>92</v>
      </c>
      <c r="G42" s="131" t="s">
        <v>93</v>
      </c>
      <c r="H42" s="175" t="s">
        <v>59</v>
      </c>
      <c r="I42" s="183" t="s">
        <v>194</v>
      </c>
      <c r="J42" s="173">
        <v>1</v>
      </c>
      <c r="K42" s="326" t="s">
        <v>61</v>
      </c>
      <c r="L42" s="339">
        <v>1</v>
      </c>
      <c r="M42" s="183">
        <v>33</v>
      </c>
      <c r="N42" s="153">
        <v>1938</v>
      </c>
      <c r="P42" s="163"/>
      <c r="R42" s="153">
        <v>1930</v>
      </c>
      <c r="S42" s="183" t="s">
        <v>62</v>
      </c>
      <c r="T42" s="184"/>
      <c r="U42" s="189"/>
      <c r="V42" s="125"/>
      <c r="W42" s="352" t="s">
        <v>195</v>
      </c>
      <c r="X42" s="216" t="s">
        <v>64</v>
      </c>
      <c r="Y42" s="216" t="s">
        <v>65</v>
      </c>
      <c r="Z42" s="129" t="s">
        <v>66</v>
      </c>
      <c r="AA42" s="214"/>
      <c r="AB42" s="215">
        <v>13971</v>
      </c>
      <c r="AC42" s="215">
        <v>13971</v>
      </c>
      <c r="AD42" s="216"/>
      <c r="AG42" s="173">
        <v>1938</v>
      </c>
      <c r="AH42" s="173">
        <v>1930</v>
      </c>
      <c r="AI42" s="173"/>
      <c r="AJ42" s="189"/>
      <c r="AK42" s="173"/>
      <c r="AL42" s="317"/>
      <c r="AM42" s="175" t="s">
        <v>67</v>
      </c>
      <c r="AQ42" s="131"/>
      <c r="AV42" s="390"/>
      <c r="AW42" s="153">
        <f t="shared" ca="1" si="0"/>
        <v>88</v>
      </c>
    </row>
    <row r="43" spans="1:49" ht="45" customHeight="1" outlineLevel="1" x14ac:dyDescent="0.2">
      <c r="A43" s="245"/>
      <c r="B43" s="183" t="s">
        <v>55</v>
      </c>
      <c r="E43" s="253" t="s">
        <v>91</v>
      </c>
      <c r="F43" s="157" t="s">
        <v>92</v>
      </c>
      <c r="G43" s="156" t="s">
        <v>93</v>
      </c>
      <c r="H43" s="253" t="s">
        <v>59</v>
      </c>
      <c r="I43" s="185" t="s">
        <v>196</v>
      </c>
      <c r="J43" s="173">
        <v>1</v>
      </c>
      <c r="K43" s="326" t="s">
        <v>61</v>
      </c>
      <c r="L43" s="339">
        <v>1</v>
      </c>
      <c r="M43" s="183">
        <v>34</v>
      </c>
      <c r="N43" s="153">
        <v>1938</v>
      </c>
      <c r="P43" s="163"/>
      <c r="R43" s="153">
        <v>1930</v>
      </c>
      <c r="S43" s="183" t="s">
        <v>62</v>
      </c>
      <c r="T43" s="184"/>
      <c r="U43" s="189"/>
      <c r="V43" s="125"/>
      <c r="W43" s="318" t="s">
        <v>197</v>
      </c>
      <c r="X43" s="283" t="s">
        <v>64</v>
      </c>
      <c r="Y43" s="283" t="s">
        <v>65</v>
      </c>
      <c r="Z43" s="351" t="s">
        <v>66</v>
      </c>
      <c r="AA43" s="214"/>
      <c r="AB43" s="215">
        <v>14049</v>
      </c>
      <c r="AC43" s="215">
        <v>14049</v>
      </c>
      <c r="AD43" s="216"/>
      <c r="AG43" s="173">
        <v>1938</v>
      </c>
      <c r="AH43" s="173">
        <v>1930</v>
      </c>
      <c r="AI43" s="173"/>
      <c r="AJ43" s="189"/>
      <c r="AK43" s="173"/>
      <c r="AL43" s="317"/>
      <c r="AM43" s="175" t="s">
        <v>67</v>
      </c>
      <c r="AO43" s="153" t="s">
        <v>108</v>
      </c>
      <c r="AP43" s="153" t="s">
        <v>112</v>
      </c>
      <c r="AQ43" s="392" t="s">
        <v>112</v>
      </c>
      <c r="AR43" s="175" t="s">
        <v>81</v>
      </c>
      <c r="AT43" s="153">
        <v>1980</v>
      </c>
      <c r="AU43" s="131" t="s">
        <v>7835</v>
      </c>
      <c r="AW43" s="153">
        <f t="shared" ca="1" si="0"/>
        <v>88</v>
      </c>
    </row>
    <row r="44" spans="1:49" ht="45" customHeight="1" outlineLevel="1" x14ac:dyDescent="0.2">
      <c r="A44" s="245">
        <v>43384</v>
      </c>
      <c r="B44" s="183" t="s">
        <v>198</v>
      </c>
      <c r="C44" s="136" t="s">
        <v>199</v>
      </c>
      <c r="D44" s="131" t="s">
        <v>200</v>
      </c>
      <c r="E44" s="175" t="s">
        <v>91</v>
      </c>
      <c r="F44" s="153" t="s">
        <v>92</v>
      </c>
      <c r="G44" s="131" t="s">
        <v>93</v>
      </c>
      <c r="H44" s="175" t="s">
        <v>96</v>
      </c>
      <c r="I44" s="183" t="s">
        <v>201</v>
      </c>
      <c r="J44" s="173">
        <v>1</v>
      </c>
      <c r="K44" s="326" t="s">
        <v>61</v>
      </c>
      <c r="L44" s="339">
        <v>1</v>
      </c>
      <c r="M44" s="183">
        <v>35</v>
      </c>
      <c r="N44" s="153">
        <v>1938</v>
      </c>
      <c r="O44" s="216">
        <v>13849</v>
      </c>
      <c r="P44" s="163" t="s">
        <v>202</v>
      </c>
      <c r="R44" s="153">
        <v>1930</v>
      </c>
      <c r="S44" s="183" t="s">
        <v>203</v>
      </c>
      <c r="T44" s="184" t="s">
        <v>982</v>
      </c>
      <c r="U44" s="189"/>
      <c r="V44" s="125"/>
      <c r="W44" s="255" t="s">
        <v>204</v>
      </c>
      <c r="X44" s="216" t="s">
        <v>99</v>
      </c>
      <c r="Y44" s="216" t="s">
        <v>100</v>
      </c>
      <c r="Z44" s="129"/>
      <c r="AA44" s="214">
        <v>14005</v>
      </c>
      <c r="AB44" s="215"/>
      <c r="AC44" s="215"/>
      <c r="AD44" s="153"/>
      <c r="AG44" s="173">
        <v>1938</v>
      </c>
      <c r="AH44" s="173">
        <v>1930</v>
      </c>
      <c r="AI44" s="173"/>
      <c r="AJ44" s="189"/>
      <c r="AK44" s="173"/>
      <c r="AM44" s="175" t="s">
        <v>67</v>
      </c>
      <c r="AO44" s="153" t="s">
        <v>67</v>
      </c>
      <c r="AQ44" s="131"/>
      <c r="AU44" s="131" t="s">
        <v>205</v>
      </c>
      <c r="AV44" s="390"/>
      <c r="AW44" s="153">
        <f t="shared" ca="1" si="0"/>
        <v>88</v>
      </c>
    </row>
    <row r="45" spans="1:49" ht="45" customHeight="1" outlineLevel="1" x14ac:dyDescent="0.2">
      <c r="A45" s="245"/>
      <c r="B45" s="183" t="s">
        <v>55</v>
      </c>
      <c r="E45" s="175" t="s">
        <v>91</v>
      </c>
      <c r="F45" s="153" t="s">
        <v>92</v>
      </c>
      <c r="G45" s="131" t="s">
        <v>93</v>
      </c>
      <c r="H45" s="175" t="s">
        <v>59</v>
      </c>
      <c r="I45" s="183" t="s">
        <v>206</v>
      </c>
      <c r="J45" s="173">
        <v>1</v>
      </c>
      <c r="K45" s="326" t="s">
        <v>61</v>
      </c>
      <c r="L45" s="339">
        <v>1</v>
      </c>
      <c r="M45" s="183">
        <v>36</v>
      </c>
      <c r="N45" s="153">
        <v>1938</v>
      </c>
      <c r="P45" s="163"/>
      <c r="R45" s="153">
        <v>1930</v>
      </c>
      <c r="S45" s="183" t="s">
        <v>62</v>
      </c>
      <c r="T45" s="184"/>
      <c r="U45" s="189"/>
      <c r="V45" s="125"/>
      <c r="W45" s="352" t="s">
        <v>207</v>
      </c>
      <c r="X45" s="216" t="s">
        <v>64</v>
      </c>
      <c r="Y45" s="216" t="s">
        <v>65</v>
      </c>
      <c r="Z45" s="129" t="s">
        <v>66</v>
      </c>
      <c r="AA45" s="214"/>
      <c r="AB45" s="215">
        <v>14094</v>
      </c>
      <c r="AC45" s="215">
        <v>14094</v>
      </c>
      <c r="AD45" s="216"/>
      <c r="AG45" s="173">
        <v>1938</v>
      </c>
      <c r="AH45" s="173">
        <v>1930</v>
      </c>
      <c r="AI45" s="173"/>
      <c r="AJ45" s="189"/>
      <c r="AK45" s="173"/>
      <c r="AL45" s="317"/>
      <c r="AM45" s="175" t="s">
        <v>67</v>
      </c>
      <c r="AQ45" s="131"/>
      <c r="AV45" s="390"/>
      <c r="AW45" s="153">
        <f t="shared" ca="1" si="0"/>
        <v>88</v>
      </c>
    </row>
    <row r="46" spans="1:49" ht="45" customHeight="1" outlineLevel="1" x14ac:dyDescent="0.2">
      <c r="A46" s="245"/>
      <c r="B46" s="183" t="s">
        <v>55</v>
      </c>
      <c r="E46" s="175" t="s">
        <v>91</v>
      </c>
      <c r="F46" s="153" t="s">
        <v>92</v>
      </c>
      <c r="G46" s="131" t="s">
        <v>93</v>
      </c>
      <c r="H46" s="175" t="s">
        <v>59</v>
      </c>
      <c r="I46" s="183" t="s">
        <v>208</v>
      </c>
      <c r="J46" s="173">
        <v>1</v>
      </c>
      <c r="K46" s="326" t="s">
        <v>135</v>
      </c>
      <c r="L46" s="339">
        <v>1</v>
      </c>
      <c r="M46" s="183">
        <v>37</v>
      </c>
      <c r="N46" s="153">
        <v>1938</v>
      </c>
      <c r="P46" s="163"/>
      <c r="R46" s="153">
        <v>1930</v>
      </c>
      <c r="S46" s="183" t="s">
        <v>136</v>
      </c>
      <c r="T46" s="184"/>
      <c r="U46" s="189"/>
      <c r="V46" s="125"/>
      <c r="W46" s="352" t="s">
        <v>70</v>
      </c>
      <c r="X46" s="216" t="s">
        <v>64</v>
      </c>
      <c r="Y46" s="216" t="s">
        <v>65</v>
      </c>
      <c r="Z46" s="129" t="s">
        <v>66</v>
      </c>
      <c r="AA46" s="214"/>
      <c r="AB46" s="215" t="s">
        <v>137</v>
      </c>
      <c r="AC46" s="215" t="s">
        <v>137</v>
      </c>
      <c r="AD46" s="216"/>
      <c r="AG46" s="173">
        <v>1938</v>
      </c>
      <c r="AI46" s="173"/>
      <c r="AJ46" s="189"/>
      <c r="AK46" s="173"/>
      <c r="AL46" s="317" t="s">
        <v>209</v>
      </c>
      <c r="AM46" s="175" t="s">
        <v>67</v>
      </c>
      <c r="AQ46" s="131"/>
      <c r="AV46" s="390"/>
      <c r="AW46" s="153">
        <f t="shared" ca="1" si="0"/>
        <v>88</v>
      </c>
    </row>
    <row r="47" spans="1:49" ht="45" customHeight="1" outlineLevel="1" x14ac:dyDescent="0.2">
      <c r="A47" s="245"/>
      <c r="B47" s="183" t="s">
        <v>55</v>
      </c>
      <c r="E47" s="175" t="s">
        <v>91</v>
      </c>
      <c r="F47" s="153" t="s">
        <v>92</v>
      </c>
      <c r="G47" s="131" t="s">
        <v>93</v>
      </c>
      <c r="H47" s="175" t="s">
        <v>59</v>
      </c>
      <c r="I47" s="183" t="s">
        <v>210</v>
      </c>
      <c r="J47" s="173">
        <v>1</v>
      </c>
      <c r="K47" s="326" t="s">
        <v>61</v>
      </c>
      <c r="L47" s="339">
        <v>1</v>
      </c>
      <c r="M47" s="183">
        <v>38</v>
      </c>
      <c r="N47" s="153">
        <v>1938</v>
      </c>
      <c r="P47" s="163"/>
      <c r="R47" s="153">
        <v>1930</v>
      </c>
      <c r="S47" s="183" t="s">
        <v>62</v>
      </c>
      <c r="T47" s="184"/>
      <c r="U47" s="189"/>
      <c r="V47" s="125"/>
      <c r="W47" s="352" t="s">
        <v>211</v>
      </c>
      <c r="X47" s="216" t="s">
        <v>64</v>
      </c>
      <c r="Y47" s="216" t="s">
        <v>65</v>
      </c>
      <c r="Z47" s="129" t="s">
        <v>66</v>
      </c>
      <c r="AA47" s="214"/>
      <c r="AB47" s="215">
        <v>14098</v>
      </c>
      <c r="AC47" s="215">
        <v>14098</v>
      </c>
      <c r="AD47" s="216"/>
      <c r="AG47" s="173">
        <v>1938</v>
      </c>
      <c r="AH47" s="173">
        <v>1930</v>
      </c>
      <c r="AI47" s="173"/>
      <c r="AJ47" s="189"/>
      <c r="AK47" s="173"/>
      <c r="AL47" s="317"/>
      <c r="AM47" s="175" t="s">
        <v>67</v>
      </c>
      <c r="AO47" s="153" t="s">
        <v>108</v>
      </c>
      <c r="AP47" s="153" t="s">
        <v>112</v>
      </c>
      <c r="AQ47" s="392" t="s">
        <v>112</v>
      </c>
      <c r="AR47" s="253" t="s">
        <v>81</v>
      </c>
      <c r="AS47" s="157"/>
      <c r="AT47" s="153">
        <v>1990</v>
      </c>
      <c r="AU47" s="156" t="s">
        <v>7833</v>
      </c>
      <c r="AV47" s="432"/>
      <c r="AW47" s="153">
        <f t="shared" ca="1" si="0"/>
        <v>88</v>
      </c>
    </row>
    <row r="48" spans="1:49" ht="45" customHeight="1" outlineLevel="1" x14ac:dyDescent="0.2">
      <c r="A48" s="245"/>
      <c r="B48" s="183" t="s">
        <v>55</v>
      </c>
      <c r="D48" s="131" t="s">
        <v>212</v>
      </c>
      <c r="E48" s="175" t="s">
        <v>91</v>
      </c>
      <c r="F48" s="153" t="s">
        <v>92</v>
      </c>
      <c r="G48" s="131" t="s">
        <v>93</v>
      </c>
      <c r="H48" s="175" t="s">
        <v>59</v>
      </c>
      <c r="I48" s="183" t="s">
        <v>213</v>
      </c>
      <c r="J48" s="173">
        <v>1</v>
      </c>
      <c r="K48" s="326" t="s">
        <v>61</v>
      </c>
      <c r="L48" s="339">
        <v>1</v>
      </c>
      <c r="M48" s="183">
        <v>39</v>
      </c>
      <c r="N48" s="153">
        <v>1938</v>
      </c>
      <c r="P48" s="163"/>
      <c r="R48" s="153">
        <v>1930</v>
      </c>
      <c r="S48" s="183" t="s">
        <v>62</v>
      </c>
      <c r="T48" s="184"/>
      <c r="U48" s="189"/>
      <c r="V48" s="125"/>
      <c r="W48" s="352" t="s">
        <v>214</v>
      </c>
      <c r="X48" s="216" t="s">
        <v>64</v>
      </c>
      <c r="Y48" s="216" t="s">
        <v>65</v>
      </c>
      <c r="Z48" s="129" t="s">
        <v>66</v>
      </c>
      <c r="AA48" s="217"/>
      <c r="AB48" s="215">
        <v>14196</v>
      </c>
      <c r="AC48" s="215" t="s">
        <v>215</v>
      </c>
      <c r="AD48" s="218"/>
      <c r="AE48" s="219"/>
      <c r="AF48" s="173">
        <v>79</v>
      </c>
      <c r="AG48" s="173">
        <v>1938</v>
      </c>
      <c r="AH48" s="173">
        <v>1930</v>
      </c>
      <c r="AI48" s="173">
        <v>2015</v>
      </c>
      <c r="AJ48" s="189"/>
      <c r="AK48" s="173"/>
      <c r="AL48" s="317" t="s">
        <v>216</v>
      </c>
      <c r="AM48" s="175" t="s">
        <v>67</v>
      </c>
      <c r="AQ48" s="131"/>
      <c r="AV48" s="390"/>
      <c r="AW48" s="153">
        <f t="shared" ca="1" si="0"/>
        <v>88</v>
      </c>
    </row>
    <row r="49" spans="1:49" ht="45" customHeight="1" outlineLevel="1" x14ac:dyDescent="0.2">
      <c r="A49" s="245"/>
      <c r="B49" s="183" t="s">
        <v>55</v>
      </c>
      <c r="E49" s="175" t="s">
        <v>56</v>
      </c>
      <c r="F49" s="153" t="s">
        <v>148</v>
      </c>
      <c r="G49" s="131" t="s">
        <v>217</v>
      </c>
      <c r="H49" s="175" t="s">
        <v>96</v>
      </c>
      <c r="I49" s="183" t="s">
        <v>218</v>
      </c>
      <c r="J49" s="173">
        <v>1</v>
      </c>
      <c r="K49" s="326" t="s">
        <v>61</v>
      </c>
      <c r="L49" s="339">
        <v>1</v>
      </c>
      <c r="M49" s="183">
        <v>40</v>
      </c>
      <c r="N49" s="153">
        <v>1938</v>
      </c>
      <c r="P49" s="163"/>
      <c r="R49" s="153">
        <v>1930</v>
      </c>
      <c r="S49" s="183" t="s">
        <v>62</v>
      </c>
      <c r="T49" s="184"/>
      <c r="U49" s="189"/>
      <c r="V49" s="125"/>
      <c r="W49" s="352" t="s">
        <v>219</v>
      </c>
      <c r="X49" s="216" t="s">
        <v>220</v>
      </c>
      <c r="Y49" s="216" t="s">
        <v>221</v>
      </c>
      <c r="Z49" s="129"/>
      <c r="AA49" s="214">
        <v>15015</v>
      </c>
      <c r="AB49" s="215">
        <v>15015</v>
      </c>
      <c r="AC49" s="215">
        <v>15015</v>
      </c>
      <c r="AD49" s="216"/>
      <c r="AG49" s="173">
        <v>1941</v>
      </c>
      <c r="AH49" s="173">
        <v>1940</v>
      </c>
      <c r="AI49" s="173"/>
      <c r="AJ49" s="189"/>
      <c r="AK49" s="173"/>
      <c r="AL49" s="366" t="s">
        <v>222</v>
      </c>
      <c r="AM49" s="175" t="s">
        <v>67</v>
      </c>
      <c r="AO49" s="153" t="s">
        <v>67</v>
      </c>
      <c r="AQ49" s="131"/>
      <c r="AU49" s="317"/>
      <c r="AV49" s="390"/>
      <c r="AW49" s="153">
        <f t="shared" ca="1" si="0"/>
        <v>88</v>
      </c>
    </row>
    <row r="50" spans="1:49" ht="45" customHeight="1" outlineLevel="1" x14ac:dyDescent="0.2">
      <c r="A50" s="245"/>
      <c r="B50" s="183" t="s">
        <v>55</v>
      </c>
      <c r="C50" s="136" t="s">
        <v>223</v>
      </c>
      <c r="E50" s="175" t="s">
        <v>71</v>
      </c>
      <c r="F50" s="153" t="s">
        <v>224</v>
      </c>
      <c r="G50" s="131" t="s">
        <v>225</v>
      </c>
      <c r="H50" s="175" t="s">
        <v>189</v>
      </c>
      <c r="I50" s="183" t="s">
        <v>226</v>
      </c>
      <c r="J50" s="173">
        <v>1</v>
      </c>
      <c r="K50" s="326" t="s">
        <v>61</v>
      </c>
      <c r="L50" s="339">
        <v>1</v>
      </c>
      <c r="M50" s="183">
        <v>41</v>
      </c>
      <c r="N50" s="153">
        <v>1938</v>
      </c>
      <c r="P50" s="163"/>
      <c r="R50" s="153">
        <v>1930</v>
      </c>
      <c r="S50" s="183" t="s">
        <v>203</v>
      </c>
      <c r="T50" s="184"/>
      <c r="U50" s="189"/>
      <c r="V50" s="125"/>
      <c r="W50" s="255" t="s">
        <v>227</v>
      </c>
      <c r="X50" s="216" t="s">
        <v>64</v>
      </c>
      <c r="Y50" s="216" t="s">
        <v>189</v>
      </c>
      <c r="Z50" s="129"/>
      <c r="AA50" s="214"/>
      <c r="AB50" s="215">
        <v>14104</v>
      </c>
      <c r="AC50" s="215"/>
      <c r="AD50" s="153"/>
      <c r="AG50" s="173">
        <v>1938</v>
      </c>
      <c r="AH50" s="173">
        <v>1930</v>
      </c>
      <c r="AI50" s="173"/>
      <c r="AJ50" s="189"/>
      <c r="AK50" s="173"/>
      <c r="AL50" s="317"/>
      <c r="AM50" s="175" t="s">
        <v>90</v>
      </c>
      <c r="AO50" s="153" t="s">
        <v>144</v>
      </c>
      <c r="AP50" s="153" t="s">
        <v>112</v>
      </c>
      <c r="AQ50" s="131" t="s">
        <v>112</v>
      </c>
      <c r="AU50" s="317"/>
      <c r="AV50" s="390"/>
      <c r="AW50" s="153">
        <f t="shared" ca="1" si="0"/>
        <v>88</v>
      </c>
    </row>
    <row r="51" spans="1:49" ht="45" customHeight="1" outlineLevel="1" x14ac:dyDescent="0.2">
      <c r="A51" s="245"/>
      <c r="B51" s="183" t="s">
        <v>55</v>
      </c>
      <c r="E51" s="175" t="s">
        <v>71</v>
      </c>
      <c r="F51" s="153" t="s">
        <v>224</v>
      </c>
      <c r="G51" s="131" t="s">
        <v>228</v>
      </c>
      <c r="H51" s="175" t="s">
        <v>59</v>
      </c>
      <c r="I51" s="183" t="s">
        <v>229</v>
      </c>
      <c r="J51" s="173">
        <v>1</v>
      </c>
      <c r="K51" s="326" t="s">
        <v>61</v>
      </c>
      <c r="L51" s="339">
        <v>1</v>
      </c>
      <c r="M51" s="183">
        <v>42</v>
      </c>
      <c r="N51" s="153">
        <v>1938</v>
      </c>
      <c r="P51" s="163"/>
      <c r="R51" s="153">
        <v>1930</v>
      </c>
      <c r="S51" s="183" t="s">
        <v>62</v>
      </c>
      <c r="T51" s="184"/>
      <c r="U51" s="189"/>
      <c r="V51" s="125"/>
      <c r="W51" s="352" t="s">
        <v>230</v>
      </c>
      <c r="X51" s="216" t="s">
        <v>64</v>
      </c>
      <c r="Y51" s="216" t="s">
        <v>65</v>
      </c>
      <c r="Z51" s="129" t="s">
        <v>66</v>
      </c>
      <c r="AA51" s="214"/>
      <c r="AB51" s="215"/>
      <c r="AC51" s="215">
        <v>14005</v>
      </c>
      <c r="AD51" s="216"/>
      <c r="AG51" s="173">
        <v>1938</v>
      </c>
      <c r="AH51" s="173">
        <v>1930</v>
      </c>
      <c r="AI51" s="173"/>
      <c r="AJ51" s="189"/>
      <c r="AK51" s="173"/>
      <c r="AL51" s="317" t="s">
        <v>231</v>
      </c>
      <c r="AM51" s="175" t="s">
        <v>67</v>
      </c>
      <c r="AO51" s="153" t="s">
        <v>67</v>
      </c>
      <c r="AP51" s="153" t="s">
        <v>112</v>
      </c>
      <c r="AQ51" s="131" t="s">
        <v>112</v>
      </c>
      <c r="AU51" s="317"/>
      <c r="AV51" s="390"/>
      <c r="AW51" s="153">
        <f t="shared" ca="1" si="0"/>
        <v>88</v>
      </c>
    </row>
    <row r="52" spans="1:49" ht="45" customHeight="1" outlineLevel="1" x14ac:dyDescent="0.2">
      <c r="A52" s="245"/>
      <c r="B52" s="183" t="s">
        <v>55</v>
      </c>
      <c r="E52" s="175" t="s">
        <v>71</v>
      </c>
      <c r="F52" s="153" t="s">
        <v>224</v>
      </c>
      <c r="G52" s="131" t="s">
        <v>228</v>
      </c>
      <c r="H52" s="175" t="s">
        <v>59</v>
      </c>
      <c r="I52" s="185" t="s">
        <v>232</v>
      </c>
      <c r="J52" s="173">
        <v>1</v>
      </c>
      <c r="K52" s="326" t="s">
        <v>61</v>
      </c>
      <c r="L52" s="339">
        <v>1</v>
      </c>
      <c r="M52" s="183">
        <v>43</v>
      </c>
      <c r="N52" s="153">
        <v>1938</v>
      </c>
      <c r="P52" s="163"/>
      <c r="R52" s="153">
        <v>1930</v>
      </c>
      <c r="S52" s="183" t="s">
        <v>62</v>
      </c>
      <c r="T52" s="184"/>
      <c r="U52" s="189"/>
      <c r="V52" s="125"/>
      <c r="W52" s="352" t="s">
        <v>233</v>
      </c>
      <c r="X52" s="216" t="s">
        <v>64</v>
      </c>
      <c r="Y52" s="216" t="s">
        <v>65</v>
      </c>
      <c r="Z52" s="129" t="s">
        <v>66</v>
      </c>
      <c r="AA52" s="214"/>
      <c r="AB52" s="215"/>
      <c r="AC52" s="215">
        <v>14083</v>
      </c>
      <c r="AD52" s="216"/>
      <c r="AG52" s="173">
        <v>1938</v>
      </c>
      <c r="AH52" s="173">
        <v>1930</v>
      </c>
      <c r="AI52" s="173"/>
      <c r="AJ52" s="189"/>
      <c r="AK52" s="173"/>
      <c r="AL52" s="317" t="s">
        <v>184</v>
      </c>
      <c r="AM52" s="175" t="s">
        <v>67</v>
      </c>
      <c r="AO52" s="153" t="s">
        <v>67</v>
      </c>
      <c r="AP52" s="153" t="s">
        <v>112</v>
      </c>
      <c r="AQ52" s="131" t="s">
        <v>112</v>
      </c>
      <c r="AU52" s="317" t="s">
        <v>231</v>
      </c>
      <c r="AV52" s="390"/>
      <c r="AW52" s="153">
        <f t="shared" ca="1" si="0"/>
        <v>88</v>
      </c>
    </row>
    <row r="53" spans="1:49" ht="45" customHeight="1" outlineLevel="1" x14ac:dyDescent="0.2">
      <c r="A53" s="245"/>
      <c r="B53" s="183" t="s">
        <v>55</v>
      </c>
      <c r="E53" s="175" t="s">
        <v>91</v>
      </c>
      <c r="F53" s="153" t="s">
        <v>92</v>
      </c>
      <c r="G53" s="131" t="s">
        <v>93</v>
      </c>
      <c r="H53" s="175" t="s">
        <v>59</v>
      </c>
      <c r="I53" s="183" t="s">
        <v>234</v>
      </c>
      <c r="J53" s="173">
        <v>1</v>
      </c>
      <c r="K53" s="326" t="s">
        <v>61</v>
      </c>
      <c r="L53" s="339">
        <v>1</v>
      </c>
      <c r="M53" s="183">
        <v>44</v>
      </c>
      <c r="N53" s="153">
        <v>1938</v>
      </c>
      <c r="P53" s="163"/>
      <c r="R53" s="153">
        <v>1930</v>
      </c>
      <c r="S53" s="183" t="s">
        <v>62</v>
      </c>
      <c r="T53" s="184"/>
      <c r="U53" s="189"/>
      <c r="V53" s="125"/>
      <c r="W53" s="352" t="s">
        <v>235</v>
      </c>
      <c r="X53" s="216" t="s">
        <v>64</v>
      </c>
      <c r="Y53" s="216" t="s">
        <v>65</v>
      </c>
      <c r="Z53" s="129" t="s">
        <v>66</v>
      </c>
      <c r="AA53" s="214"/>
      <c r="AB53" s="215">
        <v>14087</v>
      </c>
      <c r="AC53" s="215">
        <v>14087</v>
      </c>
      <c r="AD53" s="216"/>
      <c r="AG53" s="173">
        <v>1938</v>
      </c>
      <c r="AH53" s="173">
        <v>1930</v>
      </c>
      <c r="AI53" s="173"/>
      <c r="AJ53" s="189"/>
      <c r="AK53" s="173"/>
      <c r="AL53" s="317"/>
      <c r="AM53" s="175" t="s">
        <v>67</v>
      </c>
      <c r="AQ53" s="131"/>
      <c r="AV53" s="390"/>
      <c r="AW53" s="153">
        <f t="shared" ca="1" si="0"/>
        <v>88</v>
      </c>
    </row>
    <row r="54" spans="1:49" ht="45" customHeight="1" outlineLevel="1" x14ac:dyDescent="0.2">
      <c r="A54" s="245"/>
      <c r="B54" s="183" t="s">
        <v>55</v>
      </c>
      <c r="E54" s="175" t="s">
        <v>71</v>
      </c>
      <c r="F54" s="153" t="s">
        <v>224</v>
      </c>
      <c r="G54" s="131" t="s">
        <v>228</v>
      </c>
      <c r="H54" s="175" t="s">
        <v>59</v>
      </c>
      <c r="I54" s="183" t="s">
        <v>236</v>
      </c>
      <c r="J54" s="173">
        <v>1</v>
      </c>
      <c r="K54" s="326" t="s">
        <v>61</v>
      </c>
      <c r="L54" s="339">
        <v>1</v>
      </c>
      <c r="M54" s="183">
        <v>45</v>
      </c>
      <c r="N54" s="153">
        <v>1938</v>
      </c>
      <c r="P54" s="163"/>
      <c r="R54" s="153">
        <v>1930</v>
      </c>
      <c r="S54" s="183" t="s">
        <v>62</v>
      </c>
      <c r="T54" s="184"/>
      <c r="U54" s="189"/>
      <c r="V54" s="125"/>
      <c r="W54" s="352" t="s">
        <v>237</v>
      </c>
      <c r="X54" s="216" t="s">
        <v>64</v>
      </c>
      <c r="Y54" s="216" t="s">
        <v>65</v>
      </c>
      <c r="Z54" s="129" t="s">
        <v>66</v>
      </c>
      <c r="AA54" s="214"/>
      <c r="AB54" s="215"/>
      <c r="AC54" s="215">
        <v>14000</v>
      </c>
      <c r="AD54" s="216"/>
      <c r="AG54" s="173">
        <v>1938</v>
      </c>
      <c r="AH54" s="173">
        <v>1930</v>
      </c>
      <c r="AI54" s="173"/>
      <c r="AJ54" s="189"/>
      <c r="AK54" s="173"/>
      <c r="AL54" s="317"/>
      <c r="AM54" s="175" t="s">
        <v>144</v>
      </c>
      <c r="AO54" s="153" t="s">
        <v>144</v>
      </c>
      <c r="AP54" s="153" t="s">
        <v>112</v>
      </c>
      <c r="AQ54" s="131" t="s">
        <v>112</v>
      </c>
      <c r="AU54" s="317"/>
      <c r="AV54" s="390"/>
      <c r="AW54" s="153">
        <f t="shared" ca="1" si="0"/>
        <v>88</v>
      </c>
    </row>
    <row r="55" spans="1:49" ht="45" customHeight="1" outlineLevel="1" x14ac:dyDescent="0.2">
      <c r="A55" s="245"/>
      <c r="B55" s="183" t="s">
        <v>55</v>
      </c>
      <c r="E55" s="175" t="s">
        <v>71</v>
      </c>
      <c r="F55" s="153" t="s">
        <v>224</v>
      </c>
      <c r="G55" s="131" t="s">
        <v>225</v>
      </c>
      <c r="H55" s="175" t="s">
        <v>189</v>
      </c>
      <c r="I55" s="183" t="s">
        <v>238</v>
      </c>
      <c r="J55" s="173">
        <v>1</v>
      </c>
      <c r="K55" s="326" t="s">
        <v>135</v>
      </c>
      <c r="L55" s="339">
        <v>1</v>
      </c>
      <c r="M55" s="183">
        <v>46</v>
      </c>
      <c r="N55" s="153">
        <v>1938</v>
      </c>
      <c r="P55" s="163"/>
      <c r="R55" s="153">
        <v>1930</v>
      </c>
      <c r="S55" s="183" t="s">
        <v>136</v>
      </c>
      <c r="T55" s="184"/>
      <c r="U55" s="189"/>
      <c r="V55" s="125"/>
      <c r="W55" s="352" t="s">
        <v>70</v>
      </c>
      <c r="X55" s="216" t="s">
        <v>64</v>
      </c>
      <c r="Y55" s="216" t="s">
        <v>189</v>
      </c>
      <c r="Z55" s="129"/>
      <c r="AA55" s="214"/>
      <c r="AB55" s="215" t="s">
        <v>137</v>
      </c>
      <c r="AC55" s="215"/>
      <c r="AD55" s="216"/>
      <c r="AE55" s="173">
        <v>1989</v>
      </c>
      <c r="AF55" s="173">
        <v>137</v>
      </c>
      <c r="AG55" s="173">
        <v>1938</v>
      </c>
      <c r="AH55" s="173">
        <v>1930</v>
      </c>
      <c r="AI55" s="173"/>
      <c r="AJ55" s="189"/>
      <c r="AK55" s="173"/>
      <c r="AL55" s="317" t="s">
        <v>239</v>
      </c>
      <c r="AM55" s="175" t="s">
        <v>67</v>
      </c>
      <c r="AQ55" s="131"/>
      <c r="AU55" s="317"/>
      <c r="AV55" s="390"/>
      <c r="AW55" s="153">
        <f t="shared" ca="1" si="0"/>
        <v>88</v>
      </c>
    </row>
    <row r="56" spans="1:49" ht="45" customHeight="1" outlineLevel="1" x14ac:dyDescent="0.2">
      <c r="A56" s="245"/>
      <c r="B56" s="183" t="s">
        <v>55</v>
      </c>
      <c r="C56" s="136" t="s">
        <v>240</v>
      </c>
      <c r="E56" s="175" t="s">
        <v>71</v>
      </c>
      <c r="F56" s="153" t="s">
        <v>224</v>
      </c>
      <c r="G56" s="131" t="s">
        <v>241</v>
      </c>
      <c r="H56" s="175" t="s">
        <v>76</v>
      </c>
      <c r="I56" s="183" t="s">
        <v>242</v>
      </c>
      <c r="J56" s="173">
        <v>1</v>
      </c>
      <c r="K56" s="326"/>
      <c r="L56" s="339">
        <v>1</v>
      </c>
      <c r="M56" s="183">
        <v>47</v>
      </c>
      <c r="N56" s="153">
        <v>1938</v>
      </c>
      <c r="P56" s="163"/>
      <c r="R56" s="153">
        <v>1930</v>
      </c>
      <c r="S56" s="183" t="s">
        <v>243</v>
      </c>
      <c r="T56" s="184"/>
      <c r="U56" s="189">
        <v>15986</v>
      </c>
      <c r="V56" s="125"/>
      <c r="W56" s="352" t="s">
        <v>70</v>
      </c>
      <c r="X56" s="216" t="s">
        <v>64</v>
      </c>
      <c r="Y56" s="216" t="s">
        <v>76</v>
      </c>
      <c r="Z56" s="129" t="s">
        <v>244</v>
      </c>
      <c r="AA56" s="214"/>
      <c r="AB56" s="215"/>
      <c r="AC56" s="215"/>
      <c r="AD56" s="216"/>
      <c r="AI56" s="173"/>
      <c r="AJ56" s="237">
        <v>15986</v>
      </c>
      <c r="AK56" s="173">
        <v>1940</v>
      </c>
      <c r="AL56" s="317"/>
      <c r="AQ56" s="131"/>
      <c r="AU56" s="317"/>
      <c r="AV56" s="390"/>
      <c r="AW56" s="153">
        <f t="shared" ca="1" si="0"/>
        <v>88</v>
      </c>
    </row>
    <row r="57" spans="1:49" ht="45" customHeight="1" outlineLevel="1" x14ac:dyDescent="0.2">
      <c r="A57" s="245"/>
      <c r="B57" s="183" t="s">
        <v>55</v>
      </c>
      <c r="E57" s="175" t="s">
        <v>71</v>
      </c>
      <c r="F57" s="153" t="s">
        <v>224</v>
      </c>
      <c r="G57" s="131" t="s">
        <v>225</v>
      </c>
      <c r="H57" s="175" t="s">
        <v>189</v>
      </c>
      <c r="I57" s="183" t="s">
        <v>245</v>
      </c>
      <c r="J57" s="173">
        <v>1</v>
      </c>
      <c r="K57" s="326" t="s">
        <v>61</v>
      </c>
      <c r="L57" s="339">
        <v>1</v>
      </c>
      <c r="M57" s="183">
        <v>48</v>
      </c>
      <c r="N57" s="153">
        <v>1938</v>
      </c>
      <c r="P57" s="163"/>
      <c r="R57" s="153">
        <v>1930</v>
      </c>
      <c r="S57" s="183" t="s">
        <v>62</v>
      </c>
      <c r="T57" s="184"/>
      <c r="U57" s="189"/>
      <c r="V57" s="125"/>
      <c r="W57" s="352" t="s">
        <v>246</v>
      </c>
      <c r="X57" s="216" t="s">
        <v>64</v>
      </c>
      <c r="Y57" s="216" t="s">
        <v>189</v>
      </c>
      <c r="Z57" s="129"/>
      <c r="AA57" s="214"/>
      <c r="AB57" s="215">
        <v>14101</v>
      </c>
      <c r="AC57" s="215"/>
      <c r="AD57" s="153"/>
      <c r="AG57" s="173">
        <v>1938</v>
      </c>
      <c r="AH57" s="173">
        <v>1930</v>
      </c>
      <c r="AI57" s="173"/>
      <c r="AJ57" s="189"/>
      <c r="AK57" s="173"/>
      <c r="AL57" s="317"/>
      <c r="AM57" s="175" t="s">
        <v>90</v>
      </c>
      <c r="AQ57" s="131"/>
      <c r="AU57" s="317"/>
      <c r="AV57" s="390"/>
      <c r="AW57" s="153">
        <f t="shared" ca="1" si="0"/>
        <v>88</v>
      </c>
    </row>
    <row r="58" spans="1:49" ht="45" customHeight="1" outlineLevel="1" x14ac:dyDescent="0.2">
      <c r="A58" s="245"/>
      <c r="B58" s="183" t="s">
        <v>55</v>
      </c>
      <c r="E58" s="175" t="s">
        <v>91</v>
      </c>
      <c r="F58" s="153" t="s">
        <v>92</v>
      </c>
      <c r="G58" s="131" t="s">
        <v>93</v>
      </c>
      <c r="H58" s="175" t="s">
        <v>59</v>
      </c>
      <c r="I58" s="183" t="s">
        <v>247</v>
      </c>
      <c r="J58" s="173">
        <v>1</v>
      </c>
      <c r="K58" s="326" t="s">
        <v>61</v>
      </c>
      <c r="L58" s="339">
        <v>1</v>
      </c>
      <c r="M58" s="183">
        <v>49</v>
      </c>
      <c r="N58" s="153">
        <v>1938</v>
      </c>
      <c r="P58" s="163"/>
      <c r="R58" s="153">
        <v>1930</v>
      </c>
      <c r="S58" s="183" t="s">
        <v>62</v>
      </c>
      <c r="T58" s="184"/>
      <c r="U58" s="189"/>
      <c r="V58" s="125"/>
      <c r="W58" s="352" t="s">
        <v>248</v>
      </c>
      <c r="X58" s="216" t="s">
        <v>64</v>
      </c>
      <c r="Y58" s="216" t="s">
        <v>65</v>
      </c>
      <c r="Z58" s="129" t="s">
        <v>66</v>
      </c>
      <c r="AA58" s="214"/>
      <c r="AB58" s="215">
        <v>14004</v>
      </c>
      <c r="AC58" s="215">
        <v>14004</v>
      </c>
      <c r="AD58" s="216"/>
      <c r="AG58" s="173">
        <v>1938</v>
      </c>
      <c r="AH58" s="173">
        <v>1930</v>
      </c>
      <c r="AI58" s="173"/>
      <c r="AJ58" s="189"/>
      <c r="AK58" s="173"/>
      <c r="AL58" s="317"/>
      <c r="AM58" s="175" t="s">
        <v>67</v>
      </c>
      <c r="AO58" s="153" t="s">
        <v>108</v>
      </c>
      <c r="AP58" s="153" t="s">
        <v>112</v>
      </c>
      <c r="AQ58" s="392" t="s">
        <v>112</v>
      </c>
      <c r="AR58" s="175" t="s">
        <v>81</v>
      </c>
      <c r="AT58" s="153">
        <v>1980</v>
      </c>
      <c r="AU58" s="131" t="s">
        <v>7835</v>
      </c>
      <c r="AW58" s="153">
        <f t="shared" ca="1" si="0"/>
        <v>88</v>
      </c>
    </row>
    <row r="59" spans="1:49" ht="45" customHeight="1" outlineLevel="1" x14ac:dyDescent="0.2">
      <c r="A59" s="245"/>
      <c r="B59" s="183" t="s">
        <v>55</v>
      </c>
      <c r="E59" s="318" t="s">
        <v>71</v>
      </c>
      <c r="F59" s="154" t="s">
        <v>72</v>
      </c>
      <c r="G59" s="418" t="s">
        <v>249</v>
      </c>
      <c r="H59" s="318" t="s">
        <v>59</v>
      </c>
      <c r="I59" s="202" t="s">
        <v>250</v>
      </c>
      <c r="J59" s="173">
        <v>1</v>
      </c>
      <c r="K59" s="326" t="s">
        <v>61</v>
      </c>
      <c r="L59" s="339">
        <v>1</v>
      </c>
      <c r="M59" s="183">
        <v>50</v>
      </c>
      <c r="N59" s="153">
        <v>1938</v>
      </c>
      <c r="P59" s="163"/>
      <c r="R59" s="153">
        <v>1930</v>
      </c>
      <c r="S59" s="183" t="s">
        <v>62</v>
      </c>
      <c r="T59" s="184"/>
      <c r="U59" s="189"/>
      <c r="V59" s="125"/>
      <c r="W59" s="318" t="s">
        <v>251</v>
      </c>
      <c r="X59" s="283" t="s">
        <v>64</v>
      </c>
      <c r="Y59" s="283" t="s">
        <v>65</v>
      </c>
      <c r="Z59" s="351" t="s">
        <v>66</v>
      </c>
      <c r="AA59" s="214"/>
      <c r="AB59" s="215">
        <v>14077</v>
      </c>
      <c r="AC59" s="215">
        <v>14077</v>
      </c>
      <c r="AD59" s="216"/>
      <c r="AG59" s="173">
        <v>1938</v>
      </c>
      <c r="AH59" s="173">
        <v>1930</v>
      </c>
      <c r="AI59" s="173"/>
      <c r="AJ59" s="189"/>
      <c r="AK59" s="173"/>
      <c r="AL59" s="317"/>
      <c r="AM59" s="175" t="s">
        <v>67</v>
      </c>
      <c r="AQ59" s="131"/>
      <c r="AU59" s="153"/>
      <c r="AV59" s="390"/>
      <c r="AW59" s="153">
        <f t="shared" ca="1" si="0"/>
        <v>88</v>
      </c>
    </row>
    <row r="60" spans="1:49" ht="45" customHeight="1" outlineLevel="1" x14ac:dyDescent="0.2">
      <c r="A60" s="245"/>
      <c r="B60" s="183" t="s">
        <v>55</v>
      </c>
      <c r="E60" s="175" t="s">
        <v>91</v>
      </c>
      <c r="F60" s="153" t="s">
        <v>92</v>
      </c>
      <c r="G60" s="131" t="s">
        <v>93</v>
      </c>
      <c r="H60" s="175" t="s">
        <v>59</v>
      </c>
      <c r="I60" s="183" t="s">
        <v>252</v>
      </c>
      <c r="J60" s="173">
        <v>1</v>
      </c>
      <c r="K60" s="326" t="s">
        <v>61</v>
      </c>
      <c r="L60" s="339">
        <v>1</v>
      </c>
      <c r="M60" s="183">
        <v>51</v>
      </c>
      <c r="N60" s="153">
        <v>1938</v>
      </c>
      <c r="P60" s="163"/>
      <c r="R60" s="153">
        <v>1930</v>
      </c>
      <c r="S60" s="183" t="s">
        <v>62</v>
      </c>
      <c r="T60" s="184"/>
      <c r="U60" s="189"/>
      <c r="V60" s="125"/>
      <c r="W60" s="352" t="s">
        <v>253</v>
      </c>
      <c r="X60" s="216" t="s">
        <v>64</v>
      </c>
      <c r="Y60" s="216" t="s">
        <v>65</v>
      </c>
      <c r="Z60" s="129" t="s">
        <v>66</v>
      </c>
      <c r="AA60" s="214"/>
      <c r="AB60" s="215">
        <v>13984</v>
      </c>
      <c r="AC60" s="215">
        <v>13984</v>
      </c>
      <c r="AD60" s="216"/>
      <c r="AG60" s="173">
        <v>1938</v>
      </c>
      <c r="AH60" s="173">
        <v>1930</v>
      </c>
      <c r="AI60" s="173"/>
      <c r="AJ60" s="189"/>
      <c r="AK60" s="173"/>
      <c r="AL60" s="317"/>
      <c r="AM60" s="175" t="s">
        <v>67</v>
      </c>
      <c r="AQ60" s="131"/>
      <c r="AU60" s="153" t="s">
        <v>254</v>
      </c>
      <c r="AV60" s="390"/>
      <c r="AW60" s="153">
        <f t="shared" ca="1" si="0"/>
        <v>88</v>
      </c>
    </row>
    <row r="61" spans="1:49" ht="45" customHeight="1" outlineLevel="1" x14ac:dyDescent="0.2">
      <c r="A61" s="245"/>
      <c r="B61" s="183" t="s">
        <v>55</v>
      </c>
      <c r="C61" s="136" t="s">
        <v>255</v>
      </c>
      <c r="E61" s="175" t="s">
        <v>91</v>
      </c>
      <c r="F61" s="153" t="s">
        <v>92</v>
      </c>
      <c r="G61" s="131" t="s">
        <v>93</v>
      </c>
      <c r="H61" s="175" t="s">
        <v>59</v>
      </c>
      <c r="I61" s="203" t="s">
        <v>256</v>
      </c>
      <c r="J61" s="173">
        <v>1</v>
      </c>
      <c r="K61" s="326"/>
      <c r="L61" s="339">
        <v>1</v>
      </c>
      <c r="M61" s="183">
        <v>52</v>
      </c>
      <c r="N61" s="153">
        <v>1938</v>
      </c>
      <c r="P61" s="163"/>
      <c r="R61" s="153">
        <v>1930</v>
      </c>
      <c r="S61" s="183" t="s">
        <v>243</v>
      </c>
      <c r="T61" s="184"/>
      <c r="U61" s="189">
        <v>38043</v>
      </c>
      <c r="V61" s="125"/>
      <c r="W61" s="352" t="s">
        <v>70</v>
      </c>
      <c r="X61" s="216" t="s">
        <v>64</v>
      </c>
      <c r="Y61" s="216" t="s">
        <v>65</v>
      </c>
      <c r="Z61" s="129" t="s">
        <v>66</v>
      </c>
      <c r="AA61" s="214"/>
      <c r="AB61" s="215"/>
      <c r="AC61" s="215"/>
      <c r="AD61" s="216"/>
      <c r="AF61" s="173">
        <v>5</v>
      </c>
      <c r="AI61" s="173"/>
      <c r="AJ61" s="237">
        <v>38043</v>
      </c>
      <c r="AK61" s="173">
        <v>2000</v>
      </c>
      <c r="AL61" s="317" t="s">
        <v>257</v>
      </c>
      <c r="AQ61" s="131"/>
      <c r="AU61" s="153"/>
      <c r="AV61" s="390"/>
      <c r="AW61" s="153">
        <f t="shared" ca="1" si="0"/>
        <v>88</v>
      </c>
    </row>
    <row r="62" spans="1:49" ht="45" customHeight="1" outlineLevel="1" x14ac:dyDescent="0.2">
      <c r="A62" s="245"/>
      <c r="B62" s="183" t="s">
        <v>55</v>
      </c>
      <c r="C62" s="138" t="s">
        <v>258</v>
      </c>
      <c r="E62" s="175" t="s">
        <v>91</v>
      </c>
      <c r="F62" s="153" t="s">
        <v>92</v>
      </c>
      <c r="G62" s="131" t="s">
        <v>93</v>
      </c>
      <c r="H62" s="175" t="s">
        <v>65</v>
      </c>
      <c r="I62" s="203" t="s">
        <v>259</v>
      </c>
      <c r="J62" s="173">
        <v>1</v>
      </c>
      <c r="K62" s="326"/>
      <c r="L62" s="339">
        <v>1</v>
      </c>
      <c r="M62" s="183">
        <v>53</v>
      </c>
      <c r="N62" s="153">
        <v>1938</v>
      </c>
      <c r="P62" s="163"/>
      <c r="R62" s="153">
        <v>1930</v>
      </c>
      <c r="S62" s="183" t="s">
        <v>243</v>
      </c>
      <c r="T62" s="184"/>
      <c r="U62" s="189">
        <v>38043</v>
      </c>
      <c r="V62" s="125"/>
      <c r="W62" s="352" t="s">
        <v>70</v>
      </c>
      <c r="X62" s="216" t="s">
        <v>64</v>
      </c>
      <c r="Y62" s="216" t="s">
        <v>65</v>
      </c>
      <c r="Z62" s="129"/>
      <c r="AA62" s="214"/>
      <c r="AB62" s="215"/>
      <c r="AC62" s="215"/>
      <c r="AD62" s="216"/>
      <c r="AE62" s="173">
        <v>1938</v>
      </c>
      <c r="AF62" s="173">
        <v>1</v>
      </c>
      <c r="AI62" s="173"/>
      <c r="AJ62" s="237">
        <v>38043</v>
      </c>
      <c r="AK62" s="173">
        <v>2000</v>
      </c>
      <c r="AL62" s="317" t="s">
        <v>260</v>
      </c>
      <c r="AQ62" s="131"/>
      <c r="AU62" s="153"/>
      <c r="AV62" s="390"/>
      <c r="AW62" s="153">
        <f t="shared" ca="1" si="0"/>
        <v>88</v>
      </c>
    </row>
    <row r="63" spans="1:49" ht="45" customHeight="1" outlineLevel="1" x14ac:dyDescent="0.2">
      <c r="A63" s="245">
        <v>43397</v>
      </c>
      <c r="B63" s="183" t="s">
        <v>55</v>
      </c>
      <c r="C63" s="136" t="s">
        <v>261</v>
      </c>
      <c r="D63" s="131" t="s">
        <v>262</v>
      </c>
      <c r="E63" s="318" t="s">
        <v>91</v>
      </c>
      <c r="F63" s="154" t="s">
        <v>92</v>
      </c>
      <c r="G63" s="418" t="s">
        <v>93</v>
      </c>
      <c r="H63" s="318" t="s">
        <v>263</v>
      </c>
      <c r="I63" s="202" t="s">
        <v>264</v>
      </c>
      <c r="J63" s="173">
        <v>1</v>
      </c>
      <c r="K63" s="326" t="s">
        <v>61</v>
      </c>
      <c r="L63" s="339">
        <v>1</v>
      </c>
      <c r="M63" s="183">
        <v>54</v>
      </c>
      <c r="N63" s="153">
        <v>1938</v>
      </c>
      <c r="P63" s="163"/>
      <c r="R63" s="153">
        <v>1930</v>
      </c>
      <c r="S63" s="183" t="s">
        <v>62</v>
      </c>
      <c r="T63" s="184"/>
      <c r="U63" s="189"/>
      <c r="V63" s="125"/>
      <c r="W63" s="318" t="s">
        <v>265</v>
      </c>
      <c r="X63" s="283" t="s">
        <v>64</v>
      </c>
      <c r="Y63" s="283" t="s">
        <v>76</v>
      </c>
      <c r="Z63" s="351" t="s">
        <v>266</v>
      </c>
      <c r="AA63" s="214"/>
      <c r="AB63" s="215"/>
      <c r="AC63" s="215">
        <v>14045</v>
      </c>
      <c r="AD63" s="216"/>
      <c r="AG63" s="173">
        <v>1938</v>
      </c>
      <c r="AH63" s="173">
        <v>1930</v>
      </c>
      <c r="AI63" s="173"/>
      <c r="AJ63" s="189"/>
      <c r="AK63" s="173"/>
      <c r="AL63" s="317"/>
      <c r="AM63" s="175" t="s">
        <v>67</v>
      </c>
      <c r="AQ63" s="131"/>
      <c r="AU63" s="153"/>
      <c r="AV63" s="390"/>
      <c r="AW63" s="153">
        <f t="shared" ca="1" si="0"/>
        <v>88</v>
      </c>
    </row>
    <row r="64" spans="1:49" ht="45" customHeight="1" x14ac:dyDescent="0.2">
      <c r="A64" s="245"/>
      <c r="B64" s="183" t="s">
        <v>55</v>
      </c>
      <c r="E64" s="175" t="s">
        <v>91</v>
      </c>
      <c r="F64" s="153" t="s">
        <v>92</v>
      </c>
      <c r="G64" s="131" t="s">
        <v>93</v>
      </c>
      <c r="H64" s="175" t="s">
        <v>65</v>
      </c>
      <c r="I64" s="183" t="s">
        <v>267</v>
      </c>
      <c r="J64" s="173">
        <v>1</v>
      </c>
      <c r="K64" s="326" t="s">
        <v>61</v>
      </c>
      <c r="L64" s="339">
        <v>1</v>
      </c>
      <c r="M64" s="183">
        <v>55</v>
      </c>
      <c r="N64" s="153">
        <v>1938</v>
      </c>
      <c r="P64" s="163"/>
      <c r="R64" s="153">
        <v>1930</v>
      </c>
      <c r="S64" s="183" t="s">
        <v>62</v>
      </c>
      <c r="T64" s="184"/>
      <c r="U64" s="189"/>
      <c r="V64" s="125"/>
      <c r="W64" s="353" t="s">
        <v>268</v>
      </c>
      <c r="X64" s="216" t="s">
        <v>64</v>
      </c>
      <c r="Y64" s="216" t="s">
        <v>65</v>
      </c>
      <c r="Z64" s="129"/>
      <c r="AA64" s="214"/>
      <c r="AB64" s="215">
        <v>14076</v>
      </c>
      <c r="AC64" s="215">
        <v>14076</v>
      </c>
      <c r="AD64" s="216"/>
      <c r="AG64" s="173">
        <v>1938</v>
      </c>
      <c r="AH64" s="173">
        <v>1930</v>
      </c>
      <c r="AI64" s="173"/>
      <c r="AJ64" s="189"/>
      <c r="AK64" s="173"/>
      <c r="AL64" s="317" t="s">
        <v>269</v>
      </c>
      <c r="AM64" s="175" t="s">
        <v>67</v>
      </c>
      <c r="AO64" s="153" t="s">
        <v>67</v>
      </c>
      <c r="AP64" s="153" t="s">
        <v>81</v>
      </c>
      <c r="AQ64" s="131" t="s">
        <v>81</v>
      </c>
      <c r="AU64" s="153" t="s">
        <v>270</v>
      </c>
      <c r="AV64" s="390"/>
      <c r="AW64" s="153">
        <f t="shared" ca="1" si="0"/>
        <v>88</v>
      </c>
    </row>
    <row r="65" spans="1:49" ht="45" customHeight="1" x14ac:dyDescent="0.2">
      <c r="A65" s="245"/>
      <c r="B65" s="183" t="s">
        <v>55</v>
      </c>
      <c r="E65" s="175" t="s">
        <v>91</v>
      </c>
      <c r="F65" s="153" t="s">
        <v>92</v>
      </c>
      <c r="G65" s="131" t="s">
        <v>93</v>
      </c>
      <c r="H65" s="175" t="s">
        <v>65</v>
      </c>
      <c r="I65" s="183" t="s">
        <v>271</v>
      </c>
      <c r="J65" s="173">
        <v>1</v>
      </c>
      <c r="K65" s="326" t="s">
        <v>61</v>
      </c>
      <c r="L65" s="339">
        <v>1</v>
      </c>
      <c r="M65" s="183">
        <v>56</v>
      </c>
      <c r="N65" s="153">
        <v>1938</v>
      </c>
      <c r="P65" s="163"/>
      <c r="R65" s="153">
        <v>1930</v>
      </c>
      <c r="S65" s="183" t="s">
        <v>62</v>
      </c>
      <c r="T65" s="184"/>
      <c r="U65" s="189"/>
      <c r="V65" s="125"/>
      <c r="W65" s="353" t="s">
        <v>272</v>
      </c>
      <c r="X65" s="216" t="s">
        <v>64</v>
      </c>
      <c r="Y65" s="216" t="s">
        <v>65</v>
      </c>
      <c r="Z65" s="129"/>
      <c r="AA65" s="214"/>
      <c r="AB65" s="215">
        <v>14102</v>
      </c>
      <c r="AC65" s="215">
        <v>14102</v>
      </c>
      <c r="AD65" s="216"/>
      <c r="AE65" s="173">
        <v>1938</v>
      </c>
      <c r="AF65" s="173">
        <v>4</v>
      </c>
      <c r="AG65" s="173">
        <v>1938</v>
      </c>
      <c r="AH65" s="173">
        <v>1930</v>
      </c>
      <c r="AI65" s="173"/>
      <c r="AJ65" s="189"/>
      <c r="AK65" s="173"/>
      <c r="AL65" s="317" t="s">
        <v>269</v>
      </c>
      <c r="AM65" s="175" t="s">
        <v>67</v>
      </c>
      <c r="AO65" s="153" t="s">
        <v>67</v>
      </c>
      <c r="AP65" s="153" t="s">
        <v>81</v>
      </c>
      <c r="AQ65" s="131" t="s">
        <v>81</v>
      </c>
      <c r="AU65" s="153" t="s">
        <v>270</v>
      </c>
      <c r="AV65" s="390"/>
      <c r="AW65" s="153">
        <f t="shared" ca="1" si="0"/>
        <v>88</v>
      </c>
    </row>
    <row r="66" spans="1:49" ht="45" customHeight="1" x14ac:dyDescent="0.2">
      <c r="A66" s="245"/>
      <c r="B66" s="183" t="s">
        <v>55</v>
      </c>
      <c r="C66" s="136" t="s">
        <v>273</v>
      </c>
      <c r="E66" s="175" t="s">
        <v>91</v>
      </c>
      <c r="F66" s="153" t="s">
        <v>92</v>
      </c>
      <c r="G66" s="131" t="s">
        <v>93</v>
      </c>
      <c r="H66" s="175" t="s">
        <v>65</v>
      </c>
      <c r="I66" s="203" t="s">
        <v>274</v>
      </c>
      <c r="J66" s="173">
        <v>1</v>
      </c>
      <c r="K66" s="326"/>
      <c r="L66" s="339">
        <v>1</v>
      </c>
      <c r="M66" s="183">
        <v>57</v>
      </c>
      <c r="N66" s="153">
        <v>1938</v>
      </c>
      <c r="P66" s="163"/>
      <c r="R66" s="153">
        <v>1930</v>
      </c>
      <c r="S66" s="183" t="s">
        <v>243</v>
      </c>
      <c r="T66" s="184"/>
      <c r="U66" s="189">
        <v>38043</v>
      </c>
      <c r="V66" s="125"/>
      <c r="W66" s="352" t="s">
        <v>70</v>
      </c>
      <c r="X66" s="216" t="s">
        <v>64</v>
      </c>
      <c r="Y66" s="216" t="s">
        <v>65</v>
      </c>
      <c r="Z66" s="129"/>
      <c r="AA66" s="214"/>
      <c r="AB66" s="215"/>
      <c r="AC66" s="215"/>
      <c r="AD66" s="216"/>
      <c r="AI66" s="173"/>
      <c r="AJ66" s="237">
        <v>38044</v>
      </c>
      <c r="AK66" s="173">
        <v>2000</v>
      </c>
      <c r="AL66" s="317"/>
      <c r="AQ66" s="131"/>
      <c r="AU66" s="153"/>
      <c r="AV66" s="390"/>
      <c r="AW66" s="153">
        <f t="shared" ref="AW66:AW129" ca="1" si="1">IF(N66&lt;&gt;0,(YEAR( TODAY())-N66),(""))</f>
        <v>88</v>
      </c>
    </row>
    <row r="67" spans="1:49" ht="45" customHeight="1" x14ac:dyDescent="0.2">
      <c r="A67" s="245"/>
      <c r="B67" s="183" t="s">
        <v>55</v>
      </c>
      <c r="C67" s="136" t="s">
        <v>273</v>
      </c>
      <c r="E67" s="175" t="s">
        <v>91</v>
      </c>
      <c r="F67" s="153" t="s">
        <v>92</v>
      </c>
      <c r="G67" s="131" t="s">
        <v>93</v>
      </c>
      <c r="H67" s="175" t="s">
        <v>65</v>
      </c>
      <c r="I67" s="203" t="s">
        <v>275</v>
      </c>
      <c r="J67" s="173">
        <v>1</v>
      </c>
      <c r="K67" s="326"/>
      <c r="L67" s="339">
        <v>1</v>
      </c>
      <c r="M67" s="183">
        <v>58</v>
      </c>
      <c r="N67" s="153">
        <v>1938</v>
      </c>
      <c r="P67" s="163"/>
      <c r="R67" s="153">
        <v>1930</v>
      </c>
      <c r="S67" s="183" t="s">
        <v>243</v>
      </c>
      <c r="T67" s="184"/>
      <c r="U67" s="189">
        <v>38043</v>
      </c>
      <c r="V67" s="125"/>
      <c r="W67" s="352" t="s">
        <v>70</v>
      </c>
      <c r="X67" s="216" t="s">
        <v>64</v>
      </c>
      <c r="Y67" s="216" t="s">
        <v>65</v>
      </c>
      <c r="Z67" s="129"/>
      <c r="AA67" s="214"/>
      <c r="AB67" s="215"/>
      <c r="AC67" s="215"/>
      <c r="AD67" s="216"/>
      <c r="AI67" s="173"/>
      <c r="AJ67" s="237">
        <v>38044</v>
      </c>
      <c r="AK67" s="173">
        <v>2000</v>
      </c>
      <c r="AL67" s="317"/>
      <c r="AQ67" s="131"/>
      <c r="AU67" s="153"/>
      <c r="AV67" s="390"/>
      <c r="AW67" s="153">
        <f t="shared" ca="1" si="1"/>
        <v>88</v>
      </c>
    </row>
    <row r="68" spans="1:49" ht="45" customHeight="1" x14ac:dyDescent="0.2">
      <c r="A68" s="245"/>
      <c r="B68" s="183" t="s">
        <v>55</v>
      </c>
      <c r="C68" s="136" t="s">
        <v>273</v>
      </c>
      <c r="E68" s="175" t="s">
        <v>91</v>
      </c>
      <c r="F68" s="153" t="s">
        <v>92</v>
      </c>
      <c r="G68" s="131" t="s">
        <v>93</v>
      </c>
      <c r="H68" s="175" t="s">
        <v>65</v>
      </c>
      <c r="I68" s="203" t="s">
        <v>276</v>
      </c>
      <c r="J68" s="173">
        <v>1</v>
      </c>
      <c r="K68" s="326"/>
      <c r="L68" s="339">
        <v>1</v>
      </c>
      <c r="M68" s="183">
        <v>59</v>
      </c>
      <c r="N68" s="153">
        <v>1938</v>
      </c>
      <c r="P68" s="163"/>
      <c r="R68" s="153">
        <v>1930</v>
      </c>
      <c r="S68" s="183" t="s">
        <v>243</v>
      </c>
      <c r="T68" s="184"/>
      <c r="U68" s="189">
        <v>38043</v>
      </c>
      <c r="V68" s="125"/>
      <c r="X68" s="216" t="s">
        <v>64</v>
      </c>
      <c r="Y68" s="216" t="s">
        <v>65</v>
      </c>
      <c r="Z68" s="129"/>
      <c r="AA68" s="214"/>
      <c r="AB68" s="215"/>
      <c r="AC68" s="215"/>
      <c r="AD68" s="216"/>
      <c r="AI68" s="173"/>
      <c r="AJ68" s="237">
        <v>38044</v>
      </c>
      <c r="AK68" s="173">
        <v>2000</v>
      </c>
      <c r="AL68" s="317"/>
      <c r="AQ68" s="131"/>
      <c r="AU68" s="153"/>
      <c r="AV68" s="390"/>
      <c r="AW68" s="153">
        <f t="shared" ca="1" si="1"/>
        <v>88</v>
      </c>
    </row>
    <row r="69" spans="1:49" ht="45" customHeight="1" collapsed="1" x14ac:dyDescent="0.2">
      <c r="A69" s="245"/>
      <c r="B69" s="183" t="s">
        <v>55</v>
      </c>
      <c r="C69" s="136" t="s">
        <v>273</v>
      </c>
      <c r="E69" s="175" t="s">
        <v>91</v>
      </c>
      <c r="F69" s="153" t="s">
        <v>92</v>
      </c>
      <c r="G69" s="131" t="s">
        <v>93</v>
      </c>
      <c r="H69" s="175" t="s">
        <v>65</v>
      </c>
      <c r="I69" s="203" t="s">
        <v>277</v>
      </c>
      <c r="J69" s="173">
        <v>1</v>
      </c>
      <c r="K69" s="326"/>
      <c r="L69" s="339">
        <v>1</v>
      </c>
      <c r="M69" s="183">
        <v>60</v>
      </c>
      <c r="N69" s="153">
        <v>1938</v>
      </c>
      <c r="P69" s="163"/>
      <c r="R69" s="153">
        <v>1930</v>
      </c>
      <c r="S69" s="183" t="s">
        <v>243</v>
      </c>
      <c r="T69" s="184"/>
      <c r="U69" s="189">
        <v>38043</v>
      </c>
      <c r="V69" s="125"/>
      <c r="W69" s="352" t="s">
        <v>70</v>
      </c>
      <c r="X69" s="216" t="s">
        <v>64</v>
      </c>
      <c r="Y69" s="216" t="s">
        <v>65</v>
      </c>
      <c r="Z69" s="129"/>
      <c r="AA69" s="214"/>
      <c r="AB69" s="215"/>
      <c r="AC69" s="215"/>
      <c r="AD69" s="216"/>
      <c r="AI69" s="173"/>
      <c r="AJ69" s="237">
        <v>38044</v>
      </c>
      <c r="AK69" s="173">
        <v>2000</v>
      </c>
      <c r="AL69" s="317"/>
      <c r="AQ69" s="131"/>
      <c r="AU69" s="153"/>
      <c r="AV69" s="390"/>
      <c r="AW69" s="153">
        <f t="shared" ca="1" si="1"/>
        <v>88</v>
      </c>
    </row>
    <row r="70" spans="1:49" ht="45" customHeight="1" collapsed="1" x14ac:dyDescent="0.2">
      <c r="A70" s="245"/>
      <c r="B70" s="183" t="s">
        <v>55</v>
      </c>
      <c r="E70" s="175" t="s">
        <v>71</v>
      </c>
      <c r="F70" s="153" t="s">
        <v>224</v>
      </c>
      <c r="G70" s="131" t="s">
        <v>228</v>
      </c>
      <c r="H70" s="175" t="s">
        <v>65</v>
      </c>
      <c r="I70" s="183" t="s">
        <v>278</v>
      </c>
      <c r="J70" s="173">
        <v>1</v>
      </c>
      <c r="K70" s="326" t="s">
        <v>61</v>
      </c>
      <c r="L70" s="339">
        <v>1</v>
      </c>
      <c r="M70" s="183">
        <v>61</v>
      </c>
      <c r="N70" s="153">
        <v>1938</v>
      </c>
      <c r="P70" s="163"/>
      <c r="R70" s="153">
        <v>1930</v>
      </c>
      <c r="S70" s="183" t="s">
        <v>62</v>
      </c>
      <c r="T70" s="184"/>
      <c r="U70" s="189"/>
      <c r="V70" s="125"/>
      <c r="W70" s="352" t="s">
        <v>279</v>
      </c>
      <c r="X70" s="216" t="s">
        <v>64</v>
      </c>
      <c r="Y70" s="216" t="s">
        <v>65</v>
      </c>
      <c r="Z70" s="129"/>
      <c r="AA70" s="214"/>
      <c r="AB70" s="215">
        <v>14052</v>
      </c>
      <c r="AC70" s="215"/>
      <c r="AD70" s="153"/>
      <c r="AG70" s="173">
        <v>1938</v>
      </c>
      <c r="AH70" s="173">
        <v>1930</v>
      </c>
      <c r="AI70" s="173"/>
      <c r="AJ70" s="189"/>
      <c r="AK70" s="173"/>
      <c r="AL70" s="317" t="s">
        <v>231</v>
      </c>
      <c r="AM70" s="175" t="s">
        <v>67</v>
      </c>
      <c r="AO70" s="153" t="s">
        <v>67</v>
      </c>
      <c r="AP70" s="153" t="s">
        <v>112</v>
      </c>
      <c r="AQ70" s="131" t="s">
        <v>112</v>
      </c>
      <c r="AU70" s="153"/>
      <c r="AV70" s="390"/>
      <c r="AW70" s="153">
        <f t="shared" ca="1" si="1"/>
        <v>88</v>
      </c>
    </row>
    <row r="71" spans="1:49" ht="45" customHeight="1" x14ac:dyDescent="0.2">
      <c r="A71" s="245"/>
      <c r="B71" s="183" t="s">
        <v>55</v>
      </c>
      <c r="E71" s="175" t="s">
        <v>91</v>
      </c>
      <c r="F71" s="153" t="s">
        <v>92</v>
      </c>
      <c r="G71" s="131" t="s">
        <v>93</v>
      </c>
      <c r="H71" s="175" t="s">
        <v>263</v>
      </c>
      <c r="I71" s="183" t="s">
        <v>280</v>
      </c>
      <c r="J71" s="173">
        <v>1</v>
      </c>
      <c r="K71" s="326" t="s">
        <v>61</v>
      </c>
      <c r="L71" s="339">
        <v>1</v>
      </c>
      <c r="M71" s="183">
        <v>62</v>
      </c>
      <c r="N71" s="153">
        <v>1938</v>
      </c>
      <c r="P71" s="163"/>
      <c r="R71" s="153">
        <v>1930</v>
      </c>
      <c r="S71" s="183" t="s">
        <v>62</v>
      </c>
      <c r="T71" s="184"/>
      <c r="U71" s="189"/>
      <c r="V71" s="125"/>
      <c r="W71" s="352" t="s">
        <v>281</v>
      </c>
      <c r="X71" s="216" t="s">
        <v>64</v>
      </c>
      <c r="Y71" s="216" t="s">
        <v>76</v>
      </c>
      <c r="Z71" s="129" t="s">
        <v>266</v>
      </c>
      <c r="AA71" s="214"/>
      <c r="AB71" s="215">
        <v>14091</v>
      </c>
      <c r="AC71" s="215">
        <v>14091</v>
      </c>
      <c r="AD71" s="216"/>
      <c r="AG71" s="173">
        <v>1938</v>
      </c>
      <c r="AH71" s="173">
        <v>1930</v>
      </c>
      <c r="AI71" s="173"/>
      <c r="AJ71" s="189"/>
      <c r="AK71" s="173"/>
      <c r="AL71" s="317"/>
      <c r="AM71" s="175" t="s">
        <v>90</v>
      </c>
      <c r="AO71" s="153" t="s">
        <v>108</v>
      </c>
      <c r="AP71" s="153" t="s">
        <v>112</v>
      </c>
      <c r="AQ71" s="392" t="s">
        <v>112</v>
      </c>
      <c r="AR71" s="253" t="s">
        <v>81</v>
      </c>
      <c r="AS71" s="157"/>
      <c r="AT71" s="153">
        <v>1980</v>
      </c>
      <c r="AU71" s="131" t="s">
        <v>7835</v>
      </c>
      <c r="AV71" s="432"/>
      <c r="AW71" s="153">
        <f t="shared" ca="1" si="1"/>
        <v>88</v>
      </c>
    </row>
    <row r="72" spans="1:49" ht="45" customHeight="1" x14ac:dyDescent="0.2">
      <c r="A72" s="245"/>
      <c r="B72" s="183" t="s">
        <v>55</v>
      </c>
      <c r="E72" s="318" t="s">
        <v>71</v>
      </c>
      <c r="F72" s="154" t="s">
        <v>224</v>
      </c>
      <c r="G72" s="418" t="s">
        <v>228</v>
      </c>
      <c r="H72" s="318" t="s">
        <v>76</v>
      </c>
      <c r="I72" s="202" t="s">
        <v>282</v>
      </c>
      <c r="J72" s="173">
        <v>1</v>
      </c>
      <c r="K72" s="326" t="s">
        <v>61</v>
      </c>
      <c r="L72" s="339">
        <v>1</v>
      </c>
      <c r="M72" s="183">
        <v>63</v>
      </c>
      <c r="N72" s="153">
        <v>1938</v>
      </c>
      <c r="P72" s="163"/>
      <c r="R72" s="153">
        <v>1930</v>
      </c>
      <c r="S72" s="183" t="s">
        <v>62</v>
      </c>
      <c r="T72" s="184"/>
      <c r="U72" s="189"/>
      <c r="V72" s="125"/>
      <c r="W72" s="318" t="s">
        <v>283</v>
      </c>
      <c r="X72" s="283" t="s">
        <v>64</v>
      </c>
      <c r="Y72" s="283" t="s">
        <v>76</v>
      </c>
      <c r="Z72" s="351" t="s">
        <v>66</v>
      </c>
      <c r="AA72" s="214"/>
      <c r="AB72" s="215"/>
      <c r="AC72" s="215">
        <v>19283</v>
      </c>
      <c r="AD72" s="216"/>
      <c r="AG72" s="173">
        <v>1952</v>
      </c>
      <c r="AH72" s="173">
        <v>1950</v>
      </c>
      <c r="AI72" s="173"/>
      <c r="AJ72" s="189"/>
      <c r="AK72" s="173"/>
      <c r="AL72" s="317" t="s">
        <v>231</v>
      </c>
      <c r="AM72" s="175" t="s">
        <v>90</v>
      </c>
      <c r="AO72" s="153" t="s">
        <v>67</v>
      </c>
      <c r="AP72" s="153" t="s">
        <v>112</v>
      </c>
      <c r="AQ72" s="131" t="s">
        <v>112</v>
      </c>
      <c r="AU72" s="153"/>
      <c r="AV72" s="390"/>
      <c r="AW72" s="153">
        <f t="shared" ca="1" si="1"/>
        <v>88</v>
      </c>
    </row>
    <row r="73" spans="1:49" ht="45" customHeight="1" x14ac:dyDescent="0.2">
      <c r="A73" s="245"/>
      <c r="B73" s="183" t="s">
        <v>55</v>
      </c>
      <c r="E73" s="175" t="s">
        <v>71</v>
      </c>
      <c r="F73" s="153" t="s">
        <v>224</v>
      </c>
      <c r="G73" s="131" t="s">
        <v>228</v>
      </c>
      <c r="H73" s="175" t="s">
        <v>59</v>
      </c>
      <c r="I73" s="183" t="s">
        <v>284</v>
      </c>
      <c r="J73" s="173">
        <v>1</v>
      </c>
      <c r="K73" s="326" t="s">
        <v>61</v>
      </c>
      <c r="L73" s="339">
        <v>0</v>
      </c>
      <c r="M73" s="183">
        <v>63</v>
      </c>
      <c r="N73" s="153">
        <v>1938</v>
      </c>
      <c r="P73" s="163"/>
      <c r="R73" s="153">
        <v>1930</v>
      </c>
      <c r="S73" s="183" t="s">
        <v>62</v>
      </c>
      <c r="T73" s="184"/>
      <c r="U73" s="189"/>
      <c r="V73" s="125"/>
      <c r="W73" s="352" t="s">
        <v>285</v>
      </c>
      <c r="X73" s="216" t="s">
        <v>64</v>
      </c>
      <c r="Y73" s="216" t="s">
        <v>65</v>
      </c>
      <c r="Z73" s="129" t="s">
        <v>66</v>
      </c>
      <c r="AA73" s="214"/>
      <c r="AB73" s="215"/>
      <c r="AC73" s="215">
        <v>20830</v>
      </c>
      <c r="AD73" s="216"/>
      <c r="AG73" s="173">
        <v>1957</v>
      </c>
      <c r="AH73" s="173">
        <v>1950</v>
      </c>
      <c r="AI73" s="173"/>
      <c r="AJ73" s="189"/>
      <c r="AK73" s="173"/>
      <c r="AL73" s="317" t="s">
        <v>231</v>
      </c>
      <c r="AM73" s="175" t="s">
        <v>67</v>
      </c>
      <c r="AO73" s="153" t="s">
        <v>67</v>
      </c>
      <c r="AP73" s="153" t="s">
        <v>112</v>
      </c>
      <c r="AQ73" s="131" t="s">
        <v>112</v>
      </c>
      <c r="AU73" s="153"/>
      <c r="AV73" s="390"/>
      <c r="AW73" s="153">
        <f t="shared" ca="1" si="1"/>
        <v>88</v>
      </c>
    </row>
    <row r="74" spans="1:49" ht="45" customHeight="1" x14ac:dyDescent="0.2">
      <c r="A74" s="245"/>
      <c r="B74" s="183" t="s">
        <v>198</v>
      </c>
      <c r="C74" s="136" t="s">
        <v>286</v>
      </c>
      <c r="D74" s="131" t="s">
        <v>287</v>
      </c>
      <c r="E74" s="175" t="s">
        <v>71</v>
      </c>
      <c r="F74" s="153" t="s">
        <v>224</v>
      </c>
      <c r="G74" s="131" t="s">
        <v>228</v>
      </c>
      <c r="H74" s="175" t="s">
        <v>59</v>
      </c>
      <c r="I74" s="183" t="s">
        <v>1187</v>
      </c>
      <c r="J74" s="173">
        <v>1</v>
      </c>
      <c r="L74" s="339">
        <v>0</v>
      </c>
      <c r="M74" s="183">
        <v>63</v>
      </c>
      <c r="N74" s="153">
        <v>1938</v>
      </c>
      <c r="P74" s="163"/>
      <c r="R74" s="153">
        <v>1930</v>
      </c>
      <c r="S74" s="183" t="s">
        <v>288</v>
      </c>
      <c r="T74" s="184"/>
      <c r="U74" s="189"/>
      <c r="V74" s="125"/>
      <c r="W74" s="255" t="s">
        <v>289</v>
      </c>
      <c r="X74" s="216"/>
      <c r="Y74" s="216"/>
      <c r="Z74" s="129"/>
      <c r="AI74" s="173"/>
      <c r="AJ74" s="189"/>
      <c r="AK74" s="173"/>
      <c r="AL74" s="131"/>
      <c r="AQ74" s="131"/>
      <c r="AU74" s="153"/>
      <c r="AV74" s="390"/>
      <c r="AW74" s="153">
        <f t="shared" ca="1" si="1"/>
        <v>88</v>
      </c>
    </row>
    <row r="75" spans="1:49" ht="45" customHeight="1" x14ac:dyDescent="0.2">
      <c r="A75" s="245"/>
      <c r="B75" s="183" t="s">
        <v>55</v>
      </c>
      <c r="C75" s="136" t="s">
        <v>290</v>
      </c>
      <c r="D75" s="131" t="s">
        <v>7670</v>
      </c>
      <c r="E75" s="175" t="s">
        <v>91</v>
      </c>
      <c r="F75" s="153" t="s">
        <v>187</v>
      </c>
      <c r="G75" s="131" t="s">
        <v>291</v>
      </c>
      <c r="H75" s="175" t="s">
        <v>292</v>
      </c>
      <c r="I75" s="183" t="s">
        <v>293</v>
      </c>
      <c r="J75" s="173">
        <v>1</v>
      </c>
      <c r="K75" s="326" t="s">
        <v>61</v>
      </c>
      <c r="L75" s="339">
        <v>1</v>
      </c>
      <c r="M75" s="183">
        <v>64</v>
      </c>
      <c r="N75" s="153">
        <v>1938</v>
      </c>
      <c r="P75" s="163"/>
      <c r="R75" s="153">
        <v>1930</v>
      </c>
      <c r="S75" s="183" t="s">
        <v>62</v>
      </c>
      <c r="T75" s="184"/>
      <c r="U75" s="189"/>
      <c r="V75" s="125"/>
      <c r="W75" s="352" t="s">
        <v>294</v>
      </c>
      <c r="X75" s="216" t="s">
        <v>64</v>
      </c>
      <c r="Y75" s="216" t="s">
        <v>292</v>
      </c>
      <c r="Z75" s="129"/>
      <c r="AA75" s="214"/>
      <c r="AB75" s="215"/>
      <c r="AC75" s="215">
        <v>14016</v>
      </c>
      <c r="AD75" s="216"/>
      <c r="AG75" s="173">
        <v>1938</v>
      </c>
      <c r="AH75" s="173">
        <v>1930</v>
      </c>
      <c r="AI75" s="173"/>
      <c r="AJ75" s="189"/>
      <c r="AK75" s="173"/>
      <c r="AL75" s="317"/>
      <c r="AM75" s="175" t="s">
        <v>56</v>
      </c>
      <c r="AN75" s="153" t="s">
        <v>81</v>
      </c>
      <c r="AO75" s="153" t="s">
        <v>56</v>
      </c>
      <c r="AR75" s="175" t="s">
        <v>81</v>
      </c>
      <c r="AT75" s="153">
        <v>2024</v>
      </c>
      <c r="AU75" s="131" t="s">
        <v>7826</v>
      </c>
      <c r="AW75" s="153">
        <f t="shared" ca="1" si="1"/>
        <v>88</v>
      </c>
    </row>
    <row r="76" spans="1:49" ht="45" customHeight="1" x14ac:dyDescent="0.2">
      <c r="A76" s="245">
        <v>45966</v>
      </c>
      <c r="B76" s="183" t="s">
        <v>978</v>
      </c>
      <c r="D76" s="131" t="s">
        <v>8155</v>
      </c>
      <c r="E76" s="175" t="s">
        <v>91</v>
      </c>
      <c r="F76" s="153" t="s">
        <v>187</v>
      </c>
      <c r="G76" s="131" t="s">
        <v>295</v>
      </c>
      <c r="H76" s="175" t="s">
        <v>292</v>
      </c>
      <c r="I76" s="183" t="s">
        <v>296</v>
      </c>
      <c r="J76" s="173">
        <v>1</v>
      </c>
      <c r="K76" s="326" t="s">
        <v>61</v>
      </c>
      <c r="L76" s="339">
        <v>1</v>
      </c>
      <c r="M76" s="183">
        <v>65</v>
      </c>
      <c r="N76" s="153">
        <v>1938</v>
      </c>
      <c r="P76" s="163"/>
      <c r="R76" s="153">
        <v>1930</v>
      </c>
      <c r="S76" s="183" t="s">
        <v>203</v>
      </c>
      <c r="T76" s="184" t="s">
        <v>982</v>
      </c>
      <c r="U76" s="189"/>
      <c r="V76" s="125"/>
      <c r="W76" s="352" t="s">
        <v>297</v>
      </c>
      <c r="X76" s="216" t="s">
        <v>64</v>
      </c>
      <c r="Y76" s="216" t="s">
        <v>292</v>
      </c>
      <c r="Z76" s="129"/>
      <c r="AA76" s="214"/>
      <c r="AB76" s="215"/>
      <c r="AC76" s="215">
        <v>13978</v>
      </c>
      <c r="AD76" s="216"/>
      <c r="AG76" s="173">
        <v>1938</v>
      </c>
      <c r="AH76" s="173">
        <v>1930</v>
      </c>
      <c r="AI76" s="173"/>
      <c r="AJ76" s="189"/>
      <c r="AK76" s="173"/>
      <c r="AL76" s="317"/>
      <c r="AM76" s="175" t="s">
        <v>144</v>
      </c>
      <c r="AQ76" s="131"/>
      <c r="AR76" s="251"/>
      <c r="AS76" s="252"/>
      <c r="AU76" s="153" t="s">
        <v>298</v>
      </c>
      <c r="AV76" s="391"/>
      <c r="AW76" s="153">
        <f t="shared" ca="1" si="1"/>
        <v>88</v>
      </c>
    </row>
    <row r="77" spans="1:49" ht="45" customHeight="1" x14ac:dyDescent="0.2">
      <c r="A77" s="245"/>
      <c r="B77" s="183" t="s">
        <v>55</v>
      </c>
      <c r="E77" s="175" t="s">
        <v>91</v>
      </c>
      <c r="F77" s="153" t="s">
        <v>187</v>
      </c>
      <c r="G77" s="131" t="s">
        <v>299</v>
      </c>
      <c r="H77" s="175" t="s">
        <v>59</v>
      </c>
      <c r="I77" s="183" t="s">
        <v>300</v>
      </c>
      <c r="J77" s="173">
        <v>1</v>
      </c>
      <c r="K77" s="326" t="s">
        <v>61</v>
      </c>
      <c r="L77" s="339">
        <v>0</v>
      </c>
      <c r="M77" s="183">
        <v>66</v>
      </c>
      <c r="N77" s="153">
        <v>1938</v>
      </c>
      <c r="P77" s="163"/>
      <c r="R77" s="153">
        <v>1930</v>
      </c>
      <c r="S77" s="183" t="s">
        <v>62</v>
      </c>
      <c r="T77" s="184"/>
      <c r="U77" s="189"/>
      <c r="V77" s="125"/>
      <c r="W77" s="352" t="s">
        <v>301</v>
      </c>
      <c r="X77" s="216" t="s">
        <v>64</v>
      </c>
      <c r="Y77" s="216" t="s">
        <v>65</v>
      </c>
      <c r="Z77" s="129" t="s">
        <v>66</v>
      </c>
      <c r="AA77" s="214"/>
      <c r="AB77" s="215"/>
      <c r="AC77" s="215">
        <v>23403</v>
      </c>
      <c r="AD77" s="216"/>
      <c r="AG77" s="173">
        <v>1964</v>
      </c>
      <c r="AH77" s="173">
        <v>1960</v>
      </c>
      <c r="AI77" s="173"/>
      <c r="AJ77" s="189"/>
      <c r="AK77" s="173"/>
      <c r="AL77" s="317"/>
      <c r="AM77" s="175" t="s">
        <v>67</v>
      </c>
      <c r="AQ77" s="131"/>
      <c r="AU77" s="153"/>
      <c r="AV77" s="390"/>
      <c r="AW77" s="153">
        <f t="shared" ca="1" si="1"/>
        <v>88</v>
      </c>
    </row>
    <row r="78" spans="1:49" ht="45" customHeight="1" x14ac:dyDescent="0.2">
      <c r="A78" s="245"/>
      <c r="B78" s="183" t="s">
        <v>55</v>
      </c>
      <c r="D78" s="166" t="s">
        <v>8010</v>
      </c>
      <c r="E78" s="175" t="s">
        <v>91</v>
      </c>
      <c r="F78" s="153" t="s">
        <v>187</v>
      </c>
      <c r="G78" s="131" t="s">
        <v>299</v>
      </c>
      <c r="H78" s="175" t="s">
        <v>292</v>
      </c>
      <c r="I78" s="183" t="s">
        <v>302</v>
      </c>
      <c r="J78" s="173">
        <v>1</v>
      </c>
      <c r="K78" s="326" t="s">
        <v>61</v>
      </c>
      <c r="L78" s="339">
        <v>1</v>
      </c>
      <c r="M78" s="183">
        <v>66</v>
      </c>
      <c r="N78" s="153">
        <v>1938</v>
      </c>
      <c r="P78" s="163"/>
      <c r="R78" s="153">
        <v>1930</v>
      </c>
      <c r="S78" s="183" t="s">
        <v>203</v>
      </c>
      <c r="T78" s="184"/>
      <c r="U78" s="189"/>
      <c r="V78" s="125"/>
      <c r="W78" s="352" t="s">
        <v>303</v>
      </c>
      <c r="X78" s="216" t="s">
        <v>64</v>
      </c>
      <c r="Y78" s="216" t="s">
        <v>292</v>
      </c>
      <c r="Z78" s="129"/>
      <c r="AA78" s="214"/>
      <c r="AB78" s="215"/>
      <c r="AC78" s="215">
        <v>13990</v>
      </c>
      <c r="AD78" s="216"/>
      <c r="AG78" s="173">
        <v>1938</v>
      </c>
      <c r="AH78" s="173">
        <v>1930</v>
      </c>
      <c r="AI78" s="173"/>
      <c r="AJ78" s="189"/>
      <c r="AK78" s="173"/>
      <c r="AL78" s="367" t="s">
        <v>304</v>
      </c>
      <c r="AM78" s="175" t="s">
        <v>61</v>
      </c>
      <c r="AN78" s="153" t="s">
        <v>81</v>
      </c>
      <c r="AS78" s="153" t="s">
        <v>81</v>
      </c>
      <c r="AU78" s="131" t="s">
        <v>7864</v>
      </c>
      <c r="AW78" s="153">
        <f t="shared" ca="1" si="1"/>
        <v>88</v>
      </c>
    </row>
    <row r="79" spans="1:49" ht="45" customHeight="1" outlineLevel="1" x14ac:dyDescent="0.2">
      <c r="A79" s="245"/>
      <c r="B79" s="183" t="s">
        <v>55</v>
      </c>
      <c r="E79" s="175" t="s">
        <v>91</v>
      </c>
      <c r="F79" s="153" t="s">
        <v>187</v>
      </c>
      <c r="G79" s="131" t="s">
        <v>299</v>
      </c>
      <c r="H79" s="175" t="s">
        <v>59</v>
      </c>
      <c r="I79" s="183" t="s">
        <v>305</v>
      </c>
      <c r="J79" s="173">
        <v>1</v>
      </c>
      <c r="K79" s="326" t="s">
        <v>61</v>
      </c>
      <c r="L79" s="339">
        <v>0</v>
      </c>
      <c r="M79" s="183">
        <v>66</v>
      </c>
      <c r="N79" s="153">
        <v>1938</v>
      </c>
      <c r="P79" s="163"/>
      <c r="R79" s="153">
        <v>1930</v>
      </c>
      <c r="S79" s="183" t="s">
        <v>62</v>
      </c>
      <c r="T79" s="184"/>
      <c r="U79" s="189"/>
      <c r="V79" s="125"/>
      <c r="W79" s="352" t="s">
        <v>306</v>
      </c>
      <c r="X79" s="216" t="s">
        <v>64</v>
      </c>
      <c r="Y79" s="216" t="s">
        <v>65</v>
      </c>
      <c r="Z79" s="129" t="s">
        <v>66</v>
      </c>
      <c r="AA79" s="214"/>
      <c r="AB79" s="215"/>
      <c r="AC79" s="215">
        <v>23403</v>
      </c>
      <c r="AD79" s="216"/>
      <c r="AG79" s="173">
        <v>1964</v>
      </c>
      <c r="AH79" s="173">
        <v>1960</v>
      </c>
      <c r="AI79" s="173"/>
      <c r="AJ79" s="189"/>
      <c r="AK79" s="173"/>
      <c r="AL79" s="317"/>
      <c r="AM79" s="175" t="s">
        <v>67</v>
      </c>
      <c r="AQ79" s="131"/>
      <c r="AU79" s="153"/>
      <c r="AV79" s="390"/>
      <c r="AW79" s="153">
        <f t="shared" ca="1" si="1"/>
        <v>88</v>
      </c>
    </row>
    <row r="80" spans="1:49" ht="45" customHeight="1" outlineLevel="1" x14ac:dyDescent="0.2">
      <c r="A80" s="245"/>
      <c r="B80" s="183" t="s">
        <v>55</v>
      </c>
      <c r="E80" s="175" t="s">
        <v>91</v>
      </c>
      <c r="F80" s="153" t="s">
        <v>187</v>
      </c>
      <c r="G80" s="131" t="s">
        <v>299</v>
      </c>
      <c r="H80" s="175" t="s">
        <v>59</v>
      </c>
      <c r="I80" s="183" t="s">
        <v>307</v>
      </c>
      <c r="J80" s="173">
        <v>1</v>
      </c>
      <c r="K80" s="326" t="s">
        <v>61</v>
      </c>
      <c r="L80" s="339">
        <v>0</v>
      </c>
      <c r="M80" s="183">
        <v>66</v>
      </c>
      <c r="N80" s="153">
        <v>1938</v>
      </c>
      <c r="P80" s="163"/>
      <c r="R80" s="153">
        <v>1930</v>
      </c>
      <c r="S80" s="183" t="s">
        <v>62</v>
      </c>
      <c r="T80" s="184"/>
      <c r="U80" s="189"/>
      <c r="V80" s="125"/>
      <c r="W80" s="352" t="s">
        <v>308</v>
      </c>
      <c r="X80" s="216" t="s">
        <v>64</v>
      </c>
      <c r="Y80" s="216" t="s">
        <v>65</v>
      </c>
      <c r="Z80" s="129" t="s">
        <v>66</v>
      </c>
      <c r="AA80" s="214"/>
      <c r="AB80" s="215"/>
      <c r="AC80" s="215">
        <v>23403</v>
      </c>
      <c r="AD80" s="216"/>
      <c r="AG80" s="173">
        <v>1964</v>
      </c>
      <c r="AH80" s="173">
        <v>1960</v>
      </c>
      <c r="AI80" s="173"/>
      <c r="AJ80" s="189"/>
      <c r="AK80" s="173"/>
      <c r="AL80" s="317"/>
      <c r="AM80" s="175" t="s">
        <v>67</v>
      </c>
      <c r="AQ80" s="131"/>
      <c r="AU80" s="153"/>
      <c r="AV80" s="390"/>
      <c r="AW80" s="153">
        <f t="shared" ca="1" si="1"/>
        <v>88</v>
      </c>
    </row>
    <row r="81" spans="1:49" ht="45" customHeight="1" outlineLevel="1" x14ac:dyDescent="0.2">
      <c r="A81" s="245"/>
      <c r="B81" s="183" t="s">
        <v>55</v>
      </c>
      <c r="E81" s="175" t="s">
        <v>91</v>
      </c>
      <c r="F81" s="153" t="s">
        <v>187</v>
      </c>
      <c r="G81" s="131" t="s">
        <v>299</v>
      </c>
      <c r="H81" s="175" t="s">
        <v>59</v>
      </c>
      <c r="I81" s="183" t="s">
        <v>309</v>
      </c>
      <c r="J81" s="173">
        <v>1</v>
      </c>
      <c r="K81" s="326" t="s">
        <v>61</v>
      </c>
      <c r="L81" s="339">
        <v>0</v>
      </c>
      <c r="M81" s="183">
        <v>66</v>
      </c>
      <c r="N81" s="153">
        <v>1938</v>
      </c>
      <c r="P81" s="163"/>
      <c r="R81" s="153">
        <v>1930</v>
      </c>
      <c r="S81" s="183" t="s">
        <v>62</v>
      </c>
      <c r="T81" s="184"/>
      <c r="U81" s="189"/>
      <c r="V81" s="125"/>
      <c r="W81" s="352" t="s">
        <v>310</v>
      </c>
      <c r="X81" s="216" t="s">
        <v>64</v>
      </c>
      <c r="Y81" s="216" t="s">
        <v>65</v>
      </c>
      <c r="Z81" s="129" t="s">
        <v>66</v>
      </c>
      <c r="AA81" s="214"/>
      <c r="AB81" s="215"/>
      <c r="AC81" s="215">
        <v>23403</v>
      </c>
      <c r="AD81" s="216"/>
      <c r="AG81" s="173">
        <v>1964</v>
      </c>
      <c r="AH81" s="173">
        <v>1960</v>
      </c>
      <c r="AI81" s="173"/>
      <c r="AJ81" s="189"/>
      <c r="AK81" s="173"/>
      <c r="AL81" s="317"/>
      <c r="AM81" s="175" t="s">
        <v>67</v>
      </c>
      <c r="AQ81" s="131"/>
      <c r="AU81" s="153"/>
      <c r="AV81" s="390"/>
      <c r="AW81" s="153">
        <f t="shared" ca="1" si="1"/>
        <v>88</v>
      </c>
    </row>
    <row r="82" spans="1:49" ht="45" customHeight="1" x14ac:dyDescent="0.2">
      <c r="A82" s="245"/>
      <c r="B82" s="183" t="s">
        <v>55</v>
      </c>
      <c r="E82" s="175" t="s">
        <v>91</v>
      </c>
      <c r="F82" s="153" t="s">
        <v>187</v>
      </c>
      <c r="G82" s="131" t="s">
        <v>299</v>
      </c>
      <c r="H82" s="175" t="s">
        <v>59</v>
      </c>
      <c r="I82" s="183" t="s">
        <v>311</v>
      </c>
      <c r="J82" s="173">
        <v>1</v>
      </c>
      <c r="K82" s="326" t="s">
        <v>61</v>
      </c>
      <c r="L82" s="339">
        <v>0</v>
      </c>
      <c r="M82" s="183">
        <v>66</v>
      </c>
      <c r="N82" s="153">
        <v>1938</v>
      </c>
      <c r="P82" s="163"/>
      <c r="R82" s="153">
        <v>1930</v>
      </c>
      <c r="S82" s="183" t="s">
        <v>62</v>
      </c>
      <c r="T82" s="184"/>
      <c r="U82" s="189"/>
      <c r="V82" s="125"/>
      <c r="W82" s="352" t="s">
        <v>312</v>
      </c>
      <c r="X82" s="216" t="s">
        <v>64</v>
      </c>
      <c r="Y82" s="216" t="s">
        <v>65</v>
      </c>
      <c r="Z82" s="129" t="s">
        <v>66</v>
      </c>
      <c r="AA82" s="214"/>
      <c r="AB82" s="215"/>
      <c r="AC82" s="215">
        <v>23403</v>
      </c>
      <c r="AD82" s="216"/>
      <c r="AG82" s="173">
        <v>1964</v>
      </c>
      <c r="AH82" s="173">
        <v>1960</v>
      </c>
      <c r="AI82" s="173"/>
      <c r="AJ82" s="189"/>
      <c r="AK82" s="173"/>
      <c r="AL82" s="317"/>
      <c r="AM82" s="175" t="s">
        <v>67</v>
      </c>
      <c r="AQ82" s="131"/>
      <c r="AU82" s="153"/>
      <c r="AV82" s="390"/>
      <c r="AW82" s="153">
        <f t="shared" ca="1" si="1"/>
        <v>88</v>
      </c>
    </row>
    <row r="83" spans="1:49" ht="45" customHeight="1" x14ac:dyDescent="0.2">
      <c r="A83" s="245"/>
      <c r="B83" s="183" t="s">
        <v>55</v>
      </c>
      <c r="E83" s="175" t="s">
        <v>91</v>
      </c>
      <c r="F83" s="153" t="s">
        <v>187</v>
      </c>
      <c r="G83" s="131" t="s">
        <v>313</v>
      </c>
      <c r="H83" s="175" t="s">
        <v>59</v>
      </c>
      <c r="I83" s="183" t="s">
        <v>314</v>
      </c>
      <c r="J83" s="173">
        <v>1</v>
      </c>
      <c r="K83" s="326" t="s">
        <v>61</v>
      </c>
      <c r="L83" s="339">
        <v>1</v>
      </c>
      <c r="M83" s="183">
        <v>67</v>
      </c>
      <c r="N83" s="153">
        <v>1938</v>
      </c>
      <c r="P83" s="163"/>
      <c r="R83" s="153">
        <v>1930</v>
      </c>
      <c r="S83" s="183" t="s">
        <v>62</v>
      </c>
      <c r="T83" s="184"/>
      <c r="U83" s="189"/>
      <c r="V83" s="125"/>
      <c r="W83" s="352" t="s">
        <v>315</v>
      </c>
      <c r="X83" s="216" t="s">
        <v>64</v>
      </c>
      <c r="Y83" s="216" t="s">
        <v>65</v>
      </c>
      <c r="Z83" s="129" t="s">
        <v>66</v>
      </c>
      <c r="AA83" s="214"/>
      <c r="AB83" s="215"/>
      <c r="AC83" s="215">
        <v>14044</v>
      </c>
      <c r="AD83" s="216"/>
      <c r="AG83" s="173">
        <v>1938</v>
      </c>
      <c r="AH83" s="173">
        <v>1930</v>
      </c>
      <c r="AI83" s="173"/>
      <c r="AJ83" s="189"/>
      <c r="AK83" s="173"/>
      <c r="AL83" s="317"/>
      <c r="AM83" s="175" t="s">
        <v>67</v>
      </c>
      <c r="AQ83" s="131"/>
      <c r="AU83" s="153"/>
      <c r="AV83" s="390"/>
      <c r="AW83" s="153">
        <f t="shared" ca="1" si="1"/>
        <v>88</v>
      </c>
    </row>
    <row r="84" spans="1:49" ht="45" customHeight="1" x14ac:dyDescent="0.2">
      <c r="A84" s="245"/>
      <c r="B84" s="183" t="s">
        <v>55</v>
      </c>
      <c r="E84" s="175" t="s">
        <v>91</v>
      </c>
      <c r="F84" s="153" t="s">
        <v>187</v>
      </c>
      <c r="G84" s="131" t="s">
        <v>316</v>
      </c>
      <c r="H84" s="175" t="s">
        <v>59</v>
      </c>
      <c r="I84" s="183" t="s">
        <v>317</v>
      </c>
      <c r="J84" s="173">
        <v>1</v>
      </c>
      <c r="K84" s="326" t="s">
        <v>61</v>
      </c>
      <c r="L84" s="339">
        <v>0</v>
      </c>
      <c r="M84" s="183">
        <v>67</v>
      </c>
      <c r="N84" s="153">
        <v>1938</v>
      </c>
      <c r="P84" s="163"/>
      <c r="R84" s="153">
        <v>1930</v>
      </c>
      <c r="S84" s="183" t="s">
        <v>62</v>
      </c>
      <c r="T84" s="184"/>
      <c r="U84" s="189"/>
      <c r="V84" s="125"/>
      <c r="W84" s="352" t="s">
        <v>318</v>
      </c>
      <c r="X84" s="216" t="s">
        <v>64</v>
      </c>
      <c r="Y84" s="216" t="s">
        <v>65</v>
      </c>
      <c r="Z84" s="129" t="s">
        <v>66</v>
      </c>
      <c r="AA84" s="214"/>
      <c r="AB84" s="215"/>
      <c r="AC84" s="215">
        <v>14044</v>
      </c>
      <c r="AD84" s="216"/>
      <c r="AG84" s="173">
        <v>1938</v>
      </c>
      <c r="AH84" s="173">
        <v>1930</v>
      </c>
      <c r="AI84" s="173"/>
      <c r="AJ84" s="189"/>
      <c r="AK84" s="173"/>
      <c r="AL84" s="317"/>
      <c r="AM84" s="175" t="s">
        <v>67</v>
      </c>
      <c r="AQ84" s="131"/>
      <c r="AU84" s="153"/>
      <c r="AV84" s="390"/>
      <c r="AW84" s="153">
        <f t="shared" ca="1" si="1"/>
        <v>88</v>
      </c>
    </row>
    <row r="85" spans="1:49" ht="45" customHeight="1" x14ac:dyDescent="0.2">
      <c r="A85" s="245"/>
      <c r="B85" s="183" t="s">
        <v>55</v>
      </c>
      <c r="E85" s="175" t="s">
        <v>91</v>
      </c>
      <c r="F85" s="153" t="s">
        <v>187</v>
      </c>
      <c r="G85" s="131" t="s">
        <v>319</v>
      </c>
      <c r="H85" s="175" t="s">
        <v>59</v>
      </c>
      <c r="I85" s="183" t="s">
        <v>320</v>
      </c>
      <c r="J85" s="173">
        <v>1</v>
      </c>
      <c r="K85" s="326" t="s">
        <v>61</v>
      </c>
      <c r="L85" s="339">
        <v>0</v>
      </c>
      <c r="M85" s="183">
        <v>67</v>
      </c>
      <c r="N85" s="153">
        <v>1938</v>
      </c>
      <c r="P85" s="163"/>
      <c r="R85" s="153">
        <v>1930</v>
      </c>
      <c r="S85" s="183" t="s">
        <v>62</v>
      </c>
      <c r="T85" s="184"/>
      <c r="U85" s="189"/>
      <c r="V85" s="125"/>
      <c r="W85" s="353" t="s">
        <v>321</v>
      </c>
      <c r="X85" s="216" t="s">
        <v>64</v>
      </c>
      <c r="Y85" s="216" t="s">
        <v>65</v>
      </c>
      <c r="Z85" s="129" t="s">
        <v>66</v>
      </c>
      <c r="AA85" s="214"/>
      <c r="AB85" s="215"/>
      <c r="AC85" s="215">
        <v>14044</v>
      </c>
      <c r="AD85" s="216"/>
      <c r="AG85" s="173">
        <v>1938</v>
      </c>
      <c r="AH85" s="173">
        <v>1930</v>
      </c>
      <c r="AI85" s="173"/>
      <c r="AJ85" s="189"/>
      <c r="AK85" s="173"/>
      <c r="AL85" s="317"/>
      <c r="AM85" s="175" t="s">
        <v>67</v>
      </c>
      <c r="AQ85" s="131"/>
      <c r="AU85" s="153"/>
      <c r="AV85" s="390"/>
      <c r="AW85" s="153">
        <f t="shared" ca="1" si="1"/>
        <v>88</v>
      </c>
    </row>
    <row r="86" spans="1:49" ht="45" customHeight="1" x14ac:dyDescent="0.2">
      <c r="A86" s="245"/>
      <c r="B86" s="183" t="s">
        <v>55</v>
      </c>
      <c r="E86" s="175" t="s">
        <v>91</v>
      </c>
      <c r="F86" s="153" t="s">
        <v>187</v>
      </c>
      <c r="G86" s="131" t="s">
        <v>319</v>
      </c>
      <c r="H86" s="175" t="s">
        <v>59</v>
      </c>
      <c r="I86" s="183" t="s">
        <v>322</v>
      </c>
      <c r="J86" s="173">
        <v>1</v>
      </c>
      <c r="K86" s="326" t="s">
        <v>61</v>
      </c>
      <c r="L86" s="339">
        <v>0</v>
      </c>
      <c r="M86" s="183">
        <v>67</v>
      </c>
      <c r="N86" s="153">
        <v>1938</v>
      </c>
      <c r="P86" s="163"/>
      <c r="R86" s="153">
        <v>1930</v>
      </c>
      <c r="S86" s="183" t="s">
        <v>62</v>
      </c>
      <c r="T86" s="184"/>
      <c r="U86" s="189"/>
      <c r="V86" s="125"/>
      <c r="W86" s="352" t="s">
        <v>323</v>
      </c>
      <c r="X86" s="216" t="s">
        <v>64</v>
      </c>
      <c r="Y86" s="216" t="s">
        <v>65</v>
      </c>
      <c r="Z86" s="129" t="s">
        <v>66</v>
      </c>
      <c r="AA86" s="214"/>
      <c r="AB86" s="215"/>
      <c r="AC86" s="215">
        <v>14044</v>
      </c>
      <c r="AD86" s="216"/>
      <c r="AG86" s="173">
        <v>1938</v>
      </c>
      <c r="AH86" s="173">
        <v>1930</v>
      </c>
      <c r="AI86" s="173"/>
      <c r="AJ86" s="189"/>
      <c r="AK86" s="173"/>
      <c r="AL86" s="317"/>
      <c r="AM86" s="175" t="s">
        <v>67</v>
      </c>
      <c r="AQ86" s="131"/>
      <c r="AU86" s="153"/>
      <c r="AV86" s="390"/>
      <c r="AW86" s="153">
        <f t="shared" ca="1" si="1"/>
        <v>88</v>
      </c>
    </row>
    <row r="87" spans="1:49" ht="45" customHeight="1" outlineLevel="1" x14ac:dyDescent="0.2">
      <c r="A87" s="245"/>
      <c r="B87" s="183" t="s">
        <v>55</v>
      </c>
      <c r="E87" s="175" t="s">
        <v>91</v>
      </c>
      <c r="F87" s="153" t="s">
        <v>187</v>
      </c>
      <c r="G87" s="131" t="s">
        <v>319</v>
      </c>
      <c r="H87" s="175" t="s">
        <v>59</v>
      </c>
      <c r="I87" s="183" t="s">
        <v>324</v>
      </c>
      <c r="J87" s="173">
        <v>1</v>
      </c>
      <c r="K87" s="326" t="s">
        <v>61</v>
      </c>
      <c r="L87" s="339">
        <v>0</v>
      </c>
      <c r="M87" s="183">
        <v>67</v>
      </c>
      <c r="N87" s="153">
        <v>1938</v>
      </c>
      <c r="P87" s="163"/>
      <c r="R87" s="153">
        <v>1930</v>
      </c>
      <c r="S87" s="183" t="s">
        <v>62</v>
      </c>
      <c r="T87" s="184"/>
      <c r="U87" s="189"/>
      <c r="V87" s="125"/>
      <c r="W87" s="352" t="s">
        <v>325</v>
      </c>
      <c r="X87" s="216" t="s">
        <v>64</v>
      </c>
      <c r="Y87" s="216" t="s">
        <v>65</v>
      </c>
      <c r="Z87" s="129" t="s">
        <v>66</v>
      </c>
      <c r="AA87" s="214"/>
      <c r="AB87" s="215"/>
      <c r="AC87" s="215">
        <v>14044</v>
      </c>
      <c r="AD87" s="216"/>
      <c r="AG87" s="173">
        <v>1938</v>
      </c>
      <c r="AH87" s="173">
        <v>1930</v>
      </c>
      <c r="AI87" s="173"/>
      <c r="AJ87" s="189"/>
      <c r="AK87" s="173"/>
      <c r="AL87" s="317"/>
      <c r="AM87" s="175" t="s">
        <v>67</v>
      </c>
      <c r="AQ87" s="131"/>
      <c r="AU87" s="153"/>
      <c r="AV87" s="390"/>
      <c r="AW87" s="153">
        <f t="shared" ca="1" si="1"/>
        <v>88</v>
      </c>
    </row>
    <row r="88" spans="1:49" ht="45" customHeight="1" outlineLevel="1" x14ac:dyDescent="0.2">
      <c r="A88" s="245"/>
      <c r="B88" s="183" t="s">
        <v>55</v>
      </c>
      <c r="E88" s="175" t="s">
        <v>91</v>
      </c>
      <c r="F88" s="153" t="s">
        <v>187</v>
      </c>
      <c r="G88" s="131" t="s">
        <v>319</v>
      </c>
      <c r="H88" s="175" t="s">
        <v>59</v>
      </c>
      <c r="I88" s="183" t="s">
        <v>326</v>
      </c>
      <c r="J88" s="173">
        <v>1</v>
      </c>
      <c r="K88" s="326" t="s">
        <v>61</v>
      </c>
      <c r="L88" s="339">
        <v>0</v>
      </c>
      <c r="M88" s="183">
        <v>67</v>
      </c>
      <c r="N88" s="153">
        <v>1938</v>
      </c>
      <c r="P88" s="163"/>
      <c r="R88" s="153">
        <v>1930</v>
      </c>
      <c r="S88" s="183" t="s">
        <v>62</v>
      </c>
      <c r="T88" s="184"/>
      <c r="U88" s="189"/>
      <c r="V88" s="125"/>
      <c r="W88" s="352" t="s">
        <v>327</v>
      </c>
      <c r="X88" s="216" t="s">
        <v>64</v>
      </c>
      <c r="Y88" s="216" t="s">
        <v>65</v>
      </c>
      <c r="Z88" s="129" t="s">
        <v>66</v>
      </c>
      <c r="AA88" s="214"/>
      <c r="AB88" s="215"/>
      <c r="AC88" s="215">
        <v>14044</v>
      </c>
      <c r="AD88" s="216"/>
      <c r="AG88" s="173">
        <v>1938</v>
      </c>
      <c r="AH88" s="173">
        <v>1930</v>
      </c>
      <c r="AI88" s="173"/>
      <c r="AJ88" s="189"/>
      <c r="AK88" s="173"/>
      <c r="AL88" s="317"/>
      <c r="AM88" s="175" t="s">
        <v>67</v>
      </c>
      <c r="AQ88" s="131"/>
      <c r="AU88" s="153"/>
      <c r="AV88" s="390"/>
      <c r="AW88" s="153">
        <f t="shared" ca="1" si="1"/>
        <v>88</v>
      </c>
    </row>
    <row r="89" spans="1:49" ht="45" customHeight="1" outlineLevel="1" x14ac:dyDescent="0.2">
      <c r="A89" s="245"/>
      <c r="B89" s="183" t="s">
        <v>55</v>
      </c>
      <c r="E89" s="175" t="s">
        <v>91</v>
      </c>
      <c r="F89" s="153" t="s">
        <v>187</v>
      </c>
      <c r="G89" s="131" t="s">
        <v>319</v>
      </c>
      <c r="H89" s="175" t="s">
        <v>59</v>
      </c>
      <c r="I89" s="183" t="s">
        <v>328</v>
      </c>
      <c r="J89" s="173">
        <v>1</v>
      </c>
      <c r="K89" s="326" t="s">
        <v>61</v>
      </c>
      <c r="L89" s="339">
        <v>0</v>
      </c>
      <c r="M89" s="183">
        <v>67</v>
      </c>
      <c r="N89" s="153">
        <v>1938</v>
      </c>
      <c r="P89" s="163"/>
      <c r="R89" s="153">
        <v>1930</v>
      </c>
      <c r="S89" s="183" t="s">
        <v>62</v>
      </c>
      <c r="T89" s="184"/>
      <c r="U89" s="189"/>
      <c r="V89" s="125"/>
      <c r="W89" s="352" t="s">
        <v>329</v>
      </c>
      <c r="X89" s="216" t="s">
        <v>64</v>
      </c>
      <c r="Y89" s="216" t="s">
        <v>65</v>
      </c>
      <c r="Z89" s="129" t="s">
        <v>66</v>
      </c>
      <c r="AA89" s="214"/>
      <c r="AB89" s="215"/>
      <c r="AC89" s="215">
        <v>14044</v>
      </c>
      <c r="AD89" s="216"/>
      <c r="AG89" s="173">
        <v>1938</v>
      </c>
      <c r="AH89" s="173">
        <v>1930</v>
      </c>
      <c r="AI89" s="173"/>
      <c r="AJ89" s="189"/>
      <c r="AK89" s="173"/>
      <c r="AL89" s="317"/>
      <c r="AM89" s="175" t="s">
        <v>67</v>
      </c>
      <c r="AQ89" s="131"/>
      <c r="AU89" s="153"/>
      <c r="AV89" s="390"/>
      <c r="AW89" s="153">
        <f t="shared" ca="1" si="1"/>
        <v>88</v>
      </c>
    </row>
    <row r="90" spans="1:49" ht="45" customHeight="1" outlineLevel="1" x14ac:dyDescent="0.2">
      <c r="A90" s="245"/>
      <c r="B90" s="183" t="s">
        <v>55</v>
      </c>
      <c r="E90" s="175" t="s">
        <v>91</v>
      </c>
      <c r="F90" s="153" t="s">
        <v>187</v>
      </c>
      <c r="G90" s="131" t="s">
        <v>319</v>
      </c>
      <c r="H90" s="175" t="s">
        <v>59</v>
      </c>
      <c r="I90" s="183" t="s">
        <v>330</v>
      </c>
      <c r="J90" s="173">
        <v>1</v>
      </c>
      <c r="K90" s="326" t="s">
        <v>61</v>
      </c>
      <c r="L90" s="339">
        <v>0</v>
      </c>
      <c r="M90" s="183">
        <v>67</v>
      </c>
      <c r="N90" s="153">
        <v>1938</v>
      </c>
      <c r="P90" s="163"/>
      <c r="R90" s="153">
        <v>1930</v>
      </c>
      <c r="S90" s="183" t="s">
        <v>62</v>
      </c>
      <c r="T90" s="184"/>
      <c r="U90" s="189"/>
      <c r="V90" s="125"/>
      <c r="W90" s="352" t="s">
        <v>331</v>
      </c>
      <c r="X90" s="216" t="s">
        <v>64</v>
      </c>
      <c r="Y90" s="216" t="s">
        <v>65</v>
      </c>
      <c r="Z90" s="129" t="s">
        <v>66</v>
      </c>
      <c r="AA90" s="214"/>
      <c r="AB90" s="215"/>
      <c r="AC90" s="215">
        <v>14044</v>
      </c>
      <c r="AD90" s="216"/>
      <c r="AG90" s="173">
        <v>1938</v>
      </c>
      <c r="AH90" s="173">
        <v>1930</v>
      </c>
      <c r="AI90" s="173"/>
      <c r="AJ90" s="189"/>
      <c r="AK90" s="173"/>
      <c r="AL90" s="317"/>
      <c r="AM90" s="175" t="s">
        <v>67</v>
      </c>
      <c r="AQ90" s="131"/>
      <c r="AU90" s="153"/>
      <c r="AV90" s="390"/>
      <c r="AW90" s="153">
        <f t="shared" ca="1" si="1"/>
        <v>88</v>
      </c>
    </row>
    <row r="91" spans="1:49" ht="45" customHeight="1" outlineLevel="1" x14ac:dyDescent="0.2">
      <c r="A91" s="245"/>
      <c r="B91" s="183" t="s">
        <v>198</v>
      </c>
      <c r="C91" s="136" t="s">
        <v>332</v>
      </c>
      <c r="D91" s="166" t="s">
        <v>333</v>
      </c>
      <c r="E91" s="175" t="s">
        <v>91</v>
      </c>
      <c r="F91" s="153" t="s">
        <v>187</v>
      </c>
      <c r="G91" s="131" t="s">
        <v>334</v>
      </c>
      <c r="H91" s="175" t="s">
        <v>292</v>
      </c>
      <c r="I91" s="183" t="s">
        <v>335</v>
      </c>
      <c r="J91" s="173">
        <v>1</v>
      </c>
      <c r="K91" s="326" t="s">
        <v>61</v>
      </c>
      <c r="L91" s="339">
        <v>1</v>
      </c>
      <c r="M91" s="183">
        <v>68</v>
      </c>
      <c r="N91" s="153">
        <v>1938</v>
      </c>
      <c r="P91" s="163"/>
      <c r="R91" s="153">
        <v>1930</v>
      </c>
      <c r="S91" s="183" t="s">
        <v>203</v>
      </c>
      <c r="T91" s="184"/>
      <c r="U91" s="189"/>
      <c r="V91" s="125"/>
      <c r="W91" s="255" t="s">
        <v>336</v>
      </c>
      <c r="X91" s="216" t="s">
        <v>64</v>
      </c>
      <c r="Y91" s="216" t="s">
        <v>292</v>
      </c>
      <c r="Z91" s="129"/>
      <c r="AA91" s="214"/>
      <c r="AB91" s="215"/>
      <c r="AC91" s="215">
        <v>13943</v>
      </c>
      <c r="AD91" s="216"/>
      <c r="AF91" s="173">
        <v>52</v>
      </c>
      <c r="AG91" s="173">
        <v>1938</v>
      </c>
      <c r="AH91" s="173">
        <v>1930</v>
      </c>
      <c r="AI91" s="173">
        <v>1969</v>
      </c>
      <c r="AJ91" s="189"/>
      <c r="AK91" s="173"/>
      <c r="AL91" s="317" t="s">
        <v>337</v>
      </c>
      <c r="AM91" s="175" t="s">
        <v>144</v>
      </c>
      <c r="AO91" s="153" t="s">
        <v>144</v>
      </c>
      <c r="AQ91" s="131"/>
      <c r="AR91" s="251"/>
      <c r="AS91" s="252"/>
      <c r="AU91" s="153" t="s">
        <v>338</v>
      </c>
      <c r="AV91" s="391"/>
      <c r="AW91" s="153">
        <f t="shared" ca="1" si="1"/>
        <v>88</v>
      </c>
    </row>
    <row r="92" spans="1:49" ht="45" customHeight="1" outlineLevel="1" x14ac:dyDescent="0.2">
      <c r="A92" s="245"/>
      <c r="B92" s="183" t="s">
        <v>55</v>
      </c>
      <c r="D92" s="131" t="s">
        <v>7753</v>
      </c>
      <c r="E92" s="175" t="s">
        <v>91</v>
      </c>
      <c r="F92" s="153" t="s">
        <v>187</v>
      </c>
      <c r="G92" s="131" t="s">
        <v>339</v>
      </c>
      <c r="H92" s="175" t="s">
        <v>292</v>
      </c>
      <c r="I92" s="183" t="s">
        <v>340</v>
      </c>
      <c r="J92" s="173">
        <v>1</v>
      </c>
      <c r="K92" s="326" t="s">
        <v>61</v>
      </c>
      <c r="L92" s="339">
        <v>1</v>
      </c>
      <c r="M92" s="183">
        <v>69</v>
      </c>
      <c r="N92" s="153">
        <v>1938</v>
      </c>
      <c r="P92" s="163"/>
      <c r="R92" s="153">
        <v>1930</v>
      </c>
      <c r="S92" s="183" t="s">
        <v>62</v>
      </c>
      <c r="T92" s="184"/>
      <c r="U92" s="189"/>
      <c r="V92" s="125"/>
      <c r="W92" s="354" t="s">
        <v>341</v>
      </c>
      <c r="X92" s="216" t="s">
        <v>64</v>
      </c>
      <c r="Y92" s="216" t="s">
        <v>292</v>
      </c>
      <c r="Z92" s="129"/>
      <c r="AA92" s="214"/>
      <c r="AB92" s="215"/>
      <c r="AC92" s="215">
        <v>14014</v>
      </c>
      <c r="AD92" s="216"/>
      <c r="AG92" s="173">
        <v>1938</v>
      </c>
      <c r="AH92" s="173">
        <v>1930</v>
      </c>
      <c r="AI92" s="173"/>
      <c r="AJ92" s="189"/>
      <c r="AK92" s="173"/>
      <c r="AL92" s="317"/>
      <c r="AM92" s="175" t="s">
        <v>81</v>
      </c>
      <c r="AO92" s="153" t="s">
        <v>144</v>
      </c>
      <c r="AS92" s="153" t="s">
        <v>81</v>
      </c>
      <c r="AU92" s="131" t="s">
        <v>7865</v>
      </c>
      <c r="AW92" s="153">
        <f t="shared" ca="1" si="1"/>
        <v>88</v>
      </c>
    </row>
    <row r="93" spans="1:49" ht="45" customHeight="1" outlineLevel="1" x14ac:dyDescent="0.2">
      <c r="A93" s="245"/>
      <c r="B93" s="183" t="s">
        <v>55</v>
      </c>
      <c r="E93" s="175" t="s">
        <v>91</v>
      </c>
      <c r="F93" s="153" t="s">
        <v>187</v>
      </c>
      <c r="G93" s="131" t="s">
        <v>188</v>
      </c>
      <c r="H93" s="175" t="s">
        <v>292</v>
      </c>
      <c r="I93" s="183" t="s">
        <v>342</v>
      </c>
      <c r="J93" s="173">
        <v>1</v>
      </c>
      <c r="K93" s="326" t="s">
        <v>61</v>
      </c>
      <c r="L93" s="339">
        <v>1</v>
      </c>
      <c r="M93" s="183">
        <v>70</v>
      </c>
      <c r="N93" s="153">
        <v>1938</v>
      </c>
      <c r="P93" s="163"/>
      <c r="R93" s="153">
        <v>1930</v>
      </c>
      <c r="S93" s="183" t="s">
        <v>62</v>
      </c>
      <c r="T93" s="184"/>
      <c r="U93" s="189"/>
      <c r="V93" s="125"/>
      <c r="W93" s="352" t="s">
        <v>343</v>
      </c>
      <c r="X93" s="216" t="s">
        <v>64</v>
      </c>
      <c r="Y93" s="216" t="s">
        <v>292</v>
      </c>
      <c r="Z93" s="129"/>
      <c r="AA93" s="214">
        <v>31670</v>
      </c>
      <c r="AB93" s="215">
        <v>31670</v>
      </c>
      <c r="AC93" s="215">
        <v>13990</v>
      </c>
      <c r="AD93" s="216"/>
      <c r="AF93" s="173">
        <v>137</v>
      </c>
      <c r="AG93" s="173">
        <v>1938</v>
      </c>
      <c r="AH93" s="173">
        <v>1930</v>
      </c>
      <c r="AI93" s="173" t="s">
        <v>344</v>
      </c>
      <c r="AJ93" s="189"/>
      <c r="AK93" s="173"/>
      <c r="AL93" s="321" t="s">
        <v>345</v>
      </c>
      <c r="AM93" s="175" t="s">
        <v>61</v>
      </c>
      <c r="AO93" s="153" t="s">
        <v>144</v>
      </c>
      <c r="AR93" s="175" t="s">
        <v>81</v>
      </c>
      <c r="AT93" s="153">
        <v>2010</v>
      </c>
      <c r="AU93" s="131" t="s">
        <v>7827</v>
      </c>
      <c r="AV93" s="433"/>
      <c r="AW93" s="153">
        <f t="shared" ca="1" si="1"/>
        <v>88</v>
      </c>
    </row>
    <row r="94" spans="1:49" ht="45" customHeight="1" outlineLevel="1" x14ac:dyDescent="0.2">
      <c r="A94" s="245"/>
      <c r="B94" s="183" t="s">
        <v>55</v>
      </c>
      <c r="E94" s="175" t="s">
        <v>91</v>
      </c>
      <c r="F94" s="153" t="s">
        <v>187</v>
      </c>
      <c r="G94" s="131" t="s">
        <v>339</v>
      </c>
      <c r="H94" s="175" t="s">
        <v>59</v>
      </c>
      <c r="I94" s="183" t="s">
        <v>322</v>
      </c>
      <c r="J94" s="173">
        <v>1</v>
      </c>
      <c r="K94" s="326" t="s">
        <v>61</v>
      </c>
      <c r="L94" s="339">
        <v>1</v>
      </c>
      <c r="M94" s="183">
        <v>71</v>
      </c>
      <c r="N94" s="153">
        <v>1938</v>
      </c>
      <c r="P94" s="163"/>
      <c r="R94" s="153">
        <v>1930</v>
      </c>
      <c r="S94" s="183" t="s">
        <v>62</v>
      </c>
      <c r="T94" s="184"/>
      <c r="U94" s="189"/>
      <c r="V94" s="125"/>
      <c r="W94" s="352" t="s">
        <v>346</v>
      </c>
      <c r="X94" s="216" t="s">
        <v>64</v>
      </c>
      <c r="Y94" s="216" t="s">
        <v>65</v>
      </c>
      <c r="Z94" s="129" t="s">
        <v>66</v>
      </c>
      <c r="AA94" s="214"/>
      <c r="AB94" s="215"/>
      <c r="AC94" s="215">
        <v>14097</v>
      </c>
      <c r="AD94" s="216"/>
      <c r="AG94" s="173">
        <v>1938</v>
      </c>
      <c r="AH94" s="173">
        <v>1930</v>
      </c>
      <c r="AI94" s="173"/>
      <c r="AJ94" s="189"/>
      <c r="AK94" s="173"/>
      <c r="AL94" s="317"/>
      <c r="AM94" s="175" t="s">
        <v>67</v>
      </c>
      <c r="AQ94" s="131"/>
      <c r="AU94" s="317"/>
      <c r="AV94" s="390"/>
      <c r="AW94" s="153">
        <f t="shared" ca="1" si="1"/>
        <v>88</v>
      </c>
    </row>
    <row r="95" spans="1:49" ht="45" customHeight="1" outlineLevel="1" collapsed="1" x14ac:dyDescent="0.2">
      <c r="A95" s="245"/>
      <c r="B95" s="183" t="s">
        <v>55</v>
      </c>
      <c r="E95" s="175" t="s">
        <v>91</v>
      </c>
      <c r="F95" s="153" t="s">
        <v>187</v>
      </c>
      <c r="G95" s="131" t="s">
        <v>339</v>
      </c>
      <c r="H95" s="175" t="s">
        <v>59</v>
      </c>
      <c r="I95" s="183" t="s">
        <v>328</v>
      </c>
      <c r="J95" s="173">
        <v>1</v>
      </c>
      <c r="K95" s="326" t="s">
        <v>61</v>
      </c>
      <c r="L95" s="339">
        <v>1</v>
      </c>
      <c r="M95" s="183">
        <v>72</v>
      </c>
      <c r="N95" s="153">
        <v>1938</v>
      </c>
      <c r="P95" s="163"/>
      <c r="R95" s="153">
        <v>1930</v>
      </c>
      <c r="S95" s="183" t="s">
        <v>62</v>
      </c>
      <c r="T95" s="184"/>
      <c r="U95" s="189"/>
      <c r="V95" s="125"/>
      <c r="W95" s="352" t="s">
        <v>347</v>
      </c>
      <c r="X95" s="216" t="s">
        <v>64</v>
      </c>
      <c r="Y95" s="216" t="s">
        <v>65</v>
      </c>
      <c r="Z95" s="129" t="s">
        <v>66</v>
      </c>
      <c r="AA95" s="214"/>
      <c r="AB95" s="215"/>
      <c r="AC95" s="215">
        <v>14069</v>
      </c>
      <c r="AD95" s="216"/>
      <c r="AG95" s="173">
        <v>1938</v>
      </c>
      <c r="AH95" s="173">
        <v>1930</v>
      </c>
      <c r="AI95" s="173"/>
      <c r="AJ95" s="189"/>
      <c r="AK95" s="173"/>
      <c r="AL95" s="317"/>
      <c r="AM95" s="175" t="s">
        <v>67</v>
      </c>
      <c r="AQ95" s="131"/>
      <c r="AU95" s="317"/>
      <c r="AV95" s="390"/>
      <c r="AW95" s="153">
        <f t="shared" ca="1" si="1"/>
        <v>88</v>
      </c>
    </row>
    <row r="96" spans="1:49" ht="45" customHeight="1" outlineLevel="1" collapsed="1" x14ac:dyDescent="0.2">
      <c r="A96" s="245"/>
      <c r="B96" s="183" t="s">
        <v>55</v>
      </c>
      <c r="C96" s="136" t="s">
        <v>348</v>
      </c>
      <c r="E96" s="175" t="s">
        <v>91</v>
      </c>
      <c r="F96" s="153" t="s">
        <v>187</v>
      </c>
      <c r="G96" s="131" t="s">
        <v>188</v>
      </c>
      <c r="H96" s="175" t="s">
        <v>59</v>
      </c>
      <c r="I96" s="183" t="s">
        <v>349</v>
      </c>
      <c r="J96" s="173">
        <v>1</v>
      </c>
      <c r="K96" s="326"/>
      <c r="L96" s="339">
        <v>1</v>
      </c>
      <c r="M96" s="183">
        <v>73</v>
      </c>
      <c r="N96" s="153">
        <v>1938</v>
      </c>
      <c r="P96" s="163"/>
      <c r="R96" s="153">
        <v>1930</v>
      </c>
      <c r="S96" s="183" t="s">
        <v>243</v>
      </c>
      <c r="T96" s="184"/>
      <c r="U96" s="189"/>
      <c r="V96" s="125"/>
      <c r="W96" s="352" t="s">
        <v>70</v>
      </c>
      <c r="X96" s="216" t="s">
        <v>64</v>
      </c>
      <c r="Y96" s="216" t="s">
        <v>65</v>
      </c>
      <c r="Z96" s="129" t="s">
        <v>66</v>
      </c>
      <c r="AA96" s="214"/>
      <c r="AB96" s="215"/>
      <c r="AC96" s="215"/>
      <c r="AD96" s="216"/>
      <c r="AI96" s="173"/>
      <c r="AJ96" s="237">
        <v>39595</v>
      </c>
      <c r="AK96" s="173">
        <v>2000</v>
      </c>
      <c r="AL96" s="317"/>
      <c r="AQ96" s="131"/>
      <c r="AU96" s="317"/>
      <c r="AV96" s="390"/>
      <c r="AW96" s="153">
        <f t="shared" ca="1" si="1"/>
        <v>88</v>
      </c>
    </row>
    <row r="97" spans="1:49" ht="45" customHeight="1" outlineLevel="1" x14ac:dyDescent="0.2">
      <c r="A97" s="245"/>
      <c r="B97" s="183" t="s">
        <v>55</v>
      </c>
      <c r="C97" s="136" t="s">
        <v>350</v>
      </c>
      <c r="E97" s="175" t="s">
        <v>71</v>
      </c>
      <c r="F97" s="153" t="s">
        <v>351</v>
      </c>
      <c r="G97" s="131" t="s">
        <v>352</v>
      </c>
      <c r="H97" s="175" t="s">
        <v>59</v>
      </c>
      <c r="I97" s="183" t="s">
        <v>353</v>
      </c>
      <c r="J97" s="173">
        <v>1</v>
      </c>
      <c r="K97" s="326"/>
      <c r="L97" s="339">
        <v>1</v>
      </c>
      <c r="M97" s="183">
        <v>74</v>
      </c>
      <c r="N97" s="153">
        <v>1938</v>
      </c>
      <c r="P97" s="163"/>
      <c r="R97" s="153">
        <v>1930</v>
      </c>
      <c r="S97" s="183" t="s">
        <v>243</v>
      </c>
      <c r="T97" s="184"/>
      <c r="U97" s="189"/>
      <c r="V97" s="125"/>
      <c r="W97" s="352" t="s">
        <v>70</v>
      </c>
      <c r="X97" s="216" t="s">
        <v>64</v>
      </c>
      <c r="Y97" s="216" t="s">
        <v>65</v>
      </c>
      <c r="Z97" s="129" t="s">
        <v>66</v>
      </c>
      <c r="AA97" s="214"/>
      <c r="AB97" s="215"/>
      <c r="AC97" s="215"/>
      <c r="AD97" s="216"/>
      <c r="AI97" s="173"/>
      <c r="AJ97" s="237">
        <v>36346</v>
      </c>
      <c r="AK97" s="173">
        <v>1990</v>
      </c>
      <c r="AL97" s="317" t="s">
        <v>354</v>
      </c>
      <c r="AQ97" s="131"/>
      <c r="AU97" s="317"/>
      <c r="AV97" s="390"/>
      <c r="AW97" s="153">
        <f t="shared" ca="1" si="1"/>
        <v>88</v>
      </c>
    </row>
    <row r="98" spans="1:49" ht="45" customHeight="1" outlineLevel="1" x14ac:dyDescent="0.2">
      <c r="A98" s="245"/>
      <c r="B98" s="183" t="s">
        <v>55</v>
      </c>
      <c r="E98" s="175" t="s">
        <v>91</v>
      </c>
      <c r="F98" s="153" t="s">
        <v>187</v>
      </c>
      <c r="G98" s="131" t="s">
        <v>355</v>
      </c>
      <c r="H98" s="175" t="s">
        <v>59</v>
      </c>
      <c r="I98" s="183" t="s">
        <v>356</v>
      </c>
      <c r="J98" s="173">
        <v>1</v>
      </c>
      <c r="K98" s="326" t="s">
        <v>61</v>
      </c>
      <c r="L98" s="339">
        <v>0</v>
      </c>
      <c r="M98" s="183">
        <v>75</v>
      </c>
      <c r="N98" s="153">
        <v>1938</v>
      </c>
      <c r="P98" s="163"/>
      <c r="R98" s="153">
        <v>1930</v>
      </c>
      <c r="S98" s="183" t="s">
        <v>62</v>
      </c>
      <c r="T98" s="184"/>
      <c r="U98" s="189"/>
      <c r="V98" s="125"/>
      <c r="W98" s="353" t="s">
        <v>357</v>
      </c>
      <c r="X98" s="216" t="s">
        <v>64</v>
      </c>
      <c r="Y98" s="216" t="s">
        <v>65</v>
      </c>
      <c r="Z98" s="129" t="s">
        <v>66</v>
      </c>
      <c r="AA98" s="214"/>
      <c r="AB98" s="215"/>
      <c r="AC98" s="215">
        <v>14496</v>
      </c>
      <c r="AD98" s="216"/>
      <c r="AG98" s="173">
        <v>1939</v>
      </c>
      <c r="AH98" s="173">
        <v>1930</v>
      </c>
      <c r="AI98" s="173"/>
      <c r="AJ98" s="189"/>
      <c r="AK98" s="173"/>
      <c r="AL98" s="317"/>
      <c r="AM98" s="175" t="s">
        <v>67</v>
      </c>
      <c r="AQ98" s="131"/>
      <c r="AU98" s="317"/>
      <c r="AV98" s="390"/>
      <c r="AW98" s="153">
        <f t="shared" ca="1" si="1"/>
        <v>88</v>
      </c>
    </row>
    <row r="99" spans="1:49" ht="45" customHeight="1" outlineLevel="1" x14ac:dyDescent="0.2">
      <c r="A99" s="245"/>
      <c r="B99" s="183" t="s">
        <v>55</v>
      </c>
      <c r="E99" s="175" t="s">
        <v>91</v>
      </c>
      <c r="F99" s="153" t="s">
        <v>187</v>
      </c>
      <c r="G99" s="131" t="s">
        <v>355</v>
      </c>
      <c r="H99" s="175" t="s">
        <v>59</v>
      </c>
      <c r="I99" s="183" t="s">
        <v>358</v>
      </c>
      <c r="J99" s="173">
        <v>1</v>
      </c>
      <c r="K99" s="326" t="s">
        <v>61</v>
      </c>
      <c r="L99" s="339">
        <v>0</v>
      </c>
      <c r="M99" s="183">
        <v>75</v>
      </c>
      <c r="N99" s="153">
        <v>1938</v>
      </c>
      <c r="P99" s="163"/>
      <c r="R99" s="153">
        <v>1930</v>
      </c>
      <c r="S99" s="183" t="s">
        <v>62</v>
      </c>
      <c r="T99" s="184"/>
      <c r="U99" s="189"/>
      <c r="V99" s="125"/>
      <c r="W99" s="352" t="s">
        <v>359</v>
      </c>
      <c r="X99" s="216" t="s">
        <v>64</v>
      </c>
      <c r="Y99" s="216" t="s">
        <v>65</v>
      </c>
      <c r="Z99" s="129" t="s">
        <v>66</v>
      </c>
      <c r="AA99" s="214"/>
      <c r="AB99" s="215"/>
      <c r="AC99" s="215">
        <v>14496</v>
      </c>
      <c r="AD99" s="216"/>
      <c r="AG99" s="173">
        <v>1939</v>
      </c>
      <c r="AH99" s="173">
        <v>1930</v>
      </c>
      <c r="AI99" s="173"/>
      <c r="AJ99" s="189"/>
      <c r="AK99" s="173"/>
      <c r="AL99" s="317"/>
      <c r="AM99" s="175" t="s">
        <v>67</v>
      </c>
      <c r="AQ99" s="131"/>
      <c r="AU99" s="317"/>
      <c r="AV99" s="390"/>
      <c r="AW99" s="153">
        <f t="shared" ca="1" si="1"/>
        <v>88</v>
      </c>
    </row>
    <row r="100" spans="1:49" ht="45" customHeight="1" outlineLevel="1" x14ac:dyDescent="0.2">
      <c r="A100" s="245"/>
      <c r="B100" s="183" t="s">
        <v>55</v>
      </c>
      <c r="E100" s="175" t="s">
        <v>91</v>
      </c>
      <c r="F100" s="153" t="s">
        <v>187</v>
      </c>
      <c r="G100" s="131" t="s">
        <v>355</v>
      </c>
      <c r="H100" s="175" t="s">
        <v>59</v>
      </c>
      <c r="I100" s="183" t="s">
        <v>360</v>
      </c>
      <c r="J100" s="173">
        <v>1</v>
      </c>
      <c r="K100" s="326" t="s">
        <v>61</v>
      </c>
      <c r="L100" s="339">
        <v>0</v>
      </c>
      <c r="M100" s="183">
        <v>75</v>
      </c>
      <c r="N100" s="153">
        <v>1938</v>
      </c>
      <c r="P100" s="163"/>
      <c r="R100" s="153">
        <v>1930</v>
      </c>
      <c r="S100" s="183" t="s">
        <v>62</v>
      </c>
      <c r="T100" s="184"/>
      <c r="U100" s="189"/>
      <c r="V100" s="125"/>
      <c r="W100" s="352" t="s">
        <v>361</v>
      </c>
      <c r="X100" s="216" t="s">
        <v>64</v>
      </c>
      <c r="Y100" s="216" t="s">
        <v>65</v>
      </c>
      <c r="Z100" s="129" t="s">
        <v>66</v>
      </c>
      <c r="AA100" s="214"/>
      <c r="AB100" s="215"/>
      <c r="AC100" s="215">
        <v>14496</v>
      </c>
      <c r="AD100" s="216"/>
      <c r="AG100" s="173">
        <v>1939</v>
      </c>
      <c r="AH100" s="173">
        <v>1930</v>
      </c>
      <c r="AI100" s="173"/>
      <c r="AJ100" s="189"/>
      <c r="AK100" s="173"/>
      <c r="AL100" s="317"/>
      <c r="AM100" s="175" t="s">
        <v>67</v>
      </c>
      <c r="AQ100" s="131"/>
      <c r="AU100" s="317"/>
      <c r="AV100" s="390"/>
      <c r="AW100" s="153">
        <f t="shared" ca="1" si="1"/>
        <v>88</v>
      </c>
    </row>
    <row r="101" spans="1:49" ht="45" customHeight="1" outlineLevel="1" x14ac:dyDescent="0.2">
      <c r="A101" s="245"/>
      <c r="B101" s="183" t="s">
        <v>55</v>
      </c>
      <c r="E101" s="175" t="s">
        <v>91</v>
      </c>
      <c r="F101" s="153" t="s">
        <v>187</v>
      </c>
      <c r="G101" s="131" t="s">
        <v>362</v>
      </c>
      <c r="H101" s="175" t="s">
        <v>59</v>
      </c>
      <c r="I101" s="183" t="s">
        <v>330</v>
      </c>
      <c r="J101" s="173">
        <v>1</v>
      </c>
      <c r="K101" s="326" t="s">
        <v>61</v>
      </c>
      <c r="L101" s="339">
        <v>0</v>
      </c>
      <c r="M101" s="183">
        <v>75</v>
      </c>
      <c r="N101" s="153">
        <v>1938</v>
      </c>
      <c r="P101" s="163"/>
      <c r="R101" s="153">
        <v>1930</v>
      </c>
      <c r="S101" s="183" t="s">
        <v>62</v>
      </c>
      <c r="T101" s="184"/>
      <c r="U101" s="189"/>
      <c r="V101" s="125"/>
      <c r="W101" s="352" t="s">
        <v>363</v>
      </c>
      <c r="X101" s="216" t="s">
        <v>64</v>
      </c>
      <c r="Y101" s="216" t="s">
        <v>65</v>
      </c>
      <c r="Z101" s="129" t="s">
        <v>66</v>
      </c>
      <c r="AA101" s="214"/>
      <c r="AB101" s="215"/>
      <c r="AC101" s="215">
        <v>14496</v>
      </c>
      <c r="AD101" s="216"/>
      <c r="AG101" s="173">
        <v>1939</v>
      </c>
      <c r="AH101" s="173">
        <v>1930</v>
      </c>
      <c r="AI101" s="173"/>
      <c r="AJ101" s="189"/>
      <c r="AK101" s="173"/>
      <c r="AL101" s="317"/>
      <c r="AM101" s="175" t="s">
        <v>67</v>
      </c>
      <c r="AQ101" s="131"/>
      <c r="AU101" s="317"/>
      <c r="AV101" s="390"/>
      <c r="AW101" s="153">
        <f t="shared" ca="1" si="1"/>
        <v>88</v>
      </c>
    </row>
    <row r="102" spans="1:49" ht="45" customHeight="1" x14ac:dyDescent="0.2">
      <c r="A102" s="245"/>
      <c r="B102" s="183" t="s">
        <v>55</v>
      </c>
      <c r="E102" s="175" t="s">
        <v>91</v>
      </c>
      <c r="F102" s="153" t="s">
        <v>187</v>
      </c>
      <c r="G102" s="131" t="s">
        <v>364</v>
      </c>
      <c r="H102" s="175" t="s">
        <v>76</v>
      </c>
      <c r="I102" s="183" t="s">
        <v>365</v>
      </c>
      <c r="J102" s="173">
        <v>1</v>
      </c>
      <c r="K102" s="326" t="s">
        <v>61</v>
      </c>
      <c r="L102" s="339">
        <v>1</v>
      </c>
      <c r="M102" s="183">
        <v>75</v>
      </c>
      <c r="N102" s="153">
        <v>1938</v>
      </c>
      <c r="P102" s="163"/>
      <c r="R102" s="153">
        <v>1930</v>
      </c>
      <c r="S102" s="183" t="s">
        <v>62</v>
      </c>
      <c r="T102" s="184"/>
      <c r="U102" s="189"/>
      <c r="V102" s="125"/>
      <c r="W102" s="352" t="s">
        <v>366</v>
      </c>
      <c r="X102" s="216" t="s">
        <v>64</v>
      </c>
      <c r="Y102" s="216" t="s">
        <v>76</v>
      </c>
      <c r="Z102" s="129" t="s">
        <v>66</v>
      </c>
      <c r="AA102" s="214"/>
      <c r="AB102" s="215"/>
      <c r="AC102" s="215">
        <v>14496</v>
      </c>
      <c r="AD102" s="216"/>
      <c r="AG102" s="173">
        <v>1939</v>
      </c>
      <c r="AH102" s="173">
        <v>1930</v>
      </c>
      <c r="AI102" s="173"/>
      <c r="AJ102" s="189"/>
      <c r="AK102" s="173"/>
      <c r="AL102" s="317"/>
      <c r="AM102" s="175" t="s">
        <v>67</v>
      </c>
      <c r="AQ102" s="131"/>
      <c r="AU102" s="317" t="s">
        <v>367</v>
      </c>
      <c r="AV102" s="390"/>
      <c r="AW102" s="153">
        <f t="shared" ca="1" si="1"/>
        <v>88</v>
      </c>
    </row>
    <row r="103" spans="1:49" ht="45" customHeight="1" x14ac:dyDescent="0.2">
      <c r="A103" s="245"/>
      <c r="B103" s="183" t="s">
        <v>55</v>
      </c>
      <c r="E103" s="175" t="s">
        <v>91</v>
      </c>
      <c r="F103" s="153" t="s">
        <v>187</v>
      </c>
      <c r="G103" s="131" t="s">
        <v>339</v>
      </c>
      <c r="H103" s="175" t="s">
        <v>59</v>
      </c>
      <c r="I103" s="183" t="s">
        <v>324</v>
      </c>
      <c r="J103" s="173">
        <v>1</v>
      </c>
      <c r="K103" s="326" t="s">
        <v>61</v>
      </c>
      <c r="L103" s="339">
        <v>0</v>
      </c>
      <c r="M103" s="183">
        <v>75</v>
      </c>
      <c r="N103" s="153">
        <v>1938</v>
      </c>
      <c r="P103" s="163"/>
      <c r="R103" s="153">
        <v>1930</v>
      </c>
      <c r="S103" s="183" t="s">
        <v>62</v>
      </c>
      <c r="T103" s="184"/>
      <c r="U103" s="189"/>
      <c r="V103" s="125"/>
      <c r="W103" s="352" t="s">
        <v>368</v>
      </c>
      <c r="X103" s="216" t="s">
        <v>64</v>
      </c>
      <c r="Y103" s="216" t="s">
        <v>65</v>
      </c>
      <c r="Z103" s="129" t="s">
        <v>66</v>
      </c>
      <c r="AA103" s="214"/>
      <c r="AB103" s="215"/>
      <c r="AC103" s="215">
        <v>14496</v>
      </c>
      <c r="AD103" s="216"/>
      <c r="AG103" s="173">
        <v>1939</v>
      </c>
      <c r="AH103" s="173">
        <v>1930</v>
      </c>
      <c r="AI103" s="173"/>
      <c r="AJ103" s="189"/>
      <c r="AK103" s="173"/>
      <c r="AL103" s="317"/>
      <c r="AM103" s="175" t="s">
        <v>67</v>
      </c>
      <c r="AQ103" s="131"/>
      <c r="AU103" s="317"/>
      <c r="AV103" s="390"/>
      <c r="AW103" s="153">
        <f t="shared" ca="1" si="1"/>
        <v>88</v>
      </c>
    </row>
    <row r="104" spans="1:49" ht="45" customHeight="1" collapsed="1" x14ac:dyDescent="0.2">
      <c r="A104" s="245"/>
      <c r="B104" s="183" t="s">
        <v>55</v>
      </c>
      <c r="E104" s="175" t="s">
        <v>91</v>
      </c>
      <c r="F104" s="153" t="s">
        <v>187</v>
      </c>
      <c r="G104" s="131" t="s">
        <v>339</v>
      </c>
      <c r="H104" s="175" t="s">
        <v>59</v>
      </c>
      <c r="I104" s="183" t="s">
        <v>369</v>
      </c>
      <c r="J104" s="173">
        <v>1</v>
      </c>
      <c r="K104" s="326" t="s">
        <v>61</v>
      </c>
      <c r="L104" s="339">
        <v>0</v>
      </c>
      <c r="M104" s="183">
        <v>75</v>
      </c>
      <c r="N104" s="153">
        <v>1938</v>
      </c>
      <c r="P104" s="163"/>
      <c r="R104" s="153">
        <v>1930</v>
      </c>
      <c r="S104" s="183" t="s">
        <v>62</v>
      </c>
      <c r="T104" s="184"/>
      <c r="U104" s="189"/>
      <c r="V104" s="125"/>
      <c r="W104" s="352" t="s">
        <v>370</v>
      </c>
      <c r="X104" s="216" t="s">
        <v>64</v>
      </c>
      <c r="Y104" s="216" t="s">
        <v>65</v>
      </c>
      <c r="Z104" s="129" t="s">
        <v>66</v>
      </c>
      <c r="AA104" s="214"/>
      <c r="AB104" s="215"/>
      <c r="AC104" s="215">
        <v>14496</v>
      </c>
      <c r="AD104" s="216"/>
      <c r="AG104" s="173">
        <v>1939</v>
      </c>
      <c r="AH104" s="173">
        <v>1930</v>
      </c>
      <c r="AI104" s="173"/>
      <c r="AJ104" s="189"/>
      <c r="AK104" s="173"/>
      <c r="AL104" s="317"/>
      <c r="AM104" s="175" t="s">
        <v>67</v>
      </c>
      <c r="AQ104" s="131"/>
      <c r="AU104" s="317"/>
      <c r="AV104" s="390"/>
      <c r="AW104" s="153">
        <f t="shared" ca="1" si="1"/>
        <v>88</v>
      </c>
    </row>
    <row r="105" spans="1:49" ht="45" customHeight="1" collapsed="1" x14ac:dyDescent="0.2">
      <c r="A105" s="245"/>
      <c r="B105" s="183" t="s">
        <v>55</v>
      </c>
      <c r="E105" s="175" t="s">
        <v>91</v>
      </c>
      <c r="F105" s="153" t="s">
        <v>187</v>
      </c>
      <c r="G105" s="131" t="s">
        <v>339</v>
      </c>
      <c r="H105" s="175" t="s">
        <v>59</v>
      </c>
      <c r="I105" s="183" t="s">
        <v>371</v>
      </c>
      <c r="J105" s="173">
        <v>1</v>
      </c>
      <c r="K105" s="326" t="s">
        <v>61</v>
      </c>
      <c r="L105" s="339">
        <v>0</v>
      </c>
      <c r="M105" s="183">
        <v>75</v>
      </c>
      <c r="N105" s="153">
        <v>1938</v>
      </c>
      <c r="P105" s="163"/>
      <c r="R105" s="153">
        <v>1930</v>
      </c>
      <c r="S105" s="183" t="s">
        <v>62</v>
      </c>
      <c r="T105" s="184"/>
      <c r="U105" s="189"/>
      <c r="V105" s="125"/>
      <c r="W105" s="352" t="s">
        <v>372</v>
      </c>
      <c r="X105" s="216" t="s">
        <v>64</v>
      </c>
      <c r="Y105" s="216" t="s">
        <v>65</v>
      </c>
      <c r="Z105" s="129" t="s">
        <v>66</v>
      </c>
      <c r="AA105" s="214"/>
      <c r="AB105" s="215"/>
      <c r="AC105" s="215">
        <v>14496</v>
      </c>
      <c r="AD105" s="216"/>
      <c r="AG105" s="173">
        <v>1939</v>
      </c>
      <c r="AH105" s="173">
        <v>1930</v>
      </c>
      <c r="AI105" s="173"/>
      <c r="AJ105" s="189"/>
      <c r="AK105" s="173"/>
      <c r="AL105" s="317"/>
      <c r="AM105" s="175" t="s">
        <v>67</v>
      </c>
      <c r="AQ105" s="131"/>
      <c r="AU105" s="317"/>
      <c r="AV105" s="390"/>
      <c r="AW105" s="153">
        <f t="shared" ca="1" si="1"/>
        <v>88</v>
      </c>
    </row>
    <row r="106" spans="1:49" ht="45" customHeight="1" x14ac:dyDescent="0.2">
      <c r="A106" s="245"/>
      <c r="B106" s="183" t="s">
        <v>55</v>
      </c>
      <c r="E106" s="175" t="s">
        <v>91</v>
      </c>
      <c r="F106" s="153" t="s">
        <v>187</v>
      </c>
      <c r="G106" s="131" t="s">
        <v>339</v>
      </c>
      <c r="H106" s="175" t="s">
        <v>59</v>
      </c>
      <c r="I106" s="183" t="s">
        <v>373</v>
      </c>
      <c r="J106" s="173">
        <v>1</v>
      </c>
      <c r="K106" s="326" t="s">
        <v>61</v>
      </c>
      <c r="L106" s="339">
        <v>0</v>
      </c>
      <c r="M106" s="183">
        <v>75</v>
      </c>
      <c r="N106" s="153">
        <v>1938</v>
      </c>
      <c r="P106" s="163"/>
      <c r="R106" s="153">
        <v>1930</v>
      </c>
      <c r="S106" s="183" t="s">
        <v>62</v>
      </c>
      <c r="T106" s="184"/>
      <c r="U106" s="189"/>
      <c r="V106" s="125"/>
      <c r="W106" s="352" t="s">
        <v>374</v>
      </c>
      <c r="X106" s="216" t="s">
        <v>64</v>
      </c>
      <c r="Y106" s="216" t="s">
        <v>65</v>
      </c>
      <c r="Z106" s="129" t="s">
        <v>66</v>
      </c>
      <c r="AA106" s="214"/>
      <c r="AB106" s="215"/>
      <c r="AC106" s="215">
        <v>14496</v>
      </c>
      <c r="AD106" s="216"/>
      <c r="AG106" s="173">
        <v>1939</v>
      </c>
      <c r="AH106" s="173">
        <v>1930</v>
      </c>
      <c r="AI106" s="173"/>
      <c r="AJ106" s="189"/>
      <c r="AK106" s="173"/>
      <c r="AL106" s="317"/>
      <c r="AM106" s="175" t="s">
        <v>67</v>
      </c>
      <c r="AQ106" s="131"/>
      <c r="AU106" s="317"/>
      <c r="AV106" s="390"/>
      <c r="AW106" s="153">
        <f t="shared" ca="1" si="1"/>
        <v>88</v>
      </c>
    </row>
    <row r="107" spans="1:49" ht="45" customHeight="1" x14ac:dyDescent="0.2">
      <c r="A107" s="245"/>
      <c r="B107" s="183" t="s">
        <v>55</v>
      </c>
      <c r="E107" s="175" t="s">
        <v>91</v>
      </c>
      <c r="F107" s="153" t="s">
        <v>187</v>
      </c>
      <c r="G107" s="131" t="s">
        <v>339</v>
      </c>
      <c r="H107" s="175" t="s">
        <v>59</v>
      </c>
      <c r="I107" s="183" t="s">
        <v>360</v>
      </c>
      <c r="J107" s="173">
        <v>1</v>
      </c>
      <c r="K107" s="326" t="s">
        <v>61</v>
      </c>
      <c r="L107" s="339">
        <v>0</v>
      </c>
      <c r="M107" s="183">
        <v>75</v>
      </c>
      <c r="N107" s="153">
        <v>1938</v>
      </c>
      <c r="P107" s="163"/>
      <c r="R107" s="153">
        <v>1930</v>
      </c>
      <c r="S107" s="183" t="s">
        <v>62</v>
      </c>
      <c r="T107" s="184"/>
      <c r="U107" s="189"/>
      <c r="V107" s="125"/>
      <c r="W107" s="352" t="s">
        <v>361</v>
      </c>
      <c r="X107" s="216" t="s">
        <v>64</v>
      </c>
      <c r="Y107" s="216" t="s">
        <v>65</v>
      </c>
      <c r="Z107" s="129" t="s">
        <v>66</v>
      </c>
      <c r="AA107" s="214"/>
      <c r="AB107" s="215"/>
      <c r="AC107" s="215">
        <v>14496</v>
      </c>
      <c r="AD107" s="216"/>
      <c r="AG107" s="173">
        <v>1939</v>
      </c>
      <c r="AH107" s="173">
        <v>1930</v>
      </c>
      <c r="AI107" s="173"/>
      <c r="AJ107" s="189"/>
      <c r="AK107" s="173"/>
      <c r="AL107" s="317"/>
      <c r="AM107" s="175" t="s">
        <v>67</v>
      </c>
      <c r="AQ107" s="131"/>
      <c r="AU107" s="317"/>
      <c r="AV107" s="390"/>
      <c r="AW107" s="153">
        <f t="shared" ca="1" si="1"/>
        <v>88</v>
      </c>
    </row>
    <row r="108" spans="1:49" ht="45" customHeight="1" x14ac:dyDescent="0.2">
      <c r="A108" s="245"/>
      <c r="B108" s="183" t="s">
        <v>55</v>
      </c>
      <c r="E108" s="175" t="s">
        <v>91</v>
      </c>
      <c r="F108" s="153" t="s">
        <v>187</v>
      </c>
      <c r="G108" s="131" t="s">
        <v>188</v>
      </c>
      <c r="H108" s="175" t="s">
        <v>59</v>
      </c>
      <c r="I108" s="183" t="s">
        <v>375</v>
      </c>
      <c r="J108" s="173">
        <v>1</v>
      </c>
      <c r="K108" s="326" t="s">
        <v>61</v>
      </c>
      <c r="L108" s="339">
        <v>0</v>
      </c>
      <c r="M108" s="183">
        <v>75</v>
      </c>
      <c r="N108" s="153">
        <v>1938</v>
      </c>
      <c r="P108" s="163"/>
      <c r="R108" s="153">
        <v>1930</v>
      </c>
      <c r="S108" s="183" t="s">
        <v>62</v>
      </c>
      <c r="T108" s="184"/>
      <c r="U108" s="189"/>
      <c r="V108" s="125"/>
      <c r="W108" s="352" t="s">
        <v>376</v>
      </c>
      <c r="X108" s="216" t="s">
        <v>64</v>
      </c>
      <c r="Y108" s="216" t="s">
        <v>65</v>
      </c>
      <c r="Z108" s="129" t="s">
        <v>66</v>
      </c>
      <c r="AA108" s="214"/>
      <c r="AB108" s="215"/>
      <c r="AC108" s="215">
        <v>14496</v>
      </c>
      <c r="AD108" s="216"/>
      <c r="AG108" s="173">
        <v>1939</v>
      </c>
      <c r="AH108" s="173">
        <v>1930</v>
      </c>
      <c r="AI108" s="173"/>
      <c r="AJ108" s="189"/>
      <c r="AK108" s="173"/>
      <c r="AL108" s="317"/>
      <c r="AM108" s="175" t="s">
        <v>67</v>
      </c>
      <c r="AQ108" s="131"/>
      <c r="AU108" s="317"/>
      <c r="AV108" s="390"/>
      <c r="AW108" s="153">
        <f t="shared" ca="1" si="1"/>
        <v>88</v>
      </c>
    </row>
    <row r="109" spans="1:49" ht="45" customHeight="1" x14ac:dyDescent="0.2">
      <c r="A109" s="245"/>
      <c r="B109" s="183" t="s">
        <v>55</v>
      </c>
      <c r="E109" s="175" t="s">
        <v>91</v>
      </c>
      <c r="F109" s="153" t="s">
        <v>187</v>
      </c>
      <c r="G109" s="131" t="s">
        <v>188</v>
      </c>
      <c r="H109" s="175" t="s">
        <v>59</v>
      </c>
      <c r="I109" s="183" t="s">
        <v>377</v>
      </c>
      <c r="J109" s="173">
        <v>1</v>
      </c>
      <c r="K109" s="326" t="s">
        <v>61</v>
      </c>
      <c r="L109" s="339">
        <v>0</v>
      </c>
      <c r="M109" s="183">
        <v>75</v>
      </c>
      <c r="N109" s="153">
        <v>1938</v>
      </c>
      <c r="P109" s="163"/>
      <c r="R109" s="153">
        <v>1930</v>
      </c>
      <c r="S109" s="183" t="s">
        <v>62</v>
      </c>
      <c r="T109" s="184"/>
      <c r="U109" s="189"/>
      <c r="V109" s="125"/>
      <c r="W109" s="352" t="s">
        <v>378</v>
      </c>
      <c r="X109" s="216" t="s">
        <v>64</v>
      </c>
      <c r="Y109" s="216" t="s">
        <v>65</v>
      </c>
      <c r="Z109" s="129"/>
      <c r="AA109" s="214"/>
      <c r="AB109" s="215"/>
      <c r="AC109" s="215">
        <v>14496</v>
      </c>
      <c r="AD109" s="216"/>
      <c r="AG109" s="173">
        <v>1939</v>
      </c>
      <c r="AH109" s="173">
        <v>1930</v>
      </c>
      <c r="AI109" s="173"/>
      <c r="AJ109" s="189"/>
      <c r="AK109" s="173"/>
      <c r="AL109" s="317"/>
      <c r="AM109" s="175" t="s">
        <v>67</v>
      </c>
      <c r="AQ109" s="131"/>
      <c r="AU109" s="317"/>
      <c r="AV109" s="390"/>
      <c r="AW109" s="153">
        <f t="shared" ca="1" si="1"/>
        <v>88</v>
      </c>
    </row>
    <row r="110" spans="1:49" ht="45" customHeight="1" x14ac:dyDescent="0.2">
      <c r="A110" s="245"/>
      <c r="B110" s="183" t="s">
        <v>55</v>
      </c>
      <c r="E110" s="175" t="s">
        <v>91</v>
      </c>
      <c r="F110" s="153" t="s">
        <v>187</v>
      </c>
      <c r="G110" s="131" t="s">
        <v>188</v>
      </c>
      <c r="H110" s="175" t="s">
        <v>379</v>
      </c>
      <c r="I110" s="183" t="s">
        <v>380</v>
      </c>
      <c r="J110" s="173">
        <v>1</v>
      </c>
      <c r="K110" s="326" t="s">
        <v>61</v>
      </c>
      <c r="L110" s="339">
        <v>0</v>
      </c>
      <c r="M110" s="183">
        <v>75</v>
      </c>
      <c r="N110" s="153">
        <v>1938</v>
      </c>
      <c r="P110" s="163"/>
      <c r="R110" s="153">
        <v>1930</v>
      </c>
      <c r="S110" s="183" t="s">
        <v>62</v>
      </c>
      <c r="T110" s="184"/>
      <c r="U110" s="189"/>
      <c r="V110" s="125"/>
      <c r="W110" s="352" t="s">
        <v>381</v>
      </c>
      <c r="X110" s="216" t="s">
        <v>99</v>
      </c>
      <c r="Y110" s="216" t="s">
        <v>382</v>
      </c>
      <c r="Z110" s="129"/>
      <c r="AA110" s="214"/>
      <c r="AB110" s="215"/>
      <c r="AC110" s="215">
        <v>14496</v>
      </c>
      <c r="AD110" s="216"/>
      <c r="AG110" s="173">
        <v>1939</v>
      </c>
      <c r="AH110" s="173">
        <v>1930</v>
      </c>
      <c r="AI110" s="173"/>
      <c r="AJ110" s="189"/>
      <c r="AK110" s="173"/>
      <c r="AL110" s="317"/>
      <c r="AM110" s="175" t="s">
        <v>67</v>
      </c>
      <c r="AO110" s="153" t="s">
        <v>67</v>
      </c>
      <c r="AQ110" s="131"/>
      <c r="AU110" s="317"/>
      <c r="AV110" s="390"/>
      <c r="AW110" s="153">
        <f t="shared" ca="1" si="1"/>
        <v>88</v>
      </c>
    </row>
    <row r="111" spans="1:49" ht="45" customHeight="1" x14ac:dyDescent="0.2">
      <c r="A111" s="245"/>
      <c r="B111" s="183" t="s">
        <v>55</v>
      </c>
      <c r="E111" s="175" t="s">
        <v>91</v>
      </c>
      <c r="F111" s="153" t="s">
        <v>187</v>
      </c>
      <c r="G111" s="131" t="s">
        <v>188</v>
      </c>
      <c r="H111" s="175" t="s">
        <v>59</v>
      </c>
      <c r="I111" s="183" t="s">
        <v>383</v>
      </c>
      <c r="J111" s="173">
        <v>1</v>
      </c>
      <c r="K111" s="326" t="s">
        <v>61</v>
      </c>
      <c r="L111" s="339">
        <v>0</v>
      </c>
      <c r="M111" s="183">
        <v>75</v>
      </c>
      <c r="N111" s="153">
        <v>1938</v>
      </c>
      <c r="P111" s="163"/>
      <c r="R111" s="153">
        <v>1930</v>
      </c>
      <c r="S111" s="183" t="s">
        <v>62</v>
      </c>
      <c r="T111" s="184"/>
      <c r="U111" s="189"/>
      <c r="V111" s="125"/>
      <c r="W111" s="352" t="s">
        <v>384</v>
      </c>
      <c r="X111" s="216" t="s">
        <v>64</v>
      </c>
      <c r="Y111" s="216" t="s">
        <v>65</v>
      </c>
      <c r="Z111" s="129" t="s">
        <v>66</v>
      </c>
      <c r="AA111" s="214"/>
      <c r="AB111" s="215"/>
      <c r="AC111" s="215">
        <v>14496</v>
      </c>
      <c r="AD111" s="216"/>
      <c r="AG111" s="173">
        <v>1939</v>
      </c>
      <c r="AH111" s="173">
        <v>1930</v>
      </c>
      <c r="AI111" s="173"/>
      <c r="AJ111" s="189"/>
      <c r="AK111" s="173"/>
      <c r="AL111" s="317"/>
      <c r="AM111" s="175" t="s">
        <v>67</v>
      </c>
      <c r="AQ111" s="131"/>
      <c r="AU111" s="317"/>
      <c r="AV111" s="390"/>
      <c r="AW111" s="153">
        <f t="shared" ca="1" si="1"/>
        <v>88</v>
      </c>
    </row>
    <row r="112" spans="1:49" ht="45" customHeight="1" x14ac:dyDescent="0.2">
      <c r="A112" s="245"/>
      <c r="B112" s="183" t="s">
        <v>55</v>
      </c>
      <c r="E112" s="175" t="s">
        <v>91</v>
      </c>
      <c r="F112" s="153" t="s">
        <v>187</v>
      </c>
      <c r="G112" s="131" t="s">
        <v>188</v>
      </c>
      <c r="H112" s="175" t="s">
        <v>59</v>
      </c>
      <c r="I112" s="183" t="s">
        <v>385</v>
      </c>
      <c r="J112" s="173">
        <v>1</v>
      </c>
      <c r="K112" s="326" t="s">
        <v>61</v>
      </c>
      <c r="L112" s="339">
        <v>0</v>
      </c>
      <c r="M112" s="183">
        <v>75</v>
      </c>
      <c r="N112" s="153">
        <v>1938</v>
      </c>
      <c r="P112" s="163"/>
      <c r="R112" s="153">
        <v>1930</v>
      </c>
      <c r="S112" s="183" t="s">
        <v>62</v>
      </c>
      <c r="T112" s="184"/>
      <c r="U112" s="189"/>
      <c r="V112" s="125"/>
      <c r="W112" s="352" t="s">
        <v>386</v>
      </c>
      <c r="X112" s="216" t="s">
        <v>64</v>
      </c>
      <c r="Y112" s="216" t="s">
        <v>65</v>
      </c>
      <c r="Z112" s="129" t="s">
        <v>66</v>
      </c>
      <c r="AA112" s="214"/>
      <c r="AB112" s="215"/>
      <c r="AC112" s="215">
        <v>14496</v>
      </c>
      <c r="AD112" s="216"/>
      <c r="AG112" s="173">
        <v>1939</v>
      </c>
      <c r="AH112" s="173">
        <v>1930</v>
      </c>
      <c r="AI112" s="173"/>
      <c r="AJ112" s="189"/>
      <c r="AK112" s="173"/>
      <c r="AL112" s="317"/>
      <c r="AM112" s="175" t="s">
        <v>67</v>
      </c>
      <c r="AQ112" s="131"/>
      <c r="AU112" s="317"/>
      <c r="AV112" s="390"/>
      <c r="AW112" s="153">
        <f t="shared" ca="1" si="1"/>
        <v>88</v>
      </c>
    </row>
    <row r="113" spans="1:49" ht="45" customHeight="1" x14ac:dyDescent="0.2">
      <c r="A113" s="245"/>
      <c r="B113" s="183" t="s">
        <v>55</v>
      </c>
      <c r="E113" s="175" t="s">
        <v>91</v>
      </c>
      <c r="F113" s="153" t="s">
        <v>187</v>
      </c>
      <c r="G113" s="131" t="s">
        <v>188</v>
      </c>
      <c r="H113" s="175" t="s">
        <v>59</v>
      </c>
      <c r="I113" s="183" t="s">
        <v>387</v>
      </c>
      <c r="J113" s="173">
        <v>1</v>
      </c>
      <c r="K113" s="326" t="s">
        <v>61</v>
      </c>
      <c r="L113" s="339">
        <v>0</v>
      </c>
      <c r="M113" s="183">
        <v>75</v>
      </c>
      <c r="N113" s="153">
        <v>1938</v>
      </c>
      <c r="P113" s="163"/>
      <c r="R113" s="153">
        <v>1930</v>
      </c>
      <c r="S113" s="183" t="s">
        <v>62</v>
      </c>
      <c r="T113" s="184"/>
      <c r="U113" s="189"/>
      <c r="V113" s="125"/>
      <c r="W113" s="352" t="s">
        <v>388</v>
      </c>
      <c r="X113" s="216" t="s">
        <v>64</v>
      </c>
      <c r="Y113" s="216" t="s">
        <v>65</v>
      </c>
      <c r="Z113" s="129"/>
      <c r="AA113" s="214"/>
      <c r="AB113" s="215"/>
      <c r="AC113" s="215">
        <v>14496</v>
      </c>
      <c r="AD113" s="216"/>
      <c r="AG113" s="173">
        <v>1939</v>
      </c>
      <c r="AH113" s="173">
        <v>1930</v>
      </c>
      <c r="AI113" s="173"/>
      <c r="AJ113" s="189"/>
      <c r="AK113" s="173"/>
      <c r="AL113" s="317"/>
      <c r="AM113" s="175" t="s">
        <v>67</v>
      </c>
      <c r="AQ113" s="131"/>
      <c r="AU113" s="317"/>
      <c r="AV113" s="390"/>
      <c r="AW113" s="153">
        <f t="shared" ca="1" si="1"/>
        <v>88</v>
      </c>
    </row>
    <row r="114" spans="1:49" ht="45" customHeight="1" x14ac:dyDescent="0.2">
      <c r="A114" s="245"/>
      <c r="B114" s="183" t="s">
        <v>55</v>
      </c>
      <c r="E114" s="175" t="s">
        <v>91</v>
      </c>
      <c r="F114" s="153" t="s">
        <v>187</v>
      </c>
      <c r="G114" s="131" t="s">
        <v>188</v>
      </c>
      <c r="H114" s="175" t="s">
        <v>59</v>
      </c>
      <c r="I114" s="183" t="s">
        <v>389</v>
      </c>
      <c r="J114" s="173">
        <v>1</v>
      </c>
      <c r="K114" s="326" t="s">
        <v>61</v>
      </c>
      <c r="L114" s="339">
        <v>0</v>
      </c>
      <c r="M114" s="183">
        <v>75</v>
      </c>
      <c r="N114" s="153">
        <v>1938</v>
      </c>
      <c r="P114" s="163"/>
      <c r="R114" s="153">
        <v>1930</v>
      </c>
      <c r="S114" s="183" t="s">
        <v>62</v>
      </c>
      <c r="T114" s="184"/>
      <c r="U114" s="189"/>
      <c r="V114" s="125"/>
      <c r="W114" s="352" t="s">
        <v>390</v>
      </c>
      <c r="X114" s="216" t="s">
        <v>64</v>
      </c>
      <c r="Y114" s="216" t="s">
        <v>65</v>
      </c>
      <c r="Z114" s="129" t="s">
        <v>66</v>
      </c>
      <c r="AA114" s="214"/>
      <c r="AB114" s="215"/>
      <c r="AC114" s="215">
        <v>14496</v>
      </c>
      <c r="AD114" s="216"/>
      <c r="AG114" s="173">
        <v>1939</v>
      </c>
      <c r="AH114" s="173">
        <v>1930</v>
      </c>
      <c r="AI114" s="173"/>
      <c r="AJ114" s="189"/>
      <c r="AK114" s="173"/>
      <c r="AL114" s="317"/>
      <c r="AM114" s="175" t="s">
        <v>67</v>
      </c>
      <c r="AQ114" s="131"/>
      <c r="AU114" s="317"/>
      <c r="AV114" s="390"/>
      <c r="AW114" s="153">
        <f t="shared" ca="1" si="1"/>
        <v>88</v>
      </c>
    </row>
    <row r="115" spans="1:49" ht="45" customHeight="1" x14ac:dyDescent="0.2">
      <c r="A115" s="245"/>
      <c r="B115" s="183" t="s">
        <v>55</v>
      </c>
      <c r="E115" s="175" t="s">
        <v>91</v>
      </c>
      <c r="F115" s="153" t="s">
        <v>187</v>
      </c>
      <c r="G115" s="131" t="s">
        <v>188</v>
      </c>
      <c r="H115" s="175" t="s">
        <v>59</v>
      </c>
      <c r="I115" s="183" t="s">
        <v>391</v>
      </c>
      <c r="J115" s="173">
        <v>1</v>
      </c>
      <c r="K115" s="326" t="s">
        <v>61</v>
      </c>
      <c r="L115" s="339">
        <v>0</v>
      </c>
      <c r="M115" s="183">
        <v>75</v>
      </c>
      <c r="N115" s="153">
        <v>1938</v>
      </c>
      <c r="P115" s="163"/>
      <c r="R115" s="153">
        <v>1930</v>
      </c>
      <c r="S115" s="183" t="s">
        <v>62</v>
      </c>
      <c r="T115" s="184"/>
      <c r="U115" s="189"/>
      <c r="V115" s="125"/>
      <c r="W115" s="352" t="s">
        <v>392</v>
      </c>
      <c r="X115" s="216" t="s">
        <v>64</v>
      </c>
      <c r="Y115" s="216" t="s">
        <v>65</v>
      </c>
      <c r="Z115" s="129" t="s">
        <v>66</v>
      </c>
      <c r="AA115" s="214"/>
      <c r="AB115" s="215"/>
      <c r="AC115" s="215">
        <v>14496</v>
      </c>
      <c r="AD115" s="216"/>
      <c r="AG115" s="173">
        <v>1939</v>
      </c>
      <c r="AH115" s="173">
        <v>1930</v>
      </c>
      <c r="AI115" s="173"/>
      <c r="AJ115" s="189"/>
      <c r="AK115" s="173"/>
      <c r="AL115" s="317"/>
      <c r="AM115" s="175" t="s">
        <v>67</v>
      </c>
      <c r="AQ115" s="131"/>
      <c r="AU115" s="317"/>
      <c r="AV115" s="390"/>
      <c r="AW115" s="153">
        <f t="shared" ca="1" si="1"/>
        <v>88</v>
      </c>
    </row>
    <row r="116" spans="1:49" ht="45" customHeight="1" x14ac:dyDescent="0.2">
      <c r="A116" s="245"/>
      <c r="B116" s="183" t="s">
        <v>55</v>
      </c>
      <c r="E116" s="175" t="s">
        <v>91</v>
      </c>
      <c r="F116" s="153" t="s">
        <v>187</v>
      </c>
      <c r="G116" s="131" t="s">
        <v>188</v>
      </c>
      <c r="H116" s="175" t="s">
        <v>59</v>
      </c>
      <c r="I116" s="183" t="s">
        <v>393</v>
      </c>
      <c r="J116" s="173">
        <v>1</v>
      </c>
      <c r="K116" s="326" t="s">
        <v>61</v>
      </c>
      <c r="L116" s="339">
        <v>0</v>
      </c>
      <c r="M116" s="183">
        <v>75</v>
      </c>
      <c r="N116" s="153">
        <v>1938</v>
      </c>
      <c r="P116" s="163"/>
      <c r="R116" s="153">
        <v>1930</v>
      </c>
      <c r="S116" s="183" t="s">
        <v>62</v>
      </c>
      <c r="T116" s="184"/>
      <c r="U116" s="189"/>
      <c r="V116" s="125"/>
      <c r="W116" s="352" t="s">
        <v>394</v>
      </c>
      <c r="X116" s="216" t="s">
        <v>64</v>
      </c>
      <c r="Y116" s="216" t="s">
        <v>65</v>
      </c>
      <c r="Z116" s="129" t="s">
        <v>66</v>
      </c>
      <c r="AA116" s="214"/>
      <c r="AB116" s="215"/>
      <c r="AC116" s="215">
        <v>14496</v>
      </c>
      <c r="AD116" s="216"/>
      <c r="AG116" s="173">
        <v>1939</v>
      </c>
      <c r="AH116" s="173">
        <v>1930</v>
      </c>
      <c r="AI116" s="173"/>
      <c r="AJ116" s="189"/>
      <c r="AK116" s="173"/>
      <c r="AL116" s="317"/>
      <c r="AM116" s="175" t="s">
        <v>67</v>
      </c>
      <c r="AQ116" s="131"/>
      <c r="AU116" s="317"/>
      <c r="AV116" s="390"/>
      <c r="AW116" s="153">
        <f t="shared" ca="1" si="1"/>
        <v>88</v>
      </c>
    </row>
    <row r="117" spans="1:49" ht="45" customHeight="1" x14ac:dyDescent="0.2">
      <c r="A117" s="245"/>
      <c r="B117" s="183" t="s">
        <v>55</v>
      </c>
      <c r="E117" s="175" t="s">
        <v>91</v>
      </c>
      <c r="F117" s="153" t="s">
        <v>187</v>
      </c>
      <c r="G117" s="131" t="s">
        <v>188</v>
      </c>
      <c r="H117" s="175" t="s">
        <v>59</v>
      </c>
      <c r="I117" s="183" t="s">
        <v>395</v>
      </c>
      <c r="J117" s="173">
        <v>1</v>
      </c>
      <c r="K117" s="326" t="s">
        <v>61</v>
      </c>
      <c r="L117" s="339">
        <v>0</v>
      </c>
      <c r="M117" s="183">
        <v>75</v>
      </c>
      <c r="N117" s="153">
        <v>1938</v>
      </c>
      <c r="P117" s="163"/>
      <c r="R117" s="153">
        <v>1930</v>
      </c>
      <c r="S117" s="183" t="s">
        <v>62</v>
      </c>
      <c r="T117" s="184"/>
      <c r="U117" s="189"/>
      <c r="V117" s="125"/>
      <c r="W117" s="352" t="s">
        <v>396</v>
      </c>
      <c r="X117" s="216" t="s">
        <v>64</v>
      </c>
      <c r="Y117" s="216" t="s">
        <v>65</v>
      </c>
      <c r="Z117" s="129"/>
      <c r="AA117" s="214"/>
      <c r="AB117" s="215"/>
      <c r="AC117" s="215">
        <v>14496</v>
      </c>
      <c r="AD117" s="216"/>
      <c r="AG117" s="173">
        <v>1939</v>
      </c>
      <c r="AH117" s="173">
        <v>1930</v>
      </c>
      <c r="AI117" s="173"/>
      <c r="AJ117" s="189"/>
      <c r="AK117" s="173"/>
      <c r="AL117" s="317"/>
      <c r="AM117" s="175" t="s">
        <v>67</v>
      </c>
      <c r="AQ117" s="131"/>
      <c r="AU117" s="317"/>
      <c r="AV117" s="390"/>
      <c r="AW117" s="153">
        <f t="shared" ca="1" si="1"/>
        <v>88</v>
      </c>
    </row>
    <row r="118" spans="1:49" ht="45" customHeight="1" outlineLevel="1" x14ac:dyDescent="0.2">
      <c r="A118" s="245"/>
      <c r="B118" s="183" t="s">
        <v>55</v>
      </c>
      <c r="E118" s="175" t="s">
        <v>91</v>
      </c>
      <c r="F118" s="153" t="s">
        <v>187</v>
      </c>
      <c r="G118" s="131" t="s">
        <v>188</v>
      </c>
      <c r="H118" s="175" t="s">
        <v>59</v>
      </c>
      <c r="I118" s="183" t="s">
        <v>397</v>
      </c>
      <c r="J118" s="173">
        <v>1</v>
      </c>
      <c r="K118" s="326" t="s">
        <v>61</v>
      </c>
      <c r="L118" s="339">
        <v>0</v>
      </c>
      <c r="M118" s="183">
        <v>75</v>
      </c>
      <c r="N118" s="153">
        <v>1938</v>
      </c>
      <c r="P118" s="163"/>
      <c r="R118" s="153">
        <v>1930</v>
      </c>
      <c r="S118" s="183" t="s">
        <v>62</v>
      </c>
      <c r="T118" s="184"/>
      <c r="U118" s="189"/>
      <c r="V118" s="125"/>
      <c r="W118" s="352" t="s">
        <v>398</v>
      </c>
      <c r="X118" s="216" t="s">
        <v>64</v>
      </c>
      <c r="Y118" s="216" t="s">
        <v>65</v>
      </c>
      <c r="Z118" s="129" t="s">
        <v>66</v>
      </c>
      <c r="AA118" s="214"/>
      <c r="AB118" s="215"/>
      <c r="AC118" s="215">
        <v>14496</v>
      </c>
      <c r="AD118" s="216"/>
      <c r="AG118" s="173">
        <v>1939</v>
      </c>
      <c r="AH118" s="173">
        <v>1930</v>
      </c>
      <c r="AI118" s="173"/>
      <c r="AJ118" s="189"/>
      <c r="AK118" s="173"/>
      <c r="AL118" s="317"/>
      <c r="AM118" s="175" t="s">
        <v>67</v>
      </c>
      <c r="AQ118" s="131"/>
      <c r="AU118" s="317"/>
      <c r="AV118" s="390"/>
      <c r="AW118" s="153">
        <f t="shared" ca="1" si="1"/>
        <v>88</v>
      </c>
    </row>
    <row r="119" spans="1:49" ht="45" customHeight="1" outlineLevel="1" x14ac:dyDescent="0.2">
      <c r="A119" s="245"/>
      <c r="B119" s="183" t="s">
        <v>55</v>
      </c>
      <c r="E119" s="175" t="s">
        <v>91</v>
      </c>
      <c r="F119" s="153" t="s">
        <v>187</v>
      </c>
      <c r="G119" s="131" t="s">
        <v>188</v>
      </c>
      <c r="H119" s="175" t="s">
        <v>59</v>
      </c>
      <c r="I119" s="183" t="s">
        <v>399</v>
      </c>
      <c r="J119" s="173">
        <v>1</v>
      </c>
      <c r="K119" s="326" t="s">
        <v>61</v>
      </c>
      <c r="L119" s="339">
        <v>0</v>
      </c>
      <c r="M119" s="183">
        <v>75</v>
      </c>
      <c r="N119" s="153">
        <v>1938</v>
      </c>
      <c r="P119" s="163"/>
      <c r="R119" s="153">
        <v>1930</v>
      </c>
      <c r="S119" s="183" t="s">
        <v>62</v>
      </c>
      <c r="T119" s="184"/>
      <c r="U119" s="189"/>
      <c r="V119" s="125"/>
      <c r="W119" s="352" t="s">
        <v>400</v>
      </c>
      <c r="X119" s="216" t="s">
        <v>64</v>
      </c>
      <c r="Y119" s="216" t="s">
        <v>65</v>
      </c>
      <c r="Z119" s="129" t="s">
        <v>66</v>
      </c>
      <c r="AA119" s="214"/>
      <c r="AB119" s="215"/>
      <c r="AC119" s="215">
        <v>14496</v>
      </c>
      <c r="AD119" s="216"/>
      <c r="AG119" s="173">
        <v>1939</v>
      </c>
      <c r="AH119" s="173">
        <v>1930</v>
      </c>
      <c r="AI119" s="173"/>
      <c r="AJ119" s="189"/>
      <c r="AK119" s="173"/>
      <c r="AL119" s="317"/>
      <c r="AM119" s="175" t="s">
        <v>67</v>
      </c>
      <c r="AQ119" s="131"/>
      <c r="AU119" s="317"/>
      <c r="AV119" s="390"/>
      <c r="AW119" s="153">
        <f t="shared" ca="1" si="1"/>
        <v>88</v>
      </c>
    </row>
    <row r="120" spans="1:49" ht="45" customHeight="1" x14ac:dyDescent="0.2">
      <c r="A120" s="245"/>
      <c r="B120" s="183" t="s">
        <v>55</v>
      </c>
      <c r="E120" s="175" t="s">
        <v>91</v>
      </c>
      <c r="F120" s="153" t="s">
        <v>187</v>
      </c>
      <c r="G120" s="131" t="s">
        <v>188</v>
      </c>
      <c r="H120" s="175" t="s">
        <v>59</v>
      </c>
      <c r="I120" s="183" t="s">
        <v>401</v>
      </c>
      <c r="J120" s="173">
        <v>1</v>
      </c>
      <c r="K120" s="326" t="s">
        <v>61</v>
      </c>
      <c r="L120" s="339">
        <v>0</v>
      </c>
      <c r="M120" s="183">
        <v>75</v>
      </c>
      <c r="N120" s="153">
        <v>1938</v>
      </c>
      <c r="P120" s="163"/>
      <c r="R120" s="153">
        <v>1930</v>
      </c>
      <c r="S120" s="183" t="s">
        <v>62</v>
      </c>
      <c r="T120" s="184"/>
      <c r="U120" s="189"/>
      <c r="V120" s="125"/>
      <c r="W120" s="352" t="s">
        <v>402</v>
      </c>
      <c r="X120" s="216" t="s">
        <v>64</v>
      </c>
      <c r="Y120" s="216" t="s">
        <v>65</v>
      </c>
      <c r="Z120" s="129" t="s">
        <v>66</v>
      </c>
      <c r="AA120" s="214"/>
      <c r="AB120" s="215"/>
      <c r="AC120" s="215">
        <v>14496</v>
      </c>
      <c r="AD120" s="216"/>
      <c r="AG120" s="173">
        <v>1939</v>
      </c>
      <c r="AH120" s="173">
        <v>1930</v>
      </c>
      <c r="AI120" s="173"/>
      <c r="AJ120" s="189"/>
      <c r="AK120" s="173"/>
      <c r="AL120" s="317"/>
      <c r="AM120" s="175" t="s">
        <v>67</v>
      </c>
      <c r="AQ120" s="131"/>
      <c r="AU120" s="317"/>
      <c r="AV120" s="390"/>
      <c r="AW120" s="153">
        <f t="shared" ca="1" si="1"/>
        <v>88</v>
      </c>
    </row>
    <row r="121" spans="1:49" ht="45" customHeight="1" x14ac:dyDescent="0.2">
      <c r="A121" s="245"/>
      <c r="B121" s="183" t="s">
        <v>55</v>
      </c>
      <c r="E121" s="175" t="s">
        <v>91</v>
      </c>
      <c r="F121" s="153" t="s">
        <v>187</v>
      </c>
      <c r="G121" s="131" t="s">
        <v>188</v>
      </c>
      <c r="H121" s="175" t="s">
        <v>59</v>
      </c>
      <c r="I121" s="183" t="s">
        <v>403</v>
      </c>
      <c r="J121" s="173">
        <v>1</v>
      </c>
      <c r="K121" s="326" t="s">
        <v>61</v>
      </c>
      <c r="L121" s="339">
        <v>0</v>
      </c>
      <c r="M121" s="183">
        <v>75</v>
      </c>
      <c r="N121" s="153">
        <v>1938</v>
      </c>
      <c r="P121" s="163"/>
      <c r="R121" s="153">
        <v>1930</v>
      </c>
      <c r="S121" s="183" t="s">
        <v>62</v>
      </c>
      <c r="T121" s="184"/>
      <c r="U121" s="189"/>
      <c r="V121" s="125"/>
      <c r="W121" s="352" t="s">
        <v>404</v>
      </c>
      <c r="X121" s="216" t="s">
        <v>64</v>
      </c>
      <c r="Y121" s="216" t="s">
        <v>65</v>
      </c>
      <c r="Z121" s="129" t="s">
        <v>66</v>
      </c>
      <c r="AA121" s="214"/>
      <c r="AB121" s="215"/>
      <c r="AC121" s="215">
        <v>14496</v>
      </c>
      <c r="AD121" s="216"/>
      <c r="AG121" s="173">
        <v>1939</v>
      </c>
      <c r="AH121" s="173">
        <v>1930</v>
      </c>
      <c r="AI121" s="173"/>
      <c r="AJ121" s="189"/>
      <c r="AK121" s="173"/>
      <c r="AL121" s="317"/>
      <c r="AM121" s="175" t="s">
        <v>67</v>
      </c>
      <c r="AQ121" s="131"/>
      <c r="AU121" s="317"/>
      <c r="AV121" s="390"/>
      <c r="AW121" s="153">
        <f t="shared" ca="1" si="1"/>
        <v>88</v>
      </c>
    </row>
    <row r="122" spans="1:49" ht="45" customHeight="1" x14ac:dyDescent="0.2">
      <c r="A122" s="245"/>
      <c r="B122" s="183" t="s">
        <v>55</v>
      </c>
      <c r="E122" s="175" t="s">
        <v>91</v>
      </c>
      <c r="F122" s="153" t="s">
        <v>187</v>
      </c>
      <c r="G122" s="131" t="s">
        <v>188</v>
      </c>
      <c r="H122" s="175" t="s">
        <v>59</v>
      </c>
      <c r="I122" s="183" t="s">
        <v>405</v>
      </c>
      <c r="J122" s="173">
        <v>1</v>
      </c>
      <c r="K122" s="326" t="s">
        <v>61</v>
      </c>
      <c r="L122" s="339">
        <v>0</v>
      </c>
      <c r="M122" s="183">
        <v>75</v>
      </c>
      <c r="N122" s="153">
        <v>1938</v>
      </c>
      <c r="P122" s="163"/>
      <c r="R122" s="153">
        <v>1930</v>
      </c>
      <c r="S122" s="183" t="s">
        <v>62</v>
      </c>
      <c r="T122" s="184"/>
      <c r="U122" s="189"/>
      <c r="V122" s="125"/>
      <c r="W122" s="352" t="s">
        <v>406</v>
      </c>
      <c r="X122" s="216" t="s">
        <v>64</v>
      </c>
      <c r="Y122" s="216" t="s">
        <v>65</v>
      </c>
      <c r="Z122" s="129" t="s">
        <v>66</v>
      </c>
      <c r="AA122" s="214"/>
      <c r="AB122" s="215"/>
      <c r="AC122" s="215">
        <v>14496</v>
      </c>
      <c r="AD122" s="216"/>
      <c r="AG122" s="173">
        <v>1939</v>
      </c>
      <c r="AH122" s="173">
        <v>1930</v>
      </c>
      <c r="AI122" s="173"/>
      <c r="AJ122" s="189"/>
      <c r="AK122" s="173"/>
      <c r="AL122" s="317"/>
      <c r="AM122" s="175" t="s">
        <v>67</v>
      </c>
      <c r="AQ122" s="131"/>
      <c r="AU122" s="317"/>
      <c r="AV122" s="390"/>
      <c r="AW122" s="153">
        <f t="shared" ca="1" si="1"/>
        <v>88</v>
      </c>
    </row>
    <row r="123" spans="1:49" ht="45" customHeight="1" x14ac:dyDescent="0.2">
      <c r="A123" s="245"/>
      <c r="B123" s="183" t="s">
        <v>55</v>
      </c>
      <c r="E123" s="175" t="s">
        <v>91</v>
      </c>
      <c r="F123" s="153" t="s">
        <v>187</v>
      </c>
      <c r="G123" s="131" t="s">
        <v>188</v>
      </c>
      <c r="H123" s="175" t="s">
        <v>59</v>
      </c>
      <c r="I123" s="183" t="s">
        <v>407</v>
      </c>
      <c r="J123" s="173">
        <v>1</v>
      </c>
      <c r="K123" s="326" t="s">
        <v>61</v>
      </c>
      <c r="L123" s="339">
        <v>0</v>
      </c>
      <c r="M123" s="183">
        <v>75</v>
      </c>
      <c r="N123" s="153">
        <v>1938</v>
      </c>
      <c r="P123" s="163"/>
      <c r="R123" s="153">
        <v>1930</v>
      </c>
      <c r="S123" s="183" t="s">
        <v>62</v>
      </c>
      <c r="T123" s="184"/>
      <c r="U123" s="189"/>
      <c r="V123" s="125"/>
      <c r="W123" s="352" t="s">
        <v>408</v>
      </c>
      <c r="X123" s="216" t="s">
        <v>64</v>
      </c>
      <c r="Y123" s="216" t="s">
        <v>65</v>
      </c>
      <c r="Z123" s="129"/>
      <c r="AA123" s="214"/>
      <c r="AB123" s="215"/>
      <c r="AC123" s="215">
        <v>14496</v>
      </c>
      <c r="AD123" s="216"/>
      <c r="AG123" s="173">
        <v>1939</v>
      </c>
      <c r="AH123" s="173">
        <v>1930</v>
      </c>
      <c r="AI123" s="173"/>
      <c r="AJ123" s="189"/>
      <c r="AK123" s="173"/>
      <c r="AL123" s="317"/>
      <c r="AM123" s="175" t="s">
        <v>67</v>
      </c>
      <c r="AQ123" s="131"/>
      <c r="AU123" s="317"/>
      <c r="AV123" s="390"/>
      <c r="AW123" s="153">
        <f t="shared" ca="1" si="1"/>
        <v>88</v>
      </c>
    </row>
    <row r="124" spans="1:49" ht="45" customHeight="1" x14ac:dyDescent="0.2">
      <c r="A124" s="245"/>
      <c r="B124" s="183" t="s">
        <v>55</v>
      </c>
      <c r="E124" s="175" t="s">
        <v>91</v>
      </c>
      <c r="F124" s="153" t="s">
        <v>187</v>
      </c>
      <c r="G124" s="131" t="s">
        <v>188</v>
      </c>
      <c r="H124" s="175" t="s">
        <v>59</v>
      </c>
      <c r="I124" s="183" t="s">
        <v>409</v>
      </c>
      <c r="J124" s="173">
        <v>1</v>
      </c>
      <c r="K124" s="326" t="s">
        <v>61</v>
      </c>
      <c r="L124" s="339">
        <v>0</v>
      </c>
      <c r="M124" s="183">
        <v>75</v>
      </c>
      <c r="N124" s="153">
        <v>1938</v>
      </c>
      <c r="P124" s="163"/>
      <c r="R124" s="153">
        <v>1930</v>
      </c>
      <c r="S124" s="183" t="s">
        <v>62</v>
      </c>
      <c r="T124" s="184"/>
      <c r="U124" s="189"/>
      <c r="V124" s="125"/>
      <c r="W124" s="352" t="s">
        <v>410</v>
      </c>
      <c r="X124" s="216" t="s">
        <v>64</v>
      </c>
      <c r="Y124" s="216" t="s">
        <v>65</v>
      </c>
      <c r="Z124" s="129"/>
      <c r="AA124" s="214"/>
      <c r="AB124" s="215"/>
      <c r="AC124" s="215">
        <v>14496</v>
      </c>
      <c r="AD124" s="216"/>
      <c r="AG124" s="173">
        <v>1939</v>
      </c>
      <c r="AH124" s="173">
        <v>1930</v>
      </c>
      <c r="AI124" s="173"/>
      <c r="AJ124" s="189"/>
      <c r="AK124" s="173"/>
      <c r="AL124" s="317"/>
      <c r="AM124" s="175" t="s">
        <v>67</v>
      </c>
      <c r="AQ124" s="131"/>
      <c r="AU124" s="317"/>
      <c r="AV124" s="390"/>
      <c r="AW124" s="153">
        <f t="shared" ca="1" si="1"/>
        <v>88</v>
      </c>
    </row>
    <row r="125" spans="1:49" ht="45" customHeight="1" x14ac:dyDescent="0.2">
      <c r="A125" s="245"/>
      <c r="B125" s="183" t="s">
        <v>55</v>
      </c>
      <c r="E125" s="175" t="s">
        <v>91</v>
      </c>
      <c r="F125" s="153" t="s">
        <v>187</v>
      </c>
      <c r="G125" s="131" t="s">
        <v>188</v>
      </c>
      <c r="H125" s="175" t="s">
        <v>59</v>
      </c>
      <c r="I125" s="183" t="s">
        <v>411</v>
      </c>
      <c r="J125" s="173">
        <v>1</v>
      </c>
      <c r="K125" s="326" t="s">
        <v>61</v>
      </c>
      <c r="L125" s="339">
        <v>0</v>
      </c>
      <c r="M125" s="183">
        <v>75</v>
      </c>
      <c r="N125" s="153">
        <v>1938</v>
      </c>
      <c r="P125" s="163"/>
      <c r="R125" s="153">
        <v>1930</v>
      </c>
      <c r="S125" s="183" t="s">
        <v>62</v>
      </c>
      <c r="T125" s="184"/>
      <c r="U125" s="189"/>
      <c r="V125" s="125"/>
      <c r="W125" s="352" t="s">
        <v>412</v>
      </c>
      <c r="X125" s="216" t="s">
        <v>64</v>
      </c>
      <c r="Y125" s="216" t="s">
        <v>65</v>
      </c>
      <c r="Z125" s="129" t="s">
        <v>66</v>
      </c>
      <c r="AA125" s="214"/>
      <c r="AB125" s="215"/>
      <c r="AC125" s="215">
        <v>14496</v>
      </c>
      <c r="AD125" s="216"/>
      <c r="AG125" s="173">
        <v>1939</v>
      </c>
      <c r="AH125" s="173">
        <v>1930</v>
      </c>
      <c r="AI125" s="173"/>
      <c r="AJ125" s="189"/>
      <c r="AK125" s="173"/>
      <c r="AL125" s="317"/>
      <c r="AM125" s="175" t="s">
        <v>67</v>
      </c>
      <c r="AQ125" s="131"/>
      <c r="AU125" s="317"/>
      <c r="AV125" s="390"/>
      <c r="AW125" s="153">
        <f t="shared" ca="1" si="1"/>
        <v>88</v>
      </c>
    </row>
    <row r="126" spans="1:49" ht="45" customHeight="1" x14ac:dyDescent="0.2">
      <c r="A126" s="245"/>
      <c r="B126" s="183" t="s">
        <v>55</v>
      </c>
      <c r="E126" s="175" t="s">
        <v>91</v>
      </c>
      <c r="F126" s="153" t="s">
        <v>187</v>
      </c>
      <c r="G126" s="131" t="s">
        <v>188</v>
      </c>
      <c r="H126" s="175" t="s">
        <v>59</v>
      </c>
      <c r="I126" s="183" t="s">
        <v>413</v>
      </c>
      <c r="J126" s="173">
        <v>1</v>
      </c>
      <c r="K126" s="326" t="s">
        <v>61</v>
      </c>
      <c r="L126" s="339">
        <v>0</v>
      </c>
      <c r="M126" s="183">
        <v>75</v>
      </c>
      <c r="N126" s="153">
        <v>1938</v>
      </c>
      <c r="P126" s="163"/>
      <c r="R126" s="153">
        <v>1930</v>
      </c>
      <c r="S126" s="183" t="s">
        <v>62</v>
      </c>
      <c r="T126" s="184"/>
      <c r="U126" s="189"/>
      <c r="V126" s="125"/>
      <c r="W126" s="352" t="s">
        <v>414</v>
      </c>
      <c r="X126" s="216" t="s">
        <v>64</v>
      </c>
      <c r="Y126" s="216" t="s">
        <v>65</v>
      </c>
      <c r="Z126" s="129" t="s">
        <v>66</v>
      </c>
      <c r="AA126" s="214"/>
      <c r="AB126" s="215"/>
      <c r="AC126" s="215">
        <v>14496</v>
      </c>
      <c r="AD126" s="216"/>
      <c r="AG126" s="173">
        <v>1939</v>
      </c>
      <c r="AH126" s="173">
        <v>1930</v>
      </c>
      <c r="AI126" s="173"/>
      <c r="AJ126" s="189"/>
      <c r="AK126" s="173"/>
      <c r="AL126" s="317"/>
      <c r="AM126" s="175" t="s">
        <v>67</v>
      </c>
      <c r="AQ126" s="131"/>
      <c r="AU126" s="317"/>
      <c r="AV126" s="390"/>
      <c r="AW126" s="153">
        <f t="shared" ca="1" si="1"/>
        <v>88</v>
      </c>
    </row>
    <row r="127" spans="1:49" ht="45" customHeight="1" outlineLevel="1" x14ac:dyDescent="0.2">
      <c r="A127" s="245"/>
      <c r="B127" s="183" t="s">
        <v>55</v>
      </c>
      <c r="E127" s="175" t="s">
        <v>91</v>
      </c>
      <c r="F127" s="153" t="s">
        <v>187</v>
      </c>
      <c r="G127" s="131" t="s">
        <v>188</v>
      </c>
      <c r="H127" s="175" t="s">
        <v>59</v>
      </c>
      <c r="I127" s="183" t="s">
        <v>415</v>
      </c>
      <c r="J127" s="173">
        <v>1</v>
      </c>
      <c r="K127" s="326" t="s">
        <v>61</v>
      </c>
      <c r="L127" s="339">
        <v>0</v>
      </c>
      <c r="M127" s="183">
        <v>75</v>
      </c>
      <c r="N127" s="153">
        <v>1938</v>
      </c>
      <c r="P127" s="163"/>
      <c r="R127" s="153">
        <v>1930</v>
      </c>
      <c r="S127" s="183" t="s">
        <v>62</v>
      </c>
      <c r="T127" s="184"/>
      <c r="U127" s="189"/>
      <c r="V127" s="125"/>
      <c r="W127" s="352" t="s">
        <v>416</v>
      </c>
      <c r="X127" s="216" t="s">
        <v>64</v>
      </c>
      <c r="Y127" s="216" t="s">
        <v>65</v>
      </c>
      <c r="Z127" s="129" t="s">
        <v>66</v>
      </c>
      <c r="AA127" s="214"/>
      <c r="AB127" s="215"/>
      <c r="AC127" s="215">
        <v>14496</v>
      </c>
      <c r="AD127" s="216"/>
      <c r="AG127" s="173">
        <v>1939</v>
      </c>
      <c r="AH127" s="173">
        <v>1930</v>
      </c>
      <c r="AI127" s="173"/>
      <c r="AJ127" s="189"/>
      <c r="AK127" s="173"/>
      <c r="AL127" s="317"/>
      <c r="AM127" s="175" t="s">
        <v>67</v>
      </c>
      <c r="AQ127" s="131"/>
      <c r="AU127" s="317"/>
      <c r="AV127" s="390"/>
      <c r="AW127" s="153">
        <f t="shared" ca="1" si="1"/>
        <v>88</v>
      </c>
    </row>
    <row r="128" spans="1:49" ht="45" customHeight="1" outlineLevel="1" x14ac:dyDescent="0.2">
      <c r="A128" s="245"/>
      <c r="B128" s="183" t="s">
        <v>55</v>
      </c>
      <c r="E128" s="175" t="s">
        <v>91</v>
      </c>
      <c r="F128" s="153" t="s">
        <v>187</v>
      </c>
      <c r="G128" s="131" t="s">
        <v>188</v>
      </c>
      <c r="H128" s="175" t="s">
        <v>59</v>
      </c>
      <c r="I128" s="183" t="s">
        <v>417</v>
      </c>
      <c r="J128" s="173">
        <v>1</v>
      </c>
      <c r="K128" s="326" t="s">
        <v>61</v>
      </c>
      <c r="L128" s="339">
        <v>0</v>
      </c>
      <c r="M128" s="183">
        <v>75</v>
      </c>
      <c r="N128" s="153">
        <v>1938</v>
      </c>
      <c r="P128" s="163"/>
      <c r="R128" s="153">
        <v>1930</v>
      </c>
      <c r="S128" s="183" t="s">
        <v>62</v>
      </c>
      <c r="T128" s="184"/>
      <c r="U128" s="189"/>
      <c r="V128" s="125"/>
      <c r="W128" s="352" t="s">
        <v>418</v>
      </c>
      <c r="X128" s="216" t="s">
        <v>64</v>
      </c>
      <c r="Y128" s="216" t="s">
        <v>65</v>
      </c>
      <c r="Z128" s="129" t="s">
        <v>66</v>
      </c>
      <c r="AA128" s="214"/>
      <c r="AB128" s="215"/>
      <c r="AC128" s="215">
        <v>14496</v>
      </c>
      <c r="AD128" s="216"/>
      <c r="AG128" s="173">
        <v>1939</v>
      </c>
      <c r="AH128" s="173">
        <v>1930</v>
      </c>
      <c r="AI128" s="173"/>
      <c r="AJ128" s="189"/>
      <c r="AK128" s="173"/>
      <c r="AL128" s="317"/>
      <c r="AM128" s="175" t="s">
        <v>67</v>
      </c>
      <c r="AQ128" s="131"/>
      <c r="AU128" s="317"/>
      <c r="AV128" s="390"/>
      <c r="AW128" s="153">
        <f t="shared" ca="1" si="1"/>
        <v>88</v>
      </c>
    </row>
    <row r="129" spans="1:49" ht="45" customHeight="1" x14ac:dyDescent="0.2">
      <c r="A129" s="245"/>
      <c r="B129" s="183" t="s">
        <v>55</v>
      </c>
      <c r="E129" s="175" t="s">
        <v>91</v>
      </c>
      <c r="F129" s="153" t="s">
        <v>187</v>
      </c>
      <c r="G129" s="131" t="s">
        <v>188</v>
      </c>
      <c r="H129" s="175" t="s">
        <v>59</v>
      </c>
      <c r="I129" s="183" t="s">
        <v>419</v>
      </c>
      <c r="J129" s="173">
        <v>1</v>
      </c>
      <c r="K129" s="326" t="s">
        <v>61</v>
      </c>
      <c r="L129" s="339">
        <v>0</v>
      </c>
      <c r="M129" s="183">
        <v>75</v>
      </c>
      <c r="N129" s="153">
        <v>1938</v>
      </c>
      <c r="P129" s="163"/>
      <c r="R129" s="153">
        <v>1930</v>
      </c>
      <c r="S129" s="183" t="s">
        <v>62</v>
      </c>
      <c r="T129" s="184"/>
      <c r="U129" s="189"/>
      <c r="V129" s="125"/>
      <c r="W129" s="352" t="s">
        <v>420</v>
      </c>
      <c r="X129" s="216" t="s">
        <v>64</v>
      </c>
      <c r="Y129" s="216" t="s">
        <v>65</v>
      </c>
      <c r="Z129" s="129" t="s">
        <v>66</v>
      </c>
      <c r="AA129" s="214"/>
      <c r="AB129" s="215"/>
      <c r="AC129" s="215">
        <v>14496</v>
      </c>
      <c r="AD129" s="216"/>
      <c r="AG129" s="173">
        <v>1939</v>
      </c>
      <c r="AH129" s="173">
        <v>1930</v>
      </c>
      <c r="AI129" s="173"/>
      <c r="AJ129" s="189"/>
      <c r="AK129" s="173"/>
      <c r="AL129" s="317"/>
      <c r="AM129" s="175" t="s">
        <v>67</v>
      </c>
      <c r="AQ129" s="131"/>
      <c r="AU129" s="317"/>
      <c r="AV129" s="390"/>
      <c r="AW129" s="153">
        <f t="shared" ca="1" si="1"/>
        <v>88</v>
      </c>
    </row>
    <row r="130" spans="1:49" ht="45" customHeight="1" x14ac:dyDescent="0.2">
      <c r="A130" s="245"/>
      <c r="B130" s="183" t="s">
        <v>55</v>
      </c>
      <c r="E130" s="175" t="s">
        <v>91</v>
      </c>
      <c r="F130" s="153" t="s">
        <v>92</v>
      </c>
      <c r="G130" s="131" t="s">
        <v>93</v>
      </c>
      <c r="H130" s="175" t="s">
        <v>65</v>
      </c>
      <c r="I130" s="183" t="s">
        <v>421</v>
      </c>
      <c r="J130" s="173">
        <v>1</v>
      </c>
      <c r="K130" s="326" t="s">
        <v>61</v>
      </c>
      <c r="L130" s="339">
        <v>1</v>
      </c>
      <c r="M130" s="183">
        <v>76</v>
      </c>
      <c r="N130" s="153">
        <v>1938</v>
      </c>
      <c r="P130" s="163"/>
      <c r="R130" s="153">
        <v>1930</v>
      </c>
      <c r="S130" s="183" t="s">
        <v>62</v>
      </c>
      <c r="T130" s="184"/>
      <c r="U130" s="189"/>
      <c r="V130" s="125"/>
      <c r="W130" s="352" t="s">
        <v>422</v>
      </c>
      <c r="X130" s="216" t="s">
        <v>64</v>
      </c>
      <c r="Y130" s="216" t="s">
        <v>65</v>
      </c>
      <c r="Z130" s="129"/>
      <c r="AA130" s="214"/>
      <c r="AB130" s="215"/>
      <c r="AC130" s="215">
        <v>14005</v>
      </c>
      <c r="AD130" s="216"/>
      <c r="AG130" s="173">
        <v>1938</v>
      </c>
      <c r="AH130" s="173">
        <v>1930</v>
      </c>
      <c r="AI130" s="173"/>
      <c r="AJ130" s="189"/>
      <c r="AK130" s="173"/>
      <c r="AL130" s="317"/>
      <c r="AM130" s="175" t="s">
        <v>67</v>
      </c>
      <c r="AQ130" s="131"/>
      <c r="AV130" s="390"/>
      <c r="AW130" s="153">
        <f t="shared" ref="AW130:AW193" ca="1" si="2">IF(N130&lt;&gt;0,(YEAR( TODAY())-N130),(""))</f>
        <v>88</v>
      </c>
    </row>
    <row r="131" spans="1:49" ht="45" customHeight="1" x14ac:dyDescent="0.2">
      <c r="A131" s="245"/>
      <c r="B131" s="183" t="s">
        <v>55</v>
      </c>
      <c r="E131" s="175" t="s">
        <v>91</v>
      </c>
      <c r="F131" s="153" t="s">
        <v>92</v>
      </c>
      <c r="G131" s="131" t="s">
        <v>93</v>
      </c>
      <c r="H131" s="175" t="s">
        <v>96</v>
      </c>
      <c r="I131" s="183" t="s">
        <v>423</v>
      </c>
      <c r="J131" s="173">
        <v>1</v>
      </c>
      <c r="K131" s="326" t="s">
        <v>61</v>
      </c>
      <c r="L131" s="339">
        <v>1</v>
      </c>
      <c r="M131" s="183">
        <v>77</v>
      </c>
      <c r="N131" s="153">
        <v>1938</v>
      </c>
      <c r="P131" s="163"/>
      <c r="R131" s="153">
        <v>1930</v>
      </c>
      <c r="S131" s="183" t="s">
        <v>62</v>
      </c>
      <c r="T131" s="184"/>
      <c r="U131" s="189"/>
      <c r="V131" s="125"/>
      <c r="W131" s="352" t="s">
        <v>424</v>
      </c>
      <c r="X131" s="216" t="s">
        <v>220</v>
      </c>
      <c r="Y131" s="216" t="s">
        <v>221</v>
      </c>
      <c r="Z131" s="129"/>
      <c r="AA131" s="214">
        <v>17637</v>
      </c>
      <c r="AB131" s="215"/>
      <c r="AC131" s="215"/>
      <c r="AD131" s="153"/>
      <c r="AG131" s="173">
        <v>1948</v>
      </c>
      <c r="AH131" s="173">
        <v>1940</v>
      </c>
      <c r="AI131" s="173"/>
      <c r="AJ131" s="189"/>
      <c r="AK131" s="173"/>
      <c r="AM131" s="175" t="s">
        <v>67</v>
      </c>
      <c r="AO131" s="153" t="s">
        <v>67</v>
      </c>
      <c r="AQ131" s="131"/>
      <c r="AV131" s="390"/>
      <c r="AW131" s="153">
        <f t="shared" ca="1" si="2"/>
        <v>88</v>
      </c>
    </row>
    <row r="132" spans="1:49" ht="45" customHeight="1" x14ac:dyDescent="0.2">
      <c r="A132" s="245"/>
      <c r="B132" s="183" t="s">
        <v>55</v>
      </c>
      <c r="E132" s="175" t="s">
        <v>71</v>
      </c>
      <c r="F132" s="153" t="s">
        <v>425</v>
      </c>
      <c r="G132" s="131" t="s">
        <v>426</v>
      </c>
      <c r="H132" s="175" t="s">
        <v>96</v>
      </c>
      <c r="I132" s="183" t="s">
        <v>427</v>
      </c>
      <c r="J132" s="173">
        <v>1</v>
      </c>
      <c r="K132" s="326" t="s">
        <v>61</v>
      </c>
      <c r="L132" s="339">
        <v>1</v>
      </c>
      <c r="M132" s="183">
        <v>78</v>
      </c>
      <c r="N132" s="153">
        <v>1938</v>
      </c>
      <c r="P132" s="163"/>
      <c r="R132" s="153">
        <v>1930</v>
      </c>
      <c r="S132" s="183" t="s">
        <v>62</v>
      </c>
      <c r="T132" s="184"/>
      <c r="U132" s="189"/>
      <c r="V132" s="125"/>
      <c r="W132" s="352" t="s">
        <v>428</v>
      </c>
      <c r="X132" s="216" t="s">
        <v>220</v>
      </c>
      <c r="Y132" s="216" t="s">
        <v>221</v>
      </c>
      <c r="Z132" s="129"/>
      <c r="AA132" s="214">
        <v>15003</v>
      </c>
      <c r="AB132" s="215"/>
      <c r="AC132" s="215"/>
      <c r="AD132" s="153"/>
      <c r="AG132" s="173">
        <v>1941</v>
      </c>
      <c r="AH132" s="173">
        <v>1940</v>
      </c>
      <c r="AI132" s="173"/>
      <c r="AJ132" s="189"/>
      <c r="AK132" s="173"/>
      <c r="AM132" s="175" t="s">
        <v>67</v>
      </c>
      <c r="AO132" s="153" t="s">
        <v>67</v>
      </c>
      <c r="AQ132" s="131"/>
      <c r="AU132" s="317"/>
      <c r="AV132" s="390"/>
      <c r="AW132" s="153">
        <f t="shared" ca="1" si="2"/>
        <v>88</v>
      </c>
    </row>
    <row r="133" spans="1:49" ht="45" customHeight="1" outlineLevel="1" x14ac:dyDescent="0.2">
      <c r="A133" s="245"/>
      <c r="B133" s="183" t="s">
        <v>55</v>
      </c>
      <c r="E133" s="318" t="s">
        <v>71</v>
      </c>
      <c r="F133" s="154" t="s">
        <v>180</v>
      </c>
      <c r="G133" s="418" t="s">
        <v>181</v>
      </c>
      <c r="H133" s="318" t="s">
        <v>59</v>
      </c>
      <c r="I133" s="202" t="s">
        <v>429</v>
      </c>
      <c r="J133" s="173">
        <v>1</v>
      </c>
      <c r="K133" s="326" t="s">
        <v>61</v>
      </c>
      <c r="L133" s="339">
        <v>1</v>
      </c>
      <c r="M133" s="183">
        <v>79</v>
      </c>
      <c r="N133" s="153">
        <v>1938</v>
      </c>
      <c r="P133" s="163"/>
      <c r="R133" s="153">
        <v>1930</v>
      </c>
      <c r="S133" s="183" t="s">
        <v>62</v>
      </c>
      <c r="T133" s="184"/>
      <c r="U133" s="189"/>
      <c r="V133" s="125"/>
      <c r="W133" s="318" t="s">
        <v>430</v>
      </c>
      <c r="X133" s="283" t="s">
        <v>64</v>
      </c>
      <c r="Y133" s="283" t="s">
        <v>65</v>
      </c>
      <c r="Z133" s="351" t="s">
        <v>66</v>
      </c>
      <c r="AA133" s="214"/>
      <c r="AB133" s="215"/>
      <c r="AC133" s="215">
        <v>14058</v>
      </c>
      <c r="AD133" s="216"/>
      <c r="AG133" s="173">
        <v>1938</v>
      </c>
      <c r="AH133" s="173">
        <v>1930</v>
      </c>
      <c r="AI133" s="173"/>
      <c r="AJ133" s="189"/>
      <c r="AK133" s="173"/>
      <c r="AL133" s="317"/>
      <c r="AM133" s="175" t="s">
        <v>67</v>
      </c>
      <c r="AQ133" s="131"/>
      <c r="AU133" s="317"/>
      <c r="AV133" s="390"/>
      <c r="AW133" s="153">
        <f t="shared" ca="1" si="2"/>
        <v>88</v>
      </c>
    </row>
    <row r="134" spans="1:49" ht="45" customHeight="1" outlineLevel="1" x14ac:dyDescent="0.2">
      <c r="A134" s="245"/>
      <c r="B134" s="183" t="s">
        <v>55</v>
      </c>
      <c r="E134" s="318" t="s">
        <v>71</v>
      </c>
      <c r="F134" s="154" t="s">
        <v>180</v>
      </c>
      <c r="G134" s="418" t="s">
        <v>181</v>
      </c>
      <c r="H134" s="318" t="s">
        <v>59</v>
      </c>
      <c r="I134" s="202" t="s">
        <v>431</v>
      </c>
      <c r="J134" s="173">
        <v>1</v>
      </c>
      <c r="K134" s="326" t="s">
        <v>61</v>
      </c>
      <c r="L134" s="339">
        <v>0</v>
      </c>
      <c r="M134" s="183">
        <v>79</v>
      </c>
      <c r="N134" s="153">
        <v>1938</v>
      </c>
      <c r="P134" s="163"/>
      <c r="R134" s="153">
        <v>1930</v>
      </c>
      <c r="S134" s="183" t="s">
        <v>62</v>
      </c>
      <c r="T134" s="184"/>
      <c r="U134" s="189"/>
      <c r="V134" s="125"/>
      <c r="W134" s="318" t="s">
        <v>432</v>
      </c>
      <c r="X134" s="283" t="s">
        <v>64</v>
      </c>
      <c r="Y134" s="283" t="s">
        <v>65</v>
      </c>
      <c r="Z134" s="351" t="s">
        <v>66</v>
      </c>
      <c r="AA134" s="214"/>
      <c r="AB134" s="215"/>
      <c r="AC134" s="215">
        <v>14058</v>
      </c>
      <c r="AD134" s="216"/>
      <c r="AG134" s="173">
        <v>1938</v>
      </c>
      <c r="AH134" s="173">
        <v>1930</v>
      </c>
      <c r="AI134" s="173"/>
      <c r="AJ134" s="189"/>
      <c r="AK134" s="173"/>
      <c r="AL134" s="317"/>
      <c r="AM134" s="175" t="s">
        <v>67</v>
      </c>
      <c r="AQ134" s="131"/>
      <c r="AU134" s="317"/>
      <c r="AV134" s="390"/>
      <c r="AW134" s="153">
        <f t="shared" ca="1" si="2"/>
        <v>88</v>
      </c>
    </row>
    <row r="135" spans="1:49" ht="45" customHeight="1" outlineLevel="1" x14ac:dyDescent="0.2">
      <c r="A135" s="245"/>
      <c r="B135" s="183" t="s">
        <v>55</v>
      </c>
      <c r="E135" s="318" t="s">
        <v>71</v>
      </c>
      <c r="F135" s="154" t="s">
        <v>180</v>
      </c>
      <c r="G135" s="418" t="s">
        <v>181</v>
      </c>
      <c r="H135" s="318" t="s">
        <v>59</v>
      </c>
      <c r="I135" s="202" t="s">
        <v>102</v>
      </c>
      <c r="J135" s="173">
        <v>1</v>
      </c>
      <c r="K135" s="326" t="s">
        <v>61</v>
      </c>
      <c r="L135" s="339">
        <v>0</v>
      </c>
      <c r="M135" s="183">
        <v>79</v>
      </c>
      <c r="N135" s="153">
        <v>1938</v>
      </c>
      <c r="P135" s="163"/>
      <c r="R135" s="153">
        <v>1930</v>
      </c>
      <c r="S135" s="183" t="s">
        <v>62</v>
      </c>
      <c r="T135" s="184"/>
      <c r="U135" s="189"/>
      <c r="V135" s="125"/>
      <c r="W135" s="318" t="s">
        <v>433</v>
      </c>
      <c r="X135" s="283" t="s">
        <v>64</v>
      </c>
      <c r="Y135" s="283" t="s">
        <v>65</v>
      </c>
      <c r="Z135" s="351" t="s">
        <v>66</v>
      </c>
      <c r="AA135" s="214"/>
      <c r="AB135" s="215"/>
      <c r="AC135" s="215">
        <v>14058</v>
      </c>
      <c r="AD135" s="216"/>
      <c r="AG135" s="173">
        <v>1938</v>
      </c>
      <c r="AH135" s="173">
        <v>1930</v>
      </c>
      <c r="AI135" s="173"/>
      <c r="AJ135" s="189"/>
      <c r="AK135" s="173"/>
      <c r="AL135" s="317"/>
      <c r="AM135" s="175" t="s">
        <v>67</v>
      </c>
      <c r="AQ135" s="131"/>
      <c r="AU135" s="317"/>
      <c r="AV135" s="390"/>
      <c r="AW135" s="153">
        <f t="shared" ca="1" si="2"/>
        <v>88</v>
      </c>
    </row>
    <row r="136" spans="1:49" ht="45" customHeight="1" outlineLevel="1" x14ac:dyDescent="0.2">
      <c r="A136" s="245"/>
      <c r="B136" s="183" t="s">
        <v>55</v>
      </c>
      <c r="E136" s="318" t="s">
        <v>71</v>
      </c>
      <c r="F136" s="154" t="s">
        <v>180</v>
      </c>
      <c r="G136" s="418" t="s">
        <v>181</v>
      </c>
      <c r="H136" s="318" t="s">
        <v>59</v>
      </c>
      <c r="I136" s="202" t="s">
        <v>434</v>
      </c>
      <c r="J136" s="173">
        <v>1</v>
      </c>
      <c r="K136" s="326" t="s">
        <v>61</v>
      </c>
      <c r="L136" s="339">
        <v>1</v>
      </c>
      <c r="M136" s="183">
        <v>80</v>
      </c>
      <c r="N136" s="153">
        <v>1938</v>
      </c>
      <c r="P136" s="163"/>
      <c r="R136" s="153">
        <v>1930</v>
      </c>
      <c r="S136" s="183" t="s">
        <v>62</v>
      </c>
      <c r="T136" s="184"/>
      <c r="U136" s="189"/>
      <c r="V136" s="125"/>
      <c r="W136" s="318" t="s">
        <v>435</v>
      </c>
      <c r="X136" s="283" t="s">
        <v>64</v>
      </c>
      <c r="Y136" s="283" t="s">
        <v>65</v>
      </c>
      <c r="Z136" s="351" t="s">
        <v>66</v>
      </c>
      <c r="AA136" s="214"/>
      <c r="AB136" s="215"/>
      <c r="AC136" s="215">
        <v>14045</v>
      </c>
      <c r="AD136" s="216"/>
      <c r="AG136" s="173">
        <v>1938</v>
      </c>
      <c r="AH136" s="173">
        <v>1930</v>
      </c>
      <c r="AI136" s="173"/>
      <c r="AJ136" s="189"/>
      <c r="AK136" s="173"/>
      <c r="AL136" s="317"/>
      <c r="AM136" s="175" t="s">
        <v>67</v>
      </c>
      <c r="AQ136" s="131"/>
      <c r="AU136" s="317"/>
      <c r="AV136" s="390"/>
      <c r="AW136" s="153">
        <f t="shared" ca="1" si="2"/>
        <v>88</v>
      </c>
    </row>
    <row r="137" spans="1:49" ht="45" customHeight="1" x14ac:dyDescent="0.2">
      <c r="A137" s="245"/>
      <c r="B137" s="183" t="s">
        <v>55</v>
      </c>
      <c r="E137" s="175" t="s">
        <v>71</v>
      </c>
      <c r="F137" s="153" t="s">
        <v>180</v>
      </c>
      <c r="G137" s="131" t="s">
        <v>181</v>
      </c>
      <c r="H137" s="175" t="s">
        <v>65</v>
      </c>
      <c r="I137" s="183" t="s">
        <v>436</v>
      </c>
      <c r="J137" s="173">
        <v>1</v>
      </c>
      <c r="K137" s="326" t="s">
        <v>61</v>
      </c>
      <c r="L137" s="339">
        <v>1</v>
      </c>
      <c r="M137" s="183">
        <v>81</v>
      </c>
      <c r="N137" s="153">
        <v>1938</v>
      </c>
      <c r="P137" s="163"/>
      <c r="R137" s="153">
        <v>1930</v>
      </c>
      <c r="S137" s="183" t="s">
        <v>62</v>
      </c>
      <c r="T137" s="184"/>
      <c r="U137" s="189"/>
      <c r="V137" s="125"/>
      <c r="W137" s="352" t="s">
        <v>437</v>
      </c>
      <c r="X137" s="216" t="s">
        <v>64</v>
      </c>
      <c r="Y137" s="216" t="s">
        <v>65</v>
      </c>
      <c r="Z137" s="129"/>
      <c r="AA137" s="214"/>
      <c r="AB137" s="215">
        <v>15063</v>
      </c>
      <c r="AC137" s="215">
        <v>15063</v>
      </c>
      <c r="AD137" s="216"/>
      <c r="AG137" s="173">
        <v>1941</v>
      </c>
      <c r="AH137" s="173">
        <v>1940</v>
      </c>
      <c r="AI137" s="173"/>
      <c r="AJ137" s="189"/>
      <c r="AK137" s="173"/>
      <c r="AL137" s="317"/>
      <c r="AM137" s="175" t="s">
        <v>67</v>
      </c>
      <c r="AQ137" s="131"/>
      <c r="AU137" s="317"/>
      <c r="AV137" s="390"/>
      <c r="AW137" s="153">
        <f t="shared" ca="1" si="2"/>
        <v>88</v>
      </c>
    </row>
    <row r="138" spans="1:49" ht="45" customHeight="1" x14ac:dyDescent="0.2">
      <c r="A138" s="245"/>
      <c r="B138" s="183" t="s">
        <v>55</v>
      </c>
      <c r="E138" s="318" t="s">
        <v>71</v>
      </c>
      <c r="F138" s="154" t="s">
        <v>180</v>
      </c>
      <c r="G138" s="418" t="s">
        <v>181</v>
      </c>
      <c r="H138" s="318" t="s">
        <v>59</v>
      </c>
      <c r="I138" s="202" t="s">
        <v>438</v>
      </c>
      <c r="J138" s="173">
        <v>1</v>
      </c>
      <c r="K138" s="326" t="s">
        <v>61</v>
      </c>
      <c r="L138" s="339">
        <v>1</v>
      </c>
      <c r="M138" s="183">
        <v>82</v>
      </c>
      <c r="N138" s="153">
        <v>1938</v>
      </c>
      <c r="P138" s="163"/>
      <c r="R138" s="153">
        <v>1930</v>
      </c>
      <c r="S138" s="183" t="s">
        <v>62</v>
      </c>
      <c r="T138" s="184"/>
      <c r="U138" s="189"/>
      <c r="V138" s="125"/>
      <c r="W138" s="318" t="s">
        <v>439</v>
      </c>
      <c r="X138" s="283" t="s">
        <v>64</v>
      </c>
      <c r="Y138" s="283" t="s">
        <v>65</v>
      </c>
      <c r="Z138" s="351" t="s">
        <v>66</v>
      </c>
      <c r="AA138" s="214"/>
      <c r="AB138" s="215"/>
      <c r="AC138" s="215">
        <v>14051</v>
      </c>
      <c r="AD138" s="216"/>
      <c r="AG138" s="173">
        <v>1938</v>
      </c>
      <c r="AH138" s="173">
        <v>1930</v>
      </c>
      <c r="AI138" s="173"/>
      <c r="AJ138" s="189"/>
      <c r="AK138" s="173"/>
      <c r="AL138" s="317"/>
      <c r="AM138" s="175" t="s">
        <v>67</v>
      </c>
      <c r="AQ138" s="131"/>
      <c r="AU138" s="317"/>
      <c r="AV138" s="390"/>
      <c r="AW138" s="153">
        <f t="shared" ca="1" si="2"/>
        <v>88</v>
      </c>
    </row>
    <row r="139" spans="1:49" ht="45" customHeight="1" x14ac:dyDescent="0.2">
      <c r="A139" s="245"/>
      <c r="B139" s="183" t="s">
        <v>55</v>
      </c>
      <c r="E139" s="318" t="s">
        <v>71</v>
      </c>
      <c r="F139" s="154" t="s">
        <v>180</v>
      </c>
      <c r="G139" s="418" t="s">
        <v>181</v>
      </c>
      <c r="H139" s="318" t="s">
        <v>59</v>
      </c>
      <c r="I139" s="202" t="s">
        <v>440</v>
      </c>
      <c r="J139" s="173">
        <v>1</v>
      </c>
      <c r="K139" s="326" t="s">
        <v>61</v>
      </c>
      <c r="L139" s="339">
        <v>1</v>
      </c>
      <c r="M139" s="183">
        <v>83</v>
      </c>
      <c r="N139" s="153">
        <v>1938</v>
      </c>
      <c r="P139" s="163"/>
      <c r="R139" s="153">
        <v>1930</v>
      </c>
      <c r="S139" s="183" t="s">
        <v>62</v>
      </c>
      <c r="T139" s="184"/>
      <c r="U139" s="189"/>
      <c r="V139" s="125"/>
      <c r="W139" s="318" t="s">
        <v>441</v>
      </c>
      <c r="X139" s="283" t="s">
        <v>64</v>
      </c>
      <c r="Y139" s="283" t="s">
        <v>65</v>
      </c>
      <c r="Z139" s="351" t="s">
        <v>66</v>
      </c>
      <c r="AA139" s="214"/>
      <c r="AB139" s="215"/>
      <c r="AC139" s="215">
        <v>14051</v>
      </c>
      <c r="AD139" s="216"/>
      <c r="AG139" s="173">
        <v>1938</v>
      </c>
      <c r="AH139" s="173">
        <v>1930</v>
      </c>
      <c r="AI139" s="173"/>
      <c r="AJ139" s="189"/>
      <c r="AK139" s="173"/>
      <c r="AL139" s="317"/>
      <c r="AM139" s="175" t="s">
        <v>67</v>
      </c>
      <c r="AQ139" s="131"/>
      <c r="AU139" s="317"/>
      <c r="AV139" s="390"/>
      <c r="AW139" s="153">
        <f t="shared" ca="1" si="2"/>
        <v>88</v>
      </c>
    </row>
    <row r="140" spans="1:49" ht="45" customHeight="1" outlineLevel="1" x14ac:dyDescent="0.2">
      <c r="A140" s="245"/>
      <c r="B140" s="183" t="s">
        <v>55</v>
      </c>
      <c r="E140" s="175" t="s">
        <v>71</v>
      </c>
      <c r="F140" s="153" t="s">
        <v>180</v>
      </c>
      <c r="G140" s="131" t="s">
        <v>181</v>
      </c>
      <c r="H140" s="175" t="s">
        <v>65</v>
      </c>
      <c r="I140" s="183" t="s">
        <v>442</v>
      </c>
      <c r="J140" s="173">
        <v>1</v>
      </c>
      <c r="K140" s="326" t="s">
        <v>61</v>
      </c>
      <c r="L140" s="339">
        <v>1</v>
      </c>
      <c r="M140" s="183">
        <v>84</v>
      </c>
      <c r="N140" s="153">
        <v>1938</v>
      </c>
      <c r="P140" s="163"/>
      <c r="R140" s="153">
        <v>1930</v>
      </c>
      <c r="S140" s="183" t="s">
        <v>62</v>
      </c>
      <c r="T140" s="184"/>
      <c r="U140" s="189"/>
      <c r="V140" s="125"/>
      <c r="W140" s="352" t="s">
        <v>443</v>
      </c>
      <c r="X140" s="216" t="s">
        <v>64</v>
      </c>
      <c r="Y140" s="216" t="s">
        <v>65</v>
      </c>
      <c r="Z140" s="129" t="s">
        <v>66</v>
      </c>
      <c r="AA140" s="214"/>
      <c r="AB140" s="215"/>
      <c r="AC140" s="215">
        <v>14025</v>
      </c>
      <c r="AD140" s="216"/>
      <c r="AG140" s="173">
        <v>1938</v>
      </c>
      <c r="AH140" s="173">
        <v>1930</v>
      </c>
      <c r="AI140" s="173"/>
      <c r="AJ140" s="189"/>
      <c r="AK140" s="173"/>
      <c r="AL140" s="317"/>
      <c r="AM140" s="175" t="s">
        <v>67</v>
      </c>
      <c r="AQ140" s="131"/>
      <c r="AU140" s="317" t="s">
        <v>444</v>
      </c>
      <c r="AV140" s="390"/>
      <c r="AW140" s="153">
        <f t="shared" ca="1" si="2"/>
        <v>88</v>
      </c>
    </row>
    <row r="141" spans="1:49" ht="45" customHeight="1" x14ac:dyDescent="0.2">
      <c r="A141" s="245"/>
      <c r="B141" s="183" t="s">
        <v>55</v>
      </c>
      <c r="E141" s="175" t="s">
        <v>91</v>
      </c>
      <c r="F141" s="153" t="s">
        <v>92</v>
      </c>
      <c r="G141" s="131" t="s">
        <v>93</v>
      </c>
      <c r="H141" s="175" t="s">
        <v>65</v>
      </c>
      <c r="I141" s="183" t="s">
        <v>445</v>
      </c>
      <c r="J141" s="173">
        <v>1</v>
      </c>
      <c r="K141" s="326" t="s">
        <v>61</v>
      </c>
      <c r="L141" s="339">
        <v>1</v>
      </c>
      <c r="M141" s="183">
        <v>85</v>
      </c>
      <c r="N141" s="153">
        <v>1938</v>
      </c>
      <c r="P141" s="163"/>
      <c r="R141" s="153">
        <v>1930</v>
      </c>
      <c r="S141" s="183" t="s">
        <v>62</v>
      </c>
      <c r="T141" s="184"/>
      <c r="U141" s="189"/>
      <c r="V141" s="125"/>
      <c r="W141" s="352" t="s">
        <v>446</v>
      </c>
      <c r="X141" s="216" t="s">
        <v>64</v>
      </c>
      <c r="Y141" s="216" t="s">
        <v>65</v>
      </c>
      <c r="Z141" s="129"/>
      <c r="AA141" s="214"/>
      <c r="AB141" s="215">
        <v>14091</v>
      </c>
      <c r="AC141" s="215">
        <v>14091</v>
      </c>
      <c r="AD141" s="216"/>
      <c r="AG141" s="173">
        <v>1938</v>
      </c>
      <c r="AH141" s="173">
        <v>1930</v>
      </c>
      <c r="AI141" s="173"/>
      <c r="AJ141" s="189"/>
      <c r="AK141" s="173"/>
      <c r="AL141" s="317"/>
      <c r="AM141" s="175" t="s">
        <v>67</v>
      </c>
      <c r="AO141" s="153" t="s">
        <v>108</v>
      </c>
      <c r="AP141" s="153" t="s">
        <v>112</v>
      </c>
      <c r="AQ141" s="392" t="s">
        <v>112</v>
      </c>
      <c r="AR141" s="253" t="s">
        <v>81</v>
      </c>
      <c r="AS141" s="157"/>
      <c r="AT141" s="157">
        <v>1990</v>
      </c>
      <c r="AU141" s="156" t="s">
        <v>7833</v>
      </c>
      <c r="AV141" s="432"/>
      <c r="AW141" s="153">
        <f t="shared" ca="1" si="2"/>
        <v>88</v>
      </c>
    </row>
    <row r="142" spans="1:49" ht="45" customHeight="1" outlineLevel="1" x14ac:dyDescent="0.2">
      <c r="A142" s="245"/>
      <c r="B142" s="183" t="s">
        <v>55</v>
      </c>
      <c r="E142" s="318" t="s">
        <v>71</v>
      </c>
      <c r="F142" s="154" t="s">
        <v>180</v>
      </c>
      <c r="G142" s="418" t="s">
        <v>181</v>
      </c>
      <c r="H142" s="318" t="s">
        <v>59</v>
      </c>
      <c r="I142" s="202" t="s">
        <v>447</v>
      </c>
      <c r="J142" s="173">
        <v>1</v>
      </c>
      <c r="K142" s="326" t="s">
        <v>61</v>
      </c>
      <c r="L142" s="339">
        <v>1</v>
      </c>
      <c r="M142" s="183">
        <v>86</v>
      </c>
      <c r="N142" s="153">
        <v>1938</v>
      </c>
      <c r="P142" s="163"/>
      <c r="R142" s="153">
        <v>1930</v>
      </c>
      <c r="S142" s="183" t="s">
        <v>62</v>
      </c>
      <c r="T142" s="184"/>
      <c r="U142" s="189"/>
      <c r="V142" s="125"/>
      <c r="W142" s="318" t="s">
        <v>448</v>
      </c>
      <c r="X142" s="283" t="s">
        <v>64</v>
      </c>
      <c r="Y142" s="283" t="s">
        <v>65</v>
      </c>
      <c r="Z142" s="351" t="s">
        <v>66</v>
      </c>
      <c r="AA142" s="214"/>
      <c r="AB142" s="215">
        <v>13970</v>
      </c>
      <c r="AC142" s="215">
        <v>13970</v>
      </c>
      <c r="AD142" s="216"/>
      <c r="AG142" s="173">
        <v>1938</v>
      </c>
      <c r="AH142" s="173">
        <v>1930</v>
      </c>
      <c r="AI142" s="173"/>
      <c r="AJ142" s="189"/>
      <c r="AK142" s="173"/>
      <c r="AL142" s="317"/>
      <c r="AM142" s="175" t="s">
        <v>67</v>
      </c>
      <c r="AQ142" s="131"/>
      <c r="AU142" s="317"/>
      <c r="AV142" s="390"/>
      <c r="AW142" s="153">
        <f t="shared" ca="1" si="2"/>
        <v>88</v>
      </c>
    </row>
    <row r="143" spans="1:49" ht="45" customHeight="1" x14ac:dyDescent="0.2">
      <c r="A143" s="245"/>
      <c r="B143" s="183" t="s">
        <v>55</v>
      </c>
      <c r="E143" s="175" t="s">
        <v>91</v>
      </c>
      <c r="F143" s="153" t="s">
        <v>92</v>
      </c>
      <c r="G143" s="131" t="s">
        <v>93</v>
      </c>
      <c r="H143" s="175" t="s">
        <v>379</v>
      </c>
      <c r="I143" s="183" t="s">
        <v>449</v>
      </c>
      <c r="J143" s="173">
        <v>1</v>
      </c>
      <c r="K143" s="326" t="s">
        <v>61</v>
      </c>
      <c r="L143" s="339">
        <v>1</v>
      </c>
      <c r="M143" s="183">
        <v>87</v>
      </c>
      <c r="N143" s="153">
        <v>1938</v>
      </c>
      <c r="P143" s="163"/>
      <c r="R143" s="153">
        <v>1930</v>
      </c>
      <c r="S143" s="183" t="s">
        <v>62</v>
      </c>
      <c r="T143" s="184"/>
      <c r="U143" s="189"/>
      <c r="V143" s="125"/>
      <c r="W143" s="352" t="s">
        <v>450</v>
      </c>
      <c r="X143" s="216" t="s">
        <v>99</v>
      </c>
      <c r="Y143" s="216" t="s">
        <v>382</v>
      </c>
      <c r="Z143" s="129"/>
      <c r="AA143" s="214"/>
      <c r="AB143" s="215">
        <v>14076</v>
      </c>
      <c r="AC143" s="215"/>
      <c r="AD143" s="153"/>
      <c r="AG143" s="173">
        <v>1938</v>
      </c>
      <c r="AH143" s="173">
        <v>1930</v>
      </c>
      <c r="AI143" s="173"/>
      <c r="AJ143" s="189"/>
      <c r="AK143" s="173"/>
      <c r="AL143" s="317"/>
      <c r="AM143" s="175" t="s">
        <v>67</v>
      </c>
      <c r="AO143" s="153" t="s">
        <v>67</v>
      </c>
      <c r="AQ143" s="131"/>
      <c r="AV143" s="390"/>
      <c r="AW143" s="153">
        <f t="shared" ca="1" si="2"/>
        <v>88</v>
      </c>
    </row>
    <row r="144" spans="1:49" ht="45" customHeight="1" outlineLevel="1" x14ac:dyDescent="0.2">
      <c r="A144" s="245"/>
      <c r="B144" s="183" t="s">
        <v>55</v>
      </c>
      <c r="E144" s="175" t="s">
        <v>91</v>
      </c>
      <c r="F144" s="153" t="s">
        <v>92</v>
      </c>
      <c r="G144" s="131" t="s">
        <v>93</v>
      </c>
      <c r="H144" s="175" t="s">
        <v>379</v>
      </c>
      <c r="I144" s="183" t="s">
        <v>451</v>
      </c>
      <c r="J144" s="173">
        <v>1</v>
      </c>
      <c r="K144" s="326" t="s">
        <v>61</v>
      </c>
      <c r="L144" s="339">
        <v>0</v>
      </c>
      <c r="M144" s="183">
        <v>87</v>
      </c>
      <c r="N144" s="153">
        <v>1938</v>
      </c>
      <c r="P144" s="163"/>
      <c r="R144" s="153">
        <v>1930</v>
      </c>
      <c r="S144" s="183" t="s">
        <v>62</v>
      </c>
      <c r="T144" s="184"/>
      <c r="U144" s="189"/>
      <c r="V144" s="125"/>
      <c r="W144" s="352" t="s">
        <v>452</v>
      </c>
      <c r="X144" s="216" t="s">
        <v>99</v>
      </c>
      <c r="Y144" s="216" t="s">
        <v>382</v>
      </c>
      <c r="Z144" s="129"/>
      <c r="AA144" s="214"/>
      <c r="AB144" s="215">
        <v>18891</v>
      </c>
      <c r="AC144" s="215"/>
      <c r="AD144" s="153"/>
      <c r="AG144" s="173">
        <v>1951</v>
      </c>
      <c r="AH144" s="173">
        <v>1950</v>
      </c>
      <c r="AI144" s="173"/>
      <c r="AJ144" s="189"/>
      <c r="AK144" s="173"/>
      <c r="AL144" s="317"/>
      <c r="AM144" s="175" t="s">
        <v>67</v>
      </c>
      <c r="AO144" s="153" t="s">
        <v>67</v>
      </c>
      <c r="AQ144" s="131"/>
      <c r="AU144" s="131" t="s">
        <v>453</v>
      </c>
      <c r="AV144" s="390"/>
      <c r="AW144" s="153">
        <f t="shared" ca="1" si="2"/>
        <v>88</v>
      </c>
    </row>
    <row r="145" spans="1:49" ht="45" customHeight="1" x14ac:dyDescent="0.2">
      <c r="A145" s="245"/>
      <c r="B145" s="183" t="s">
        <v>68</v>
      </c>
      <c r="I145" s="183" t="s">
        <v>69</v>
      </c>
      <c r="J145" s="173">
        <v>0</v>
      </c>
      <c r="K145" s="327"/>
      <c r="L145" s="339">
        <v>1</v>
      </c>
      <c r="M145" s="183">
        <v>88</v>
      </c>
      <c r="P145" s="163"/>
      <c r="R145" s="153" t="s">
        <v>68</v>
      </c>
      <c r="S145" s="183" t="s">
        <v>68</v>
      </c>
      <c r="T145" s="184"/>
      <c r="U145" s="189"/>
      <c r="V145" s="125"/>
      <c r="W145" s="255" t="s">
        <v>70</v>
      </c>
      <c r="X145" s="216"/>
      <c r="Y145" s="216"/>
      <c r="Z145" s="129"/>
      <c r="AA145" s="214"/>
      <c r="AB145" s="215"/>
      <c r="AC145" s="215"/>
      <c r="AD145" s="153"/>
      <c r="AI145" s="173"/>
      <c r="AJ145" s="189"/>
      <c r="AK145" s="173"/>
      <c r="AL145" s="317"/>
      <c r="AQ145" s="131"/>
      <c r="AU145" s="317"/>
      <c r="AV145" s="390"/>
      <c r="AW145" s="153" t="str">
        <f t="shared" ca="1" si="2"/>
        <v/>
      </c>
    </row>
    <row r="146" spans="1:49" ht="45" customHeight="1" outlineLevel="1" x14ac:dyDescent="0.2">
      <c r="A146" s="245"/>
      <c r="B146" s="183" t="s">
        <v>55</v>
      </c>
      <c r="E146" s="175" t="s">
        <v>71</v>
      </c>
      <c r="F146" s="153" t="s">
        <v>180</v>
      </c>
      <c r="G146" s="131" t="s">
        <v>181</v>
      </c>
      <c r="H146" s="175" t="s">
        <v>59</v>
      </c>
      <c r="I146" s="183" t="s">
        <v>229</v>
      </c>
      <c r="J146" s="173">
        <v>1</v>
      </c>
      <c r="K146" s="326" t="s">
        <v>61</v>
      </c>
      <c r="L146" s="339">
        <v>1</v>
      </c>
      <c r="M146" s="183">
        <v>89</v>
      </c>
      <c r="N146" s="153">
        <v>1938</v>
      </c>
      <c r="P146" s="163"/>
      <c r="R146" s="153">
        <v>1930</v>
      </c>
      <c r="S146" s="183" t="s">
        <v>62</v>
      </c>
      <c r="T146" s="184"/>
      <c r="U146" s="189"/>
      <c r="V146" s="125"/>
      <c r="W146" s="352" t="s">
        <v>454</v>
      </c>
      <c r="X146" s="216" t="s">
        <v>64</v>
      </c>
      <c r="Y146" s="216" t="s">
        <v>65</v>
      </c>
      <c r="Z146" s="129" t="s">
        <v>66</v>
      </c>
      <c r="AA146" s="214"/>
      <c r="AB146" s="215"/>
      <c r="AC146" s="215">
        <v>14025</v>
      </c>
      <c r="AD146" s="216"/>
      <c r="AG146" s="173">
        <v>1938</v>
      </c>
      <c r="AH146" s="173">
        <v>1930</v>
      </c>
      <c r="AI146" s="173"/>
      <c r="AJ146" s="189"/>
      <c r="AK146" s="173"/>
      <c r="AL146" s="317" t="s">
        <v>184</v>
      </c>
      <c r="AM146" s="175" t="s">
        <v>67</v>
      </c>
      <c r="AQ146" s="131"/>
      <c r="AU146" s="317"/>
      <c r="AV146" s="390"/>
      <c r="AW146" s="153">
        <f t="shared" ca="1" si="2"/>
        <v>88</v>
      </c>
    </row>
    <row r="147" spans="1:49" ht="45" customHeight="1" x14ac:dyDescent="0.2">
      <c r="A147" s="245"/>
      <c r="B147" s="183" t="s">
        <v>55</v>
      </c>
      <c r="E147" s="175" t="s">
        <v>71</v>
      </c>
      <c r="F147" s="153" t="s">
        <v>180</v>
      </c>
      <c r="G147" s="131" t="s">
        <v>181</v>
      </c>
      <c r="H147" s="175" t="s">
        <v>59</v>
      </c>
      <c r="I147" s="183" t="s">
        <v>455</v>
      </c>
      <c r="J147" s="173">
        <v>1</v>
      </c>
      <c r="K147" s="326" t="s">
        <v>61</v>
      </c>
      <c r="L147" s="339">
        <v>0</v>
      </c>
      <c r="M147" s="183">
        <v>89</v>
      </c>
      <c r="N147" s="153">
        <v>1938</v>
      </c>
      <c r="P147" s="163"/>
      <c r="R147" s="153">
        <v>1930</v>
      </c>
      <c r="S147" s="183" t="s">
        <v>62</v>
      </c>
      <c r="T147" s="184"/>
      <c r="U147" s="189"/>
      <c r="V147" s="125"/>
      <c r="W147" s="352" t="s">
        <v>456</v>
      </c>
      <c r="X147" s="216" t="s">
        <v>64</v>
      </c>
      <c r="Y147" s="216" t="s">
        <v>65</v>
      </c>
      <c r="Z147" s="129" t="s">
        <v>66</v>
      </c>
      <c r="AA147" s="214"/>
      <c r="AB147" s="215"/>
      <c r="AC147" s="215">
        <v>14025</v>
      </c>
      <c r="AD147" s="216"/>
      <c r="AG147" s="173">
        <v>1938</v>
      </c>
      <c r="AH147" s="173">
        <v>1930</v>
      </c>
      <c r="AI147" s="173"/>
      <c r="AJ147" s="189"/>
      <c r="AK147" s="173"/>
      <c r="AL147" s="317" t="s">
        <v>184</v>
      </c>
      <c r="AM147" s="175" t="s">
        <v>67</v>
      </c>
      <c r="AQ147" s="131"/>
      <c r="AU147" s="317"/>
      <c r="AV147" s="390"/>
      <c r="AW147" s="153">
        <f t="shared" ca="1" si="2"/>
        <v>88</v>
      </c>
    </row>
    <row r="148" spans="1:49" ht="45" customHeight="1" x14ac:dyDescent="0.2">
      <c r="A148" s="245"/>
      <c r="B148" s="183" t="s">
        <v>55</v>
      </c>
      <c r="E148" s="318" t="s">
        <v>71</v>
      </c>
      <c r="F148" s="154" t="s">
        <v>180</v>
      </c>
      <c r="G148" s="418" t="s">
        <v>181</v>
      </c>
      <c r="H148" s="318" t="s">
        <v>59</v>
      </c>
      <c r="I148" s="202" t="s">
        <v>457</v>
      </c>
      <c r="J148" s="173">
        <v>1</v>
      </c>
      <c r="K148" s="326" t="s">
        <v>61</v>
      </c>
      <c r="L148" s="339">
        <v>1</v>
      </c>
      <c r="M148" s="183">
        <v>90</v>
      </c>
      <c r="N148" s="153">
        <v>1938</v>
      </c>
      <c r="P148" s="163"/>
      <c r="R148" s="153">
        <v>1930</v>
      </c>
      <c r="S148" s="183" t="s">
        <v>62</v>
      </c>
      <c r="T148" s="184"/>
      <c r="U148" s="189"/>
      <c r="V148" s="125"/>
      <c r="W148" s="318" t="s">
        <v>458</v>
      </c>
      <c r="X148" s="283" t="s">
        <v>64</v>
      </c>
      <c r="Y148" s="283" t="s">
        <v>65</v>
      </c>
      <c r="Z148" s="351" t="s">
        <v>66</v>
      </c>
      <c r="AA148" s="214"/>
      <c r="AB148" s="215">
        <v>14011</v>
      </c>
      <c r="AC148" s="215">
        <v>14011</v>
      </c>
      <c r="AD148" s="216"/>
      <c r="AG148" s="173">
        <v>1938</v>
      </c>
      <c r="AH148" s="173">
        <v>1930</v>
      </c>
      <c r="AI148" s="173"/>
      <c r="AJ148" s="189"/>
      <c r="AK148" s="173"/>
      <c r="AL148" s="317"/>
      <c r="AM148" s="175" t="s">
        <v>67</v>
      </c>
      <c r="AQ148" s="131"/>
      <c r="AU148" s="317"/>
      <c r="AV148" s="390"/>
      <c r="AW148" s="153">
        <f t="shared" ca="1" si="2"/>
        <v>88</v>
      </c>
    </row>
    <row r="149" spans="1:49" ht="45" customHeight="1" outlineLevel="1" x14ac:dyDescent="0.2">
      <c r="A149" s="245"/>
      <c r="B149" s="183" t="s">
        <v>55</v>
      </c>
      <c r="E149" s="175" t="s">
        <v>91</v>
      </c>
      <c r="F149" s="153" t="s">
        <v>92</v>
      </c>
      <c r="G149" s="131" t="s">
        <v>93</v>
      </c>
      <c r="H149" s="175" t="s">
        <v>65</v>
      </c>
      <c r="I149" s="183" t="s">
        <v>459</v>
      </c>
      <c r="J149" s="173">
        <v>1</v>
      </c>
      <c r="K149" s="326" t="s">
        <v>61</v>
      </c>
      <c r="L149" s="339">
        <v>1</v>
      </c>
      <c r="M149" s="183">
        <v>91</v>
      </c>
      <c r="N149" s="153">
        <v>1938</v>
      </c>
      <c r="P149" s="163"/>
      <c r="R149" s="153">
        <v>1930</v>
      </c>
      <c r="S149" s="183" t="s">
        <v>62</v>
      </c>
      <c r="T149" s="184"/>
      <c r="U149" s="189"/>
      <c r="V149" s="125"/>
      <c r="W149" s="352" t="s">
        <v>460</v>
      </c>
      <c r="X149" s="216" t="s">
        <v>64</v>
      </c>
      <c r="Y149" s="216" t="s">
        <v>65</v>
      </c>
      <c r="Z149" s="129"/>
      <c r="AA149" s="214"/>
      <c r="AB149" s="215">
        <v>13990</v>
      </c>
      <c r="AC149" s="215"/>
      <c r="AD149" s="153"/>
      <c r="AG149" s="173">
        <v>1938</v>
      </c>
      <c r="AH149" s="173">
        <v>1930</v>
      </c>
      <c r="AI149" s="173"/>
      <c r="AJ149" s="189"/>
      <c r="AK149" s="173"/>
      <c r="AL149" s="317"/>
      <c r="AM149" s="175" t="s">
        <v>67</v>
      </c>
      <c r="AQ149" s="131"/>
      <c r="AV149" s="390"/>
      <c r="AW149" s="153">
        <f t="shared" ca="1" si="2"/>
        <v>88</v>
      </c>
    </row>
    <row r="150" spans="1:49" ht="45" customHeight="1" outlineLevel="1" x14ac:dyDescent="0.2">
      <c r="A150" s="245"/>
      <c r="B150" s="183" t="s">
        <v>55</v>
      </c>
      <c r="E150" s="253" t="s">
        <v>91</v>
      </c>
      <c r="F150" s="157" t="s">
        <v>92</v>
      </c>
      <c r="G150" s="156" t="s">
        <v>93</v>
      </c>
      <c r="H150" s="253" t="s">
        <v>76</v>
      </c>
      <c r="I150" s="185" t="s">
        <v>461</v>
      </c>
      <c r="J150" s="173">
        <v>1</v>
      </c>
      <c r="K150" s="326" t="s">
        <v>61</v>
      </c>
      <c r="L150" s="339">
        <v>1</v>
      </c>
      <c r="M150" s="183">
        <v>92</v>
      </c>
      <c r="N150" s="153">
        <v>1938</v>
      </c>
      <c r="P150" s="163"/>
      <c r="R150" s="153">
        <v>1930</v>
      </c>
      <c r="S150" s="183" t="s">
        <v>62</v>
      </c>
      <c r="T150" s="184"/>
      <c r="U150" s="189"/>
      <c r="V150" s="125"/>
      <c r="W150" s="318" t="s">
        <v>462</v>
      </c>
      <c r="X150" s="283" t="s">
        <v>64</v>
      </c>
      <c r="Y150" s="283" t="s">
        <v>76</v>
      </c>
      <c r="Z150" s="351" t="s">
        <v>266</v>
      </c>
      <c r="AA150" s="214"/>
      <c r="AB150" s="215"/>
      <c r="AC150" s="215">
        <v>14102</v>
      </c>
      <c r="AD150" s="216"/>
      <c r="AE150" s="173">
        <v>1938</v>
      </c>
      <c r="AF150" s="173">
        <v>4</v>
      </c>
      <c r="AG150" s="173">
        <v>1938</v>
      </c>
      <c r="AH150" s="173">
        <v>1930</v>
      </c>
      <c r="AI150" s="173"/>
      <c r="AJ150" s="189"/>
      <c r="AK150" s="173"/>
      <c r="AL150" s="317"/>
      <c r="AM150" s="175" t="s">
        <v>67</v>
      </c>
      <c r="AR150" s="175" t="s">
        <v>81</v>
      </c>
      <c r="AT150" s="153">
        <v>2000</v>
      </c>
      <c r="AU150" s="131" t="s">
        <v>7832</v>
      </c>
      <c r="AW150" s="153">
        <f t="shared" ca="1" si="2"/>
        <v>88</v>
      </c>
    </row>
    <row r="151" spans="1:49" ht="45" customHeight="1" outlineLevel="1" x14ac:dyDescent="0.2">
      <c r="A151" s="245"/>
      <c r="B151" s="183" t="s">
        <v>55</v>
      </c>
      <c r="C151" s="136" t="s">
        <v>463</v>
      </c>
      <c r="E151" s="175" t="s">
        <v>56</v>
      </c>
      <c r="F151" s="153" t="s">
        <v>57</v>
      </c>
      <c r="G151" s="131" t="s">
        <v>464</v>
      </c>
      <c r="H151" s="175" t="s">
        <v>96</v>
      </c>
      <c r="I151" s="183" t="s">
        <v>465</v>
      </c>
      <c r="J151" s="173">
        <v>1</v>
      </c>
      <c r="K151" s="326"/>
      <c r="L151" s="339">
        <v>1</v>
      </c>
      <c r="M151" s="183">
        <v>93</v>
      </c>
      <c r="N151" s="153">
        <v>1938</v>
      </c>
      <c r="P151" s="163"/>
      <c r="R151" s="153">
        <v>1930</v>
      </c>
      <c r="S151" s="183" t="s">
        <v>243</v>
      </c>
      <c r="T151" s="184"/>
      <c r="U151" s="189"/>
      <c r="V151" s="125"/>
      <c r="W151" s="352" t="s">
        <v>70</v>
      </c>
      <c r="X151" s="216" t="s">
        <v>99</v>
      </c>
      <c r="Y151" s="216" t="s">
        <v>221</v>
      </c>
      <c r="Z151" s="129"/>
      <c r="AA151" s="214"/>
      <c r="AB151" s="215"/>
      <c r="AC151" s="215"/>
      <c r="AD151" s="216"/>
      <c r="AI151" s="173"/>
      <c r="AJ151" s="237">
        <v>17570</v>
      </c>
      <c r="AK151" s="173">
        <v>1940</v>
      </c>
      <c r="AQ151" s="131"/>
      <c r="AU151" s="317"/>
      <c r="AV151" s="390"/>
      <c r="AW151" s="153">
        <f t="shared" ca="1" si="2"/>
        <v>88</v>
      </c>
    </row>
    <row r="152" spans="1:49" ht="45" customHeight="1" outlineLevel="1" x14ac:dyDescent="0.2">
      <c r="A152" s="245"/>
      <c r="B152" s="183" t="s">
        <v>55</v>
      </c>
      <c r="E152" s="175" t="s">
        <v>56</v>
      </c>
      <c r="F152" s="153" t="s">
        <v>57</v>
      </c>
      <c r="G152" s="131" t="s">
        <v>466</v>
      </c>
      <c r="H152" s="175" t="s">
        <v>65</v>
      </c>
      <c r="I152" s="183" t="s">
        <v>467</v>
      </c>
      <c r="J152" s="173">
        <v>1</v>
      </c>
      <c r="K152" s="326" t="s">
        <v>61</v>
      </c>
      <c r="L152" s="339">
        <v>1</v>
      </c>
      <c r="M152" s="183">
        <v>94</v>
      </c>
      <c r="N152" s="153">
        <v>1938</v>
      </c>
      <c r="P152" s="163"/>
      <c r="R152" s="153">
        <v>1930</v>
      </c>
      <c r="S152" s="183" t="s">
        <v>62</v>
      </c>
      <c r="T152" s="184"/>
      <c r="U152" s="189"/>
      <c r="V152" s="125"/>
      <c r="W152" s="352" t="s">
        <v>468</v>
      </c>
      <c r="X152" s="216" t="s">
        <v>64</v>
      </c>
      <c r="Y152" s="216" t="s">
        <v>65</v>
      </c>
      <c r="Z152" s="129"/>
      <c r="AA152" s="214"/>
      <c r="AB152" s="215">
        <v>14770</v>
      </c>
      <c r="AC152" s="215"/>
      <c r="AD152" s="153"/>
      <c r="AG152" s="173">
        <v>1940</v>
      </c>
      <c r="AH152" s="173">
        <v>1940</v>
      </c>
      <c r="AI152" s="173"/>
      <c r="AJ152" s="189"/>
      <c r="AK152" s="173"/>
      <c r="AL152" s="317"/>
      <c r="AM152" s="175" t="s">
        <v>67</v>
      </c>
      <c r="AQ152" s="131"/>
      <c r="AU152" s="317"/>
      <c r="AV152" s="390"/>
      <c r="AW152" s="153">
        <f t="shared" ca="1" si="2"/>
        <v>88</v>
      </c>
    </row>
    <row r="153" spans="1:49" ht="45" customHeight="1" outlineLevel="1" x14ac:dyDescent="0.2">
      <c r="A153" s="245"/>
      <c r="B153" s="183" t="s">
        <v>55</v>
      </c>
      <c r="C153" s="136" t="s">
        <v>469</v>
      </c>
      <c r="E153" s="175" t="s">
        <v>56</v>
      </c>
      <c r="F153" s="153" t="s">
        <v>57</v>
      </c>
      <c r="G153" s="131" t="s">
        <v>470</v>
      </c>
      <c r="H153" s="175" t="s">
        <v>65</v>
      </c>
      <c r="I153" s="203" t="s">
        <v>471</v>
      </c>
      <c r="J153" s="173">
        <v>1</v>
      </c>
      <c r="K153" s="327"/>
      <c r="L153" s="339">
        <v>1</v>
      </c>
      <c r="M153" s="183">
        <v>95</v>
      </c>
      <c r="N153" s="153">
        <v>1938</v>
      </c>
      <c r="P153" s="163"/>
      <c r="R153" s="153">
        <v>1930</v>
      </c>
      <c r="S153" s="183" t="s">
        <v>243</v>
      </c>
      <c r="T153" s="184"/>
      <c r="U153" s="189"/>
      <c r="V153" s="125"/>
      <c r="W153" s="352" t="s">
        <v>70</v>
      </c>
      <c r="X153" s="216" t="s">
        <v>64</v>
      </c>
      <c r="Y153" s="216" t="s">
        <v>65</v>
      </c>
      <c r="Z153" s="129"/>
      <c r="AA153" s="214"/>
      <c r="AB153" s="215"/>
      <c r="AC153" s="215"/>
      <c r="AD153" s="153"/>
      <c r="AI153" s="173"/>
      <c r="AJ153" s="237">
        <v>36433</v>
      </c>
      <c r="AK153" s="173">
        <v>1990</v>
      </c>
      <c r="AL153" s="317"/>
      <c r="AQ153" s="131"/>
      <c r="AU153" s="317"/>
      <c r="AV153" s="390"/>
      <c r="AW153" s="153">
        <f t="shared" ca="1" si="2"/>
        <v>88</v>
      </c>
    </row>
    <row r="154" spans="1:49" ht="45" customHeight="1" outlineLevel="1" collapsed="1" x14ac:dyDescent="0.2">
      <c r="A154" s="245"/>
      <c r="B154" s="183" t="s">
        <v>55</v>
      </c>
      <c r="E154" s="175" t="s">
        <v>56</v>
      </c>
      <c r="F154" s="153" t="s">
        <v>57</v>
      </c>
      <c r="G154" s="131" t="s">
        <v>464</v>
      </c>
      <c r="H154" s="175" t="s">
        <v>59</v>
      </c>
      <c r="I154" s="183" t="s">
        <v>472</v>
      </c>
      <c r="J154" s="173">
        <v>1</v>
      </c>
      <c r="K154" s="326" t="s">
        <v>61</v>
      </c>
      <c r="L154" s="339">
        <v>1</v>
      </c>
      <c r="M154" s="183">
        <v>96</v>
      </c>
      <c r="N154" s="153">
        <v>1938</v>
      </c>
      <c r="P154" s="163"/>
      <c r="R154" s="153">
        <v>1930</v>
      </c>
      <c r="S154" s="183" t="s">
        <v>62</v>
      </c>
      <c r="T154" s="184"/>
      <c r="U154" s="189"/>
      <c r="V154" s="125"/>
      <c r="W154" s="352" t="s">
        <v>473</v>
      </c>
      <c r="X154" s="216" t="s">
        <v>64</v>
      </c>
      <c r="Y154" s="216" t="s">
        <v>65</v>
      </c>
      <c r="Z154" s="129" t="s">
        <v>66</v>
      </c>
      <c r="AA154" s="214"/>
      <c r="AB154" s="215"/>
      <c r="AC154" s="215">
        <v>14081</v>
      </c>
      <c r="AD154" s="216"/>
      <c r="AG154" s="173">
        <v>1938</v>
      </c>
      <c r="AH154" s="173">
        <v>1930</v>
      </c>
      <c r="AI154" s="173"/>
      <c r="AJ154" s="189"/>
      <c r="AK154" s="173"/>
      <c r="AL154" s="317"/>
      <c r="AM154" s="175" t="s">
        <v>67</v>
      </c>
      <c r="AO154" s="153" t="s">
        <v>108</v>
      </c>
      <c r="AP154" s="153" t="s">
        <v>81</v>
      </c>
      <c r="AQ154" s="131" t="s">
        <v>81</v>
      </c>
      <c r="AR154" s="175" t="s">
        <v>81</v>
      </c>
      <c r="AT154" s="153">
        <v>2022</v>
      </c>
      <c r="AU154" s="317" t="s">
        <v>7847</v>
      </c>
      <c r="AV154" s="390"/>
      <c r="AW154" s="153">
        <f t="shared" ca="1" si="2"/>
        <v>88</v>
      </c>
    </row>
    <row r="155" spans="1:49" ht="45" customHeight="1" x14ac:dyDescent="0.2">
      <c r="A155" s="245"/>
      <c r="B155" s="183" t="s">
        <v>55</v>
      </c>
      <c r="E155" s="175" t="s">
        <v>56</v>
      </c>
      <c r="F155" s="153" t="s">
        <v>57</v>
      </c>
      <c r="G155" s="131" t="s">
        <v>476</v>
      </c>
      <c r="H155" s="175" t="s">
        <v>59</v>
      </c>
      <c r="I155" s="183" t="s">
        <v>477</v>
      </c>
      <c r="J155" s="173">
        <v>1</v>
      </c>
      <c r="K155" s="326" t="s">
        <v>61</v>
      </c>
      <c r="L155" s="339">
        <v>0</v>
      </c>
      <c r="M155" s="183">
        <v>96</v>
      </c>
      <c r="N155" s="153">
        <v>1938</v>
      </c>
      <c r="P155" s="163"/>
      <c r="R155" s="153">
        <v>1930</v>
      </c>
      <c r="S155" s="183" t="s">
        <v>62</v>
      </c>
      <c r="T155" s="184"/>
      <c r="U155" s="189"/>
      <c r="V155" s="125"/>
      <c r="W155" s="352" t="s">
        <v>478</v>
      </c>
      <c r="X155" s="216" t="s">
        <v>64</v>
      </c>
      <c r="Y155" s="216" t="s">
        <v>65</v>
      </c>
      <c r="Z155" s="129" t="s">
        <v>66</v>
      </c>
      <c r="AA155" s="214"/>
      <c r="AB155" s="215"/>
      <c r="AC155" s="215">
        <v>14081</v>
      </c>
      <c r="AD155" s="216"/>
      <c r="AG155" s="173">
        <v>1938</v>
      </c>
      <c r="AH155" s="173">
        <v>1930</v>
      </c>
      <c r="AI155" s="173"/>
      <c r="AJ155" s="189"/>
      <c r="AK155" s="173"/>
      <c r="AL155" s="317"/>
      <c r="AM155" s="175" t="s">
        <v>67</v>
      </c>
      <c r="AQ155" s="131"/>
      <c r="AU155" s="317"/>
      <c r="AV155" s="390"/>
      <c r="AW155" s="153">
        <f t="shared" ca="1" si="2"/>
        <v>88</v>
      </c>
    </row>
    <row r="156" spans="1:49" ht="45" customHeight="1" x14ac:dyDescent="0.2">
      <c r="A156" s="245"/>
      <c r="B156" s="183" t="s">
        <v>55</v>
      </c>
      <c r="E156" s="175" t="s">
        <v>56</v>
      </c>
      <c r="F156" s="153" t="s">
        <v>57</v>
      </c>
      <c r="G156" s="131" t="s">
        <v>479</v>
      </c>
      <c r="H156" s="175" t="s">
        <v>65</v>
      </c>
      <c r="I156" s="183" t="s">
        <v>480</v>
      </c>
      <c r="J156" s="173">
        <v>1</v>
      </c>
      <c r="K156" s="326" t="s">
        <v>61</v>
      </c>
      <c r="L156" s="339">
        <v>0</v>
      </c>
      <c r="M156" s="183">
        <v>97</v>
      </c>
      <c r="N156" s="153">
        <v>1938</v>
      </c>
      <c r="P156" s="163"/>
      <c r="R156" s="153">
        <v>1930</v>
      </c>
      <c r="S156" s="183" t="s">
        <v>62</v>
      </c>
      <c r="T156" s="184"/>
      <c r="U156" s="189"/>
      <c r="V156" s="125"/>
      <c r="W156" s="352" t="s">
        <v>481</v>
      </c>
      <c r="X156" s="216" t="s">
        <v>64</v>
      </c>
      <c r="Y156" s="216" t="s">
        <v>65</v>
      </c>
      <c r="Z156" s="129"/>
      <c r="AA156" s="214"/>
      <c r="AB156" s="215">
        <v>15252</v>
      </c>
      <c r="AC156" s="215"/>
      <c r="AD156" s="153"/>
      <c r="AG156" s="173">
        <v>1941</v>
      </c>
      <c r="AH156" s="173">
        <v>1940</v>
      </c>
      <c r="AI156" s="173"/>
      <c r="AJ156" s="189"/>
      <c r="AK156" s="173"/>
      <c r="AL156" s="317"/>
      <c r="AM156" s="175" t="s">
        <v>67</v>
      </c>
      <c r="AO156" s="153" t="s">
        <v>144</v>
      </c>
      <c r="AS156" s="153" t="s">
        <v>81</v>
      </c>
      <c r="AT156" s="153">
        <v>2006</v>
      </c>
      <c r="AU156" s="317" t="s">
        <v>482</v>
      </c>
      <c r="AW156" s="153">
        <f t="shared" ca="1" si="2"/>
        <v>88</v>
      </c>
    </row>
    <row r="157" spans="1:49" ht="45" customHeight="1" x14ac:dyDescent="0.2">
      <c r="A157" s="245"/>
      <c r="B157" s="183" t="s">
        <v>55</v>
      </c>
      <c r="E157" s="175" t="s">
        <v>56</v>
      </c>
      <c r="F157" s="153" t="s">
        <v>57</v>
      </c>
      <c r="G157" s="131" t="s">
        <v>479</v>
      </c>
      <c r="H157" s="175" t="s">
        <v>65</v>
      </c>
      <c r="I157" s="183" t="s">
        <v>483</v>
      </c>
      <c r="J157" s="173">
        <v>1</v>
      </c>
      <c r="K157" s="326" t="s">
        <v>61</v>
      </c>
      <c r="L157" s="339">
        <v>1</v>
      </c>
      <c r="M157" s="183">
        <v>97</v>
      </c>
      <c r="N157" s="153">
        <v>1938</v>
      </c>
      <c r="P157" s="163"/>
      <c r="R157" s="153">
        <v>1930</v>
      </c>
      <c r="S157" s="183" t="s">
        <v>62</v>
      </c>
      <c r="T157" s="184"/>
      <c r="U157" s="189"/>
      <c r="V157" s="125"/>
      <c r="W157" s="352" t="s">
        <v>484</v>
      </c>
      <c r="X157" s="216" t="s">
        <v>64</v>
      </c>
      <c r="Y157" s="216" t="s">
        <v>65</v>
      </c>
      <c r="Z157" s="129"/>
      <c r="AA157" s="214"/>
      <c r="AB157" s="215">
        <v>15012</v>
      </c>
      <c r="AC157" s="215"/>
      <c r="AD157" s="153"/>
      <c r="AG157" s="173">
        <v>1941</v>
      </c>
      <c r="AH157" s="173">
        <v>1940</v>
      </c>
      <c r="AI157" s="173"/>
      <c r="AJ157" s="189"/>
      <c r="AK157" s="173"/>
      <c r="AL157" s="317"/>
      <c r="AM157" s="175" t="s">
        <v>67</v>
      </c>
      <c r="AO157" s="153" t="s">
        <v>144</v>
      </c>
      <c r="AS157" s="153" t="s">
        <v>81</v>
      </c>
      <c r="AT157" s="153">
        <v>2006</v>
      </c>
      <c r="AU157" s="317" t="s">
        <v>482</v>
      </c>
      <c r="AW157" s="153">
        <f t="shared" ca="1" si="2"/>
        <v>88</v>
      </c>
    </row>
    <row r="158" spans="1:49" ht="45" customHeight="1" x14ac:dyDescent="0.2">
      <c r="A158" s="245"/>
      <c r="B158" s="183" t="s">
        <v>55</v>
      </c>
      <c r="C158" s="136" t="s">
        <v>485</v>
      </c>
      <c r="E158" s="175" t="s">
        <v>56</v>
      </c>
      <c r="F158" s="153" t="s">
        <v>57</v>
      </c>
      <c r="G158" s="131" t="s">
        <v>464</v>
      </c>
      <c r="H158" s="175" t="s">
        <v>65</v>
      </c>
      <c r="I158" s="183" t="s">
        <v>486</v>
      </c>
      <c r="J158" s="173">
        <v>1</v>
      </c>
      <c r="K158" s="326"/>
      <c r="L158" s="339">
        <v>1</v>
      </c>
      <c r="M158" s="183">
        <v>98</v>
      </c>
      <c r="N158" s="153">
        <v>1938</v>
      </c>
      <c r="P158" s="163"/>
      <c r="R158" s="153">
        <v>1930</v>
      </c>
      <c r="S158" s="183" t="s">
        <v>243</v>
      </c>
      <c r="T158" s="184"/>
      <c r="U158" s="189"/>
      <c r="V158" s="125"/>
      <c r="W158" s="352" t="s">
        <v>70</v>
      </c>
      <c r="X158" s="216" t="s">
        <v>64</v>
      </c>
      <c r="Y158" s="216" t="s">
        <v>65</v>
      </c>
      <c r="Z158" s="129"/>
      <c r="AA158" s="214"/>
      <c r="AB158" s="215"/>
      <c r="AC158" s="215"/>
      <c r="AD158" s="153"/>
      <c r="AI158" s="173"/>
      <c r="AJ158" s="237">
        <v>17570</v>
      </c>
      <c r="AK158" s="173">
        <v>1940</v>
      </c>
      <c r="AL158" s="317"/>
      <c r="AQ158" s="131"/>
      <c r="AR158" s="175" t="s">
        <v>81</v>
      </c>
      <c r="AT158" s="153">
        <v>2022</v>
      </c>
      <c r="AU158" s="317" t="s">
        <v>7847</v>
      </c>
      <c r="AV158" s="390"/>
      <c r="AW158" s="153">
        <f t="shared" ca="1" si="2"/>
        <v>88</v>
      </c>
    </row>
    <row r="159" spans="1:49" ht="45" customHeight="1" x14ac:dyDescent="0.2">
      <c r="A159" s="245"/>
      <c r="B159" s="183" t="s">
        <v>55</v>
      </c>
      <c r="E159" s="175" t="s">
        <v>91</v>
      </c>
      <c r="F159" s="153" t="s">
        <v>92</v>
      </c>
      <c r="G159" s="131" t="s">
        <v>93</v>
      </c>
      <c r="H159" s="175" t="s">
        <v>487</v>
      </c>
      <c r="I159" s="183" t="s">
        <v>488</v>
      </c>
      <c r="J159" s="173">
        <v>1</v>
      </c>
      <c r="K159" s="326" t="s">
        <v>61</v>
      </c>
      <c r="L159" s="339">
        <v>1</v>
      </c>
      <c r="M159" s="183">
        <v>99</v>
      </c>
      <c r="N159" s="153">
        <v>1938</v>
      </c>
      <c r="P159" s="163"/>
      <c r="R159" s="153">
        <v>1930</v>
      </c>
      <c r="S159" s="183" t="s">
        <v>62</v>
      </c>
      <c r="T159" s="184"/>
      <c r="U159" s="189"/>
      <c r="V159" s="125"/>
      <c r="W159" s="352" t="s">
        <v>489</v>
      </c>
      <c r="X159" s="216" t="s">
        <v>64</v>
      </c>
      <c r="Y159" s="216" t="s">
        <v>490</v>
      </c>
      <c r="Z159" s="129"/>
      <c r="AA159" s="214"/>
      <c r="AB159" s="215">
        <v>14061</v>
      </c>
      <c r="AC159" s="215">
        <v>14061</v>
      </c>
      <c r="AD159" s="216"/>
      <c r="AG159" s="173">
        <v>1938</v>
      </c>
      <c r="AH159" s="173">
        <v>1930</v>
      </c>
      <c r="AI159" s="173"/>
      <c r="AJ159" s="189"/>
      <c r="AK159" s="173"/>
      <c r="AL159" s="317"/>
      <c r="AM159" s="175" t="s">
        <v>67</v>
      </c>
      <c r="AR159" s="175" t="s">
        <v>81</v>
      </c>
      <c r="AT159" s="153">
        <v>2000</v>
      </c>
      <c r="AU159" s="131" t="s">
        <v>7832</v>
      </c>
      <c r="AW159" s="153">
        <f t="shared" ca="1" si="2"/>
        <v>88</v>
      </c>
    </row>
    <row r="160" spans="1:49" ht="45" customHeight="1" x14ac:dyDescent="0.2">
      <c r="A160" s="245"/>
      <c r="B160" s="183" t="s">
        <v>55</v>
      </c>
      <c r="E160" s="175" t="s">
        <v>91</v>
      </c>
      <c r="F160" s="153" t="s">
        <v>92</v>
      </c>
      <c r="G160" s="131" t="s">
        <v>93</v>
      </c>
      <c r="H160" s="175" t="s">
        <v>76</v>
      </c>
      <c r="I160" s="183" t="s">
        <v>491</v>
      </c>
      <c r="J160" s="173">
        <v>1</v>
      </c>
      <c r="K160" s="326" t="s">
        <v>61</v>
      </c>
      <c r="L160" s="339">
        <v>0</v>
      </c>
      <c r="M160" s="183">
        <v>99</v>
      </c>
      <c r="N160" s="153">
        <v>1938</v>
      </c>
      <c r="P160" s="163"/>
      <c r="R160" s="153">
        <v>1930</v>
      </c>
      <c r="S160" s="183" t="s">
        <v>62</v>
      </c>
      <c r="T160" s="184"/>
      <c r="U160" s="189"/>
      <c r="V160" s="125"/>
      <c r="W160" s="352" t="s">
        <v>492</v>
      </c>
      <c r="X160" s="216" t="s">
        <v>64</v>
      </c>
      <c r="Y160" s="216" t="s">
        <v>76</v>
      </c>
      <c r="Z160" s="129" t="s">
        <v>266</v>
      </c>
      <c r="AA160" s="214"/>
      <c r="AB160" s="215">
        <v>14061</v>
      </c>
      <c r="AC160" s="215">
        <v>14061</v>
      </c>
      <c r="AD160" s="216"/>
      <c r="AG160" s="173">
        <v>1938</v>
      </c>
      <c r="AH160" s="173">
        <v>1930</v>
      </c>
      <c r="AI160" s="173"/>
      <c r="AJ160" s="189"/>
      <c r="AK160" s="173"/>
      <c r="AL160" s="317" t="s">
        <v>493</v>
      </c>
      <c r="AM160" s="175" t="s">
        <v>61</v>
      </c>
      <c r="AO160" s="153" t="s">
        <v>108</v>
      </c>
      <c r="AQ160" s="131"/>
      <c r="AR160" s="175" t="s">
        <v>81</v>
      </c>
      <c r="AT160" s="153">
        <v>1986</v>
      </c>
      <c r="AU160" s="131" t="s">
        <v>494</v>
      </c>
      <c r="AV160" s="390"/>
      <c r="AW160" s="153">
        <f t="shared" ca="1" si="2"/>
        <v>88</v>
      </c>
    </row>
    <row r="161" spans="1:49" ht="45" customHeight="1" x14ac:dyDescent="0.2">
      <c r="A161" s="245"/>
      <c r="B161" s="183" t="s">
        <v>55</v>
      </c>
      <c r="E161" s="175" t="s">
        <v>91</v>
      </c>
      <c r="F161" s="153" t="s">
        <v>92</v>
      </c>
      <c r="G161" s="131" t="s">
        <v>93</v>
      </c>
      <c r="H161" s="175" t="s">
        <v>65</v>
      </c>
      <c r="I161" s="183" t="s">
        <v>495</v>
      </c>
      <c r="J161" s="173">
        <v>1</v>
      </c>
      <c r="K161" s="326" t="s">
        <v>61</v>
      </c>
      <c r="L161" s="339">
        <v>0</v>
      </c>
      <c r="M161" s="183">
        <v>99</v>
      </c>
      <c r="N161" s="153">
        <v>1938</v>
      </c>
      <c r="P161" s="163"/>
      <c r="R161" s="153">
        <v>1930</v>
      </c>
      <c r="S161" s="183" t="s">
        <v>62</v>
      </c>
      <c r="T161" s="184"/>
      <c r="U161" s="189"/>
      <c r="V161" s="125"/>
      <c r="W161" s="355" t="s">
        <v>8080</v>
      </c>
      <c r="X161" s="216" t="s">
        <v>64</v>
      </c>
      <c r="Y161" s="216" t="s">
        <v>65</v>
      </c>
      <c r="Z161" s="129"/>
      <c r="AA161" s="214"/>
      <c r="AB161" s="215">
        <v>14061</v>
      </c>
      <c r="AC161" s="215">
        <v>14061</v>
      </c>
      <c r="AD161" s="216"/>
      <c r="AG161" s="173">
        <v>1938</v>
      </c>
      <c r="AH161" s="173">
        <v>1930</v>
      </c>
      <c r="AI161" s="173"/>
      <c r="AJ161" s="189"/>
      <c r="AK161" s="173"/>
      <c r="AL161" s="317"/>
      <c r="AM161" s="175" t="s">
        <v>67</v>
      </c>
      <c r="AQ161" s="131"/>
      <c r="AV161" s="390"/>
      <c r="AW161" s="153">
        <f t="shared" ca="1" si="2"/>
        <v>88</v>
      </c>
    </row>
    <row r="162" spans="1:49" ht="45" customHeight="1" x14ac:dyDescent="0.2">
      <c r="A162" s="245"/>
      <c r="B162" s="183" t="s">
        <v>55</v>
      </c>
      <c r="E162" s="175" t="s">
        <v>91</v>
      </c>
      <c r="F162" s="153" t="s">
        <v>92</v>
      </c>
      <c r="G162" s="131" t="s">
        <v>93</v>
      </c>
      <c r="H162" s="175" t="s">
        <v>496</v>
      </c>
      <c r="I162" s="183" t="s">
        <v>497</v>
      </c>
      <c r="J162" s="173">
        <v>1</v>
      </c>
      <c r="K162" s="326" t="s">
        <v>135</v>
      </c>
      <c r="L162" s="339">
        <v>0</v>
      </c>
      <c r="M162" s="183">
        <v>99</v>
      </c>
      <c r="N162" s="153">
        <v>1938</v>
      </c>
      <c r="P162" s="163"/>
      <c r="R162" s="153">
        <v>1930</v>
      </c>
      <c r="S162" s="183" t="s">
        <v>136</v>
      </c>
      <c r="T162" s="184"/>
      <c r="U162" s="189"/>
      <c r="V162" s="125"/>
      <c r="W162" s="352" t="s">
        <v>498</v>
      </c>
      <c r="X162" s="216" t="s">
        <v>499</v>
      </c>
      <c r="Y162" s="216" t="s">
        <v>496</v>
      </c>
      <c r="Z162" s="129"/>
      <c r="AA162" s="214"/>
      <c r="AB162" s="215" t="s">
        <v>137</v>
      </c>
      <c r="AC162" s="215" t="s">
        <v>137</v>
      </c>
      <c r="AD162" s="216"/>
      <c r="AG162" s="173">
        <v>1938</v>
      </c>
      <c r="AH162" s="173">
        <v>1930</v>
      </c>
      <c r="AI162" s="173"/>
      <c r="AJ162" s="189"/>
      <c r="AK162" s="173"/>
      <c r="AL162" s="368" t="s">
        <v>500</v>
      </c>
      <c r="AQ162" s="131"/>
      <c r="AV162" s="390"/>
      <c r="AW162" s="153">
        <f t="shared" ca="1" si="2"/>
        <v>88</v>
      </c>
    </row>
    <row r="163" spans="1:49" ht="45" customHeight="1" outlineLevel="1" collapsed="1" x14ac:dyDescent="0.2">
      <c r="A163" s="245"/>
      <c r="B163" s="183" t="s">
        <v>55</v>
      </c>
      <c r="E163" s="175" t="s">
        <v>91</v>
      </c>
      <c r="F163" s="153" t="s">
        <v>92</v>
      </c>
      <c r="G163" s="131" t="s">
        <v>93</v>
      </c>
      <c r="H163" s="175" t="s">
        <v>65</v>
      </c>
      <c r="I163" s="183" t="s">
        <v>501</v>
      </c>
      <c r="J163" s="173">
        <v>1</v>
      </c>
      <c r="K163" s="326" t="s">
        <v>61</v>
      </c>
      <c r="L163" s="339">
        <v>0</v>
      </c>
      <c r="M163" s="183">
        <v>99</v>
      </c>
      <c r="N163" s="153">
        <v>1938</v>
      </c>
      <c r="P163" s="163"/>
      <c r="R163" s="153">
        <v>1930</v>
      </c>
      <c r="S163" s="183" t="s">
        <v>62</v>
      </c>
      <c r="T163" s="184"/>
      <c r="U163" s="189"/>
      <c r="V163" s="125"/>
      <c r="W163" s="352" t="s">
        <v>502</v>
      </c>
      <c r="X163" s="216" t="s">
        <v>64</v>
      </c>
      <c r="Y163" s="216" t="s">
        <v>65</v>
      </c>
      <c r="Z163" s="129"/>
      <c r="AA163" s="214"/>
      <c r="AB163" s="215">
        <v>14061</v>
      </c>
      <c r="AC163" s="215">
        <v>14061</v>
      </c>
      <c r="AD163" s="216"/>
      <c r="AG163" s="173">
        <v>1938</v>
      </c>
      <c r="AH163" s="173">
        <v>1930</v>
      </c>
      <c r="AI163" s="173"/>
      <c r="AJ163" s="189"/>
      <c r="AK163" s="173"/>
      <c r="AL163" s="317" t="s">
        <v>269</v>
      </c>
      <c r="AM163" s="175" t="s">
        <v>67</v>
      </c>
      <c r="AO163" s="153" t="s">
        <v>67</v>
      </c>
      <c r="AP163" s="153" t="s">
        <v>81</v>
      </c>
      <c r="AQ163" s="131" t="s">
        <v>81</v>
      </c>
      <c r="AV163" s="390"/>
      <c r="AW163" s="153">
        <f t="shared" ca="1" si="2"/>
        <v>88</v>
      </c>
    </row>
    <row r="164" spans="1:49" ht="45" customHeight="1" outlineLevel="1" x14ac:dyDescent="0.2">
      <c r="A164" s="245"/>
      <c r="B164" s="183" t="s">
        <v>55</v>
      </c>
      <c r="E164" s="175" t="s">
        <v>91</v>
      </c>
      <c r="F164" s="153" t="s">
        <v>92</v>
      </c>
      <c r="G164" s="131" t="s">
        <v>93</v>
      </c>
      <c r="H164" s="175" t="s">
        <v>503</v>
      </c>
      <c r="I164" s="183" t="s">
        <v>504</v>
      </c>
      <c r="J164" s="173">
        <v>1</v>
      </c>
      <c r="K164" s="326" t="s">
        <v>61</v>
      </c>
      <c r="L164" s="339">
        <v>0</v>
      </c>
      <c r="M164" s="183">
        <v>99</v>
      </c>
      <c r="N164" s="153">
        <v>1938</v>
      </c>
      <c r="P164" s="163"/>
      <c r="R164" s="153">
        <v>1930</v>
      </c>
      <c r="S164" s="183" t="s">
        <v>62</v>
      </c>
      <c r="T164" s="184"/>
      <c r="U164" s="189"/>
      <c r="V164" s="125"/>
      <c r="W164" s="352" t="s">
        <v>505</v>
      </c>
      <c r="X164" s="216" t="s">
        <v>499</v>
      </c>
      <c r="Y164" s="216" t="s">
        <v>506</v>
      </c>
      <c r="Z164" s="129"/>
      <c r="AA164" s="214"/>
      <c r="AB164" s="215">
        <v>14061</v>
      </c>
      <c r="AC164" s="215">
        <v>14061</v>
      </c>
      <c r="AD164" s="216"/>
      <c r="AG164" s="173">
        <v>1938</v>
      </c>
      <c r="AH164" s="173">
        <v>1930</v>
      </c>
      <c r="AI164" s="173"/>
      <c r="AJ164" s="189"/>
      <c r="AK164" s="173"/>
      <c r="AL164" s="317"/>
      <c r="AQ164" s="131"/>
      <c r="AV164" s="390"/>
      <c r="AW164" s="153">
        <f t="shared" ca="1" si="2"/>
        <v>88</v>
      </c>
    </row>
    <row r="165" spans="1:49" ht="45" customHeight="1" outlineLevel="1" x14ac:dyDescent="0.2">
      <c r="A165" s="245"/>
      <c r="B165" s="183" t="s">
        <v>55</v>
      </c>
      <c r="E165" s="175" t="s">
        <v>91</v>
      </c>
      <c r="F165" s="153" t="s">
        <v>92</v>
      </c>
      <c r="G165" s="131" t="s">
        <v>93</v>
      </c>
      <c r="H165" s="175" t="s">
        <v>76</v>
      </c>
      <c r="I165" s="183" t="s">
        <v>507</v>
      </c>
      <c r="J165" s="173">
        <v>1</v>
      </c>
      <c r="K165" s="326" t="s">
        <v>61</v>
      </c>
      <c r="L165" s="339">
        <v>0</v>
      </c>
      <c r="M165" s="183">
        <v>99</v>
      </c>
      <c r="N165" s="153">
        <v>1938</v>
      </c>
      <c r="P165" s="163"/>
      <c r="R165" s="153">
        <v>1930</v>
      </c>
      <c r="S165" s="183" t="s">
        <v>62</v>
      </c>
      <c r="T165" s="184"/>
      <c r="U165" s="189"/>
      <c r="V165" s="125"/>
      <c r="W165" s="352" t="s">
        <v>508</v>
      </c>
      <c r="X165" s="216" t="s">
        <v>64</v>
      </c>
      <c r="Y165" s="216" t="s">
        <v>76</v>
      </c>
      <c r="Z165" s="129" t="s">
        <v>266</v>
      </c>
      <c r="AA165" s="214"/>
      <c r="AB165" s="215">
        <v>14061</v>
      </c>
      <c r="AC165" s="215">
        <v>14061</v>
      </c>
      <c r="AD165" s="216"/>
      <c r="AG165" s="173">
        <v>1938</v>
      </c>
      <c r="AH165" s="173">
        <v>1930</v>
      </c>
      <c r="AI165" s="173"/>
      <c r="AJ165" s="189"/>
      <c r="AK165" s="173"/>
      <c r="AL165" s="317" t="s">
        <v>509</v>
      </c>
      <c r="AM165" s="175" t="s">
        <v>90</v>
      </c>
      <c r="AO165" s="153" t="s">
        <v>108</v>
      </c>
      <c r="AP165" s="153" t="s">
        <v>81</v>
      </c>
      <c r="AQ165" s="392" t="s">
        <v>81</v>
      </c>
      <c r="AR165" s="175" t="s">
        <v>81</v>
      </c>
      <c r="AT165" s="153">
        <v>2013</v>
      </c>
      <c r="AU165" s="131" t="s">
        <v>7837</v>
      </c>
      <c r="AW165" s="153">
        <f t="shared" ca="1" si="2"/>
        <v>88</v>
      </c>
    </row>
    <row r="166" spans="1:49" ht="45" customHeight="1" outlineLevel="1" x14ac:dyDescent="0.2">
      <c r="A166" s="245"/>
      <c r="B166" s="183" t="s">
        <v>55</v>
      </c>
      <c r="E166" s="175" t="s">
        <v>91</v>
      </c>
      <c r="F166" s="153" t="s">
        <v>92</v>
      </c>
      <c r="G166" s="131" t="s">
        <v>93</v>
      </c>
      <c r="H166" s="175" t="s">
        <v>496</v>
      </c>
      <c r="I166" s="183" t="s">
        <v>510</v>
      </c>
      <c r="J166" s="173">
        <v>1</v>
      </c>
      <c r="K166" s="326" t="s">
        <v>61</v>
      </c>
      <c r="L166" s="339">
        <v>0</v>
      </c>
      <c r="M166" s="183">
        <v>99</v>
      </c>
      <c r="N166" s="153">
        <v>1938</v>
      </c>
      <c r="P166" s="163"/>
      <c r="R166" s="153">
        <v>1930</v>
      </c>
      <c r="S166" s="183" t="s">
        <v>62</v>
      </c>
      <c r="T166" s="184"/>
      <c r="U166" s="189"/>
      <c r="V166" s="125"/>
      <c r="W166" s="352" t="s">
        <v>511</v>
      </c>
      <c r="X166" s="216" t="s">
        <v>499</v>
      </c>
      <c r="Y166" s="216" t="s">
        <v>496</v>
      </c>
      <c r="Z166" s="129"/>
      <c r="AA166" s="214"/>
      <c r="AB166" s="215">
        <v>14061</v>
      </c>
      <c r="AC166" s="215">
        <v>14061</v>
      </c>
      <c r="AD166" s="216"/>
      <c r="AG166" s="173">
        <v>1938</v>
      </c>
      <c r="AH166" s="173">
        <v>1930</v>
      </c>
      <c r="AI166" s="173"/>
      <c r="AJ166" s="189"/>
      <c r="AK166" s="173"/>
      <c r="AL166" s="317"/>
      <c r="AM166" s="175" t="s">
        <v>90</v>
      </c>
      <c r="AO166" s="153" t="s">
        <v>108</v>
      </c>
      <c r="AP166" s="153" t="s">
        <v>112</v>
      </c>
      <c r="AQ166" s="392" t="s">
        <v>112</v>
      </c>
      <c r="AR166" s="175" t="s">
        <v>81</v>
      </c>
      <c r="AT166" s="153">
        <v>1980</v>
      </c>
      <c r="AU166" s="131" t="s">
        <v>7835</v>
      </c>
      <c r="AW166" s="153">
        <f t="shared" ca="1" si="2"/>
        <v>88</v>
      </c>
    </row>
    <row r="167" spans="1:49" ht="45" customHeight="1" x14ac:dyDescent="0.2">
      <c r="A167" s="245"/>
      <c r="B167" s="183" t="s">
        <v>55</v>
      </c>
      <c r="E167" s="175" t="s">
        <v>91</v>
      </c>
      <c r="F167" s="153" t="s">
        <v>92</v>
      </c>
      <c r="G167" s="131" t="s">
        <v>93</v>
      </c>
      <c r="H167" s="175" t="s">
        <v>503</v>
      </c>
      <c r="I167" s="183" t="s">
        <v>512</v>
      </c>
      <c r="J167" s="173">
        <v>1</v>
      </c>
      <c r="K167" s="326" t="s">
        <v>61</v>
      </c>
      <c r="L167" s="339">
        <v>0</v>
      </c>
      <c r="M167" s="183">
        <v>99</v>
      </c>
      <c r="N167" s="153">
        <v>1938</v>
      </c>
      <c r="P167" s="163"/>
      <c r="R167" s="153">
        <v>1930</v>
      </c>
      <c r="S167" s="183" t="s">
        <v>62</v>
      </c>
      <c r="T167" s="184"/>
      <c r="U167" s="189"/>
      <c r="V167" s="125"/>
      <c r="W167" s="352" t="s">
        <v>513</v>
      </c>
      <c r="X167" s="216" t="s">
        <v>499</v>
      </c>
      <c r="Y167" s="216" t="s">
        <v>506</v>
      </c>
      <c r="Z167" s="129"/>
      <c r="AA167" s="214"/>
      <c r="AB167" s="215">
        <v>14061</v>
      </c>
      <c r="AC167" s="215">
        <v>14061</v>
      </c>
      <c r="AD167" s="216"/>
      <c r="AG167" s="173">
        <v>1938</v>
      </c>
      <c r="AH167" s="173">
        <v>1930</v>
      </c>
      <c r="AI167" s="173"/>
      <c r="AJ167" s="189"/>
      <c r="AK167" s="173"/>
      <c r="AL167" s="317"/>
      <c r="AQ167" s="131"/>
      <c r="AV167" s="390"/>
      <c r="AW167" s="153">
        <f t="shared" ca="1" si="2"/>
        <v>88</v>
      </c>
    </row>
    <row r="168" spans="1:49" ht="45" customHeight="1" x14ac:dyDescent="0.2">
      <c r="A168" s="245"/>
      <c r="B168" s="183" t="s">
        <v>55</v>
      </c>
      <c r="E168" s="175" t="s">
        <v>91</v>
      </c>
      <c r="F168" s="153" t="s">
        <v>92</v>
      </c>
      <c r="G168" s="131" t="s">
        <v>93</v>
      </c>
      <c r="H168" s="175" t="s">
        <v>379</v>
      </c>
      <c r="I168" s="183" t="s">
        <v>514</v>
      </c>
      <c r="J168" s="173">
        <v>1</v>
      </c>
      <c r="K168" s="326" t="s">
        <v>61</v>
      </c>
      <c r="L168" s="339">
        <v>0</v>
      </c>
      <c r="M168" s="183">
        <v>100</v>
      </c>
      <c r="N168" s="153">
        <v>1938</v>
      </c>
      <c r="P168" s="163"/>
      <c r="R168" s="153">
        <v>1930</v>
      </c>
      <c r="S168" s="183" t="s">
        <v>62</v>
      </c>
      <c r="T168" s="184"/>
      <c r="U168" s="189"/>
      <c r="V168" s="125"/>
      <c r="W168" s="352" t="s">
        <v>515</v>
      </c>
      <c r="X168" s="216" t="s">
        <v>99</v>
      </c>
      <c r="Y168" s="216" t="s">
        <v>382</v>
      </c>
      <c r="Z168" s="129"/>
      <c r="AA168" s="214"/>
      <c r="AB168" s="215">
        <v>13975</v>
      </c>
      <c r="AC168" s="215">
        <v>13975</v>
      </c>
      <c r="AD168" s="216"/>
      <c r="AG168" s="173">
        <v>1938</v>
      </c>
      <c r="AH168" s="173">
        <v>1930</v>
      </c>
      <c r="AI168" s="173"/>
      <c r="AJ168" s="189"/>
      <c r="AK168" s="173"/>
      <c r="AL168" s="317"/>
      <c r="AM168" s="175" t="s">
        <v>67</v>
      </c>
      <c r="AQ168" s="131"/>
      <c r="AV168" s="390"/>
      <c r="AW168" s="153">
        <f t="shared" ca="1" si="2"/>
        <v>88</v>
      </c>
    </row>
    <row r="169" spans="1:49" ht="45" customHeight="1" x14ac:dyDescent="0.2">
      <c r="A169" s="245"/>
      <c r="B169" s="183" t="s">
        <v>55</v>
      </c>
      <c r="E169" s="175" t="s">
        <v>91</v>
      </c>
      <c r="F169" s="153" t="s">
        <v>92</v>
      </c>
      <c r="G169" s="131" t="s">
        <v>93</v>
      </c>
      <c r="H169" s="175" t="s">
        <v>487</v>
      </c>
      <c r="I169" s="183" t="s">
        <v>516</v>
      </c>
      <c r="J169" s="173">
        <v>1</v>
      </c>
      <c r="K169" s="326" t="s">
        <v>61</v>
      </c>
      <c r="L169" s="339">
        <v>1</v>
      </c>
      <c r="M169" s="183">
        <v>100</v>
      </c>
      <c r="N169" s="153">
        <v>1938</v>
      </c>
      <c r="P169" s="163"/>
      <c r="R169" s="153">
        <v>1930</v>
      </c>
      <c r="S169" s="183" t="s">
        <v>62</v>
      </c>
      <c r="T169" s="184"/>
      <c r="U169" s="189"/>
      <c r="V169" s="125"/>
      <c r="W169" s="352" t="s">
        <v>517</v>
      </c>
      <c r="X169" s="216" t="s">
        <v>64</v>
      </c>
      <c r="Y169" s="216" t="s">
        <v>518</v>
      </c>
      <c r="Z169" s="129"/>
      <c r="AA169" s="214"/>
      <c r="AB169" s="215">
        <v>13975</v>
      </c>
      <c r="AC169" s="215">
        <v>13975</v>
      </c>
      <c r="AD169" s="216"/>
      <c r="AG169" s="173">
        <v>1938</v>
      </c>
      <c r="AH169" s="173">
        <v>1930</v>
      </c>
      <c r="AI169" s="173"/>
      <c r="AJ169" s="189"/>
      <c r="AK169" s="173"/>
      <c r="AL169" s="317" t="s">
        <v>519</v>
      </c>
      <c r="AM169" s="175" t="s">
        <v>67</v>
      </c>
      <c r="AO169" s="153" t="s">
        <v>108</v>
      </c>
      <c r="AP169" s="153" t="s">
        <v>112</v>
      </c>
      <c r="AQ169" s="392" t="s">
        <v>112</v>
      </c>
      <c r="AR169" s="175" t="s">
        <v>81</v>
      </c>
      <c r="AT169" s="153">
        <v>1980</v>
      </c>
      <c r="AU169" s="131" t="s">
        <v>7835</v>
      </c>
      <c r="AW169" s="153">
        <f t="shared" ca="1" si="2"/>
        <v>88</v>
      </c>
    </row>
    <row r="170" spans="1:49" ht="45" customHeight="1" x14ac:dyDescent="0.2">
      <c r="A170" s="245"/>
      <c r="B170" s="183" t="s">
        <v>55</v>
      </c>
      <c r="E170" s="175" t="s">
        <v>91</v>
      </c>
      <c r="F170" s="153" t="s">
        <v>92</v>
      </c>
      <c r="G170" s="131" t="s">
        <v>93</v>
      </c>
      <c r="H170" s="175" t="s">
        <v>487</v>
      </c>
      <c r="I170" s="183" t="s">
        <v>521</v>
      </c>
      <c r="J170" s="173">
        <v>1</v>
      </c>
      <c r="K170" s="326" t="s">
        <v>61</v>
      </c>
      <c r="L170" s="339">
        <v>0</v>
      </c>
      <c r="M170" s="183">
        <v>100</v>
      </c>
      <c r="N170" s="153">
        <v>1938</v>
      </c>
      <c r="P170" s="163"/>
      <c r="R170" s="153">
        <v>1930</v>
      </c>
      <c r="S170" s="183" t="s">
        <v>62</v>
      </c>
      <c r="T170" s="184"/>
      <c r="U170" s="189"/>
      <c r="V170" s="125"/>
      <c r="W170" s="352" t="s">
        <v>522</v>
      </c>
      <c r="X170" s="216" t="s">
        <v>64</v>
      </c>
      <c r="Y170" s="216" t="s">
        <v>518</v>
      </c>
      <c r="Z170" s="129"/>
      <c r="AA170" s="214"/>
      <c r="AB170" s="215">
        <v>13975</v>
      </c>
      <c r="AC170" s="215">
        <v>13975</v>
      </c>
      <c r="AD170" s="216"/>
      <c r="AG170" s="173">
        <v>1938</v>
      </c>
      <c r="AH170" s="173">
        <v>1930</v>
      </c>
      <c r="AI170" s="173"/>
      <c r="AJ170" s="189"/>
      <c r="AK170" s="173"/>
      <c r="AL170" s="317"/>
      <c r="AM170" s="175" t="s">
        <v>67</v>
      </c>
      <c r="AQ170" s="131"/>
      <c r="AR170" s="175" t="s">
        <v>81</v>
      </c>
      <c r="AT170" s="153">
        <v>1980</v>
      </c>
      <c r="AU170" s="153" t="s">
        <v>520</v>
      </c>
      <c r="AV170" s="390"/>
      <c r="AW170" s="153">
        <f t="shared" ca="1" si="2"/>
        <v>88</v>
      </c>
    </row>
    <row r="171" spans="1:49" ht="45" customHeight="1" outlineLevel="1" x14ac:dyDescent="0.2">
      <c r="A171" s="245"/>
      <c r="B171" s="183" t="s">
        <v>55</v>
      </c>
      <c r="D171" s="131" t="s">
        <v>7968</v>
      </c>
      <c r="E171" s="175" t="s">
        <v>71</v>
      </c>
      <c r="F171" s="153" t="s">
        <v>72</v>
      </c>
      <c r="G171" s="131" t="s">
        <v>523</v>
      </c>
      <c r="H171" s="175" t="s">
        <v>65</v>
      </c>
      <c r="I171" s="183" t="s">
        <v>524</v>
      </c>
      <c r="J171" s="173">
        <v>1</v>
      </c>
      <c r="K171" s="326" t="s">
        <v>61</v>
      </c>
      <c r="L171" s="339">
        <v>1</v>
      </c>
      <c r="M171" s="183">
        <v>101</v>
      </c>
      <c r="N171" s="153">
        <v>1938</v>
      </c>
      <c r="P171" s="163"/>
      <c r="R171" s="153">
        <v>1930</v>
      </c>
      <c r="S171" s="183" t="s">
        <v>62</v>
      </c>
      <c r="T171" s="184"/>
      <c r="U171" s="189"/>
      <c r="V171" s="125"/>
      <c r="W171" s="352" t="s">
        <v>525</v>
      </c>
      <c r="X171" s="216" t="s">
        <v>64</v>
      </c>
      <c r="Y171" s="216" t="s">
        <v>65</v>
      </c>
      <c r="Z171" s="129"/>
      <c r="AA171" s="214"/>
      <c r="AB171" s="215">
        <v>14024</v>
      </c>
      <c r="AC171" s="215">
        <v>14024</v>
      </c>
      <c r="AD171" s="216"/>
      <c r="AF171" s="173">
        <v>110</v>
      </c>
      <c r="AG171" s="173">
        <v>1938</v>
      </c>
      <c r="AH171" s="173">
        <v>1930</v>
      </c>
      <c r="AI171" s="173">
        <v>1984</v>
      </c>
      <c r="AJ171" s="189"/>
      <c r="AK171" s="173"/>
      <c r="AL171" s="317" t="s">
        <v>526</v>
      </c>
      <c r="AM171" s="175" t="s">
        <v>67</v>
      </c>
      <c r="AQ171" s="131"/>
      <c r="AU171" s="153"/>
      <c r="AV171" s="390"/>
      <c r="AW171" s="153">
        <f t="shared" ca="1" si="2"/>
        <v>88</v>
      </c>
    </row>
    <row r="172" spans="1:49" ht="45" customHeight="1" outlineLevel="1" x14ac:dyDescent="0.2">
      <c r="A172" s="245"/>
      <c r="B172" s="183" t="s">
        <v>55</v>
      </c>
      <c r="D172" s="131" t="s">
        <v>7968</v>
      </c>
      <c r="E172" s="175" t="s">
        <v>56</v>
      </c>
      <c r="F172" s="153" t="s">
        <v>148</v>
      </c>
      <c r="G172" s="131" t="s">
        <v>527</v>
      </c>
      <c r="H172" s="175" t="s">
        <v>65</v>
      </c>
      <c r="I172" s="183" t="s">
        <v>528</v>
      </c>
      <c r="J172" s="173">
        <v>1</v>
      </c>
      <c r="K172" s="326" t="s">
        <v>61</v>
      </c>
      <c r="L172" s="339">
        <v>0</v>
      </c>
      <c r="M172" s="183">
        <v>101</v>
      </c>
      <c r="N172" s="153">
        <v>1938</v>
      </c>
      <c r="P172" s="163"/>
      <c r="R172" s="153">
        <v>1930</v>
      </c>
      <c r="S172" s="183" t="s">
        <v>62</v>
      </c>
      <c r="T172" s="184"/>
      <c r="U172" s="189"/>
      <c r="V172" s="125"/>
      <c r="W172" s="352" t="s">
        <v>529</v>
      </c>
      <c r="X172" s="216" t="s">
        <v>64</v>
      </c>
      <c r="Y172" s="216" t="s">
        <v>65</v>
      </c>
      <c r="Z172" s="129"/>
      <c r="AA172" s="214"/>
      <c r="AB172" s="215">
        <v>14024</v>
      </c>
      <c r="AC172" s="215">
        <v>14024</v>
      </c>
      <c r="AD172" s="216"/>
      <c r="AF172" s="173">
        <v>110</v>
      </c>
      <c r="AG172" s="173">
        <v>1938</v>
      </c>
      <c r="AH172" s="173">
        <v>1930</v>
      </c>
      <c r="AI172" s="173">
        <v>1984</v>
      </c>
      <c r="AJ172" s="189"/>
      <c r="AK172" s="173"/>
      <c r="AL172" s="317"/>
      <c r="AM172" s="175" t="s">
        <v>67</v>
      </c>
      <c r="AO172" s="153" t="s">
        <v>67</v>
      </c>
      <c r="AQ172" s="131"/>
      <c r="AU172" s="153" t="s">
        <v>530</v>
      </c>
      <c r="AV172" s="390"/>
      <c r="AW172" s="153">
        <f t="shared" ca="1" si="2"/>
        <v>88</v>
      </c>
    </row>
    <row r="173" spans="1:49" ht="45" customHeight="1" outlineLevel="1" x14ac:dyDescent="0.2">
      <c r="A173" s="245"/>
      <c r="B173" s="183" t="s">
        <v>55</v>
      </c>
      <c r="D173" s="131" t="s">
        <v>7968</v>
      </c>
      <c r="E173" s="175" t="s">
        <v>71</v>
      </c>
      <c r="F173" s="153" t="s">
        <v>72</v>
      </c>
      <c r="G173" s="131" t="s">
        <v>77</v>
      </c>
      <c r="H173" s="175" t="s">
        <v>65</v>
      </c>
      <c r="I173" s="183" t="s">
        <v>531</v>
      </c>
      <c r="J173" s="173">
        <v>1</v>
      </c>
      <c r="K173" s="326" t="s">
        <v>135</v>
      </c>
      <c r="L173" s="339">
        <v>0</v>
      </c>
      <c r="M173" s="183">
        <v>101</v>
      </c>
      <c r="N173" s="153">
        <v>1938</v>
      </c>
      <c r="P173" s="163"/>
      <c r="R173" s="153">
        <v>1930</v>
      </c>
      <c r="S173" s="183" t="s">
        <v>136</v>
      </c>
      <c r="T173" s="184"/>
      <c r="U173" s="189"/>
      <c r="V173" s="125"/>
      <c r="W173" s="352"/>
      <c r="X173" s="216" t="s">
        <v>64</v>
      </c>
      <c r="Y173" s="216" t="s">
        <v>65</v>
      </c>
      <c r="Z173" s="129"/>
      <c r="AA173" s="214"/>
      <c r="AB173" s="215" t="s">
        <v>137</v>
      </c>
      <c r="AC173" s="215" t="s">
        <v>137</v>
      </c>
      <c r="AD173" s="216"/>
      <c r="AG173" s="173">
        <v>1938</v>
      </c>
      <c r="AH173" s="173">
        <v>1930</v>
      </c>
      <c r="AI173" s="173"/>
      <c r="AJ173" s="189"/>
      <c r="AK173" s="173"/>
      <c r="AL173" s="317" t="s">
        <v>532</v>
      </c>
      <c r="AM173" s="175" t="s">
        <v>67</v>
      </c>
      <c r="AO173" s="153" t="s">
        <v>67</v>
      </c>
      <c r="AQ173" s="131"/>
      <c r="AU173" s="153" t="s">
        <v>530</v>
      </c>
      <c r="AV173" s="390"/>
      <c r="AW173" s="153">
        <f t="shared" ca="1" si="2"/>
        <v>88</v>
      </c>
    </row>
    <row r="174" spans="1:49" ht="45" customHeight="1" x14ac:dyDescent="0.2">
      <c r="A174" s="245"/>
      <c r="B174" s="183" t="s">
        <v>55</v>
      </c>
      <c r="D174" s="131" t="s">
        <v>7968</v>
      </c>
      <c r="E174" s="175" t="s">
        <v>71</v>
      </c>
      <c r="F174" s="153" t="s">
        <v>72</v>
      </c>
      <c r="G174" s="131" t="s">
        <v>77</v>
      </c>
      <c r="H174" s="175" t="s">
        <v>65</v>
      </c>
      <c r="I174" s="183" t="s">
        <v>533</v>
      </c>
      <c r="J174" s="173">
        <v>1</v>
      </c>
      <c r="K174" s="326" t="s">
        <v>61</v>
      </c>
      <c r="L174" s="339">
        <v>0</v>
      </c>
      <c r="M174" s="183">
        <v>101</v>
      </c>
      <c r="N174" s="153">
        <v>1938</v>
      </c>
      <c r="P174" s="163"/>
      <c r="R174" s="153">
        <v>1930</v>
      </c>
      <c r="S174" s="183" t="s">
        <v>62</v>
      </c>
      <c r="T174" s="184"/>
      <c r="U174" s="189"/>
      <c r="V174" s="125"/>
      <c r="W174" s="352" t="s">
        <v>534</v>
      </c>
      <c r="X174" s="216" t="s">
        <v>64</v>
      </c>
      <c r="Y174" s="216" t="s">
        <v>65</v>
      </c>
      <c r="Z174" s="129"/>
      <c r="AA174" s="214"/>
      <c r="AB174" s="215">
        <v>14024</v>
      </c>
      <c r="AC174" s="215">
        <v>14024</v>
      </c>
      <c r="AD174" s="216"/>
      <c r="AF174" s="173">
        <v>110</v>
      </c>
      <c r="AG174" s="173">
        <v>1938</v>
      </c>
      <c r="AH174" s="173">
        <v>1930</v>
      </c>
      <c r="AI174" s="173">
        <v>1984</v>
      </c>
      <c r="AJ174" s="189"/>
      <c r="AK174" s="173"/>
      <c r="AL174" s="317" t="s">
        <v>526</v>
      </c>
      <c r="AM174" s="175" t="s">
        <v>67</v>
      </c>
      <c r="AO174" s="153" t="s">
        <v>81</v>
      </c>
      <c r="AQ174" s="131"/>
      <c r="AU174" s="153" t="s">
        <v>535</v>
      </c>
      <c r="AV174" s="390"/>
      <c r="AW174" s="153">
        <f t="shared" ca="1" si="2"/>
        <v>88</v>
      </c>
    </row>
    <row r="175" spans="1:49" ht="45" customHeight="1" x14ac:dyDescent="0.2">
      <c r="A175" s="245"/>
      <c r="B175" s="183" t="s">
        <v>55</v>
      </c>
      <c r="D175" s="131" t="s">
        <v>7968</v>
      </c>
      <c r="E175" s="175" t="s">
        <v>71</v>
      </c>
      <c r="F175" s="153" t="s">
        <v>72</v>
      </c>
      <c r="G175" s="131" t="s">
        <v>77</v>
      </c>
      <c r="H175" s="175" t="s">
        <v>65</v>
      </c>
      <c r="I175" s="183" t="s">
        <v>536</v>
      </c>
      <c r="J175" s="173">
        <v>1</v>
      </c>
      <c r="K175" s="326" t="s">
        <v>61</v>
      </c>
      <c r="L175" s="339">
        <v>0</v>
      </c>
      <c r="M175" s="183">
        <v>101</v>
      </c>
      <c r="N175" s="153">
        <v>1938</v>
      </c>
      <c r="P175" s="163"/>
      <c r="R175" s="153">
        <v>1930</v>
      </c>
      <c r="S175" s="183" t="s">
        <v>62</v>
      </c>
      <c r="T175" s="184"/>
      <c r="U175" s="189"/>
      <c r="V175" s="125"/>
      <c r="W175" s="352" t="s">
        <v>537</v>
      </c>
      <c r="X175" s="216" t="s">
        <v>64</v>
      </c>
      <c r="Y175" s="216" t="s">
        <v>65</v>
      </c>
      <c r="Z175" s="129"/>
      <c r="AA175" s="214"/>
      <c r="AB175" s="215">
        <v>14024</v>
      </c>
      <c r="AC175" s="215">
        <v>14024</v>
      </c>
      <c r="AD175" s="216"/>
      <c r="AF175" s="173">
        <v>110</v>
      </c>
      <c r="AG175" s="173">
        <v>1938</v>
      </c>
      <c r="AH175" s="173">
        <v>1930</v>
      </c>
      <c r="AI175" s="173">
        <v>1984</v>
      </c>
      <c r="AJ175" s="189"/>
      <c r="AK175" s="173"/>
      <c r="AL175" s="317" t="s">
        <v>526</v>
      </c>
      <c r="AM175" s="175" t="s">
        <v>67</v>
      </c>
      <c r="AO175" s="153" t="s">
        <v>81</v>
      </c>
      <c r="AQ175" s="131"/>
      <c r="AU175" s="153" t="s">
        <v>535</v>
      </c>
      <c r="AV175" s="390"/>
      <c r="AW175" s="153">
        <f t="shared" ca="1" si="2"/>
        <v>88</v>
      </c>
    </row>
    <row r="176" spans="1:49" ht="45" customHeight="1" x14ac:dyDescent="0.2">
      <c r="A176" s="245"/>
      <c r="B176" s="183" t="s">
        <v>55</v>
      </c>
      <c r="D176" s="131" t="s">
        <v>7968</v>
      </c>
      <c r="E176" s="175" t="s">
        <v>91</v>
      </c>
      <c r="F176" s="153" t="s">
        <v>92</v>
      </c>
      <c r="G176" s="131" t="s">
        <v>93</v>
      </c>
      <c r="H176" s="175" t="s">
        <v>59</v>
      </c>
      <c r="I176" s="183" t="s">
        <v>538</v>
      </c>
      <c r="J176" s="173">
        <v>1</v>
      </c>
      <c r="K176" s="326" t="s">
        <v>61</v>
      </c>
      <c r="L176" s="339">
        <v>0</v>
      </c>
      <c r="M176" s="183">
        <v>101</v>
      </c>
      <c r="N176" s="153">
        <v>1938</v>
      </c>
      <c r="P176" s="163"/>
      <c r="R176" s="153">
        <v>1930</v>
      </c>
      <c r="S176" s="183" t="s">
        <v>62</v>
      </c>
      <c r="T176" s="184"/>
      <c r="U176" s="189"/>
      <c r="V176" s="125"/>
      <c r="W176" s="352" t="s">
        <v>424</v>
      </c>
      <c r="X176" s="216" t="s">
        <v>64</v>
      </c>
      <c r="Y176" s="216" t="s">
        <v>65</v>
      </c>
      <c r="Z176" s="129"/>
      <c r="AA176" s="214"/>
      <c r="AB176" s="215">
        <v>14011</v>
      </c>
      <c r="AC176" s="215">
        <v>14011</v>
      </c>
      <c r="AD176" s="216"/>
      <c r="AF176" s="173">
        <v>110</v>
      </c>
      <c r="AG176" s="173">
        <v>1938</v>
      </c>
      <c r="AH176" s="173">
        <v>1930</v>
      </c>
      <c r="AI176" s="173">
        <v>1984</v>
      </c>
      <c r="AJ176" s="189"/>
      <c r="AK176" s="173"/>
      <c r="AL176" s="317"/>
      <c r="AM176" s="175" t="s">
        <v>67</v>
      </c>
      <c r="AQ176" s="131"/>
      <c r="AR176" s="175" t="s">
        <v>539</v>
      </c>
      <c r="AT176" s="153">
        <v>1978</v>
      </c>
      <c r="AU176" s="153" t="s">
        <v>540</v>
      </c>
      <c r="AV176" s="390"/>
      <c r="AW176" s="153">
        <f t="shared" ca="1" si="2"/>
        <v>88</v>
      </c>
    </row>
    <row r="177" spans="1:49" ht="45" customHeight="1" outlineLevel="1" x14ac:dyDescent="0.2">
      <c r="A177" s="245"/>
      <c r="B177" s="183" t="s">
        <v>55</v>
      </c>
      <c r="D177" s="131" t="s">
        <v>7968</v>
      </c>
      <c r="E177" s="175" t="s">
        <v>91</v>
      </c>
      <c r="F177" s="153" t="s">
        <v>92</v>
      </c>
      <c r="G177" s="131" t="s">
        <v>93</v>
      </c>
      <c r="H177" s="175" t="s">
        <v>65</v>
      </c>
      <c r="I177" s="183" t="s">
        <v>541</v>
      </c>
      <c r="J177" s="173">
        <v>1</v>
      </c>
      <c r="K177" s="326" t="s">
        <v>61</v>
      </c>
      <c r="L177" s="339">
        <v>0</v>
      </c>
      <c r="M177" s="183">
        <v>101</v>
      </c>
      <c r="N177" s="153">
        <v>1938</v>
      </c>
      <c r="P177" s="163"/>
      <c r="R177" s="153">
        <v>1930</v>
      </c>
      <c r="S177" s="183" t="s">
        <v>62</v>
      </c>
      <c r="T177" s="184"/>
      <c r="U177" s="189"/>
      <c r="V177" s="125"/>
      <c r="W177" s="352" t="s">
        <v>542</v>
      </c>
      <c r="X177" s="216" t="s">
        <v>64</v>
      </c>
      <c r="Y177" s="216" t="s">
        <v>65</v>
      </c>
      <c r="Z177" s="129"/>
      <c r="AA177" s="214"/>
      <c r="AB177" s="215">
        <v>14024</v>
      </c>
      <c r="AC177" s="215">
        <v>14024</v>
      </c>
      <c r="AD177" s="216"/>
      <c r="AF177" s="173">
        <v>110</v>
      </c>
      <c r="AG177" s="173">
        <v>1938</v>
      </c>
      <c r="AH177" s="173">
        <v>1930</v>
      </c>
      <c r="AI177" s="173">
        <v>1984</v>
      </c>
      <c r="AJ177" s="189"/>
      <c r="AK177" s="173"/>
      <c r="AL177" s="317"/>
      <c r="AM177" s="175" t="s">
        <v>67</v>
      </c>
      <c r="AQ177" s="131"/>
      <c r="AU177" s="153"/>
      <c r="AV177" s="390"/>
      <c r="AW177" s="153">
        <f t="shared" ca="1" si="2"/>
        <v>88</v>
      </c>
    </row>
    <row r="178" spans="1:49" ht="45" customHeight="1" x14ac:dyDescent="0.2">
      <c r="A178" s="245"/>
      <c r="B178" s="183" t="s">
        <v>55</v>
      </c>
      <c r="D178" s="131" t="s">
        <v>7968</v>
      </c>
      <c r="E178" s="175" t="s">
        <v>91</v>
      </c>
      <c r="F178" s="153" t="s">
        <v>92</v>
      </c>
      <c r="G178" s="131" t="s">
        <v>93</v>
      </c>
      <c r="H178" s="175" t="s">
        <v>65</v>
      </c>
      <c r="I178" s="183" t="s">
        <v>543</v>
      </c>
      <c r="J178" s="173">
        <v>1</v>
      </c>
      <c r="K178" s="326" t="s">
        <v>61</v>
      </c>
      <c r="L178" s="339">
        <v>0</v>
      </c>
      <c r="M178" s="183">
        <v>101</v>
      </c>
      <c r="N178" s="153">
        <v>1938</v>
      </c>
      <c r="P178" s="163"/>
      <c r="R178" s="153">
        <v>1930</v>
      </c>
      <c r="S178" s="183" t="s">
        <v>62</v>
      </c>
      <c r="T178" s="184"/>
      <c r="U178" s="189"/>
      <c r="V178" s="125"/>
      <c r="W178" s="354" t="s">
        <v>544</v>
      </c>
      <c r="X178" s="216" t="s">
        <v>64</v>
      </c>
      <c r="Y178" s="216" t="s">
        <v>65</v>
      </c>
      <c r="Z178" s="129"/>
      <c r="AA178" s="214"/>
      <c r="AB178" s="215">
        <v>14024</v>
      </c>
      <c r="AC178" s="215">
        <v>14024</v>
      </c>
      <c r="AD178" s="216"/>
      <c r="AF178" s="173">
        <v>110</v>
      </c>
      <c r="AG178" s="173">
        <v>1938</v>
      </c>
      <c r="AH178" s="173">
        <v>1930</v>
      </c>
      <c r="AI178" s="173">
        <v>1984</v>
      </c>
      <c r="AJ178" s="189"/>
      <c r="AK178" s="173"/>
      <c r="AL178" s="317"/>
      <c r="AM178" s="175" t="s">
        <v>67</v>
      </c>
      <c r="AQ178" s="131"/>
      <c r="AR178" s="175" t="s">
        <v>539</v>
      </c>
      <c r="AT178" s="153">
        <v>1978</v>
      </c>
      <c r="AU178" s="153" t="s">
        <v>540</v>
      </c>
      <c r="AV178" s="390"/>
      <c r="AW178" s="153">
        <f t="shared" ca="1" si="2"/>
        <v>88</v>
      </c>
    </row>
    <row r="179" spans="1:49" ht="45" customHeight="1" x14ac:dyDescent="0.2">
      <c r="A179" s="245"/>
      <c r="B179" s="183" t="s">
        <v>55</v>
      </c>
      <c r="D179" s="131" t="s">
        <v>7968</v>
      </c>
      <c r="E179" s="175" t="s">
        <v>91</v>
      </c>
      <c r="F179" s="153" t="s">
        <v>92</v>
      </c>
      <c r="G179" s="131" t="s">
        <v>93</v>
      </c>
      <c r="H179" s="175" t="s">
        <v>65</v>
      </c>
      <c r="I179" s="183" t="s">
        <v>545</v>
      </c>
      <c r="J179" s="173">
        <v>1</v>
      </c>
      <c r="K179" s="326" t="s">
        <v>61</v>
      </c>
      <c r="L179" s="339">
        <v>0</v>
      </c>
      <c r="M179" s="183">
        <v>101</v>
      </c>
      <c r="N179" s="153">
        <v>1938</v>
      </c>
      <c r="P179" s="163"/>
      <c r="R179" s="153">
        <v>1930</v>
      </c>
      <c r="S179" s="183" t="s">
        <v>62</v>
      </c>
      <c r="T179" s="184"/>
      <c r="U179" s="189"/>
      <c r="V179" s="125"/>
      <c r="W179" s="352" t="s">
        <v>546</v>
      </c>
      <c r="X179" s="216" t="s">
        <v>64</v>
      </c>
      <c r="Y179" s="216" t="s">
        <v>65</v>
      </c>
      <c r="Z179" s="129"/>
      <c r="AA179" s="214"/>
      <c r="AB179" s="215">
        <v>14011</v>
      </c>
      <c r="AC179" s="215">
        <v>14011</v>
      </c>
      <c r="AD179" s="216"/>
      <c r="AF179" s="173">
        <v>110</v>
      </c>
      <c r="AG179" s="173">
        <v>1938</v>
      </c>
      <c r="AH179" s="173">
        <v>1930</v>
      </c>
      <c r="AI179" s="173">
        <v>1984</v>
      </c>
      <c r="AJ179" s="189"/>
      <c r="AK179" s="173"/>
      <c r="AL179" s="317"/>
      <c r="AM179" s="175" t="s">
        <v>67</v>
      </c>
      <c r="AQ179" s="131"/>
      <c r="AR179" s="175" t="s">
        <v>539</v>
      </c>
      <c r="AT179" s="153">
        <v>1978</v>
      </c>
      <c r="AU179" s="153" t="s">
        <v>540</v>
      </c>
      <c r="AV179" s="390"/>
      <c r="AW179" s="153">
        <f t="shared" ca="1" si="2"/>
        <v>88</v>
      </c>
    </row>
    <row r="180" spans="1:49" ht="45" customHeight="1" x14ac:dyDescent="0.2">
      <c r="A180" s="245"/>
      <c r="B180" s="183" t="s">
        <v>55</v>
      </c>
      <c r="D180" s="444" t="s">
        <v>7968</v>
      </c>
      <c r="E180" s="175" t="s">
        <v>91</v>
      </c>
      <c r="F180" s="153" t="s">
        <v>92</v>
      </c>
      <c r="G180" s="131" t="s">
        <v>93</v>
      </c>
      <c r="H180" s="175" t="s">
        <v>487</v>
      </c>
      <c r="I180" s="183" t="s">
        <v>547</v>
      </c>
      <c r="J180" s="173">
        <v>1</v>
      </c>
      <c r="K180" s="326" t="s">
        <v>61</v>
      </c>
      <c r="L180" s="339">
        <v>0</v>
      </c>
      <c r="M180" s="183">
        <v>101</v>
      </c>
      <c r="N180" s="153">
        <v>1938</v>
      </c>
      <c r="P180" s="163"/>
      <c r="R180" s="153">
        <v>1930</v>
      </c>
      <c r="S180" s="183" t="s">
        <v>62</v>
      </c>
      <c r="T180" s="184"/>
      <c r="U180" s="189"/>
      <c r="V180" s="125"/>
      <c r="W180" s="352" t="s">
        <v>548</v>
      </c>
      <c r="X180" s="216" t="s">
        <v>64</v>
      </c>
      <c r="Y180" s="216" t="s">
        <v>518</v>
      </c>
      <c r="Z180" s="129"/>
      <c r="AA180" s="214"/>
      <c r="AB180" s="215">
        <v>14011</v>
      </c>
      <c r="AC180" s="215">
        <v>14011</v>
      </c>
      <c r="AD180" s="216"/>
      <c r="AF180" s="173">
        <v>110</v>
      </c>
      <c r="AG180" s="173">
        <v>1938</v>
      </c>
      <c r="AH180" s="173">
        <v>1930</v>
      </c>
      <c r="AI180" s="173">
        <v>1984</v>
      </c>
      <c r="AJ180" s="189"/>
      <c r="AK180" s="173"/>
      <c r="AL180" s="317" t="s">
        <v>549</v>
      </c>
      <c r="AM180" s="175" t="s">
        <v>67</v>
      </c>
      <c r="AO180" s="153" t="s">
        <v>108</v>
      </c>
      <c r="AP180" s="153" t="s">
        <v>112</v>
      </c>
      <c r="AQ180" s="131" t="s">
        <v>112</v>
      </c>
      <c r="AR180" s="253" t="s">
        <v>81</v>
      </c>
      <c r="AS180" s="157"/>
      <c r="AT180" s="153" t="s">
        <v>7833</v>
      </c>
      <c r="AU180" s="153" t="s">
        <v>550</v>
      </c>
      <c r="AV180" s="393"/>
      <c r="AW180" s="153">
        <f t="shared" ca="1" si="2"/>
        <v>88</v>
      </c>
    </row>
    <row r="181" spans="1:49" ht="45" customHeight="1" x14ac:dyDescent="0.2">
      <c r="A181" s="245"/>
      <c r="B181" s="183" t="s">
        <v>55</v>
      </c>
      <c r="D181" s="131" t="s">
        <v>7968</v>
      </c>
      <c r="E181" s="175" t="s">
        <v>91</v>
      </c>
      <c r="F181" s="153" t="s">
        <v>92</v>
      </c>
      <c r="G181" s="131" t="s">
        <v>93</v>
      </c>
      <c r="H181" s="175" t="s">
        <v>487</v>
      </c>
      <c r="I181" s="183" t="s">
        <v>551</v>
      </c>
      <c r="J181" s="173">
        <v>1</v>
      </c>
      <c r="K181" s="326" t="s">
        <v>61</v>
      </c>
      <c r="L181" s="339">
        <v>0</v>
      </c>
      <c r="M181" s="183">
        <v>101</v>
      </c>
      <c r="N181" s="153">
        <v>1938</v>
      </c>
      <c r="P181" s="163"/>
      <c r="R181" s="153">
        <v>1930</v>
      </c>
      <c r="S181" s="183" t="s">
        <v>62</v>
      </c>
      <c r="T181" s="184"/>
      <c r="U181" s="189"/>
      <c r="V181" s="125"/>
      <c r="W181" s="352" t="s">
        <v>552</v>
      </c>
      <c r="X181" s="216" t="s">
        <v>64</v>
      </c>
      <c r="Y181" s="216" t="s">
        <v>490</v>
      </c>
      <c r="Z181" s="129"/>
      <c r="AA181" s="214"/>
      <c r="AB181" s="215">
        <v>14011</v>
      </c>
      <c r="AC181" s="215">
        <v>14011</v>
      </c>
      <c r="AD181" s="216"/>
      <c r="AF181" s="173">
        <v>110</v>
      </c>
      <c r="AG181" s="173">
        <v>1938</v>
      </c>
      <c r="AH181" s="173">
        <v>1930</v>
      </c>
      <c r="AI181" s="173">
        <v>1984</v>
      </c>
      <c r="AJ181" s="189"/>
      <c r="AK181" s="173"/>
      <c r="AL181" s="317" t="s">
        <v>553</v>
      </c>
      <c r="AM181" s="175" t="s">
        <v>67</v>
      </c>
      <c r="AO181" s="153" t="s">
        <v>67</v>
      </c>
      <c r="AP181" s="153" t="s">
        <v>81</v>
      </c>
      <c r="AQ181" s="131" t="s">
        <v>81</v>
      </c>
      <c r="AU181" s="153" t="s">
        <v>554</v>
      </c>
      <c r="AV181" s="390"/>
      <c r="AW181" s="153">
        <f t="shared" ca="1" si="2"/>
        <v>88</v>
      </c>
    </row>
    <row r="182" spans="1:49" ht="45" customHeight="1" x14ac:dyDescent="0.2">
      <c r="A182" s="245"/>
      <c r="B182" s="183" t="s">
        <v>55</v>
      </c>
      <c r="D182" s="131" t="s">
        <v>7968</v>
      </c>
      <c r="E182" s="175" t="s">
        <v>91</v>
      </c>
      <c r="F182" s="153" t="s">
        <v>92</v>
      </c>
      <c r="G182" s="131" t="s">
        <v>93</v>
      </c>
      <c r="H182" s="175" t="s">
        <v>65</v>
      </c>
      <c r="I182" s="183" t="s">
        <v>555</v>
      </c>
      <c r="J182" s="173">
        <v>1</v>
      </c>
      <c r="K182" s="326" t="s">
        <v>61</v>
      </c>
      <c r="L182" s="339">
        <v>0</v>
      </c>
      <c r="M182" s="183">
        <v>101</v>
      </c>
      <c r="N182" s="153">
        <v>1938</v>
      </c>
      <c r="P182" s="163"/>
      <c r="R182" s="153">
        <v>1930</v>
      </c>
      <c r="S182" s="183" t="s">
        <v>62</v>
      </c>
      <c r="T182" s="184"/>
      <c r="U182" s="189"/>
      <c r="V182" s="125"/>
      <c r="W182" s="352" t="s">
        <v>556</v>
      </c>
      <c r="X182" s="216" t="s">
        <v>64</v>
      </c>
      <c r="Y182" s="216" t="s">
        <v>65</v>
      </c>
      <c r="Z182" s="129"/>
      <c r="AA182" s="214"/>
      <c r="AB182" s="215">
        <v>13976</v>
      </c>
      <c r="AC182" s="215">
        <v>13976</v>
      </c>
      <c r="AD182" s="216"/>
      <c r="AF182" s="173">
        <v>110</v>
      </c>
      <c r="AG182" s="173">
        <v>1938</v>
      </c>
      <c r="AH182" s="173">
        <v>1930</v>
      </c>
      <c r="AI182" s="173">
        <v>1984</v>
      </c>
      <c r="AJ182" s="189"/>
      <c r="AK182" s="173"/>
      <c r="AL182" s="317"/>
      <c r="AM182" s="175" t="s">
        <v>67</v>
      </c>
      <c r="AQ182" s="131"/>
      <c r="AU182" s="153"/>
      <c r="AV182" s="390"/>
      <c r="AW182" s="153">
        <f t="shared" ca="1" si="2"/>
        <v>88</v>
      </c>
    </row>
    <row r="183" spans="1:49" ht="99" customHeight="1" outlineLevel="1" x14ac:dyDescent="0.2">
      <c r="A183" s="245"/>
      <c r="B183" s="183" t="s">
        <v>55</v>
      </c>
      <c r="C183" s="136" t="s">
        <v>557</v>
      </c>
      <c r="D183" s="131" t="s">
        <v>558</v>
      </c>
      <c r="E183" s="318" t="s">
        <v>56</v>
      </c>
      <c r="F183" s="154" t="s">
        <v>559</v>
      </c>
      <c r="G183" s="418" t="s">
        <v>560</v>
      </c>
      <c r="H183" s="318" t="s">
        <v>59</v>
      </c>
      <c r="I183" s="202" t="s">
        <v>561</v>
      </c>
      <c r="J183" s="173">
        <v>1</v>
      </c>
      <c r="K183" s="326" t="s">
        <v>61</v>
      </c>
      <c r="L183" s="339">
        <v>0</v>
      </c>
      <c r="M183" s="183">
        <v>101</v>
      </c>
      <c r="N183" s="153">
        <v>1938</v>
      </c>
      <c r="P183" s="163"/>
      <c r="R183" s="153">
        <v>1930</v>
      </c>
      <c r="S183" s="183" t="s">
        <v>62</v>
      </c>
      <c r="T183" s="184"/>
      <c r="U183" s="189"/>
      <c r="V183" s="125"/>
      <c r="W183" s="318" t="s">
        <v>562</v>
      </c>
      <c r="X183" s="283" t="s">
        <v>64</v>
      </c>
      <c r="Y183" s="283" t="s">
        <v>65</v>
      </c>
      <c r="Z183" s="351"/>
      <c r="AA183" s="214">
        <v>42431</v>
      </c>
      <c r="AB183" s="215">
        <v>14024</v>
      </c>
      <c r="AC183" s="215">
        <v>14024</v>
      </c>
      <c r="AD183" s="216"/>
      <c r="AF183" s="173">
        <v>76</v>
      </c>
      <c r="AG183" s="173">
        <v>1938</v>
      </c>
      <c r="AH183" s="173">
        <v>1930</v>
      </c>
      <c r="AI183" s="173">
        <v>2016</v>
      </c>
      <c r="AJ183" s="189"/>
      <c r="AK183" s="173"/>
      <c r="AL183" s="317" t="s">
        <v>563</v>
      </c>
      <c r="AM183" s="175" t="s">
        <v>61</v>
      </c>
      <c r="AO183" s="153" t="s">
        <v>61</v>
      </c>
      <c r="AQ183" s="131"/>
      <c r="AU183" s="153" t="s">
        <v>564</v>
      </c>
      <c r="AV183" s="390"/>
      <c r="AW183" s="153">
        <f t="shared" ca="1" si="2"/>
        <v>88</v>
      </c>
    </row>
    <row r="184" spans="1:49" ht="45" customHeight="1" outlineLevel="1" x14ac:dyDescent="0.2">
      <c r="A184" s="245"/>
      <c r="B184" s="183" t="s">
        <v>55</v>
      </c>
      <c r="C184" s="136" t="s">
        <v>565</v>
      </c>
      <c r="E184" s="175" t="s">
        <v>56</v>
      </c>
      <c r="F184" s="153" t="s">
        <v>57</v>
      </c>
      <c r="G184" s="131" t="s">
        <v>464</v>
      </c>
      <c r="H184" s="175" t="s">
        <v>96</v>
      </c>
      <c r="I184" s="203" t="s">
        <v>566</v>
      </c>
      <c r="J184" s="173">
        <v>1</v>
      </c>
      <c r="K184" s="326"/>
      <c r="L184" s="339">
        <v>1</v>
      </c>
      <c r="M184" s="183">
        <v>102</v>
      </c>
      <c r="N184" s="153">
        <v>1938</v>
      </c>
      <c r="P184" s="163"/>
      <c r="R184" s="153">
        <v>1930</v>
      </c>
      <c r="S184" s="183" t="s">
        <v>243</v>
      </c>
      <c r="T184" s="184"/>
      <c r="U184" s="189"/>
      <c r="V184" s="125"/>
      <c r="W184" s="352" t="s">
        <v>70</v>
      </c>
      <c r="X184" s="216" t="s">
        <v>99</v>
      </c>
      <c r="Y184" s="216" t="s">
        <v>221</v>
      </c>
      <c r="Z184" s="129"/>
      <c r="AA184" s="214"/>
      <c r="AB184" s="215"/>
      <c r="AC184" s="215"/>
      <c r="AD184" s="216"/>
      <c r="AI184" s="173"/>
      <c r="AJ184" s="237">
        <v>22854</v>
      </c>
      <c r="AK184" s="173">
        <v>1960</v>
      </c>
      <c r="AQ184" s="131"/>
      <c r="AU184" s="153"/>
      <c r="AV184" s="390"/>
      <c r="AW184" s="153">
        <f t="shared" ca="1" si="2"/>
        <v>88</v>
      </c>
    </row>
    <row r="185" spans="1:49" ht="45" customHeight="1" outlineLevel="1" x14ac:dyDescent="0.2">
      <c r="A185" s="245"/>
      <c r="B185" s="183" t="s">
        <v>55</v>
      </c>
      <c r="E185" s="175" t="s">
        <v>71</v>
      </c>
      <c r="F185" s="153" t="s">
        <v>224</v>
      </c>
      <c r="G185" s="131" t="s">
        <v>228</v>
      </c>
      <c r="H185" s="175" t="s">
        <v>59</v>
      </c>
      <c r="I185" s="183" t="s">
        <v>567</v>
      </c>
      <c r="J185" s="173">
        <v>1</v>
      </c>
      <c r="K185" s="326" t="s">
        <v>61</v>
      </c>
      <c r="L185" s="339">
        <v>1</v>
      </c>
      <c r="M185" s="183">
        <v>103</v>
      </c>
      <c r="N185" s="153">
        <v>1938</v>
      </c>
      <c r="P185" s="163"/>
      <c r="R185" s="153">
        <v>1930</v>
      </c>
      <c r="S185" s="183" t="s">
        <v>62</v>
      </c>
      <c r="T185" s="184"/>
      <c r="U185" s="189"/>
      <c r="V185" s="125"/>
      <c r="W185" s="352" t="s">
        <v>568</v>
      </c>
      <c r="X185" s="216" t="s">
        <v>64</v>
      </c>
      <c r="Y185" s="216" t="s">
        <v>65</v>
      </c>
      <c r="Z185" s="129" t="s">
        <v>66</v>
      </c>
      <c r="AA185" s="214"/>
      <c r="AB185" s="215"/>
      <c r="AC185" s="215">
        <v>13995</v>
      </c>
      <c r="AD185" s="216"/>
      <c r="AG185" s="173">
        <v>1938</v>
      </c>
      <c r="AH185" s="173">
        <v>1930</v>
      </c>
      <c r="AI185" s="173"/>
      <c r="AJ185" s="189"/>
      <c r="AK185" s="173"/>
      <c r="AL185" s="317" t="s">
        <v>231</v>
      </c>
      <c r="AM185" s="175" t="s">
        <v>67</v>
      </c>
      <c r="AO185" s="153" t="s">
        <v>67</v>
      </c>
      <c r="AP185" s="153" t="s">
        <v>112</v>
      </c>
      <c r="AQ185" s="131" t="s">
        <v>112</v>
      </c>
      <c r="AU185" s="153"/>
      <c r="AV185" s="390"/>
      <c r="AW185" s="153">
        <f t="shared" ca="1" si="2"/>
        <v>88</v>
      </c>
    </row>
    <row r="186" spans="1:49" ht="45" customHeight="1" outlineLevel="1" x14ac:dyDescent="0.2">
      <c r="A186" s="245"/>
      <c r="B186" s="183" t="s">
        <v>55</v>
      </c>
      <c r="C186" s="139" t="s">
        <v>569</v>
      </c>
      <c r="E186" s="175" t="s">
        <v>56</v>
      </c>
      <c r="F186" s="153" t="s">
        <v>57</v>
      </c>
      <c r="G186" s="131" t="s">
        <v>570</v>
      </c>
      <c r="H186" s="175" t="s">
        <v>65</v>
      </c>
      <c r="I186" s="183" t="s">
        <v>571</v>
      </c>
      <c r="J186" s="173">
        <v>1</v>
      </c>
      <c r="K186" s="328" t="s">
        <v>61</v>
      </c>
      <c r="L186" s="339">
        <v>1</v>
      </c>
      <c r="M186" s="183">
        <v>104</v>
      </c>
      <c r="N186" s="153">
        <v>1938</v>
      </c>
      <c r="P186" s="163"/>
      <c r="R186" s="153">
        <v>1930</v>
      </c>
      <c r="S186" s="183" t="s">
        <v>62</v>
      </c>
      <c r="T186" s="184"/>
      <c r="U186" s="189"/>
      <c r="V186" s="125"/>
      <c r="W186" s="352" t="s">
        <v>572</v>
      </c>
      <c r="X186" s="216" t="s">
        <v>64</v>
      </c>
      <c r="Y186" s="216" t="s">
        <v>65</v>
      </c>
      <c r="Z186" s="129"/>
      <c r="AA186" s="214"/>
      <c r="AB186" s="215"/>
      <c r="AC186" s="215">
        <v>13990</v>
      </c>
      <c r="AD186" s="216"/>
      <c r="AG186" s="173">
        <v>1938</v>
      </c>
      <c r="AH186" s="173">
        <v>1930</v>
      </c>
      <c r="AI186" s="173"/>
      <c r="AJ186" s="189"/>
      <c r="AK186" s="173"/>
      <c r="AL186" s="367" t="s">
        <v>569</v>
      </c>
      <c r="AM186" s="175" t="s">
        <v>67</v>
      </c>
      <c r="AQ186" s="131"/>
      <c r="AU186" s="153" t="s">
        <v>573</v>
      </c>
      <c r="AV186" s="390"/>
      <c r="AW186" s="153">
        <f t="shared" ca="1" si="2"/>
        <v>88</v>
      </c>
    </row>
    <row r="187" spans="1:49" ht="45" customHeight="1" outlineLevel="1" x14ac:dyDescent="0.2">
      <c r="A187" s="245"/>
      <c r="B187" s="183" t="s">
        <v>55</v>
      </c>
      <c r="E187" s="175" t="s">
        <v>71</v>
      </c>
      <c r="F187" s="153" t="s">
        <v>72</v>
      </c>
      <c r="G187" s="131" t="s">
        <v>77</v>
      </c>
      <c r="H187" s="175" t="s">
        <v>59</v>
      </c>
      <c r="I187" s="183" t="s">
        <v>574</v>
      </c>
      <c r="J187" s="173">
        <v>1</v>
      </c>
      <c r="K187" s="326" t="s">
        <v>61</v>
      </c>
      <c r="L187" s="339">
        <v>1</v>
      </c>
      <c r="M187" s="183">
        <v>105</v>
      </c>
      <c r="N187" s="153">
        <v>1938</v>
      </c>
      <c r="P187" s="163"/>
      <c r="R187" s="153">
        <v>1930</v>
      </c>
      <c r="S187" s="183" t="s">
        <v>62</v>
      </c>
      <c r="T187" s="184"/>
      <c r="U187" s="189"/>
      <c r="V187" s="125"/>
      <c r="W187" s="352" t="s">
        <v>575</v>
      </c>
      <c r="X187" s="216" t="s">
        <v>64</v>
      </c>
      <c r="Y187" s="216" t="s">
        <v>65</v>
      </c>
      <c r="Z187" s="129" t="s">
        <v>66</v>
      </c>
      <c r="AA187" s="214"/>
      <c r="AB187" s="215"/>
      <c r="AC187" s="215">
        <v>14105</v>
      </c>
      <c r="AD187" s="216"/>
      <c r="AF187" s="173">
        <v>110</v>
      </c>
      <c r="AG187" s="173">
        <v>1938</v>
      </c>
      <c r="AH187" s="173">
        <v>1930</v>
      </c>
      <c r="AI187" s="173">
        <v>1984</v>
      </c>
      <c r="AJ187" s="189"/>
      <c r="AK187" s="173"/>
      <c r="AL187" s="317" t="s">
        <v>576</v>
      </c>
      <c r="AM187" s="175" t="s">
        <v>67</v>
      </c>
      <c r="AO187" s="153" t="s">
        <v>81</v>
      </c>
      <c r="AQ187" s="131"/>
      <c r="AU187" s="153" t="s">
        <v>82</v>
      </c>
      <c r="AV187" s="390"/>
      <c r="AW187" s="153">
        <f t="shared" ca="1" si="2"/>
        <v>88</v>
      </c>
    </row>
    <row r="188" spans="1:49" ht="45" customHeight="1" outlineLevel="1" x14ac:dyDescent="0.2">
      <c r="A188" s="245"/>
      <c r="B188" s="183" t="s">
        <v>55</v>
      </c>
      <c r="E188" s="175" t="s">
        <v>56</v>
      </c>
      <c r="F188" s="153" t="s">
        <v>148</v>
      </c>
      <c r="G188" s="131" t="s">
        <v>154</v>
      </c>
      <c r="H188" s="175" t="s">
        <v>65</v>
      </c>
      <c r="I188" s="183" t="s">
        <v>577</v>
      </c>
      <c r="J188" s="173">
        <v>1</v>
      </c>
      <c r="K188" s="326" t="s">
        <v>61</v>
      </c>
      <c r="L188" s="339">
        <v>1</v>
      </c>
      <c r="M188" s="183">
        <v>106</v>
      </c>
      <c r="N188" s="153">
        <v>1938</v>
      </c>
      <c r="P188" s="163"/>
      <c r="R188" s="153">
        <v>1930</v>
      </c>
      <c r="S188" s="183" t="s">
        <v>62</v>
      </c>
      <c r="T188" s="184"/>
      <c r="U188" s="189"/>
      <c r="V188" s="125"/>
      <c r="W188" s="352" t="s">
        <v>578</v>
      </c>
      <c r="X188" s="216" t="s">
        <v>64</v>
      </c>
      <c r="Y188" s="216" t="s">
        <v>65</v>
      </c>
      <c r="Z188" s="129"/>
      <c r="AA188" s="214"/>
      <c r="AB188" s="215">
        <v>14745</v>
      </c>
      <c r="AC188" s="215"/>
      <c r="AD188" s="153"/>
      <c r="AF188" s="173">
        <v>105</v>
      </c>
      <c r="AG188" s="173">
        <v>1940</v>
      </c>
      <c r="AH188" s="173">
        <v>1940</v>
      </c>
      <c r="AI188" s="173">
        <v>1984</v>
      </c>
      <c r="AJ188" s="189"/>
      <c r="AK188" s="173"/>
      <c r="AL188" s="317" t="s">
        <v>579</v>
      </c>
      <c r="AM188" s="175" t="s">
        <v>67</v>
      </c>
      <c r="AO188" s="153" t="s">
        <v>67</v>
      </c>
      <c r="AQ188" s="131"/>
      <c r="AU188" s="153"/>
      <c r="AV188" s="390"/>
      <c r="AW188" s="153">
        <f t="shared" ca="1" si="2"/>
        <v>88</v>
      </c>
    </row>
    <row r="189" spans="1:49" ht="45" customHeight="1" outlineLevel="1" x14ac:dyDescent="0.2">
      <c r="A189" s="245"/>
      <c r="B189" s="183" t="s">
        <v>55</v>
      </c>
      <c r="C189" s="136" t="s">
        <v>565</v>
      </c>
      <c r="E189" s="175" t="s">
        <v>56</v>
      </c>
      <c r="F189" s="153" t="s">
        <v>148</v>
      </c>
      <c r="G189" s="131" t="s">
        <v>580</v>
      </c>
      <c r="H189" s="175" t="s">
        <v>263</v>
      </c>
      <c r="I189" s="183" t="s">
        <v>581</v>
      </c>
      <c r="J189" s="173">
        <v>1</v>
      </c>
      <c r="K189" s="326"/>
      <c r="L189" s="339">
        <v>1</v>
      </c>
      <c r="M189" s="183">
        <v>107</v>
      </c>
      <c r="N189" s="153">
        <v>1938</v>
      </c>
      <c r="P189" s="163"/>
      <c r="R189" s="153">
        <v>1930</v>
      </c>
      <c r="S189" s="183" t="s">
        <v>243</v>
      </c>
      <c r="T189" s="184"/>
      <c r="U189" s="189"/>
      <c r="V189" s="125"/>
      <c r="W189" s="352" t="s">
        <v>70</v>
      </c>
      <c r="X189" s="216" t="s">
        <v>64</v>
      </c>
      <c r="Y189" s="216" t="s">
        <v>76</v>
      </c>
      <c r="Z189" s="129" t="s">
        <v>266</v>
      </c>
      <c r="AA189" s="214"/>
      <c r="AB189" s="215"/>
      <c r="AC189" s="215"/>
      <c r="AD189" s="153"/>
      <c r="AI189" s="173"/>
      <c r="AJ189" s="216">
        <v>22854</v>
      </c>
      <c r="AK189" s="173">
        <v>1960</v>
      </c>
      <c r="AL189" s="317"/>
      <c r="AQ189" s="131"/>
      <c r="AU189" s="153"/>
      <c r="AV189" s="390"/>
      <c r="AW189" s="153">
        <f t="shared" ca="1" si="2"/>
        <v>88</v>
      </c>
    </row>
    <row r="190" spans="1:49" ht="45" customHeight="1" outlineLevel="1" x14ac:dyDescent="0.2">
      <c r="A190" s="245"/>
      <c r="B190" s="183" t="s">
        <v>55</v>
      </c>
      <c r="E190" s="175" t="s">
        <v>56</v>
      </c>
      <c r="F190" s="153" t="s">
        <v>148</v>
      </c>
      <c r="G190" s="131" t="s">
        <v>154</v>
      </c>
      <c r="H190" s="175" t="s">
        <v>65</v>
      </c>
      <c r="I190" s="183" t="s">
        <v>582</v>
      </c>
      <c r="J190" s="173">
        <v>1</v>
      </c>
      <c r="K190" s="326" t="s">
        <v>61</v>
      </c>
      <c r="L190" s="339">
        <v>1</v>
      </c>
      <c r="M190" s="183">
        <v>108</v>
      </c>
      <c r="N190" s="153">
        <v>1938</v>
      </c>
      <c r="P190" s="163"/>
      <c r="R190" s="153">
        <v>1930</v>
      </c>
      <c r="S190" s="183" t="s">
        <v>62</v>
      </c>
      <c r="T190" s="184"/>
      <c r="U190" s="189"/>
      <c r="V190" s="125"/>
      <c r="W190" s="352" t="s">
        <v>583</v>
      </c>
      <c r="X190" s="216" t="s">
        <v>64</v>
      </c>
      <c r="Y190" s="216" t="s">
        <v>65</v>
      </c>
      <c r="Z190" s="129"/>
      <c r="AA190" s="214"/>
      <c r="AB190" s="215"/>
      <c r="AC190" s="215">
        <v>13990</v>
      </c>
      <c r="AD190" s="216"/>
      <c r="AG190" s="173">
        <v>1938</v>
      </c>
      <c r="AH190" s="173">
        <v>1930</v>
      </c>
      <c r="AI190" s="173"/>
      <c r="AJ190" s="189"/>
      <c r="AK190" s="173"/>
      <c r="AL190" s="317"/>
      <c r="AM190" s="175" t="s">
        <v>67</v>
      </c>
      <c r="AO190" s="153" t="s">
        <v>67</v>
      </c>
      <c r="AQ190" s="131"/>
      <c r="AU190" s="153"/>
      <c r="AV190" s="390"/>
      <c r="AW190" s="153">
        <f t="shared" ca="1" si="2"/>
        <v>88</v>
      </c>
    </row>
    <row r="191" spans="1:49" ht="45" customHeight="1" outlineLevel="1" x14ac:dyDescent="0.2">
      <c r="A191" s="245"/>
      <c r="B191" s="183" t="s">
        <v>55</v>
      </c>
      <c r="E191" s="175" t="s">
        <v>71</v>
      </c>
      <c r="F191" s="153" t="s">
        <v>224</v>
      </c>
      <c r="G191" s="131" t="s">
        <v>584</v>
      </c>
      <c r="H191" s="175" t="s">
        <v>59</v>
      </c>
      <c r="I191" s="183" t="s">
        <v>585</v>
      </c>
      <c r="J191" s="173">
        <v>1</v>
      </c>
      <c r="K191" s="326" t="s">
        <v>61</v>
      </c>
      <c r="L191" s="339">
        <v>1</v>
      </c>
      <c r="M191" s="183">
        <v>109</v>
      </c>
      <c r="N191" s="153">
        <v>1938</v>
      </c>
      <c r="P191" s="163"/>
      <c r="R191" s="153">
        <v>1930</v>
      </c>
      <c r="S191" s="183" t="s">
        <v>62</v>
      </c>
      <c r="T191" s="184"/>
      <c r="U191" s="189"/>
      <c r="V191" s="125"/>
      <c r="W191" s="352" t="s">
        <v>586</v>
      </c>
      <c r="X191" s="216" t="s">
        <v>64</v>
      </c>
      <c r="Y191" s="216" t="s">
        <v>65</v>
      </c>
      <c r="Z191" s="129" t="s">
        <v>66</v>
      </c>
      <c r="AA191" s="214"/>
      <c r="AB191" s="215"/>
      <c r="AC191" s="215">
        <v>14076</v>
      </c>
      <c r="AD191" s="216"/>
      <c r="AG191" s="173">
        <v>1938</v>
      </c>
      <c r="AH191" s="173">
        <v>1930</v>
      </c>
      <c r="AI191" s="173"/>
      <c r="AJ191" s="189"/>
      <c r="AK191" s="173"/>
      <c r="AL191" s="317" t="s">
        <v>184</v>
      </c>
      <c r="AM191" s="175" t="s">
        <v>67</v>
      </c>
      <c r="AQ191" s="131"/>
      <c r="AU191" s="153"/>
      <c r="AV191" s="390"/>
      <c r="AW191" s="153">
        <f t="shared" ca="1" si="2"/>
        <v>88</v>
      </c>
    </row>
    <row r="192" spans="1:49" ht="45" customHeight="1" outlineLevel="1" x14ac:dyDescent="0.2">
      <c r="A192" s="245"/>
      <c r="B192" s="183" t="s">
        <v>55</v>
      </c>
      <c r="E192" s="175" t="s">
        <v>71</v>
      </c>
      <c r="F192" s="153" t="s">
        <v>224</v>
      </c>
      <c r="G192" s="131" t="s">
        <v>584</v>
      </c>
      <c r="H192" s="175" t="s">
        <v>59</v>
      </c>
      <c r="I192" s="183" t="s">
        <v>587</v>
      </c>
      <c r="J192" s="173">
        <v>1</v>
      </c>
      <c r="K192" s="326" t="s">
        <v>61</v>
      </c>
      <c r="L192" s="339">
        <v>0</v>
      </c>
      <c r="M192" s="183">
        <v>109</v>
      </c>
      <c r="N192" s="153">
        <v>1938</v>
      </c>
      <c r="P192" s="163"/>
      <c r="R192" s="153">
        <v>1930</v>
      </c>
      <c r="S192" s="183" t="s">
        <v>62</v>
      </c>
      <c r="T192" s="184"/>
      <c r="U192" s="189"/>
      <c r="V192" s="125"/>
      <c r="W192" s="352" t="s">
        <v>588</v>
      </c>
      <c r="X192" s="216" t="s">
        <v>64</v>
      </c>
      <c r="Y192" s="216" t="s">
        <v>65</v>
      </c>
      <c r="Z192" s="129" t="s">
        <v>66</v>
      </c>
      <c r="AA192" s="214"/>
      <c r="AB192" s="215"/>
      <c r="AC192" s="215">
        <v>14076</v>
      </c>
      <c r="AD192" s="216"/>
      <c r="AG192" s="173">
        <v>1938</v>
      </c>
      <c r="AH192" s="173">
        <v>1930</v>
      </c>
      <c r="AI192" s="173"/>
      <c r="AJ192" s="189"/>
      <c r="AK192" s="173"/>
      <c r="AL192" s="317" t="s">
        <v>184</v>
      </c>
      <c r="AM192" s="175" t="s">
        <v>67</v>
      </c>
      <c r="AQ192" s="131"/>
      <c r="AU192" s="153"/>
      <c r="AV192" s="390"/>
      <c r="AW192" s="153">
        <f t="shared" ca="1" si="2"/>
        <v>88</v>
      </c>
    </row>
    <row r="193" spans="1:49" ht="45" customHeight="1" outlineLevel="1" x14ac:dyDescent="0.2">
      <c r="A193" s="245"/>
      <c r="B193" s="183" t="s">
        <v>55</v>
      </c>
      <c r="E193" s="175" t="s">
        <v>91</v>
      </c>
      <c r="F193" s="153" t="s">
        <v>187</v>
      </c>
      <c r="G193" s="131" t="s">
        <v>188</v>
      </c>
      <c r="H193" s="175" t="s">
        <v>59</v>
      </c>
      <c r="I193" s="183" t="s">
        <v>589</v>
      </c>
      <c r="J193" s="173">
        <v>1</v>
      </c>
      <c r="K193" s="326" t="s">
        <v>61</v>
      </c>
      <c r="L193" s="339">
        <v>1</v>
      </c>
      <c r="M193" s="183">
        <v>110</v>
      </c>
      <c r="N193" s="153">
        <v>1938</v>
      </c>
      <c r="P193" s="163"/>
      <c r="R193" s="153">
        <v>1930</v>
      </c>
      <c r="S193" s="183" t="s">
        <v>62</v>
      </c>
      <c r="T193" s="184"/>
      <c r="U193" s="189"/>
      <c r="V193" s="125"/>
      <c r="W193" s="352" t="s">
        <v>590</v>
      </c>
      <c r="X193" s="216" t="s">
        <v>64</v>
      </c>
      <c r="Y193" s="216" t="s">
        <v>65</v>
      </c>
      <c r="Z193" s="129" t="s">
        <v>66</v>
      </c>
      <c r="AA193" s="214"/>
      <c r="AB193" s="215"/>
      <c r="AC193" s="215">
        <v>13990</v>
      </c>
      <c r="AD193" s="216"/>
      <c r="AG193" s="173">
        <v>1938</v>
      </c>
      <c r="AH193" s="173">
        <v>1930</v>
      </c>
      <c r="AI193" s="173"/>
      <c r="AJ193" s="189"/>
      <c r="AK193" s="173"/>
      <c r="AL193" s="317"/>
      <c r="AM193" s="175" t="s">
        <v>67</v>
      </c>
      <c r="AQ193" s="131"/>
      <c r="AU193" s="153"/>
      <c r="AV193" s="390"/>
      <c r="AW193" s="153">
        <f t="shared" ca="1" si="2"/>
        <v>88</v>
      </c>
    </row>
    <row r="194" spans="1:49" ht="45" customHeight="1" outlineLevel="1" x14ac:dyDescent="0.2">
      <c r="A194" s="245"/>
      <c r="B194" s="183" t="s">
        <v>55</v>
      </c>
      <c r="E194" s="175" t="s">
        <v>91</v>
      </c>
      <c r="F194" s="153" t="s">
        <v>187</v>
      </c>
      <c r="G194" s="131" t="s">
        <v>188</v>
      </c>
      <c r="H194" s="175" t="s">
        <v>59</v>
      </c>
      <c r="I194" s="183" t="s">
        <v>328</v>
      </c>
      <c r="J194" s="173">
        <v>1</v>
      </c>
      <c r="K194" s="326" t="s">
        <v>61</v>
      </c>
      <c r="L194" s="339">
        <v>1</v>
      </c>
      <c r="M194" s="183">
        <v>111</v>
      </c>
      <c r="N194" s="153">
        <v>1938</v>
      </c>
      <c r="P194" s="163"/>
      <c r="R194" s="153">
        <v>1930</v>
      </c>
      <c r="S194" s="183" t="s">
        <v>62</v>
      </c>
      <c r="T194" s="184"/>
      <c r="U194" s="189"/>
      <c r="V194" s="125"/>
      <c r="W194" s="352" t="s">
        <v>591</v>
      </c>
      <c r="X194" s="216" t="s">
        <v>64</v>
      </c>
      <c r="Y194" s="216" t="s">
        <v>65</v>
      </c>
      <c r="Z194" s="129" t="s">
        <v>66</v>
      </c>
      <c r="AA194" s="214"/>
      <c r="AB194" s="215"/>
      <c r="AC194" s="215">
        <v>14035</v>
      </c>
      <c r="AD194" s="216"/>
      <c r="AG194" s="173">
        <v>1938</v>
      </c>
      <c r="AH194" s="173">
        <v>1930</v>
      </c>
      <c r="AI194" s="173"/>
      <c r="AJ194" s="189"/>
      <c r="AK194" s="173"/>
      <c r="AL194" s="317"/>
      <c r="AM194" s="175" t="s">
        <v>67</v>
      </c>
      <c r="AQ194" s="131"/>
      <c r="AU194" s="153"/>
      <c r="AV194" s="390"/>
      <c r="AW194" s="153">
        <f t="shared" ref="AW194:AW257" ca="1" si="3">IF(N194&lt;&gt;0,(YEAR( TODAY())-N194),(""))</f>
        <v>88</v>
      </c>
    </row>
    <row r="195" spans="1:49" ht="45" customHeight="1" outlineLevel="1" x14ac:dyDescent="0.2">
      <c r="A195" s="245"/>
      <c r="B195" s="183" t="s">
        <v>55</v>
      </c>
      <c r="E195" s="175" t="s">
        <v>71</v>
      </c>
      <c r="F195" s="153" t="s">
        <v>180</v>
      </c>
      <c r="G195" s="131" t="s">
        <v>181</v>
      </c>
      <c r="H195" s="175" t="s">
        <v>65</v>
      </c>
      <c r="I195" s="183" t="s">
        <v>592</v>
      </c>
      <c r="J195" s="173">
        <v>1</v>
      </c>
      <c r="K195" s="326" t="s">
        <v>61</v>
      </c>
      <c r="L195" s="339">
        <v>1</v>
      </c>
      <c r="M195" s="183">
        <v>112</v>
      </c>
      <c r="N195" s="153">
        <v>1938</v>
      </c>
      <c r="P195" s="163"/>
      <c r="R195" s="153">
        <v>1930</v>
      </c>
      <c r="S195" s="183" t="s">
        <v>62</v>
      </c>
      <c r="T195" s="184"/>
      <c r="U195" s="189"/>
      <c r="V195" s="125"/>
      <c r="W195" s="352" t="s">
        <v>593</v>
      </c>
      <c r="X195" s="216" t="s">
        <v>64</v>
      </c>
      <c r="Y195" s="216" t="s">
        <v>65</v>
      </c>
      <c r="Z195" s="129"/>
      <c r="AA195" s="214"/>
      <c r="AB195" s="215"/>
      <c r="AC195" s="215">
        <v>14044</v>
      </c>
      <c r="AD195" s="216"/>
      <c r="AG195" s="173">
        <v>1938</v>
      </c>
      <c r="AH195" s="173">
        <v>1930</v>
      </c>
      <c r="AI195" s="173"/>
      <c r="AJ195" s="189"/>
      <c r="AK195" s="173"/>
      <c r="AL195" s="317"/>
      <c r="AM195" s="175" t="s">
        <v>67</v>
      </c>
      <c r="AQ195" s="131"/>
      <c r="AU195" s="153"/>
      <c r="AV195" s="390"/>
      <c r="AW195" s="153">
        <f t="shared" ca="1" si="3"/>
        <v>88</v>
      </c>
    </row>
    <row r="196" spans="1:49" ht="45" customHeight="1" outlineLevel="1" x14ac:dyDescent="0.2">
      <c r="A196" s="245"/>
      <c r="B196" s="183" t="s">
        <v>55</v>
      </c>
      <c r="E196" s="175" t="s">
        <v>71</v>
      </c>
      <c r="F196" s="153" t="s">
        <v>180</v>
      </c>
      <c r="G196" s="131" t="s">
        <v>181</v>
      </c>
      <c r="H196" s="175" t="s">
        <v>65</v>
      </c>
      <c r="I196" s="183" t="s">
        <v>594</v>
      </c>
      <c r="J196" s="173">
        <v>1</v>
      </c>
      <c r="K196" s="326" t="s">
        <v>61</v>
      </c>
      <c r="L196" s="339">
        <v>1</v>
      </c>
      <c r="M196" s="183">
        <v>113</v>
      </c>
      <c r="N196" s="153">
        <v>1938</v>
      </c>
      <c r="P196" s="163"/>
      <c r="R196" s="153">
        <v>1930</v>
      </c>
      <c r="S196" s="183" t="s">
        <v>62</v>
      </c>
      <c r="T196" s="184"/>
      <c r="U196" s="189"/>
      <c r="V196" s="125"/>
      <c r="W196" s="352" t="s">
        <v>595</v>
      </c>
      <c r="X196" s="216" t="s">
        <v>64</v>
      </c>
      <c r="Y196" s="216" t="s">
        <v>65</v>
      </c>
      <c r="Z196" s="129"/>
      <c r="AA196" s="214"/>
      <c r="AB196" s="215"/>
      <c r="AC196" s="215">
        <v>14058</v>
      </c>
      <c r="AD196" s="216"/>
      <c r="AG196" s="173">
        <v>1938</v>
      </c>
      <c r="AH196" s="173">
        <v>1930</v>
      </c>
      <c r="AI196" s="173"/>
      <c r="AJ196" s="189"/>
      <c r="AK196" s="173"/>
      <c r="AL196" s="317"/>
      <c r="AM196" s="175" t="s">
        <v>67</v>
      </c>
      <c r="AQ196" s="131"/>
      <c r="AU196" s="153"/>
      <c r="AV196" s="390"/>
      <c r="AW196" s="153">
        <f t="shared" ca="1" si="3"/>
        <v>88</v>
      </c>
    </row>
    <row r="197" spans="1:49" ht="45" customHeight="1" outlineLevel="1" x14ac:dyDescent="0.2">
      <c r="A197" s="245"/>
      <c r="B197" s="183" t="s">
        <v>55</v>
      </c>
      <c r="E197" s="175" t="s">
        <v>71</v>
      </c>
      <c r="F197" s="153" t="s">
        <v>180</v>
      </c>
      <c r="G197" s="131" t="s">
        <v>181</v>
      </c>
      <c r="H197" s="175" t="s">
        <v>65</v>
      </c>
      <c r="I197" s="183" t="s">
        <v>596</v>
      </c>
      <c r="J197" s="173">
        <v>1</v>
      </c>
      <c r="K197" s="326" t="s">
        <v>61</v>
      </c>
      <c r="L197" s="339">
        <v>1</v>
      </c>
      <c r="M197" s="183">
        <v>114</v>
      </c>
      <c r="P197" s="163"/>
      <c r="R197" s="153">
        <v>1930</v>
      </c>
      <c r="S197" s="183" t="s">
        <v>62</v>
      </c>
      <c r="T197" s="184"/>
      <c r="U197" s="189"/>
      <c r="V197" s="125"/>
      <c r="W197" s="352" t="s">
        <v>597</v>
      </c>
      <c r="X197" s="216" t="s">
        <v>64</v>
      </c>
      <c r="Y197" s="216" t="s">
        <v>65</v>
      </c>
      <c r="Z197" s="129"/>
      <c r="AA197" s="214"/>
      <c r="AB197" s="215"/>
      <c r="AC197" s="215">
        <v>14079</v>
      </c>
      <c r="AD197" s="216"/>
      <c r="AG197" s="173">
        <v>1938</v>
      </c>
      <c r="AH197" s="173">
        <v>1930</v>
      </c>
      <c r="AI197" s="173"/>
      <c r="AJ197" s="189"/>
      <c r="AK197" s="173"/>
      <c r="AL197" s="317"/>
      <c r="AM197" s="175" t="s">
        <v>67</v>
      </c>
      <c r="AQ197" s="131"/>
      <c r="AU197" s="153" t="s">
        <v>598</v>
      </c>
      <c r="AV197" s="390"/>
      <c r="AW197" s="153" t="str">
        <f t="shared" ca="1" si="3"/>
        <v/>
      </c>
    </row>
    <row r="198" spans="1:49" ht="45" customHeight="1" outlineLevel="1" x14ac:dyDescent="0.2">
      <c r="A198" s="245"/>
      <c r="B198" s="183" t="s">
        <v>55</v>
      </c>
      <c r="D198" s="131" t="s">
        <v>7969</v>
      </c>
      <c r="E198" s="175" t="s">
        <v>71</v>
      </c>
      <c r="F198" s="153" t="s">
        <v>180</v>
      </c>
      <c r="G198" s="131" t="s">
        <v>181</v>
      </c>
      <c r="H198" s="175" t="s">
        <v>65</v>
      </c>
      <c r="I198" s="183" t="s">
        <v>599</v>
      </c>
      <c r="J198" s="173">
        <v>1</v>
      </c>
      <c r="K198" s="326" t="s">
        <v>135</v>
      </c>
      <c r="L198" s="339">
        <v>1</v>
      </c>
      <c r="M198" s="183">
        <v>115</v>
      </c>
      <c r="N198" s="153">
        <v>1938</v>
      </c>
      <c r="P198" s="163"/>
      <c r="R198" s="153">
        <v>1930</v>
      </c>
      <c r="S198" s="183" t="s">
        <v>136</v>
      </c>
      <c r="T198" s="184"/>
      <c r="U198" s="189"/>
      <c r="V198" s="125"/>
      <c r="W198" s="352" t="s">
        <v>70</v>
      </c>
      <c r="X198" s="216" t="s">
        <v>64</v>
      </c>
      <c r="Y198" s="216" t="s">
        <v>65</v>
      </c>
      <c r="Z198" s="129"/>
      <c r="AA198" s="214"/>
      <c r="AB198" s="215"/>
      <c r="AC198" s="215" t="s">
        <v>137</v>
      </c>
      <c r="AD198" s="216"/>
      <c r="AG198" s="173">
        <v>1938</v>
      </c>
      <c r="AI198" s="173"/>
      <c r="AJ198" s="189"/>
      <c r="AK198" s="173"/>
      <c r="AL198" s="317" t="s">
        <v>600</v>
      </c>
      <c r="AM198" s="175" t="s">
        <v>67</v>
      </c>
      <c r="AQ198" s="131"/>
      <c r="AU198" s="153"/>
      <c r="AV198" s="390"/>
      <c r="AW198" s="153">
        <f t="shared" ca="1" si="3"/>
        <v>88</v>
      </c>
    </row>
    <row r="199" spans="1:49" ht="45" customHeight="1" outlineLevel="1" x14ac:dyDescent="0.2">
      <c r="A199" s="245"/>
      <c r="B199" s="183" t="s">
        <v>55</v>
      </c>
      <c r="E199" s="175" t="s">
        <v>71</v>
      </c>
      <c r="F199" s="153" t="s">
        <v>180</v>
      </c>
      <c r="G199" s="131" t="s">
        <v>181</v>
      </c>
      <c r="H199" s="175" t="s">
        <v>65</v>
      </c>
      <c r="I199" s="183" t="s">
        <v>601</v>
      </c>
      <c r="J199" s="173">
        <v>1</v>
      </c>
      <c r="K199" s="326" t="s">
        <v>61</v>
      </c>
      <c r="L199" s="339">
        <v>1</v>
      </c>
      <c r="M199" s="183">
        <v>116</v>
      </c>
      <c r="N199" s="153">
        <v>1938</v>
      </c>
      <c r="P199" s="163"/>
      <c r="R199" s="153">
        <v>1930</v>
      </c>
      <c r="S199" s="183" t="s">
        <v>62</v>
      </c>
      <c r="T199" s="184"/>
      <c r="U199" s="189"/>
      <c r="V199" s="125"/>
      <c r="W199" s="352" t="s">
        <v>602</v>
      </c>
      <c r="X199" s="216" t="s">
        <v>64</v>
      </c>
      <c r="Y199" s="216" t="s">
        <v>65</v>
      </c>
      <c r="Z199" s="129"/>
      <c r="AA199" s="214"/>
      <c r="AB199" s="215"/>
      <c r="AC199" s="215">
        <v>14049</v>
      </c>
      <c r="AD199" s="216"/>
      <c r="AG199" s="173">
        <v>1938</v>
      </c>
      <c r="AH199" s="173">
        <v>1930</v>
      </c>
      <c r="AI199" s="173"/>
      <c r="AJ199" s="189"/>
      <c r="AK199" s="173"/>
      <c r="AL199" s="317"/>
      <c r="AM199" s="175" t="s">
        <v>67</v>
      </c>
      <c r="AQ199" s="131"/>
      <c r="AU199" s="153"/>
      <c r="AV199" s="390"/>
      <c r="AW199" s="153">
        <f t="shared" ca="1" si="3"/>
        <v>88</v>
      </c>
    </row>
    <row r="200" spans="1:49" ht="45" customHeight="1" outlineLevel="1" x14ac:dyDescent="0.2">
      <c r="A200" s="245"/>
      <c r="B200" s="183" t="s">
        <v>55</v>
      </c>
      <c r="E200" s="175" t="s">
        <v>71</v>
      </c>
      <c r="F200" s="153" t="s">
        <v>180</v>
      </c>
      <c r="G200" s="131" t="s">
        <v>181</v>
      </c>
      <c r="H200" s="175" t="s">
        <v>65</v>
      </c>
      <c r="I200" s="183" t="s">
        <v>8082</v>
      </c>
      <c r="J200" s="173">
        <v>1</v>
      </c>
      <c r="K200" s="326" t="s">
        <v>61</v>
      </c>
      <c r="L200" s="339">
        <v>1</v>
      </c>
      <c r="M200" s="183">
        <v>117</v>
      </c>
      <c r="N200" s="153">
        <v>1938</v>
      </c>
      <c r="P200" s="163"/>
      <c r="R200" s="153">
        <v>1930</v>
      </c>
      <c r="S200" s="183" t="s">
        <v>62</v>
      </c>
      <c r="T200" s="184"/>
      <c r="U200" s="189"/>
      <c r="V200" s="125"/>
      <c r="W200" s="352" t="s">
        <v>603</v>
      </c>
      <c r="X200" s="216" t="s">
        <v>64</v>
      </c>
      <c r="Y200" s="216" t="s">
        <v>65</v>
      </c>
      <c r="Z200" s="129"/>
      <c r="AA200" s="214"/>
      <c r="AB200" s="215">
        <v>15759</v>
      </c>
      <c r="AC200" s="215">
        <v>13972</v>
      </c>
      <c r="AD200" s="216"/>
      <c r="AG200" s="173">
        <v>1938</v>
      </c>
      <c r="AH200" s="173">
        <v>1930</v>
      </c>
      <c r="AI200" s="173">
        <v>1943</v>
      </c>
      <c r="AJ200" s="189"/>
      <c r="AK200" s="173"/>
      <c r="AL200" s="317"/>
      <c r="AM200" s="175" t="s">
        <v>67</v>
      </c>
      <c r="AQ200" s="131"/>
      <c r="AU200" s="153"/>
      <c r="AV200" s="390"/>
      <c r="AW200" s="153">
        <f t="shared" ca="1" si="3"/>
        <v>88</v>
      </c>
    </row>
    <row r="201" spans="1:49" ht="45" customHeight="1" outlineLevel="1" x14ac:dyDescent="0.2">
      <c r="A201" s="245"/>
      <c r="B201" s="183" t="s">
        <v>55</v>
      </c>
      <c r="E201" s="175" t="s">
        <v>71</v>
      </c>
      <c r="F201" s="153" t="s">
        <v>180</v>
      </c>
      <c r="G201" s="131" t="s">
        <v>181</v>
      </c>
      <c r="H201" s="175" t="s">
        <v>65</v>
      </c>
      <c r="I201" s="183" t="s">
        <v>604</v>
      </c>
      <c r="J201" s="173">
        <v>1</v>
      </c>
      <c r="K201" s="326" t="s">
        <v>61</v>
      </c>
      <c r="L201" s="339">
        <v>1</v>
      </c>
      <c r="M201" s="183">
        <v>118</v>
      </c>
      <c r="N201" s="153">
        <v>1938</v>
      </c>
      <c r="P201" s="163"/>
      <c r="R201" s="153">
        <v>1930</v>
      </c>
      <c r="S201" s="183" t="s">
        <v>62</v>
      </c>
      <c r="T201" s="184"/>
      <c r="U201" s="189"/>
      <c r="V201" s="125"/>
      <c r="W201" s="352" t="s">
        <v>605</v>
      </c>
      <c r="X201" s="216" t="s">
        <v>64</v>
      </c>
      <c r="Y201" s="216" t="s">
        <v>65</v>
      </c>
      <c r="Z201" s="129"/>
      <c r="AA201" s="214"/>
      <c r="AB201" s="215"/>
      <c r="AC201" s="215">
        <v>13990</v>
      </c>
      <c r="AD201" s="216"/>
      <c r="AG201" s="173">
        <v>1938</v>
      </c>
      <c r="AH201" s="173">
        <v>1930</v>
      </c>
      <c r="AI201" s="173"/>
      <c r="AJ201" s="189"/>
      <c r="AK201" s="173"/>
      <c r="AL201" s="317"/>
      <c r="AM201" s="175" t="s">
        <v>67</v>
      </c>
      <c r="AQ201" s="131"/>
      <c r="AU201" s="153"/>
      <c r="AV201" s="390"/>
      <c r="AW201" s="153">
        <f t="shared" ca="1" si="3"/>
        <v>88</v>
      </c>
    </row>
    <row r="202" spans="1:49" ht="45" customHeight="1" outlineLevel="1" x14ac:dyDescent="0.2">
      <c r="A202" s="245"/>
      <c r="B202" s="183" t="s">
        <v>55</v>
      </c>
      <c r="E202" s="175" t="s">
        <v>71</v>
      </c>
      <c r="F202" s="153" t="s">
        <v>180</v>
      </c>
      <c r="G202" s="131" t="s">
        <v>181</v>
      </c>
      <c r="H202" s="175" t="s">
        <v>65</v>
      </c>
      <c r="I202" s="183" t="s">
        <v>606</v>
      </c>
      <c r="J202" s="173">
        <v>1</v>
      </c>
      <c r="K202" s="326" t="s">
        <v>61</v>
      </c>
      <c r="L202" s="339">
        <v>1</v>
      </c>
      <c r="M202" s="183">
        <v>119</v>
      </c>
      <c r="N202" s="153">
        <v>1938</v>
      </c>
      <c r="P202" s="163"/>
      <c r="R202" s="153">
        <v>1930</v>
      </c>
      <c r="S202" s="183" t="s">
        <v>62</v>
      </c>
      <c r="T202" s="184"/>
      <c r="U202" s="189"/>
      <c r="V202" s="125"/>
      <c r="W202" s="352" t="s">
        <v>607</v>
      </c>
      <c r="X202" s="216" t="s">
        <v>64</v>
      </c>
      <c r="Y202" s="216" t="s">
        <v>65</v>
      </c>
      <c r="Z202" s="129"/>
      <c r="AA202" s="214"/>
      <c r="AB202" s="215"/>
      <c r="AC202" s="215">
        <v>14042</v>
      </c>
      <c r="AD202" s="216"/>
      <c r="AG202" s="173">
        <v>1938</v>
      </c>
      <c r="AH202" s="173">
        <v>1930</v>
      </c>
      <c r="AI202" s="173"/>
      <c r="AJ202" s="189"/>
      <c r="AK202" s="173"/>
      <c r="AL202" s="317"/>
      <c r="AM202" s="175" t="s">
        <v>67</v>
      </c>
      <c r="AQ202" s="131"/>
      <c r="AU202" s="153"/>
      <c r="AV202" s="390"/>
      <c r="AW202" s="153">
        <f t="shared" ca="1" si="3"/>
        <v>88</v>
      </c>
    </row>
    <row r="203" spans="1:49" ht="45" customHeight="1" outlineLevel="1" x14ac:dyDescent="0.2">
      <c r="A203" s="245"/>
      <c r="B203" s="183" t="s">
        <v>55</v>
      </c>
      <c r="E203" s="175" t="s">
        <v>71</v>
      </c>
      <c r="F203" s="153" t="s">
        <v>180</v>
      </c>
      <c r="G203" s="131" t="s">
        <v>181</v>
      </c>
      <c r="H203" s="175" t="s">
        <v>65</v>
      </c>
      <c r="I203" s="183" t="s">
        <v>608</v>
      </c>
      <c r="J203" s="173">
        <v>1</v>
      </c>
      <c r="K203" s="326" t="s">
        <v>61</v>
      </c>
      <c r="L203" s="339">
        <v>1</v>
      </c>
      <c r="M203" s="183">
        <v>120</v>
      </c>
      <c r="N203" s="153">
        <v>1938</v>
      </c>
      <c r="P203" s="163"/>
      <c r="R203" s="153">
        <v>1930</v>
      </c>
      <c r="S203" s="183" t="s">
        <v>62</v>
      </c>
      <c r="T203" s="184"/>
      <c r="U203" s="189"/>
      <c r="V203" s="125"/>
      <c r="W203" s="352" t="s">
        <v>609</v>
      </c>
      <c r="X203" s="216" t="s">
        <v>64</v>
      </c>
      <c r="Y203" s="216" t="s">
        <v>65</v>
      </c>
      <c r="Z203" s="129"/>
      <c r="AA203" s="214"/>
      <c r="AB203" s="215"/>
      <c r="AC203" s="215">
        <v>14058</v>
      </c>
      <c r="AD203" s="216"/>
      <c r="AG203" s="173">
        <v>1938</v>
      </c>
      <c r="AH203" s="173">
        <v>1930</v>
      </c>
      <c r="AI203" s="173"/>
      <c r="AJ203" s="189"/>
      <c r="AK203" s="173"/>
      <c r="AL203" s="317"/>
      <c r="AM203" s="175" t="s">
        <v>67</v>
      </c>
      <c r="AQ203" s="131"/>
      <c r="AU203" s="153"/>
      <c r="AV203" s="390"/>
      <c r="AW203" s="153">
        <f t="shared" ca="1" si="3"/>
        <v>88</v>
      </c>
    </row>
    <row r="204" spans="1:49" ht="45" customHeight="1" x14ac:dyDescent="0.2">
      <c r="A204" s="245"/>
      <c r="B204" s="183" t="s">
        <v>55</v>
      </c>
      <c r="E204" s="175" t="s">
        <v>71</v>
      </c>
      <c r="F204" s="153" t="s">
        <v>180</v>
      </c>
      <c r="G204" s="131" t="s">
        <v>181</v>
      </c>
      <c r="H204" s="175" t="s">
        <v>65</v>
      </c>
      <c r="I204" s="183" t="s">
        <v>610</v>
      </c>
      <c r="J204" s="173">
        <v>1</v>
      </c>
      <c r="K204" s="326" t="s">
        <v>61</v>
      </c>
      <c r="L204" s="339">
        <v>1</v>
      </c>
      <c r="M204" s="183">
        <v>121</v>
      </c>
      <c r="N204" s="153">
        <v>1938</v>
      </c>
      <c r="P204" s="163"/>
      <c r="R204" s="153">
        <v>1930</v>
      </c>
      <c r="S204" s="183" t="s">
        <v>62</v>
      </c>
      <c r="T204" s="184"/>
      <c r="U204" s="189"/>
      <c r="V204" s="125"/>
      <c r="W204" s="352" t="s">
        <v>611</v>
      </c>
      <c r="X204" s="216" t="s">
        <v>64</v>
      </c>
      <c r="Y204" s="216" t="s">
        <v>65</v>
      </c>
      <c r="Z204" s="129"/>
      <c r="AA204" s="214"/>
      <c r="AB204" s="215"/>
      <c r="AC204" s="215">
        <v>14056</v>
      </c>
      <c r="AD204" s="216"/>
      <c r="AG204" s="173">
        <v>1938</v>
      </c>
      <c r="AH204" s="173">
        <v>1930</v>
      </c>
      <c r="AI204" s="173"/>
      <c r="AJ204" s="189"/>
      <c r="AK204" s="173"/>
      <c r="AL204" s="317"/>
      <c r="AM204" s="175" t="s">
        <v>67</v>
      </c>
      <c r="AQ204" s="131"/>
      <c r="AU204" s="153"/>
      <c r="AV204" s="390"/>
      <c r="AW204" s="153">
        <f t="shared" ca="1" si="3"/>
        <v>88</v>
      </c>
    </row>
    <row r="205" spans="1:49" ht="45" customHeight="1" x14ac:dyDescent="0.2">
      <c r="A205" s="245"/>
      <c r="B205" s="183" t="s">
        <v>55</v>
      </c>
      <c r="E205" s="175" t="s">
        <v>71</v>
      </c>
      <c r="F205" s="153" t="s">
        <v>180</v>
      </c>
      <c r="G205" s="131" t="s">
        <v>612</v>
      </c>
      <c r="H205" s="175" t="s">
        <v>59</v>
      </c>
      <c r="I205" s="183" t="s">
        <v>613</v>
      </c>
      <c r="J205" s="173">
        <v>1</v>
      </c>
      <c r="K205" s="326" t="s">
        <v>61</v>
      </c>
      <c r="L205" s="339">
        <v>1</v>
      </c>
      <c r="M205" s="183">
        <v>122</v>
      </c>
      <c r="N205" s="153">
        <v>1938</v>
      </c>
      <c r="P205" s="163"/>
      <c r="R205" s="153">
        <v>1930</v>
      </c>
      <c r="S205" s="183" t="s">
        <v>62</v>
      </c>
      <c r="T205" s="184"/>
      <c r="U205" s="189"/>
      <c r="V205" s="125"/>
      <c r="W205" s="352" t="s">
        <v>614</v>
      </c>
      <c r="X205" s="216" t="s">
        <v>64</v>
      </c>
      <c r="Y205" s="216" t="s">
        <v>65</v>
      </c>
      <c r="Z205" s="129" t="s">
        <v>66</v>
      </c>
      <c r="AA205" s="214"/>
      <c r="AB205" s="215"/>
      <c r="AC205" s="215">
        <v>14048</v>
      </c>
      <c r="AD205" s="216"/>
      <c r="AG205" s="173">
        <v>1938</v>
      </c>
      <c r="AH205" s="173">
        <v>1930</v>
      </c>
      <c r="AI205" s="173"/>
      <c r="AJ205" s="189"/>
      <c r="AK205" s="173"/>
      <c r="AL205" s="317"/>
      <c r="AM205" s="175" t="s">
        <v>67</v>
      </c>
      <c r="AQ205" s="131"/>
      <c r="AU205" s="153" t="s">
        <v>444</v>
      </c>
      <c r="AV205" s="390"/>
      <c r="AW205" s="153">
        <f t="shared" ca="1" si="3"/>
        <v>88</v>
      </c>
    </row>
    <row r="206" spans="1:49" ht="45" customHeight="1" x14ac:dyDescent="0.2">
      <c r="A206" s="245"/>
      <c r="B206" s="183" t="s">
        <v>55</v>
      </c>
      <c r="E206" s="175" t="s">
        <v>71</v>
      </c>
      <c r="F206" s="153" t="s">
        <v>180</v>
      </c>
      <c r="G206" s="131" t="s">
        <v>181</v>
      </c>
      <c r="H206" s="175" t="s">
        <v>59</v>
      </c>
      <c r="I206" s="183" t="s">
        <v>615</v>
      </c>
      <c r="J206" s="173">
        <v>1</v>
      </c>
      <c r="K206" s="326" t="s">
        <v>61</v>
      </c>
      <c r="L206" s="339">
        <v>0</v>
      </c>
      <c r="M206" s="183">
        <v>122</v>
      </c>
      <c r="N206" s="153">
        <v>1938</v>
      </c>
      <c r="P206" s="163"/>
      <c r="R206" s="153">
        <v>1930</v>
      </c>
      <c r="S206" s="183" t="s">
        <v>62</v>
      </c>
      <c r="T206" s="184"/>
      <c r="U206" s="189"/>
      <c r="V206" s="125"/>
      <c r="W206" s="352" t="s">
        <v>616</v>
      </c>
      <c r="X206" s="216" t="s">
        <v>64</v>
      </c>
      <c r="Y206" s="216" t="s">
        <v>65</v>
      </c>
      <c r="Z206" s="129" t="s">
        <v>66</v>
      </c>
      <c r="AA206" s="214"/>
      <c r="AB206" s="215"/>
      <c r="AC206" s="215">
        <v>14048</v>
      </c>
      <c r="AD206" s="216"/>
      <c r="AG206" s="173">
        <v>1938</v>
      </c>
      <c r="AH206" s="173">
        <v>1930</v>
      </c>
      <c r="AI206" s="173"/>
      <c r="AJ206" s="189"/>
      <c r="AK206" s="173"/>
      <c r="AL206" s="317"/>
      <c r="AM206" s="175" t="s">
        <v>67</v>
      </c>
      <c r="AQ206" s="131"/>
      <c r="AU206" s="153"/>
      <c r="AV206" s="390"/>
      <c r="AW206" s="153">
        <f t="shared" ca="1" si="3"/>
        <v>88</v>
      </c>
    </row>
    <row r="207" spans="1:49" ht="45" customHeight="1" outlineLevel="1" x14ac:dyDescent="0.2">
      <c r="A207" s="245"/>
      <c r="B207" s="183" t="s">
        <v>55</v>
      </c>
      <c r="E207" s="175" t="s">
        <v>71</v>
      </c>
      <c r="F207" s="153" t="s">
        <v>180</v>
      </c>
      <c r="G207" s="131" t="s">
        <v>181</v>
      </c>
      <c r="H207" s="175" t="s">
        <v>59</v>
      </c>
      <c r="I207" s="183" t="s">
        <v>617</v>
      </c>
      <c r="J207" s="173">
        <v>1</v>
      </c>
      <c r="K207" s="326" t="s">
        <v>61</v>
      </c>
      <c r="L207" s="339">
        <v>0</v>
      </c>
      <c r="M207" s="183">
        <v>122</v>
      </c>
      <c r="N207" s="153">
        <v>1938</v>
      </c>
      <c r="P207" s="163"/>
      <c r="R207" s="153">
        <v>1930</v>
      </c>
      <c r="S207" s="183" t="s">
        <v>62</v>
      </c>
      <c r="T207" s="184"/>
      <c r="U207" s="189"/>
      <c r="V207" s="125"/>
      <c r="W207" s="352" t="s">
        <v>618</v>
      </c>
      <c r="X207" s="216" t="s">
        <v>64</v>
      </c>
      <c r="Y207" s="216" t="s">
        <v>65</v>
      </c>
      <c r="Z207" s="129"/>
      <c r="AA207" s="214"/>
      <c r="AB207" s="215"/>
      <c r="AC207" s="215">
        <v>14048</v>
      </c>
      <c r="AD207" s="216"/>
      <c r="AG207" s="173">
        <v>1938</v>
      </c>
      <c r="AH207" s="173">
        <v>1930</v>
      </c>
      <c r="AI207" s="173"/>
      <c r="AJ207" s="189"/>
      <c r="AK207" s="173"/>
      <c r="AL207" s="317"/>
      <c r="AM207" s="175" t="s">
        <v>67</v>
      </c>
      <c r="AQ207" s="131"/>
      <c r="AU207" s="153"/>
      <c r="AV207" s="390"/>
      <c r="AW207" s="153">
        <f t="shared" ca="1" si="3"/>
        <v>88</v>
      </c>
    </row>
    <row r="208" spans="1:49" ht="45" customHeight="1" outlineLevel="1" x14ac:dyDescent="0.2">
      <c r="A208" s="245"/>
      <c r="B208" s="183" t="s">
        <v>55</v>
      </c>
      <c r="E208" s="175" t="s">
        <v>71</v>
      </c>
      <c r="F208" s="153" t="s">
        <v>180</v>
      </c>
      <c r="G208" s="131" t="s">
        <v>181</v>
      </c>
      <c r="H208" s="175" t="s">
        <v>59</v>
      </c>
      <c r="I208" s="183" t="s">
        <v>619</v>
      </c>
      <c r="J208" s="173">
        <v>1</v>
      </c>
      <c r="K208" s="326" t="s">
        <v>61</v>
      </c>
      <c r="L208" s="339">
        <v>0</v>
      </c>
      <c r="M208" s="183">
        <v>122</v>
      </c>
      <c r="N208" s="153">
        <v>1938</v>
      </c>
      <c r="P208" s="163"/>
      <c r="R208" s="153">
        <v>1930</v>
      </c>
      <c r="S208" s="183" t="s">
        <v>62</v>
      </c>
      <c r="T208" s="184"/>
      <c r="U208" s="189"/>
      <c r="V208" s="125"/>
      <c r="W208" s="352" t="s">
        <v>620</v>
      </c>
      <c r="X208" s="216" t="s">
        <v>64</v>
      </c>
      <c r="Y208" s="216" t="s">
        <v>65</v>
      </c>
      <c r="Z208" s="129" t="s">
        <v>66</v>
      </c>
      <c r="AA208" s="214"/>
      <c r="AB208" s="215"/>
      <c r="AC208" s="215">
        <v>14048</v>
      </c>
      <c r="AD208" s="216"/>
      <c r="AG208" s="173">
        <v>1938</v>
      </c>
      <c r="AH208" s="173">
        <v>1930</v>
      </c>
      <c r="AI208" s="173"/>
      <c r="AJ208" s="189"/>
      <c r="AK208" s="173"/>
      <c r="AL208" s="317"/>
      <c r="AM208" s="175" t="s">
        <v>67</v>
      </c>
      <c r="AQ208" s="131"/>
      <c r="AU208" s="153"/>
      <c r="AV208" s="390"/>
      <c r="AW208" s="153">
        <f t="shared" ca="1" si="3"/>
        <v>88</v>
      </c>
    </row>
    <row r="209" spans="1:49" ht="45" customHeight="1" outlineLevel="1" x14ac:dyDescent="0.2">
      <c r="A209" s="245"/>
      <c r="B209" s="183" t="s">
        <v>55</v>
      </c>
      <c r="E209" s="175" t="s">
        <v>71</v>
      </c>
      <c r="F209" s="153" t="s">
        <v>180</v>
      </c>
      <c r="G209" s="131" t="s">
        <v>181</v>
      </c>
      <c r="H209" s="175" t="s">
        <v>379</v>
      </c>
      <c r="I209" s="183" t="s">
        <v>621</v>
      </c>
      <c r="J209" s="173">
        <v>1</v>
      </c>
      <c r="K209" s="326" t="s">
        <v>61</v>
      </c>
      <c r="L209" s="339">
        <v>0</v>
      </c>
      <c r="M209" s="183">
        <v>122</v>
      </c>
      <c r="N209" s="153">
        <v>1938</v>
      </c>
      <c r="P209" s="163"/>
      <c r="R209" s="153">
        <v>1930</v>
      </c>
      <c r="S209" s="183" t="s">
        <v>62</v>
      </c>
      <c r="T209" s="184"/>
      <c r="U209" s="189"/>
      <c r="V209" s="125"/>
      <c r="W209" s="352" t="s">
        <v>622</v>
      </c>
      <c r="X209" s="216" t="s">
        <v>99</v>
      </c>
      <c r="Y209" s="216" t="s">
        <v>382</v>
      </c>
      <c r="Z209" s="129"/>
      <c r="AA209" s="214"/>
      <c r="AB209" s="215"/>
      <c r="AC209" s="215">
        <v>14048</v>
      </c>
      <c r="AD209" s="216"/>
      <c r="AG209" s="173">
        <v>1938</v>
      </c>
      <c r="AH209" s="173">
        <v>1930</v>
      </c>
      <c r="AI209" s="173"/>
      <c r="AJ209" s="189"/>
      <c r="AK209" s="173"/>
      <c r="AL209" s="317"/>
      <c r="AM209" s="175" t="s">
        <v>67</v>
      </c>
      <c r="AO209" s="153" t="s">
        <v>67</v>
      </c>
      <c r="AQ209" s="131"/>
      <c r="AU209" s="153"/>
      <c r="AV209" s="390"/>
      <c r="AW209" s="153">
        <f t="shared" ca="1" si="3"/>
        <v>88</v>
      </c>
    </row>
    <row r="210" spans="1:49" ht="45" customHeight="1" outlineLevel="1" x14ac:dyDescent="0.2">
      <c r="A210" s="245"/>
      <c r="B210" s="183" t="s">
        <v>55</v>
      </c>
      <c r="E210" s="175" t="s">
        <v>71</v>
      </c>
      <c r="F210" s="153" t="s">
        <v>180</v>
      </c>
      <c r="G210" s="131" t="s">
        <v>181</v>
      </c>
      <c r="H210" s="175" t="s">
        <v>59</v>
      </c>
      <c r="I210" s="183" t="s">
        <v>623</v>
      </c>
      <c r="J210" s="173">
        <v>1</v>
      </c>
      <c r="K210" s="326" t="s">
        <v>61</v>
      </c>
      <c r="L210" s="339">
        <v>0</v>
      </c>
      <c r="M210" s="183">
        <v>122</v>
      </c>
      <c r="N210" s="153">
        <v>1938</v>
      </c>
      <c r="P210" s="163"/>
      <c r="R210" s="153">
        <v>1930</v>
      </c>
      <c r="S210" s="183" t="s">
        <v>62</v>
      </c>
      <c r="T210" s="184"/>
      <c r="U210" s="189"/>
      <c r="V210" s="125"/>
      <c r="W210" s="352" t="s">
        <v>624</v>
      </c>
      <c r="X210" s="216" t="s">
        <v>64</v>
      </c>
      <c r="Y210" s="216" t="s">
        <v>65</v>
      </c>
      <c r="Z210" s="129" t="s">
        <v>66</v>
      </c>
      <c r="AA210" s="214"/>
      <c r="AB210" s="215"/>
      <c r="AC210" s="215">
        <v>14048</v>
      </c>
      <c r="AD210" s="216"/>
      <c r="AG210" s="173">
        <v>1938</v>
      </c>
      <c r="AH210" s="173">
        <v>1930</v>
      </c>
      <c r="AI210" s="173"/>
      <c r="AJ210" s="189"/>
      <c r="AK210" s="173"/>
      <c r="AL210" s="317"/>
      <c r="AM210" s="175" t="s">
        <v>67</v>
      </c>
      <c r="AQ210" s="131"/>
      <c r="AU210" s="153"/>
      <c r="AV210" s="390"/>
      <c r="AW210" s="153">
        <f t="shared" ca="1" si="3"/>
        <v>88</v>
      </c>
    </row>
    <row r="211" spans="1:49" ht="45" customHeight="1" x14ac:dyDescent="0.2">
      <c r="A211" s="245"/>
      <c r="B211" s="183" t="s">
        <v>55</v>
      </c>
      <c r="E211" s="318" t="s">
        <v>71</v>
      </c>
      <c r="F211" s="154" t="s">
        <v>180</v>
      </c>
      <c r="G211" s="418" t="s">
        <v>181</v>
      </c>
      <c r="H211" s="318" t="s">
        <v>59</v>
      </c>
      <c r="I211" s="202" t="s">
        <v>196</v>
      </c>
      <c r="J211" s="173">
        <v>1</v>
      </c>
      <c r="K211" s="326" t="s">
        <v>61</v>
      </c>
      <c r="L211" s="339">
        <v>0</v>
      </c>
      <c r="M211" s="183">
        <v>122</v>
      </c>
      <c r="N211" s="153">
        <v>1938</v>
      </c>
      <c r="P211" s="163"/>
      <c r="R211" s="153">
        <v>1930</v>
      </c>
      <c r="S211" s="183" t="s">
        <v>62</v>
      </c>
      <c r="T211" s="184"/>
      <c r="U211" s="189"/>
      <c r="V211" s="125"/>
      <c r="W211" s="318" t="s">
        <v>625</v>
      </c>
      <c r="X211" s="283" t="s">
        <v>64</v>
      </c>
      <c r="Y211" s="283" t="s">
        <v>65</v>
      </c>
      <c r="Z211" s="351" t="s">
        <v>66</v>
      </c>
      <c r="AA211" s="214"/>
      <c r="AB211" s="215"/>
      <c r="AC211" s="215">
        <v>14048</v>
      </c>
      <c r="AD211" s="216"/>
      <c r="AG211" s="173">
        <v>1938</v>
      </c>
      <c r="AH211" s="173">
        <v>1930</v>
      </c>
      <c r="AI211" s="173"/>
      <c r="AJ211" s="189"/>
      <c r="AK211" s="173"/>
      <c r="AL211" s="317"/>
      <c r="AM211" s="175" t="s">
        <v>67</v>
      </c>
      <c r="AQ211" s="131"/>
      <c r="AU211" s="153"/>
      <c r="AV211" s="390"/>
      <c r="AW211" s="153">
        <f t="shared" ca="1" si="3"/>
        <v>88</v>
      </c>
    </row>
    <row r="212" spans="1:49" ht="45" customHeight="1" x14ac:dyDescent="0.2">
      <c r="A212" s="245"/>
      <c r="B212" s="183" t="s">
        <v>55</v>
      </c>
      <c r="E212" s="175" t="s">
        <v>71</v>
      </c>
      <c r="F212" s="153" t="s">
        <v>180</v>
      </c>
      <c r="G212" s="131" t="s">
        <v>181</v>
      </c>
      <c r="H212" s="175" t="s">
        <v>59</v>
      </c>
      <c r="I212" s="183" t="s">
        <v>626</v>
      </c>
      <c r="J212" s="173">
        <v>1</v>
      </c>
      <c r="K212" s="326" t="s">
        <v>61</v>
      </c>
      <c r="L212" s="339">
        <v>0</v>
      </c>
      <c r="M212" s="183">
        <v>122</v>
      </c>
      <c r="N212" s="153">
        <v>1938</v>
      </c>
      <c r="P212" s="163"/>
      <c r="R212" s="153">
        <v>1930</v>
      </c>
      <c r="S212" s="183" t="s">
        <v>62</v>
      </c>
      <c r="T212" s="184"/>
      <c r="U212" s="189"/>
      <c r="V212" s="125"/>
      <c r="W212" s="352" t="s">
        <v>627</v>
      </c>
      <c r="X212" s="216" t="s">
        <v>64</v>
      </c>
      <c r="Y212" s="216" t="s">
        <v>65</v>
      </c>
      <c r="Z212" s="129" t="s">
        <v>66</v>
      </c>
      <c r="AA212" s="214"/>
      <c r="AB212" s="215"/>
      <c r="AC212" s="215">
        <v>14048</v>
      </c>
      <c r="AD212" s="216"/>
      <c r="AG212" s="173">
        <v>1938</v>
      </c>
      <c r="AH212" s="173">
        <v>1930</v>
      </c>
      <c r="AI212" s="173"/>
      <c r="AJ212" s="189"/>
      <c r="AK212" s="173"/>
      <c r="AL212" s="317"/>
      <c r="AM212" s="175" t="s">
        <v>67</v>
      </c>
      <c r="AQ212" s="131"/>
      <c r="AU212" s="153"/>
      <c r="AV212" s="390"/>
      <c r="AW212" s="153">
        <f t="shared" ca="1" si="3"/>
        <v>88</v>
      </c>
    </row>
    <row r="213" spans="1:49" ht="45" customHeight="1" outlineLevel="1" x14ac:dyDescent="0.2">
      <c r="A213" s="245"/>
      <c r="B213" s="183" t="s">
        <v>55</v>
      </c>
      <c r="E213" s="175" t="s">
        <v>71</v>
      </c>
      <c r="F213" s="153" t="s">
        <v>180</v>
      </c>
      <c r="G213" s="131" t="s">
        <v>181</v>
      </c>
      <c r="H213" s="175" t="s">
        <v>59</v>
      </c>
      <c r="I213" s="183" t="s">
        <v>628</v>
      </c>
      <c r="J213" s="173">
        <v>1</v>
      </c>
      <c r="K213" s="326" t="s">
        <v>61</v>
      </c>
      <c r="L213" s="339">
        <v>0</v>
      </c>
      <c r="M213" s="183">
        <v>122</v>
      </c>
      <c r="N213" s="153">
        <v>1938</v>
      </c>
      <c r="P213" s="163"/>
      <c r="R213" s="153">
        <v>1930</v>
      </c>
      <c r="S213" s="183" t="s">
        <v>62</v>
      </c>
      <c r="T213" s="184"/>
      <c r="U213" s="189"/>
      <c r="V213" s="125"/>
      <c r="W213" s="352" t="s">
        <v>629</v>
      </c>
      <c r="X213" s="216" t="s">
        <v>64</v>
      </c>
      <c r="Y213" s="216" t="s">
        <v>65</v>
      </c>
      <c r="Z213" s="129" t="s">
        <v>66</v>
      </c>
      <c r="AA213" s="214"/>
      <c r="AB213" s="215"/>
      <c r="AC213" s="215">
        <v>14048</v>
      </c>
      <c r="AD213" s="216"/>
      <c r="AG213" s="173">
        <v>1938</v>
      </c>
      <c r="AH213" s="173">
        <v>1930</v>
      </c>
      <c r="AI213" s="173"/>
      <c r="AJ213" s="189"/>
      <c r="AK213" s="173"/>
      <c r="AL213" s="317"/>
      <c r="AM213" s="175" t="s">
        <v>67</v>
      </c>
      <c r="AQ213" s="131"/>
      <c r="AU213" s="153"/>
      <c r="AV213" s="390"/>
      <c r="AW213" s="153">
        <f t="shared" ca="1" si="3"/>
        <v>88</v>
      </c>
    </row>
    <row r="214" spans="1:49" ht="45" customHeight="1" outlineLevel="1" x14ac:dyDescent="0.2">
      <c r="A214" s="245"/>
      <c r="B214" s="183" t="s">
        <v>55</v>
      </c>
      <c r="E214" s="175" t="s">
        <v>71</v>
      </c>
      <c r="F214" s="153" t="s">
        <v>180</v>
      </c>
      <c r="G214" s="131" t="s">
        <v>181</v>
      </c>
      <c r="H214" s="175" t="s">
        <v>59</v>
      </c>
      <c r="I214" s="183" t="s">
        <v>630</v>
      </c>
      <c r="J214" s="173">
        <v>1</v>
      </c>
      <c r="K214" s="326" t="s">
        <v>61</v>
      </c>
      <c r="L214" s="339" cm="1">
        <f t="array" aca="1" ref="L214" ca="1">L205:L2197</f>
        <v>0</v>
      </c>
      <c r="M214" s="183">
        <v>122</v>
      </c>
      <c r="N214" s="153">
        <v>1938</v>
      </c>
      <c r="P214" s="163"/>
      <c r="R214" s="153">
        <v>1930</v>
      </c>
      <c r="S214" s="183" t="s">
        <v>62</v>
      </c>
      <c r="T214" s="184"/>
      <c r="U214" s="189"/>
      <c r="V214" s="125"/>
      <c r="W214" s="352" t="s">
        <v>631</v>
      </c>
      <c r="X214" s="216" t="s">
        <v>64</v>
      </c>
      <c r="Y214" s="216" t="s">
        <v>65</v>
      </c>
      <c r="Z214" s="129" t="s">
        <v>66</v>
      </c>
      <c r="AA214" s="214"/>
      <c r="AB214" s="215"/>
      <c r="AC214" s="215">
        <v>14048</v>
      </c>
      <c r="AD214" s="216"/>
      <c r="AG214" s="173">
        <v>1938</v>
      </c>
      <c r="AH214" s="173">
        <v>1930</v>
      </c>
      <c r="AI214" s="173"/>
      <c r="AJ214" s="189"/>
      <c r="AK214" s="173"/>
      <c r="AL214" s="317"/>
      <c r="AM214" s="175" t="s">
        <v>67</v>
      </c>
      <c r="AQ214" s="131"/>
      <c r="AU214" s="153"/>
      <c r="AV214" s="390"/>
      <c r="AW214" s="153">
        <f t="shared" ca="1" si="3"/>
        <v>88</v>
      </c>
    </row>
    <row r="215" spans="1:49" ht="45" customHeight="1" outlineLevel="1" x14ac:dyDescent="0.2">
      <c r="A215" s="245"/>
      <c r="B215" s="183" t="s">
        <v>55</v>
      </c>
      <c r="E215" s="175" t="s">
        <v>71</v>
      </c>
      <c r="F215" s="153" t="s">
        <v>180</v>
      </c>
      <c r="G215" s="131" t="s">
        <v>181</v>
      </c>
      <c r="H215" s="175" t="s">
        <v>379</v>
      </c>
      <c r="I215" s="183" t="s">
        <v>632</v>
      </c>
      <c r="J215" s="173">
        <v>1</v>
      </c>
      <c r="K215" s="326" t="s">
        <v>61</v>
      </c>
      <c r="L215" s="339">
        <v>0</v>
      </c>
      <c r="M215" s="183">
        <v>122</v>
      </c>
      <c r="N215" s="153">
        <v>1938</v>
      </c>
      <c r="P215" s="163"/>
      <c r="R215" s="153">
        <v>1930</v>
      </c>
      <c r="S215" s="183" t="s">
        <v>62</v>
      </c>
      <c r="T215" s="184"/>
      <c r="U215" s="189"/>
      <c r="V215" s="125"/>
      <c r="W215" s="352" t="s">
        <v>633</v>
      </c>
      <c r="X215" s="216" t="s">
        <v>99</v>
      </c>
      <c r="Y215" s="216" t="s">
        <v>382</v>
      </c>
      <c r="Z215" s="129"/>
      <c r="AA215" s="214"/>
      <c r="AB215" s="215"/>
      <c r="AC215" s="215">
        <v>14048</v>
      </c>
      <c r="AD215" s="216"/>
      <c r="AG215" s="173">
        <v>1938</v>
      </c>
      <c r="AH215" s="173">
        <v>1930</v>
      </c>
      <c r="AI215" s="173"/>
      <c r="AJ215" s="189"/>
      <c r="AK215" s="173"/>
      <c r="AL215" s="317"/>
      <c r="AM215" s="175" t="s">
        <v>67</v>
      </c>
      <c r="AO215" s="153" t="s">
        <v>67</v>
      </c>
      <c r="AQ215" s="131"/>
      <c r="AU215" s="153"/>
      <c r="AV215" s="390"/>
      <c r="AW215" s="153">
        <f t="shared" ca="1" si="3"/>
        <v>88</v>
      </c>
    </row>
    <row r="216" spans="1:49" ht="45" customHeight="1" outlineLevel="1" x14ac:dyDescent="0.2">
      <c r="A216" s="245"/>
      <c r="B216" s="183" t="s">
        <v>55</v>
      </c>
      <c r="E216" s="175" t="s">
        <v>71</v>
      </c>
      <c r="F216" s="153" t="s">
        <v>180</v>
      </c>
      <c r="G216" s="131" t="s">
        <v>181</v>
      </c>
      <c r="H216" s="175" t="s">
        <v>59</v>
      </c>
      <c r="I216" s="183" t="s">
        <v>634</v>
      </c>
      <c r="J216" s="173">
        <v>1</v>
      </c>
      <c r="K216" s="326" t="s">
        <v>61</v>
      </c>
      <c r="L216" s="339">
        <v>0</v>
      </c>
      <c r="M216" s="183">
        <v>122</v>
      </c>
      <c r="N216" s="153">
        <v>1938</v>
      </c>
      <c r="P216" s="163"/>
      <c r="R216" s="153">
        <v>1930</v>
      </c>
      <c r="S216" s="183" t="s">
        <v>62</v>
      </c>
      <c r="T216" s="184"/>
      <c r="U216" s="189"/>
      <c r="V216" s="125"/>
      <c r="W216" s="352" t="s">
        <v>635</v>
      </c>
      <c r="X216" s="216" t="s">
        <v>64</v>
      </c>
      <c r="Y216" s="216" t="s">
        <v>65</v>
      </c>
      <c r="Z216" s="129"/>
      <c r="AA216" s="214"/>
      <c r="AB216" s="215"/>
      <c r="AC216" s="215">
        <v>14048</v>
      </c>
      <c r="AD216" s="216"/>
      <c r="AG216" s="173">
        <v>1938</v>
      </c>
      <c r="AH216" s="173">
        <v>1930</v>
      </c>
      <c r="AI216" s="173"/>
      <c r="AJ216" s="189"/>
      <c r="AK216" s="173"/>
      <c r="AL216" s="317"/>
      <c r="AM216" s="175" t="s">
        <v>67</v>
      </c>
      <c r="AQ216" s="131"/>
      <c r="AU216" s="153"/>
      <c r="AV216" s="390"/>
      <c r="AW216" s="153">
        <f t="shared" ca="1" si="3"/>
        <v>88</v>
      </c>
    </row>
    <row r="217" spans="1:49" ht="45" customHeight="1" outlineLevel="1" x14ac:dyDescent="0.2">
      <c r="A217" s="245"/>
      <c r="B217" s="183" t="s">
        <v>55</v>
      </c>
      <c r="E217" s="175" t="s">
        <v>71</v>
      </c>
      <c r="F217" s="153" t="s">
        <v>180</v>
      </c>
      <c r="G217" s="131" t="s">
        <v>181</v>
      </c>
      <c r="H217" s="175" t="s">
        <v>59</v>
      </c>
      <c r="I217" s="183" t="s">
        <v>636</v>
      </c>
      <c r="J217" s="173">
        <v>1</v>
      </c>
      <c r="K217" s="326" t="s">
        <v>61</v>
      </c>
      <c r="L217" s="339">
        <v>0</v>
      </c>
      <c r="M217" s="183">
        <v>122</v>
      </c>
      <c r="N217" s="153">
        <v>1938</v>
      </c>
      <c r="P217" s="163"/>
      <c r="R217" s="153">
        <v>1930</v>
      </c>
      <c r="S217" s="183" t="s">
        <v>62</v>
      </c>
      <c r="T217" s="184"/>
      <c r="U217" s="189"/>
      <c r="V217" s="125"/>
      <c r="W217" s="352" t="s">
        <v>637</v>
      </c>
      <c r="X217" s="216" t="s">
        <v>64</v>
      </c>
      <c r="Y217" s="216" t="s">
        <v>65</v>
      </c>
      <c r="Z217" s="129" t="s">
        <v>66</v>
      </c>
      <c r="AA217" s="214"/>
      <c r="AB217" s="215"/>
      <c r="AC217" s="215">
        <v>14048</v>
      </c>
      <c r="AD217" s="216"/>
      <c r="AG217" s="173">
        <v>1938</v>
      </c>
      <c r="AH217" s="173">
        <v>1930</v>
      </c>
      <c r="AI217" s="173"/>
      <c r="AJ217" s="189"/>
      <c r="AK217" s="173"/>
      <c r="AL217" s="317"/>
      <c r="AM217" s="175" t="s">
        <v>67</v>
      </c>
      <c r="AQ217" s="131"/>
      <c r="AU217" s="153"/>
      <c r="AV217" s="390"/>
      <c r="AW217" s="153">
        <f t="shared" ca="1" si="3"/>
        <v>88</v>
      </c>
    </row>
    <row r="218" spans="1:49" ht="45" customHeight="1" outlineLevel="1" x14ac:dyDescent="0.2">
      <c r="A218" s="245"/>
      <c r="B218" s="183" t="s">
        <v>55</v>
      </c>
      <c r="E218" s="175" t="s">
        <v>71</v>
      </c>
      <c r="F218" s="153" t="s">
        <v>180</v>
      </c>
      <c r="G218" s="131" t="s">
        <v>181</v>
      </c>
      <c r="H218" s="175" t="s">
        <v>59</v>
      </c>
      <c r="I218" s="183" t="s">
        <v>638</v>
      </c>
      <c r="J218" s="173">
        <v>1</v>
      </c>
      <c r="K218" s="326" t="s">
        <v>61</v>
      </c>
      <c r="L218" s="339">
        <v>0</v>
      </c>
      <c r="M218" s="183">
        <v>122</v>
      </c>
      <c r="N218" s="153">
        <v>1938</v>
      </c>
      <c r="P218" s="163"/>
      <c r="R218" s="153">
        <v>1930</v>
      </c>
      <c r="S218" s="183" t="s">
        <v>62</v>
      </c>
      <c r="T218" s="184"/>
      <c r="U218" s="189"/>
      <c r="V218" s="125"/>
      <c r="W218" s="352" t="s">
        <v>639</v>
      </c>
      <c r="X218" s="216" t="s">
        <v>64</v>
      </c>
      <c r="Y218" s="216" t="s">
        <v>65</v>
      </c>
      <c r="Z218" s="129" t="s">
        <v>66</v>
      </c>
      <c r="AA218" s="214"/>
      <c r="AB218" s="215"/>
      <c r="AC218" s="215">
        <v>14048</v>
      </c>
      <c r="AD218" s="216"/>
      <c r="AG218" s="173">
        <v>1938</v>
      </c>
      <c r="AH218" s="173">
        <v>1930</v>
      </c>
      <c r="AI218" s="173"/>
      <c r="AJ218" s="189"/>
      <c r="AK218" s="173"/>
      <c r="AL218" s="317"/>
      <c r="AM218" s="175" t="s">
        <v>67</v>
      </c>
      <c r="AQ218" s="131"/>
      <c r="AU218" s="153"/>
      <c r="AV218" s="390"/>
      <c r="AW218" s="153">
        <f t="shared" ca="1" si="3"/>
        <v>88</v>
      </c>
    </row>
    <row r="219" spans="1:49" ht="45" customHeight="1" outlineLevel="1" x14ac:dyDescent="0.2">
      <c r="A219" s="245"/>
      <c r="B219" s="183" t="s">
        <v>55</v>
      </c>
      <c r="E219" s="175" t="s">
        <v>71</v>
      </c>
      <c r="F219" s="153" t="s">
        <v>180</v>
      </c>
      <c r="G219" s="131" t="s">
        <v>181</v>
      </c>
      <c r="H219" s="175" t="s">
        <v>59</v>
      </c>
      <c r="I219" s="183" t="s">
        <v>640</v>
      </c>
      <c r="J219" s="173">
        <v>1</v>
      </c>
      <c r="K219" s="326" t="s">
        <v>61</v>
      </c>
      <c r="L219" s="339">
        <v>0</v>
      </c>
      <c r="M219" s="183">
        <v>122</v>
      </c>
      <c r="N219" s="153">
        <v>1938</v>
      </c>
      <c r="P219" s="163"/>
      <c r="R219" s="153">
        <v>1930</v>
      </c>
      <c r="S219" s="183" t="s">
        <v>62</v>
      </c>
      <c r="T219" s="184"/>
      <c r="U219" s="189"/>
      <c r="V219" s="125"/>
      <c r="W219" s="352" t="s">
        <v>641</v>
      </c>
      <c r="X219" s="216" t="s">
        <v>64</v>
      </c>
      <c r="Y219" s="216" t="s">
        <v>65</v>
      </c>
      <c r="Z219" s="129" t="s">
        <v>66</v>
      </c>
      <c r="AA219" s="214"/>
      <c r="AB219" s="215"/>
      <c r="AC219" s="215">
        <v>14048</v>
      </c>
      <c r="AD219" s="216"/>
      <c r="AG219" s="173">
        <v>1938</v>
      </c>
      <c r="AH219" s="173">
        <v>1930</v>
      </c>
      <c r="AI219" s="173"/>
      <c r="AJ219" s="189"/>
      <c r="AK219" s="173"/>
      <c r="AL219" s="317"/>
      <c r="AM219" s="175" t="s">
        <v>67</v>
      </c>
      <c r="AQ219" s="131"/>
      <c r="AU219" s="153"/>
      <c r="AV219" s="390"/>
      <c r="AW219" s="153">
        <f t="shared" ca="1" si="3"/>
        <v>88</v>
      </c>
    </row>
    <row r="220" spans="1:49" ht="45" customHeight="1" outlineLevel="1" x14ac:dyDescent="0.2">
      <c r="A220" s="245"/>
      <c r="B220" s="183" t="s">
        <v>55</v>
      </c>
      <c r="E220" s="175" t="s">
        <v>71</v>
      </c>
      <c r="F220" s="153" t="s">
        <v>180</v>
      </c>
      <c r="G220" s="131" t="s">
        <v>181</v>
      </c>
      <c r="H220" s="175" t="s">
        <v>59</v>
      </c>
      <c r="I220" s="183" t="s">
        <v>642</v>
      </c>
      <c r="J220" s="173">
        <v>1</v>
      </c>
      <c r="K220" s="326" t="s">
        <v>61</v>
      </c>
      <c r="L220" s="339">
        <v>0</v>
      </c>
      <c r="M220" s="183">
        <v>122</v>
      </c>
      <c r="N220" s="153">
        <v>1938</v>
      </c>
      <c r="P220" s="163"/>
      <c r="R220" s="153">
        <v>1930</v>
      </c>
      <c r="S220" s="183" t="s">
        <v>62</v>
      </c>
      <c r="T220" s="184"/>
      <c r="U220" s="189"/>
      <c r="V220" s="125"/>
      <c r="W220" s="352" t="s">
        <v>643</v>
      </c>
      <c r="X220" s="216" t="s">
        <v>64</v>
      </c>
      <c r="Y220" s="216" t="s">
        <v>65</v>
      </c>
      <c r="Z220" s="129" t="s">
        <v>66</v>
      </c>
      <c r="AA220" s="214"/>
      <c r="AB220" s="215"/>
      <c r="AC220" s="215">
        <v>14048</v>
      </c>
      <c r="AD220" s="216"/>
      <c r="AG220" s="173">
        <v>1938</v>
      </c>
      <c r="AH220" s="173">
        <v>1930</v>
      </c>
      <c r="AI220" s="173"/>
      <c r="AJ220" s="189"/>
      <c r="AK220" s="173"/>
      <c r="AL220" s="317"/>
      <c r="AM220" s="175" t="s">
        <v>67</v>
      </c>
      <c r="AQ220" s="131"/>
      <c r="AU220" s="153"/>
      <c r="AV220" s="390"/>
      <c r="AW220" s="153">
        <f t="shared" ca="1" si="3"/>
        <v>88</v>
      </c>
    </row>
    <row r="221" spans="1:49" ht="45" customHeight="1" outlineLevel="1" x14ac:dyDescent="0.2">
      <c r="A221" s="245"/>
      <c r="B221" s="183" t="s">
        <v>55</v>
      </c>
      <c r="E221" s="175" t="s">
        <v>71</v>
      </c>
      <c r="F221" s="153" t="s">
        <v>180</v>
      </c>
      <c r="G221" s="131" t="s">
        <v>181</v>
      </c>
      <c r="H221" s="175" t="s">
        <v>59</v>
      </c>
      <c r="I221" s="183" t="s">
        <v>644</v>
      </c>
      <c r="J221" s="173">
        <v>1</v>
      </c>
      <c r="K221" s="326" t="s">
        <v>61</v>
      </c>
      <c r="L221" s="339">
        <v>0</v>
      </c>
      <c r="M221" s="183">
        <v>122</v>
      </c>
      <c r="N221" s="153">
        <v>1938</v>
      </c>
      <c r="P221" s="163"/>
      <c r="R221" s="153">
        <v>1930</v>
      </c>
      <c r="S221" s="183" t="s">
        <v>62</v>
      </c>
      <c r="T221" s="184"/>
      <c r="U221" s="189"/>
      <c r="V221" s="125"/>
      <c r="W221" s="352" t="s">
        <v>645</v>
      </c>
      <c r="X221" s="216" t="s">
        <v>64</v>
      </c>
      <c r="Y221" s="216" t="s">
        <v>65</v>
      </c>
      <c r="Z221" s="129" t="s">
        <v>66</v>
      </c>
      <c r="AA221" s="214"/>
      <c r="AB221" s="215"/>
      <c r="AC221" s="215">
        <v>14048</v>
      </c>
      <c r="AD221" s="216"/>
      <c r="AG221" s="173">
        <v>1938</v>
      </c>
      <c r="AH221" s="173">
        <v>1930</v>
      </c>
      <c r="AI221" s="173"/>
      <c r="AJ221" s="189"/>
      <c r="AK221" s="173"/>
      <c r="AL221" s="317"/>
      <c r="AM221" s="175" t="s">
        <v>67</v>
      </c>
      <c r="AQ221" s="131"/>
      <c r="AU221" s="153"/>
      <c r="AV221" s="390"/>
      <c r="AW221" s="153">
        <f t="shared" ca="1" si="3"/>
        <v>88</v>
      </c>
    </row>
    <row r="222" spans="1:49" ht="45" customHeight="1" outlineLevel="1" x14ac:dyDescent="0.2">
      <c r="A222" s="245"/>
      <c r="B222" s="183" t="s">
        <v>55</v>
      </c>
      <c r="E222" s="318" t="s">
        <v>71</v>
      </c>
      <c r="F222" s="154" t="s">
        <v>72</v>
      </c>
      <c r="G222" s="418" t="s">
        <v>77</v>
      </c>
      <c r="H222" s="318" t="s">
        <v>76</v>
      </c>
      <c r="I222" s="202" t="s">
        <v>646</v>
      </c>
      <c r="J222" s="173">
        <v>1</v>
      </c>
      <c r="K222" s="326" t="s">
        <v>61</v>
      </c>
      <c r="L222" s="339">
        <v>1</v>
      </c>
      <c r="M222" s="183">
        <v>123</v>
      </c>
      <c r="N222" s="153">
        <v>1938</v>
      </c>
      <c r="P222" s="163"/>
      <c r="R222" s="153">
        <v>1930</v>
      </c>
      <c r="S222" s="183" t="s">
        <v>62</v>
      </c>
      <c r="T222" s="184"/>
      <c r="U222" s="189"/>
      <c r="V222" s="125"/>
      <c r="W222" s="318" t="s">
        <v>647</v>
      </c>
      <c r="X222" s="283" t="s">
        <v>64</v>
      </c>
      <c r="Y222" s="283" t="s">
        <v>76</v>
      </c>
      <c r="Z222" s="351"/>
      <c r="AA222" s="214"/>
      <c r="AB222" s="221" t="s">
        <v>215</v>
      </c>
      <c r="AC222" s="215">
        <v>14081</v>
      </c>
      <c r="AD222" s="216"/>
      <c r="AF222" s="173" t="s">
        <v>648</v>
      </c>
      <c r="AG222" s="173">
        <v>1938</v>
      </c>
      <c r="AH222" s="173">
        <v>1930</v>
      </c>
      <c r="AI222" s="173" t="s">
        <v>649</v>
      </c>
      <c r="AJ222" s="189"/>
      <c r="AK222" s="173"/>
      <c r="AL222" s="321" t="s">
        <v>650</v>
      </c>
      <c r="AM222" s="175" t="s">
        <v>81</v>
      </c>
      <c r="AO222" s="153" t="s">
        <v>81</v>
      </c>
      <c r="AQ222" s="131"/>
      <c r="AU222" s="153" t="s">
        <v>651</v>
      </c>
      <c r="AV222" s="390"/>
      <c r="AW222" s="153">
        <f t="shared" ca="1" si="3"/>
        <v>88</v>
      </c>
    </row>
    <row r="223" spans="1:49" ht="45" customHeight="1" outlineLevel="1" x14ac:dyDescent="0.2">
      <c r="A223" s="245"/>
      <c r="B223" s="183" t="s">
        <v>55</v>
      </c>
      <c r="E223" s="175" t="s">
        <v>71</v>
      </c>
      <c r="F223" s="153" t="s">
        <v>72</v>
      </c>
      <c r="G223" s="131" t="s">
        <v>249</v>
      </c>
      <c r="H223" s="175" t="s">
        <v>59</v>
      </c>
      <c r="I223" s="183" t="s">
        <v>567</v>
      </c>
      <c r="J223" s="173">
        <v>1</v>
      </c>
      <c r="K223" s="326" t="s">
        <v>61</v>
      </c>
      <c r="L223" s="339">
        <v>1</v>
      </c>
      <c r="M223" s="183">
        <v>124</v>
      </c>
      <c r="N223" s="153">
        <v>1938</v>
      </c>
      <c r="P223" s="163"/>
      <c r="R223" s="153">
        <v>1930</v>
      </c>
      <c r="S223" s="183" t="s">
        <v>62</v>
      </c>
      <c r="T223" s="184"/>
      <c r="U223" s="189"/>
      <c r="V223" s="125"/>
      <c r="W223" s="352" t="s">
        <v>652</v>
      </c>
      <c r="X223" s="216" t="s">
        <v>64</v>
      </c>
      <c r="Y223" s="216" t="s">
        <v>65</v>
      </c>
      <c r="Z223" s="129" t="s">
        <v>66</v>
      </c>
      <c r="AA223" s="214"/>
      <c r="AB223" s="215"/>
      <c r="AC223" s="215">
        <v>14097</v>
      </c>
      <c r="AD223" s="216"/>
      <c r="AG223" s="173">
        <v>1938</v>
      </c>
      <c r="AH223" s="173">
        <v>1930</v>
      </c>
      <c r="AI223" s="173"/>
      <c r="AJ223" s="189"/>
      <c r="AK223" s="173"/>
      <c r="AL223" s="317"/>
      <c r="AM223" s="175" t="s">
        <v>67</v>
      </c>
      <c r="AQ223" s="131"/>
      <c r="AU223" s="153"/>
      <c r="AV223" s="390"/>
      <c r="AW223" s="153">
        <f t="shared" ca="1" si="3"/>
        <v>88</v>
      </c>
    </row>
    <row r="224" spans="1:49" ht="45" customHeight="1" outlineLevel="1" x14ac:dyDescent="0.2">
      <c r="A224" s="245"/>
      <c r="B224" s="183" t="s">
        <v>55</v>
      </c>
      <c r="E224" s="175" t="s">
        <v>71</v>
      </c>
      <c r="F224" s="153" t="s">
        <v>180</v>
      </c>
      <c r="G224" s="131" t="s">
        <v>181</v>
      </c>
      <c r="H224" s="175" t="s">
        <v>65</v>
      </c>
      <c r="I224" s="183" t="s">
        <v>653</v>
      </c>
      <c r="J224" s="173">
        <v>1</v>
      </c>
      <c r="K224" s="326" t="s">
        <v>61</v>
      </c>
      <c r="L224" s="339">
        <v>0</v>
      </c>
      <c r="M224" s="183">
        <v>124</v>
      </c>
      <c r="N224" s="153">
        <v>1938</v>
      </c>
      <c r="P224" s="163"/>
      <c r="R224" s="153">
        <v>1930</v>
      </c>
      <c r="S224" s="183" t="s">
        <v>62</v>
      </c>
      <c r="T224" s="184"/>
      <c r="U224" s="189"/>
      <c r="V224" s="125"/>
      <c r="W224" s="352" t="s">
        <v>654</v>
      </c>
      <c r="X224" s="216" t="s">
        <v>64</v>
      </c>
      <c r="Y224" s="216" t="s">
        <v>65</v>
      </c>
      <c r="Z224" s="129"/>
      <c r="AA224" s="214"/>
      <c r="AB224" s="215"/>
      <c r="AC224" s="215">
        <v>14045</v>
      </c>
      <c r="AD224" s="216"/>
      <c r="AG224" s="173">
        <v>1938</v>
      </c>
      <c r="AH224" s="173">
        <v>1930</v>
      </c>
      <c r="AI224" s="173"/>
      <c r="AJ224" s="189"/>
      <c r="AK224" s="173"/>
      <c r="AL224" s="317"/>
      <c r="AM224" s="175" t="s">
        <v>67</v>
      </c>
      <c r="AQ224" s="131"/>
      <c r="AU224" s="153" t="s">
        <v>655</v>
      </c>
      <c r="AV224" s="390"/>
      <c r="AW224" s="153">
        <f t="shared" ca="1" si="3"/>
        <v>88</v>
      </c>
    </row>
    <row r="225" spans="1:49" ht="45" customHeight="1" outlineLevel="1" x14ac:dyDescent="0.2">
      <c r="A225" s="245"/>
      <c r="B225" s="183" t="s">
        <v>55</v>
      </c>
      <c r="E225" s="175" t="s">
        <v>71</v>
      </c>
      <c r="F225" s="153" t="s">
        <v>72</v>
      </c>
      <c r="G225" s="131" t="s">
        <v>77</v>
      </c>
      <c r="H225" s="175" t="s">
        <v>59</v>
      </c>
      <c r="I225" s="183" t="s">
        <v>656</v>
      </c>
      <c r="J225" s="173">
        <v>1</v>
      </c>
      <c r="K225" s="326" t="s">
        <v>61</v>
      </c>
      <c r="L225" s="339">
        <v>1</v>
      </c>
      <c r="M225" s="183">
        <v>125</v>
      </c>
      <c r="N225" s="153">
        <v>1938</v>
      </c>
      <c r="P225" s="163"/>
      <c r="R225" s="153">
        <v>1930</v>
      </c>
      <c r="S225" s="183" t="s">
        <v>62</v>
      </c>
      <c r="T225" s="184"/>
      <c r="U225" s="189"/>
      <c r="V225" s="125"/>
      <c r="W225" s="352" t="s">
        <v>657</v>
      </c>
      <c r="X225" s="216" t="s">
        <v>64</v>
      </c>
      <c r="Y225" s="216" t="s">
        <v>65</v>
      </c>
      <c r="Z225" s="129" t="s">
        <v>66</v>
      </c>
      <c r="AA225" s="214"/>
      <c r="AB225" s="215"/>
      <c r="AC225" s="215">
        <v>14030</v>
      </c>
      <c r="AD225" s="216"/>
      <c r="AF225" s="173">
        <v>110</v>
      </c>
      <c r="AG225" s="173">
        <v>1938</v>
      </c>
      <c r="AH225" s="173">
        <v>1930</v>
      </c>
      <c r="AI225" s="173">
        <v>1984</v>
      </c>
      <c r="AJ225" s="189"/>
      <c r="AK225" s="173"/>
      <c r="AL225" s="317" t="s">
        <v>658</v>
      </c>
      <c r="AM225" s="175" t="s">
        <v>67</v>
      </c>
      <c r="AO225" s="153" t="s">
        <v>81</v>
      </c>
      <c r="AQ225" s="131"/>
      <c r="AU225" s="153" t="s">
        <v>82</v>
      </c>
      <c r="AV225" s="390"/>
      <c r="AW225" s="153">
        <f t="shared" ca="1" si="3"/>
        <v>88</v>
      </c>
    </row>
    <row r="226" spans="1:49" ht="45" customHeight="1" outlineLevel="1" x14ac:dyDescent="0.2">
      <c r="A226" s="245"/>
      <c r="B226" s="183" t="s">
        <v>55</v>
      </c>
      <c r="E226" s="175" t="s">
        <v>71</v>
      </c>
      <c r="F226" s="153" t="s">
        <v>180</v>
      </c>
      <c r="G226" s="131" t="s">
        <v>181</v>
      </c>
      <c r="H226" s="175" t="s">
        <v>65</v>
      </c>
      <c r="I226" s="183" t="s">
        <v>659</v>
      </c>
      <c r="J226" s="173">
        <v>1</v>
      </c>
      <c r="K226" s="326" t="s">
        <v>61</v>
      </c>
      <c r="L226" s="339">
        <v>1</v>
      </c>
      <c r="M226" s="183">
        <v>126</v>
      </c>
      <c r="N226" s="153">
        <v>1938</v>
      </c>
      <c r="P226" s="163"/>
      <c r="R226" s="153">
        <v>1930</v>
      </c>
      <c r="S226" s="183" t="s">
        <v>62</v>
      </c>
      <c r="T226" s="184"/>
      <c r="U226" s="189"/>
      <c r="V226" s="125"/>
      <c r="W226" s="352" t="s">
        <v>660</v>
      </c>
      <c r="X226" s="216" t="s">
        <v>64</v>
      </c>
      <c r="Y226" s="216" t="s">
        <v>65</v>
      </c>
      <c r="Z226" s="129"/>
      <c r="AA226" s="214"/>
      <c r="AB226" s="215">
        <v>14073</v>
      </c>
      <c r="AC226" s="215"/>
      <c r="AD226" s="153"/>
      <c r="AG226" s="173">
        <v>1938</v>
      </c>
      <c r="AH226" s="173">
        <v>1930</v>
      </c>
      <c r="AI226" s="173"/>
      <c r="AJ226" s="189"/>
      <c r="AK226" s="173"/>
      <c r="AL226" s="317"/>
      <c r="AM226" s="175" t="s">
        <v>67</v>
      </c>
      <c r="AQ226" s="131"/>
      <c r="AU226" s="153"/>
      <c r="AV226" s="390"/>
      <c r="AW226" s="153">
        <f t="shared" ca="1" si="3"/>
        <v>88</v>
      </c>
    </row>
    <row r="227" spans="1:49" ht="45" customHeight="1" x14ac:dyDescent="0.2">
      <c r="A227" s="245"/>
      <c r="B227" s="183" t="s">
        <v>55</v>
      </c>
      <c r="E227" s="175" t="s">
        <v>71</v>
      </c>
      <c r="F227" s="153" t="s">
        <v>224</v>
      </c>
      <c r="G227" s="131" t="s">
        <v>228</v>
      </c>
      <c r="H227" s="175" t="s">
        <v>65</v>
      </c>
      <c r="I227" s="183" t="s">
        <v>661</v>
      </c>
      <c r="J227" s="173">
        <v>1</v>
      </c>
      <c r="K227" s="326" t="s">
        <v>61</v>
      </c>
      <c r="L227" s="339">
        <v>1</v>
      </c>
      <c r="M227" s="183">
        <v>127</v>
      </c>
      <c r="N227" s="153">
        <v>1938</v>
      </c>
      <c r="P227" s="163"/>
      <c r="R227" s="153">
        <v>1930</v>
      </c>
      <c r="S227" s="183" t="s">
        <v>62</v>
      </c>
      <c r="T227" s="184"/>
      <c r="U227" s="189"/>
      <c r="V227" s="125"/>
      <c r="W227" s="352" t="s">
        <v>662</v>
      </c>
      <c r="X227" s="216" t="s">
        <v>64</v>
      </c>
      <c r="Y227" s="216" t="s">
        <v>65</v>
      </c>
      <c r="Z227" s="129"/>
      <c r="AA227" s="214"/>
      <c r="AB227" s="215">
        <v>15245</v>
      </c>
      <c r="AC227" s="215"/>
      <c r="AD227" s="153"/>
      <c r="AG227" s="173">
        <v>1941</v>
      </c>
      <c r="AH227" s="173">
        <v>1940</v>
      </c>
      <c r="AI227" s="173"/>
      <c r="AJ227" s="189"/>
      <c r="AK227" s="173"/>
      <c r="AL227" s="317"/>
      <c r="AM227" s="175" t="s">
        <v>67</v>
      </c>
      <c r="AO227" s="153" t="s">
        <v>144</v>
      </c>
      <c r="AP227" s="153" t="s">
        <v>112</v>
      </c>
      <c r="AQ227" s="131" t="s">
        <v>112</v>
      </c>
      <c r="AU227" s="153"/>
      <c r="AV227" s="390"/>
      <c r="AW227" s="153">
        <f t="shared" ca="1" si="3"/>
        <v>88</v>
      </c>
    </row>
    <row r="228" spans="1:49" ht="45" customHeight="1" x14ac:dyDescent="0.2">
      <c r="A228" s="245"/>
      <c r="B228" s="183" t="s">
        <v>55</v>
      </c>
      <c r="D228" s="131" t="s">
        <v>7970</v>
      </c>
      <c r="E228" s="175" t="s">
        <v>71</v>
      </c>
      <c r="F228" s="153" t="s">
        <v>180</v>
      </c>
      <c r="G228" s="131" t="s">
        <v>663</v>
      </c>
      <c r="H228" s="175" t="s">
        <v>189</v>
      </c>
      <c r="I228" s="183" t="s">
        <v>664</v>
      </c>
      <c r="J228" s="173">
        <v>1</v>
      </c>
      <c r="K228" s="326" t="s">
        <v>61</v>
      </c>
      <c r="L228" s="339">
        <v>1</v>
      </c>
      <c r="M228" s="183">
        <v>128</v>
      </c>
      <c r="N228" s="153">
        <v>1938</v>
      </c>
      <c r="P228" s="163"/>
      <c r="R228" s="153">
        <v>1930</v>
      </c>
      <c r="S228" s="183" t="s">
        <v>62</v>
      </c>
      <c r="T228" s="184"/>
      <c r="U228" s="189"/>
      <c r="V228" s="125"/>
      <c r="W228" s="352" t="s">
        <v>665</v>
      </c>
      <c r="X228" s="216" t="s">
        <v>64</v>
      </c>
      <c r="Y228" s="216" t="s">
        <v>189</v>
      </c>
      <c r="Z228" s="129"/>
      <c r="AA228" s="214"/>
      <c r="AB228" s="215"/>
      <c r="AC228" s="215">
        <v>14000</v>
      </c>
      <c r="AD228" s="153"/>
      <c r="AF228" s="173">
        <v>77</v>
      </c>
      <c r="AG228" s="173">
        <v>1938</v>
      </c>
      <c r="AH228" s="173">
        <v>1930</v>
      </c>
      <c r="AI228" s="173">
        <v>1977</v>
      </c>
      <c r="AJ228" s="189"/>
      <c r="AK228" s="173"/>
      <c r="AL228" s="317" t="s">
        <v>666</v>
      </c>
      <c r="AM228" s="175" t="s">
        <v>90</v>
      </c>
      <c r="AQ228" s="131"/>
      <c r="AU228" s="153" t="s">
        <v>667</v>
      </c>
      <c r="AV228" s="390"/>
      <c r="AW228" s="153">
        <f t="shared" ca="1" si="3"/>
        <v>88</v>
      </c>
    </row>
    <row r="229" spans="1:49" ht="45" customHeight="1" x14ac:dyDescent="0.2">
      <c r="A229" s="245"/>
      <c r="B229" s="183" t="s">
        <v>55</v>
      </c>
      <c r="E229" s="175" t="s">
        <v>71</v>
      </c>
      <c r="F229" s="153" t="s">
        <v>72</v>
      </c>
      <c r="G229" s="131" t="s">
        <v>77</v>
      </c>
      <c r="H229" s="175" t="s">
        <v>379</v>
      </c>
      <c r="I229" s="183" t="s">
        <v>668</v>
      </c>
      <c r="J229" s="173">
        <v>1</v>
      </c>
      <c r="K229" s="326" t="s">
        <v>61</v>
      </c>
      <c r="L229" s="339">
        <v>1</v>
      </c>
      <c r="M229" s="183">
        <v>129</v>
      </c>
      <c r="N229" s="153">
        <v>1938</v>
      </c>
      <c r="P229" s="163"/>
      <c r="R229" s="153">
        <v>1930</v>
      </c>
      <c r="S229" s="183" t="s">
        <v>62</v>
      </c>
      <c r="T229" s="184"/>
      <c r="U229" s="189"/>
      <c r="V229" s="125"/>
      <c r="W229" s="353" t="s">
        <v>669</v>
      </c>
      <c r="X229" s="216" t="s">
        <v>99</v>
      </c>
      <c r="Y229" s="216" t="s">
        <v>382</v>
      </c>
      <c r="Z229" s="129"/>
      <c r="AA229" s="214"/>
      <c r="AB229" s="215"/>
      <c r="AC229" s="215">
        <v>13990</v>
      </c>
      <c r="AD229" s="216"/>
      <c r="AG229" s="173">
        <v>1938</v>
      </c>
      <c r="AH229" s="173">
        <v>1930</v>
      </c>
      <c r="AI229" s="173"/>
      <c r="AJ229" s="189"/>
      <c r="AK229" s="173"/>
      <c r="AL229" s="317"/>
      <c r="AM229" s="175" t="s">
        <v>67</v>
      </c>
      <c r="AO229" s="153" t="s">
        <v>67</v>
      </c>
      <c r="AQ229" s="131"/>
      <c r="AU229" s="153" t="s">
        <v>670</v>
      </c>
      <c r="AV229" s="390"/>
      <c r="AW229" s="153">
        <f t="shared" ca="1" si="3"/>
        <v>88</v>
      </c>
    </row>
    <row r="230" spans="1:49" ht="45" customHeight="1" x14ac:dyDescent="0.2">
      <c r="A230" s="245"/>
      <c r="B230" s="183" t="s">
        <v>55</v>
      </c>
      <c r="E230" s="175" t="s">
        <v>71</v>
      </c>
      <c r="F230" s="153" t="s">
        <v>72</v>
      </c>
      <c r="G230" s="131" t="s">
        <v>77</v>
      </c>
      <c r="H230" s="175" t="s">
        <v>65</v>
      </c>
      <c r="I230" s="183" t="s">
        <v>671</v>
      </c>
      <c r="J230" s="173">
        <v>1</v>
      </c>
      <c r="K230" s="326" t="s">
        <v>61</v>
      </c>
      <c r="L230" s="339">
        <v>1</v>
      </c>
      <c r="M230" s="183">
        <v>130</v>
      </c>
      <c r="N230" s="153">
        <v>1938</v>
      </c>
      <c r="P230" s="163"/>
      <c r="R230" s="153">
        <v>1930</v>
      </c>
      <c r="S230" s="183" t="s">
        <v>62</v>
      </c>
      <c r="T230" s="184"/>
      <c r="U230" s="189"/>
      <c r="V230" s="125"/>
      <c r="W230" s="352" t="s">
        <v>672</v>
      </c>
      <c r="X230" s="216" t="s">
        <v>64</v>
      </c>
      <c r="Y230" s="216" t="s">
        <v>65</v>
      </c>
      <c r="Z230" s="129"/>
      <c r="AA230" s="214"/>
      <c r="AB230" s="215"/>
      <c r="AC230" s="215">
        <v>14079</v>
      </c>
      <c r="AD230" s="216"/>
      <c r="AF230" s="173">
        <v>110</v>
      </c>
      <c r="AG230" s="173">
        <v>1938</v>
      </c>
      <c r="AH230" s="173">
        <v>1930</v>
      </c>
      <c r="AI230" s="173">
        <v>1984</v>
      </c>
      <c r="AJ230" s="189"/>
      <c r="AK230" s="173"/>
      <c r="AL230" s="317" t="s">
        <v>658</v>
      </c>
      <c r="AM230" s="175" t="s">
        <v>67</v>
      </c>
      <c r="AQ230" s="131"/>
      <c r="AU230" s="153"/>
      <c r="AV230" s="390"/>
      <c r="AW230" s="153">
        <f t="shared" ca="1" si="3"/>
        <v>88</v>
      </c>
    </row>
    <row r="231" spans="1:49" ht="45" customHeight="1" x14ac:dyDescent="0.2">
      <c r="A231" s="245"/>
      <c r="B231" s="183" t="s">
        <v>55</v>
      </c>
      <c r="E231" s="318" t="s">
        <v>71</v>
      </c>
      <c r="F231" s="154" t="s">
        <v>72</v>
      </c>
      <c r="G231" s="418" t="s">
        <v>673</v>
      </c>
      <c r="H231" s="318" t="s">
        <v>59</v>
      </c>
      <c r="I231" s="202" t="s">
        <v>74</v>
      </c>
      <c r="J231" s="173">
        <v>1</v>
      </c>
      <c r="K231" s="326" t="s">
        <v>61</v>
      </c>
      <c r="L231" s="339">
        <v>1</v>
      </c>
      <c r="M231" s="183">
        <v>131</v>
      </c>
      <c r="N231" s="153">
        <v>1938</v>
      </c>
      <c r="P231" s="163"/>
      <c r="R231" s="153">
        <v>1930</v>
      </c>
      <c r="S231" s="183" t="s">
        <v>62</v>
      </c>
      <c r="T231" s="184"/>
      <c r="U231" s="189"/>
      <c r="V231" s="125"/>
      <c r="W231" s="318" t="s">
        <v>674</v>
      </c>
      <c r="X231" s="283" t="s">
        <v>64</v>
      </c>
      <c r="Y231" s="283" t="s">
        <v>65</v>
      </c>
      <c r="Z231" s="351" t="s">
        <v>66</v>
      </c>
      <c r="AA231" s="214"/>
      <c r="AB231" s="215"/>
      <c r="AC231" s="215">
        <v>14017</v>
      </c>
      <c r="AD231" s="216"/>
      <c r="AG231" s="173">
        <v>1938</v>
      </c>
      <c r="AH231" s="173">
        <v>1930</v>
      </c>
      <c r="AI231" s="173"/>
      <c r="AJ231" s="189"/>
      <c r="AK231" s="173"/>
      <c r="AL231" s="317"/>
      <c r="AM231" s="175" t="s">
        <v>67</v>
      </c>
      <c r="AQ231" s="131"/>
      <c r="AU231" s="153"/>
      <c r="AV231" s="390"/>
      <c r="AW231" s="153">
        <f t="shared" ca="1" si="3"/>
        <v>88</v>
      </c>
    </row>
    <row r="232" spans="1:49" ht="45" customHeight="1" x14ac:dyDescent="0.2">
      <c r="A232" s="245"/>
      <c r="B232" s="183" t="s">
        <v>55</v>
      </c>
      <c r="E232" s="318" t="s">
        <v>71</v>
      </c>
      <c r="F232" s="154" t="s">
        <v>72</v>
      </c>
      <c r="G232" s="418" t="s">
        <v>249</v>
      </c>
      <c r="H232" s="318" t="s">
        <v>59</v>
      </c>
      <c r="I232" s="202" t="s">
        <v>675</v>
      </c>
      <c r="J232" s="173">
        <v>1</v>
      </c>
      <c r="K232" s="326" t="s">
        <v>61</v>
      </c>
      <c r="L232" s="339">
        <v>0</v>
      </c>
      <c r="M232" s="183">
        <v>131</v>
      </c>
      <c r="N232" s="153">
        <v>1938</v>
      </c>
      <c r="P232" s="163"/>
      <c r="R232" s="153">
        <v>1930</v>
      </c>
      <c r="S232" s="183" t="s">
        <v>62</v>
      </c>
      <c r="T232" s="184"/>
      <c r="U232" s="189"/>
      <c r="V232" s="125"/>
      <c r="W232" s="318" t="s">
        <v>676</v>
      </c>
      <c r="X232" s="283" t="s">
        <v>64</v>
      </c>
      <c r="Y232" s="283" t="s">
        <v>65</v>
      </c>
      <c r="Z232" s="351" t="s">
        <v>66</v>
      </c>
      <c r="AA232" s="214"/>
      <c r="AB232" s="215"/>
      <c r="AC232" s="215">
        <v>14017</v>
      </c>
      <c r="AD232" s="216"/>
      <c r="AG232" s="173">
        <v>1938</v>
      </c>
      <c r="AH232" s="173">
        <v>1930</v>
      </c>
      <c r="AI232" s="173"/>
      <c r="AJ232" s="189"/>
      <c r="AK232" s="173"/>
      <c r="AL232" s="317" t="s">
        <v>184</v>
      </c>
      <c r="AM232" s="175" t="s">
        <v>67</v>
      </c>
      <c r="AQ232" s="131"/>
      <c r="AU232" s="153"/>
      <c r="AV232" s="390"/>
      <c r="AW232" s="153">
        <f t="shared" ca="1" si="3"/>
        <v>88</v>
      </c>
    </row>
    <row r="233" spans="1:49" ht="45" customHeight="1" outlineLevel="1" x14ac:dyDescent="0.2">
      <c r="A233" s="245"/>
      <c r="B233" s="183" t="s">
        <v>55</v>
      </c>
      <c r="E233" s="175" t="s">
        <v>71</v>
      </c>
      <c r="F233" s="153" t="s">
        <v>72</v>
      </c>
      <c r="G233" s="131" t="s">
        <v>249</v>
      </c>
      <c r="H233" s="175" t="s">
        <v>65</v>
      </c>
      <c r="I233" s="183" t="s">
        <v>677</v>
      </c>
      <c r="J233" s="173">
        <v>1</v>
      </c>
      <c r="K233" s="326" t="s">
        <v>61</v>
      </c>
      <c r="L233" s="339">
        <v>0</v>
      </c>
      <c r="M233" s="183">
        <v>131</v>
      </c>
      <c r="N233" s="153">
        <v>1938</v>
      </c>
      <c r="P233" s="163"/>
      <c r="R233" s="153">
        <v>1930</v>
      </c>
      <c r="S233" s="183" t="s">
        <v>62</v>
      </c>
      <c r="T233" s="184"/>
      <c r="U233" s="189"/>
      <c r="V233" s="125"/>
      <c r="W233" s="352" t="s">
        <v>678</v>
      </c>
      <c r="X233" s="216" t="s">
        <v>64</v>
      </c>
      <c r="Y233" s="216" t="s">
        <v>65</v>
      </c>
      <c r="Z233" s="129"/>
      <c r="AA233" s="214"/>
      <c r="AB233" s="215"/>
      <c r="AC233" s="215">
        <v>14017</v>
      </c>
      <c r="AD233" s="216"/>
      <c r="AE233" s="173">
        <v>1938</v>
      </c>
      <c r="AF233" s="173">
        <v>1</v>
      </c>
      <c r="AG233" s="173">
        <v>1938</v>
      </c>
      <c r="AH233" s="173">
        <v>1930</v>
      </c>
      <c r="AI233" s="173"/>
      <c r="AJ233" s="189"/>
      <c r="AK233" s="173"/>
      <c r="AL233" s="317"/>
      <c r="AM233" s="175" t="s">
        <v>67</v>
      </c>
      <c r="AQ233" s="131"/>
      <c r="AU233" s="153"/>
      <c r="AV233" s="390"/>
      <c r="AW233" s="153">
        <f t="shared" ca="1" si="3"/>
        <v>88</v>
      </c>
    </row>
    <row r="234" spans="1:49" ht="45" customHeight="1" outlineLevel="1" x14ac:dyDescent="0.2">
      <c r="A234" s="245"/>
      <c r="B234" s="183" t="s">
        <v>55</v>
      </c>
      <c r="E234" s="175" t="s">
        <v>71</v>
      </c>
      <c r="F234" s="153" t="s">
        <v>180</v>
      </c>
      <c r="G234" s="131" t="s">
        <v>181</v>
      </c>
      <c r="H234" s="175" t="s">
        <v>65</v>
      </c>
      <c r="I234" s="183" t="s">
        <v>679</v>
      </c>
      <c r="J234" s="173">
        <v>1</v>
      </c>
      <c r="K234" s="326" t="s">
        <v>135</v>
      </c>
      <c r="L234" s="339">
        <v>1</v>
      </c>
      <c r="M234" s="183">
        <v>132</v>
      </c>
      <c r="N234" s="153">
        <v>1938</v>
      </c>
      <c r="P234" s="163"/>
      <c r="R234" s="153">
        <v>1930</v>
      </c>
      <c r="S234" s="183" t="s">
        <v>136</v>
      </c>
      <c r="T234" s="184"/>
      <c r="U234" s="189"/>
      <c r="V234" s="125"/>
      <c r="W234" s="352" t="s">
        <v>70</v>
      </c>
      <c r="X234" s="216" t="s">
        <v>64</v>
      </c>
      <c r="Y234" s="216" t="s">
        <v>65</v>
      </c>
      <c r="Z234" s="129"/>
      <c r="AA234" s="214"/>
      <c r="AB234" s="215"/>
      <c r="AC234" s="215"/>
      <c r="AD234" s="216"/>
      <c r="AG234" s="173">
        <v>1938</v>
      </c>
      <c r="AH234" s="173">
        <v>1930</v>
      </c>
      <c r="AI234" s="173"/>
      <c r="AJ234" s="189"/>
      <c r="AK234" s="173"/>
      <c r="AL234" s="317" t="s">
        <v>680</v>
      </c>
      <c r="AQ234" s="131"/>
      <c r="AU234" s="153"/>
      <c r="AV234" s="390"/>
      <c r="AW234" s="153">
        <f t="shared" ca="1" si="3"/>
        <v>88</v>
      </c>
    </row>
    <row r="235" spans="1:49" ht="45" customHeight="1" outlineLevel="1" x14ac:dyDescent="0.2">
      <c r="A235" s="245"/>
      <c r="B235" s="183" t="s">
        <v>55</v>
      </c>
      <c r="E235" s="175" t="s">
        <v>71</v>
      </c>
      <c r="F235" s="153" t="s">
        <v>72</v>
      </c>
      <c r="G235" s="131" t="s">
        <v>77</v>
      </c>
      <c r="H235" s="175" t="s">
        <v>59</v>
      </c>
      <c r="I235" s="183" t="s">
        <v>681</v>
      </c>
      <c r="J235" s="173">
        <v>1</v>
      </c>
      <c r="K235" s="326" t="s">
        <v>61</v>
      </c>
      <c r="L235" s="339">
        <v>1</v>
      </c>
      <c r="M235" s="183">
        <v>133</v>
      </c>
      <c r="N235" s="153">
        <v>1938</v>
      </c>
      <c r="P235" s="163"/>
      <c r="R235" s="153">
        <v>1930</v>
      </c>
      <c r="S235" s="183" t="s">
        <v>62</v>
      </c>
      <c r="T235" s="184"/>
      <c r="U235" s="189"/>
      <c r="V235" s="125"/>
      <c r="W235" s="352" t="s">
        <v>682</v>
      </c>
      <c r="X235" s="216" t="s">
        <v>64</v>
      </c>
      <c r="Y235" s="216" t="s">
        <v>65</v>
      </c>
      <c r="Z235" s="129" t="s">
        <v>66</v>
      </c>
      <c r="AA235" s="214"/>
      <c r="AB235" s="215"/>
      <c r="AC235" s="215">
        <v>14068</v>
      </c>
      <c r="AD235" s="216"/>
      <c r="AE235" s="173">
        <v>1938</v>
      </c>
      <c r="AF235" s="173" t="s">
        <v>683</v>
      </c>
      <c r="AG235" s="173">
        <v>1938</v>
      </c>
      <c r="AH235" s="173">
        <v>1930</v>
      </c>
      <c r="AI235" s="173">
        <v>1984</v>
      </c>
      <c r="AJ235" s="189"/>
      <c r="AK235" s="173"/>
      <c r="AL235" s="317" t="s">
        <v>684</v>
      </c>
      <c r="AM235" s="175" t="s">
        <v>67</v>
      </c>
      <c r="AQ235" s="131"/>
      <c r="AU235" s="153" t="s">
        <v>685</v>
      </c>
      <c r="AV235" s="390"/>
      <c r="AW235" s="153">
        <f t="shared" ca="1" si="3"/>
        <v>88</v>
      </c>
    </row>
    <row r="236" spans="1:49" ht="45" customHeight="1" outlineLevel="1" x14ac:dyDescent="0.2">
      <c r="A236" s="245"/>
      <c r="B236" s="183" t="s">
        <v>55</v>
      </c>
      <c r="E236" s="175" t="s">
        <v>71</v>
      </c>
      <c r="F236" s="153" t="s">
        <v>72</v>
      </c>
      <c r="G236" s="131" t="s">
        <v>77</v>
      </c>
      <c r="H236" s="175" t="s">
        <v>59</v>
      </c>
      <c r="I236" s="183" t="s">
        <v>686</v>
      </c>
      <c r="J236" s="173">
        <v>1</v>
      </c>
      <c r="K236" s="326" t="s">
        <v>61</v>
      </c>
      <c r="L236" s="339">
        <v>1</v>
      </c>
      <c r="M236" s="183">
        <v>134</v>
      </c>
      <c r="N236" s="153">
        <v>1938</v>
      </c>
      <c r="P236" s="163"/>
      <c r="R236" s="153">
        <v>1930</v>
      </c>
      <c r="S236" s="183" t="s">
        <v>62</v>
      </c>
      <c r="T236" s="184"/>
      <c r="U236" s="189"/>
      <c r="V236" s="125"/>
      <c r="W236" s="352" t="s">
        <v>687</v>
      </c>
      <c r="X236" s="216" t="s">
        <v>64</v>
      </c>
      <c r="Y236" s="216" t="s">
        <v>65</v>
      </c>
      <c r="Z236" s="129" t="s">
        <v>66</v>
      </c>
      <c r="AA236" s="214"/>
      <c r="AB236" s="215"/>
      <c r="AC236" s="215">
        <v>14081</v>
      </c>
      <c r="AD236" s="216"/>
      <c r="AF236" s="173">
        <v>110</v>
      </c>
      <c r="AG236" s="173">
        <v>1938</v>
      </c>
      <c r="AH236" s="173">
        <v>1930</v>
      </c>
      <c r="AI236" s="173">
        <v>1984</v>
      </c>
      <c r="AJ236" s="189"/>
      <c r="AK236" s="173"/>
      <c r="AL236" s="317" t="s">
        <v>658</v>
      </c>
      <c r="AM236" s="175" t="s">
        <v>67</v>
      </c>
      <c r="AQ236" s="131"/>
      <c r="AU236" s="153"/>
      <c r="AV236" s="390"/>
      <c r="AW236" s="153">
        <f t="shared" ca="1" si="3"/>
        <v>88</v>
      </c>
    </row>
    <row r="237" spans="1:49" ht="45" customHeight="1" outlineLevel="1" x14ac:dyDescent="0.2">
      <c r="A237" s="245"/>
      <c r="B237" s="183" t="s">
        <v>55</v>
      </c>
      <c r="E237" s="175" t="s">
        <v>688</v>
      </c>
      <c r="F237" s="153" t="s">
        <v>689</v>
      </c>
      <c r="G237" s="131" t="s">
        <v>690</v>
      </c>
      <c r="H237" s="175" t="s">
        <v>96</v>
      </c>
      <c r="I237" s="183" t="s">
        <v>691</v>
      </c>
      <c r="J237" s="173">
        <v>1</v>
      </c>
      <c r="K237" s="326" t="s">
        <v>61</v>
      </c>
      <c r="L237" s="339">
        <v>1</v>
      </c>
      <c r="M237" s="183">
        <v>135</v>
      </c>
      <c r="N237" s="153">
        <v>1938</v>
      </c>
      <c r="P237" s="163"/>
      <c r="R237" s="153">
        <v>1930</v>
      </c>
      <c r="S237" s="183" t="s">
        <v>62</v>
      </c>
      <c r="T237" s="184"/>
      <c r="U237" s="189"/>
      <c r="V237" s="125"/>
      <c r="W237" s="352" t="s">
        <v>692</v>
      </c>
      <c r="X237" s="216" t="s">
        <v>220</v>
      </c>
      <c r="Y237" s="216" t="s">
        <v>221</v>
      </c>
      <c r="Z237" s="129"/>
      <c r="AA237" s="214">
        <v>14761</v>
      </c>
      <c r="AB237" s="215"/>
      <c r="AC237" s="215"/>
      <c r="AD237" s="153"/>
      <c r="AG237" s="173">
        <v>1940</v>
      </c>
      <c r="AH237" s="173">
        <v>1940</v>
      </c>
      <c r="AI237" s="173"/>
      <c r="AJ237" s="189"/>
      <c r="AK237" s="173"/>
      <c r="AM237" s="175" t="s">
        <v>67</v>
      </c>
      <c r="AO237" s="153" t="s">
        <v>67</v>
      </c>
      <c r="AQ237" s="131"/>
      <c r="AU237" s="153"/>
      <c r="AV237" s="390"/>
      <c r="AW237" s="153">
        <f t="shared" ca="1" si="3"/>
        <v>88</v>
      </c>
    </row>
    <row r="238" spans="1:49" ht="45" customHeight="1" outlineLevel="1" x14ac:dyDescent="0.2">
      <c r="A238" s="245"/>
      <c r="B238" s="183" t="s">
        <v>68</v>
      </c>
      <c r="I238" s="183" t="s">
        <v>69</v>
      </c>
      <c r="J238" s="173">
        <v>0</v>
      </c>
      <c r="K238" s="326"/>
      <c r="L238" s="339">
        <v>1</v>
      </c>
      <c r="M238" s="183">
        <v>136</v>
      </c>
      <c r="P238" s="163"/>
      <c r="R238" s="153" t="s">
        <v>68</v>
      </c>
      <c r="S238" s="183" t="s">
        <v>68</v>
      </c>
      <c r="T238" s="184"/>
      <c r="U238" s="189"/>
      <c r="V238" s="125"/>
      <c r="W238" s="255" t="s">
        <v>70</v>
      </c>
      <c r="X238" s="216"/>
      <c r="Y238" s="216"/>
      <c r="Z238" s="129"/>
      <c r="AA238" s="214"/>
      <c r="AB238" s="215"/>
      <c r="AC238" s="215"/>
      <c r="AD238" s="153"/>
      <c r="AI238" s="173"/>
      <c r="AJ238" s="189"/>
      <c r="AK238" s="173"/>
      <c r="AL238" s="317"/>
      <c r="AQ238" s="131"/>
      <c r="AU238" s="153"/>
      <c r="AV238" s="390"/>
      <c r="AW238" s="153" t="str">
        <f t="shared" ca="1" si="3"/>
        <v/>
      </c>
    </row>
    <row r="239" spans="1:49" ht="45" customHeight="1" outlineLevel="1" x14ac:dyDescent="0.2">
      <c r="A239" s="245"/>
      <c r="B239" s="183" t="s">
        <v>55</v>
      </c>
      <c r="E239" s="175" t="s">
        <v>71</v>
      </c>
      <c r="F239" s="153" t="s">
        <v>72</v>
      </c>
      <c r="G239" s="131" t="s">
        <v>77</v>
      </c>
      <c r="H239" s="175" t="s">
        <v>96</v>
      </c>
      <c r="I239" s="183" t="s">
        <v>693</v>
      </c>
      <c r="J239" s="173">
        <v>1</v>
      </c>
      <c r="K239" s="326" t="s">
        <v>61</v>
      </c>
      <c r="L239" s="339">
        <v>1</v>
      </c>
      <c r="M239" s="183">
        <v>137</v>
      </c>
      <c r="N239" s="153">
        <v>1938</v>
      </c>
      <c r="P239" s="163"/>
      <c r="R239" s="153">
        <v>1930</v>
      </c>
      <c r="S239" s="183" t="s">
        <v>62</v>
      </c>
      <c r="T239" s="184"/>
      <c r="U239" s="189"/>
      <c r="V239" s="125"/>
      <c r="W239" s="352" t="s">
        <v>694</v>
      </c>
      <c r="X239" s="216" t="s">
        <v>99</v>
      </c>
      <c r="Y239" s="216" t="s">
        <v>100</v>
      </c>
      <c r="Z239" s="129"/>
      <c r="AA239" s="214"/>
      <c r="AB239" s="215"/>
      <c r="AC239" s="215">
        <v>13990</v>
      </c>
      <c r="AD239" s="216"/>
      <c r="AG239" s="173">
        <v>1938</v>
      </c>
      <c r="AH239" s="173">
        <v>1930</v>
      </c>
      <c r="AI239" s="173"/>
      <c r="AJ239" s="189"/>
      <c r="AK239" s="173"/>
      <c r="AM239" s="175" t="s">
        <v>67</v>
      </c>
      <c r="AO239" s="153" t="s">
        <v>67</v>
      </c>
      <c r="AQ239" s="131"/>
      <c r="AU239" s="153" t="s">
        <v>695</v>
      </c>
      <c r="AV239" s="390"/>
      <c r="AW239" s="153">
        <f t="shared" ca="1" si="3"/>
        <v>88</v>
      </c>
    </row>
    <row r="240" spans="1:49" ht="45" customHeight="1" outlineLevel="1" x14ac:dyDescent="0.2">
      <c r="A240" s="245"/>
      <c r="B240" s="183" t="s">
        <v>55</v>
      </c>
      <c r="E240" s="175" t="s">
        <v>71</v>
      </c>
      <c r="F240" s="153" t="s">
        <v>72</v>
      </c>
      <c r="G240" s="131" t="s">
        <v>77</v>
      </c>
      <c r="H240" s="175" t="s">
        <v>59</v>
      </c>
      <c r="I240" s="183" t="s">
        <v>696</v>
      </c>
      <c r="J240" s="173">
        <v>1</v>
      </c>
      <c r="K240" s="326" t="s">
        <v>61</v>
      </c>
      <c r="L240" s="339">
        <v>1</v>
      </c>
      <c r="M240" s="183">
        <v>138</v>
      </c>
      <c r="N240" s="153">
        <v>1938</v>
      </c>
      <c r="P240" s="163"/>
      <c r="R240" s="153">
        <v>1930</v>
      </c>
      <c r="S240" s="183" t="s">
        <v>62</v>
      </c>
      <c r="T240" s="184"/>
      <c r="U240" s="189"/>
      <c r="V240" s="125"/>
      <c r="W240" s="352" t="s">
        <v>697</v>
      </c>
      <c r="X240" s="216" t="s">
        <v>64</v>
      </c>
      <c r="Y240" s="216" t="s">
        <v>65</v>
      </c>
      <c r="Z240" s="129" t="s">
        <v>66</v>
      </c>
      <c r="AA240" s="214"/>
      <c r="AB240" s="215"/>
      <c r="AC240" s="215">
        <v>14076</v>
      </c>
      <c r="AD240" s="216"/>
      <c r="AF240" s="173">
        <v>110</v>
      </c>
      <c r="AG240" s="173">
        <v>1938</v>
      </c>
      <c r="AH240" s="173">
        <v>1930</v>
      </c>
      <c r="AI240" s="173">
        <v>1984</v>
      </c>
      <c r="AJ240" s="189"/>
      <c r="AK240" s="173"/>
      <c r="AL240" s="317" t="s">
        <v>658</v>
      </c>
      <c r="AM240" s="175" t="s">
        <v>67</v>
      </c>
      <c r="AQ240" s="131"/>
      <c r="AU240" s="153"/>
      <c r="AV240" s="390"/>
      <c r="AW240" s="153">
        <f t="shared" ca="1" si="3"/>
        <v>88</v>
      </c>
    </row>
    <row r="241" spans="1:49" ht="45" customHeight="1" x14ac:dyDescent="0.2">
      <c r="A241" s="245"/>
      <c r="B241" s="183" t="s">
        <v>55</v>
      </c>
      <c r="D241" s="131" t="s">
        <v>7971</v>
      </c>
      <c r="E241" s="175" t="s">
        <v>91</v>
      </c>
      <c r="F241" s="153" t="s">
        <v>698</v>
      </c>
      <c r="G241" s="131" t="s">
        <v>699</v>
      </c>
      <c r="H241" s="175" t="s">
        <v>96</v>
      </c>
      <c r="I241" s="183" t="s">
        <v>700</v>
      </c>
      <c r="J241" s="173">
        <v>1</v>
      </c>
      <c r="K241" s="326" t="s">
        <v>61</v>
      </c>
      <c r="L241" s="339">
        <v>1</v>
      </c>
      <c r="M241" s="183">
        <v>139</v>
      </c>
      <c r="N241" s="153">
        <v>1938</v>
      </c>
      <c r="P241" s="163"/>
      <c r="R241" s="153">
        <v>1930</v>
      </c>
      <c r="S241" s="183" t="s">
        <v>62</v>
      </c>
      <c r="T241" s="184"/>
      <c r="U241" s="189"/>
      <c r="V241" s="125"/>
      <c r="W241" s="356" t="s">
        <v>701</v>
      </c>
      <c r="X241" s="216" t="s">
        <v>99</v>
      </c>
      <c r="Y241" s="216" t="s">
        <v>221</v>
      </c>
      <c r="Z241" s="129"/>
      <c r="AA241" s="214"/>
      <c r="AB241" s="215"/>
      <c r="AC241" s="215">
        <v>13985</v>
      </c>
      <c r="AD241" s="216"/>
      <c r="AG241" s="173">
        <v>1938</v>
      </c>
      <c r="AH241" s="173">
        <v>1930</v>
      </c>
      <c r="AI241" s="173"/>
      <c r="AJ241" s="189"/>
      <c r="AK241" s="173"/>
      <c r="AM241" s="175" t="s">
        <v>67</v>
      </c>
      <c r="AO241" s="153" t="s">
        <v>67</v>
      </c>
      <c r="AQ241" s="131"/>
      <c r="AU241" s="153"/>
      <c r="AV241" s="390"/>
      <c r="AW241" s="153">
        <f t="shared" ca="1" si="3"/>
        <v>88</v>
      </c>
    </row>
    <row r="242" spans="1:49" ht="45" customHeight="1" outlineLevel="1" x14ac:dyDescent="0.2">
      <c r="A242" s="245"/>
      <c r="B242" s="183" t="s">
        <v>55</v>
      </c>
      <c r="E242" s="175" t="s">
        <v>56</v>
      </c>
      <c r="F242" s="153" t="s">
        <v>148</v>
      </c>
      <c r="G242" s="131" t="s">
        <v>217</v>
      </c>
      <c r="H242" s="175" t="s">
        <v>96</v>
      </c>
      <c r="I242" s="183" t="s">
        <v>702</v>
      </c>
      <c r="J242" s="173">
        <v>1</v>
      </c>
      <c r="K242" s="326" t="s">
        <v>61</v>
      </c>
      <c r="L242" s="339">
        <v>1</v>
      </c>
      <c r="M242" s="183">
        <v>140</v>
      </c>
      <c r="N242" s="153">
        <v>1938</v>
      </c>
      <c r="P242" s="163"/>
      <c r="R242" s="153">
        <v>1930</v>
      </c>
      <c r="S242" s="183" t="s">
        <v>62</v>
      </c>
      <c r="T242" s="184"/>
      <c r="U242" s="189"/>
      <c r="V242" s="125"/>
      <c r="W242" s="352" t="s">
        <v>703</v>
      </c>
      <c r="X242" s="216" t="s">
        <v>220</v>
      </c>
      <c r="Y242" s="216" t="s">
        <v>221</v>
      </c>
      <c r="Z242" s="129"/>
      <c r="AA242" s="214">
        <v>15081</v>
      </c>
      <c r="AB242" s="215">
        <v>15081</v>
      </c>
      <c r="AC242" s="215">
        <v>15081</v>
      </c>
      <c r="AD242" s="216"/>
      <c r="AG242" s="173">
        <v>1941</v>
      </c>
      <c r="AH242" s="173">
        <v>1940</v>
      </c>
      <c r="AI242" s="173"/>
      <c r="AJ242" s="189"/>
      <c r="AK242" s="173"/>
      <c r="AM242" s="175" t="s">
        <v>67</v>
      </c>
      <c r="AO242" s="153" t="s">
        <v>67</v>
      </c>
      <c r="AQ242" s="131"/>
      <c r="AU242" s="153"/>
      <c r="AV242" s="390"/>
      <c r="AW242" s="153">
        <f t="shared" ca="1" si="3"/>
        <v>88</v>
      </c>
    </row>
    <row r="243" spans="1:49" ht="45" customHeight="1" x14ac:dyDescent="0.2">
      <c r="A243" s="245"/>
      <c r="B243" s="183" t="s">
        <v>55</v>
      </c>
      <c r="E243" s="175" t="s">
        <v>56</v>
      </c>
      <c r="F243" s="153" t="s">
        <v>57</v>
      </c>
      <c r="G243" s="131" t="s">
        <v>704</v>
      </c>
      <c r="H243" s="175" t="s">
        <v>65</v>
      </c>
      <c r="I243" s="183" t="s">
        <v>705</v>
      </c>
      <c r="J243" s="173">
        <v>1</v>
      </c>
      <c r="K243" s="326" t="s">
        <v>61</v>
      </c>
      <c r="L243" s="339">
        <v>1</v>
      </c>
      <c r="M243" s="183">
        <v>141</v>
      </c>
      <c r="N243" s="153">
        <v>1938</v>
      </c>
      <c r="P243" s="163"/>
      <c r="R243" s="153">
        <v>1930</v>
      </c>
      <c r="S243" s="183" t="s">
        <v>62</v>
      </c>
      <c r="T243" s="184"/>
      <c r="U243" s="189"/>
      <c r="V243" s="125"/>
      <c r="W243" s="253" t="s">
        <v>706</v>
      </c>
      <c r="X243" s="216" t="s">
        <v>64</v>
      </c>
      <c r="Y243" s="216" t="s">
        <v>65</v>
      </c>
      <c r="Z243" s="129"/>
      <c r="AA243" s="214"/>
      <c r="AB243" s="215"/>
      <c r="AC243" s="215">
        <v>14016</v>
      </c>
      <c r="AD243" s="216"/>
      <c r="AG243" s="173">
        <v>1938</v>
      </c>
      <c r="AH243" s="173">
        <v>1930</v>
      </c>
      <c r="AI243" s="173"/>
      <c r="AJ243" s="189"/>
      <c r="AK243" s="173"/>
      <c r="AL243" s="317"/>
      <c r="AM243" s="175" t="s">
        <v>67</v>
      </c>
      <c r="AQ243" s="131"/>
      <c r="AU243" s="153"/>
      <c r="AV243" s="390"/>
      <c r="AW243" s="153">
        <f t="shared" ca="1" si="3"/>
        <v>88</v>
      </c>
    </row>
    <row r="244" spans="1:49" ht="45" customHeight="1" x14ac:dyDescent="0.2">
      <c r="A244" s="245"/>
      <c r="B244" s="183" t="s">
        <v>55</v>
      </c>
      <c r="E244" s="175" t="s">
        <v>56</v>
      </c>
      <c r="F244" s="153" t="s">
        <v>57</v>
      </c>
      <c r="G244" s="131" t="s">
        <v>464</v>
      </c>
      <c r="H244" s="175" t="s">
        <v>96</v>
      </c>
      <c r="I244" s="183" t="s">
        <v>707</v>
      </c>
      <c r="J244" s="173">
        <v>1</v>
      </c>
      <c r="K244" s="326" t="s">
        <v>61</v>
      </c>
      <c r="L244" s="339">
        <v>0</v>
      </c>
      <c r="M244" s="183">
        <v>141</v>
      </c>
      <c r="N244" s="153">
        <v>1938</v>
      </c>
      <c r="P244" s="163"/>
      <c r="R244" s="153">
        <v>1930</v>
      </c>
      <c r="S244" s="183" t="s">
        <v>62</v>
      </c>
      <c r="T244" s="184"/>
      <c r="U244" s="189"/>
      <c r="V244" s="125"/>
      <c r="W244" s="356" t="s">
        <v>708</v>
      </c>
      <c r="X244" s="216" t="s">
        <v>220</v>
      </c>
      <c r="Y244" s="216" t="s">
        <v>221</v>
      </c>
      <c r="Z244" s="129"/>
      <c r="AA244" s="214"/>
      <c r="AB244" s="215"/>
      <c r="AC244" s="215">
        <v>14016</v>
      </c>
      <c r="AD244" s="216"/>
      <c r="AG244" s="173">
        <v>1938</v>
      </c>
      <c r="AH244" s="173">
        <v>1930</v>
      </c>
      <c r="AI244" s="173"/>
      <c r="AJ244" s="189"/>
      <c r="AK244" s="173"/>
      <c r="AM244" s="175" t="s">
        <v>67</v>
      </c>
      <c r="AO244" s="153" t="s">
        <v>67</v>
      </c>
      <c r="AQ244" s="131"/>
      <c r="AU244" s="153"/>
      <c r="AV244" s="390"/>
      <c r="AW244" s="153">
        <f t="shared" ca="1" si="3"/>
        <v>88</v>
      </c>
    </row>
    <row r="245" spans="1:49" ht="45" customHeight="1" x14ac:dyDescent="0.2">
      <c r="A245" s="245"/>
      <c r="B245" s="183" t="s">
        <v>55</v>
      </c>
      <c r="E245" s="175" t="s">
        <v>56</v>
      </c>
      <c r="F245" s="153" t="s">
        <v>57</v>
      </c>
      <c r="G245" s="131" t="s">
        <v>709</v>
      </c>
      <c r="H245" s="175" t="s">
        <v>189</v>
      </c>
      <c r="I245" s="183" t="s">
        <v>710</v>
      </c>
      <c r="J245" s="173">
        <v>1</v>
      </c>
      <c r="K245" s="326" t="s">
        <v>61</v>
      </c>
      <c r="L245" s="339">
        <v>0</v>
      </c>
      <c r="M245" s="183">
        <v>141</v>
      </c>
      <c r="N245" s="153">
        <v>1938</v>
      </c>
      <c r="P245" s="163"/>
      <c r="R245" s="153">
        <v>1930</v>
      </c>
      <c r="S245" s="183" t="s">
        <v>62</v>
      </c>
      <c r="T245" s="184"/>
      <c r="U245" s="189"/>
      <c r="V245" s="125"/>
      <c r="W245" s="352" t="s">
        <v>711</v>
      </c>
      <c r="X245" s="216" t="s">
        <v>64</v>
      </c>
      <c r="Y245" s="216" t="s">
        <v>189</v>
      </c>
      <c r="Z245" s="129"/>
      <c r="AA245" s="214"/>
      <c r="AC245" s="215">
        <v>14016</v>
      </c>
      <c r="AD245" s="153"/>
      <c r="AG245" s="173">
        <v>1938</v>
      </c>
      <c r="AH245" s="173">
        <v>1930</v>
      </c>
      <c r="AI245" s="173"/>
      <c r="AJ245" s="189"/>
      <c r="AK245" s="173"/>
      <c r="AL245" s="317"/>
      <c r="AM245" s="175" t="s">
        <v>81</v>
      </c>
      <c r="AO245" s="153" t="s">
        <v>81</v>
      </c>
      <c r="AQ245" s="131"/>
      <c r="AU245" s="153" t="s">
        <v>712</v>
      </c>
      <c r="AV245" s="390"/>
      <c r="AW245" s="153">
        <f t="shared" ca="1" si="3"/>
        <v>88</v>
      </c>
    </row>
    <row r="246" spans="1:49" ht="45" customHeight="1" x14ac:dyDescent="0.2">
      <c r="A246" s="245"/>
      <c r="B246" s="183" t="s">
        <v>55</v>
      </c>
      <c r="E246" s="175" t="s">
        <v>71</v>
      </c>
      <c r="F246" s="153" t="s">
        <v>72</v>
      </c>
      <c r="G246" s="131" t="s">
        <v>249</v>
      </c>
      <c r="H246" s="175" t="s">
        <v>59</v>
      </c>
      <c r="I246" s="183" t="s">
        <v>567</v>
      </c>
      <c r="J246" s="173">
        <v>1</v>
      </c>
      <c r="K246" s="326" t="s">
        <v>61</v>
      </c>
      <c r="L246" s="339">
        <v>1</v>
      </c>
      <c r="M246" s="183">
        <v>142</v>
      </c>
      <c r="N246" s="153">
        <v>1938</v>
      </c>
      <c r="P246" s="163"/>
      <c r="R246" s="153">
        <v>1930</v>
      </c>
      <c r="S246" s="183" t="s">
        <v>62</v>
      </c>
      <c r="T246" s="184"/>
      <c r="U246" s="189"/>
      <c r="V246" s="125"/>
      <c r="W246" s="352" t="s">
        <v>654</v>
      </c>
      <c r="X246" s="216" t="s">
        <v>64</v>
      </c>
      <c r="Y246" s="216" t="s">
        <v>65</v>
      </c>
      <c r="Z246" s="129" t="s">
        <v>66</v>
      </c>
      <c r="AA246" s="214"/>
      <c r="AB246" s="215"/>
      <c r="AC246" s="215">
        <v>14097</v>
      </c>
      <c r="AD246" s="216"/>
      <c r="AG246" s="173">
        <v>1938</v>
      </c>
      <c r="AH246" s="173">
        <v>1930</v>
      </c>
      <c r="AI246" s="173"/>
      <c r="AJ246" s="189"/>
      <c r="AK246" s="173"/>
      <c r="AL246" s="317" t="s">
        <v>184</v>
      </c>
      <c r="AM246" s="175" t="s">
        <v>67</v>
      </c>
      <c r="AQ246" s="131"/>
      <c r="AU246" s="153"/>
      <c r="AV246" s="390"/>
      <c r="AW246" s="153">
        <f t="shared" ca="1" si="3"/>
        <v>88</v>
      </c>
    </row>
    <row r="247" spans="1:49" ht="45" customHeight="1" x14ac:dyDescent="0.2">
      <c r="A247" s="245"/>
      <c r="B247" s="183" t="s">
        <v>55</v>
      </c>
      <c r="E247" s="175" t="s">
        <v>71</v>
      </c>
      <c r="F247" s="153" t="s">
        <v>72</v>
      </c>
      <c r="G247" s="131" t="s">
        <v>249</v>
      </c>
      <c r="H247" s="175" t="s">
        <v>59</v>
      </c>
      <c r="I247" s="183" t="s">
        <v>713</v>
      </c>
      <c r="J247" s="173">
        <v>1</v>
      </c>
      <c r="K247" s="326" t="s">
        <v>61</v>
      </c>
      <c r="L247" s="339">
        <v>0</v>
      </c>
      <c r="M247" s="183">
        <v>142</v>
      </c>
      <c r="N247" s="153">
        <v>1938</v>
      </c>
      <c r="P247" s="163"/>
      <c r="R247" s="153">
        <v>1930</v>
      </c>
      <c r="S247" s="183" t="s">
        <v>62</v>
      </c>
      <c r="T247" s="184"/>
      <c r="U247" s="189"/>
      <c r="V247" s="125"/>
      <c r="W247" s="352" t="s">
        <v>714</v>
      </c>
      <c r="X247" s="216" t="s">
        <v>64</v>
      </c>
      <c r="Y247" s="216" t="s">
        <v>65</v>
      </c>
      <c r="Z247" s="129" t="s">
        <v>66</v>
      </c>
      <c r="AA247" s="214"/>
      <c r="AB247" s="215"/>
      <c r="AC247" s="215">
        <v>14097</v>
      </c>
      <c r="AD247" s="216"/>
      <c r="AG247" s="173">
        <v>1938</v>
      </c>
      <c r="AH247" s="173">
        <v>1930</v>
      </c>
      <c r="AI247" s="173"/>
      <c r="AJ247" s="189"/>
      <c r="AK247" s="173"/>
      <c r="AL247" s="317" t="s">
        <v>184</v>
      </c>
      <c r="AM247" s="175" t="s">
        <v>67</v>
      </c>
      <c r="AQ247" s="131"/>
      <c r="AU247" s="153"/>
      <c r="AV247" s="390"/>
      <c r="AW247" s="153">
        <f t="shared" ca="1" si="3"/>
        <v>88</v>
      </c>
    </row>
    <row r="248" spans="1:49" ht="45" customHeight="1" x14ac:dyDescent="0.2">
      <c r="A248" s="245"/>
      <c r="B248" s="183" t="s">
        <v>55</v>
      </c>
      <c r="E248" s="318" t="s">
        <v>71</v>
      </c>
      <c r="F248" s="154" t="s">
        <v>72</v>
      </c>
      <c r="G248" s="418" t="s">
        <v>249</v>
      </c>
      <c r="H248" s="318" t="s">
        <v>76</v>
      </c>
      <c r="I248" s="202" t="s">
        <v>715</v>
      </c>
      <c r="J248" s="173">
        <v>1</v>
      </c>
      <c r="K248" s="326" t="s">
        <v>61</v>
      </c>
      <c r="L248" s="339">
        <v>1</v>
      </c>
      <c r="M248" s="183">
        <v>143</v>
      </c>
      <c r="N248" s="153">
        <v>1938</v>
      </c>
      <c r="P248" s="163"/>
      <c r="R248" s="153">
        <v>1930</v>
      </c>
      <c r="S248" s="183" t="s">
        <v>62</v>
      </c>
      <c r="T248" s="184"/>
      <c r="U248" s="189"/>
      <c r="V248" s="125"/>
      <c r="W248" s="318" t="s">
        <v>716</v>
      </c>
      <c r="X248" s="283" t="s">
        <v>64</v>
      </c>
      <c r="Y248" s="283" t="s">
        <v>76</v>
      </c>
      <c r="Z248" s="351" t="s">
        <v>66</v>
      </c>
      <c r="AA248" s="214"/>
      <c r="AB248" s="215"/>
      <c r="AC248" s="215">
        <v>14083</v>
      </c>
      <c r="AD248" s="216"/>
      <c r="AG248" s="173">
        <v>1938</v>
      </c>
      <c r="AH248" s="173">
        <v>1930</v>
      </c>
      <c r="AI248" s="173"/>
      <c r="AJ248" s="189"/>
      <c r="AK248" s="173"/>
      <c r="AL248" s="317"/>
      <c r="AM248" s="175" t="s">
        <v>90</v>
      </c>
      <c r="AQ248" s="131"/>
      <c r="AU248" s="153"/>
      <c r="AV248" s="390"/>
      <c r="AW248" s="153">
        <f t="shared" ca="1" si="3"/>
        <v>88</v>
      </c>
    </row>
    <row r="249" spans="1:49" ht="45" customHeight="1" x14ac:dyDescent="0.2">
      <c r="A249" s="245"/>
      <c r="B249" s="183" t="s">
        <v>55</v>
      </c>
      <c r="E249" s="318" t="s">
        <v>71</v>
      </c>
      <c r="F249" s="154" t="s">
        <v>72</v>
      </c>
      <c r="G249" s="418" t="s">
        <v>77</v>
      </c>
      <c r="H249" s="318" t="s">
        <v>59</v>
      </c>
      <c r="I249" s="202" t="s">
        <v>74</v>
      </c>
      <c r="J249" s="173">
        <v>1</v>
      </c>
      <c r="K249" s="326" t="s">
        <v>61</v>
      </c>
      <c r="L249" s="339">
        <v>1</v>
      </c>
      <c r="M249" s="183">
        <v>144</v>
      </c>
      <c r="N249" s="153">
        <v>1938</v>
      </c>
      <c r="P249" s="163"/>
      <c r="R249" s="153">
        <v>1930</v>
      </c>
      <c r="S249" s="183" t="s">
        <v>62</v>
      </c>
      <c r="T249" s="184"/>
      <c r="U249" s="189"/>
      <c r="V249" s="125"/>
      <c r="W249" s="318" t="s">
        <v>717</v>
      </c>
      <c r="X249" s="283" t="s">
        <v>64</v>
      </c>
      <c r="Y249" s="283" t="s">
        <v>65</v>
      </c>
      <c r="Z249" s="351" t="s">
        <v>66</v>
      </c>
      <c r="AA249" s="214"/>
      <c r="AB249" s="215"/>
      <c r="AC249" s="215">
        <v>14081</v>
      </c>
      <c r="AD249" s="216"/>
      <c r="AF249" s="173">
        <v>110</v>
      </c>
      <c r="AG249" s="173">
        <v>1938</v>
      </c>
      <c r="AH249" s="173">
        <v>1930</v>
      </c>
      <c r="AI249" s="173">
        <v>1984</v>
      </c>
      <c r="AJ249" s="189"/>
      <c r="AK249" s="173"/>
      <c r="AL249" s="317" t="s">
        <v>658</v>
      </c>
      <c r="AM249" s="175" t="s">
        <v>67</v>
      </c>
      <c r="AO249" s="153" t="s">
        <v>81</v>
      </c>
      <c r="AQ249" s="131"/>
      <c r="AU249" s="153" t="s">
        <v>82</v>
      </c>
      <c r="AV249" s="390"/>
      <c r="AW249" s="153">
        <f t="shared" ca="1" si="3"/>
        <v>88</v>
      </c>
    </row>
    <row r="250" spans="1:49" ht="45" customHeight="1" outlineLevel="1" x14ac:dyDescent="0.2">
      <c r="A250" s="245"/>
      <c r="B250" s="183" t="s">
        <v>55</v>
      </c>
      <c r="E250" s="175" t="s">
        <v>71</v>
      </c>
      <c r="F250" s="153" t="s">
        <v>72</v>
      </c>
      <c r="G250" s="131" t="s">
        <v>718</v>
      </c>
      <c r="H250" s="175" t="s">
        <v>59</v>
      </c>
      <c r="I250" s="183" t="s">
        <v>719</v>
      </c>
      <c r="J250" s="173">
        <v>1</v>
      </c>
      <c r="K250" s="326" t="s">
        <v>61</v>
      </c>
      <c r="L250" s="339">
        <v>1</v>
      </c>
      <c r="M250" s="183">
        <v>145</v>
      </c>
      <c r="N250" s="153">
        <v>1938</v>
      </c>
      <c r="P250" s="163"/>
      <c r="R250" s="153">
        <v>1930</v>
      </c>
      <c r="S250" s="183" t="s">
        <v>62</v>
      </c>
      <c r="T250" s="184"/>
      <c r="U250" s="189"/>
      <c r="V250" s="125"/>
      <c r="W250" s="352" t="s">
        <v>720</v>
      </c>
      <c r="X250" s="216" t="s">
        <v>64</v>
      </c>
      <c r="Y250" s="216" t="s">
        <v>65</v>
      </c>
      <c r="Z250" s="129" t="s">
        <v>66</v>
      </c>
      <c r="AA250" s="214"/>
      <c r="AB250" s="215">
        <v>14800</v>
      </c>
      <c r="AC250" s="215">
        <v>14800</v>
      </c>
      <c r="AD250" s="216"/>
      <c r="AG250" s="173">
        <v>1940</v>
      </c>
      <c r="AH250" s="173">
        <v>1940</v>
      </c>
      <c r="AI250" s="173"/>
      <c r="AJ250" s="189"/>
      <c r="AK250" s="173"/>
      <c r="AL250" s="317"/>
      <c r="AM250" s="175" t="s">
        <v>67</v>
      </c>
      <c r="AQ250" s="131"/>
      <c r="AU250" s="153"/>
      <c r="AV250" s="390"/>
      <c r="AW250" s="153">
        <f t="shared" ca="1" si="3"/>
        <v>88</v>
      </c>
    </row>
    <row r="251" spans="1:49" ht="45" customHeight="1" outlineLevel="1" x14ac:dyDescent="0.2">
      <c r="A251" s="245"/>
      <c r="B251" s="183" t="s">
        <v>68</v>
      </c>
      <c r="I251" s="183" t="s">
        <v>69</v>
      </c>
      <c r="J251" s="173">
        <v>0</v>
      </c>
      <c r="K251" s="326"/>
      <c r="L251" s="339">
        <v>1</v>
      </c>
      <c r="M251" s="183">
        <v>146</v>
      </c>
      <c r="P251" s="163"/>
      <c r="R251" s="153" t="s">
        <v>68</v>
      </c>
      <c r="S251" s="183" t="s">
        <v>68</v>
      </c>
      <c r="T251" s="184"/>
      <c r="U251" s="189"/>
      <c r="V251" s="125"/>
      <c r="W251" s="255" t="s">
        <v>70</v>
      </c>
      <c r="X251" s="216"/>
      <c r="Y251" s="216"/>
      <c r="Z251" s="129"/>
      <c r="AA251" s="214"/>
      <c r="AB251" s="215"/>
      <c r="AC251" s="215"/>
      <c r="AD251" s="216"/>
      <c r="AI251" s="173"/>
      <c r="AJ251" s="189"/>
      <c r="AK251" s="173"/>
      <c r="AL251" s="317"/>
      <c r="AQ251" s="131"/>
      <c r="AU251" s="153"/>
      <c r="AV251" s="390"/>
      <c r="AW251" s="153" t="str">
        <f t="shared" ca="1" si="3"/>
        <v/>
      </c>
    </row>
    <row r="252" spans="1:49" ht="45" customHeight="1" outlineLevel="1" x14ac:dyDescent="0.2">
      <c r="A252" s="245"/>
      <c r="B252" s="183" t="s">
        <v>55</v>
      </c>
      <c r="C252" s="136" t="s">
        <v>721</v>
      </c>
      <c r="D252" s="131" t="s">
        <v>721</v>
      </c>
      <c r="E252" s="175" t="s">
        <v>71</v>
      </c>
      <c r="F252" s="153" t="s">
        <v>72</v>
      </c>
      <c r="G252" s="131" t="s">
        <v>722</v>
      </c>
      <c r="H252" s="175" t="s">
        <v>59</v>
      </c>
      <c r="I252" s="183" t="s">
        <v>723</v>
      </c>
      <c r="J252" s="173">
        <v>1</v>
      </c>
      <c r="K252" s="326" t="s">
        <v>61</v>
      </c>
      <c r="L252" s="339">
        <v>1</v>
      </c>
      <c r="M252" s="183">
        <v>147</v>
      </c>
      <c r="N252" s="153">
        <v>1938</v>
      </c>
      <c r="P252" s="163"/>
      <c r="R252" s="153">
        <v>1930</v>
      </c>
      <c r="S252" s="183" t="s">
        <v>62</v>
      </c>
      <c r="T252" s="184"/>
      <c r="U252" s="189"/>
      <c r="V252" s="125"/>
      <c r="W252" s="352" t="s">
        <v>724</v>
      </c>
      <c r="X252" s="216" t="s">
        <v>64</v>
      </c>
      <c r="Y252" s="216" t="s">
        <v>65</v>
      </c>
      <c r="Z252" s="129" t="s">
        <v>66</v>
      </c>
      <c r="AA252" s="214"/>
      <c r="AB252" s="215"/>
      <c r="AC252" s="215">
        <v>14178</v>
      </c>
      <c r="AD252" s="216"/>
      <c r="AG252" s="173">
        <v>1938</v>
      </c>
      <c r="AH252" s="173">
        <v>1930</v>
      </c>
      <c r="AI252" s="173"/>
      <c r="AJ252" s="189"/>
      <c r="AK252" s="173"/>
      <c r="AL252" s="317"/>
      <c r="AM252" s="175" t="s">
        <v>67</v>
      </c>
      <c r="AQ252" s="131"/>
      <c r="AU252" s="153"/>
      <c r="AV252" s="390"/>
      <c r="AW252" s="153">
        <f t="shared" ca="1" si="3"/>
        <v>88</v>
      </c>
    </row>
    <row r="253" spans="1:49" ht="45" customHeight="1" outlineLevel="1" x14ac:dyDescent="0.2">
      <c r="A253" s="245"/>
      <c r="B253" s="183" t="s">
        <v>55</v>
      </c>
      <c r="C253" s="136" t="s">
        <v>721</v>
      </c>
      <c r="D253" s="131" t="s">
        <v>721</v>
      </c>
      <c r="E253" s="175" t="s">
        <v>71</v>
      </c>
      <c r="F253" s="153" t="s">
        <v>72</v>
      </c>
      <c r="G253" s="131" t="s">
        <v>722</v>
      </c>
      <c r="H253" s="175" t="s">
        <v>59</v>
      </c>
      <c r="I253" s="183" t="s">
        <v>656</v>
      </c>
      <c r="J253" s="173">
        <v>1</v>
      </c>
      <c r="K253" s="326" t="s">
        <v>61</v>
      </c>
      <c r="L253" s="339">
        <v>0</v>
      </c>
      <c r="M253" s="183">
        <v>147</v>
      </c>
      <c r="N253" s="153">
        <v>1938</v>
      </c>
      <c r="P253" s="163"/>
      <c r="R253" s="153">
        <v>1930</v>
      </c>
      <c r="S253" s="183" t="s">
        <v>62</v>
      </c>
      <c r="T253" s="184"/>
      <c r="U253" s="189"/>
      <c r="V253" s="125"/>
      <c r="W253" s="352" t="s">
        <v>725</v>
      </c>
      <c r="X253" s="216" t="s">
        <v>64</v>
      </c>
      <c r="Y253" s="216" t="s">
        <v>65</v>
      </c>
      <c r="Z253" s="129" t="s">
        <v>66</v>
      </c>
      <c r="AA253" s="214"/>
      <c r="AB253" s="215"/>
      <c r="AC253" s="215">
        <v>14178</v>
      </c>
      <c r="AD253" s="216"/>
      <c r="AG253" s="173">
        <v>1938</v>
      </c>
      <c r="AH253" s="173">
        <v>1930</v>
      </c>
      <c r="AI253" s="173"/>
      <c r="AJ253" s="189"/>
      <c r="AK253" s="173"/>
      <c r="AL253" s="317"/>
      <c r="AM253" s="175" t="s">
        <v>67</v>
      </c>
      <c r="AQ253" s="131"/>
      <c r="AU253" s="153"/>
      <c r="AV253" s="390"/>
      <c r="AW253" s="153">
        <f t="shared" ca="1" si="3"/>
        <v>88</v>
      </c>
    </row>
    <row r="254" spans="1:49" ht="45" customHeight="1" outlineLevel="1" x14ac:dyDescent="0.2">
      <c r="A254" s="245"/>
      <c r="B254" s="183" t="s">
        <v>55</v>
      </c>
      <c r="C254" s="136" t="s">
        <v>721</v>
      </c>
      <c r="D254" s="131" t="s">
        <v>721</v>
      </c>
      <c r="E254" s="175" t="s">
        <v>71</v>
      </c>
      <c r="F254" s="153" t="s">
        <v>72</v>
      </c>
      <c r="G254" s="131" t="s">
        <v>722</v>
      </c>
      <c r="H254" s="175" t="s">
        <v>59</v>
      </c>
      <c r="I254" s="183" t="s">
        <v>317</v>
      </c>
      <c r="J254" s="173">
        <v>1</v>
      </c>
      <c r="K254" s="326" t="s">
        <v>61</v>
      </c>
      <c r="L254" s="339">
        <v>0</v>
      </c>
      <c r="M254" s="183">
        <v>147</v>
      </c>
      <c r="N254" s="153">
        <v>1938</v>
      </c>
      <c r="P254" s="163"/>
      <c r="R254" s="153">
        <v>1930</v>
      </c>
      <c r="S254" s="183" t="s">
        <v>62</v>
      </c>
      <c r="T254" s="184"/>
      <c r="U254" s="189"/>
      <c r="V254" s="125"/>
      <c r="W254" s="352" t="s">
        <v>726</v>
      </c>
      <c r="X254" s="216" t="s">
        <v>64</v>
      </c>
      <c r="Y254" s="216" t="s">
        <v>65</v>
      </c>
      <c r="Z254" s="129" t="s">
        <v>66</v>
      </c>
      <c r="AA254" s="214"/>
      <c r="AB254" s="215"/>
      <c r="AC254" s="215">
        <v>14178</v>
      </c>
      <c r="AD254" s="216"/>
      <c r="AG254" s="173">
        <v>1938</v>
      </c>
      <c r="AH254" s="173">
        <v>1930</v>
      </c>
      <c r="AI254" s="173"/>
      <c r="AJ254" s="189"/>
      <c r="AK254" s="173"/>
      <c r="AL254" s="317"/>
      <c r="AM254" s="175" t="s">
        <v>67</v>
      </c>
      <c r="AQ254" s="131"/>
      <c r="AU254" s="153"/>
      <c r="AV254" s="390"/>
      <c r="AW254" s="153">
        <f t="shared" ca="1" si="3"/>
        <v>88</v>
      </c>
    </row>
    <row r="255" spans="1:49" ht="45" customHeight="1" outlineLevel="1" x14ac:dyDescent="0.2">
      <c r="A255" s="245"/>
      <c r="B255" s="183" t="s">
        <v>55</v>
      </c>
      <c r="C255" s="136" t="s">
        <v>721</v>
      </c>
      <c r="D255" s="131" t="s">
        <v>721</v>
      </c>
      <c r="E255" s="175" t="s">
        <v>71</v>
      </c>
      <c r="F255" s="153" t="s">
        <v>72</v>
      </c>
      <c r="G255" s="131" t="s">
        <v>722</v>
      </c>
      <c r="H255" s="175" t="s">
        <v>59</v>
      </c>
      <c r="I255" s="183" t="s">
        <v>727</v>
      </c>
      <c r="J255" s="173">
        <v>1</v>
      </c>
      <c r="K255" s="326" t="s">
        <v>61</v>
      </c>
      <c r="L255" s="339">
        <v>0</v>
      </c>
      <c r="M255" s="183">
        <v>147</v>
      </c>
      <c r="N255" s="153">
        <v>1938</v>
      </c>
      <c r="P255" s="163"/>
      <c r="R255" s="153">
        <v>1930</v>
      </c>
      <c r="S255" s="183" t="s">
        <v>62</v>
      </c>
      <c r="T255" s="184"/>
      <c r="U255" s="189"/>
      <c r="V255" s="125"/>
      <c r="W255" s="352" t="s">
        <v>728</v>
      </c>
      <c r="X255" s="216" t="s">
        <v>64</v>
      </c>
      <c r="Y255" s="216" t="s">
        <v>65</v>
      </c>
      <c r="Z255" s="129" t="s">
        <v>66</v>
      </c>
      <c r="AA255" s="214"/>
      <c r="AB255" s="215"/>
      <c r="AC255" s="215">
        <v>14178</v>
      </c>
      <c r="AD255" s="216"/>
      <c r="AG255" s="173">
        <v>1938</v>
      </c>
      <c r="AH255" s="173">
        <v>1930</v>
      </c>
      <c r="AI255" s="173"/>
      <c r="AJ255" s="189"/>
      <c r="AK255" s="173"/>
      <c r="AL255" s="317"/>
      <c r="AM255" s="175" t="s">
        <v>67</v>
      </c>
      <c r="AQ255" s="131"/>
      <c r="AU255" s="153"/>
      <c r="AV255" s="390"/>
      <c r="AW255" s="153">
        <f t="shared" ca="1" si="3"/>
        <v>88</v>
      </c>
    </row>
    <row r="256" spans="1:49" ht="45" customHeight="1" outlineLevel="1" x14ac:dyDescent="0.2">
      <c r="A256" s="245"/>
      <c r="B256" s="183" t="s">
        <v>55</v>
      </c>
      <c r="C256" s="136" t="s">
        <v>721</v>
      </c>
      <c r="D256" s="131" t="s">
        <v>721</v>
      </c>
      <c r="E256" s="175" t="s">
        <v>71</v>
      </c>
      <c r="F256" s="153" t="s">
        <v>72</v>
      </c>
      <c r="G256" s="131" t="s">
        <v>722</v>
      </c>
      <c r="H256" s="175" t="s">
        <v>59</v>
      </c>
      <c r="I256" s="183" t="s">
        <v>729</v>
      </c>
      <c r="J256" s="173">
        <v>1</v>
      </c>
      <c r="K256" s="326" t="s">
        <v>61</v>
      </c>
      <c r="L256" s="339">
        <v>0</v>
      </c>
      <c r="M256" s="183">
        <v>147</v>
      </c>
      <c r="N256" s="153">
        <v>1938</v>
      </c>
      <c r="P256" s="163"/>
      <c r="R256" s="153">
        <v>1930</v>
      </c>
      <c r="S256" s="183" t="s">
        <v>62</v>
      </c>
      <c r="T256" s="184"/>
      <c r="U256" s="189"/>
      <c r="V256" s="125"/>
      <c r="W256" s="352" t="s">
        <v>730</v>
      </c>
      <c r="X256" s="216" t="s">
        <v>64</v>
      </c>
      <c r="Y256" s="216" t="s">
        <v>65</v>
      </c>
      <c r="Z256" s="129" t="s">
        <v>66</v>
      </c>
      <c r="AA256" s="214"/>
      <c r="AB256" s="215"/>
      <c r="AC256" s="215">
        <v>14178</v>
      </c>
      <c r="AD256" s="216"/>
      <c r="AG256" s="173">
        <v>1938</v>
      </c>
      <c r="AH256" s="173">
        <v>1930</v>
      </c>
      <c r="AI256" s="173"/>
      <c r="AJ256" s="189"/>
      <c r="AK256" s="173"/>
      <c r="AL256" s="317"/>
      <c r="AM256" s="175" t="s">
        <v>67</v>
      </c>
      <c r="AQ256" s="131"/>
      <c r="AU256" s="153"/>
      <c r="AV256" s="390"/>
      <c r="AW256" s="153">
        <f t="shared" ca="1" si="3"/>
        <v>88</v>
      </c>
    </row>
    <row r="257" spans="1:49" ht="45" customHeight="1" outlineLevel="1" x14ac:dyDescent="0.2">
      <c r="A257" s="245"/>
      <c r="B257" s="183" t="s">
        <v>55</v>
      </c>
      <c r="C257" s="136" t="s">
        <v>721</v>
      </c>
      <c r="D257" s="131" t="s">
        <v>721</v>
      </c>
      <c r="E257" s="175" t="s">
        <v>71</v>
      </c>
      <c r="F257" s="153" t="s">
        <v>72</v>
      </c>
      <c r="G257" s="131" t="s">
        <v>722</v>
      </c>
      <c r="H257" s="175" t="s">
        <v>59</v>
      </c>
      <c r="I257" s="183" t="s">
        <v>369</v>
      </c>
      <c r="J257" s="173">
        <v>1</v>
      </c>
      <c r="K257" s="326" t="s">
        <v>61</v>
      </c>
      <c r="L257" s="339">
        <v>0</v>
      </c>
      <c r="M257" s="183">
        <v>147</v>
      </c>
      <c r="N257" s="153">
        <v>1938</v>
      </c>
      <c r="P257" s="163"/>
      <c r="R257" s="153">
        <v>1930</v>
      </c>
      <c r="S257" s="183" t="s">
        <v>62</v>
      </c>
      <c r="T257" s="184"/>
      <c r="U257" s="189"/>
      <c r="V257" s="125"/>
      <c r="W257" s="352" t="s">
        <v>731</v>
      </c>
      <c r="X257" s="216" t="s">
        <v>64</v>
      </c>
      <c r="Y257" s="216" t="s">
        <v>65</v>
      </c>
      <c r="Z257" s="129" t="s">
        <v>66</v>
      </c>
      <c r="AA257" s="214"/>
      <c r="AB257" s="215"/>
      <c r="AC257" s="215">
        <v>14178</v>
      </c>
      <c r="AD257" s="216"/>
      <c r="AG257" s="173">
        <v>1938</v>
      </c>
      <c r="AH257" s="173">
        <v>1930</v>
      </c>
      <c r="AI257" s="173"/>
      <c r="AJ257" s="189"/>
      <c r="AK257" s="173"/>
      <c r="AL257" s="317"/>
      <c r="AM257" s="175" t="s">
        <v>67</v>
      </c>
      <c r="AQ257" s="131"/>
      <c r="AU257" s="153"/>
      <c r="AV257" s="390"/>
      <c r="AW257" s="153">
        <f t="shared" ca="1" si="3"/>
        <v>88</v>
      </c>
    </row>
    <row r="258" spans="1:49" ht="45" customHeight="1" outlineLevel="1" x14ac:dyDescent="0.2">
      <c r="A258" s="245"/>
      <c r="B258" s="183" t="s">
        <v>55</v>
      </c>
      <c r="C258" s="136" t="s">
        <v>721</v>
      </c>
      <c r="D258" s="131" t="s">
        <v>721</v>
      </c>
      <c r="E258" s="175" t="s">
        <v>71</v>
      </c>
      <c r="F258" s="153" t="s">
        <v>72</v>
      </c>
      <c r="G258" s="131" t="s">
        <v>722</v>
      </c>
      <c r="H258" s="175" t="s">
        <v>59</v>
      </c>
      <c r="I258" s="183" t="s">
        <v>732</v>
      </c>
      <c r="J258" s="173">
        <v>1</v>
      </c>
      <c r="K258" s="326" t="s">
        <v>61</v>
      </c>
      <c r="L258" s="339">
        <v>0</v>
      </c>
      <c r="M258" s="183">
        <v>147</v>
      </c>
      <c r="N258" s="153">
        <v>1938</v>
      </c>
      <c r="P258" s="163"/>
      <c r="R258" s="153">
        <v>1930</v>
      </c>
      <c r="S258" s="183" t="s">
        <v>62</v>
      </c>
      <c r="T258" s="184"/>
      <c r="U258" s="189"/>
      <c r="V258" s="125"/>
      <c r="W258" s="352" t="s">
        <v>733</v>
      </c>
      <c r="X258" s="216" t="s">
        <v>64</v>
      </c>
      <c r="Y258" s="216" t="s">
        <v>65</v>
      </c>
      <c r="Z258" s="129" t="s">
        <v>66</v>
      </c>
      <c r="AA258" s="214"/>
      <c r="AB258" s="215"/>
      <c r="AC258" s="215">
        <v>14178</v>
      </c>
      <c r="AD258" s="216"/>
      <c r="AG258" s="173">
        <v>1938</v>
      </c>
      <c r="AH258" s="173">
        <v>1930</v>
      </c>
      <c r="AI258" s="173"/>
      <c r="AJ258" s="189"/>
      <c r="AK258" s="173"/>
      <c r="AL258" s="317"/>
      <c r="AM258" s="175" t="s">
        <v>67</v>
      </c>
      <c r="AQ258" s="131"/>
      <c r="AU258" s="153"/>
      <c r="AV258" s="390"/>
      <c r="AW258" s="153">
        <f t="shared" ref="AW258:AW321" ca="1" si="4">IF(N258&lt;&gt;0,(YEAR( TODAY())-N258),(""))</f>
        <v>88</v>
      </c>
    </row>
    <row r="259" spans="1:49" ht="45" customHeight="1" outlineLevel="1" x14ac:dyDescent="0.2">
      <c r="A259" s="245"/>
      <c r="B259" s="183" t="s">
        <v>55</v>
      </c>
      <c r="C259" s="136" t="s">
        <v>721</v>
      </c>
      <c r="D259" s="131" t="s">
        <v>721</v>
      </c>
      <c r="E259" s="318" t="s">
        <v>71</v>
      </c>
      <c r="F259" s="154" t="s">
        <v>72</v>
      </c>
      <c r="G259" s="418" t="s">
        <v>722</v>
      </c>
      <c r="H259" s="318" t="s">
        <v>59</v>
      </c>
      <c r="I259" s="202" t="s">
        <v>734</v>
      </c>
      <c r="J259" s="173">
        <v>1</v>
      </c>
      <c r="K259" s="326" t="s">
        <v>61</v>
      </c>
      <c r="L259" s="339">
        <v>0</v>
      </c>
      <c r="M259" s="183">
        <v>147</v>
      </c>
      <c r="N259" s="153">
        <v>1938</v>
      </c>
      <c r="P259" s="163"/>
      <c r="R259" s="153">
        <v>1930</v>
      </c>
      <c r="S259" s="183" t="s">
        <v>62</v>
      </c>
      <c r="T259" s="184"/>
      <c r="U259" s="189"/>
      <c r="V259" s="125"/>
      <c r="W259" s="318" t="s">
        <v>735</v>
      </c>
      <c r="X259" s="283" t="s">
        <v>64</v>
      </c>
      <c r="Y259" s="283" t="s">
        <v>65</v>
      </c>
      <c r="Z259" s="351" t="s">
        <v>66</v>
      </c>
      <c r="AA259" s="214"/>
      <c r="AB259" s="215"/>
      <c r="AC259" s="215">
        <v>14178</v>
      </c>
      <c r="AD259" s="216"/>
      <c r="AG259" s="173">
        <v>1938</v>
      </c>
      <c r="AH259" s="173">
        <v>1930</v>
      </c>
      <c r="AI259" s="173"/>
      <c r="AJ259" s="189"/>
      <c r="AK259" s="173"/>
      <c r="AL259" s="317"/>
      <c r="AM259" s="175" t="s">
        <v>67</v>
      </c>
      <c r="AQ259" s="131"/>
      <c r="AU259" s="153"/>
      <c r="AV259" s="390"/>
      <c r="AW259" s="153">
        <f t="shared" ca="1" si="4"/>
        <v>88</v>
      </c>
    </row>
    <row r="260" spans="1:49" ht="45" customHeight="1" outlineLevel="1" x14ac:dyDescent="0.2">
      <c r="A260" s="245"/>
      <c r="B260" s="183" t="s">
        <v>55</v>
      </c>
      <c r="E260" s="318" t="s">
        <v>71</v>
      </c>
      <c r="F260" s="154" t="s">
        <v>72</v>
      </c>
      <c r="G260" s="418" t="s">
        <v>249</v>
      </c>
      <c r="H260" s="318" t="s">
        <v>59</v>
      </c>
      <c r="I260" s="202" t="s">
        <v>736</v>
      </c>
      <c r="J260" s="173">
        <v>1</v>
      </c>
      <c r="K260" s="326" t="s">
        <v>61</v>
      </c>
      <c r="L260" s="339">
        <v>1</v>
      </c>
      <c r="M260" s="183">
        <v>148</v>
      </c>
      <c r="N260" s="153">
        <v>1938</v>
      </c>
      <c r="P260" s="163"/>
      <c r="R260" s="153">
        <v>1930</v>
      </c>
      <c r="S260" s="183" t="s">
        <v>62</v>
      </c>
      <c r="T260" s="184"/>
      <c r="U260" s="189"/>
      <c r="V260" s="125"/>
      <c r="W260" s="318" t="s">
        <v>737</v>
      </c>
      <c r="X260" s="283" t="s">
        <v>64</v>
      </c>
      <c r="Y260" s="283" t="s">
        <v>65</v>
      </c>
      <c r="Z260" s="351" t="s">
        <v>66</v>
      </c>
      <c r="AA260" s="214"/>
      <c r="AB260" s="215">
        <v>14158</v>
      </c>
      <c r="AC260" s="215">
        <v>14158</v>
      </c>
      <c r="AD260" s="216"/>
      <c r="AG260" s="173">
        <v>1938</v>
      </c>
      <c r="AH260" s="173">
        <v>1930</v>
      </c>
      <c r="AI260" s="173"/>
      <c r="AJ260" s="189"/>
      <c r="AK260" s="173"/>
      <c r="AL260" s="317"/>
      <c r="AM260" s="175" t="s">
        <v>67</v>
      </c>
      <c r="AQ260" s="131"/>
      <c r="AU260" s="153"/>
      <c r="AV260" s="390"/>
      <c r="AW260" s="153">
        <f t="shared" ca="1" si="4"/>
        <v>88</v>
      </c>
    </row>
    <row r="261" spans="1:49" ht="45" customHeight="1" outlineLevel="1" x14ac:dyDescent="0.2">
      <c r="A261" s="245"/>
      <c r="B261" s="183" t="s">
        <v>55</v>
      </c>
      <c r="E261" s="318" t="s">
        <v>71</v>
      </c>
      <c r="F261" s="154" t="s">
        <v>72</v>
      </c>
      <c r="G261" s="418" t="s">
        <v>77</v>
      </c>
      <c r="H261" s="318" t="s">
        <v>59</v>
      </c>
      <c r="I261" s="202" t="s">
        <v>736</v>
      </c>
      <c r="J261" s="173">
        <v>1</v>
      </c>
      <c r="K261" s="326" t="s">
        <v>61</v>
      </c>
      <c r="L261" s="339">
        <v>0</v>
      </c>
      <c r="M261" s="183">
        <v>148</v>
      </c>
      <c r="N261" s="153">
        <v>1938</v>
      </c>
      <c r="P261" s="163"/>
      <c r="R261" s="153">
        <v>1930</v>
      </c>
      <c r="S261" s="183" t="s">
        <v>62</v>
      </c>
      <c r="T261" s="184"/>
      <c r="U261" s="189"/>
      <c r="V261" s="125"/>
      <c r="W261" s="318" t="s">
        <v>738</v>
      </c>
      <c r="X261" s="283" t="s">
        <v>64</v>
      </c>
      <c r="Y261" s="283" t="s">
        <v>65</v>
      </c>
      <c r="Z261" s="351" t="s">
        <v>66</v>
      </c>
      <c r="AA261" s="214"/>
      <c r="AB261" s="215">
        <v>14158</v>
      </c>
      <c r="AC261" s="215">
        <v>14158</v>
      </c>
      <c r="AD261" s="216"/>
      <c r="AG261" s="173">
        <v>1938</v>
      </c>
      <c r="AH261" s="173">
        <v>1930</v>
      </c>
      <c r="AI261" s="173"/>
      <c r="AJ261" s="189"/>
      <c r="AK261" s="173"/>
      <c r="AL261" s="317" t="s">
        <v>184</v>
      </c>
      <c r="AM261" s="175" t="s">
        <v>67</v>
      </c>
      <c r="AO261" s="153" t="s">
        <v>81</v>
      </c>
      <c r="AQ261" s="131"/>
      <c r="AU261" s="153" t="s">
        <v>82</v>
      </c>
      <c r="AV261" s="390"/>
      <c r="AW261" s="153">
        <f t="shared" ca="1" si="4"/>
        <v>88</v>
      </c>
    </row>
    <row r="262" spans="1:49" ht="45" customHeight="1" outlineLevel="1" x14ac:dyDescent="0.2">
      <c r="A262" s="245"/>
      <c r="B262" s="183" t="s">
        <v>55</v>
      </c>
      <c r="E262" s="175" t="s">
        <v>71</v>
      </c>
      <c r="F262" s="153" t="s">
        <v>72</v>
      </c>
      <c r="G262" s="131" t="s">
        <v>77</v>
      </c>
      <c r="H262" s="175" t="s">
        <v>59</v>
      </c>
      <c r="I262" s="183" t="s">
        <v>739</v>
      </c>
      <c r="J262" s="173">
        <v>1</v>
      </c>
      <c r="K262" s="326" t="s">
        <v>61</v>
      </c>
      <c r="L262" s="339">
        <v>1</v>
      </c>
      <c r="M262" s="183">
        <v>149</v>
      </c>
      <c r="N262" s="153">
        <v>1938</v>
      </c>
      <c r="P262" s="163"/>
      <c r="R262" s="153">
        <v>1930</v>
      </c>
      <c r="S262" s="183" t="s">
        <v>62</v>
      </c>
      <c r="T262" s="184"/>
      <c r="U262" s="189"/>
      <c r="V262" s="125"/>
      <c r="W262" s="352" t="s">
        <v>740</v>
      </c>
      <c r="X262" s="216" t="s">
        <v>64</v>
      </c>
      <c r="Y262" s="216" t="s">
        <v>65</v>
      </c>
      <c r="Z262" s="129" t="s">
        <v>66</v>
      </c>
      <c r="AA262" s="214"/>
      <c r="AB262" s="215"/>
      <c r="AC262" s="215">
        <v>14093</v>
      </c>
      <c r="AD262" s="216"/>
      <c r="AF262" s="173">
        <v>110</v>
      </c>
      <c r="AG262" s="173">
        <v>1938</v>
      </c>
      <c r="AH262" s="173">
        <v>1930</v>
      </c>
      <c r="AI262" s="173">
        <v>1984</v>
      </c>
      <c r="AJ262" s="189"/>
      <c r="AK262" s="173"/>
      <c r="AL262" s="317" t="s">
        <v>658</v>
      </c>
      <c r="AM262" s="175" t="s">
        <v>67</v>
      </c>
      <c r="AQ262" s="131"/>
      <c r="AU262" s="153"/>
      <c r="AV262" s="390"/>
      <c r="AW262" s="153">
        <f t="shared" ca="1" si="4"/>
        <v>88</v>
      </c>
    </row>
    <row r="263" spans="1:49" ht="45" customHeight="1" outlineLevel="1" x14ac:dyDescent="0.2">
      <c r="A263" s="245"/>
      <c r="B263" s="183" t="s">
        <v>55</v>
      </c>
      <c r="E263" s="175" t="s">
        <v>91</v>
      </c>
      <c r="F263" s="153" t="s">
        <v>92</v>
      </c>
      <c r="G263" s="131" t="s">
        <v>93</v>
      </c>
      <c r="H263" s="175" t="s">
        <v>65</v>
      </c>
      <c r="I263" s="183" t="s">
        <v>741</v>
      </c>
      <c r="J263" s="173">
        <v>1</v>
      </c>
      <c r="K263" s="326" t="s">
        <v>61</v>
      </c>
      <c r="L263" s="339">
        <v>1</v>
      </c>
      <c r="M263" s="183">
        <v>150</v>
      </c>
      <c r="N263" s="153">
        <v>1938</v>
      </c>
      <c r="P263" s="163"/>
      <c r="R263" s="153">
        <v>1930</v>
      </c>
      <c r="S263" s="183" t="s">
        <v>62</v>
      </c>
      <c r="T263" s="184"/>
      <c r="U263" s="189"/>
      <c r="V263" s="125"/>
      <c r="W263" s="352" t="s">
        <v>742</v>
      </c>
      <c r="X263" s="216" t="s">
        <v>64</v>
      </c>
      <c r="Y263" s="216" t="s">
        <v>65</v>
      </c>
      <c r="Z263" s="129"/>
      <c r="AA263" s="214"/>
      <c r="AB263" s="215">
        <v>17943</v>
      </c>
      <c r="AC263" s="215"/>
      <c r="AD263" s="153"/>
      <c r="AG263" s="173">
        <v>1949</v>
      </c>
      <c r="AH263" s="173">
        <v>1940</v>
      </c>
      <c r="AI263" s="173"/>
      <c r="AJ263" s="189"/>
      <c r="AK263" s="173"/>
      <c r="AL263" s="317"/>
      <c r="AM263" s="175" t="s">
        <v>67</v>
      </c>
      <c r="AQ263" s="131"/>
      <c r="AU263" s="153"/>
      <c r="AV263" s="390"/>
      <c r="AW263" s="153">
        <f t="shared" ca="1" si="4"/>
        <v>88</v>
      </c>
    </row>
    <row r="264" spans="1:49" ht="45" customHeight="1" outlineLevel="1" x14ac:dyDescent="0.2">
      <c r="A264" s="245"/>
      <c r="B264" s="183" t="s">
        <v>55</v>
      </c>
      <c r="E264" s="175" t="s">
        <v>91</v>
      </c>
      <c r="F264" s="153" t="s">
        <v>92</v>
      </c>
      <c r="G264" s="131" t="s">
        <v>93</v>
      </c>
      <c r="H264" s="175" t="s">
        <v>59</v>
      </c>
      <c r="I264" s="183" t="s">
        <v>743</v>
      </c>
      <c r="J264" s="173">
        <v>1</v>
      </c>
      <c r="K264" s="326" t="s">
        <v>61</v>
      </c>
      <c r="L264" s="339">
        <v>1</v>
      </c>
      <c r="M264" s="183">
        <v>151</v>
      </c>
      <c r="N264" s="153">
        <v>1938</v>
      </c>
      <c r="P264" s="163"/>
      <c r="R264" s="153">
        <v>1930</v>
      </c>
      <c r="S264" s="183" t="s">
        <v>62</v>
      </c>
      <c r="T264" s="184"/>
      <c r="U264" s="189"/>
      <c r="V264" s="125"/>
      <c r="W264" s="352" t="s">
        <v>744</v>
      </c>
      <c r="X264" s="216" t="s">
        <v>64</v>
      </c>
      <c r="Y264" s="216" t="s">
        <v>65</v>
      </c>
      <c r="Z264" s="129" t="s">
        <v>66</v>
      </c>
      <c r="AA264" s="214"/>
      <c r="AB264" s="215">
        <v>14082</v>
      </c>
      <c r="AC264" s="215">
        <v>14082</v>
      </c>
      <c r="AD264" s="216"/>
      <c r="AG264" s="173">
        <v>1938</v>
      </c>
      <c r="AH264" s="173">
        <v>1930</v>
      </c>
      <c r="AI264" s="173"/>
      <c r="AJ264" s="189"/>
      <c r="AK264" s="173"/>
      <c r="AL264" s="317"/>
      <c r="AM264" s="175" t="s">
        <v>67</v>
      </c>
      <c r="AO264" s="153" t="s">
        <v>108</v>
      </c>
      <c r="AP264" s="153" t="s">
        <v>112</v>
      </c>
      <c r="AQ264" s="392" t="s">
        <v>112</v>
      </c>
      <c r="AR264" s="175" t="s">
        <v>81</v>
      </c>
      <c r="AT264" s="153">
        <v>1986</v>
      </c>
      <c r="AU264" s="131" t="s">
        <v>7836</v>
      </c>
      <c r="AW264" s="153">
        <f t="shared" ca="1" si="4"/>
        <v>88</v>
      </c>
    </row>
    <row r="265" spans="1:49" ht="45" customHeight="1" outlineLevel="1" x14ac:dyDescent="0.2">
      <c r="A265" s="245"/>
      <c r="B265" s="183" t="s">
        <v>55</v>
      </c>
      <c r="E265" s="175" t="s">
        <v>91</v>
      </c>
      <c r="F265" s="153" t="s">
        <v>92</v>
      </c>
      <c r="G265" s="131" t="s">
        <v>93</v>
      </c>
      <c r="H265" s="175" t="s">
        <v>65</v>
      </c>
      <c r="I265" s="183" t="s">
        <v>745</v>
      </c>
      <c r="J265" s="173">
        <v>1</v>
      </c>
      <c r="K265" s="326" t="s">
        <v>135</v>
      </c>
      <c r="L265" s="339">
        <v>1</v>
      </c>
      <c r="M265" s="183">
        <v>152</v>
      </c>
      <c r="N265" s="153">
        <v>1938</v>
      </c>
      <c r="P265" s="163"/>
      <c r="R265" s="153">
        <v>1930</v>
      </c>
      <c r="S265" s="183" t="s">
        <v>136</v>
      </c>
      <c r="T265" s="184"/>
      <c r="U265" s="189"/>
      <c r="V265" s="125"/>
      <c r="W265" s="352" t="s">
        <v>70</v>
      </c>
      <c r="X265" s="216" t="s">
        <v>64</v>
      </c>
      <c r="Y265" s="216" t="s">
        <v>65</v>
      </c>
      <c r="Z265" s="129"/>
      <c r="AA265" s="214"/>
      <c r="AB265" s="215" t="s">
        <v>137</v>
      </c>
      <c r="AC265" s="215" t="s">
        <v>137</v>
      </c>
      <c r="AD265" s="153"/>
      <c r="AG265" s="173">
        <v>1938</v>
      </c>
      <c r="AI265" s="173"/>
      <c r="AJ265" s="189"/>
      <c r="AK265" s="173"/>
      <c r="AL265" s="317" t="s">
        <v>746</v>
      </c>
      <c r="AM265" s="175" t="s">
        <v>67</v>
      </c>
      <c r="AQ265" s="131"/>
      <c r="AU265" s="153"/>
      <c r="AV265" s="390"/>
      <c r="AW265" s="153">
        <f t="shared" ca="1" si="4"/>
        <v>88</v>
      </c>
    </row>
    <row r="266" spans="1:49" ht="45" customHeight="1" outlineLevel="1" x14ac:dyDescent="0.2">
      <c r="A266" s="245"/>
      <c r="B266" s="183" t="s">
        <v>55</v>
      </c>
      <c r="C266" s="136" t="s">
        <v>8066</v>
      </c>
      <c r="D266" s="131" t="s">
        <v>8063</v>
      </c>
      <c r="E266" s="175" t="s">
        <v>91</v>
      </c>
      <c r="F266" s="153" t="s">
        <v>92</v>
      </c>
      <c r="G266" s="131" t="s">
        <v>93</v>
      </c>
      <c r="H266" s="175" t="s">
        <v>76</v>
      </c>
      <c r="I266" s="183" t="s">
        <v>747</v>
      </c>
      <c r="J266" s="173">
        <v>1</v>
      </c>
      <c r="K266" s="326" t="s">
        <v>61</v>
      </c>
      <c r="L266" s="339">
        <v>1</v>
      </c>
      <c r="M266" s="183">
        <v>153</v>
      </c>
      <c r="N266" s="153">
        <v>1938</v>
      </c>
      <c r="P266" s="163"/>
      <c r="R266" s="153">
        <v>1930</v>
      </c>
      <c r="S266" s="183" t="s">
        <v>62</v>
      </c>
      <c r="T266" s="184"/>
      <c r="U266" s="189"/>
      <c r="V266" s="125"/>
      <c r="W266" s="352" t="s">
        <v>748</v>
      </c>
      <c r="X266" s="216" t="s">
        <v>64</v>
      </c>
      <c r="Y266" s="216" t="s">
        <v>76</v>
      </c>
      <c r="Z266" s="129"/>
      <c r="AA266" s="214"/>
      <c r="AB266" s="215">
        <v>13976</v>
      </c>
      <c r="AC266" s="215">
        <v>13976</v>
      </c>
      <c r="AD266" s="216"/>
      <c r="AF266" s="173">
        <v>38</v>
      </c>
      <c r="AG266" s="173">
        <v>1938</v>
      </c>
      <c r="AH266" s="173">
        <v>1930</v>
      </c>
      <c r="AI266" s="173">
        <v>1963</v>
      </c>
      <c r="AJ266" s="189"/>
      <c r="AK266" s="173"/>
      <c r="AL266" s="317" t="s">
        <v>749</v>
      </c>
      <c r="AM266" s="175" t="s">
        <v>61</v>
      </c>
      <c r="AR266" s="175" t="s">
        <v>81</v>
      </c>
      <c r="AT266" s="153">
        <v>1977</v>
      </c>
      <c r="AU266" s="131" t="s">
        <v>7834</v>
      </c>
      <c r="AW266" s="153">
        <f t="shared" ca="1" si="4"/>
        <v>88</v>
      </c>
    </row>
    <row r="267" spans="1:49" ht="45" customHeight="1" outlineLevel="1" x14ac:dyDescent="0.2">
      <c r="A267" s="245"/>
      <c r="B267" s="183" t="s">
        <v>55</v>
      </c>
      <c r="E267" s="175" t="s">
        <v>91</v>
      </c>
      <c r="F267" s="153" t="s">
        <v>92</v>
      </c>
      <c r="G267" s="131" t="s">
        <v>93</v>
      </c>
      <c r="H267" s="175" t="s">
        <v>487</v>
      </c>
      <c r="I267" s="183" t="s">
        <v>750</v>
      </c>
      <c r="J267" s="173">
        <v>1</v>
      </c>
      <c r="K267" s="326" t="s">
        <v>61</v>
      </c>
      <c r="L267" s="339">
        <v>1</v>
      </c>
      <c r="M267" s="183">
        <v>154</v>
      </c>
      <c r="N267" s="153">
        <v>1938</v>
      </c>
      <c r="P267" s="163"/>
      <c r="R267" s="153">
        <v>1930</v>
      </c>
      <c r="S267" s="183" t="s">
        <v>62</v>
      </c>
      <c r="T267" s="184"/>
      <c r="U267" s="189"/>
      <c r="V267" s="125"/>
      <c r="W267" s="352" t="s">
        <v>751</v>
      </c>
      <c r="X267" s="216" t="s">
        <v>64</v>
      </c>
      <c r="Y267" s="216" t="s">
        <v>490</v>
      </c>
      <c r="Z267" s="129"/>
      <c r="AA267" s="214"/>
      <c r="AB267" s="215">
        <v>14011</v>
      </c>
      <c r="AC267" s="215">
        <v>14011</v>
      </c>
      <c r="AD267" s="152"/>
      <c r="AE267" s="194"/>
      <c r="AG267" s="173">
        <v>1938</v>
      </c>
      <c r="AH267" s="173">
        <v>1930</v>
      </c>
      <c r="AI267" s="173"/>
      <c r="AJ267" s="189"/>
      <c r="AK267" s="173"/>
      <c r="AL267" s="317" t="s">
        <v>752</v>
      </c>
      <c r="AM267" s="175" t="s">
        <v>67</v>
      </c>
      <c r="AQ267" s="131"/>
      <c r="AU267" s="153"/>
      <c r="AV267" s="392"/>
      <c r="AW267" s="153">
        <f t="shared" ca="1" si="4"/>
        <v>88</v>
      </c>
    </row>
    <row r="268" spans="1:49" ht="45" customHeight="1" outlineLevel="1" x14ac:dyDescent="0.2">
      <c r="A268" s="245"/>
      <c r="B268" s="183" t="s">
        <v>55</v>
      </c>
      <c r="E268" s="175" t="s">
        <v>91</v>
      </c>
      <c r="F268" s="153" t="s">
        <v>92</v>
      </c>
      <c r="G268" s="131" t="s">
        <v>93</v>
      </c>
      <c r="H268" s="175" t="s">
        <v>487</v>
      </c>
      <c r="I268" s="183" t="s">
        <v>753</v>
      </c>
      <c r="J268" s="173">
        <v>1</v>
      </c>
      <c r="K268" s="326" t="s">
        <v>61</v>
      </c>
      <c r="L268" s="339">
        <v>0</v>
      </c>
      <c r="M268" s="183">
        <v>154</v>
      </c>
      <c r="N268" s="153">
        <v>1938</v>
      </c>
      <c r="P268" s="163"/>
      <c r="R268" s="153">
        <v>1930</v>
      </c>
      <c r="S268" s="183" t="s">
        <v>62</v>
      </c>
      <c r="T268" s="184"/>
      <c r="U268" s="189"/>
      <c r="V268" s="125"/>
      <c r="W268" s="352" t="s">
        <v>754</v>
      </c>
      <c r="X268" s="216" t="s">
        <v>64</v>
      </c>
      <c r="Y268" s="216" t="s">
        <v>490</v>
      </c>
      <c r="Z268" s="129"/>
      <c r="AA268" s="214"/>
      <c r="AB268" s="215">
        <v>14011</v>
      </c>
      <c r="AC268" s="215">
        <v>14011</v>
      </c>
      <c r="AD268" s="152"/>
      <c r="AE268" s="194"/>
      <c r="AG268" s="173">
        <v>1938</v>
      </c>
      <c r="AH268" s="173">
        <v>1930</v>
      </c>
      <c r="AI268" s="173"/>
      <c r="AJ268" s="189"/>
      <c r="AK268" s="173"/>
      <c r="AL268" s="317"/>
      <c r="AM268" s="175" t="s">
        <v>67</v>
      </c>
      <c r="AQ268" s="131"/>
      <c r="AU268" s="153"/>
      <c r="AV268" s="390"/>
      <c r="AW268" s="153">
        <f t="shared" ca="1" si="4"/>
        <v>88</v>
      </c>
    </row>
    <row r="269" spans="1:49" ht="45" customHeight="1" outlineLevel="1" x14ac:dyDescent="0.2">
      <c r="A269" s="245"/>
      <c r="B269" s="183" t="s">
        <v>55</v>
      </c>
      <c r="E269" s="175" t="s">
        <v>91</v>
      </c>
      <c r="F269" s="153" t="s">
        <v>92</v>
      </c>
      <c r="G269" s="131" t="s">
        <v>93</v>
      </c>
      <c r="H269" s="175" t="s">
        <v>487</v>
      </c>
      <c r="I269" s="183" t="s">
        <v>755</v>
      </c>
      <c r="J269" s="173">
        <v>1</v>
      </c>
      <c r="K269" s="326" t="s">
        <v>61</v>
      </c>
      <c r="L269" s="339">
        <v>0</v>
      </c>
      <c r="M269" s="183">
        <v>154</v>
      </c>
      <c r="N269" s="153">
        <v>1938</v>
      </c>
      <c r="P269" s="163"/>
      <c r="R269" s="153">
        <v>1930</v>
      </c>
      <c r="S269" s="183" t="s">
        <v>62</v>
      </c>
      <c r="T269" s="184"/>
      <c r="U269" s="189"/>
      <c r="V269" s="125"/>
      <c r="W269" s="352" t="s">
        <v>756</v>
      </c>
      <c r="X269" s="216" t="s">
        <v>64</v>
      </c>
      <c r="Y269" s="216" t="s">
        <v>490</v>
      </c>
      <c r="Z269" s="129"/>
      <c r="AA269" s="214"/>
      <c r="AB269" s="215">
        <v>14011</v>
      </c>
      <c r="AC269" s="215">
        <v>14011</v>
      </c>
      <c r="AD269" s="152"/>
      <c r="AE269" s="194"/>
      <c r="AG269" s="173">
        <v>1938</v>
      </c>
      <c r="AH269" s="173">
        <v>1930</v>
      </c>
      <c r="AI269" s="173"/>
      <c r="AJ269" s="189"/>
      <c r="AK269" s="173"/>
      <c r="AL269" s="317"/>
      <c r="AM269" s="175" t="s">
        <v>67</v>
      </c>
      <c r="AQ269" s="131"/>
      <c r="AU269" s="153"/>
      <c r="AV269" s="390"/>
      <c r="AW269" s="153">
        <f t="shared" ca="1" si="4"/>
        <v>88</v>
      </c>
    </row>
    <row r="270" spans="1:49" ht="45" customHeight="1" outlineLevel="1" x14ac:dyDescent="0.2">
      <c r="A270" s="245"/>
      <c r="B270" s="183" t="s">
        <v>55</v>
      </c>
      <c r="E270" s="175" t="s">
        <v>91</v>
      </c>
      <c r="F270" s="153" t="s">
        <v>92</v>
      </c>
      <c r="G270" s="131" t="s">
        <v>93</v>
      </c>
      <c r="H270" s="175" t="s">
        <v>487</v>
      </c>
      <c r="I270" s="183" t="s">
        <v>757</v>
      </c>
      <c r="J270" s="173">
        <v>1</v>
      </c>
      <c r="K270" s="326" t="s">
        <v>61</v>
      </c>
      <c r="L270" s="339">
        <v>0</v>
      </c>
      <c r="M270" s="183">
        <v>154</v>
      </c>
      <c r="N270" s="153">
        <v>1938</v>
      </c>
      <c r="P270" s="163"/>
      <c r="R270" s="153">
        <v>1930</v>
      </c>
      <c r="S270" s="183" t="s">
        <v>62</v>
      </c>
      <c r="T270" s="184"/>
      <c r="U270" s="189"/>
      <c r="V270" s="125"/>
      <c r="W270" s="352" t="s">
        <v>758</v>
      </c>
      <c r="X270" s="216" t="s">
        <v>64</v>
      </c>
      <c r="Y270" s="216" t="s">
        <v>490</v>
      </c>
      <c r="Z270" s="129"/>
      <c r="AA270" s="214"/>
      <c r="AB270" s="215">
        <v>14011</v>
      </c>
      <c r="AC270" s="215">
        <v>14011</v>
      </c>
      <c r="AD270" s="152"/>
      <c r="AE270" s="194"/>
      <c r="AG270" s="173">
        <v>1938</v>
      </c>
      <c r="AH270" s="173">
        <v>1930</v>
      </c>
      <c r="AI270" s="173"/>
      <c r="AJ270" s="189"/>
      <c r="AK270" s="173"/>
      <c r="AL270" s="317" t="s">
        <v>759</v>
      </c>
      <c r="AM270" s="175" t="s">
        <v>67</v>
      </c>
      <c r="AQ270" s="131"/>
      <c r="AU270" s="153"/>
      <c r="AV270" s="392"/>
      <c r="AW270" s="153">
        <f t="shared" ca="1" si="4"/>
        <v>88</v>
      </c>
    </row>
    <row r="271" spans="1:49" ht="45" customHeight="1" outlineLevel="1" x14ac:dyDescent="0.2">
      <c r="A271" s="245"/>
      <c r="B271" s="183" t="s">
        <v>55</v>
      </c>
      <c r="E271" s="175" t="s">
        <v>91</v>
      </c>
      <c r="F271" s="153" t="s">
        <v>92</v>
      </c>
      <c r="G271" s="131" t="s">
        <v>93</v>
      </c>
      <c r="H271" s="175" t="s">
        <v>487</v>
      </c>
      <c r="I271" s="183" t="s">
        <v>760</v>
      </c>
      <c r="J271" s="173">
        <v>1</v>
      </c>
      <c r="K271" s="326" t="s">
        <v>61</v>
      </c>
      <c r="L271" s="339">
        <v>0</v>
      </c>
      <c r="M271" s="183">
        <v>154</v>
      </c>
      <c r="N271" s="153">
        <v>1938</v>
      </c>
      <c r="P271" s="163"/>
      <c r="R271" s="153">
        <v>1930</v>
      </c>
      <c r="S271" s="183" t="s">
        <v>62</v>
      </c>
      <c r="T271" s="184"/>
      <c r="U271" s="189"/>
      <c r="V271" s="125"/>
      <c r="W271" s="352" t="s">
        <v>761</v>
      </c>
      <c r="X271" s="216" t="s">
        <v>64</v>
      </c>
      <c r="Y271" s="216" t="s">
        <v>490</v>
      </c>
      <c r="Z271" s="129"/>
      <c r="AA271" s="214"/>
      <c r="AB271" s="215">
        <v>14011</v>
      </c>
      <c r="AC271" s="215">
        <v>14011</v>
      </c>
      <c r="AD271" s="152"/>
      <c r="AE271" s="194"/>
      <c r="AG271" s="173">
        <v>1938</v>
      </c>
      <c r="AH271" s="173">
        <v>1930</v>
      </c>
      <c r="AI271" s="173"/>
      <c r="AJ271" s="189"/>
      <c r="AK271" s="173"/>
      <c r="AL271" s="317"/>
      <c r="AM271" s="175" t="s">
        <v>67</v>
      </c>
      <c r="AQ271" s="131"/>
      <c r="AU271" s="153"/>
      <c r="AV271" s="390"/>
      <c r="AW271" s="153">
        <f t="shared" ca="1" si="4"/>
        <v>88</v>
      </c>
    </row>
    <row r="272" spans="1:49" ht="45" customHeight="1" x14ac:dyDescent="0.2">
      <c r="A272" s="245"/>
      <c r="B272" s="183" t="s">
        <v>55</v>
      </c>
      <c r="E272" s="175" t="s">
        <v>91</v>
      </c>
      <c r="F272" s="153" t="s">
        <v>92</v>
      </c>
      <c r="G272" s="131" t="s">
        <v>93</v>
      </c>
      <c r="H272" s="175" t="s">
        <v>487</v>
      </c>
      <c r="I272" s="183" t="s">
        <v>762</v>
      </c>
      <c r="J272" s="173">
        <v>1</v>
      </c>
      <c r="K272" s="326" t="s">
        <v>61</v>
      </c>
      <c r="L272" s="339">
        <v>0</v>
      </c>
      <c r="M272" s="183">
        <v>154</v>
      </c>
      <c r="N272" s="153">
        <v>1938</v>
      </c>
      <c r="P272" s="163"/>
      <c r="R272" s="153">
        <v>1930</v>
      </c>
      <c r="S272" s="183" t="s">
        <v>62</v>
      </c>
      <c r="T272" s="184"/>
      <c r="U272" s="189"/>
      <c r="V272" s="125"/>
      <c r="W272" s="352" t="s">
        <v>763</v>
      </c>
      <c r="X272" s="216" t="s">
        <v>64</v>
      </c>
      <c r="Y272" s="216" t="s">
        <v>490</v>
      </c>
      <c r="Z272" s="129"/>
      <c r="AA272" s="214"/>
      <c r="AB272" s="215">
        <v>14011</v>
      </c>
      <c r="AC272" s="215">
        <v>14011</v>
      </c>
      <c r="AD272" s="152"/>
      <c r="AE272" s="194"/>
      <c r="AG272" s="173">
        <v>1938</v>
      </c>
      <c r="AH272" s="173">
        <v>1930</v>
      </c>
      <c r="AI272" s="173"/>
      <c r="AJ272" s="189"/>
      <c r="AK272" s="173"/>
      <c r="AL272" s="317"/>
      <c r="AM272" s="175" t="s">
        <v>67</v>
      </c>
      <c r="AQ272" s="131"/>
      <c r="AU272" s="153"/>
      <c r="AV272" s="390"/>
      <c r="AW272" s="153">
        <f t="shared" ca="1" si="4"/>
        <v>88</v>
      </c>
    </row>
    <row r="273" spans="1:49" ht="45" customHeight="1" x14ac:dyDescent="0.2">
      <c r="A273" s="245"/>
      <c r="B273" s="183" t="s">
        <v>55</v>
      </c>
      <c r="E273" s="175" t="s">
        <v>91</v>
      </c>
      <c r="F273" s="153" t="s">
        <v>92</v>
      </c>
      <c r="G273" s="131" t="s">
        <v>93</v>
      </c>
      <c r="H273" s="175" t="s">
        <v>487</v>
      </c>
      <c r="I273" s="183" t="s">
        <v>764</v>
      </c>
      <c r="J273" s="173">
        <v>1</v>
      </c>
      <c r="K273" s="326" t="s">
        <v>61</v>
      </c>
      <c r="L273" s="339">
        <v>0</v>
      </c>
      <c r="M273" s="183">
        <v>154</v>
      </c>
      <c r="N273" s="153">
        <v>1938</v>
      </c>
      <c r="P273" s="163"/>
      <c r="R273" s="153">
        <v>1930</v>
      </c>
      <c r="S273" s="183" t="s">
        <v>62</v>
      </c>
      <c r="T273" s="184"/>
      <c r="U273" s="189"/>
      <c r="V273" s="125"/>
      <c r="W273" s="352" t="s">
        <v>765</v>
      </c>
      <c r="X273" s="216" t="s">
        <v>64</v>
      </c>
      <c r="Y273" s="216" t="s">
        <v>490</v>
      </c>
      <c r="Z273" s="129"/>
      <c r="AA273" s="214"/>
      <c r="AB273" s="215">
        <v>14011</v>
      </c>
      <c r="AC273" s="215">
        <v>14011</v>
      </c>
      <c r="AD273" s="152"/>
      <c r="AE273" s="194"/>
      <c r="AG273" s="173">
        <v>1938</v>
      </c>
      <c r="AH273" s="173">
        <v>1930</v>
      </c>
      <c r="AI273" s="173"/>
      <c r="AJ273" s="189"/>
      <c r="AK273" s="173"/>
      <c r="AL273" s="317"/>
      <c r="AM273" s="175" t="s">
        <v>67</v>
      </c>
      <c r="AQ273" s="131"/>
      <c r="AU273" s="153"/>
      <c r="AV273" s="390"/>
      <c r="AW273" s="153">
        <f t="shared" ca="1" si="4"/>
        <v>88</v>
      </c>
    </row>
    <row r="274" spans="1:49" ht="45" customHeight="1" outlineLevel="1" x14ac:dyDescent="0.2">
      <c r="A274" s="245"/>
      <c r="B274" s="183" t="s">
        <v>55</v>
      </c>
      <c r="E274" s="175" t="s">
        <v>71</v>
      </c>
      <c r="F274" s="153" t="s">
        <v>224</v>
      </c>
      <c r="G274" s="131" t="s">
        <v>225</v>
      </c>
      <c r="H274" s="175" t="s">
        <v>65</v>
      </c>
      <c r="I274" s="183" t="s">
        <v>766</v>
      </c>
      <c r="J274" s="173">
        <v>1</v>
      </c>
      <c r="K274" s="326" t="s">
        <v>61</v>
      </c>
      <c r="L274" s="339">
        <v>1</v>
      </c>
      <c r="M274" s="183">
        <v>155</v>
      </c>
      <c r="N274" s="153">
        <v>1938</v>
      </c>
      <c r="P274" s="163"/>
      <c r="R274" s="153">
        <v>1930</v>
      </c>
      <c r="S274" s="183" t="s">
        <v>62</v>
      </c>
      <c r="T274" s="184"/>
      <c r="U274" s="189"/>
      <c r="V274" s="125"/>
      <c r="W274" s="352" t="s">
        <v>767</v>
      </c>
      <c r="X274" s="216" t="s">
        <v>64</v>
      </c>
      <c r="Y274" s="216" t="s">
        <v>65</v>
      </c>
      <c r="Z274" s="129"/>
      <c r="AA274" s="214"/>
      <c r="AB274" s="215">
        <v>14024</v>
      </c>
      <c r="AC274" s="215">
        <v>14024</v>
      </c>
      <c r="AG274" s="173">
        <v>1938</v>
      </c>
      <c r="AH274" s="173">
        <v>1930</v>
      </c>
      <c r="AI274" s="173"/>
      <c r="AJ274" s="189"/>
      <c r="AK274" s="173"/>
      <c r="AL274" s="317" t="s">
        <v>768</v>
      </c>
      <c r="AM274" s="175" t="s">
        <v>67</v>
      </c>
      <c r="AQ274" s="131"/>
      <c r="AU274" s="153"/>
      <c r="AV274" s="390"/>
      <c r="AW274" s="153">
        <f t="shared" ca="1" si="4"/>
        <v>88</v>
      </c>
    </row>
    <row r="275" spans="1:49" ht="45" customHeight="1" x14ac:dyDescent="0.2">
      <c r="A275" s="245"/>
      <c r="B275" s="183" t="s">
        <v>55</v>
      </c>
      <c r="E275" s="175" t="s">
        <v>71</v>
      </c>
      <c r="F275" s="153" t="s">
        <v>180</v>
      </c>
      <c r="G275" s="131" t="s">
        <v>769</v>
      </c>
      <c r="H275" s="175" t="s">
        <v>65</v>
      </c>
      <c r="I275" s="183" t="s">
        <v>770</v>
      </c>
      <c r="J275" s="173">
        <v>1</v>
      </c>
      <c r="K275" s="326" t="s">
        <v>61</v>
      </c>
      <c r="L275" s="339">
        <v>0</v>
      </c>
      <c r="M275" s="183">
        <v>155</v>
      </c>
      <c r="N275" s="153">
        <v>1938</v>
      </c>
      <c r="P275" s="163"/>
      <c r="R275" s="153">
        <v>1930</v>
      </c>
      <c r="S275" s="183" t="s">
        <v>62</v>
      </c>
      <c r="T275" s="184"/>
      <c r="U275" s="189"/>
      <c r="V275" s="125"/>
      <c r="W275" s="352" t="s">
        <v>771</v>
      </c>
      <c r="X275" s="216" t="s">
        <v>64</v>
      </c>
      <c r="Y275" s="216" t="s">
        <v>65</v>
      </c>
      <c r="Z275" s="129"/>
      <c r="AA275" s="214"/>
      <c r="AB275" s="215">
        <v>14024</v>
      </c>
      <c r="AC275" s="215">
        <v>14024</v>
      </c>
      <c r="AD275" s="152"/>
      <c r="AE275" s="194"/>
      <c r="AG275" s="173">
        <v>1938</v>
      </c>
      <c r="AH275" s="173">
        <v>1930</v>
      </c>
      <c r="AI275" s="173"/>
      <c r="AJ275" s="189"/>
      <c r="AK275" s="173"/>
      <c r="AL275" s="317" t="s">
        <v>772</v>
      </c>
      <c r="AM275" s="175" t="s">
        <v>67</v>
      </c>
      <c r="AQ275" s="131"/>
      <c r="AU275" s="153"/>
      <c r="AV275" s="390"/>
      <c r="AW275" s="153">
        <f t="shared" ca="1" si="4"/>
        <v>88</v>
      </c>
    </row>
    <row r="276" spans="1:49" ht="45" customHeight="1" x14ac:dyDescent="0.2">
      <c r="A276" s="245"/>
      <c r="B276" s="183" t="s">
        <v>55</v>
      </c>
      <c r="E276" s="175" t="s">
        <v>56</v>
      </c>
      <c r="F276" s="153" t="s">
        <v>559</v>
      </c>
      <c r="G276" s="131" t="s">
        <v>560</v>
      </c>
      <c r="H276" s="175" t="s">
        <v>65</v>
      </c>
      <c r="I276" s="183" t="s">
        <v>773</v>
      </c>
      <c r="J276" s="173">
        <v>1</v>
      </c>
      <c r="K276" s="326" t="s">
        <v>61</v>
      </c>
      <c r="L276" s="339">
        <v>0</v>
      </c>
      <c r="M276" s="183">
        <v>155</v>
      </c>
      <c r="N276" s="153">
        <v>1938</v>
      </c>
      <c r="P276" s="163"/>
      <c r="R276" s="153">
        <v>1930</v>
      </c>
      <c r="S276" s="183" t="s">
        <v>62</v>
      </c>
      <c r="T276" s="184"/>
      <c r="U276" s="189"/>
      <c r="V276" s="125"/>
      <c r="W276" s="352" t="s">
        <v>774</v>
      </c>
      <c r="X276" s="216" t="s">
        <v>64</v>
      </c>
      <c r="Y276" s="216" t="s">
        <v>65</v>
      </c>
      <c r="Z276" s="129"/>
      <c r="AA276" s="214"/>
      <c r="AB276" s="215">
        <v>14024</v>
      </c>
      <c r="AC276" s="215">
        <v>14024</v>
      </c>
      <c r="AD276" s="216"/>
      <c r="AG276" s="173">
        <v>1938</v>
      </c>
      <c r="AH276" s="173">
        <v>1930</v>
      </c>
      <c r="AI276" s="173"/>
      <c r="AJ276" s="189"/>
      <c r="AK276" s="173"/>
      <c r="AL276" s="317"/>
      <c r="AM276" s="175" t="s">
        <v>67</v>
      </c>
      <c r="AN276" s="153" t="s">
        <v>81</v>
      </c>
      <c r="AO276" s="153" t="s">
        <v>108</v>
      </c>
      <c r="AP276" s="153" t="s">
        <v>81</v>
      </c>
      <c r="AQ276" s="131"/>
      <c r="AR276" s="175" t="s">
        <v>81</v>
      </c>
      <c r="AT276" s="153">
        <v>2016</v>
      </c>
      <c r="AU276" s="153" t="s">
        <v>7855</v>
      </c>
      <c r="AV276" s="390"/>
      <c r="AW276" s="153">
        <f t="shared" ca="1" si="4"/>
        <v>88</v>
      </c>
    </row>
    <row r="277" spans="1:49" ht="45" customHeight="1" x14ac:dyDescent="0.2">
      <c r="A277" s="245"/>
      <c r="B277" s="183" t="s">
        <v>55</v>
      </c>
      <c r="E277" s="175" t="s">
        <v>56</v>
      </c>
      <c r="F277" s="153" t="s">
        <v>559</v>
      </c>
      <c r="G277" s="131" t="s">
        <v>560</v>
      </c>
      <c r="H277" s="175" t="s">
        <v>65</v>
      </c>
      <c r="I277" s="183" t="s">
        <v>775</v>
      </c>
      <c r="J277" s="173">
        <v>1</v>
      </c>
      <c r="K277" s="326" t="s">
        <v>61</v>
      </c>
      <c r="L277" s="339">
        <v>0</v>
      </c>
      <c r="M277" s="183">
        <v>155</v>
      </c>
      <c r="N277" s="153">
        <v>1938</v>
      </c>
      <c r="P277" s="163"/>
      <c r="R277" s="153">
        <v>1930</v>
      </c>
      <c r="S277" s="183" t="s">
        <v>62</v>
      </c>
      <c r="T277" s="184"/>
      <c r="U277" s="189"/>
      <c r="V277" s="125"/>
      <c r="W277" s="352" t="s">
        <v>776</v>
      </c>
      <c r="X277" s="216" t="s">
        <v>64</v>
      </c>
      <c r="Y277" s="216" t="s">
        <v>65</v>
      </c>
      <c r="Z277" s="129"/>
      <c r="AA277" s="214"/>
      <c r="AB277" s="215">
        <v>14024</v>
      </c>
      <c r="AC277" s="215">
        <v>14024</v>
      </c>
      <c r="AD277" s="216"/>
      <c r="AG277" s="173">
        <v>1938</v>
      </c>
      <c r="AH277" s="173">
        <v>1930</v>
      </c>
      <c r="AI277" s="173"/>
      <c r="AJ277" s="189"/>
      <c r="AK277" s="173"/>
      <c r="AL277" s="317"/>
      <c r="AM277" s="175" t="s">
        <v>67</v>
      </c>
      <c r="AN277" s="153" t="s">
        <v>81</v>
      </c>
      <c r="AO277" s="153" t="s">
        <v>108</v>
      </c>
      <c r="AP277" s="153" t="s">
        <v>81</v>
      </c>
      <c r="AQ277" s="131" t="s">
        <v>81</v>
      </c>
      <c r="AR277" s="175" t="s">
        <v>81</v>
      </c>
      <c r="AT277" s="153">
        <v>2016</v>
      </c>
      <c r="AU277" s="153" t="s">
        <v>7856</v>
      </c>
      <c r="AV277" s="390"/>
      <c r="AW277" s="153">
        <f t="shared" ca="1" si="4"/>
        <v>88</v>
      </c>
    </row>
    <row r="278" spans="1:49" ht="45" customHeight="1" outlineLevel="1" x14ac:dyDescent="0.2">
      <c r="A278" s="245"/>
      <c r="B278" s="183" t="s">
        <v>55</v>
      </c>
      <c r="E278" s="175" t="s">
        <v>56</v>
      </c>
      <c r="F278" s="153" t="s">
        <v>559</v>
      </c>
      <c r="G278" s="131" t="s">
        <v>777</v>
      </c>
      <c r="H278" s="175" t="s">
        <v>65</v>
      </c>
      <c r="I278" s="183" t="s">
        <v>778</v>
      </c>
      <c r="J278" s="173">
        <v>1</v>
      </c>
      <c r="K278" s="326" t="s">
        <v>61</v>
      </c>
      <c r="L278" s="339">
        <v>0</v>
      </c>
      <c r="M278" s="183">
        <v>155</v>
      </c>
      <c r="N278" s="153">
        <v>1938</v>
      </c>
      <c r="P278" s="163"/>
      <c r="R278" s="153">
        <v>1930</v>
      </c>
      <c r="S278" s="183" t="s">
        <v>62</v>
      </c>
      <c r="T278" s="184"/>
      <c r="U278" s="189"/>
      <c r="V278" s="125"/>
      <c r="W278" s="352" t="s">
        <v>779</v>
      </c>
      <c r="X278" s="216" t="s">
        <v>64</v>
      </c>
      <c r="Y278" s="216" t="s">
        <v>65</v>
      </c>
      <c r="Z278" s="129"/>
      <c r="AA278" s="214"/>
      <c r="AB278" s="215">
        <v>14024</v>
      </c>
      <c r="AC278" s="215">
        <v>14024</v>
      </c>
      <c r="AD278" s="216"/>
      <c r="AG278" s="173">
        <v>1938</v>
      </c>
      <c r="AH278" s="173">
        <v>1930</v>
      </c>
      <c r="AI278" s="173"/>
      <c r="AJ278" s="189"/>
      <c r="AK278" s="173"/>
      <c r="AL278" s="317"/>
      <c r="AM278" s="175" t="s">
        <v>67</v>
      </c>
      <c r="AQ278" s="131"/>
      <c r="AU278" s="153"/>
      <c r="AV278" s="390"/>
      <c r="AW278" s="153">
        <f t="shared" ca="1" si="4"/>
        <v>88</v>
      </c>
    </row>
    <row r="279" spans="1:49" ht="45" customHeight="1" x14ac:dyDescent="0.2">
      <c r="A279" s="245"/>
      <c r="B279" s="183" t="s">
        <v>55</v>
      </c>
      <c r="E279" s="175" t="s">
        <v>71</v>
      </c>
      <c r="F279" s="153" t="s">
        <v>180</v>
      </c>
      <c r="G279" s="131" t="s">
        <v>780</v>
      </c>
      <c r="H279" s="175" t="s">
        <v>65</v>
      </c>
      <c r="I279" s="183" t="s">
        <v>781</v>
      </c>
      <c r="J279" s="173">
        <v>1</v>
      </c>
      <c r="K279" s="326" t="s">
        <v>61</v>
      </c>
      <c r="L279" s="339">
        <v>0</v>
      </c>
      <c r="M279" s="183">
        <v>155</v>
      </c>
      <c r="N279" s="153">
        <v>1938</v>
      </c>
      <c r="P279" s="163"/>
      <c r="R279" s="153">
        <v>1930</v>
      </c>
      <c r="S279" s="183" t="s">
        <v>62</v>
      </c>
      <c r="T279" s="184"/>
      <c r="U279" s="189"/>
      <c r="V279" s="125"/>
      <c r="W279" s="352" t="s">
        <v>782</v>
      </c>
      <c r="X279" s="216" t="s">
        <v>64</v>
      </c>
      <c r="Y279" s="216" t="s">
        <v>65</v>
      </c>
      <c r="Z279" s="129"/>
      <c r="AA279" s="214"/>
      <c r="AB279" s="215">
        <v>14024</v>
      </c>
      <c r="AC279" s="215">
        <v>14024</v>
      </c>
      <c r="AG279" s="173">
        <v>1938</v>
      </c>
      <c r="AH279" s="173">
        <v>1930</v>
      </c>
      <c r="AI279" s="173"/>
      <c r="AJ279" s="189"/>
      <c r="AK279" s="173"/>
      <c r="AL279" s="317" t="s">
        <v>493</v>
      </c>
      <c r="AM279" s="175" t="s">
        <v>67</v>
      </c>
      <c r="AQ279" s="131"/>
      <c r="AU279" s="153"/>
      <c r="AV279" s="390"/>
      <c r="AW279" s="153">
        <f t="shared" ca="1" si="4"/>
        <v>88</v>
      </c>
    </row>
    <row r="280" spans="1:49" ht="45" customHeight="1" x14ac:dyDescent="0.2">
      <c r="A280" s="245"/>
      <c r="B280" s="183" t="s">
        <v>55</v>
      </c>
      <c r="E280" s="175" t="s">
        <v>71</v>
      </c>
      <c r="F280" s="153" t="s">
        <v>180</v>
      </c>
      <c r="G280" s="131" t="s">
        <v>783</v>
      </c>
      <c r="H280" s="175" t="s">
        <v>189</v>
      </c>
      <c r="I280" s="183" t="s">
        <v>784</v>
      </c>
      <c r="J280" s="173">
        <v>1</v>
      </c>
      <c r="K280" s="326" t="s">
        <v>61</v>
      </c>
      <c r="L280" s="339">
        <v>0</v>
      </c>
      <c r="M280" s="183">
        <v>155</v>
      </c>
      <c r="N280" s="153">
        <v>1938</v>
      </c>
      <c r="P280" s="163"/>
      <c r="R280" s="153">
        <v>1930</v>
      </c>
      <c r="S280" s="183" t="s">
        <v>62</v>
      </c>
      <c r="T280" s="184"/>
      <c r="U280" s="189"/>
      <c r="V280" s="125"/>
      <c r="W280" s="352" t="s">
        <v>785</v>
      </c>
      <c r="X280" s="216" t="s">
        <v>64</v>
      </c>
      <c r="Y280" s="216" t="s">
        <v>65</v>
      </c>
      <c r="Z280" s="129"/>
      <c r="AA280" s="214"/>
      <c r="AB280" s="215">
        <v>14024</v>
      </c>
      <c r="AC280" s="215">
        <v>14024</v>
      </c>
      <c r="AG280" s="173">
        <v>1938</v>
      </c>
      <c r="AH280" s="173">
        <v>1930</v>
      </c>
      <c r="AI280" s="173"/>
      <c r="AJ280" s="189"/>
      <c r="AK280" s="173"/>
      <c r="AL280" s="317" t="s">
        <v>493</v>
      </c>
      <c r="AM280" s="175" t="s">
        <v>67</v>
      </c>
      <c r="AQ280" s="131"/>
      <c r="AU280" s="153"/>
      <c r="AV280" s="390"/>
      <c r="AW280" s="153">
        <f t="shared" ca="1" si="4"/>
        <v>88</v>
      </c>
    </row>
    <row r="281" spans="1:49" ht="45" customHeight="1" x14ac:dyDescent="0.2">
      <c r="A281" s="245"/>
      <c r="B281" s="183" t="s">
        <v>55</v>
      </c>
      <c r="E281" s="175" t="s">
        <v>91</v>
      </c>
      <c r="F281" s="153" t="s">
        <v>92</v>
      </c>
      <c r="G281" s="131" t="s">
        <v>786</v>
      </c>
      <c r="H281" s="175" t="s">
        <v>65</v>
      </c>
      <c r="I281" s="183" t="s">
        <v>787</v>
      </c>
      <c r="J281" s="173">
        <v>1</v>
      </c>
      <c r="K281" s="326" t="s">
        <v>61</v>
      </c>
      <c r="L281" s="339">
        <v>0</v>
      </c>
      <c r="M281" s="183">
        <v>155</v>
      </c>
      <c r="N281" s="153">
        <v>1938</v>
      </c>
      <c r="P281" s="163"/>
      <c r="R281" s="153">
        <v>1930</v>
      </c>
      <c r="S281" s="183" t="s">
        <v>62</v>
      </c>
      <c r="T281" s="184"/>
      <c r="U281" s="189"/>
      <c r="V281" s="125"/>
      <c r="W281" s="352" t="s">
        <v>788</v>
      </c>
      <c r="X281" s="216" t="s">
        <v>64</v>
      </c>
      <c r="Y281" s="216" t="s">
        <v>65</v>
      </c>
      <c r="Z281" s="129"/>
      <c r="AA281" s="214"/>
      <c r="AB281" s="215">
        <v>14024</v>
      </c>
      <c r="AC281" s="215">
        <v>14024</v>
      </c>
      <c r="AG281" s="173">
        <v>1938</v>
      </c>
      <c r="AH281" s="173">
        <v>1930</v>
      </c>
      <c r="AI281" s="173"/>
      <c r="AJ281" s="189"/>
      <c r="AK281" s="173"/>
      <c r="AL281" s="317" t="s">
        <v>493</v>
      </c>
      <c r="AM281" s="175" t="s">
        <v>67</v>
      </c>
      <c r="AQ281" s="131"/>
      <c r="AU281" s="153"/>
      <c r="AV281" s="390"/>
      <c r="AW281" s="153">
        <f t="shared" ca="1" si="4"/>
        <v>88</v>
      </c>
    </row>
    <row r="282" spans="1:49" ht="45" customHeight="1" outlineLevel="1" x14ac:dyDescent="0.2">
      <c r="A282" s="245"/>
      <c r="B282" s="183" t="s">
        <v>55</v>
      </c>
      <c r="E282" s="175" t="s">
        <v>56</v>
      </c>
      <c r="F282" s="153" t="s">
        <v>148</v>
      </c>
      <c r="G282" s="131" t="s">
        <v>527</v>
      </c>
      <c r="H282" s="175" t="s">
        <v>65</v>
      </c>
      <c r="I282" s="183" t="s">
        <v>789</v>
      </c>
      <c r="J282" s="173">
        <v>1</v>
      </c>
      <c r="K282" s="326" t="s">
        <v>61</v>
      </c>
      <c r="L282" s="339">
        <v>0</v>
      </c>
      <c r="M282" s="183">
        <v>155</v>
      </c>
      <c r="N282" s="153">
        <v>1938</v>
      </c>
      <c r="P282" s="163"/>
      <c r="R282" s="153">
        <v>1930</v>
      </c>
      <c r="S282" s="183" t="s">
        <v>62</v>
      </c>
      <c r="T282" s="184"/>
      <c r="U282" s="189"/>
      <c r="V282" s="125"/>
      <c r="W282" s="352" t="s">
        <v>790</v>
      </c>
      <c r="X282" s="216" t="s">
        <v>64</v>
      </c>
      <c r="Y282" s="216" t="s">
        <v>65</v>
      </c>
      <c r="Z282" s="129"/>
      <c r="AA282" s="214"/>
      <c r="AB282" s="215">
        <v>14024</v>
      </c>
      <c r="AC282" s="215">
        <v>14024</v>
      </c>
      <c r="AG282" s="173">
        <v>1938</v>
      </c>
      <c r="AH282" s="173">
        <v>1930</v>
      </c>
      <c r="AI282" s="173"/>
      <c r="AJ282" s="189"/>
      <c r="AK282" s="173"/>
      <c r="AL282" s="317" t="s">
        <v>493</v>
      </c>
      <c r="AM282" s="175" t="s">
        <v>67</v>
      </c>
      <c r="AO282" s="153" t="s">
        <v>67</v>
      </c>
      <c r="AQ282" s="131"/>
      <c r="AU282" s="153"/>
      <c r="AV282" s="390"/>
      <c r="AW282" s="153">
        <f t="shared" ca="1" si="4"/>
        <v>88</v>
      </c>
    </row>
    <row r="283" spans="1:49" ht="45" customHeight="1" x14ac:dyDescent="0.2">
      <c r="A283" s="245"/>
      <c r="B283" s="183" t="s">
        <v>55</v>
      </c>
      <c r="E283" s="175" t="s">
        <v>71</v>
      </c>
      <c r="F283" s="153" t="s">
        <v>72</v>
      </c>
      <c r="G283" s="131" t="s">
        <v>791</v>
      </c>
      <c r="H283" s="175" t="s">
        <v>65</v>
      </c>
      <c r="I283" s="183" t="s">
        <v>792</v>
      </c>
      <c r="J283" s="173">
        <v>1</v>
      </c>
      <c r="K283" s="326" t="s">
        <v>61</v>
      </c>
      <c r="L283" s="339">
        <v>0</v>
      </c>
      <c r="M283" s="183">
        <v>155</v>
      </c>
      <c r="N283" s="153">
        <v>1938</v>
      </c>
      <c r="P283" s="163"/>
      <c r="R283" s="153">
        <v>1930</v>
      </c>
      <c r="S283" s="183" t="s">
        <v>62</v>
      </c>
      <c r="T283" s="184"/>
      <c r="U283" s="189"/>
      <c r="V283" s="125"/>
      <c r="W283" s="352" t="s">
        <v>793</v>
      </c>
      <c r="X283" s="216" t="s">
        <v>64</v>
      </c>
      <c r="Y283" s="216" t="s">
        <v>65</v>
      </c>
      <c r="Z283" s="129"/>
      <c r="AA283" s="214"/>
      <c r="AB283" s="215">
        <v>14024</v>
      </c>
      <c r="AC283" s="215">
        <v>14024</v>
      </c>
      <c r="AG283" s="173">
        <v>1938</v>
      </c>
      <c r="AH283" s="173">
        <v>1930</v>
      </c>
      <c r="AI283" s="173"/>
      <c r="AJ283" s="189"/>
      <c r="AK283" s="173"/>
      <c r="AL283" s="317" t="s">
        <v>493</v>
      </c>
      <c r="AM283" s="175" t="s">
        <v>67</v>
      </c>
      <c r="AQ283" s="131"/>
      <c r="AU283" s="153"/>
      <c r="AV283" s="390"/>
      <c r="AW283" s="153">
        <f t="shared" ca="1" si="4"/>
        <v>88</v>
      </c>
    </row>
    <row r="284" spans="1:49" ht="45" customHeight="1" x14ac:dyDescent="0.2">
      <c r="A284" s="245"/>
      <c r="B284" s="183" t="s">
        <v>55</v>
      </c>
      <c r="E284" s="175" t="s">
        <v>91</v>
      </c>
      <c r="F284" s="153" t="s">
        <v>92</v>
      </c>
      <c r="G284" s="131" t="s">
        <v>93</v>
      </c>
      <c r="H284" s="175" t="s">
        <v>65</v>
      </c>
      <c r="I284" s="183" t="s">
        <v>794</v>
      </c>
      <c r="J284" s="173">
        <v>1</v>
      </c>
      <c r="K284" s="326" t="s">
        <v>61</v>
      </c>
      <c r="L284" s="339">
        <v>0</v>
      </c>
      <c r="M284" s="183">
        <v>155</v>
      </c>
      <c r="N284" s="153">
        <v>1938</v>
      </c>
      <c r="P284" s="163"/>
      <c r="R284" s="153">
        <v>1930</v>
      </c>
      <c r="S284" s="183" t="s">
        <v>62</v>
      </c>
      <c r="T284" s="184"/>
      <c r="U284" s="189"/>
      <c r="V284" s="125"/>
      <c r="W284" s="352" t="s">
        <v>795</v>
      </c>
      <c r="X284" s="216" t="s">
        <v>64</v>
      </c>
      <c r="Y284" s="216" t="s">
        <v>65</v>
      </c>
      <c r="Z284" s="129"/>
      <c r="AA284" s="214"/>
      <c r="AB284" s="215">
        <v>14024</v>
      </c>
      <c r="AC284" s="215">
        <v>14024</v>
      </c>
      <c r="AG284" s="173">
        <v>1938</v>
      </c>
      <c r="AH284" s="173">
        <v>1930</v>
      </c>
      <c r="AI284" s="173"/>
      <c r="AJ284" s="189"/>
      <c r="AK284" s="173"/>
      <c r="AL284" s="317" t="s">
        <v>493</v>
      </c>
      <c r="AM284" s="175" t="s">
        <v>67</v>
      </c>
      <c r="AO284" s="153" t="s">
        <v>108</v>
      </c>
      <c r="AP284" s="153" t="s">
        <v>81</v>
      </c>
      <c r="AQ284" s="392" t="s">
        <v>112</v>
      </c>
      <c r="AR284" s="175" t="s">
        <v>81</v>
      </c>
      <c r="AT284" s="153">
        <v>2013</v>
      </c>
      <c r="AU284" s="131" t="s">
        <v>7837</v>
      </c>
      <c r="AW284" s="153">
        <f t="shared" ca="1" si="4"/>
        <v>88</v>
      </c>
    </row>
    <row r="285" spans="1:49" ht="45" customHeight="1" x14ac:dyDescent="0.2">
      <c r="A285" s="245"/>
      <c r="B285" s="183" t="s">
        <v>55</v>
      </c>
      <c r="E285" s="175" t="s">
        <v>91</v>
      </c>
      <c r="F285" s="153" t="s">
        <v>92</v>
      </c>
      <c r="G285" s="131" t="s">
        <v>93</v>
      </c>
      <c r="H285" s="175" t="s">
        <v>65</v>
      </c>
      <c r="I285" s="183" t="s">
        <v>677</v>
      </c>
      <c r="J285" s="173">
        <v>1</v>
      </c>
      <c r="K285" s="326" t="s">
        <v>61</v>
      </c>
      <c r="L285" s="339">
        <v>0</v>
      </c>
      <c r="M285" s="183">
        <v>155</v>
      </c>
      <c r="N285" s="153">
        <v>1938</v>
      </c>
      <c r="P285" s="163"/>
      <c r="R285" s="153">
        <v>1930</v>
      </c>
      <c r="S285" s="183" t="s">
        <v>62</v>
      </c>
      <c r="T285" s="184"/>
      <c r="U285" s="189"/>
      <c r="V285" s="125"/>
      <c r="W285" s="352" t="s">
        <v>796</v>
      </c>
      <c r="X285" s="216" t="s">
        <v>64</v>
      </c>
      <c r="Y285" s="216" t="s">
        <v>65</v>
      </c>
      <c r="Z285" s="129"/>
      <c r="AA285" s="214"/>
      <c r="AB285" s="215">
        <v>14024</v>
      </c>
      <c r="AC285" s="215">
        <v>14024</v>
      </c>
      <c r="AD285" s="152"/>
      <c r="AE285" s="194"/>
      <c r="AG285" s="173">
        <v>1938</v>
      </c>
      <c r="AH285" s="173">
        <v>1930</v>
      </c>
      <c r="AI285" s="173"/>
      <c r="AJ285" s="189"/>
      <c r="AK285" s="173"/>
      <c r="AL285" s="317"/>
      <c r="AM285" s="175" t="s">
        <v>67</v>
      </c>
      <c r="AO285" s="153" t="s">
        <v>108</v>
      </c>
      <c r="AP285" s="153" t="s">
        <v>81</v>
      </c>
      <c r="AQ285" s="392" t="s">
        <v>81</v>
      </c>
      <c r="AR285" s="175" t="s">
        <v>81</v>
      </c>
      <c r="AT285" s="153">
        <v>2013</v>
      </c>
      <c r="AU285" s="131" t="s">
        <v>7837</v>
      </c>
      <c r="AW285" s="153">
        <f t="shared" ca="1" si="4"/>
        <v>88</v>
      </c>
    </row>
    <row r="286" spans="1:49" ht="45" customHeight="1" outlineLevel="1" x14ac:dyDescent="0.2">
      <c r="A286" s="245"/>
      <c r="B286" s="183" t="s">
        <v>55</v>
      </c>
      <c r="E286" s="175" t="s">
        <v>71</v>
      </c>
      <c r="F286" s="153" t="s">
        <v>180</v>
      </c>
      <c r="G286" s="131" t="s">
        <v>181</v>
      </c>
      <c r="H286" s="175" t="s">
        <v>65</v>
      </c>
      <c r="I286" s="183" t="s">
        <v>797</v>
      </c>
      <c r="J286" s="173">
        <v>1</v>
      </c>
      <c r="K286" s="326" t="s">
        <v>61</v>
      </c>
      <c r="L286" s="339">
        <v>0</v>
      </c>
      <c r="M286" s="183">
        <v>155</v>
      </c>
      <c r="N286" s="153">
        <v>1938</v>
      </c>
      <c r="P286" s="163"/>
      <c r="R286" s="153">
        <v>1930</v>
      </c>
      <c r="S286" s="183" t="s">
        <v>62</v>
      </c>
      <c r="T286" s="184"/>
      <c r="U286" s="189"/>
      <c r="V286" s="125"/>
      <c r="W286" s="352" t="s">
        <v>798</v>
      </c>
      <c r="X286" s="216" t="s">
        <v>64</v>
      </c>
      <c r="Y286" s="216" t="s">
        <v>65</v>
      </c>
      <c r="Z286" s="129"/>
      <c r="AA286" s="214"/>
      <c r="AB286" s="215">
        <v>14024</v>
      </c>
      <c r="AC286" s="215">
        <v>14024</v>
      </c>
      <c r="AD286" s="216"/>
      <c r="AG286" s="173">
        <v>1938</v>
      </c>
      <c r="AH286" s="173">
        <v>1930</v>
      </c>
      <c r="AI286" s="173"/>
      <c r="AJ286" s="189"/>
      <c r="AK286" s="173"/>
      <c r="AL286" s="317"/>
      <c r="AM286" s="175" t="s">
        <v>67</v>
      </c>
      <c r="AQ286" s="131"/>
      <c r="AU286" s="317" t="s">
        <v>799</v>
      </c>
      <c r="AV286" s="390"/>
      <c r="AW286" s="153">
        <f t="shared" ca="1" si="4"/>
        <v>88</v>
      </c>
    </row>
    <row r="287" spans="1:49" ht="45" customHeight="1" x14ac:dyDescent="0.2">
      <c r="A287" s="245"/>
      <c r="B287" s="183" t="s">
        <v>55</v>
      </c>
      <c r="E287" s="175" t="s">
        <v>71</v>
      </c>
      <c r="F287" s="153" t="s">
        <v>180</v>
      </c>
      <c r="G287" s="131" t="s">
        <v>181</v>
      </c>
      <c r="H287" s="175" t="s">
        <v>65</v>
      </c>
      <c r="I287" s="183" t="s">
        <v>800</v>
      </c>
      <c r="J287" s="173">
        <v>1</v>
      </c>
      <c r="K287" s="326" t="s">
        <v>61</v>
      </c>
      <c r="L287" s="339">
        <v>0</v>
      </c>
      <c r="M287" s="183">
        <v>155</v>
      </c>
      <c r="N287" s="153">
        <v>1938</v>
      </c>
      <c r="P287" s="163"/>
      <c r="R287" s="153">
        <v>1930</v>
      </c>
      <c r="S287" s="183" t="s">
        <v>62</v>
      </c>
      <c r="T287" s="184"/>
      <c r="U287" s="189"/>
      <c r="V287" s="125"/>
      <c r="W287" s="352" t="s">
        <v>801</v>
      </c>
      <c r="X287" s="216" t="s">
        <v>64</v>
      </c>
      <c r="Y287" s="216" t="s">
        <v>65</v>
      </c>
      <c r="Z287" s="129"/>
      <c r="AA287" s="214"/>
      <c r="AB287" s="215">
        <v>14024</v>
      </c>
      <c r="AC287" s="215">
        <v>14024</v>
      </c>
      <c r="AD287" s="216"/>
      <c r="AG287" s="173">
        <v>1938</v>
      </c>
      <c r="AH287" s="173">
        <v>1930</v>
      </c>
      <c r="AI287" s="173"/>
      <c r="AJ287" s="189"/>
      <c r="AK287" s="173"/>
      <c r="AL287" s="317"/>
      <c r="AM287" s="175" t="s">
        <v>67</v>
      </c>
      <c r="AQ287" s="131"/>
      <c r="AU287" s="317" t="s">
        <v>799</v>
      </c>
      <c r="AV287" s="390"/>
      <c r="AW287" s="153">
        <f t="shared" ca="1" si="4"/>
        <v>88</v>
      </c>
    </row>
    <row r="288" spans="1:49" ht="45" customHeight="1" x14ac:dyDescent="0.2">
      <c r="A288" s="245"/>
      <c r="B288" s="183" t="s">
        <v>55</v>
      </c>
      <c r="E288" s="175" t="s">
        <v>71</v>
      </c>
      <c r="F288" s="153" t="s">
        <v>180</v>
      </c>
      <c r="G288" s="131" t="s">
        <v>181</v>
      </c>
      <c r="H288" s="175" t="s">
        <v>65</v>
      </c>
      <c r="I288" s="183" t="s">
        <v>802</v>
      </c>
      <c r="J288" s="173">
        <v>1</v>
      </c>
      <c r="K288" s="326" t="s">
        <v>61</v>
      </c>
      <c r="L288" s="339">
        <v>0</v>
      </c>
      <c r="M288" s="183">
        <v>155</v>
      </c>
      <c r="N288" s="153">
        <v>1938</v>
      </c>
      <c r="P288" s="163"/>
      <c r="R288" s="153">
        <v>1930</v>
      </c>
      <c r="S288" s="183" t="s">
        <v>62</v>
      </c>
      <c r="T288" s="184"/>
      <c r="U288" s="189"/>
      <c r="V288" s="125"/>
      <c r="W288" s="352" t="s">
        <v>803</v>
      </c>
      <c r="X288" s="216" t="s">
        <v>64</v>
      </c>
      <c r="Y288" s="216" t="s">
        <v>65</v>
      </c>
      <c r="Z288" s="129"/>
      <c r="AA288" s="214"/>
      <c r="AB288" s="215">
        <v>14024</v>
      </c>
      <c r="AC288" s="215">
        <v>14024</v>
      </c>
      <c r="AD288" s="216"/>
      <c r="AG288" s="173">
        <v>1938</v>
      </c>
      <c r="AH288" s="173">
        <v>1930</v>
      </c>
      <c r="AI288" s="173"/>
      <c r="AJ288" s="189"/>
      <c r="AK288" s="173"/>
      <c r="AL288" s="317"/>
      <c r="AM288" s="175" t="s">
        <v>67</v>
      </c>
      <c r="AQ288" s="131"/>
      <c r="AU288" s="317" t="s">
        <v>799</v>
      </c>
      <c r="AV288" s="390"/>
      <c r="AW288" s="153">
        <f t="shared" ca="1" si="4"/>
        <v>88</v>
      </c>
    </row>
    <row r="289" spans="1:49" ht="45" customHeight="1" x14ac:dyDescent="0.2">
      <c r="A289" s="245"/>
      <c r="B289" s="183" t="s">
        <v>55</v>
      </c>
      <c r="E289" s="175" t="s">
        <v>71</v>
      </c>
      <c r="F289" s="153" t="s">
        <v>180</v>
      </c>
      <c r="G289" s="131" t="s">
        <v>181</v>
      </c>
      <c r="H289" s="175" t="s">
        <v>65</v>
      </c>
      <c r="I289" s="183" t="s">
        <v>804</v>
      </c>
      <c r="J289" s="173">
        <v>1</v>
      </c>
      <c r="K289" s="326" t="s">
        <v>61</v>
      </c>
      <c r="L289" s="339">
        <v>0</v>
      </c>
      <c r="M289" s="183">
        <v>155</v>
      </c>
      <c r="N289" s="153">
        <v>1938</v>
      </c>
      <c r="P289" s="163"/>
      <c r="R289" s="153">
        <v>1930</v>
      </c>
      <c r="S289" s="183" t="s">
        <v>62</v>
      </c>
      <c r="T289" s="184"/>
      <c r="U289" s="189"/>
      <c r="V289" s="125"/>
      <c r="W289" s="352" t="s">
        <v>805</v>
      </c>
      <c r="X289" s="216" t="s">
        <v>64</v>
      </c>
      <c r="Y289" s="216" t="s">
        <v>65</v>
      </c>
      <c r="Z289" s="129"/>
      <c r="AA289" s="214"/>
      <c r="AB289" s="215">
        <v>14024</v>
      </c>
      <c r="AC289" s="215">
        <v>14024</v>
      </c>
      <c r="AD289" s="216"/>
      <c r="AG289" s="173">
        <v>1938</v>
      </c>
      <c r="AH289" s="173">
        <v>1930</v>
      </c>
      <c r="AI289" s="173"/>
      <c r="AJ289" s="189"/>
      <c r="AK289" s="173"/>
      <c r="AL289" s="317"/>
      <c r="AM289" s="175" t="s">
        <v>67</v>
      </c>
      <c r="AQ289" s="131"/>
      <c r="AU289" s="317" t="s">
        <v>799</v>
      </c>
      <c r="AV289" s="390"/>
      <c r="AW289" s="153">
        <f t="shared" ca="1" si="4"/>
        <v>88</v>
      </c>
    </row>
    <row r="290" spans="1:49" ht="45" customHeight="1" x14ac:dyDescent="0.2">
      <c r="A290" s="245"/>
      <c r="B290" s="183" t="s">
        <v>55</v>
      </c>
      <c r="E290" s="175" t="s">
        <v>91</v>
      </c>
      <c r="F290" s="153" t="s">
        <v>92</v>
      </c>
      <c r="G290" s="131" t="s">
        <v>93</v>
      </c>
      <c r="H290" s="175" t="s">
        <v>65</v>
      </c>
      <c r="I290" s="183" t="s">
        <v>806</v>
      </c>
      <c r="J290" s="173">
        <v>1</v>
      </c>
      <c r="K290" s="326" t="s">
        <v>61</v>
      </c>
      <c r="L290" s="339">
        <v>1</v>
      </c>
      <c r="M290" s="183">
        <v>156</v>
      </c>
      <c r="N290" s="153">
        <v>1938</v>
      </c>
      <c r="P290" s="163"/>
      <c r="R290" s="153">
        <v>1930</v>
      </c>
      <c r="S290" s="183" t="s">
        <v>62</v>
      </c>
      <c r="T290" s="184"/>
      <c r="U290" s="189"/>
      <c r="V290" s="125"/>
      <c r="W290" s="352" t="s">
        <v>807</v>
      </c>
      <c r="X290" s="216" t="s">
        <v>64</v>
      </c>
      <c r="Y290" s="216" t="s">
        <v>65</v>
      </c>
      <c r="Z290" s="129"/>
      <c r="AA290" s="214"/>
      <c r="AB290" s="215">
        <v>14024</v>
      </c>
      <c r="AC290" s="215">
        <v>14024</v>
      </c>
      <c r="AD290" s="216"/>
      <c r="AG290" s="173">
        <v>1938</v>
      </c>
      <c r="AH290" s="173">
        <v>1930</v>
      </c>
      <c r="AI290" s="173"/>
      <c r="AJ290" s="189"/>
      <c r="AK290" s="173"/>
      <c r="AL290" s="317"/>
      <c r="AM290" s="175" t="s">
        <v>67</v>
      </c>
      <c r="AQ290" s="131"/>
      <c r="AV290" s="390"/>
      <c r="AW290" s="153">
        <f t="shared" ca="1" si="4"/>
        <v>88</v>
      </c>
    </row>
    <row r="291" spans="1:49" ht="45" customHeight="1" outlineLevel="1" x14ac:dyDescent="0.2">
      <c r="A291" s="245"/>
      <c r="B291" s="183" t="s">
        <v>55</v>
      </c>
      <c r="C291" s="136" t="s">
        <v>808</v>
      </c>
      <c r="D291" s="131" t="s">
        <v>809</v>
      </c>
      <c r="E291" s="175" t="s">
        <v>91</v>
      </c>
      <c r="F291" s="153" t="s">
        <v>92</v>
      </c>
      <c r="G291" s="131" t="s">
        <v>93</v>
      </c>
      <c r="H291" s="175" t="s">
        <v>496</v>
      </c>
      <c r="I291" s="183" t="s">
        <v>810</v>
      </c>
      <c r="J291" s="173">
        <v>1</v>
      </c>
      <c r="K291" s="326" t="s">
        <v>61</v>
      </c>
      <c r="L291" s="339">
        <v>1</v>
      </c>
      <c r="M291" s="183">
        <v>157</v>
      </c>
      <c r="N291" s="153">
        <v>1938</v>
      </c>
      <c r="P291" s="163"/>
      <c r="R291" s="153">
        <v>1930</v>
      </c>
      <c r="S291" s="183" t="s">
        <v>203</v>
      </c>
      <c r="T291" s="184"/>
      <c r="U291" s="189"/>
      <c r="V291" s="125"/>
      <c r="W291" s="255" t="s">
        <v>811</v>
      </c>
      <c r="X291" s="216" t="s">
        <v>499</v>
      </c>
      <c r="Y291" s="216" t="s">
        <v>496</v>
      </c>
      <c r="Z291" s="129"/>
      <c r="AA291" s="214">
        <v>14030</v>
      </c>
      <c r="AB291" s="215"/>
      <c r="AC291" s="215"/>
      <c r="AD291" s="153"/>
      <c r="AG291" s="173">
        <v>1938</v>
      </c>
      <c r="AH291" s="173">
        <v>1930</v>
      </c>
      <c r="AI291" s="173"/>
      <c r="AJ291" s="189"/>
      <c r="AK291" s="173"/>
      <c r="AL291" s="317" t="s">
        <v>812</v>
      </c>
      <c r="AM291" s="175" t="s">
        <v>61</v>
      </c>
      <c r="AO291" s="153" t="s">
        <v>108</v>
      </c>
      <c r="AP291" s="153" t="s">
        <v>112</v>
      </c>
      <c r="AQ291" s="392" t="s">
        <v>112</v>
      </c>
      <c r="AR291" s="253" t="s">
        <v>81</v>
      </c>
      <c r="AS291" s="157"/>
      <c r="AT291" s="157">
        <v>2000</v>
      </c>
      <c r="AU291" s="156" t="s">
        <v>7832</v>
      </c>
      <c r="AV291" s="432"/>
      <c r="AW291" s="153">
        <f t="shared" ca="1" si="4"/>
        <v>88</v>
      </c>
    </row>
    <row r="292" spans="1:49" ht="45" customHeight="1" x14ac:dyDescent="0.2">
      <c r="A292" s="245">
        <v>45155</v>
      </c>
      <c r="B292" s="183" t="s">
        <v>198</v>
      </c>
      <c r="C292" s="136" t="s">
        <v>813</v>
      </c>
      <c r="D292" s="131" t="s">
        <v>814</v>
      </c>
      <c r="E292" s="175" t="s">
        <v>91</v>
      </c>
      <c r="F292" s="153" t="s">
        <v>92</v>
      </c>
      <c r="G292" s="131" t="s">
        <v>93</v>
      </c>
      <c r="H292" s="175" t="s">
        <v>65</v>
      </c>
      <c r="I292" s="183" t="s">
        <v>815</v>
      </c>
      <c r="J292" s="173">
        <v>1</v>
      </c>
      <c r="K292" s="326" t="s">
        <v>61</v>
      </c>
      <c r="L292" s="339">
        <v>1</v>
      </c>
      <c r="M292" s="183">
        <v>158</v>
      </c>
      <c r="N292" s="153">
        <v>1938</v>
      </c>
      <c r="P292" s="163" t="s">
        <v>816</v>
      </c>
      <c r="R292" s="153">
        <v>1930</v>
      </c>
      <c r="S292" s="183" t="s">
        <v>203</v>
      </c>
      <c r="T292" s="184"/>
      <c r="U292" s="189"/>
      <c r="V292" s="125" t="s">
        <v>817</v>
      </c>
      <c r="W292" s="255" t="s">
        <v>818</v>
      </c>
      <c r="X292" s="216" t="s">
        <v>64</v>
      </c>
      <c r="Y292" s="216" t="s">
        <v>65</v>
      </c>
      <c r="Z292" s="129"/>
      <c r="AA292" s="214"/>
      <c r="AB292" s="215">
        <v>14081</v>
      </c>
      <c r="AC292" s="215">
        <v>14081</v>
      </c>
      <c r="AD292" s="152"/>
      <c r="AE292" s="194"/>
      <c r="AG292" s="173">
        <v>1938</v>
      </c>
      <c r="AH292" s="173">
        <v>1930</v>
      </c>
      <c r="AI292" s="173"/>
      <c r="AJ292" s="189"/>
      <c r="AK292" s="173"/>
      <c r="AL292" s="317"/>
      <c r="AM292" s="175" t="s">
        <v>67</v>
      </c>
      <c r="AO292" s="153" t="s">
        <v>108</v>
      </c>
      <c r="AP292" s="153" t="s">
        <v>81</v>
      </c>
      <c r="AQ292" s="392" t="s">
        <v>81</v>
      </c>
      <c r="AR292" s="175" t="s">
        <v>81</v>
      </c>
      <c r="AT292" s="153">
        <v>2013</v>
      </c>
      <c r="AU292" s="131" t="s">
        <v>7837</v>
      </c>
      <c r="AW292" s="153">
        <f t="shared" ca="1" si="4"/>
        <v>88</v>
      </c>
    </row>
    <row r="293" spans="1:49" ht="45" customHeight="1" x14ac:dyDescent="0.2">
      <c r="A293" s="245"/>
      <c r="B293" s="183" t="s">
        <v>55</v>
      </c>
      <c r="E293" s="175" t="s">
        <v>91</v>
      </c>
      <c r="F293" s="153" t="s">
        <v>92</v>
      </c>
      <c r="G293" s="131" t="s">
        <v>93</v>
      </c>
      <c r="H293" s="175" t="s">
        <v>65</v>
      </c>
      <c r="I293" s="183" t="s">
        <v>819</v>
      </c>
      <c r="J293" s="173">
        <v>1</v>
      </c>
      <c r="K293" s="326" t="s">
        <v>61</v>
      </c>
      <c r="L293" s="339">
        <v>1</v>
      </c>
      <c r="M293" s="183">
        <v>159</v>
      </c>
      <c r="N293" s="153">
        <v>1938</v>
      </c>
      <c r="P293" s="163"/>
      <c r="R293" s="153">
        <v>1930</v>
      </c>
      <c r="S293" s="183" t="s">
        <v>62</v>
      </c>
      <c r="T293" s="184"/>
      <c r="U293" s="189"/>
      <c r="V293" s="125"/>
      <c r="W293" s="352" t="s">
        <v>820</v>
      </c>
      <c r="X293" s="216" t="s">
        <v>64</v>
      </c>
      <c r="Y293" s="216" t="s">
        <v>65</v>
      </c>
      <c r="Z293" s="129"/>
      <c r="AA293" s="214"/>
      <c r="AB293" s="215">
        <v>13976</v>
      </c>
      <c r="AC293" s="215"/>
      <c r="AD293" s="152"/>
      <c r="AE293" s="194"/>
      <c r="AG293" s="173">
        <v>1938</v>
      </c>
      <c r="AH293" s="173">
        <v>1930</v>
      </c>
      <c r="AI293" s="173"/>
      <c r="AJ293" s="189"/>
      <c r="AK293" s="173"/>
      <c r="AL293" s="317" t="s">
        <v>821</v>
      </c>
      <c r="AM293" s="175" t="s">
        <v>67</v>
      </c>
      <c r="AO293" s="153" t="s">
        <v>67</v>
      </c>
      <c r="AP293" s="153" t="s">
        <v>81</v>
      </c>
      <c r="AQ293" s="131" t="s">
        <v>81</v>
      </c>
      <c r="AU293" s="153" t="s">
        <v>821</v>
      </c>
      <c r="AV293" s="390"/>
      <c r="AW293" s="153">
        <f t="shared" ca="1" si="4"/>
        <v>88</v>
      </c>
    </row>
    <row r="294" spans="1:49" ht="45" customHeight="1" x14ac:dyDescent="0.2">
      <c r="A294" s="245"/>
      <c r="B294" s="183" t="s">
        <v>55</v>
      </c>
      <c r="E294" s="175" t="s">
        <v>91</v>
      </c>
      <c r="F294" s="153" t="s">
        <v>92</v>
      </c>
      <c r="G294" s="131" t="s">
        <v>822</v>
      </c>
      <c r="H294" s="175" t="s">
        <v>59</v>
      </c>
      <c r="I294" s="183" t="s">
        <v>375</v>
      </c>
      <c r="J294" s="173">
        <v>1</v>
      </c>
      <c r="K294" s="326" t="s">
        <v>61</v>
      </c>
      <c r="L294" s="339">
        <v>1</v>
      </c>
      <c r="M294" s="183">
        <v>160</v>
      </c>
      <c r="N294" s="153">
        <v>1938</v>
      </c>
      <c r="P294" s="163"/>
      <c r="R294" s="153">
        <v>1930</v>
      </c>
      <c r="S294" s="183" t="s">
        <v>62</v>
      </c>
      <c r="T294" s="184"/>
      <c r="U294" s="189"/>
      <c r="V294" s="125"/>
      <c r="W294" s="352" t="s">
        <v>823</v>
      </c>
      <c r="X294" s="216" t="s">
        <v>64</v>
      </c>
      <c r="Y294" s="216" t="s">
        <v>65</v>
      </c>
      <c r="Z294" s="129" t="s">
        <v>66</v>
      </c>
      <c r="AA294" s="214"/>
      <c r="AB294" s="215"/>
      <c r="AC294" s="215">
        <v>14025</v>
      </c>
      <c r="AD294" s="216"/>
      <c r="AG294" s="173">
        <v>1938</v>
      </c>
      <c r="AH294" s="173">
        <v>1930</v>
      </c>
      <c r="AI294" s="173"/>
      <c r="AJ294" s="189"/>
      <c r="AK294" s="173"/>
      <c r="AL294" s="317"/>
      <c r="AM294" s="175" t="s">
        <v>67</v>
      </c>
      <c r="AQ294" s="131"/>
      <c r="AU294" s="153"/>
      <c r="AV294" s="390"/>
      <c r="AW294" s="153">
        <f t="shared" ca="1" si="4"/>
        <v>88</v>
      </c>
    </row>
    <row r="295" spans="1:49" ht="45" customHeight="1" outlineLevel="1" x14ac:dyDescent="0.2">
      <c r="A295" s="245"/>
      <c r="B295" s="183" t="s">
        <v>55</v>
      </c>
      <c r="E295" s="175" t="s">
        <v>56</v>
      </c>
      <c r="F295" s="153" t="s">
        <v>559</v>
      </c>
      <c r="G295" s="131" t="s">
        <v>824</v>
      </c>
      <c r="H295" s="175" t="s">
        <v>65</v>
      </c>
      <c r="I295" s="183" t="s">
        <v>825</v>
      </c>
      <c r="J295" s="173">
        <v>1</v>
      </c>
      <c r="K295" s="326" t="s">
        <v>61</v>
      </c>
      <c r="L295" s="339">
        <v>1</v>
      </c>
      <c r="M295" s="183">
        <v>161</v>
      </c>
      <c r="N295" s="153">
        <v>1938</v>
      </c>
      <c r="P295" s="163"/>
      <c r="R295" s="153">
        <v>1930</v>
      </c>
      <c r="S295" s="183" t="s">
        <v>62</v>
      </c>
      <c r="T295" s="184"/>
      <c r="U295" s="189"/>
      <c r="V295" s="125"/>
      <c r="W295" s="352" t="s">
        <v>826</v>
      </c>
      <c r="X295" s="216" t="s">
        <v>64</v>
      </c>
      <c r="Y295" s="216" t="s">
        <v>65</v>
      </c>
      <c r="Z295" s="129"/>
      <c r="AA295" s="214"/>
      <c r="AB295" s="215">
        <v>14583</v>
      </c>
      <c r="AC295" s="215">
        <v>14583</v>
      </c>
      <c r="AD295" s="216"/>
      <c r="AG295" s="173">
        <v>1939</v>
      </c>
      <c r="AH295" s="173">
        <v>1930</v>
      </c>
      <c r="AI295" s="173"/>
      <c r="AJ295" s="189"/>
      <c r="AK295" s="173"/>
      <c r="AL295" s="317"/>
      <c r="AM295" s="175" t="s">
        <v>67</v>
      </c>
      <c r="AP295" s="153" t="s">
        <v>112</v>
      </c>
      <c r="AQ295" s="131" t="s">
        <v>112</v>
      </c>
      <c r="AT295" s="153">
        <v>2021</v>
      </c>
      <c r="AU295" s="153" t="s">
        <v>7852</v>
      </c>
      <c r="AV295" s="390"/>
      <c r="AW295" s="153">
        <f t="shared" ca="1" si="4"/>
        <v>88</v>
      </c>
    </row>
    <row r="296" spans="1:49" ht="45" customHeight="1" x14ac:dyDescent="0.2">
      <c r="A296" s="245"/>
      <c r="B296" s="183" t="s">
        <v>55</v>
      </c>
      <c r="E296" s="318" t="s">
        <v>91</v>
      </c>
      <c r="F296" s="154" t="s">
        <v>92</v>
      </c>
      <c r="G296" s="418" t="s">
        <v>786</v>
      </c>
      <c r="H296" s="318" t="s">
        <v>76</v>
      </c>
      <c r="I296" s="202" t="s">
        <v>827</v>
      </c>
      <c r="J296" s="173">
        <v>1</v>
      </c>
      <c r="K296" s="326" t="s">
        <v>61</v>
      </c>
      <c r="L296" s="339">
        <v>1</v>
      </c>
      <c r="M296" s="183">
        <v>162</v>
      </c>
      <c r="N296" s="153">
        <v>1938</v>
      </c>
      <c r="P296" s="163"/>
      <c r="R296" s="153">
        <v>1930</v>
      </c>
      <c r="S296" s="183" t="s">
        <v>62</v>
      </c>
      <c r="T296" s="184"/>
      <c r="U296" s="189"/>
      <c r="V296" s="125"/>
      <c r="W296" s="318" t="s">
        <v>828</v>
      </c>
      <c r="X296" s="283" t="s">
        <v>64</v>
      </c>
      <c r="Y296" s="283" t="s">
        <v>76</v>
      </c>
      <c r="Z296" s="351" t="s">
        <v>66</v>
      </c>
      <c r="AA296" s="214"/>
      <c r="AB296" s="215"/>
      <c r="AC296" s="215">
        <v>14020</v>
      </c>
      <c r="AD296" s="216"/>
      <c r="AG296" s="173">
        <v>1938</v>
      </c>
      <c r="AH296" s="173">
        <v>1930</v>
      </c>
      <c r="AI296" s="173"/>
      <c r="AJ296" s="189"/>
      <c r="AK296" s="173"/>
      <c r="AL296" s="317"/>
      <c r="AM296" s="175" t="s">
        <v>67</v>
      </c>
      <c r="AQ296" s="131"/>
      <c r="AU296" s="153"/>
      <c r="AV296" s="390"/>
      <c r="AW296" s="153">
        <f t="shared" ca="1" si="4"/>
        <v>88</v>
      </c>
    </row>
    <row r="297" spans="1:49" ht="45" customHeight="1" x14ac:dyDescent="0.2">
      <c r="A297" s="245"/>
      <c r="B297" s="183" t="s">
        <v>55</v>
      </c>
      <c r="E297" s="318" t="s">
        <v>91</v>
      </c>
      <c r="F297" s="154" t="s">
        <v>92</v>
      </c>
      <c r="G297" s="418" t="s">
        <v>786</v>
      </c>
      <c r="H297" s="318" t="s">
        <v>59</v>
      </c>
      <c r="I297" s="202" t="s">
        <v>829</v>
      </c>
      <c r="J297" s="173">
        <v>1</v>
      </c>
      <c r="K297" s="326" t="s">
        <v>61</v>
      </c>
      <c r="L297" s="339">
        <v>1</v>
      </c>
      <c r="M297" s="183">
        <v>163</v>
      </c>
      <c r="N297" s="153">
        <v>1938</v>
      </c>
      <c r="P297" s="163"/>
      <c r="R297" s="153">
        <v>1930</v>
      </c>
      <c r="S297" s="183" t="s">
        <v>62</v>
      </c>
      <c r="T297" s="184"/>
      <c r="U297" s="189"/>
      <c r="V297" s="125"/>
      <c r="W297" s="318" t="s">
        <v>830</v>
      </c>
      <c r="X297" s="283" t="s">
        <v>64</v>
      </c>
      <c r="Y297" s="283" t="s">
        <v>65</v>
      </c>
      <c r="Z297" s="351" t="s">
        <v>66</v>
      </c>
      <c r="AA297" s="214"/>
      <c r="AB297" s="215">
        <v>17544</v>
      </c>
      <c r="AC297" s="215">
        <v>14115</v>
      </c>
      <c r="AD297" s="216"/>
      <c r="AG297" s="173">
        <v>1938</v>
      </c>
      <c r="AH297" s="173">
        <v>1930</v>
      </c>
      <c r="AI297" s="173"/>
      <c r="AJ297" s="189"/>
      <c r="AK297" s="173"/>
      <c r="AL297" s="317"/>
      <c r="AM297" s="175" t="s">
        <v>67</v>
      </c>
      <c r="AQ297" s="131"/>
      <c r="AU297" s="153"/>
      <c r="AV297" s="390"/>
      <c r="AW297" s="153">
        <f t="shared" ca="1" si="4"/>
        <v>88</v>
      </c>
    </row>
    <row r="298" spans="1:49" ht="45" customHeight="1" x14ac:dyDescent="0.2">
      <c r="A298" s="245"/>
      <c r="B298" s="183" t="s">
        <v>55</v>
      </c>
      <c r="E298" s="175" t="s">
        <v>91</v>
      </c>
      <c r="F298" s="153" t="s">
        <v>92</v>
      </c>
      <c r="G298" s="131" t="s">
        <v>786</v>
      </c>
      <c r="H298" s="175" t="s">
        <v>59</v>
      </c>
      <c r="I298" s="183" t="s">
        <v>831</v>
      </c>
      <c r="J298" s="173">
        <v>1</v>
      </c>
      <c r="K298" s="326" t="s">
        <v>61</v>
      </c>
      <c r="L298" s="339">
        <v>0</v>
      </c>
      <c r="M298" s="183">
        <v>163</v>
      </c>
      <c r="N298" s="153">
        <v>1938</v>
      </c>
      <c r="P298" s="163"/>
      <c r="R298" s="153">
        <v>1930</v>
      </c>
      <c r="S298" s="183" t="s">
        <v>62</v>
      </c>
      <c r="T298" s="184"/>
      <c r="U298" s="189"/>
      <c r="V298" s="125"/>
      <c r="W298" s="352" t="s">
        <v>832</v>
      </c>
      <c r="X298" s="216" t="s">
        <v>64</v>
      </c>
      <c r="Y298" s="216" t="s">
        <v>65</v>
      </c>
      <c r="Z298" s="129" t="s">
        <v>66</v>
      </c>
      <c r="AA298" s="214"/>
      <c r="AB298" s="215">
        <v>17818</v>
      </c>
      <c r="AC298" s="215">
        <v>14115</v>
      </c>
      <c r="AD298" s="216"/>
      <c r="AG298" s="173">
        <v>1948</v>
      </c>
      <c r="AH298" s="173">
        <v>1940</v>
      </c>
      <c r="AI298" s="173"/>
      <c r="AJ298" s="189"/>
      <c r="AK298" s="173"/>
      <c r="AL298" s="317"/>
      <c r="AM298" s="175" t="s">
        <v>67</v>
      </c>
      <c r="AQ298" s="131"/>
      <c r="AU298" s="153"/>
      <c r="AV298" s="390"/>
      <c r="AW298" s="153">
        <f t="shared" ca="1" si="4"/>
        <v>88</v>
      </c>
    </row>
    <row r="299" spans="1:49" ht="45" customHeight="1" outlineLevel="1" x14ac:dyDescent="0.2">
      <c r="A299" s="245"/>
      <c r="B299" s="183" t="s">
        <v>55</v>
      </c>
      <c r="E299" s="175" t="s">
        <v>91</v>
      </c>
      <c r="F299" s="153" t="s">
        <v>92</v>
      </c>
      <c r="G299" s="131" t="s">
        <v>786</v>
      </c>
      <c r="H299" s="175" t="s">
        <v>76</v>
      </c>
      <c r="I299" s="183" t="s">
        <v>833</v>
      </c>
      <c r="J299" s="173">
        <v>1</v>
      </c>
      <c r="K299" s="326" t="s">
        <v>61</v>
      </c>
      <c r="L299" s="339">
        <v>1</v>
      </c>
      <c r="M299" s="183">
        <v>164</v>
      </c>
      <c r="N299" s="153">
        <v>1938</v>
      </c>
      <c r="P299" s="163"/>
      <c r="R299" s="153">
        <v>1930</v>
      </c>
      <c r="S299" s="183" t="s">
        <v>62</v>
      </c>
      <c r="T299" s="184"/>
      <c r="U299" s="189"/>
      <c r="V299" s="125"/>
      <c r="W299" s="352" t="s">
        <v>834</v>
      </c>
      <c r="X299" s="231" t="s">
        <v>499</v>
      </c>
      <c r="Y299" s="231" t="s">
        <v>506</v>
      </c>
      <c r="Z299" s="130"/>
      <c r="AA299" s="214">
        <v>14030</v>
      </c>
      <c r="AB299" s="215">
        <v>14947</v>
      </c>
      <c r="AC299" s="215">
        <v>14030</v>
      </c>
      <c r="AD299" s="216"/>
      <c r="AG299" s="173">
        <v>1938</v>
      </c>
      <c r="AH299" s="173">
        <v>1930</v>
      </c>
      <c r="AI299" s="173"/>
      <c r="AJ299" s="189"/>
      <c r="AK299" s="173"/>
      <c r="AL299" s="317"/>
      <c r="AM299" s="175" t="s">
        <v>90</v>
      </c>
      <c r="AQ299" s="131"/>
      <c r="AU299" s="153"/>
      <c r="AV299" s="390"/>
      <c r="AW299" s="153">
        <f t="shared" ca="1" si="4"/>
        <v>88</v>
      </c>
    </row>
    <row r="300" spans="1:49" ht="45" customHeight="1" outlineLevel="1" x14ac:dyDescent="0.2">
      <c r="A300" s="245"/>
      <c r="B300" s="183" t="s">
        <v>55</v>
      </c>
      <c r="E300" s="175" t="s">
        <v>71</v>
      </c>
      <c r="F300" s="153" t="s">
        <v>180</v>
      </c>
      <c r="G300" s="131" t="s">
        <v>181</v>
      </c>
      <c r="H300" s="175" t="s">
        <v>65</v>
      </c>
      <c r="I300" s="183" t="s">
        <v>835</v>
      </c>
      <c r="J300" s="173">
        <v>1</v>
      </c>
      <c r="K300" s="326" t="s">
        <v>61</v>
      </c>
      <c r="L300" s="339">
        <v>1</v>
      </c>
      <c r="M300" s="183">
        <v>165</v>
      </c>
      <c r="N300" s="153">
        <v>1938</v>
      </c>
      <c r="P300" s="163"/>
      <c r="R300" s="153">
        <v>1930</v>
      </c>
      <c r="S300" s="183" t="s">
        <v>62</v>
      </c>
      <c r="T300" s="184"/>
      <c r="U300" s="189"/>
      <c r="V300" s="125"/>
      <c r="W300" s="352" t="s">
        <v>836</v>
      </c>
      <c r="X300" s="216" t="s">
        <v>64</v>
      </c>
      <c r="Y300" s="216" t="s">
        <v>65</v>
      </c>
      <c r="Z300" s="129"/>
      <c r="AA300" s="214"/>
      <c r="AB300" s="215">
        <v>14045</v>
      </c>
      <c r="AC300" s="215">
        <v>14045</v>
      </c>
      <c r="AD300" s="216"/>
      <c r="AG300" s="173">
        <v>1938</v>
      </c>
      <c r="AH300" s="173">
        <v>1930</v>
      </c>
      <c r="AI300" s="173"/>
      <c r="AJ300" s="189"/>
      <c r="AK300" s="173"/>
      <c r="AL300" s="317"/>
      <c r="AM300" s="175" t="s">
        <v>67</v>
      </c>
      <c r="AQ300" s="131"/>
      <c r="AU300" s="153"/>
      <c r="AV300" s="390"/>
      <c r="AW300" s="153">
        <f t="shared" ca="1" si="4"/>
        <v>88</v>
      </c>
    </row>
    <row r="301" spans="1:49" ht="45" customHeight="1" outlineLevel="1" x14ac:dyDescent="0.2">
      <c r="A301" s="245"/>
      <c r="B301" s="183" t="s">
        <v>55</v>
      </c>
      <c r="E301" s="175" t="s">
        <v>91</v>
      </c>
      <c r="F301" s="153" t="s">
        <v>92</v>
      </c>
      <c r="G301" s="131" t="s">
        <v>837</v>
      </c>
      <c r="H301" s="175" t="s">
        <v>76</v>
      </c>
      <c r="I301" s="183" t="s">
        <v>838</v>
      </c>
      <c r="J301" s="173">
        <v>1</v>
      </c>
      <c r="K301" s="326" t="s">
        <v>61</v>
      </c>
      <c r="L301" s="339">
        <v>1</v>
      </c>
      <c r="M301" s="183">
        <v>166</v>
      </c>
      <c r="N301" s="153">
        <v>1938</v>
      </c>
      <c r="P301" s="163"/>
      <c r="R301" s="153">
        <v>1930</v>
      </c>
      <c r="S301" s="183" t="s">
        <v>62</v>
      </c>
      <c r="T301" s="184"/>
      <c r="U301" s="189"/>
      <c r="V301" s="125"/>
      <c r="W301" s="352" t="s">
        <v>839</v>
      </c>
      <c r="X301" s="216" t="s">
        <v>64</v>
      </c>
      <c r="Y301" s="216" t="s">
        <v>76</v>
      </c>
      <c r="Z301" s="129"/>
      <c r="AA301" s="214"/>
      <c r="AB301" s="215">
        <v>19990</v>
      </c>
      <c r="AC301" s="215">
        <v>14046</v>
      </c>
      <c r="AD301" s="152"/>
      <c r="AE301" s="194"/>
      <c r="AG301" s="173">
        <v>1938</v>
      </c>
      <c r="AH301" s="173">
        <v>1930</v>
      </c>
      <c r="AJ301" s="189"/>
      <c r="AL301" s="368" t="s">
        <v>840</v>
      </c>
      <c r="AM301" s="175" t="s">
        <v>61</v>
      </c>
      <c r="AN301" s="153" t="s">
        <v>81</v>
      </c>
      <c r="AO301" s="153" t="s">
        <v>67</v>
      </c>
      <c r="AQ301" s="131" t="s">
        <v>112</v>
      </c>
      <c r="AU301" s="153" t="s">
        <v>841</v>
      </c>
      <c r="AV301" s="390"/>
      <c r="AW301" s="153">
        <f t="shared" ca="1" si="4"/>
        <v>88</v>
      </c>
    </row>
    <row r="302" spans="1:49" ht="45" customHeight="1" outlineLevel="1" x14ac:dyDescent="0.2">
      <c r="A302" s="245"/>
      <c r="B302" s="183" t="s">
        <v>55</v>
      </c>
      <c r="E302" s="175" t="s">
        <v>91</v>
      </c>
      <c r="F302" s="153" t="s">
        <v>187</v>
      </c>
      <c r="G302" s="131" t="s">
        <v>319</v>
      </c>
      <c r="H302" s="175" t="s">
        <v>65</v>
      </c>
      <c r="I302" s="183" t="s">
        <v>842</v>
      </c>
      <c r="J302" s="173">
        <v>1</v>
      </c>
      <c r="K302" s="326" t="s">
        <v>61</v>
      </c>
      <c r="L302" s="339">
        <v>1</v>
      </c>
      <c r="M302" s="183">
        <v>167</v>
      </c>
      <c r="N302" s="153">
        <v>1938</v>
      </c>
      <c r="P302" s="163"/>
      <c r="R302" s="153">
        <v>1930</v>
      </c>
      <c r="S302" s="183" t="s">
        <v>62</v>
      </c>
      <c r="T302" s="184"/>
      <c r="U302" s="189"/>
      <c r="V302" s="125"/>
      <c r="W302" s="352" t="s">
        <v>843</v>
      </c>
      <c r="X302" s="216" t="s">
        <v>64</v>
      </c>
      <c r="Y302" s="216" t="s">
        <v>65</v>
      </c>
      <c r="Z302" s="129"/>
      <c r="AA302" s="214"/>
      <c r="AB302" s="215"/>
      <c r="AC302" s="215">
        <v>14048</v>
      </c>
      <c r="AD302" s="216"/>
      <c r="AG302" s="173">
        <v>1938</v>
      </c>
      <c r="AH302" s="173">
        <v>1930</v>
      </c>
      <c r="AI302" s="173"/>
      <c r="AJ302" s="189"/>
      <c r="AK302" s="173"/>
      <c r="AL302" s="317"/>
      <c r="AM302" s="175" t="s">
        <v>67</v>
      </c>
      <c r="AQ302" s="131"/>
      <c r="AU302" s="153"/>
      <c r="AV302" s="390"/>
      <c r="AW302" s="153">
        <f t="shared" ca="1" si="4"/>
        <v>88</v>
      </c>
    </row>
    <row r="303" spans="1:49" ht="45" customHeight="1" x14ac:dyDescent="0.2">
      <c r="A303" s="245"/>
      <c r="B303" s="183" t="s">
        <v>55</v>
      </c>
      <c r="E303" s="175" t="s">
        <v>91</v>
      </c>
      <c r="F303" s="153" t="s">
        <v>187</v>
      </c>
      <c r="G303" s="131" t="s">
        <v>844</v>
      </c>
      <c r="H303" s="175" t="s">
        <v>59</v>
      </c>
      <c r="I303" s="183" t="s">
        <v>574</v>
      </c>
      <c r="J303" s="173">
        <v>1</v>
      </c>
      <c r="K303" s="326" t="s">
        <v>61</v>
      </c>
      <c r="L303" s="339">
        <v>1</v>
      </c>
      <c r="M303" s="183">
        <v>168</v>
      </c>
      <c r="N303" s="153">
        <v>1938</v>
      </c>
      <c r="P303" s="163"/>
      <c r="R303" s="153">
        <v>1930</v>
      </c>
      <c r="S303" s="183" t="s">
        <v>62</v>
      </c>
      <c r="T303" s="184"/>
      <c r="U303" s="189"/>
      <c r="V303" s="125"/>
      <c r="W303" s="352" t="s">
        <v>845</v>
      </c>
      <c r="X303" s="216" t="s">
        <v>64</v>
      </c>
      <c r="Y303" s="216" t="s">
        <v>65</v>
      </c>
      <c r="Z303" s="129" t="s">
        <v>66</v>
      </c>
      <c r="AA303" s="214"/>
      <c r="AB303" s="215"/>
      <c r="AC303" s="215">
        <v>14044</v>
      </c>
      <c r="AD303" s="216"/>
      <c r="AG303" s="173">
        <v>1938</v>
      </c>
      <c r="AH303" s="173">
        <v>1930</v>
      </c>
      <c r="AI303" s="173"/>
      <c r="AJ303" s="189"/>
      <c r="AK303" s="173"/>
      <c r="AL303" s="317"/>
      <c r="AM303" s="175" t="s">
        <v>67</v>
      </c>
      <c r="AQ303" s="131"/>
      <c r="AU303" s="153"/>
      <c r="AV303" s="390"/>
      <c r="AW303" s="153">
        <f t="shared" ca="1" si="4"/>
        <v>88</v>
      </c>
    </row>
    <row r="304" spans="1:49" ht="45" customHeight="1" outlineLevel="1" x14ac:dyDescent="0.2">
      <c r="A304" s="245"/>
      <c r="B304" s="183" t="s">
        <v>55</v>
      </c>
      <c r="C304" s="136" t="s">
        <v>846</v>
      </c>
      <c r="E304" s="175" t="s">
        <v>71</v>
      </c>
      <c r="F304" s="153" t="s">
        <v>72</v>
      </c>
      <c r="G304" s="131" t="s">
        <v>249</v>
      </c>
      <c r="H304" s="175" t="s">
        <v>59</v>
      </c>
      <c r="I304" s="203" t="s">
        <v>847</v>
      </c>
      <c r="J304" s="173">
        <v>1</v>
      </c>
      <c r="K304" s="326"/>
      <c r="L304" s="339">
        <v>1</v>
      </c>
      <c r="M304" s="183">
        <v>169</v>
      </c>
      <c r="P304" s="163"/>
      <c r="R304" s="153">
        <v>1930</v>
      </c>
      <c r="S304" s="183" t="s">
        <v>243</v>
      </c>
      <c r="T304" s="184"/>
      <c r="U304" s="189"/>
      <c r="V304" s="125"/>
      <c r="W304" s="352" t="s">
        <v>70</v>
      </c>
      <c r="X304" s="216" t="s">
        <v>64</v>
      </c>
      <c r="Y304" s="216" t="s">
        <v>65</v>
      </c>
      <c r="Z304" s="129" t="s">
        <v>66</v>
      </c>
      <c r="AA304" s="214"/>
      <c r="AB304" s="215"/>
      <c r="AC304" s="215"/>
      <c r="AD304" s="216"/>
      <c r="AI304" s="173"/>
      <c r="AJ304" s="237">
        <v>39328</v>
      </c>
      <c r="AK304" s="173">
        <v>2000</v>
      </c>
      <c r="AL304" s="317"/>
      <c r="AQ304" s="131"/>
      <c r="AU304" s="153"/>
      <c r="AV304" s="390"/>
      <c r="AW304" s="153" t="str">
        <f t="shared" ca="1" si="4"/>
        <v/>
      </c>
    </row>
    <row r="305" spans="1:49" ht="45" customHeight="1" x14ac:dyDescent="0.2">
      <c r="A305" s="245"/>
      <c r="B305" s="183" t="s">
        <v>55</v>
      </c>
      <c r="E305" s="175" t="s">
        <v>71</v>
      </c>
      <c r="F305" s="153" t="s">
        <v>72</v>
      </c>
      <c r="G305" s="131" t="s">
        <v>249</v>
      </c>
      <c r="H305" s="175" t="s">
        <v>59</v>
      </c>
      <c r="I305" s="183" t="s">
        <v>848</v>
      </c>
      <c r="J305" s="173">
        <v>1</v>
      </c>
      <c r="K305" s="326" t="s">
        <v>61</v>
      </c>
      <c r="L305" s="339">
        <v>1</v>
      </c>
      <c r="M305" s="183">
        <v>170</v>
      </c>
      <c r="N305" s="153">
        <v>1938</v>
      </c>
      <c r="P305" s="163"/>
      <c r="R305" s="153">
        <v>1930</v>
      </c>
      <c r="S305" s="183" t="s">
        <v>62</v>
      </c>
      <c r="T305" s="184"/>
      <c r="U305" s="189"/>
      <c r="V305" s="125"/>
      <c r="W305" s="352" t="s">
        <v>849</v>
      </c>
      <c r="X305" s="216" t="s">
        <v>64</v>
      </c>
      <c r="Y305" s="216" t="s">
        <v>65</v>
      </c>
      <c r="Z305" s="129" t="s">
        <v>66</v>
      </c>
      <c r="AA305" s="214"/>
      <c r="AB305" s="215">
        <v>14077</v>
      </c>
      <c r="AC305" s="215">
        <v>14077</v>
      </c>
      <c r="AD305" s="216"/>
      <c r="AG305" s="173">
        <v>1938</v>
      </c>
      <c r="AH305" s="173">
        <v>1930</v>
      </c>
      <c r="AI305" s="173"/>
      <c r="AJ305" s="189"/>
      <c r="AK305" s="173"/>
      <c r="AL305" s="317"/>
      <c r="AM305" s="175" t="s">
        <v>67</v>
      </c>
      <c r="AQ305" s="131"/>
      <c r="AU305" s="153"/>
      <c r="AV305" s="390"/>
      <c r="AW305" s="153">
        <f t="shared" ca="1" si="4"/>
        <v>88</v>
      </c>
    </row>
    <row r="306" spans="1:49" ht="45" customHeight="1" x14ac:dyDescent="0.2">
      <c r="A306" s="245"/>
      <c r="B306" s="183" t="s">
        <v>55</v>
      </c>
      <c r="E306" s="175" t="s">
        <v>91</v>
      </c>
      <c r="F306" s="153" t="s">
        <v>187</v>
      </c>
      <c r="G306" s="131" t="s">
        <v>334</v>
      </c>
      <c r="H306" s="175" t="s">
        <v>59</v>
      </c>
      <c r="I306" s="183" t="s">
        <v>328</v>
      </c>
      <c r="J306" s="173">
        <v>1</v>
      </c>
      <c r="K306" s="326" t="s">
        <v>61</v>
      </c>
      <c r="L306" s="339">
        <v>1</v>
      </c>
      <c r="M306" s="183">
        <v>171</v>
      </c>
      <c r="N306" s="153">
        <v>1938</v>
      </c>
      <c r="P306" s="163"/>
      <c r="R306" s="153">
        <v>1930</v>
      </c>
      <c r="S306" s="183" t="s">
        <v>62</v>
      </c>
      <c r="T306" s="184"/>
      <c r="U306" s="189"/>
      <c r="V306" s="125"/>
      <c r="W306" s="352" t="s">
        <v>850</v>
      </c>
      <c r="X306" s="216" t="s">
        <v>64</v>
      </c>
      <c r="Y306" s="216" t="s">
        <v>65</v>
      </c>
      <c r="Z306" s="129" t="s">
        <v>66</v>
      </c>
      <c r="AA306" s="214"/>
      <c r="AB306" s="215">
        <v>14076</v>
      </c>
      <c r="AC306" s="215">
        <v>14076</v>
      </c>
      <c r="AD306" s="216"/>
      <c r="AG306" s="173">
        <v>1938</v>
      </c>
      <c r="AH306" s="173">
        <v>1930</v>
      </c>
      <c r="AI306" s="173"/>
      <c r="AJ306" s="189"/>
      <c r="AK306" s="173"/>
      <c r="AL306" s="317"/>
      <c r="AM306" s="175" t="s">
        <v>67</v>
      </c>
      <c r="AQ306" s="131"/>
      <c r="AU306" s="153"/>
      <c r="AV306" s="390"/>
      <c r="AW306" s="153">
        <f t="shared" ca="1" si="4"/>
        <v>88</v>
      </c>
    </row>
    <row r="307" spans="1:49" ht="45" customHeight="1" x14ac:dyDescent="0.2">
      <c r="A307" s="245"/>
      <c r="B307" s="183" t="s">
        <v>55</v>
      </c>
      <c r="E307" s="175" t="s">
        <v>91</v>
      </c>
      <c r="F307" s="153" t="s">
        <v>187</v>
      </c>
      <c r="G307" s="131" t="s">
        <v>334</v>
      </c>
      <c r="H307" s="175" t="s">
        <v>59</v>
      </c>
      <c r="I307" s="183" t="s">
        <v>851</v>
      </c>
      <c r="J307" s="173">
        <v>1</v>
      </c>
      <c r="K307" s="326" t="s">
        <v>61</v>
      </c>
      <c r="L307" s="339">
        <v>1</v>
      </c>
      <c r="M307" s="183">
        <v>172</v>
      </c>
      <c r="N307" s="153">
        <v>1938</v>
      </c>
      <c r="P307" s="163"/>
      <c r="R307" s="153">
        <v>1930</v>
      </c>
      <c r="S307" s="183" t="s">
        <v>62</v>
      </c>
      <c r="T307" s="184"/>
      <c r="U307" s="189"/>
      <c r="V307" s="125"/>
      <c r="W307" s="352" t="s">
        <v>852</v>
      </c>
      <c r="X307" s="216" t="s">
        <v>64</v>
      </c>
      <c r="Y307" s="216" t="s">
        <v>65</v>
      </c>
      <c r="Z307" s="129" t="s">
        <v>66</v>
      </c>
      <c r="AA307" s="214"/>
      <c r="AB307" s="215">
        <v>14087</v>
      </c>
      <c r="AC307" s="215">
        <v>14087</v>
      </c>
      <c r="AD307" s="216"/>
      <c r="AG307" s="173">
        <v>1938</v>
      </c>
      <c r="AH307" s="173">
        <v>1930</v>
      </c>
      <c r="AI307" s="173"/>
      <c r="AJ307" s="189"/>
      <c r="AK307" s="173"/>
      <c r="AL307" s="317"/>
      <c r="AM307" s="175" t="s">
        <v>67</v>
      </c>
      <c r="AQ307" s="131"/>
      <c r="AU307" s="153"/>
      <c r="AV307" s="390"/>
      <c r="AW307" s="153">
        <f t="shared" ca="1" si="4"/>
        <v>88</v>
      </c>
    </row>
    <row r="308" spans="1:49" ht="45" customHeight="1" x14ac:dyDescent="0.2">
      <c r="A308" s="245"/>
      <c r="B308" s="183" t="s">
        <v>55</v>
      </c>
      <c r="E308" s="318" t="s">
        <v>71</v>
      </c>
      <c r="F308" s="154" t="s">
        <v>72</v>
      </c>
      <c r="G308" s="418" t="s">
        <v>722</v>
      </c>
      <c r="H308" s="318" t="s">
        <v>59</v>
      </c>
      <c r="I308" s="202" t="s">
        <v>853</v>
      </c>
      <c r="J308" s="173">
        <v>1</v>
      </c>
      <c r="K308" s="326" t="s">
        <v>61</v>
      </c>
      <c r="L308" s="339">
        <v>1</v>
      </c>
      <c r="M308" s="183">
        <v>173</v>
      </c>
      <c r="N308" s="153">
        <v>1938</v>
      </c>
      <c r="P308" s="163"/>
      <c r="R308" s="153">
        <v>1930</v>
      </c>
      <c r="S308" s="183" t="s">
        <v>62</v>
      </c>
      <c r="T308" s="184"/>
      <c r="U308" s="189"/>
      <c r="V308" s="125"/>
      <c r="W308" s="318" t="s">
        <v>854</v>
      </c>
      <c r="X308" s="283" t="s">
        <v>64</v>
      </c>
      <c r="Y308" s="283" t="s">
        <v>65</v>
      </c>
      <c r="Z308" s="351" t="s">
        <v>66</v>
      </c>
      <c r="AA308" s="214"/>
      <c r="AB308" s="215">
        <v>14158</v>
      </c>
      <c r="AC308" s="215">
        <v>14158</v>
      </c>
      <c r="AD308" s="216"/>
      <c r="AG308" s="173">
        <v>1938</v>
      </c>
      <c r="AH308" s="173">
        <v>1930</v>
      </c>
      <c r="AI308" s="173"/>
      <c r="AJ308" s="189"/>
      <c r="AK308" s="173"/>
      <c r="AL308" s="317"/>
      <c r="AM308" s="175" t="s">
        <v>67</v>
      </c>
      <c r="AQ308" s="131"/>
      <c r="AU308" s="153"/>
      <c r="AV308" s="390"/>
      <c r="AW308" s="153">
        <f t="shared" ca="1" si="4"/>
        <v>88</v>
      </c>
    </row>
    <row r="309" spans="1:49" ht="45" customHeight="1" x14ac:dyDescent="0.2">
      <c r="A309" s="245"/>
      <c r="B309" s="183" t="s">
        <v>55</v>
      </c>
      <c r="E309" s="175" t="s">
        <v>91</v>
      </c>
      <c r="F309" s="153" t="s">
        <v>92</v>
      </c>
      <c r="G309" s="131" t="s">
        <v>855</v>
      </c>
      <c r="H309" s="175" t="s">
        <v>59</v>
      </c>
      <c r="I309" s="183" t="s">
        <v>856</v>
      </c>
      <c r="J309" s="173">
        <v>1</v>
      </c>
      <c r="K309" s="326" t="s">
        <v>61</v>
      </c>
      <c r="L309" s="339">
        <v>1</v>
      </c>
      <c r="M309" s="183">
        <v>174</v>
      </c>
      <c r="N309" s="153">
        <v>1938</v>
      </c>
      <c r="P309" s="163"/>
      <c r="R309" s="153">
        <v>1930</v>
      </c>
      <c r="S309" s="183" t="s">
        <v>62</v>
      </c>
      <c r="T309" s="184"/>
      <c r="U309" s="189"/>
      <c r="V309" s="125"/>
      <c r="W309" s="352" t="s">
        <v>857</v>
      </c>
      <c r="X309" s="216" t="s">
        <v>64</v>
      </c>
      <c r="Y309" s="216" t="s">
        <v>65</v>
      </c>
      <c r="Z309" s="129" t="s">
        <v>66</v>
      </c>
      <c r="AA309" s="214"/>
      <c r="AB309" s="215"/>
      <c r="AC309" s="215">
        <v>15447</v>
      </c>
      <c r="AD309" s="216"/>
      <c r="AG309" s="173">
        <v>1942</v>
      </c>
      <c r="AH309" s="173">
        <v>1940</v>
      </c>
      <c r="AI309" s="173"/>
      <c r="AJ309" s="189"/>
      <c r="AK309" s="173"/>
      <c r="AL309" s="317"/>
      <c r="AM309" s="175" t="s">
        <v>67</v>
      </c>
      <c r="AQ309" s="131"/>
      <c r="AU309" s="153"/>
      <c r="AV309" s="390"/>
      <c r="AW309" s="153">
        <f t="shared" ca="1" si="4"/>
        <v>88</v>
      </c>
    </row>
    <row r="310" spans="1:49" ht="45" customHeight="1" outlineLevel="1" x14ac:dyDescent="0.2">
      <c r="A310" s="245"/>
      <c r="B310" s="183" t="s">
        <v>55</v>
      </c>
      <c r="E310" s="175" t="s">
        <v>91</v>
      </c>
      <c r="F310" s="153" t="s">
        <v>92</v>
      </c>
      <c r="G310" s="131" t="s">
        <v>855</v>
      </c>
      <c r="H310" s="175" t="s">
        <v>65</v>
      </c>
      <c r="I310" s="183" t="s">
        <v>858</v>
      </c>
      <c r="J310" s="173">
        <v>1</v>
      </c>
      <c r="K310" s="326" t="s">
        <v>61</v>
      </c>
      <c r="L310" s="339">
        <v>0</v>
      </c>
      <c r="M310" s="183">
        <v>174</v>
      </c>
      <c r="N310" s="153">
        <v>1938</v>
      </c>
      <c r="P310" s="163"/>
      <c r="R310" s="153">
        <v>1930</v>
      </c>
      <c r="S310" s="183" t="s">
        <v>62</v>
      </c>
      <c r="T310" s="184"/>
      <c r="U310" s="189"/>
      <c r="V310" s="125"/>
      <c r="W310" s="352" t="s">
        <v>859</v>
      </c>
      <c r="X310" s="216" t="s">
        <v>64</v>
      </c>
      <c r="Y310" s="216" t="s">
        <v>65</v>
      </c>
      <c r="Z310" s="129"/>
      <c r="AA310" s="214"/>
      <c r="AB310" s="215"/>
      <c r="AC310" s="215">
        <v>15970</v>
      </c>
      <c r="AD310" s="216"/>
      <c r="AG310" s="173">
        <v>1943</v>
      </c>
      <c r="AH310" s="173">
        <v>1940</v>
      </c>
      <c r="AI310" s="173"/>
      <c r="AJ310" s="189"/>
      <c r="AK310" s="173"/>
      <c r="AL310" s="317"/>
      <c r="AM310" s="175" t="s">
        <v>67</v>
      </c>
      <c r="AQ310" s="131"/>
      <c r="AU310" s="153"/>
      <c r="AV310" s="390"/>
      <c r="AW310" s="153">
        <f t="shared" ca="1" si="4"/>
        <v>88</v>
      </c>
    </row>
    <row r="311" spans="1:49" ht="45" customHeight="1" x14ac:dyDescent="0.2">
      <c r="A311" s="245"/>
      <c r="B311" s="183" t="s">
        <v>55</v>
      </c>
      <c r="E311" s="175" t="s">
        <v>91</v>
      </c>
      <c r="F311" s="153" t="s">
        <v>92</v>
      </c>
      <c r="G311" s="131" t="s">
        <v>855</v>
      </c>
      <c r="H311" s="175" t="s">
        <v>76</v>
      </c>
      <c r="I311" s="183" t="s">
        <v>860</v>
      </c>
      <c r="J311" s="173">
        <v>1</v>
      </c>
      <c r="K311" s="326" t="s">
        <v>61</v>
      </c>
      <c r="L311" s="339">
        <v>1</v>
      </c>
      <c r="M311" s="183">
        <v>175</v>
      </c>
      <c r="N311" s="153">
        <v>1938</v>
      </c>
      <c r="P311" s="163"/>
      <c r="R311" s="153">
        <v>1930</v>
      </c>
      <c r="S311" s="183" t="s">
        <v>62</v>
      </c>
      <c r="T311" s="184"/>
      <c r="U311" s="189"/>
      <c r="V311" s="125"/>
      <c r="W311" s="352" t="s">
        <v>861</v>
      </c>
      <c r="X311" s="216" t="s">
        <v>64</v>
      </c>
      <c r="Y311" s="216" t="s">
        <v>76</v>
      </c>
      <c r="Z311" s="129" t="s">
        <v>266</v>
      </c>
      <c r="AA311" s="214"/>
      <c r="AB311" s="215">
        <v>17007</v>
      </c>
      <c r="AC311" s="215">
        <v>17007</v>
      </c>
      <c r="AD311" s="216"/>
      <c r="AG311" s="173">
        <v>1946</v>
      </c>
      <c r="AH311" s="173">
        <v>1940</v>
      </c>
      <c r="AI311" s="173"/>
      <c r="AJ311" s="189"/>
      <c r="AK311" s="173"/>
      <c r="AL311" s="317"/>
      <c r="AM311" s="175" t="s">
        <v>90</v>
      </c>
      <c r="AQ311" s="131"/>
      <c r="AU311" s="153"/>
      <c r="AV311" s="390"/>
      <c r="AW311" s="153">
        <f t="shared" ca="1" si="4"/>
        <v>88</v>
      </c>
    </row>
    <row r="312" spans="1:49" ht="45" customHeight="1" x14ac:dyDescent="0.2">
      <c r="A312" s="245"/>
      <c r="B312" s="183" t="s">
        <v>55</v>
      </c>
      <c r="E312" s="175" t="s">
        <v>91</v>
      </c>
      <c r="F312" s="153" t="s">
        <v>92</v>
      </c>
      <c r="G312" s="131" t="s">
        <v>855</v>
      </c>
      <c r="H312" s="175" t="s">
        <v>65</v>
      </c>
      <c r="I312" s="183" t="s">
        <v>862</v>
      </c>
      <c r="J312" s="173">
        <v>1</v>
      </c>
      <c r="K312" s="326" t="s">
        <v>61</v>
      </c>
      <c r="L312" s="339">
        <v>1</v>
      </c>
      <c r="M312" s="183">
        <v>176</v>
      </c>
      <c r="N312" s="153">
        <v>1938</v>
      </c>
      <c r="P312" s="163"/>
      <c r="R312" s="153">
        <v>1930</v>
      </c>
      <c r="S312" s="183" t="s">
        <v>62</v>
      </c>
      <c r="T312" s="184"/>
      <c r="U312" s="189"/>
      <c r="V312" s="125"/>
      <c r="W312" s="352" t="s">
        <v>863</v>
      </c>
      <c r="X312" s="216" t="s">
        <v>64</v>
      </c>
      <c r="Y312" s="216" t="s">
        <v>65</v>
      </c>
      <c r="Z312" s="129"/>
      <c r="AA312" s="214"/>
      <c r="AB312" s="215">
        <v>17007</v>
      </c>
      <c r="AC312" s="215">
        <v>17007</v>
      </c>
      <c r="AD312" s="216"/>
      <c r="AG312" s="173">
        <v>1946</v>
      </c>
      <c r="AH312" s="173">
        <v>1940</v>
      </c>
      <c r="AI312" s="173"/>
      <c r="AJ312" s="189"/>
      <c r="AK312" s="173"/>
      <c r="AL312" s="317"/>
      <c r="AM312" s="175" t="s">
        <v>67</v>
      </c>
      <c r="AQ312" s="131"/>
      <c r="AU312" s="153"/>
      <c r="AV312" s="390"/>
      <c r="AW312" s="153">
        <f t="shared" ca="1" si="4"/>
        <v>88</v>
      </c>
    </row>
    <row r="313" spans="1:49" ht="45" customHeight="1" x14ac:dyDescent="0.2">
      <c r="A313" s="245"/>
      <c r="B313" s="183" t="s">
        <v>55</v>
      </c>
      <c r="E313" s="175" t="s">
        <v>91</v>
      </c>
      <c r="F313" s="153" t="s">
        <v>92</v>
      </c>
      <c r="G313" s="131" t="s">
        <v>855</v>
      </c>
      <c r="H313" s="175" t="s">
        <v>65</v>
      </c>
      <c r="I313" s="183" t="s">
        <v>864</v>
      </c>
      <c r="J313" s="173">
        <v>1</v>
      </c>
      <c r="K313" s="326" t="s">
        <v>61</v>
      </c>
      <c r="L313" s="339">
        <v>1</v>
      </c>
      <c r="M313" s="183">
        <v>177</v>
      </c>
      <c r="N313" s="153">
        <v>1938</v>
      </c>
      <c r="P313" s="163"/>
      <c r="R313" s="153">
        <v>1930</v>
      </c>
      <c r="S313" s="183" t="s">
        <v>62</v>
      </c>
      <c r="T313" s="184"/>
      <c r="U313" s="189"/>
      <c r="V313" s="125"/>
      <c r="W313" s="352" t="s">
        <v>865</v>
      </c>
      <c r="X313" s="216" t="s">
        <v>64</v>
      </c>
      <c r="Y313" s="216" t="s">
        <v>65</v>
      </c>
      <c r="Z313" s="129"/>
      <c r="AA313" s="214"/>
      <c r="AB313" s="215"/>
      <c r="AC313" s="215">
        <v>14660</v>
      </c>
      <c r="AD313" s="216"/>
      <c r="AG313" s="173">
        <v>1940</v>
      </c>
      <c r="AH313" s="173">
        <v>1940</v>
      </c>
      <c r="AI313" s="173"/>
      <c r="AJ313" s="189"/>
      <c r="AK313" s="173"/>
      <c r="AL313" s="317"/>
      <c r="AM313" s="175" t="s">
        <v>67</v>
      </c>
      <c r="AQ313" s="131"/>
      <c r="AU313" s="153"/>
      <c r="AV313" s="390"/>
      <c r="AW313" s="153">
        <f t="shared" ca="1" si="4"/>
        <v>88</v>
      </c>
    </row>
    <row r="314" spans="1:49" ht="45" customHeight="1" x14ac:dyDescent="0.2">
      <c r="A314" s="245"/>
      <c r="B314" s="183" t="s">
        <v>55</v>
      </c>
      <c r="C314" s="136" t="s">
        <v>866</v>
      </c>
      <c r="E314" s="175" t="s">
        <v>56</v>
      </c>
      <c r="F314" s="153" t="s">
        <v>57</v>
      </c>
      <c r="G314" s="131" t="s">
        <v>464</v>
      </c>
      <c r="H314" s="175" t="s">
        <v>59</v>
      </c>
      <c r="I314" s="183" t="s">
        <v>326</v>
      </c>
      <c r="J314" s="173">
        <v>1</v>
      </c>
      <c r="K314" s="326" t="s">
        <v>135</v>
      </c>
      <c r="L314" s="339">
        <v>1</v>
      </c>
      <c r="M314" s="183">
        <v>178</v>
      </c>
      <c r="P314" s="163"/>
      <c r="R314" s="153">
        <v>1930</v>
      </c>
      <c r="S314" s="183" t="s">
        <v>136</v>
      </c>
      <c r="T314" s="184"/>
      <c r="U314" s="189"/>
      <c r="V314" s="125"/>
      <c r="W314" s="352" t="s">
        <v>70</v>
      </c>
      <c r="X314" s="216" t="s">
        <v>64</v>
      </c>
      <c r="Y314" s="216" t="s">
        <v>65</v>
      </c>
      <c r="Z314" s="129" t="s">
        <v>66</v>
      </c>
      <c r="AA314" s="214"/>
      <c r="AB314" s="215"/>
      <c r="AC314" s="215" t="s">
        <v>137</v>
      </c>
      <c r="AD314" s="216"/>
      <c r="AE314" s="173">
        <v>1938</v>
      </c>
      <c r="AF314" s="173">
        <v>5</v>
      </c>
      <c r="AG314" s="173">
        <v>1938</v>
      </c>
      <c r="AI314" s="173"/>
      <c r="AJ314" s="189"/>
      <c r="AK314" s="173"/>
      <c r="AL314" s="317" t="s">
        <v>867</v>
      </c>
      <c r="AM314" s="175" t="s">
        <v>67</v>
      </c>
      <c r="AQ314" s="131"/>
      <c r="AU314" s="153"/>
      <c r="AV314" s="390"/>
      <c r="AW314" s="153" t="str">
        <f t="shared" ca="1" si="4"/>
        <v/>
      </c>
    </row>
    <row r="315" spans="1:49" ht="45" customHeight="1" x14ac:dyDescent="0.2">
      <c r="A315" s="245"/>
      <c r="B315" s="183" t="s">
        <v>55</v>
      </c>
      <c r="E315" s="318" t="s">
        <v>91</v>
      </c>
      <c r="F315" s="154" t="s">
        <v>92</v>
      </c>
      <c r="G315" s="418" t="s">
        <v>868</v>
      </c>
      <c r="H315" s="318" t="s">
        <v>59</v>
      </c>
      <c r="I315" s="202" t="s">
        <v>869</v>
      </c>
      <c r="J315" s="173">
        <v>1</v>
      </c>
      <c r="K315" s="326" t="s">
        <v>61</v>
      </c>
      <c r="L315" s="339">
        <v>1</v>
      </c>
      <c r="M315" s="183">
        <v>179</v>
      </c>
      <c r="N315" s="153">
        <v>1938</v>
      </c>
      <c r="P315" s="163"/>
      <c r="R315" s="153">
        <v>1930</v>
      </c>
      <c r="S315" s="183" t="s">
        <v>62</v>
      </c>
      <c r="T315" s="184"/>
      <c r="U315" s="189"/>
      <c r="V315" s="125"/>
      <c r="W315" s="318" t="s">
        <v>870</v>
      </c>
      <c r="X315" s="283" t="s">
        <v>64</v>
      </c>
      <c r="Y315" s="283" t="s">
        <v>65</v>
      </c>
      <c r="Z315" s="351" t="s">
        <v>66</v>
      </c>
      <c r="AA315" s="214"/>
      <c r="AB315" s="215">
        <v>14104</v>
      </c>
      <c r="AC315" s="215">
        <v>14104</v>
      </c>
      <c r="AD315" s="216"/>
      <c r="AG315" s="173">
        <v>1938</v>
      </c>
      <c r="AH315" s="173">
        <v>1930</v>
      </c>
      <c r="AI315" s="173"/>
      <c r="AJ315" s="189"/>
      <c r="AK315" s="173"/>
      <c r="AL315" s="317"/>
      <c r="AM315" s="175" t="s">
        <v>67</v>
      </c>
      <c r="AQ315" s="131"/>
      <c r="AU315" s="153"/>
      <c r="AV315" s="390"/>
      <c r="AW315" s="153">
        <f t="shared" ca="1" si="4"/>
        <v>88</v>
      </c>
    </row>
    <row r="316" spans="1:49" ht="45" customHeight="1" x14ac:dyDescent="0.2">
      <c r="A316" s="245"/>
      <c r="B316" s="183" t="s">
        <v>55</v>
      </c>
      <c r="E316" s="253" t="s">
        <v>91</v>
      </c>
      <c r="F316" s="157" t="s">
        <v>698</v>
      </c>
      <c r="G316" s="156" t="s">
        <v>871</v>
      </c>
      <c r="H316" s="253" t="s">
        <v>59</v>
      </c>
      <c r="I316" s="185" t="s">
        <v>872</v>
      </c>
      <c r="J316" s="173">
        <v>1</v>
      </c>
      <c r="K316" s="326" t="s">
        <v>61</v>
      </c>
      <c r="L316" s="339">
        <v>1</v>
      </c>
      <c r="M316" s="183">
        <v>180</v>
      </c>
      <c r="N316" s="153">
        <v>1938</v>
      </c>
      <c r="P316" s="163"/>
      <c r="R316" s="153">
        <v>1930</v>
      </c>
      <c r="S316" s="183" t="s">
        <v>62</v>
      </c>
      <c r="T316" s="184"/>
      <c r="U316" s="189"/>
      <c r="V316" s="125"/>
      <c r="W316" s="318" t="s">
        <v>873</v>
      </c>
      <c r="X316" s="283" t="s">
        <v>64</v>
      </c>
      <c r="Y316" s="283" t="s">
        <v>65</v>
      </c>
      <c r="Z316" s="351" t="s">
        <v>66</v>
      </c>
      <c r="AA316" s="214"/>
      <c r="AB316" s="215">
        <v>14174</v>
      </c>
      <c r="AC316" s="215">
        <v>14174</v>
      </c>
      <c r="AD316" s="216"/>
      <c r="AG316" s="173">
        <v>1938</v>
      </c>
      <c r="AH316" s="173">
        <v>1930</v>
      </c>
      <c r="AI316" s="173"/>
      <c r="AJ316" s="189"/>
      <c r="AK316" s="173"/>
      <c r="AL316" s="317"/>
      <c r="AM316" s="175" t="s">
        <v>67</v>
      </c>
      <c r="AQ316" s="131"/>
      <c r="AR316" s="175" t="s">
        <v>81</v>
      </c>
      <c r="AT316" s="153">
        <v>2022</v>
      </c>
      <c r="AU316" s="153" t="s">
        <v>7859</v>
      </c>
      <c r="AV316" s="390"/>
      <c r="AW316" s="153">
        <f t="shared" ca="1" si="4"/>
        <v>88</v>
      </c>
    </row>
    <row r="317" spans="1:49" ht="45" customHeight="1" x14ac:dyDescent="0.2">
      <c r="A317" s="245"/>
      <c r="B317" s="183" t="s">
        <v>55</v>
      </c>
      <c r="E317" s="175" t="s">
        <v>91</v>
      </c>
      <c r="F317" s="153" t="s">
        <v>698</v>
      </c>
      <c r="G317" s="131" t="s">
        <v>699</v>
      </c>
      <c r="H317" s="175" t="s">
        <v>59</v>
      </c>
      <c r="I317" s="183" t="s">
        <v>874</v>
      </c>
      <c r="J317" s="173">
        <v>1</v>
      </c>
      <c r="K317" s="326" t="s">
        <v>61</v>
      </c>
      <c r="L317" s="339">
        <v>0</v>
      </c>
      <c r="M317" s="183">
        <v>180</v>
      </c>
      <c r="N317" s="153">
        <v>1938</v>
      </c>
      <c r="P317" s="163"/>
      <c r="R317" s="153">
        <v>1930</v>
      </c>
      <c r="S317" s="183" t="s">
        <v>62</v>
      </c>
      <c r="T317" s="184"/>
      <c r="U317" s="189"/>
      <c r="V317" s="125"/>
      <c r="W317" s="352" t="s">
        <v>875</v>
      </c>
      <c r="X317" s="216" t="s">
        <v>64</v>
      </c>
      <c r="Y317" s="216" t="s">
        <v>65</v>
      </c>
      <c r="Z317" s="129" t="s">
        <v>66</v>
      </c>
      <c r="AA317" s="214"/>
      <c r="AB317" s="215">
        <v>14174</v>
      </c>
      <c r="AC317" s="215">
        <v>14174</v>
      </c>
      <c r="AD317" s="216"/>
      <c r="AG317" s="173">
        <v>1938</v>
      </c>
      <c r="AH317" s="173">
        <v>1930</v>
      </c>
      <c r="AI317" s="173"/>
      <c r="AJ317" s="189"/>
      <c r="AK317" s="173"/>
      <c r="AL317" s="317"/>
      <c r="AM317" s="175" t="s">
        <v>67</v>
      </c>
      <c r="AQ317" s="131"/>
      <c r="AU317" s="153"/>
      <c r="AV317" s="390"/>
      <c r="AW317" s="153">
        <f t="shared" ca="1" si="4"/>
        <v>88</v>
      </c>
    </row>
    <row r="318" spans="1:49" ht="45" customHeight="1" x14ac:dyDescent="0.2">
      <c r="A318" s="245"/>
      <c r="B318" s="183" t="s">
        <v>55</v>
      </c>
      <c r="E318" s="175" t="s">
        <v>91</v>
      </c>
      <c r="F318" s="153" t="s">
        <v>698</v>
      </c>
      <c r="G318" s="131" t="s">
        <v>699</v>
      </c>
      <c r="H318" s="175" t="s">
        <v>59</v>
      </c>
      <c r="I318" s="183" t="s">
        <v>696</v>
      </c>
      <c r="J318" s="173">
        <v>1</v>
      </c>
      <c r="K318" s="326" t="s">
        <v>135</v>
      </c>
      <c r="L318" s="339">
        <v>0</v>
      </c>
      <c r="M318" s="183">
        <v>180</v>
      </c>
      <c r="N318" s="153">
        <v>1938</v>
      </c>
      <c r="P318" s="163"/>
      <c r="R318" s="153">
        <v>1930</v>
      </c>
      <c r="S318" s="183" t="s">
        <v>136</v>
      </c>
      <c r="T318" s="184"/>
      <c r="U318" s="189"/>
      <c r="V318" s="125"/>
      <c r="W318" s="352" t="s">
        <v>876</v>
      </c>
      <c r="X318" s="216" t="s">
        <v>64</v>
      </c>
      <c r="Y318" s="216" t="s">
        <v>65</v>
      </c>
      <c r="Z318" s="129" t="s">
        <v>66</v>
      </c>
      <c r="AA318" s="214"/>
      <c r="AB318" s="215" t="s">
        <v>137</v>
      </c>
      <c r="AC318" s="215" t="s">
        <v>137</v>
      </c>
      <c r="AD318" s="216"/>
      <c r="AE318" s="173">
        <v>1953</v>
      </c>
      <c r="AF318" s="173">
        <v>17</v>
      </c>
      <c r="AG318" s="173">
        <v>1938</v>
      </c>
      <c r="AH318" s="173">
        <v>1930</v>
      </c>
      <c r="AI318" s="173"/>
      <c r="AJ318" s="189"/>
      <c r="AK318" s="173"/>
      <c r="AL318" s="317" t="s">
        <v>877</v>
      </c>
      <c r="AQ318" s="131"/>
      <c r="AU318" s="153"/>
      <c r="AV318" s="390"/>
      <c r="AW318" s="153">
        <f t="shared" ca="1" si="4"/>
        <v>88</v>
      </c>
    </row>
    <row r="319" spans="1:49" ht="45" customHeight="1" outlineLevel="1" x14ac:dyDescent="0.2">
      <c r="A319" s="245"/>
      <c r="B319" s="183" t="s">
        <v>55</v>
      </c>
      <c r="E319" s="318" t="s">
        <v>71</v>
      </c>
      <c r="F319" s="154" t="s">
        <v>180</v>
      </c>
      <c r="G319" s="418" t="s">
        <v>612</v>
      </c>
      <c r="H319" s="318" t="s">
        <v>76</v>
      </c>
      <c r="I319" s="202" t="s">
        <v>878</v>
      </c>
      <c r="J319" s="173">
        <v>1</v>
      </c>
      <c r="K319" s="326" t="s">
        <v>61</v>
      </c>
      <c r="L319" s="339">
        <v>1</v>
      </c>
      <c r="M319" s="183">
        <v>181</v>
      </c>
      <c r="N319" s="153">
        <v>1938</v>
      </c>
      <c r="P319" s="163"/>
      <c r="R319" s="153">
        <v>1930</v>
      </c>
      <c r="S319" s="183" t="s">
        <v>62</v>
      </c>
      <c r="T319" s="184"/>
      <c r="U319" s="189"/>
      <c r="V319" s="125"/>
      <c r="W319" s="318" t="s">
        <v>8067</v>
      </c>
      <c r="X319" s="283" t="s">
        <v>64</v>
      </c>
      <c r="Y319" s="283" t="s">
        <v>76</v>
      </c>
      <c r="Z319" s="351" t="s">
        <v>66</v>
      </c>
      <c r="AA319" s="214"/>
      <c r="AB319" s="215">
        <v>14114</v>
      </c>
      <c r="AC319" s="215">
        <v>14114</v>
      </c>
      <c r="AD319" s="216"/>
      <c r="AG319" s="173">
        <v>1938</v>
      </c>
      <c r="AH319" s="173">
        <v>1930</v>
      </c>
      <c r="AI319" s="173"/>
      <c r="AJ319" s="189"/>
      <c r="AK319" s="173"/>
      <c r="AL319" s="317" t="s">
        <v>444</v>
      </c>
      <c r="AM319" s="175" t="s">
        <v>67</v>
      </c>
      <c r="AQ319" s="131"/>
      <c r="AU319" s="153"/>
      <c r="AV319" s="390"/>
      <c r="AW319" s="153">
        <f t="shared" ca="1" si="4"/>
        <v>88</v>
      </c>
    </row>
    <row r="320" spans="1:49" ht="45" customHeight="1" x14ac:dyDescent="0.2">
      <c r="A320" s="245"/>
      <c r="B320" s="183" t="s">
        <v>55</v>
      </c>
      <c r="E320" s="318" t="s">
        <v>71</v>
      </c>
      <c r="F320" s="154" t="s">
        <v>180</v>
      </c>
      <c r="G320" s="418" t="s">
        <v>612</v>
      </c>
      <c r="H320" s="318" t="s">
        <v>76</v>
      </c>
      <c r="I320" s="202" t="s">
        <v>457</v>
      </c>
      <c r="J320" s="173">
        <v>1</v>
      </c>
      <c r="K320" s="326" t="s">
        <v>61</v>
      </c>
      <c r="L320" s="339">
        <v>1</v>
      </c>
      <c r="M320" s="183">
        <v>182</v>
      </c>
      <c r="N320" s="153">
        <v>1938</v>
      </c>
      <c r="P320" s="163"/>
      <c r="R320" s="153">
        <v>1930</v>
      </c>
      <c r="S320" s="183" t="s">
        <v>62</v>
      </c>
      <c r="T320" s="184"/>
      <c r="U320" s="189"/>
      <c r="V320" s="125"/>
      <c r="W320" s="318" t="s">
        <v>8068</v>
      </c>
      <c r="X320" s="283" t="s">
        <v>64</v>
      </c>
      <c r="Y320" s="283" t="s">
        <v>76</v>
      </c>
      <c r="Z320" s="351" t="s">
        <v>66</v>
      </c>
      <c r="AA320" s="214"/>
      <c r="AB320" s="215">
        <v>14114</v>
      </c>
      <c r="AC320" s="215">
        <v>14114</v>
      </c>
      <c r="AD320" s="216"/>
      <c r="AG320" s="173">
        <v>1938</v>
      </c>
      <c r="AH320" s="173">
        <v>1930</v>
      </c>
      <c r="AI320" s="173"/>
      <c r="AJ320" s="189"/>
      <c r="AK320" s="173"/>
      <c r="AL320" s="317" t="s">
        <v>444</v>
      </c>
      <c r="AM320" s="175" t="s">
        <v>67</v>
      </c>
      <c r="AQ320" s="131"/>
      <c r="AU320" s="153"/>
      <c r="AV320" s="390"/>
      <c r="AW320" s="153">
        <f t="shared" ca="1" si="4"/>
        <v>88</v>
      </c>
    </row>
    <row r="321" spans="1:49" ht="45" customHeight="1" x14ac:dyDescent="0.2">
      <c r="A321" s="245"/>
      <c r="B321" s="183" t="s">
        <v>55</v>
      </c>
      <c r="E321" s="175" t="s">
        <v>91</v>
      </c>
      <c r="F321" s="153" t="s">
        <v>92</v>
      </c>
      <c r="G321" s="131" t="s">
        <v>879</v>
      </c>
      <c r="H321" s="175" t="s">
        <v>880</v>
      </c>
      <c r="I321" s="183" t="s">
        <v>881</v>
      </c>
      <c r="J321" s="173">
        <v>1</v>
      </c>
      <c r="K321" s="326" t="s">
        <v>135</v>
      </c>
      <c r="L321" s="339">
        <v>1</v>
      </c>
      <c r="M321" s="183">
        <v>183</v>
      </c>
      <c r="N321" s="153">
        <v>1938</v>
      </c>
      <c r="P321" s="163"/>
      <c r="R321" s="153">
        <v>1930</v>
      </c>
      <c r="S321" s="183" t="s">
        <v>136</v>
      </c>
      <c r="T321" s="184"/>
      <c r="U321" s="189"/>
      <c r="V321" s="125"/>
      <c r="W321" s="352" t="s">
        <v>70</v>
      </c>
      <c r="X321" s="216" t="s">
        <v>64</v>
      </c>
      <c r="Y321" s="216" t="s">
        <v>292</v>
      </c>
      <c r="Z321" s="129"/>
      <c r="AA321" s="214"/>
      <c r="AB321" s="215" t="s">
        <v>137</v>
      </c>
      <c r="AC321" s="215"/>
      <c r="AD321" s="216"/>
      <c r="AE321" s="173">
        <v>1939</v>
      </c>
      <c r="AF321" s="173">
        <v>7</v>
      </c>
      <c r="AG321" s="173">
        <v>1939</v>
      </c>
      <c r="AI321" s="173"/>
      <c r="AJ321" s="189"/>
      <c r="AK321" s="173"/>
      <c r="AL321" s="317" t="s">
        <v>882</v>
      </c>
      <c r="AQ321" s="131"/>
      <c r="AU321" s="153"/>
      <c r="AV321" s="390"/>
      <c r="AW321" s="153">
        <f t="shared" ca="1" si="4"/>
        <v>88</v>
      </c>
    </row>
    <row r="322" spans="1:49" ht="45" customHeight="1" x14ac:dyDescent="0.2">
      <c r="A322" s="245"/>
      <c r="B322" s="183" t="s">
        <v>55</v>
      </c>
      <c r="E322" s="175" t="s">
        <v>71</v>
      </c>
      <c r="F322" s="153" t="s">
        <v>883</v>
      </c>
      <c r="G322" s="131" t="s">
        <v>884</v>
      </c>
      <c r="H322" s="175" t="s">
        <v>379</v>
      </c>
      <c r="I322" s="183" t="s">
        <v>885</v>
      </c>
      <c r="J322" s="284">
        <v>1</v>
      </c>
      <c r="K322" s="326" t="s">
        <v>61</v>
      </c>
      <c r="L322" s="339">
        <v>1</v>
      </c>
      <c r="M322" s="183">
        <v>184</v>
      </c>
      <c r="N322" s="153">
        <v>1938</v>
      </c>
      <c r="P322" s="163"/>
      <c r="R322" s="153">
        <v>1930</v>
      </c>
      <c r="S322" s="183" t="s">
        <v>62</v>
      </c>
      <c r="T322" s="184"/>
      <c r="U322" s="189"/>
      <c r="V322" s="125"/>
      <c r="W322" s="352" t="s">
        <v>886</v>
      </c>
      <c r="X322" s="216" t="s">
        <v>99</v>
      </c>
      <c r="Y322" s="216" t="s">
        <v>382</v>
      </c>
      <c r="Z322" s="129"/>
      <c r="AA322" s="214"/>
      <c r="AB322" s="215">
        <v>14241</v>
      </c>
      <c r="AC322" s="215">
        <v>14241</v>
      </c>
      <c r="AD322" s="216"/>
      <c r="AG322" s="173">
        <v>1938</v>
      </c>
      <c r="AH322" s="173">
        <v>1930</v>
      </c>
      <c r="AI322" s="173"/>
      <c r="AJ322" s="189"/>
      <c r="AK322" s="173"/>
      <c r="AL322" s="317"/>
      <c r="AM322" s="175" t="s">
        <v>67</v>
      </c>
      <c r="AO322" s="153" t="s">
        <v>67</v>
      </c>
      <c r="AQ322" s="131"/>
      <c r="AU322" s="153"/>
      <c r="AV322" s="390"/>
      <c r="AW322" s="153">
        <f t="shared" ref="AW322:AW385" ca="1" si="5">IF(N322&lt;&gt;0,(YEAR( TODAY())-N322),(""))</f>
        <v>88</v>
      </c>
    </row>
    <row r="323" spans="1:49" ht="45" customHeight="1" x14ac:dyDescent="0.2">
      <c r="A323" s="245"/>
      <c r="B323" s="183" t="s">
        <v>55</v>
      </c>
      <c r="E323" s="175" t="s">
        <v>71</v>
      </c>
      <c r="F323" s="153" t="s">
        <v>883</v>
      </c>
      <c r="G323" s="131" t="s">
        <v>887</v>
      </c>
      <c r="H323" s="175" t="s">
        <v>65</v>
      </c>
      <c r="I323" s="183" t="s">
        <v>888</v>
      </c>
      <c r="J323" s="173">
        <v>1</v>
      </c>
      <c r="K323" s="326" t="s">
        <v>61</v>
      </c>
      <c r="L323" s="339">
        <v>1</v>
      </c>
      <c r="M323" s="183">
        <v>185</v>
      </c>
      <c r="N323" s="153">
        <v>1938</v>
      </c>
      <c r="P323" s="163"/>
      <c r="R323" s="153">
        <v>1930</v>
      </c>
      <c r="S323" s="183" t="s">
        <v>62</v>
      </c>
      <c r="T323" s="184"/>
      <c r="U323" s="189"/>
      <c r="V323" s="125"/>
      <c r="W323" s="352" t="s">
        <v>889</v>
      </c>
      <c r="X323" s="216" t="s">
        <v>64</v>
      </c>
      <c r="Y323" s="216" t="s">
        <v>65</v>
      </c>
      <c r="Z323" s="129" t="s">
        <v>890</v>
      </c>
      <c r="AA323" s="214"/>
      <c r="AB323" s="215">
        <v>14214</v>
      </c>
      <c r="AC323" s="215">
        <v>14214</v>
      </c>
      <c r="AD323" s="216"/>
      <c r="AG323" s="173">
        <v>1938</v>
      </c>
      <c r="AH323" s="173">
        <v>1930</v>
      </c>
      <c r="AI323" s="173"/>
      <c r="AJ323" s="189"/>
      <c r="AK323" s="173"/>
      <c r="AL323" s="317"/>
      <c r="AM323" s="175" t="s">
        <v>67</v>
      </c>
      <c r="AQ323" s="131"/>
      <c r="AU323" s="153" t="s">
        <v>891</v>
      </c>
      <c r="AV323" s="390"/>
      <c r="AW323" s="153">
        <f t="shared" ca="1" si="5"/>
        <v>88</v>
      </c>
    </row>
    <row r="324" spans="1:49" ht="45" customHeight="1" x14ac:dyDescent="0.2">
      <c r="A324" s="245"/>
      <c r="B324" s="183" t="s">
        <v>55</v>
      </c>
      <c r="E324" s="175" t="s">
        <v>71</v>
      </c>
      <c r="F324" s="153" t="s">
        <v>883</v>
      </c>
      <c r="G324" s="131" t="s">
        <v>892</v>
      </c>
      <c r="H324" s="175" t="s">
        <v>65</v>
      </c>
      <c r="I324" s="183" t="s">
        <v>893</v>
      </c>
      <c r="J324" s="173">
        <v>1</v>
      </c>
      <c r="K324" s="326" t="s">
        <v>61</v>
      </c>
      <c r="L324" s="339">
        <v>0</v>
      </c>
      <c r="M324" s="183">
        <v>186</v>
      </c>
      <c r="N324" s="153">
        <v>1938</v>
      </c>
      <c r="P324" s="163"/>
      <c r="R324" s="153">
        <v>1930</v>
      </c>
      <c r="S324" s="183" t="s">
        <v>62</v>
      </c>
      <c r="T324" s="184"/>
      <c r="U324" s="189"/>
      <c r="V324" s="125"/>
      <c r="W324" s="352" t="s">
        <v>894</v>
      </c>
      <c r="X324" s="216" t="s">
        <v>64</v>
      </c>
      <c r="Y324" s="216" t="s">
        <v>65</v>
      </c>
      <c r="Z324" s="129"/>
      <c r="AA324" s="214"/>
      <c r="AB324" s="215">
        <v>14259</v>
      </c>
      <c r="AC324" s="215">
        <v>14259</v>
      </c>
      <c r="AD324" s="216"/>
      <c r="AG324" s="173">
        <v>1939</v>
      </c>
      <c r="AH324" s="173">
        <v>1930</v>
      </c>
      <c r="AI324" s="173"/>
      <c r="AJ324" s="189"/>
      <c r="AK324" s="173"/>
      <c r="AL324" s="317"/>
      <c r="AM324" s="175" t="s">
        <v>67</v>
      </c>
      <c r="AO324" s="153" t="s">
        <v>61</v>
      </c>
      <c r="AP324" s="153" t="s">
        <v>81</v>
      </c>
      <c r="AQ324" s="131"/>
      <c r="AU324" s="153" t="s">
        <v>895</v>
      </c>
      <c r="AV324" s="390"/>
      <c r="AW324" s="153">
        <f t="shared" ca="1" si="5"/>
        <v>88</v>
      </c>
    </row>
    <row r="325" spans="1:49" ht="45" customHeight="1" outlineLevel="1" x14ac:dyDescent="0.2">
      <c r="A325" s="245"/>
      <c r="B325" s="183" t="s">
        <v>55</v>
      </c>
      <c r="E325" s="175" t="s">
        <v>71</v>
      </c>
      <c r="F325" s="153" t="s">
        <v>883</v>
      </c>
      <c r="G325" s="131" t="s">
        <v>892</v>
      </c>
      <c r="H325" s="175" t="s">
        <v>487</v>
      </c>
      <c r="I325" s="183" t="s">
        <v>896</v>
      </c>
      <c r="J325" s="173">
        <v>1</v>
      </c>
      <c r="K325" s="326" t="s">
        <v>61</v>
      </c>
      <c r="L325" s="339">
        <v>1</v>
      </c>
      <c r="M325" s="183">
        <v>186</v>
      </c>
      <c r="N325" s="153">
        <v>1938</v>
      </c>
      <c r="P325" s="163"/>
      <c r="R325" s="153">
        <v>1930</v>
      </c>
      <c r="S325" s="183" t="s">
        <v>62</v>
      </c>
      <c r="T325" s="184"/>
      <c r="U325" s="189"/>
      <c r="V325" s="125"/>
      <c r="W325" s="352" t="s">
        <v>897</v>
      </c>
      <c r="X325" s="216" t="s">
        <v>64</v>
      </c>
      <c r="Y325" s="216" t="s">
        <v>518</v>
      </c>
      <c r="Z325" s="129"/>
      <c r="AA325" s="214"/>
      <c r="AB325" s="215">
        <v>14259</v>
      </c>
      <c r="AC325" s="215">
        <v>14259</v>
      </c>
      <c r="AD325" s="216"/>
      <c r="AG325" s="173">
        <v>1939</v>
      </c>
      <c r="AH325" s="173">
        <v>1930</v>
      </c>
      <c r="AI325" s="173"/>
      <c r="AJ325" s="189"/>
      <c r="AK325" s="173"/>
      <c r="AL325" s="317"/>
      <c r="AM325" s="175" t="s">
        <v>67</v>
      </c>
      <c r="AO325" s="153" t="s">
        <v>61</v>
      </c>
      <c r="AP325" s="153" t="s">
        <v>81</v>
      </c>
      <c r="AQ325" s="131"/>
      <c r="AU325" s="153"/>
      <c r="AV325" s="390"/>
      <c r="AW325" s="153">
        <f t="shared" ca="1" si="5"/>
        <v>88</v>
      </c>
    </row>
    <row r="326" spans="1:49" ht="45" customHeight="1" x14ac:dyDescent="0.2">
      <c r="A326" s="245"/>
      <c r="B326" s="183" t="s">
        <v>55</v>
      </c>
      <c r="E326" s="175" t="s">
        <v>91</v>
      </c>
      <c r="F326" s="153" t="s">
        <v>187</v>
      </c>
      <c r="G326" s="131" t="s">
        <v>898</v>
      </c>
      <c r="H326" s="175" t="s">
        <v>59</v>
      </c>
      <c r="I326" s="183" t="s">
        <v>130</v>
      </c>
      <c r="J326" s="173">
        <v>1</v>
      </c>
      <c r="K326" s="326" t="s">
        <v>61</v>
      </c>
      <c r="L326" s="339">
        <v>1</v>
      </c>
      <c r="M326" s="183">
        <v>187</v>
      </c>
      <c r="N326" s="153">
        <v>1938</v>
      </c>
      <c r="P326" s="163"/>
      <c r="R326" s="153">
        <v>1930</v>
      </c>
      <c r="S326" s="183" t="s">
        <v>62</v>
      </c>
      <c r="T326" s="184"/>
      <c r="U326" s="189"/>
      <c r="V326" s="125"/>
      <c r="W326" s="352" t="s">
        <v>899</v>
      </c>
      <c r="X326" s="216" t="s">
        <v>64</v>
      </c>
      <c r="Y326" s="216" t="s">
        <v>65</v>
      </c>
      <c r="Z326" s="129" t="s">
        <v>66</v>
      </c>
      <c r="AA326" s="214"/>
      <c r="AB326" s="215"/>
      <c r="AC326" s="215">
        <v>14601</v>
      </c>
      <c r="AD326" s="216"/>
      <c r="AE326" s="173">
        <v>1939</v>
      </c>
      <c r="AF326" s="173">
        <v>8</v>
      </c>
      <c r="AG326" s="173">
        <v>1939</v>
      </c>
      <c r="AH326" s="173">
        <v>1930</v>
      </c>
      <c r="AI326" s="173"/>
      <c r="AJ326" s="189"/>
      <c r="AK326" s="173"/>
      <c r="AL326" s="317"/>
      <c r="AM326" s="175" t="s">
        <v>67</v>
      </c>
      <c r="AQ326" s="131"/>
      <c r="AU326" s="153"/>
      <c r="AV326" s="390"/>
      <c r="AW326" s="153">
        <f t="shared" ca="1" si="5"/>
        <v>88</v>
      </c>
    </row>
    <row r="327" spans="1:49" ht="45" customHeight="1" x14ac:dyDescent="0.2">
      <c r="A327" s="245"/>
      <c r="B327" s="183" t="s">
        <v>55</v>
      </c>
      <c r="E327" s="175" t="s">
        <v>91</v>
      </c>
      <c r="F327" s="153" t="s">
        <v>698</v>
      </c>
      <c r="G327" s="131" t="s">
        <v>900</v>
      </c>
      <c r="H327" s="175" t="s">
        <v>59</v>
      </c>
      <c r="I327" s="183" t="s">
        <v>901</v>
      </c>
      <c r="J327" s="173">
        <v>1</v>
      </c>
      <c r="K327" s="326" t="s">
        <v>61</v>
      </c>
      <c r="L327" s="339">
        <v>1</v>
      </c>
      <c r="M327" s="183">
        <v>188</v>
      </c>
      <c r="N327" s="153">
        <v>1938</v>
      </c>
      <c r="P327" s="163"/>
      <c r="R327" s="153">
        <v>1930</v>
      </c>
      <c r="S327" s="183" t="s">
        <v>62</v>
      </c>
      <c r="T327" s="184"/>
      <c r="U327" s="189"/>
      <c r="V327" s="125"/>
      <c r="W327" s="352" t="s">
        <v>902</v>
      </c>
      <c r="X327" s="216" t="s">
        <v>64</v>
      </c>
      <c r="Y327" s="216" t="s">
        <v>65</v>
      </c>
      <c r="Z327" s="129" t="s">
        <v>66</v>
      </c>
      <c r="AA327" s="214"/>
      <c r="AB327" s="215">
        <v>14240</v>
      </c>
      <c r="AC327" s="215">
        <v>14240</v>
      </c>
      <c r="AD327" s="216"/>
      <c r="AG327" s="173">
        <v>1938</v>
      </c>
      <c r="AH327" s="173">
        <v>1930</v>
      </c>
      <c r="AI327" s="173"/>
      <c r="AJ327" s="189"/>
      <c r="AK327" s="173"/>
      <c r="AL327" s="317"/>
      <c r="AM327" s="175" t="s">
        <v>67</v>
      </c>
      <c r="AO327" s="153" t="s">
        <v>144</v>
      </c>
      <c r="AQ327" s="131" t="s">
        <v>112</v>
      </c>
      <c r="AU327" s="153"/>
      <c r="AV327" s="390"/>
      <c r="AW327" s="153">
        <f t="shared" ca="1" si="5"/>
        <v>88</v>
      </c>
    </row>
    <row r="328" spans="1:49" ht="45" customHeight="1" x14ac:dyDescent="0.2">
      <c r="A328" s="245"/>
      <c r="B328" s="183" t="s">
        <v>55</v>
      </c>
      <c r="E328" s="175" t="s">
        <v>91</v>
      </c>
      <c r="F328" s="153" t="s">
        <v>698</v>
      </c>
      <c r="G328" s="131" t="s">
        <v>903</v>
      </c>
      <c r="H328" s="175" t="s">
        <v>65</v>
      </c>
      <c r="I328" s="183" t="s">
        <v>904</v>
      </c>
      <c r="J328" s="173">
        <v>1</v>
      </c>
      <c r="K328" s="326" t="s">
        <v>61</v>
      </c>
      <c r="L328" s="339">
        <v>1</v>
      </c>
      <c r="M328" s="183">
        <v>189</v>
      </c>
      <c r="N328" s="153">
        <v>1938</v>
      </c>
      <c r="P328" s="163"/>
      <c r="R328" s="153">
        <v>1930</v>
      </c>
      <c r="S328" s="183" t="s">
        <v>62</v>
      </c>
      <c r="T328" s="184"/>
      <c r="U328" s="189"/>
      <c r="V328" s="125"/>
      <c r="W328" s="352" t="s">
        <v>905</v>
      </c>
      <c r="X328" s="216" t="s">
        <v>64</v>
      </c>
      <c r="Y328" s="216" t="s">
        <v>65</v>
      </c>
      <c r="Z328" s="129"/>
      <c r="AA328" s="214"/>
      <c r="AB328" s="215">
        <v>14487</v>
      </c>
      <c r="AC328" s="215"/>
      <c r="AD328" s="153"/>
      <c r="AG328" s="173">
        <v>1939</v>
      </c>
      <c r="AH328" s="173">
        <v>1930</v>
      </c>
      <c r="AI328" s="173"/>
      <c r="AJ328" s="189"/>
      <c r="AK328" s="173"/>
      <c r="AL328" s="317"/>
      <c r="AM328" s="175" t="s">
        <v>67</v>
      </c>
      <c r="AQ328" s="131"/>
      <c r="AU328" s="153"/>
      <c r="AV328" s="390"/>
      <c r="AW328" s="153">
        <f t="shared" ca="1" si="5"/>
        <v>88</v>
      </c>
    </row>
    <row r="329" spans="1:49" ht="45" customHeight="1" outlineLevel="1" x14ac:dyDescent="0.2">
      <c r="A329" s="245"/>
      <c r="B329" s="183" t="s">
        <v>55</v>
      </c>
      <c r="E329" s="175" t="s">
        <v>91</v>
      </c>
      <c r="F329" s="153" t="s">
        <v>187</v>
      </c>
      <c r="G329" s="131" t="s">
        <v>906</v>
      </c>
      <c r="H329" s="175" t="s">
        <v>96</v>
      </c>
      <c r="I329" s="183" t="s">
        <v>907</v>
      </c>
      <c r="J329" s="173">
        <v>1</v>
      </c>
      <c r="K329" s="326" t="s">
        <v>61</v>
      </c>
      <c r="L329" s="339">
        <v>1</v>
      </c>
      <c r="M329" s="183">
        <v>190</v>
      </c>
      <c r="N329" s="153">
        <v>1938</v>
      </c>
      <c r="P329" s="163"/>
      <c r="R329" s="153">
        <v>1930</v>
      </c>
      <c r="S329" s="183" t="s">
        <v>62</v>
      </c>
      <c r="T329" s="184"/>
      <c r="U329" s="189"/>
      <c r="V329" s="125"/>
      <c r="W329" s="352" t="s">
        <v>908</v>
      </c>
      <c r="X329" s="216" t="s">
        <v>99</v>
      </c>
      <c r="Y329" s="216" t="s">
        <v>221</v>
      </c>
      <c r="Z329" s="129"/>
      <c r="AA329" s="214"/>
      <c r="AB329" s="215">
        <v>14292</v>
      </c>
      <c r="AC329" s="215">
        <v>14292</v>
      </c>
      <c r="AD329" s="216"/>
      <c r="AG329" s="173">
        <v>1939</v>
      </c>
      <c r="AH329" s="173">
        <v>1930</v>
      </c>
      <c r="AI329" s="173"/>
      <c r="AJ329" s="189"/>
      <c r="AK329" s="173"/>
      <c r="AM329" s="175" t="s">
        <v>67</v>
      </c>
      <c r="AO329" s="153" t="s">
        <v>67</v>
      </c>
      <c r="AQ329" s="131"/>
      <c r="AU329" s="153"/>
      <c r="AV329" s="390"/>
      <c r="AW329" s="153">
        <f t="shared" ca="1" si="5"/>
        <v>88</v>
      </c>
    </row>
    <row r="330" spans="1:49" ht="45" customHeight="1" x14ac:dyDescent="0.2">
      <c r="A330" s="245"/>
      <c r="B330" s="183" t="s">
        <v>55</v>
      </c>
      <c r="E330" s="175" t="s">
        <v>71</v>
      </c>
      <c r="F330" s="153" t="s">
        <v>72</v>
      </c>
      <c r="G330" s="131" t="s">
        <v>249</v>
      </c>
      <c r="H330" s="175" t="s">
        <v>65</v>
      </c>
      <c r="I330" s="183" t="s">
        <v>909</v>
      </c>
      <c r="J330" s="173">
        <v>1</v>
      </c>
      <c r="K330" s="326" t="s">
        <v>61</v>
      </c>
      <c r="L330" s="339">
        <v>1</v>
      </c>
      <c r="M330" s="183">
        <v>191</v>
      </c>
      <c r="N330" s="153">
        <v>1938</v>
      </c>
      <c r="P330" s="163"/>
      <c r="R330" s="153">
        <v>1930</v>
      </c>
      <c r="S330" s="183" t="s">
        <v>62</v>
      </c>
      <c r="T330" s="184"/>
      <c r="U330" s="189"/>
      <c r="V330" s="125"/>
      <c r="W330" s="352" t="s">
        <v>910</v>
      </c>
      <c r="X330" s="216" t="s">
        <v>64</v>
      </c>
      <c r="Y330" s="216" t="s">
        <v>65</v>
      </c>
      <c r="Z330" s="129"/>
      <c r="AA330" s="214"/>
      <c r="AB330" s="215"/>
      <c r="AC330" s="215">
        <v>14362</v>
      </c>
      <c r="AD330" s="216"/>
      <c r="AG330" s="173">
        <v>1939</v>
      </c>
      <c r="AH330" s="173">
        <v>1930</v>
      </c>
      <c r="AI330" s="173"/>
      <c r="AJ330" s="189"/>
      <c r="AK330" s="173"/>
      <c r="AL330" s="317"/>
      <c r="AM330" s="175" t="s">
        <v>67</v>
      </c>
      <c r="AQ330" s="131"/>
      <c r="AU330" s="153"/>
      <c r="AV330" s="390"/>
      <c r="AW330" s="153">
        <f t="shared" ca="1" si="5"/>
        <v>88</v>
      </c>
    </row>
    <row r="331" spans="1:49" ht="45" customHeight="1" x14ac:dyDescent="0.2">
      <c r="A331" s="245"/>
      <c r="B331" s="183" t="s">
        <v>55</v>
      </c>
      <c r="E331" s="175" t="s">
        <v>71</v>
      </c>
      <c r="F331" s="153" t="s">
        <v>72</v>
      </c>
      <c r="G331" s="131" t="s">
        <v>249</v>
      </c>
      <c r="H331" s="175" t="s">
        <v>65</v>
      </c>
      <c r="I331" s="183" t="s">
        <v>911</v>
      </c>
      <c r="J331" s="173">
        <v>1</v>
      </c>
      <c r="K331" s="326" t="s">
        <v>61</v>
      </c>
      <c r="L331" s="339">
        <v>1</v>
      </c>
      <c r="M331" s="183">
        <v>192</v>
      </c>
      <c r="N331" s="153">
        <v>1938</v>
      </c>
      <c r="P331" s="163"/>
      <c r="R331" s="153">
        <v>1930</v>
      </c>
      <c r="S331" s="183" t="s">
        <v>62</v>
      </c>
      <c r="T331" s="184"/>
      <c r="U331" s="189"/>
      <c r="V331" s="125"/>
      <c r="W331" s="352" t="s">
        <v>912</v>
      </c>
      <c r="X331" s="216" t="s">
        <v>64</v>
      </c>
      <c r="Y331" s="216" t="s">
        <v>65</v>
      </c>
      <c r="Z331" s="129"/>
      <c r="AA331" s="214"/>
      <c r="AB331" s="215"/>
      <c r="AC331" s="215">
        <v>14362</v>
      </c>
      <c r="AD331" s="216"/>
      <c r="AG331" s="173">
        <v>1939</v>
      </c>
      <c r="AH331" s="173">
        <v>1930</v>
      </c>
      <c r="AI331" s="173"/>
      <c r="AJ331" s="189"/>
      <c r="AK331" s="173"/>
      <c r="AL331" s="317"/>
      <c r="AM331" s="175" t="s">
        <v>67</v>
      </c>
      <c r="AQ331" s="131"/>
      <c r="AU331" s="153"/>
      <c r="AV331" s="390"/>
      <c r="AW331" s="153">
        <f t="shared" ca="1" si="5"/>
        <v>88</v>
      </c>
    </row>
    <row r="332" spans="1:49" ht="45" customHeight="1" outlineLevel="1" x14ac:dyDescent="0.2">
      <c r="A332" s="245"/>
      <c r="B332" s="183" t="s">
        <v>68</v>
      </c>
      <c r="I332" s="183" t="s">
        <v>69</v>
      </c>
      <c r="J332" s="173">
        <v>0</v>
      </c>
      <c r="K332" s="326"/>
      <c r="L332" s="339">
        <v>1</v>
      </c>
      <c r="M332" s="183">
        <v>193</v>
      </c>
      <c r="P332" s="163"/>
      <c r="R332" s="153" t="s">
        <v>68</v>
      </c>
      <c r="S332" s="183" t="s">
        <v>68</v>
      </c>
      <c r="T332" s="184"/>
      <c r="U332" s="189"/>
      <c r="V332" s="125"/>
      <c r="W332" s="255" t="s">
        <v>70</v>
      </c>
      <c r="X332" s="216"/>
      <c r="Y332" s="216"/>
      <c r="Z332" s="129"/>
      <c r="AA332" s="214"/>
      <c r="AB332" s="215"/>
      <c r="AC332" s="215"/>
      <c r="AD332" s="216"/>
      <c r="AI332" s="173"/>
      <c r="AJ332" s="189"/>
      <c r="AK332" s="173"/>
      <c r="AL332" s="317"/>
      <c r="AQ332" s="131"/>
      <c r="AU332" s="153"/>
      <c r="AV332" s="390"/>
      <c r="AW332" s="153" t="str">
        <f t="shared" ca="1" si="5"/>
        <v/>
      </c>
    </row>
    <row r="333" spans="1:49" ht="45" customHeight="1" x14ac:dyDescent="0.2">
      <c r="A333" s="245"/>
      <c r="B333" s="183" t="s">
        <v>55</v>
      </c>
      <c r="E333" s="175" t="s">
        <v>91</v>
      </c>
      <c r="F333" s="153" t="s">
        <v>92</v>
      </c>
      <c r="G333" s="131" t="s">
        <v>837</v>
      </c>
      <c r="H333" s="175" t="s">
        <v>65</v>
      </c>
      <c r="I333" s="183" t="s">
        <v>913</v>
      </c>
      <c r="J333" s="173">
        <v>1</v>
      </c>
      <c r="K333" s="326" t="s">
        <v>61</v>
      </c>
      <c r="L333" s="339">
        <v>1</v>
      </c>
      <c r="M333" s="183">
        <v>194</v>
      </c>
      <c r="N333" s="153">
        <v>1939</v>
      </c>
      <c r="P333" s="163"/>
      <c r="R333" s="153">
        <v>1930</v>
      </c>
      <c r="S333" s="183" t="s">
        <v>62</v>
      </c>
      <c r="T333" s="184"/>
      <c r="U333" s="189"/>
      <c r="V333" s="125"/>
      <c r="W333" s="352" t="s">
        <v>914</v>
      </c>
      <c r="X333" s="216" t="s">
        <v>64</v>
      </c>
      <c r="Y333" s="216" t="s">
        <v>65</v>
      </c>
      <c r="Z333" s="129"/>
      <c r="AA333" s="214"/>
      <c r="AB333" s="215">
        <v>14501</v>
      </c>
      <c r="AC333" s="215">
        <v>14501</v>
      </c>
      <c r="AD333" s="216"/>
      <c r="AE333" s="173">
        <v>1939</v>
      </c>
      <c r="AF333" s="173">
        <v>8</v>
      </c>
      <c r="AG333" s="173">
        <v>1939</v>
      </c>
      <c r="AH333" s="173">
        <v>1930</v>
      </c>
      <c r="AJ333" s="189"/>
      <c r="AL333" s="317"/>
      <c r="AM333" s="175" t="s">
        <v>67</v>
      </c>
      <c r="AO333" s="153" t="s">
        <v>67</v>
      </c>
      <c r="AQ333" s="131" t="s">
        <v>81</v>
      </c>
      <c r="AU333" s="153" t="s">
        <v>915</v>
      </c>
      <c r="AV333" s="390"/>
      <c r="AW333" s="153">
        <f t="shared" ca="1" si="5"/>
        <v>87</v>
      </c>
    </row>
    <row r="334" spans="1:49" ht="45" customHeight="1" x14ac:dyDescent="0.2">
      <c r="A334" s="245"/>
      <c r="B334" s="183" t="s">
        <v>55</v>
      </c>
      <c r="E334" s="175" t="s">
        <v>91</v>
      </c>
      <c r="F334" s="153" t="s">
        <v>916</v>
      </c>
      <c r="G334" s="131" t="s">
        <v>917</v>
      </c>
      <c r="H334" s="175" t="s">
        <v>59</v>
      </c>
      <c r="I334" s="183" t="s">
        <v>121</v>
      </c>
      <c r="J334" s="173">
        <v>1</v>
      </c>
      <c r="K334" s="326" t="s">
        <v>61</v>
      </c>
      <c r="L334" s="339">
        <v>1</v>
      </c>
      <c r="M334" s="183">
        <v>195</v>
      </c>
      <c r="N334" s="153">
        <v>1939</v>
      </c>
      <c r="P334" s="163"/>
      <c r="R334" s="153">
        <v>1930</v>
      </c>
      <c r="S334" s="183" t="s">
        <v>62</v>
      </c>
      <c r="T334" s="184"/>
      <c r="U334" s="189"/>
      <c r="V334" s="125"/>
      <c r="W334" s="352" t="s">
        <v>918</v>
      </c>
      <c r="X334" s="216" t="s">
        <v>64</v>
      </c>
      <c r="Y334" s="216" t="s">
        <v>65</v>
      </c>
      <c r="Z334" s="129" t="s">
        <v>66</v>
      </c>
      <c r="AA334" s="214"/>
      <c r="AB334" s="215">
        <v>17015</v>
      </c>
      <c r="AC334" s="215"/>
      <c r="AD334" s="153"/>
      <c r="AG334" s="173">
        <v>1946</v>
      </c>
      <c r="AH334" s="173">
        <v>1940</v>
      </c>
      <c r="AI334" s="173"/>
      <c r="AJ334" s="189"/>
      <c r="AK334" s="173"/>
      <c r="AL334" s="317"/>
      <c r="AM334" s="175" t="s">
        <v>67</v>
      </c>
      <c r="AO334" s="153" t="s">
        <v>144</v>
      </c>
      <c r="AQ334" s="131"/>
      <c r="AU334" s="153"/>
      <c r="AV334" s="390"/>
      <c r="AW334" s="153">
        <f t="shared" ca="1" si="5"/>
        <v>87</v>
      </c>
    </row>
    <row r="335" spans="1:49" ht="45" customHeight="1" x14ac:dyDescent="0.2">
      <c r="A335" s="245"/>
      <c r="B335" s="183" t="s">
        <v>55</v>
      </c>
      <c r="E335" s="175" t="s">
        <v>91</v>
      </c>
      <c r="F335" s="153" t="s">
        <v>92</v>
      </c>
      <c r="G335" s="131" t="s">
        <v>837</v>
      </c>
      <c r="H335" s="175" t="s">
        <v>65</v>
      </c>
      <c r="I335" s="183" t="s">
        <v>919</v>
      </c>
      <c r="J335" s="173">
        <v>1</v>
      </c>
      <c r="K335" s="326" t="s">
        <v>61</v>
      </c>
      <c r="L335" s="339">
        <v>1</v>
      </c>
      <c r="M335" s="183">
        <v>196</v>
      </c>
      <c r="N335" s="153">
        <v>1939</v>
      </c>
      <c r="P335" s="163"/>
      <c r="R335" s="153">
        <v>1930</v>
      </c>
      <c r="S335" s="183" t="s">
        <v>62</v>
      </c>
      <c r="T335" s="184"/>
      <c r="U335" s="189"/>
      <c r="V335" s="125"/>
      <c r="W335" s="352" t="s">
        <v>920</v>
      </c>
      <c r="X335" s="216" t="s">
        <v>64</v>
      </c>
      <c r="Y335" s="216" t="s">
        <v>65</v>
      </c>
      <c r="Z335" s="129"/>
      <c r="AA335" s="214"/>
      <c r="AB335" s="215">
        <v>14731</v>
      </c>
      <c r="AC335" s="215"/>
      <c r="AD335" s="153"/>
      <c r="AG335" s="173">
        <v>1940</v>
      </c>
      <c r="AH335" s="173">
        <v>1940</v>
      </c>
      <c r="AJ335" s="189"/>
      <c r="AL335" s="317"/>
      <c r="AM335" s="175" t="s">
        <v>67</v>
      </c>
      <c r="AO335" s="153" t="s">
        <v>67</v>
      </c>
      <c r="AQ335" s="131" t="s">
        <v>81</v>
      </c>
      <c r="AU335" s="153" t="s">
        <v>915</v>
      </c>
      <c r="AV335" s="390"/>
      <c r="AW335" s="153">
        <f t="shared" ca="1" si="5"/>
        <v>87</v>
      </c>
    </row>
    <row r="336" spans="1:49" ht="45" customHeight="1" x14ac:dyDescent="0.2">
      <c r="A336" s="245"/>
      <c r="B336" s="183" t="s">
        <v>55</v>
      </c>
      <c r="C336" s="136" t="s">
        <v>7922</v>
      </c>
      <c r="E336" s="175" t="s">
        <v>71</v>
      </c>
      <c r="F336" s="153" t="s">
        <v>180</v>
      </c>
      <c r="G336" s="131" t="s">
        <v>921</v>
      </c>
      <c r="H336" s="175" t="s">
        <v>503</v>
      </c>
      <c r="I336" s="183" t="s">
        <v>922</v>
      </c>
      <c r="J336" s="173">
        <v>1</v>
      </c>
      <c r="K336" s="326"/>
      <c r="L336" s="339">
        <v>1</v>
      </c>
      <c r="M336" s="183">
        <v>197</v>
      </c>
      <c r="N336" s="153">
        <v>1939</v>
      </c>
      <c r="P336" s="163"/>
      <c r="R336" s="153">
        <v>1930</v>
      </c>
      <c r="S336" s="183" t="s">
        <v>923</v>
      </c>
      <c r="T336" s="184"/>
      <c r="U336" s="189"/>
      <c r="V336" s="125"/>
      <c r="W336" s="352" t="s">
        <v>924</v>
      </c>
      <c r="X336" s="216" t="s">
        <v>499</v>
      </c>
      <c r="Y336" s="216" t="s">
        <v>506</v>
      </c>
      <c r="Z336" s="129"/>
      <c r="AA336" s="214"/>
      <c r="AB336" s="215"/>
      <c r="AC336" s="215"/>
      <c r="AD336" s="153"/>
      <c r="AJ336" s="189"/>
      <c r="AL336" s="319" t="s">
        <v>925</v>
      </c>
      <c r="AQ336" s="131"/>
      <c r="AU336" s="153"/>
      <c r="AV336" s="390"/>
      <c r="AW336" s="153">
        <f t="shared" ca="1" si="5"/>
        <v>87</v>
      </c>
    </row>
    <row r="337" spans="1:49" ht="45" customHeight="1" outlineLevel="1" x14ac:dyDescent="0.2">
      <c r="A337" s="245"/>
      <c r="B337" s="183" t="s">
        <v>55</v>
      </c>
      <c r="E337" s="175" t="s">
        <v>71</v>
      </c>
      <c r="F337" s="153" t="s">
        <v>180</v>
      </c>
      <c r="G337" s="131" t="s">
        <v>612</v>
      </c>
      <c r="H337" s="175" t="s">
        <v>59</v>
      </c>
      <c r="I337" s="183" t="s">
        <v>926</v>
      </c>
      <c r="J337" s="173">
        <v>1</v>
      </c>
      <c r="K337" s="326" t="s">
        <v>61</v>
      </c>
      <c r="L337" s="339">
        <v>1</v>
      </c>
      <c r="M337" s="183">
        <v>198</v>
      </c>
      <c r="N337" s="153">
        <v>1939</v>
      </c>
      <c r="P337" s="163"/>
      <c r="R337" s="153">
        <v>1930</v>
      </c>
      <c r="S337" s="183" t="s">
        <v>62</v>
      </c>
      <c r="T337" s="184"/>
      <c r="U337" s="189"/>
      <c r="V337" s="125"/>
      <c r="W337" s="353" t="s">
        <v>927</v>
      </c>
      <c r="X337" s="216" t="s">
        <v>64</v>
      </c>
      <c r="Y337" s="216" t="s">
        <v>65</v>
      </c>
      <c r="Z337" s="129" t="s">
        <v>66</v>
      </c>
      <c r="AA337" s="214"/>
      <c r="AB337" s="215">
        <v>14503</v>
      </c>
      <c r="AC337" s="215">
        <v>14503</v>
      </c>
      <c r="AD337" s="216"/>
      <c r="AG337" s="173">
        <v>1939</v>
      </c>
      <c r="AH337" s="173">
        <v>1930</v>
      </c>
      <c r="AI337" s="173"/>
      <c r="AJ337" s="189"/>
      <c r="AK337" s="173"/>
      <c r="AL337" s="317" t="s">
        <v>184</v>
      </c>
      <c r="AM337" s="175" t="s">
        <v>67</v>
      </c>
      <c r="AQ337" s="131"/>
      <c r="AU337" s="153" t="s">
        <v>184</v>
      </c>
      <c r="AV337" s="390"/>
      <c r="AW337" s="153">
        <f t="shared" ca="1" si="5"/>
        <v>87</v>
      </c>
    </row>
    <row r="338" spans="1:49" ht="45" customHeight="1" x14ac:dyDescent="0.2">
      <c r="A338" s="245"/>
      <c r="B338" s="183" t="s">
        <v>55</v>
      </c>
      <c r="E338" s="175" t="s">
        <v>71</v>
      </c>
      <c r="F338" s="153" t="s">
        <v>180</v>
      </c>
      <c r="G338" s="131" t="s">
        <v>612</v>
      </c>
      <c r="H338" s="175" t="s">
        <v>59</v>
      </c>
      <c r="I338" s="183" t="s">
        <v>928</v>
      </c>
      <c r="J338" s="173">
        <v>1</v>
      </c>
      <c r="K338" s="326" t="s">
        <v>61</v>
      </c>
      <c r="L338" s="339">
        <v>0</v>
      </c>
      <c r="M338" s="183">
        <v>198</v>
      </c>
      <c r="N338" s="153">
        <v>1939</v>
      </c>
      <c r="P338" s="163"/>
      <c r="R338" s="153">
        <v>1930</v>
      </c>
      <c r="S338" s="183" t="s">
        <v>62</v>
      </c>
      <c r="T338" s="184"/>
      <c r="U338" s="189"/>
      <c r="V338" s="125"/>
      <c r="W338" s="352" t="s">
        <v>929</v>
      </c>
      <c r="X338" s="216" t="s">
        <v>64</v>
      </c>
      <c r="Y338" s="216" t="s">
        <v>65</v>
      </c>
      <c r="Z338" s="129" t="s">
        <v>66</v>
      </c>
      <c r="AA338" s="214"/>
      <c r="AB338" s="215">
        <v>14503</v>
      </c>
      <c r="AC338" s="215">
        <v>14503</v>
      </c>
      <c r="AD338" s="216"/>
      <c r="AG338" s="173">
        <v>1939</v>
      </c>
      <c r="AH338" s="173">
        <v>1930</v>
      </c>
      <c r="AI338" s="173"/>
      <c r="AJ338" s="189"/>
      <c r="AK338" s="173"/>
      <c r="AL338" s="317" t="s">
        <v>184</v>
      </c>
      <c r="AM338" s="175" t="s">
        <v>67</v>
      </c>
      <c r="AQ338" s="131"/>
      <c r="AU338" s="153" t="s">
        <v>184</v>
      </c>
      <c r="AV338" s="390"/>
      <c r="AW338" s="153">
        <f t="shared" ca="1" si="5"/>
        <v>87</v>
      </c>
    </row>
    <row r="339" spans="1:49" ht="45" customHeight="1" x14ac:dyDescent="0.2">
      <c r="A339" s="245"/>
      <c r="B339" s="183" t="s">
        <v>55</v>
      </c>
      <c r="E339" s="175" t="s">
        <v>71</v>
      </c>
      <c r="F339" s="153" t="s">
        <v>180</v>
      </c>
      <c r="G339" s="131" t="s">
        <v>612</v>
      </c>
      <c r="H339" s="175" t="s">
        <v>65</v>
      </c>
      <c r="I339" s="183" t="s">
        <v>930</v>
      </c>
      <c r="J339" s="173">
        <v>1</v>
      </c>
      <c r="K339" s="326" t="s">
        <v>61</v>
      </c>
      <c r="L339" s="339">
        <v>0</v>
      </c>
      <c r="M339" s="183">
        <v>199</v>
      </c>
      <c r="N339" s="153">
        <v>1939</v>
      </c>
      <c r="P339" s="163"/>
      <c r="R339" s="153">
        <v>1930</v>
      </c>
      <c r="S339" s="183" t="s">
        <v>62</v>
      </c>
      <c r="T339" s="184"/>
      <c r="U339" s="189"/>
      <c r="V339" s="125"/>
      <c r="W339" s="352" t="s">
        <v>931</v>
      </c>
      <c r="X339" s="216" t="s">
        <v>64</v>
      </c>
      <c r="Y339" s="216" t="s">
        <v>65</v>
      </c>
      <c r="Z339" s="129"/>
      <c r="AA339" s="214"/>
      <c r="AB339" s="215">
        <v>14466</v>
      </c>
      <c r="AC339" s="215"/>
      <c r="AD339" s="153"/>
      <c r="AG339" s="173">
        <v>1939</v>
      </c>
      <c r="AH339" s="173">
        <v>1930</v>
      </c>
      <c r="AI339" s="173"/>
      <c r="AJ339" s="189"/>
      <c r="AK339" s="173"/>
      <c r="AL339" s="369"/>
      <c r="AM339" s="175" t="s">
        <v>67</v>
      </c>
      <c r="AQ339" s="131"/>
      <c r="AU339" s="153"/>
      <c r="AV339" s="390"/>
      <c r="AW339" s="153">
        <f t="shared" ca="1" si="5"/>
        <v>87</v>
      </c>
    </row>
    <row r="340" spans="1:49" ht="45" customHeight="1" x14ac:dyDescent="0.2">
      <c r="A340" s="245"/>
      <c r="B340" s="183" t="s">
        <v>55</v>
      </c>
      <c r="E340" s="175" t="s">
        <v>71</v>
      </c>
      <c r="F340" s="153" t="s">
        <v>180</v>
      </c>
      <c r="G340" s="131" t="s">
        <v>612</v>
      </c>
      <c r="H340" s="175" t="s">
        <v>487</v>
      </c>
      <c r="I340" s="183" t="s">
        <v>932</v>
      </c>
      <c r="J340" s="173">
        <v>1</v>
      </c>
      <c r="K340" s="326" t="s">
        <v>61</v>
      </c>
      <c r="L340" s="339">
        <v>0</v>
      </c>
      <c r="M340" s="183">
        <v>199</v>
      </c>
      <c r="N340" s="153">
        <v>1939</v>
      </c>
      <c r="P340" s="163"/>
      <c r="R340" s="153">
        <v>1930</v>
      </c>
      <c r="S340" s="183" t="s">
        <v>62</v>
      </c>
      <c r="T340" s="184"/>
      <c r="U340" s="189"/>
      <c r="V340" s="125"/>
      <c r="W340" s="352" t="s">
        <v>933</v>
      </c>
      <c r="X340" s="216" t="s">
        <v>64</v>
      </c>
      <c r="Y340" s="216" t="s">
        <v>490</v>
      </c>
      <c r="Z340" s="129"/>
      <c r="AA340" s="214"/>
      <c r="AB340" s="215"/>
      <c r="AC340" s="215">
        <v>14466</v>
      </c>
      <c r="AD340" s="216"/>
      <c r="AG340" s="173">
        <v>1939</v>
      </c>
      <c r="AH340" s="173">
        <v>1930</v>
      </c>
      <c r="AI340" s="173"/>
      <c r="AJ340" s="189"/>
      <c r="AK340" s="173"/>
      <c r="AL340" s="369"/>
      <c r="AM340" s="175" t="s">
        <v>67</v>
      </c>
      <c r="AQ340" s="131"/>
      <c r="AU340" s="153"/>
      <c r="AV340" s="390"/>
      <c r="AW340" s="153">
        <f t="shared" ca="1" si="5"/>
        <v>87</v>
      </c>
    </row>
    <row r="341" spans="1:49" ht="45" customHeight="1" outlineLevel="1" x14ac:dyDescent="0.2">
      <c r="A341" s="245"/>
      <c r="B341" s="183" t="s">
        <v>55</v>
      </c>
      <c r="E341" s="175" t="s">
        <v>71</v>
      </c>
      <c r="F341" s="153" t="s">
        <v>180</v>
      </c>
      <c r="G341" s="131" t="s">
        <v>612</v>
      </c>
      <c r="H341" s="175" t="s">
        <v>379</v>
      </c>
      <c r="I341" s="183" t="s">
        <v>934</v>
      </c>
      <c r="J341" s="284">
        <v>1</v>
      </c>
      <c r="K341" s="326" t="s">
        <v>61</v>
      </c>
      <c r="L341" s="339">
        <v>1</v>
      </c>
      <c r="M341" s="183">
        <v>199</v>
      </c>
      <c r="N341" s="153">
        <v>1939</v>
      </c>
      <c r="P341" s="163"/>
      <c r="R341" s="153">
        <v>1930</v>
      </c>
      <c r="S341" s="183" t="s">
        <v>62</v>
      </c>
      <c r="T341" s="184"/>
      <c r="U341" s="189"/>
      <c r="V341" s="125"/>
      <c r="W341" s="352" t="s">
        <v>935</v>
      </c>
      <c r="X341" s="216" t="s">
        <v>99</v>
      </c>
      <c r="Y341" s="216" t="s">
        <v>382</v>
      </c>
      <c r="Z341" s="129"/>
      <c r="AA341" s="214"/>
      <c r="AB341" s="215"/>
      <c r="AC341" s="215"/>
      <c r="AD341" s="215">
        <v>14466</v>
      </c>
      <c r="AG341" s="173">
        <v>1939</v>
      </c>
      <c r="AH341" s="173">
        <v>1930</v>
      </c>
      <c r="AI341" s="173"/>
      <c r="AJ341" s="189"/>
      <c r="AK341" s="173"/>
      <c r="AL341" s="369"/>
      <c r="AM341" s="175" t="s">
        <v>67</v>
      </c>
      <c r="AO341" s="153" t="s">
        <v>67</v>
      </c>
      <c r="AQ341" s="131"/>
      <c r="AU341" s="153"/>
      <c r="AV341" s="390"/>
      <c r="AW341" s="153">
        <f t="shared" ca="1" si="5"/>
        <v>87</v>
      </c>
    </row>
    <row r="342" spans="1:49" ht="45" customHeight="1" x14ac:dyDescent="0.2">
      <c r="A342" s="245"/>
      <c r="B342" s="183" t="s">
        <v>55</v>
      </c>
      <c r="E342" s="175" t="s">
        <v>71</v>
      </c>
      <c r="F342" s="153" t="s">
        <v>180</v>
      </c>
      <c r="G342" s="131" t="s">
        <v>612</v>
      </c>
      <c r="H342" s="175" t="s">
        <v>65</v>
      </c>
      <c r="I342" s="183" t="s">
        <v>936</v>
      </c>
      <c r="J342" s="173">
        <v>1</v>
      </c>
      <c r="K342" s="326" t="s">
        <v>61</v>
      </c>
      <c r="L342" s="339">
        <v>1</v>
      </c>
      <c r="M342" s="183">
        <v>200</v>
      </c>
      <c r="N342" s="153">
        <v>1939</v>
      </c>
      <c r="P342" s="163"/>
      <c r="R342" s="153">
        <v>1930</v>
      </c>
      <c r="S342" s="183" t="s">
        <v>62</v>
      </c>
      <c r="T342" s="184"/>
      <c r="U342" s="189"/>
      <c r="V342" s="125"/>
      <c r="W342" s="352" t="s">
        <v>937</v>
      </c>
      <c r="X342" s="216" t="s">
        <v>64</v>
      </c>
      <c r="Y342" s="216" t="s">
        <v>65</v>
      </c>
      <c r="Z342" s="129"/>
      <c r="AA342" s="214"/>
      <c r="AB342" s="215">
        <v>15036</v>
      </c>
      <c r="AC342" s="215"/>
      <c r="AD342" s="153"/>
      <c r="AG342" s="173">
        <v>1941</v>
      </c>
      <c r="AH342" s="173">
        <v>1940</v>
      </c>
      <c r="AI342" s="173"/>
      <c r="AJ342" s="189"/>
      <c r="AK342" s="173"/>
      <c r="AL342" s="317"/>
      <c r="AM342" s="175" t="s">
        <v>67</v>
      </c>
      <c r="AQ342" s="131"/>
      <c r="AU342" s="153"/>
      <c r="AV342" s="390"/>
      <c r="AW342" s="153">
        <f t="shared" ca="1" si="5"/>
        <v>87</v>
      </c>
    </row>
    <row r="343" spans="1:49" ht="45" customHeight="1" x14ac:dyDescent="0.2">
      <c r="A343" s="245"/>
      <c r="B343" s="183" t="s">
        <v>55</v>
      </c>
      <c r="E343" s="175" t="s">
        <v>71</v>
      </c>
      <c r="F343" s="153" t="s">
        <v>180</v>
      </c>
      <c r="G343" s="131" t="s">
        <v>612</v>
      </c>
      <c r="H343" s="175" t="s">
        <v>65</v>
      </c>
      <c r="I343" s="183" t="s">
        <v>938</v>
      </c>
      <c r="J343" s="173">
        <v>1</v>
      </c>
      <c r="K343" s="326" t="s">
        <v>61</v>
      </c>
      <c r="L343" s="339">
        <v>1</v>
      </c>
      <c r="M343" s="183">
        <v>201</v>
      </c>
      <c r="N343" s="153">
        <v>1939</v>
      </c>
      <c r="P343" s="163"/>
      <c r="R343" s="153">
        <v>1930</v>
      </c>
      <c r="S343" s="183" t="s">
        <v>62</v>
      </c>
      <c r="T343" s="184"/>
      <c r="U343" s="189"/>
      <c r="V343" s="125"/>
      <c r="W343" s="353" t="s">
        <v>939</v>
      </c>
      <c r="X343" s="216" t="s">
        <v>64</v>
      </c>
      <c r="Y343" s="216" t="s">
        <v>65</v>
      </c>
      <c r="Z343" s="129"/>
      <c r="AA343" s="214"/>
      <c r="AB343" s="215">
        <v>15053</v>
      </c>
      <c r="AC343" s="215"/>
      <c r="AD343" s="153"/>
      <c r="AG343" s="173">
        <v>1941</v>
      </c>
      <c r="AH343" s="173">
        <v>1940</v>
      </c>
      <c r="AI343" s="173"/>
      <c r="AJ343" s="189"/>
      <c r="AK343" s="173"/>
      <c r="AL343" s="317"/>
      <c r="AM343" s="175" t="s">
        <v>67</v>
      </c>
      <c r="AQ343" s="131"/>
      <c r="AU343" s="153"/>
      <c r="AV343" s="390"/>
      <c r="AW343" s="153">
        <f t="shared" ca="1" si="5"/>
        <v>87</v>
      </c>
    </row>
    <row r="344" spans="1:49" ht="45" customHeight="1" x14ac:dyDescent="0.2">
      <c r="A344" s="245"/>
      <c r="B344" s="183" t="s">
        <v>55</v>
      </c>
      <c r="E344" s="175" t="s">
        <v>71</v>
      </c>
      <c r="F344" s="153" t="s">
        <v>180</v>
      </c>
      <c r="G344" s="131" t="s">
        <v>612</v>
      </c>
      <c r="H344" s="175" t="s">
        <v>496</v>
      </c>
      <c r="I344" s="183" t="s">
        <v>940</v>
      </c>
      <c r="J344" s="173">
        <v>1</v>
      </c>
      <c r="K344" s="326" t="s">
        <v>61</v>
      </c>
      <c r="L344" s="339">
        <v>1</v>
      </c>
      <c r="M344" s="183">
        <v>202</v>
      </c>
      <c r="N344" s="153">
        <v>1939</v>
      </c>
      <c r="P344" s="163"/>
      <c r="R344" s="153">
        <v>1930</v>
      </c>
      <c r="S344" s="183" t="s">
        <v>62</v>
      </c>
      <c r="T344" s="184"/>
      <c r="U344" s="189"/>
      <c r="V344" s="125"/>
      <c r="W344" s="352" t="s">
        <v>941</v>
      </c>
      <c r="X344" s="216" t="s">
        <v>499</v>
      </c>
      <c r="Y344" s="216" t="s">
        <v>496</v>
      </c>
      <c r="Z344" s="129"/>
      <c r="AA344" s="214">
        <v>14801</v>
      </c>
      <c r="AB344" s="215"/>
      <c r="AC344" s="215"/>
      <c r="AD344" s="153"/>
      <c r="AG344" s="173">
        <v>1940</v>
      </c>
      <c r="AH344" s="173">
        <v>1940</v>
      </c>
      <c r="AI344" s="173"/>
      <c r="AJ344" s="189"/>
      <c r="AK344" s="173"/>
      <c r="AL344" s="317"/>
      <c r="AM344" s="175" t="s">
        <v>67</v>
      </c>
      <c r="AQ344" s="131"/>
      <c r="AU344" s="153"/>
      <c r="AV344" s="390"/>
      <c r="AW344" s="153">
        <f t="shared" ca="1" si="5"/>
        <v>87</v>
      </c>
    </row>
    <row r="345" spans="1:49" ht="45" customHeight="1" x14ac:dyDescent="0.2">
      <c r="A345" s="245"/>
      <c r="B345" s="183" t="s">
        <v>55</v>
      </c>
      <c r="E345" s="175" t="s">
        <v>71</v>
      </c>
      <c r="F345" s="153" t="s">
        <v>180</v>
      </c>
      <c r="G345" s="131" t="s">
        <v>612</v>
      </c>
      <c r="H345" s="175" t="s">
        <v>65</v>
      </c>
      <c r="I345" s="183" t="s">
        <v>942</v>
      </c>
      <c r="J345" s="173">
        <v>1</v>
      </c>
      <c r="K345" s="326" t="s">
        <v>61</v>
      </c>
      <c r="L345" s="339">
        <v>1</v>
      </c>
      <c r="M345" s="183">
        <v>203</v>
      </c>
      <c r="N345" s="153">
        <v>1939</v>
      </c>
      <c r="P345" s="163"/>
      <c r="R345" s="153">
        <v>1930</v>
      </c>
      <c r="S345" s="183" t="s">
        <v>62</v>
      </c>
      <c r="T345" s="184"/>
      <c r="U345" s="189"/>
      <c r="V345" s="125"/>
      <c r="W345" s="352" t="s">
        <v>943</v>
      </c>
      <c r="X345" s="216" t="s">
        <v>64</v>
      </c>
      <c r="Y345" s="216" t="s">
        <v>65</v>
      </c>
      <c r="Z345" s="129"/>
      <c r="AA345" s="214"/>
      <c r="AB345" s="215"/>
      <c r="AC345" s="215">
        <v>15154</v>
      </c>
      <c r="AD345" s="216"/>
      <c r="AG345" s="173">
        <v>1941</v>
      </c>
      <c r="AH345" s="173">
        <v>1940</v>
      </c>
      <c r="AI345" s="173"/>
      <c r="AJ345" s="189"/>
      <c r="AK345" s="173"/>
      <c r="AL345" s="317"/>
      <c r="AM345" s="175" t="s">
        <v>67</v>
      </c>
      <c r="AQ345" s="131"/>
      <c r="AU345" s="153"/>
      <c r="AV345" s="390"/>
      <c r="AW345" s="153">
        <f t="shared" ca="1" si="5"/>
        <v>87</v>
      </c>
    </row>
    <row r="346" spans="1:49" ht="45" customHeight="1" outlineLevel="1" x14ac:dyDescent="0.2">
      <c r="A346" s="245"/>
      <c r="B346" s="183" t="s">
        <v>55</v>
      </c>
      <c r="E346" s="175" t="s">
        <v>71</v>
      </c>
      <c r="F346" s="153" t="s">
        <v>180</v>
      </c>
      <c r="G346" s="131" t="s">
        <v>612</v>
      </c>
      <c r="H346" s="175" t="s">
        <v>65</v>
      </c>
      <c r="I346" s="183" t="s">
        <v>944</v>
      </c>
      <c r="J346" s="173">
        <v>1</v>
      </c>
      <c r="K346" s="326" t="s">
        <v>61</v>
      </c>
      <c r="L346" s="339">
        <v>1</v>
      </c>
      <c r="M346" s="183">
        <v>204</v>
      </c>
      <c r="N346" s="153">
        <v>1939</v>
      </c>
      <c r="P346" s="163"/>
      <c r="R346" s="153">
        <v>1930</v>
      </c>
      <c r="S346" s="183" t="s">
        <v>62</v>
      </c>
      <c r="T346" s="184"/>
      <c r="U346" s="189"/>
      <c r="V346" s="125"/>
      <c r="W346" s="352" t="s">
        <v>945</v>
      </c>
      <c r="X346" s="216" t="s">
        <v>64</v>
      </c>
      <c r="Y346" s="216" t="s">
        <v>65</v>
      </c>
      <c r="Z346" s="129"/>
      <c r="AA346" s="214"/>
      <c r="AB346" s="215">
        <v>15053</v>
      </c>
      <c r="AC346" s="215"/>
      <c r="AD346" s="153"/>
      <c r="AG346" s="173">
        <v>1941</v>
      </c>
      <c r="AH346" s="173">
        <v>1940</v>
      </c>
      <c r="AI346" s="173"/>
      <c r="AJ346" s="189"/>
      <c r="AK346" s="173"/>
      <c r="AL346" s="317"/>
      <c r="AM346" s="175" t="s">
        <v>67</v>
      </c>
      <c r="AQ346" s="131"/>
      <c r="AU346" s="153"/>
      <c r="AV346" s="390"/>
      <c r="AW346" s="153">
        <f t="shared" ca="1" si="5"/>
        <v>87</v>
      </c>
    </row>
    <row r="347" spans="1:49" ht="45" customHeight="1" x14ac:dyDescent="0.2">
      <c r="A347" s="245"/>
      <c r="B347" s="183" t="s">
        <v>55</v>
      </c>
      <c r="E347" s="175" t="s">
        <v>71</v>
      </c>
      <c r="F347" s="153" t="s">
        <v>180</v>
      </c>
      <c r="G347" s="131" t="s">
        <v>612</v>
      </c>
      <c r="H347" s="175" t="s">
        <v>65</v>
      </c>
      <c r="I347" s="183" t="s">
        <v>946</v>
      </c>
      <c r="J347" s="173">
        <v>1</v>
      </c>
      <c r="K347" s="326" t="s">
        <v>61</v>
      </c>
      <c r="L347" s="339">
        <v>1</v>
      </c>
      <c r="M347" s="183">
        <v>205</v>
      </c>
      <c r="N347" s="153">
        <v>1939</v>
      </c>
      <c r="P347" s="163"/>
      <c r="R347" s="153">
        <v>1930</v>
      </c>
      <c r="S347" s="183" t="s">
        <v>62</v>
      </c>
      <c r="T347" s="184"/>
      <c r="U347" s="189"/>
      <c r="V347" s="125"/>
      <c r="W347" s="352" t="s">
        <v>947</v>
      </c>
      <c r="X347" s="216" t="s">
        <v>64</v>
      </c>
      <c r="Y347" s="216" t="s">
        <v>65</v>
      </c>
      <c r="Z347" s="129"/>
      <c r="AA347" s="214"/>
      <c r="AB347" s="215">
        <v>15036</v>
      </c>
      <c r="AC347" s="215"/>
      <c r="AD347" s="153"/>
      <c r="AG347" s="173">
        <v>1941</v>
      </c>
      <c r="AH347" s="173">
        <v>1940</v>
      </c>
      <c r="AI347" s="173"/>
      <c r="AJ347" s="189"/>
      <c r="AK347" s="173"/>
      <c r="AL347" s="317"/>
      <c r="AM347" s="175" t="s">
        <v>67</v>
      </c>
      <c r="AQ347" s="131"/>
      <c r="AU347" s="153"/>
      <c r="AV347" s="390"/>
      <c r="AW347" s="153">
        <f t="shared" ca="1" si="5"/>
        <v>87</v>
      </c>
    </row>
    <row r="348" spans="1:49" ht="45" customHeight="1" x14ac:dyDescent="0.2">
      <c r="A348" s="245"/>
      <c r="B348" s="183" t="s">
        <v>55</v>
      </c>
      <c r="C348" s="140"/>
      <c r="D348" s="131" t="s">
        <v>948</v>
      </c>
      <c r="E348" s="175" t="s">
        <v>91</v>
      </c>
      <c r="F348" s="153" t="s">
        <v>187</v>
      </c>
      <c r="G348" s="131" t="s">
        <v>188</v>
      </c>
      <c r="H348" s="175" t="s">
        <v>503</v>
      </c>
      <c r="I348" s="183" t="s">
        <v>949</v>
      </c>
      <c r="J348" s="173">
        <v>1</v>
      </c>
      <c r="K348" s="327"/>
      <c r="L348" s="339">
        <v>1</v>
      </c>
      <c r="M348" s="183">
        <v>206</v>
      </c>
      <c r="N348" s="153">
        <v>1939</v>
      </c>
      <c r="P348" s="163"/>
      <c r="R348" s="153">
        <v>1930</v>
      </c>
      <c r="S348" s="183" t="s">
        <v>243</v>
      </c>
      <c r="T348" s="184"/>
      <c r="U348" s="189"/>
      <c r="V348" s="125"/>
      <c r="W348" s="352" t="s">
        <v>70</v>
      </c>
      <c r="X348" s="216" t="s">
        <v>499</v>
      </c>
      <c r="Y348" s="216" t="s">
        <v>506</v>
      </c>
      <c r="Z348" s="129"/>
      <c r="AA348" s="214"/>
      <c r="AB348" s="215"/>
      <c r="AC348" s="215"/>
      <c r="AD348" s="153"/>
      <c r="AI348" s="173"/>
      <c r="AJ348" s="216">
        <v>38044</v>
      </c>
      <c r="AK348" s="173">
        <v>2000</v>
      </c>
      <c r="AL348" s="321" t="s">
        <v>950</v>
      </c>
      <c r="AQ348" s="131"/>
      <c r="AU348" s="153"/>
      <c r="AV348" s="390"/>
      <c r="AW348" s="153">
        <f t="shared" ca="1" si="5"/>
        <v>87</v>
      </c>
    </row>
    <row r="349" spans="1:49" ht="45" customHeight="1" x14ac:dyDescent="0.2">
      <c r="A349" s="245">
        <v>43536</v>
      </c>
      <c r="B349" s="183" t="s">
        <v>55</v>
      </c>
      <c r="C349" s="136" t="s">
        <v>951</v>
      </c>
      <c r="D349" s="131" t="s">
        <v>952</v>
      </c>
      <c r="E349" s="175" t="s">
        <v>91</v>
      </c>
      <c r="F349" s="153" t="s">
        <v>92</v>
      </c>
      <c r="G349" s="131" t="s">
        <v>786</v>
      </c>
      <c r="H349" s="175" t="s">
        <v>65</v>
      </c>
      <c r="I349" s="183" t="s">
        <v>953</v>
      </c>
      <c r="J349" s="173">
        <v>1</v>
      </c>
      <c r="K349" s="326" t="s">
        <v>61</v>
      </c>
      <c r="L349" s="339">
        <v>1</v>
      </c>
      <c r="M349" s="183">
        <v>207</v>
      </c>
      <c r="N349" s="153">
        <v>1939</v>
      </c>
      <c r="P349" s="163"/>
      <c r="R349" s="153">
        <v>1930</v>
      </c>
      <c r="S349" s="183" t="s">
        <v>62</v>
      </c>
      <c r="T349" s="184"/>
      <c r="U349" s="189"/>
      <c r="V349" s="125"/>
      <c r="W349" s="352" t="s">
        <v>954</v>
      </c>
      <c r="X349" s="216" t="s">
        <v>64</v>
      </c>
      <c r="Y349" s="216" t="s">
        <v>65</v>
      </c>
      <c r="Z349" s="129"/>
      <c r="AA349" s="214"/>
      <c r="AB349" s="215">
        <v>14522</v>
      </c>
      <c r="AC349" s="215">
        <v>14522</v>
      </c>
      <c r="AD349" s="216"/>
      <c r="AG349" s="173">
        <v>1939</v>
      </c>
      <c r="AH349" s="173">
        <v>1930</v>
      </c>
      <c r="AI349" s="173"/>
      <c r="AJ349" s="189"/>
      <c r="AK349" s="173"/>
      <c r="AL349" s="317"/>
      <c r="AM349" s="175" t="s">
        <v>67</v>
      </c>
      <c r="AQ349" s="131"/>
      <c r="AU349" s="153"/>
      <c r="AV349" s="390"/>
      <c r="AW349" s="153">
        <f t="shared" ca="1" si="5"/>
        <v>87</v>
      </c>
    </row>
    <row r="350" spans="1:49" ht="45" customHeight="1" x14ac:dyDescent="0.2">
      <c r="A350" s="245"/>
      <c r="B350" s="183" t="s">
        <v>68</v>
      </c>
      <c r="I350" s="183" t="s">
        <v>69</v>
      </c>
      <c r="J350" s="173">
        <v>0</v>
      </c>
      <c r="K350" s="326"/>
      <c r="L350" s="339">
        <v>1</v>
      </c>
      <c r="M350" s="183">
        <v>208</v>
      </c>
      <c r="P350" s="163"/>
      <c r="R350" s="153" t="s">
        <v>68</v>
      </c>
      <c r="S350" s="183" t="s">
        <v>68</v>
      </c>
      <c r="T350" s="184"/>
      <c r="U350" s="189"/>
      <c r="V350" s="125"/>
      <c r="W350" s="255" t="s">
        <v>70</v>
      </c>
      <c r="X350" s="216"/>
      <c r="Y350" s="216"/>
      <c r="Z350" s="129"/>
      <c r="AA350" s="214"/>
      <c r="AB350" s="215"/>
      <c r="AC350" s="215"/>
      <c r="AD350" s="216"/>
      <c r="AI350" s="173"/>
      <c r="AJ350" s="189"/>
      <c r="AK350" s="173"/>
      <c r="AL350" s="317"/>
      <c r="AQ350" s="131"/>
      <c r="AU350" s="153"/>
      <c r="AV350" s="390"/>
      <c r="AW350" s="153" t="str">
        <f t="shared" ca="1" si="5"/>
        <v/>
      </c>
    </row>
    <row r="351" spans="1:49" ht="45" customHeight="1" outlineLevel="1" x14ac:dyDescent="0.2">
      <c r="A351" s="245"/>
      <c r="B351" s="183" t="s">
        <v>55</v>
      </c>
      <c r="E351" s="175" t="s">
        <v>71</v>
      </c>
      <c r="F351" s="153" t="s">
        <v>351</v>
      </c>
      <c r="G351" s="131" t="s">
        <v>955</v>
      </c>
      <c r="H351" s="175" t="s">
        <v>59</v>
      </c>
      <c r="I351" s="183" t="s">
        <v>956</v>
      </c>
      <c r="J351" s="173">
        <v>1</v>
      </c>
      <c r="K351" s="326" t="s">
        <v>61</v>
      </c>
      <c r="L351" s="339">
        <v>1</v>
      </c>
      <c r="M351" s="183">
        <v>209</v>
      </c>
      <c r="N351" s="153">
        <v>1939</v>
      </c>
      <c r="P351" s="163"/>
      <c r="R351" s="153">
        <v>1930</v>
      </c>
      <c r="S351" s="183" t="s">
        <v>62</v>
      </c>
      <c r="T351" s="184"/>
      <c r="U351" s="189"/>
      <c r="V351" s="125"/>
      <c r="W351" s="352" t="s">
        <v>957</v>
      </c>
      <c r="X351" s="216" t="s">
        <v>64</v>
      </c>
      <c r="Y351" s="216" t="s">
        <v>65</v>
      </c>
      <c r="Z351" s="129" t="s">
        <v>66</v>
      </c>
      <c r="AA351" s="214"/>
      <c r="AB351" s="215"/>
      <c r="AC351" s="215">
        <v>14717</v>
      </c>
      <c r="AD351" s="216"/>
      <c r="AE351" s="173">
        <v>1939</v>
      </c>
      <c r="AF351" s="173">
        <v>9</v>
      </c>
      <c r="AG351" s="173">
        <v>1940</v>
      </c>
      <c r="AH351" s="173">
        <v>1940</v>
      </c>
      <c r="AI351" s="173"/>
      <c r="AJ351" s="189"/>
      <c r="AK351" s="173"/>
      <c r="AL351" s="317"/>
      <c r="AM351" s="175" t="s">
        <v>67</v>
      </c>
      <c r="AN351" s="153" t="s">
        <v>81</v>
      </c>
      <c r="AO351" s="153" t="s">
        <v>90</v>
      </c>
      <c r="AP351" s="153" t="s">
        <v>81</v>
      </c>
      <c r="AQ351" s="131" t="s">
        <v>81</v>
      </c>
      <c r="AU351" s="153"/>
      <c r="AV351" s="390"/>
      <c r="AW351" s="153">
        <f t="shared" ca="1" si="5"/>
        <v>87</v>
      </c>
    </row>
    <row r="352" spans="1:49" ht="45" customHeight="1" x14ac:dyDescent="0.2">
      <c r="A352" s="245"/>
      <c r="B352" s="183" t="s">
        <v>55</v>
      </c>
      <c r="E352" s="175" t="s">
        <v>71</v>
      </c>
      <c r="F352" s="153" t="s">
        <v>351</v>
      </c>
      <c r="G352" s="131" t="s">
        <v>955</v>
      </c>
      <c r="H352" s="175" t="s">
        <v>487</v>
      </c>
      <c r="I352" s="183" t="s">
        <v>958</v>
      </c>
      <c r="J352" s="173">
        <v>1</v>
      </c>
      <c r="K352" s="326" t="s">
        <v>61</v>
      </c>
      <c r="L352" s="339">
        <v>1</v>
      </c>
      <c r="M352" s="183">
        <v>210</v>
      </c>
      <c r="N352" s="153">
        <v>1939</v>
      </c>
      <c r="P352" s="163"/>
      <c r="R352" s="153">
        <v>1930</v>
      </c>
      <c r="S352" s="183" t="s">
        <v>62</v>
      </c>
      <c r="T352" s="184"/>
      <c r="U352" s="189"/>
      <c r="V352" s="125"/>
      <c r="W352" s="352" t="s">
        <v>959</v>
      </c>
      <c r="X352" s="216" t="s">
        <v>64</v>
      </c>
      <c r="Y352" s="216" t="s">
        <v>490</v>
      </c>
      <c r="Z352" s="129"/>
      <c r="AA352" s="214"/>
      <c r="AB352" s="215"/>
      <c r="AC352" s="215">
        <v>14717</v>
      </c>
      <c r="AD352" s="216"/>
      <c r="AE352" s="173">
        <v>1939</v>
      </c>
      <c r="AF352" s="173">
        <v>9</v>
      </c>
      <c r="AG352" s="173">
        <v>1940</v>
      </c>
      <c r="AH352" s="173">
        <v>1940</v>
      </c>
      <c r="AI352" s="173"/>
      <c r="AJ352" s="189"/>
      <c r="AK352" s="173"/>
      <c r="AL352" s="317"/>
      <c r="AM352" s="175" t="s">
        <v>67</v>
      </c>
      <c r="AN352" s="153" t="s">
        <v>81</v>
      </c>
      <c r="AO352" s="153" t="s">
        <v>90</v>
      </c>
      <c r="AP352" s="153" t="s">
        <v>81</v>
      </c>
      <c r="AQ352" s="131" t="s">
        <v>81</v>
      </c>
      <c r="AU352" s="153"/>
      <c r="AV352" s="390"/>
      <c r="AW352" s="153">
        <f t="shared" ca="1" si="5"/>
        <v>87</v>
      </c>
    </row>
    <row r="353" spans="1:49" ht="45" customHeight="1" outlineLevel="1" x14ac:dyDescent="0.2">
      <c r="A353" s="245"/>
      <c r="B353" s="183" t="s">
        <v>55</v>
      </c>
      <c r="C353" s="136" t="s">
        <v>960</v>
      </c>
      <c r="E353" s="175" t="s">
        <v>71</v>
      </c>
      <c r="F353" s="153" t="s">
        <v>351</v>
      </c>
      <c r="G353" s="131" t="s">
        <v>955</v>
      </c>
      <c r="H353" s="175" t="s">
        <v>961</v>
      </c>
      <c r="I353" s="183" t="s">
        <v>962</v>
      </c>
      <c r="J353" s="173">
        <v>1</v>
      </c>
      <c r="K353" s="326" t="s">
        <v>61</v>
      </c>
      <c r="L353" s="339">
        <v>1</v>
      </c>
      <c r="M353" s="183">
        <v>211</v>
      </c>
      <c r="N353" s="153">
        <v>1939</v>
      </c>
      <c r="P353" s="163"/>
      <c r="R353" s="153">
        <v>1930</v>
      </c>
      <c r="S353" s="183" t="s">
        <v>62</v>
      </c>
      <c r="T353" s="184"/>
      <c r="U353" s="189"/>
      <c r="V353" s="125"/>
      <c r="W353" s="352" t="s">
        <v>963</v>
      </c>
      <c r="X353" s="216" t="s">
        <v>220</v>
      </c>
      <c r="Y353" s="216" t="s">
        <v>964</v>
      </c>
      <c r="Z353" s="129"/>
      <c r="AA353" s="214">
        <v>14629</v>
      </c>
      <c r="AB353" s="215"/>
      <c r="AC353" s="215"/>
      <c r="AD353" s="153"/>
      <c r="AG353" s="173">
        <v>1940</v>
      </c>
      <c r="AH353" s="173">
        <v>1940</v>
      </c>
      <c r="AI353" s="173"/>
      <c r="AJ353" s="189"/>
      <c r="AK353" s="173"/>
      <c r="AL353" s="317"/>
      <c r="AQ353" s="131"/>
      <c r="AU353" s="153"/>
      <c r="AV353" s="390"/>
      <c r="AW353" s="153">
        <f t="shared" ca="1" si="5"/>
        <v>87</v>
      </c>
    </row>
    <row r="354" spans="1:49" ht="45" customHeight="1" outlineLevel="1" x14ac:dyDescent="0.2">
      <c r="A354" s="245"/>
      <c r="B354" s="183" t="s">
        <v>55</v>
      </c>
      <c r="E354" s="175" t="s">
        <v>91</v>
      </c>
      <c r="F354" s="153" t="s">
        <v>92</v>
      </c>
      <c r="G354" s="131" t="s">
        <v>965</v>
      </c>
      <c r="H354" s="175" t="s">
        <v>263</v>
      </c>
      <c r="I354" s="183" t="s">
        <v>966</v>
      </c>
      <c r="J354" s="173">
        <v>1</v>
      </c>
      <c r="K354" s="326" t="s">
        <v>61</v>
      </c>
      <c r="L354" s="339">
        <v>1</v>
      </c>
      <c r="M354" s="183">
        <v>212</v>
      </c>
      <c r="N354" s="153">
        <v>1939</v>
      </c>
      <c r="P354" s="163"/>
      <c r="R354" s="153">
        <v>1930</v>
      </c>
      <c r="S354" s="183" t="s">
        <v>62</v>
      </c>
      <c r="T354" s="184"/>
      <c r="U354" s="189"/>
      <c r="V354" s="125"/>
      <c r="W354" s="352" t="s">
        <v>967</v>
      </c>
      <c r="X354" s="216" t="s">
        <v>64</v>
      </c>
      <c r="Y354" s="216" t="s">
        <v>76</v>
      </c>
      <c r="Z354" s="129" t="s">
        <v>266</v>
      </c>
      <c r="AA354" s="214"/>
      <c r="AB354" s="215"/>
      <c r="AC354" s="215">
        <v>14693</v>
      </c>
      <c r="AD354" s="216"/>
      <c r="AG354" s="173">
        <v>1940</v>
      </c>
      <c r="AH354" s="173">
        <v>1940</v>
      </c>
      <c r="AI354" s="173"/>
      <c r="AJ354" s="189"/>
      <c r="AK354" s="173"/>
      <c r="AL354" s="317" t="s">
        <v>968</v>
      </c>
      <c r="AM354" s="175" t="s">
        <v>90</v>
      </c>
      <c r="AQ354" s="131"/>
      <c r="AU354" s="153"/>
      <c r="AV354" s="390"/>
      <c r="AW354" s="153">
        <f t="shared" ca="1" si="5"/>
        <v>87</v>
      </c>
    </row>
    <row r="355" spans="1:49" ht="45" customHeight="1" x14ac:dyDescent="0.2">
      <c r="A355" s="245"/>
      <c r="B355" s="183" t="s">
        <v>68</v>
      </c>
      <c r="I355" s="183" t="s">
        <v>69</v>
      </c>
      <c r="J355" s="173">
        <v>0</v>
      </c>
      <c r="K355" s="327"/>
      <c r="L355" s="339">
        <v>1</v>
      </c>
      <c r="M355" s="183">
        <v>213</v>
      </c>
      <c r="P355" s="163"/>
      <c r="R355" s="153" t="s">
        <v>68</v>
      </c>
      <c r="S355" s="183" t="s">
        <v>68</v>
      </c>
      <c r="T355" s="184"/>
      <c r="U355" s="189"/>
      <c r="V355" s="125"/>
      <c r="W355" s="255" t="s">
        <v>70</v>
      </c>
      <c r="X355" s="216"/>
      <c r="Y355" s="216"/>
      <c r="Z355" s="129"/>
      <c r="AA355" s="214"/>
      <c r="AB355" s="215"/>
      <c r="AC355" s="215"/>
      <c r="AD355" s="153"/>
      <c r="AI355" s="173"/>
      <c r="AJ355" s="189"/>
      <c r="AK355" s="173"/>
      <c r="AL355" s="317"/>
      <c r="AQ355" s="131"/>
      <c r="AU355" s="153"/>
      <c r="AV355" s="390"/>
      <c r="AW355" s="153" t="str">
        <f t="shared" ca="1" si="5"/>
        <v/>
      </c>
    </row>
    <row r="356" spans="1:49" ht="45" customHeight="1" x14ac:dyDescent="0.2">
      <c r="A356" s="245"/>
      <c r="B356" s="183" t="s">
        <v>55</v>
      </c>
      <c r="E356" s="175" t="s">
        <v>91</v>
      </c>
      <c r="F356" s="153" t="s">
        <v>698</v>
      </c>
      <c r="G356" s="131" t="s">
        <v>969</v>
      </c>
      <c r="H356" s="175" t="s">
        <v>263</v>
      </c>
      <c r="I356" s="183" t="s">
        <v>970</v>
      </c>
      <c r="J356" s="173">
        <v>1</v>
      </c>
      <c r="K356" s="326" t="s">
        <v>61</v>
      </c>
      <c r="L356" s="339">
        <v>1</v>
      </c>
      <c r="M356" s="183">
        <v>214</v>
      </c>
      <c r="N356" s="153">
        <v>1939</v>
      </c>
      <c r="P356" s="163"/>
      <c r="R356" s="153">
        <v>1930</v>
      </c>
      <c r="S356" s="183" t="s">
        <v>62</v>
      </c>
      <c r="T356" s="184"/>
      <c r="U356" s="189"/>
      <c r="V356" s="125"/>
      <c r="W356" s="352" t="s">
        <v>971</v>
      </c>
      <c r="X356" s="216" t="s">
        <v>64</v>
      </c>
      <c r="Y356" s="216" t="s">
        <v>76</v>
      </c>
      <c r="Z356" s="129" t="s">
        <v>266</v>
      </c>
      <c r="AA356" s="214"/>
      <c r="AB356" s="215"/>
      <c r="AC356" s="215">
        <v>14998</v>
      </c>
      <c r="AD356" s="216"/>
      <c r="AG356" s="173">
        <v>1941</v>
      </c>
      <c r="AH356" s="173">
        <v>1940</v>
      </c>
      <c r="AI356" s="173"/>
      <c r="AJ356" s="189"/>
      <c r="AK356" s="173"/>
      <c r="AL356" s="317"/>
      <c r="AM356" s="175" t="s">
        <v>67</v>
      </c>
      <c r="AQ356" s="131"/>
      <c r="AU356" s="153" t="s">
        <v>972</v>
      </c>
      <c r="AV356" s="390"/>
      <c r="AW356" s="153">
        <f t="shared" ca="1" si="5"/>
        <v>87</v>
      </c>
    </row>
    <row r="357" spans="1:49" ht="45" customHeight="1" outlineLevel="1" x14ac:dyDescent="0.2">
      <c r="A357" s="245"/>
      <c r="B357" s="183" t="s">
        <v>55</v>
      </c>
      <c r="E357" s="175" t="s">
        <v>91</v>
      </c>
      <c r="F357" s="153" t="s">
        <v>698</v>
      </c>
      <c r="G357" s="131" t="s">
        <v>973</v>
      </c>
      <c r="H357" s="175" t="s">
        <v>59</v>
      </c>
      <c r="I357" s="183" t="s">
        <v>974</v>
      </c>
      <c r="J357" s="173">
        <v>1</v>
      </c>
      <c r="K357" s="326" t="s">
        <v>61</v>
      </c>
      <c r="L357" s="339">
        <v>0</v>
      </c>
      <c r="M357" s="183">
        <v>215</v>
      </c>
      <c r="N357" s="153">
        <v>1939</v>
      </c>
      <c r="P357" s="163"/>
      <c r="R357" s="153">
        <v>1930</v>
      </c>
      <c r="S357" s="183" t="s">
        <v>62</v>
      </c>
      <c r="T357" s="184"/>
      <c r="U357" s="189"/>
      <c r="V357" s="125"/>
      <c r="W357" s="352" t="s">
        <v>975</v>
      </c>
      <c r="X357" s="216" t="s">
        <v>64</v>
      </c>
      <c r="Y357" s="216" t="s">
        <v>65</v>
      </c>
      <c r="Z357" s="129" t="s">
        <v>66</v>
      </c>
      <c r="AA357" s="214"/>
      <c r="AB357" s="215">
        <v>15042</v>
      </c>
      <c r="AC357" s="215">
        <v>15042</v>
      </c>
      <c r="AD357" s="216"/>
      <c r="AG357" s="173">
        <v>1941</v>
      </c>
      <c r="AH357" s="173">
        <v>1940</v>
      </c>
      <c r="AI357" s="173"/>
      <c r="AJ357" s="189"/>
      <c r="AK357" s="173"/>
      <c r="AL357" s="317" t="s">
        <v>184</v>
      </c>
      <c r="AM357" s="175" t="s">
        <v>67</v>
      </c>
      <c r="AQ357" s="131"/>
      <c r="AU357" s="153"/>
      <c r="AV357" s="390"/>
      <c r="AW357" s="153">
        <f t="shared" ca="1" si="5"/>
        <v>87</v>
      </c>
    </row>
    <row r="358" spans="1:49" ht="45" customHeight="1" x14ac:dyDescent="0.2">
      <c r="A358" s="245"/>
      <c r="B358" s="183" t="s">
        <v>55</v>
      </c>
      <c r="E358" s="318" t="s">
        <v>91</v>
      </c>
      <c r="F358" s="154" t="s">
        <v>698</v>
      </c>
      <c r="G358" s="418" t="s">
        <v>973</v>
      </c>
      <c r="H358" s="318" t="s">
        <v>59</v>
      </c>
      <c r="I358" s="202" t="s">
        <v>976</v>
      </c>
      <c r="J358" s="173">
        <v>1</v>
      </c>
      <c r="K358" s="326" t="s">
        <v>61</v>
      </c>
      <c r="L358" s="339">
        <v>1</v>
      </c>
      <c r="M358" s="183">
        <v>215</v>
      </c>
      <c r="N358" s="153">
        <v>1939</v>
      </c>
      <c r="P358" s="163"/>
      <c r="R358" s="153">
        <v>1930</v>
      </c>
      <c r="S358" s="183" t="s">
        <v>62</v>
      </c>
      <c r="T358" s="184"/>
      <c r="U358" s="189"/>
      <c r="V358" s="125"/>
      <c r="W358" s="318" t="s">
        <v>977</v>
      </c>
      <c r="X358" s="283" t="s">
        <v>64</v>
      </c>
      <c r="Y358" s="283" t="s">
        <v>65</v>
      </c>
      <c r="Z358" s="351" t="s">
        <v>66</v>
      </c>
      <c r="AA358" s="214"/>
      <c r="AB358" s="215">
        <v>15042</v>
      </c>
      <c r="AC358" s="215">
        <v>15042</v>
      </c>
      <c r="AD358" s="216"/>
      <c r="AG358" s="173">
        <v>1941</v>
      </c>
      <c r="AH358" s="173">
        <v>1940</v>
      </c>
      <c r="AI358" s="173"/>
      <c r="AJ358" s="189"/>
      <c r="AK358" s="173"/>
      <c r="AL358" s="317" t="s">
        <v>184</v>
      </c>
      <c r="AM358" s="175" t="s">
        <v>67</v>
      </c>
      <c r="AQ358" s="131"/>
      <c r="AU358" s="153"/>
      <c r="AV358" s="390"/>
      <c r="AW358" s="153">
        <f t="shared" ca="1" si="5"/>
        <v>87</v>
      </c>
    </row>
    <row r="359" spans="1:49" ht="45" customHeight="1" outlineLevel="1" x14ac:dyDescent="0.2">
      <c r="A359" s="245">
        <v>42108</v>
      </c>
      <c r="B359" s="183" t="s">
        <v>198</v>
      </c>
      <c r="C359" s="136" t="s">
        <v>979</v>
      </c>
      <c r="D359" s="131" t="s">
        <v>984</v>
      </c>
      <c r="E359" s="175" t="s">
        <v>91</v>
      </c>
      <c r="F359" s="153" t="s">
        <v>698</v>
      </c>
      <c r="G359" s="131" t="s">
        <v>980</v>
      </c>
      <c r="H359" s="175" t="s">
        <v>59</v>
      </c>
      <c r="I359" s="183" t="s">
        <v>981</v>
      </c>
      <c r="J359" s="173">
        <v>1</v>
      </c>
      <c r="K359" s="326" t="s">
        <v>61</v>
      </c>
      <c r="L359" s="339">
        <v>1</v>
      </c>
      <c r="M359" s="183">
        <v>216</v>
      </c>
      <c r="N359" s="153">
        <v>1939</v>
      </c>
      <c r="P359" s="163"/>
      <c r="R359" s="153">
        <v>1930</v>
      </c>
      <c r="S359" s="183" t="s">
        <v>62</v>
      </c>
      <c r="T359" s="184" t="s">
        <v>982</v>
      </c>
      <c r="U359" s="189"/>
      <c r="V359" s="125"/>
      <c r="W359" s="352" t="s">
        <v>8069</v>
      </c>
      <c r="X359" s="216" t="s">
        <v>64</v>
      </c>
      <c r="Y359" s="216" t="s">
        <v>65</v>
      </c>
      <c r="Z359" s="129" t="s">
        <v>66</v>
      </c>
      <c r="AA359" s="214"/>
      <c r="AB359" s="215">
        <v>15059</v>
      </c>
      <c r="AC359" s="215">
        <v>15059</v>
      </c>
      <c r="AD359" s="216"/>
      <c r="AG359" s="173">
        <v>1941</v>
      </c>
      <c r="AH359" s="173">
        <v>1940</v>
      </c>
      <c r="AI359" s="173"/>
      <c r="AJ359" s="189"/>
      <c r="AK359" s="173"/>
      <c r="AL359" s="317" t="s">
        <v>983</v>
      </c>
      <c r="AM359" s="175" t="s">
        <v>67</v>
      </c>
      <c r="AQ359" s="131"/>
      <c r="AU359" s="153"/>
      <c r="AV359" s="390"/>
      <c r="AW359" s="153">
        <f t="shared" ca="1" si="5"/>
        <v>87</v>
      </c>
    </row>
    <row r="360" spans="1:49" ht="45" customHeight="1" x14ac:dyDescent="0.2">
      <c r="A360" s="245"/>
      <c r="B360" s="183" t="s">
        <v>198</v>
      </c>
      <c r="C360" s="136" t="s">
        <v>7923</v>
      </c>
      <c r="D360" s="131" t="s">
        <v>984</v>
      </c>
      <c r="E360" s="175" t="s">
        <v>91</v>
      </c>
      <c r="F360" s="153" t="s">
        <v>698</v>
      </c>
      <c r="G360" s="131" t="s">
        <v>980</v>
      </c>
      <c r="H360" s="175" t="s">
        <v>59</v>
      </c>
      <c r="I360" s="183" t="s">
        <v>985</v>
      </c>
      <c r="J360" s="173">
        <v>1</v>
      </c>
      <c r="K360" s="326"/>
      <c r="L360" s="339">
        <v>1</v>
      </c>
      <c r="M360" s="183">
        <v>217</v>
      </c>
      <c r="N360" s="153">
        <v>1939</v>
      </c>
      <c r="P360" s="163"/>
      <c r="R360" s="153">
        <v>1930</v>
      </c>
      <c r="S360" s="183" t="s">
        <v>923</v>
      </c>
      <c r="T360" s="184"/>
      <c r="U360" s="189"/>
      <c r="V360" s="125"/>
      <c r="W360" s="255" t="s">
        <v>70</v>
      </c>
      <c r="X360" s="216" t="s">
        <v>64</v>
      </c>
      <c r="Y360" s="216" t="s">
        <v>65</v>
      </c>
      <c r="Z360" s="129" t="s">
        <v>66</v>
      </c>
      <c r="AA360" s="214"/>
      <c r="AB360" s="215"/>
      <c r="AC360" s="215"/>
      <c r="AD360" s="216"/>
      <c r="AI360" s="173"/>
      <c r="AJ360" s="189"/>
      <c r="AK360" s="173"/>
      <c r="AL360" s="317"/>
      <c r="AQ360" s="131"/>
      <c r="AU360" s="153"/>
      <c r="AV360" s="390"/>
      <c r="AW360" s="153">
        <f t="shared" ca="1" si="5"/>
        <v>87</v>
      </c>
    </row>
    <row r="361" spans="1:49" ht="45" customHeight="1" x14ac:dyDescent="0.2">
      <c r="A361" s="245"/>
      <c r="B361" s="183" t="s">
        <v>55</v>
      </c>
      <c r="E361" s="175" t="s">
        <v>91</v>
      </c>
      <c r="F361" s="153" t="s">
        <v>698</v>
      </c>
      <c r="G361" s="131" t="s">
        <v>986</v>
      </c>
      <c r="H361" s="175" t="s">
        <v>292</v>
      </c>
      <c r="I361" s="183" t="s">
        <v>987</v>
      </c>
      <c r="J361" s="173">
        <v>1</v>
      </c>
      <c r="K361" s="326" t="s">
        <v>61</v>
      </c>
      <c r="L361" s="339">
        <v>1</v>
      </c>
      <c r="M361" s="183">
        <v>218</v>
      </c>
      <c r="N361" s="153">
        <v>1939</v>
      </c>
      <c r="P361" s="163"/>
      <c r="R361" s="153">
        <v>1930</v>
      </c>
      <c r="S361" s="183" t="s">
        <v>62</v>
      </c>
      <c r="T361" s="184"/>
      <c r="U361" s="189"/>
      <c r="V361" s="125"/>
      <c r="W361" s="352" t="s">
        <v>988</v>
      </c>
      <c r="X361" s="216" t="s">
        <v>64</v>
      </c>
      <c r="Y361" s="216" t="s">
        <v>292</v>
      </c>
      <c r="Z361" s="129"/>
      <c r="AA361" s="214">
        <v>14744</v>
      </c>
      <c r="AB361" s="215"/>
      <c r="AC361" s="215"/>
      <c r="AD361" s="153"/>
      <c r="AG361" s="173">
        <v>1940</v>
      </c>
      <c r="AH361" s="173">
        <v>1940</v>
      </c>
      <c r="AI361" s="173"/>
      <c r="AJ361" s="189"/>
      <c r="AK361" s="173"/>
      <c r="AL361" s="317"/>
      <c r="AQ361" s="131"/>
      <c r="AU361" s="153" t="s">
        <v>712</v>
      </c>
      <c r="AV361" s="390"/>
      <c r="AW361" s="153">
        <f t="shared" ca="1" si="5"/>
        <v>87</v>
      </c>
    </row>
    <row r="362" spans="1:49" ht="45" customHeight="1" x14ac:dyDescent="0.2">
      <c r="A362" s="245"/>
      <c r="B362" s="183" t="s">
        <v>55</v>
      </c>
      <c r="E362" s="175" t="s">
        <v>91</v>
      </c>
      <c r="F362" s="153" t="s">
        <v>698</v>
      </c>
      <c r="G362" s="131" t="s">
        <v>989</v>
      </c>
      <c r="H362" s="175" t="s">
        <v>65</v>
      </c>
      <c r="I362" s="183" t="s">
        <v>990</v>
      </c>
      <c r="J362" s="173">
        <v>1</v>
      </c>
      <c r="K362" s="326" t="s">
        <v>61</v>
      </c>
      <c r="L362" s="339">
        <v>1</v>
      </c>
      <c r="M362" s="183">
        <v>219</v>
      </c>
      <c r="N362" s="153">
        <v>1939</v>
      </c>
      <c r="P362" s="163"/>
      <c r="R362" s="153">
        <v>1930</v>
      </c>
      <c r="S362" s="183" t="s">
        <v>62</v>
      </c>
      <c r="T362" s="184"/>
      <c r="U362" s="189"/>
      <c r="V362" s="125"/>
      <c r="W362" s="352" t="s">
        <v>991</v>
      </c>
      <c r="X362" s="216" t="s">
        <v>64</v>
      </c>
      <c r="Y362" s="216" t="s">
        <v>65</v>
      </c>
      <c r="Z362" s="129"/>
      <c r="AA362" s="214"/>
      <c r="AB362" s="215">
        <v>14660</v>
      </c>
      <c r="AC362" s="215">
        <v>14660</v>
      </c>
      <c r="AD362" s="216"/>
      <c r="AG362" s="173">
        <v>1940</v>
      </c>
      <c r="AH362" s="173">
        <v>1940</v>
      </c>
      <c r="AI362" s="173"/>
      <c r="AJ362" s="189"/>
      <c r="AK362" s="173"/>
      <c r="AL362" s="317"/>
      <c r="AM362" s="175" t="s">
        <v>67</v>
      </c>
      <c r="AQ362" s="131"/>
      <c r="AU362" s="153"/>
      <c r="AV362" s="390"/>
      <c r="AW362" s="153">
        <f t="shared" ca="1" si="5"/>
        <v>87</v>
      </c>
    </row>
    <row r="363" spans="1:49" ht="45" customHeight="1" x14ac:dyDescent="0.2">
      <c r="A363" s="245"/>
      <c r="B363" s="183" t="s">
        <v>55</v>
      </c>
      <c r="E363" s="175" t="s">
        <v>91</v>
      </c>
      <c r="F363" s="153" t="s">
        <v>698</v>
      </c>
      <c r="G363" s="131" t="s">
        <v>980</v>
      </c>
      <c r="H363" s="175" t="s">
        <v>65</v>
      </c>
      <c r="I363" s="183" t="s">
        <v>992</v>
      </c>
      <c r="J363" s="173">
        <v>1</v>
      </c>
      <c r="K363" s="326" t="s">
        <v>61</v>
      </c>
      <c r="L363" s="339">
        <v>0</v>
      </c>
      <c r="M363" s="183">
        <v>219</v>
      </c>
      <c r="N363" s="153">
        <v>1939</v>
      </c>
      <c r="P363" s="163"/>
      <c r="R363" s="153">
        <v>1930</v>
      </c>
      <c r="S363" s="183" t="s">
        <v>62</v>
      </c>
      <c r="T363" s="184"/>
      <c r="U363" s="189"/>
      <c r="V363" s="125"/>
      <c r="W363" s="352" t="s">
        <v>993</v>
      </c>
      <c r="X363" s="216" t="s">
        <v>64</v>
      </c>
      <c r="Y363" s="216" t="s">
        <v>65</v>
      </c>
      <c r="Z363" s="129"/>
      <c r="AA363" s="214"/>
      <c r="AB363" s="215">
        <v>14660</v>
      </c>
      <c r="AC363" s="215">
        <v>14660</v>
      </c>
      <c r="AD363" s="216"/>
      <c r="AG363" s="173">
        <v>1940</v>
      </c>
      <c r="AH363" s="173">
        <v>1940</v>
      </c>
      <c r="AI363" s="173"/>
      <c r="AJ363" s="189"/>
      <c r="AK363" s="173"/>
      <c r="AL363" s="317"/>
      <c r="AM363" s="175" t="s">
        <v>67</v>
      </c>
      <c r="AQ363" s="131"/>
      <c r="AU363" s="153"/>
      <c r="AV363" s="390"/>
      <c r="AW363" s="153">
        <f t="shared" ca="1" si="5"/>
        <v>87</v>
      </c>
    </row>
    <row r="364" spans="1:49" ht="45" customHeight="1" x14ac:dyDescent="0.2">
      <c r="A364" s="245"/>
      <c r="B364" s="183" t="s">
        <v>55</v>
      </c>
      <c r="E364" s="175" t="s">
        <v>91</v>
      </c>
      <c r="F364" s="153" t="s">
        <v>187</v>
      </c>
      <c r="G364" s="131" t="s">
        <v>291</v>
      </c>
      <c r="H364" s="175" t="s">
        <v>59</v>
      </c>
      <c r="I364" s="183" t="s">
        <v>981</v>
      </c>
      <c r="J364" s="173">
        <v>1</v>
      </c>
      <c r="K364" s="326" t="s">
        <v>61</v>
      </c>
      <c r="L364" s="339">
        <v>1</v>
      </c>
      <c r="M364" s="183">
        <v>220</v>
      </c>
      <c r="N364" s="153">
        <v>1939</v>
      </c>
      <c r="P364" s="163"/>
      <c r="R364" s="153">
        <v>1930</v>
      </c>
      <c r="S364" s="183" t="s">
        <v>62</v>
      </c>
      <c r="T364" s="184"/>
      <c r="U364" s="189"/>
      <c r="V364" s="125"/>
      <c r="W364" s="352" t="s">
        <v>994</v>
      </c>
      <c r="X364" s="216" t="s">
        <v>64</v>
      </c>
      <c r="Y364" s="216" t="s">
        <v>65</v>
      </c>
      <c r="Z364" s="129" t="s">
        <v>66</v>
      </c>
      <c r="AA364" s="214"/>
      <c r="AB364" s="215"/>
      <c r="AC364" s="215">
        <v>14720</v>
      </c>
      <c r="AD364" s="216"/>
      <c r="AG364" s="173">
        <v>1940</v>
      </c>
      <c r="AH364" s="173">
        <v>1940</v>
      </c>
      <c r="AI364" s="173"/>
      <c r="AJ364" s="189"/>
      <c r="AK364" s="173"/>
      <c r="AL364" s="317"/>
      <c r="AM364" s="175" t="s">
        <v>67</v>
      </c>
      <c r="AQ364" s="131"/>
      <c r="AU364" s="153"/>
      <c r="AV364" s="390"/>
      <c r="AW364" s="153">
        <f t="shared" ca="1" si="5"/>
        <v>87</v>
      </c>
    </row>
    <row r="365" spans="1:49" ht="45" customHeight="1" outlineLevel="1" x14ac:dyDescent="0.2">
      <c r="A365" s="245"/>
      <c r="B365" s="183" t="s">
        <v>55</v>
      </c>
      <c r="E365" s="175" t="s">
        <v>91</v>
      </c>
      <c r="F365" s="153" t="s">
        <v>698</v>
      </c>
      <c r="G365" s="131" t="s">
        <v>986</v>
      </c>
      <c r="H365" s="175" t="s">
        <v>59</v>
      </c>
      <c r="I365" s="183" t="s">
        <v>995</v>
      </c>
      <c r="J365" s="173">
        <v>1</v>
      </c>
      <c r="K365" s="326" t="s">
        <v>61</v>
      </c>
      <c r="L365" s="339">
        <v>1</v>
      </c>
      <c r="M365" s="183">
        <v>221</v>
      </c>
      <c r="N365" s="153">
        <v>1939</v>
      </c>
      <c r="P365" s="163"/>
      <c r="R365" s="153">
        <v>1930</v>
      </c>
      <c r="S365" s="183" t="s">
        <v>62</v>
      </c>
      <c r="T365" s="184"/>
      <c r="U365" s="189"/>
      <c r="V365" s="125"/>
      <c r="W365" s="352" t="s">
        <v>996</v>
      </c>
      <c r="X365" s="216" t="s">
        <v>64</v>
      </c>
      <c r="Y365" s="216" t="s">
        <v>65</v>
      </c>
      <c r="Z365" s="129" t="s">
        <v>66</v>
      </c>
      <c r="AA365" s="214"/>
      <c r="AB365" s="215">
        <v>15001</v>
      </c>
      <c r="AC365" s="215">
        <v>15001</v>
      </c>
      <c r="AD365" s="216"/>
      <c r="AG365" s="173">
        <v>1941</v>
      </c>
      <c r="AH365" s="173">
        <v>1940</v>
      </c>
      <c r="AI365" s="173"/>
      <c r="AJ365" s="189"/>
      <c r="AK365" s="173"/>
      <c r="AL365" s="317"/>
      <c r="AM365" s="175" t="s">
        <v>67</v>
      </c>
      <c r="AQ365" s="131"/>
      <c r="AU365" s="153"/>
      <c r="AV365" s="390"/>
      <c r="AW365" s="153">
        <f t="shared" ca="1" si="5"/>
        <v>87</v>
      </c>
    </row>
    <row r="366" spans="1:49" ht="45" customHeight="1" x14ac:dyDescent="0.2">
      <c r="A366" s="245"/>
      <c r="B366" s="183" t="s">
        <v>55</v>
      </c>
      <c r="E366" s="318" t="s">
        <v>91</v>
      </c>
      <c r="F366" s="154" t="s">
        <v>698</v>
      </c>
      <c r="G366" s="418" t="s">
        <v>997</v>
      </c>
      <c r="H366" s="318" t="s">
        <v>59</v>
      </c>
      <c r="I366" s="202" t="s">
        <v>998</v>
      </c>
      <c r="J366" s="173">
        <v>1</v>
      </c>
      <c r="K366" s="326" t="s">
        <v>61</v>
      </c>
      <c r="L366" s="339">
        <v>0</v>
      </c>
      <c r="M366" s="183">
        <v>221</v>
      </c>
      <c r="N366" s="153">
        <v>1939</v>
      </c>
      <c r="P366" s="163"/>
      <c r="R366" s="153">
        <v>1930</v>
      </c>
      <c r="S366" s="183" t="s">
        <v>62</v>
      </c>
      <c r="T366" s="184"/>
      <c r="U366" s="189"/>
      <c r="V366" s="125"/>
      <c r="W366" s="318" t="s">
        <v>999</v>
      </c>
      <c r="X366" s="283" t="s">
        <v>64</v>
      </c>
      <c r="Y366" s="283" t="s">
        <v>65</v>
      </c>
      <c r="Z366" s="351" t="s">
        <v>66</v>
      </c>
      <c r="AA366" s="214"/>
      <c r="AB366" s="215">
        <v>15001</v>
      </c>
      <c r="AC366" s="215">
        <v>15001</v>
      </c>
      <c r="AD366" s="216"/>
      <c r="AG366" s="173">
        <v>1941</v>
      </c>
      <c r="AH366" s="173">
        <v>1940</v>
      </c>
      <c r="AI366" s="173"/>
      <c r="AJ366" s="189"/>
      <c r="AK366" s="173"/>
      <c r="AL366" s="317"/>
      <c r="AM366" s="175" t="s">
        <v>67</v>
      </c>
      <c r="AQ366" s="131"/>
      <c r="AU366" s="153"/>
      <c r="AV366" s="390"/>
      <c r="AW366" s="153">
        <f t="shared" ca="1" si="5"/>
        <v>87</v>
      </c>
    </row>
    <row r="367" spans="1:49" ht="45" customHeight="1" x14ac:dyDescent="0.2">
      <c r="A367" s="245"/>
      <c r="B367" s="183" t="s">
        <v>55</v>
      </c>
      <c r="E367" s="175" t="s">
        <v>91</v>
      </c>
      <c r="F367" s="153" t="s">
        <v>698</v>
      </c>
      <c r="G367" s="131" t="s">
        <v>1000</v>
      </c>
      <c r="H367" s="175" t="s">
        <v>59</v>
      </c>
      <c r="I367" s="183" t="s">
        <v>1001</v>
      </c>
      <c r="J367" s="173">
        <v>1</v>
      </c>
      <c r="K367" s="326" t="s">
        <v>61</v>
      </c>
      <c r="L367" s="339">
        <v>1</v>
      </c>
      <c r="M367" s="183">
        <v>222</v>
      </c>
      <c r="P367" s="163"/>
      <c r="R367" s="153">
        <v>1930</v>
      </c>
      <c r="S367" s="183" t="s">
        <v>62</v>
      </c>
      <c r="T367" s="184"/>
      <c r="U367" s="189"/>
      <c r="V367" s="125"/>
      <c r="W367" s="352" t="s">
        <v>1002</v>
      </c>
      <c r="X367" s="216" t="s">
        <v>64</v>
      </c>
      <c r="Y367" s="216" t="s">
        <v>65</v>
      </c>
      <c r="Z367" s="129" t="s">
        <v>66</v>
      </c>
      <c r="AA367" s="214"/>
      <c r="AB367" s="215">
        <v>15026</v>
      </c>
      <c r="AC367" s="215">
        <v>15026</v>
      </c>
      <c r="AD367" s="216"/>
      <c r="AG367" s="173">
        <v>1941</v>
      </c>
      <c r="AH367" s="173">
        <v>1940</v>
      </c>
      <c r="AI367" s="173"/>
      <c r="AJ367" s="189"/>
      <c r="AK367" s="173"/>
      <c r="AL367" s="317"/>
      <c r="AM367" s="175" t="s">
        <v>67</v>
      </c>
      <c r="AQ367" s="131"/>
      <c r="AU367" s="153"/>
      <c r="AV367" s="390"/>
      <c r="AW367" s="153" t="str">
        <f t="shared" ca="1" si="5"/>
        <v/>
      </c>
    </row>
    <row r="368" spans="1:49" ht="45" customHeight="1" outlineLevel="1" x14ac:dyDescent="0.2">
      <c r="A368" s="245"/>
      <c r="B368" s="183" t="s">
        <v>55</v>
      </c>
      <c r="C368" s="136" t="s">
        <v>1003</v>
      </c>
      <c r="E368" s="175" t="s">
        <v>91</v>
      </c>
      <c r="F368" s="153" t="s">
        <v>92</v>
      </c>
      <c r="G368" s="131" t="s">
        <v>786</v>
      </c>
      <c r="H368" s="175" t="s">
        <v>379</v>
      </c>
      <c r="I368" s="203" t="s">
        <v>1004</v>
      </c>
      <c r="J368" s="284">
        <v>1</v>
      </c>
      <c r="K368" s="326"/>
      <c r="L368" s="339">
        <v>1</v>
      </c>
      <c r="M368" s="183">
        <v>223</v>
      </c>
      <c r="N368" s="153">
        <v>1940</v>
      </c>
      <c r="P368" s="163"/>
      <c r="R368" s="153">
        <v>1940</v>
      </c>
      <c r="S368" s="183" t="s">
        <v>243</v>
      </c>
      <c r="T368" s="184"/>
      <c r="U368" s="189">
        <v>22859</v>
      </c>
      <c r="V368" s="125"/>
      <c r="W368" s="352" t="s">
        <v>70</v>
      </c>
      <c r="X368" s="216" t="s">
        <v>99</v>
      </c>
      <c r="Y368" s="216" t="s">
        <v>221</v>
      </c>
      <c r="Z368" s="129"/>
      <c r="AA368" s="214"/>
      <c r="AB368" s="215"/>
      <c r="AC368" s="215"/>
      <c r="AD368" s="216"/>
      <c r="AI368" s="173"/>
      <c r="AJ368" s="237">
        <v>22859</v>
      </c>
      <c r="AK368" s="173">
        <v>1960</v>
      </c>
      <c r="AL368" s="317" t="s">
        <v>1005</v>
      </c>
      <c r="AQ368" s="131"/>
      <c r="AU368" s="153"/>
      <c r="AV368" s="390"/>
      <c r="AW368" s="153">
        <f t="shared" ca="1" si="5"/>
        <v>86</v>
      </c>
    </row>
    <row r="369" spans="1:49" ht="45" customHeight="1" x14ac:dyDescent="0.2">
      <c r="A369" s="245"/>
      <c r="B369" s="183" t="s">
        <v>55</v>
      </c>
      <c r="E369" s="175" t="s">
        <v>71</v>
      </c>
      <c r="F369" s="153" t="s">
        <v>883</v>
      </c>
      <c r="G369" s="131" t="s">
        <v>892</v>
      </c>
      <c r="H369" s="175" t="s">
        <v>59</v>
      </c>
      <c r="I369" s="183" t="s">
        <v>1006</v>
      </c>
      <c r="J369" s="173">
        <v>1</v>
      </c>
      <c r="K369" s="326" t="s">
        <v>61</v>
      </c>
      <c r="L369" s="339">
        <v>1</v>
      </c>
      <c r="M369" s="183">
        <v>224</v>
      </c>
      <c r="N369" s="153">
        <v>1940</v>
      </c>
      <c r="P369" s="163"/>
      <c r="R369" s="153">
        <v>1940</v>
      </c>
      <c r="S369" s="183" t="s">
        <v>62</v>
      </c>
      <c r="T369" s="184"/>
      <c r="U369" s="189"/>
      <c r="V369" s="125"/>
      <c r="W369" s="352" t="s">
        <v>1007</v>
      </c>
      <c r="X369" s="216" t="s">
        <v>64</v>
      </c>
      <c r="Y369" s="216" t="s">
        <v>65</v>
      </c>
      <c r="Z369" s="129" t="s">
        <v>66</v>
      </c>
      <c r="AA369" s="214"/>
      <c r="AB369" s="215">
        <v>14838</v>
      </c>
      <c r="AC369" s="215">
        <v>14838</v>
      </c>
      <c r="AD369" s="216"/>
      <c r="AG369" s="173">
        <v>1940</v>
      </c>
      <c r="AH369" s="173">
        <v>1940</v>
      </c>
      <c r="AI369" s="173"/>
      <c r="AJ369" s="189"/>
      <c r="AK369" s="173"/>
      <c r="AL369" s="317"/>
      <c r="AM369" s="175" t="s">
        <v>67</v>
      </c>
      <c r="AO369" s="153" t="s">
        <v>61</v>
      </c>
      <c r="AP369" s="153" t="s">
        <v>81</v>
      </c>
      <c r="AQ369" s="131"/>
      <c r="AU369" s="153"/>
      <c r="AV369" s="390"/>
      <c r="AW369" s="153">
        <f t="shared" ca="1" si="5"/>
        <v>86</v>
      </c>
    </row>
    <row r="370" spans="1:49" ht="45" customHeight="1" x14ac:dyDescent="0.2">
      <c r="A370" s="245"/>
      <c r="B370" s="183" t="s">
        <v>55</v>
      </c>
      <c r="E370" s="175" t="s">
        <v>71</v>
      </c>
      <c r="F370" s="153" t="s">
        <v>883</v>
      </c>
      <c r="G370" s="131" t="s">
        <v>1008</v>
      </c>
      <c r="H370" s="175" t="s">
        <v>59</v>
      </c>
      <c r="I370" s="183" t="s">
        <v>1009</v>
      </c>
      <c r="J370" s="173">
        <v>1</v>
      </c>
      <c r="K370" s="326" t="s">
        <v>61</v>
      </c>
      <c r="L370" s="339">
        <v>0</v>
      </c>
      <c r="M370" s="183">
        <v>224</v>
      </c>
      <c r="N370" s="153">
        <v>1940</v>
      </c>
      <c r="P370" s="163"/>
      <c r="R370" s="153">
        <v>1940</v>
      </c>
      <c r="S370" s="183" t="s">
        <v>62</v>
      </c>
      <c r="T370" s="184"/>
      <c r="U370" s="189"/>
      <c r="V370" s="125"/>
      <c r="W370" s="352" t="s">
        <v>1010</v>
      </c>
      <c r="X370" s="216" t="s">
        <v>64</v>
      </c>
      <c r="Y370" s="216" t="s">
        <v>65</v>
      </c>
      <c r="Z370" s="129" t="s">
        <v>66</v>
      </c>
      <c r="AA370" s="214"/>
      <c r="AB370" s="215">
        <v>14838</v>
      </c>
      <c r="AC370" s="215">
        <v>14838</v>
      </c>
      <c r="AD370" s="216"/>
      <c r="AG370" s="173">
        <v>1940</v>
      </c>
      <c r="AH370" s="173">
        <v>1940</v>
      </c>
      <c r="AI370" s="173"/>
      <c r="AJ370" s="189"/>
      <c r="AK370" s="173"/>
      <c r="AL370" s="317"/>
      <c r="AM370" s="175" t="s">
        <v>67</v>
      </c>
      <c r="AO370" s="153" t="s">
        <v>67</v>
      </c>
      <c r="AQ370" s="131"/>
      <c r="AU370" s="153"/>
      <c r="AV370" s="390"/>
      <c r="AW370" s="153">
        <f t="shared" ca="1" si="5"/>
        <v>86</v>
      </c>
    </row>
    <row r="371" spans="1:49" ht="45" customHeight="1" x14ac:dyDescent="0.2">
      <c r="A371" s="245"/>
      <c r="B371" s="183" t="s">
        <v>55</v>
      </c>
      <c r="C371" s="136" t="s">
        <v>1011</v>
      </c>
      <c r="E371" s="175" t="s">
        <v>56</v>
      </c>
      <c r="F371" s="153" t="s">
        <v>148</v>
      </c>
      <c r="G371" s="131" t="s">
        <v>527</v>
      </c>
      <c r="H371" s="175" t="s">
        <v>65</v>
      </c>
      <c r="I371" s="183" t="s">
        <v>1012</v>
      </c>
      <c r="J371" s="173">
        <v>1</v>
      </c>
      <c r="K371" s="326"/>
      <c r="L371" s="339">
        <v>1</v>
      </c>
      <c r="M371" s="183">
        <v>225</v>
      </c>
      <c r="N371" s="153">
        <v>1940</v>
      </c>
      <c r="P371" s="163"/>
      <c r="R371" s="153">
        <v>1940</v>
      </c>
      <c r="S371" s="183" t="s">
        <v>243</v>
      </c>
      <c r="T371" s="184"/>
      <c r="U371" s="189"/>
      <c r="V371" s="125"/>
      <c r="W371" s="352" t="s">
        <v>70</v>
      </c>
      <c r="X371" s="216" t="s">
        <v>64</v>
      </c>
      <c r="Y371" s="216" t="s">
        <v>65</v>
      </c>
      <c r="Z371" s="129"/>
      <c r="AA371" s="214"/>
      <c r="AB371" s="215"/>
      <c r="AC371" s="215"/>
      <c r="AD371" s="216"/>
      <c r="AI371" s="173"/>
      <c r="AJ371" s="237"/>
      <c r="AK371" s="284"/>
      <c r="AL371" s="317"/>
      <c r="AQ371" s="131"/>
      <c r="AU371" s="153"/>
      <c r="AV371" s="390"/>
      <c r="AW371" s="153">
        <f t="shared" ca="1" si="5"/>
        <v>86</v>
      </c>
    </row>
    <row r="372" spans="1:49" ht="45" customHeight="1" outlineLevel="1" x14ac:dyDescent="0.2">
      <c r="A372" s="245"/>
      <c r="B372" s="183" t="s">
        <v>198</v>
      </c>
      <c r="C372" s="136" t="s">
        <v>1013</v>
      </c>
      <c r="D372" s="131" t="s">
        <v>1014</v>
      </c>
      <c r="E372" s="175" t="s">
        <v>71</v>
      </c>
      <c r="F372" s="153" t="s">
        <v>180</v>
      </c>
      <c r="G372" s="131" t="s">
        <v>181</v>
      </c>
      <c r="H372" s="175" t="s">
        <v>379</v>
      </c>
      <c r="I372" s="183" t="s">
        <v>1015</v>
      </c>
      <c r="J372" s="196">
        <v>1</v>
      </c>
      <c r="K372" s="326" t="s">
        <v>61</v>
      </c>
      <c r="L372" s="339">
        <v>1</v>
      </c>
      <c r="M372" s="183">
        <v>226</v>
      </c>
      <c r="N372" s="153">
        <v>1940</v>
      </c>
      <c r="P372" s="163"/>
      <c r="R372" s="153">
        <v>1940</v>
      </c>
      <c r="S372" s="183" t="s">
        <v>62</v>
      </c>
      <c r="T372" s="184"/>
      <c r="U372" s="189"/>
      <c r="V372" s="125"/>
      <c r="W372" s="255" t="s">
        <v>1016</v>
      </c>
      <c r="X372" s="216" t="s">
        <v>99</v>
      </c>
      <c r="Y372" s="216" t="s">
        <v>100</v>
      </c>
      <c r="Z372" s="129"/>
      <c r="AA372" s="214"/>
      <c r="AB372" s="215">
        <v>18122</v>
      </c>
      <c r="AC372" s="215">
        <v>18122</v>
      </c>
      <c r="AD372" s="216"/>
      <c r="AG372" s="173">
        <v>1949</v>
      </c>
      <c r="AH372" s="173">
        <v>1940</v>
      </c>
      <c r="AI372" s="173"/>
      <c r="AJ372" s="189"/>
      <c r="AK372" s="173"/>
      <c r="AL372" s="317"/>
      <c r="AM372" s="175" t="s">
        <v>67</v>
      </c>
      <c r="AO372" s="153" t="s">
        <v>67</v>
      </c>
      <c r="AQ372" s="131"/>
      <c r="AU372" s="153" t="s">
        <v>1017</v>
      </c>
      <c r="AV372" s="390"/>
      <c r="AW372" s="153">
        <f t="shared" ca="1" si="5"/>
        <v>86</v>
      </c>
    </row>
    <row r="373" spans="1:49" ht="45" customHeight="1" x14ac:dyDescent="0.2">
      <c r="A373" s="245"/>
      <c r="B373" s="183" t="s">
        <v>55</v>
      </c>
      <c r="E373" s="175" t="s">
        <v>71</v>
      </c>
      <c r="F373" s="153" t="s">
        <v>180</v>
      </c>
      <c r="G373" s="131" t="s">
        <v>783</v>
      </c>
      <c r="H373" s="175" t="s">
        <v>59</v>
      </c>
      <c r="I373" s="183" t="s">
        <v>1018</v>
      </c>
      <c r="J373" s="173">
        <v>1</v>
      </c>
      <c r="K373" s="326" t="s">
        <v>61</v>
      </c>
      <c r="L373" s="339">
        <v>1</v>
      </c>
      <c r="M373" s="183">
        <v>227</v>
      </c>
      <c r="N373" s="153">
        <v>1940</v>
      </c>
      <c r="P373" s="163"/>
      <c r="R373" s="153">
        <v>1940</v>
      </c>
      <c r="S373" s="183" t="s">
        <v>62</v>
      </c>
      <c r="T373" s="184"/>
      <c r="U373" s="189"/>
      <c r="V373" s="125"/>
      <c r="W373" s="352" t="s">
        <v>1016</v>
      </c>
      <c r="X373" s="216" t="s">
        <v>64</v>
      </c>
      <c r="Y373" s="216" t="s">
        <v>65</v>
      </c>
      <c r="Z373" s="129" t="s">
        <v>66</v>
      </c>
      <c r="AA373" s="214"/>
      <c r="AB373" s="215">
        <v>15028</v>
      </c>
      <c r="AC373" s="215">
        <v>15028</v>
      </c>
      <c r="AD373" s="216"/>
      <c r="AG373" s="173">
        <v>1941</v>
      </c>
      <c r="AH373" s="173">
        <v>1940</v>
      </c>
      <c r="AI373" s="173"/>
      <c r="AJ373" s="189"/>
      <c r="AK373" s="173"/>
      <c r="AL373" s="317"/>
      <c r="AM373" s="175" t="s">
        <v>67</v>
      </c>
      <c r="AQ373" s="131"/>
      <c r="AU373" s="153" t="s">
        <v>444</v>
      </c>
      <c r="AV373" s="390"/>
      <c r="AW373" s="153">
        <f t="shared" ca="1" si="5"/>
        <v>86</v>
      </c>
    </row>
    <row r="374" spans="1:49" ht="45" customHeight="1" x14ac:dyDescent="0.2">
      <c r="A374" s="245"/>
      <c r="B374" s="183" t="s">
        <v>55</v>
      </c>
      <c r="E374" s="175" t="s">
        <v>91</v>
      </c>
      <c r="F374" s="153" t="s">
        <v>916</v>
      </c>
      <c r="G374" s="131" t="s">
        <v>917</v>
      </c>
      <c r="H374" s="175" t="s">
        <v>263</v>
      </c>
      <c r="I374" s="183" t="s">
        <v>1019</v>
      </c>
      <c r="J374" s="173">
        <v>1</v>
      </c>
      <c r="K374" s="326" t="s">
        <v>61</v>
      </c>
      <c r="L374" s="339">
        <v>1</v>
      </c>
      <c r="M374" s="183">
        <v>228</v>
      </c>
      <c r="N374" s="153">
        <v>1940</v>
      </c>
      <c r="P374" s="163"/>
      <c r="R374" s="153">
        <v>1940</v>
      </c>
      <c r="S374" s="183" t="s">
        <v>62</v>
      </c>
      <c r="T374" s="184"/>
      <c r="U374" s="189"/>
      <c r="V374" s="125"/>
      <c r="W374" s="352" t="s">
        <v>1020</v>
      </c>
      <c r="X374" s="216" t="s">
        <v>64</v>
      </c>
      <c r="Y374" s="216" t="s">
        <v>76</v>
      </c>
      <c r="Z374" s="129" t="s">
        <v>266</v>
      </c>
      <c r="AA374" s="214"/>
      <c r="AB374" s="215"/>
      <c r="AC374" s="215">
        <v>14909</v>
      </c>
      <c r="AD374" s="216"/>
      <c r="AG374" s="173">
        <v>1940</v>
      </c>
      <c r="AH374" s="173">
        <v>1940</v>
      </c>
      <c r="AI374" s="173"/>
      <c r="AJ374" s="189"/>
      <c r="AK374" s="173"/>
      <c r="AL374" s="317"/>
      <c r="AM374" s="175" t="s">
        <v>67</v>
      </c>
      <c r="AO374" s="153" t="s">
        <v>144</v>
      </c>
      <c r="AQ374" s="131"/>
      <c r="AU374" s="153"/>
      <c r="AV374" s="390"/>
      <c r="AW374" s="153">
        <f t="shared" ca="1" si="5"/>
        <v>86</v>
      </c>
    </row>
    <row r="375" spans="1:49" ht="45" customHeight="1" outlineLevel="1" x14ac:dyDescent="0.2">
      <c r="A375" s="245"/>
      <c r="B375" s="183" t="s">
        <v>55</v>
      </c>
      <c r="E375" s="175" t="s">
        <v>91</v>
      </c>
      <c r="F375" s="153" t="s">
        <v>916</v>
      </c>
      <c r="G375" s="131" t="s">
        <v>1021</v>
      </c>
      <c r="H375" s="175" t="s">
        <v>59</v>
      </c>
      <c r="I375" s="183" t="s">
        <v>1022</v>
      </c>
      <c r="J375" s="173">
        <v>1</v>
      </c>
      <c r="K375" s="326" t="s">
        <v>61</v>
      </c>
      <c r="L375" s="339">
        <v>1</v>
      </c>
      <c r="M375" s="183">
        <v>229</v>
      </c>
      <c r="N375" s="153">
        <v>1940</v>
      </c>
      <c r="P375" s="163"/>
      <c r="R375" s="153">
        <v>1940</v>
      </c>
      <c r="S375" s="183" t="s">
        <v>62</v>
      </c>
      <c r="T375" s="184"/>
      <c r="U375" s="189"/>
      <c r="V375" s="125"/>
      <c r="W375" s="352" t="s">
        <v>1023</v>
      </c>
      <c r="X375" s="216" t="s">
        <v>64</v>
      </c>
      <c r="Y375" s="216" t="s">
        <v>65</v>
      </c>
      <c r="Z375" s="129" t="s">
        <v>66</v>
      </c>
      <c r="AA375" s="214"/>
      <c r="AB375" s="215">
        <v>15970</v>
      </c>
      <c r="AC375" s="215"/>
      <c r="AD375" s="153"/>
      <c r="AG375" s="173">
        <v>1943</v>
      </c>
      <c r="AH375" s="173">
        <v>1940</v>
      </c>
      <c r="AI375" s="173"/>
      <c r="AJ375" s="189"/>
      <c r="AK375" s="173"/>
      <c r="AL375" s="317"/>
      <c r="AM375" s="175" t="s">
        <v>67</v>
      </c>
      <c r="AO375" s="153" t="s">
        <v>144</v>
      </c>
      <c r="AQ375" s="131"/>
      <c r="AU375" s="153"/>
      <c r="AV375" s="390"/>
      <c r="AW375" s="153">
        <f t="shared" ca="1" si="5"/>
        <v>86</v>
      </c>
    </row>
    <row r="376" spans="1:49" ht="45" customHeight="1" x14ac:dyDescent="0.2">
      <c r="A376" s="245"/>
      <c r="B376" s="183" t="s">
        <v>55</v>
      </c>
      <c r="E376" s="318" t="s">
        <v>91</v>
      </c>
      <c r="F376" s="154" t="s">
        <v>916</v>
      </c>
      <c r="G376" s="418" t="s">
        <v>1024</v>
      </c>
      <c r="H376" s="318" t="s">
        <v>59</v>
      </c>
      <c r="I376" s="202" t="s">
        <v>1025</v>
      </c>
      <c r="J376" s="173">
        <v>1</v>
      </c>
      <c r="K376" s="326" t="s">
        <v>61</v>
      </c>
      <c r="L376" s="339">
        <v>1</v>
      </c>
      <c r="M376" s="183">
        <v>230</v>
      </c>
      <c r="N376" s="153">
        <v>1940</v>
      </c>
      <c r="P376" s="163"/>
      <c r="R376" s="153">
        <v>1940</v>
      </c>
      <c r="S376" s="183" t="s">
        <v>62</v>
      </c>
      <c r="T376" s="184"/>
      <c r="U376" s="189"/>
      <c r="V376" s="125"/>
      <c r="W376" s="318" t="s">
        <v>1026</v>
      </c>
      <c r="X376" s="283" t="s">
        <v>64</v>
      </c>
      <c r="Y376" s="283" t="s">
        <v>65</v>
      </c>
      <c r="Z376" s="351" t="s">
        <v>66</v>
      </c>
      <c r="AA376" s="214"/>
      <c r="AB376" s="215">
        <v>15970</v>
      </c>
      <c r="AC376" s="215">
        <v>15970</v>
      </c>
      <c r="AD376" s="216"/>
      <c r="AG376" s="173">
        <v>1943</v>
      </c>
      <c r="AH376" s="173">
        <v>1940</v>
      </c>
      <c r="AI376" s="173"/>
      <c r="AJ376" s="189"/>
      <c r="AK376" s="173"/>
      <c r="AL376" s="317"/>
      <c r="AM376" s="175" t="s">
        <v>67</v>
      </c>
      <c r="AO376" s="153" t="s">
        <v>144</v>
      </c>
      <c r="AQ376" s="131"/>
      <c r="AU376" s="153"/>
      <c r="AV376" s="390"/>
      <c r="AW376" s="153">
        <f t="shared" ca="1" si="5"/>
        <v>86</v>
      </c>
    </row>
    <row r="377" spans="1:49" ht="45" customHeight="1" x14ac:dyDescent="0.2">
      <c r="A377" s="245"/>
      <c r="B377" s="183" t="s">
        <v>55</v>
      </c>
      <c r="E377" s="318" t="s">
        <v>71</v>
      </c>
      <c r="F377" s="154" t="s">
        <v>180</v>
      </c>
      <c r="G377" s="418" t="s">
        <v>612</v>
      </c>
      <c r="H377" s="318" t="s">
        <v>59</v>
      </c>
      <c r="I377" s="202" t="s">
        <v>1027</v>
      </c>
      <c r="J377" s="173">
        <v>1</v>
      </c>
      <c r="K377" s="326" t="s">
        <v>61</v>
      </c>
      <c r="L377" s="339">
        <v>1</v>
      </c>
      <c r="M377" s="183">
        <v>231</v>
      </c>
      <c r="N377" s="153">
        <v>1941</v>
      </c>
      <c r="P377" s="163"/>
      <c r="R377" s="153">
        <v>1940</v>
      </c>
      <c r="S377" s="183" t="s">
        <v>62</v>
      </c>
      <c r="T377" s="184"/>
      <c r="U377" s="189"/>
      <c r="V377" s="125"/>
      <c r="W377" s="318" t="s">
        <v>1028</v>
      </c>
      <c r="X377" s="283" t="s">
        <v>64</v>
      </c>
      <c r="Y377" s="283" t="s">
        <v>65</v>
      </c>
      <c r="Z377" s="351" t="s">
        <v>66</v>
      </c>
      <c r="AA377" s="214"/>
      <c r="AB377" s="215">
        <v>15895</v>
      </c>
      <c r="AC377" s="215">
        <v>15895</v>
      </c>
      <c r="AD377" s="216"/>
      <c r="AG377" s="173">
        <v>1943</v>
      </c>
      <c r="AH377" s="173">
        <v>1940</v>
      </c>
      <c r="AI377" s="173"/>
      <c r="AJ377" s="189"/>
      <c r="AK377" s="173"/>
      <c r="AL377" s="317"/>
      <c r="AM377" s="175" t="s">
        <v>67</v>
      </c>
      <c r="AQ377" s="131"/>
      <c r="AU377" s="153"/>
      <c r="AV377" s="390"/>
      <c r="AW377" s="153">
        <f t="shared" ca="1" si="5"/>
        <v>85</v>
      </c>
    </row>
    <row r="378" spans="1:49" ht="45" customHeight="1" outlineLevel="1" x14ac:dyDescent="0.2">
      <c r="A378" s="245"/>
      <c r="B378" s="183" t="s">
        <v>55</v>
      </c>
      <c r="D378" s="131" t="s">
        <v>7972</v>
      </c>
      <c r="E378" s="318" t="s">
        <v>91</v>
      </c>
      <c r="F378" s="154" t="s">
        <v>916</v>
      </c>
      <c r="G378" s="418" t="s">
        <v>1029</v>
      </c>
      <c r="H378" s="318" t="s">
        <v>59</v>
      </c>
      <c r="I378" s="202" t="s">
        <v>1030</v>
      </c>
      <c r="J378" s="173">
        <v>1</v>
      </c>
      <c r="K378" s="326" t="s">
        <v>61</v>
      </c>
      <c r="L378" s="339">
        <v>1</v>
      </c>
      <c r="M378" s="183">
        <v>232</v>
      </c>
      <c r="N378" s="153">
        <v>1940</v>
      </c>
      <c r="P378" s="163"/>
      <c r="R378" s="153">
        <v>1940</v>
      </c>
      <c r="S378" s="183" t="s">
        <v>62</v>
      </c>
      <c r="T378" s="184"/>
      <c r="U378" s="189"/>
      <c r="V378" s="125"/>
      <c r="W378" s="318" t="s">
        <v>1031</v>
      </c>
      <c r="X378" s="283" t="s">
        <v>64</v>
      </c>
      <c r="Y378" s="283" t="s">
        <v>65</v>
      </c>
      <c r="Z378" s="351" t="s">
        <v>66</v>
      </c>
      <c r="AA378" s="214"/>
      <c r="AB378" s="215">
        <v>15970</v>
      </c>
      <c r="AC378" s="215">
        <v>15970</v>
      </c>
      <c r="AD378" s="216"/>
      <c r="AG378" s="173">
        <v>1943</v>
      </c>
      <c r="AH378" s="173">
        <v>1940</v>
      </c>
      <c r="AI378" s="173"/>
      <c r="AJ378" s="189"/>
      <c r="AK378" s="173"/>
      <c r="AL378" s="317"/>
      <c r="AM378" s="175" t="s">
        <v>67</v>
      </c>
      <c r="AO378" s="153" t="s">
        <v>108</v>
      </c>
      <c r="AP378" s="153" t="s">
        <v>81</v>
      </c>
      <c r="AQ378" s="392" t="s">
        <v>81</v>
      </c>
      <c r="AR378" s="175" t="s">
        <v>81</v>
      </c>
      <c r="AT378" s="153">
        <v>2022</v>
      </c>
      <c r="AU378" s="131" t="s">
        <v>7822</v>
      </c>
      <c r="AW378" s="153">
        <f t="shared" ca="1" si="5"/>
        <v>86</v>
      </c>
    </row>
    <row r="379" spans="1:49" ht="45" customHeight="1" x14ac:dyDescent="0.2">
      <c r="A379" s="245"/>
      <c r="B379" s="183" t="s">
        <v>55</v>
      </c>
      <c r="C379" s="136" t="s">
        <v>1032</v>
      </c>
      <c r="D379" s="131" t="s">
        <v>1033</v>
      </c>
      <c r="E379" s="175" t="s">
        <v>91</v>
      </c>
      <c r="F379" s="153" t="s">
        <v>92</v>
      </c>
      <c r="G379" s="131" t="s">
        <v>1034</v>
      </c>
      <c r="H379" s="175" t="s">
        <v>59</v>
      </c>
      <c r="I379" s="183" t="s">
        <v>1035</v>
      </c>
      <c r="J379" s="173">
        <v>1</v>
      </c>
      <c r="K379" s="326"/>
      <c r="L379" s="339">
        <v>1</v>
      </c>
      <c r="M379" s="183">
        <v>233</v>
      </c>
      <c r="N379" s="153">
        <v>1940</v>
      </c>
      <c r="P379" s="163"/>
      <c r="R379" s="153">
        <v>1940</v>
      </c>
      <c r="S379" s="183" t="s">
        <v>243</v>
      </c>
      <c r="T379" s="184"/>
      <c r="U379" s="189">
        <v>43745</v>
      </c>
      <c r="V379" s="125"/>
      <c r="W379" s="352" t="s">
        <v>70</v>
      </c>
      <c r="X379" s="216" t="s">
        <v>64</v>
      </c>
      <c r="Y379" s="216" t="s">
        <v>65</v>
      </c>
      <c r="Z379" s="129" t="s">
        <v>66</v>
      </c>
      <c r="AA379" s="214"/>
      <c r="AB379" s="215"/>
      <c r="AC379" s="215"/>
      <c r="AD379" s="216"/>
      <c r="AI379" s="173"/>
      <c r="AJ379" s="216">
        <v>43745</v>
      </c>
      <c r="AK379" s="173">
        <v>2010</v>
      </c>
      <c r="AL379" s="317"/>
      <c r="AQ379" s="131"/>
      <c r="AU379" s="153"/>
      <c r="AV379" s="390"/>
      <c r="AW379" s="153">
        <f t="shared" ca="1" si="5"/>
        <v>86</v>
      </c>
    </row>
    <row r="380" spans="1:49" ht="45" customHeight="1" outlineLevel="1" x14ac:dyDescent="0.2">
      <c r="A380" s="245"/>
      <c r="B380" s="183" t="s">
        <v>55</v>
      </c>
      <c r="E380" s="175" t="s">
        <v>688</v>
      </c>
      <c r="F380" s="153" t="s">
        <v>689</v>
      </c>
      <c r="G380" s="131" t="s">
        <v>690</v>
      </c>
      <c r="H380" s="175" t="s">
        <v>59</v>
      </c>
      <c r="I380" s="183" t="s">
        <v>371</v>
      </c>
      <c r="J380" s="173">
        <v>1</v>
      </c>
      <c r="K380" s="326" t="s">
        <v>61</v>
      </c>
      <c r="L380" s="339">
        <v>1</v>
      </c>
      <c r="M380" s="183">
        <v>234</v>
      </c>
      <c r="N380" s="153">
        <v>1940</v>
      </c>
      <c r="P380" s="163"/>
      <c r="R380" s="153">
        <v>1940</v>
      </c>
      <c r="S380" s="183" t="s">
        <v>62</v>
      </c>
      <c r="T380" s="184"/>
      <c r="U380" s="189"/>
      <c r="V380" s="125"/>
      <c r="W380" s="352" t="s">
        <v>1036</v>
      </c>
      <c r="X380" s="216" t="s">
        <v>64</v>
      </c>
      <c r="Y380" s="216" t="s">
        <v>65</v>
      </c>
      <c r="Z380" s="129" t="s">
        <v>66</v>
      </c>
      <c r="AA380" s="214"/>
      <c r="AB380" s="215">
        <v>14979</v>
      </c>
      <c r="AC380" s="215"/>
      <c r="AD380" s="153"/>
      <c r="AG380" s="173">
        <v>1941</v>
      </c>
      <c r="AH380" s="173">
        <v>1940</v>
      </c>
      <c r="AI380" s="173"/>
      <c r="AJ380" s="189"/>
      <c r="AK380" s="173"/>
      <c r="AL380" s="317"/>
      <c r="AM380" s="175" t="s">
        <v>67</v>
      </c>
      <c r="AO380" s="153" t="s">
        <v>67</v>
      </c>
      <c r="AQ380" s="131" t="s">
        <v>81</v>
      </c>
      <c r="AU380" s="153"/>
      <c r="AV380" s="390"/>
      <c r="AW380" s="153">
        <f t="shared" ca="1" si="5"/>
        <v>86</v>
      </c>
    </row>
    <row r="381" spans="1:49" ht="45" customHeight="1" x14ac:dyDescent="0.2">
      <c r="A381" s="245"/>
      <c r="B381" s="183" t="s">
        <v>55</v>
      </c>
      <c r="E381" s="175" t="s">
        <v>688</v>
      </c>
      <c r="F381" s="153" t="s">
        <v>689</v>
      </c>
      <c r="G381" s="131" t="s">
        <v>690</v>
      </c>
      <c r="H381" s="175" t="s">
        <v>76</v>
      </c>
      <c r="I381" s="183" t="s">
        <v>1037</v>
      </c>
      <c r="J381" s="173">
        <v>1</v>
      </c>
      <c r="K381" s="326" t="s">
        <v>61</v>
      </c>
      <c r="L381" s="339">
        <v>1</v>
      </c>
      <c r="M381" s="183">
        <v>235</v>
      </c>
      <c r="N381" s="153">
        <v>1940</v>
      </c>
      <c r="P381" s="163"/>
      <c r="R381" s="153">
        <v>1940</v>
      </c>
      <c r="S381" s="183" t="s">
        <v>62</v>
      </c>
      <c r="T381" s="184"/>
      <c r="U381" s="189"/>
      <c r="V381" s="125"/>
      <c r="W381" s="352" t="s">
        <v>1038</v>
      </c>
      <c r="X381" s="216" t="s">
        <v>64</v>
      </c>
      <c r="Y381" s="216" t="s">
        <v>76</v>
      </c>
      <c r="Z381" s="129" t="s">
        <v>66</v>
      </c>
      <c r="AA381" s="214"/>
      <c r="AB381" s="215">
        <v>14979</v>
      </c>
      <c r="AC381" s="215"/>
      <c r="AD381" s="153"/>
      <c r="AG381" s="173">
        <v>1941</v>
      </c>
      <c r="AH381" s="173">
        <v>1940</v>
      </c>
      <c r="AI381" s="173"/>
      <c r="AJ381" s="189"/>
      <c r="AK381" s="173"/>
      <c r="AL381" s="317"/>
      <c r="AM381" s="175" t="s">
        <v>67</v>
      </c>
      <c r="AO381" s="153" t="s">
        <v>67</v>
      </c>
      <c r="AQ381" s="131" t="s">
        <v>81</v>
      </c>
      <c r="AU381" s="153"/>
      <c r="AV381" s="390"/>
      <c r="AW381" s="153">
        <f t="shared" ca="1" si="5"/>
        <v>86</v>
      </c>
    </row>
    <row r="382" spans="1:49" ht="45" customHeight="1" outlineLevel="1" x14ac:dyDescent="0.2">
      <c r="A382" s="245"/>
      <c r="B382" s="185" t="s">
        <v>55</v>
      </c>
      <c r="C382" s="140"/>
      <c r="E382" s="318" t="s">
        <v>688</v>
      </c>
      <c r="F382" s="154" t="s">
        <v>689</v>
      </c>
      <c r="G382" s="418" t="s">
        <v>690</v>
      </c>
      <c r="H382" s="318" t="s">
        <v>59</v>
      </c>
      <c r="I382" s="202" t="s">
        <v>1039</v>
      </c>
      <c r="J382" s="173">
        <v>1</v>
      </c>
      <c r="K382" s="326" t="s">
        <v>61</v>
      </c>
      <c r="L382" s="339">
        <v>1</v>
      </c>
      <c r="M382" s="183">
        <v>236</v>
      </c>
      <c r="N382" s="153">
        <v>1940</v>
      </c>
      <c r="P382" s="163"/>
      <c r="R382" s="153">
        <v>1940</v>
      </c>
      <c r="S382" s="183" t="s">
        <v>62</v>
      </c>
      <c r="T382" s="184"/>
      <c r="U382" s="189"/>
      <c r="V382" s="125"/>
      <c r="W382" s="318" t="s">
        <v>1040</v>
      </c>
      <c r="X382" s="283" t="s">
        <v>64</v>
      </c>
      <c r="Y382" s="283" t="s">
        <v>76</v>
      </c>
      <c r="Z382" s="351" t="s">
        <v>66</v>
      </c>
      <c r="AA382" s="214"/>
      <c r="AB382" s="215">
        <v>14979</v>
      </c>
      <c r="AC382" s="215"/>
      <c r="AD382" s="153"/>
      <c r="AG382" s="173">
        <v>1941</v>
      </c>
      <c r="AH382" s="173">
        <v>1940</v>
      </c>
      <c r="AI382" s="173"/>
      <c r="AJ382" s="189"/>
      <c r="AK382" s="173"/>
      <c r="AL382" s="317" t="s">
        <v>1041</v>
      </c>
      <c r="AQ382" s="131"/>
      <c r="AU382" s="153"/>
      <c r="AV382" s="390"/>
      <c r="AW382" s="153">
        <f t="shared" ca="1" si="5"/>
        <v>86</v>
      </c>
    </row>
    <row r="383" spans="1:49" ht="45" customHeight="1" x14ac:dyDescent="0.2">
      <c r="A383" s="245"/>
      <c r="B383" s="183" t="s">
        <v>55</v>
      </c>
      <c r="E383" s="175" t="s">
        <v>688</v>
      </c>
      <c r="F383" s="153" t="s">
        <v>689</v>
      </c>
      <c r="G383" s="131" t="s">
        <v>690</v>
      </c>
      <c r="H383" s="175" t="s">
        <v>59</v>
      </c>
      <c r="I383" s="183" t="s">
        <v>1042</v>
      </c>
      <c r="J383" s="173">
        <v>1</v>
      </c>
      <c r="K383" s="326" t="s">
        <v>61</v>
      </c>
      <c r="L383" s="339">
        <v>1</v>
      </c>
      <c r="M383" s="183">
        <v>237</v>
      </c>
      <c r="N383" s="153">
        <v>1940</v>
      </c>
      <c r="P383" s="163"/>
      <c r="R383" s="153">
        <v>1940</v>
      </c>
      <c r="S383" s="183" t="s">
        <v>62</v>
      </c>
      <c r="T383" s="184"/>
      <c r="U383" s="189"/>
      <c r="V383" s="125"/>
      <c r="W383" s="352" t="s">
        <v>1043</v>
      </c>
      <c r="X383" s="216" t="s">
        <v>64</v>
      </c>
      <c r="Y383" s="216" t="s">
        <v>65</v>
      </c>
      <c r="Z383" s="129" t="s">
        <v>66</v>
      </c>
      <c r="AA383" s="214"/>
      <c r="AB383" s="215">
        <v>14979</v>
      </c>
      <c r="AC383" s="215"/>
      <c r="AD383" s="153"/>
      <c r="AG383" s="173">
        <v>1941</v>
      </c>
      <c r="AH383" s="173">
        <v>1940</v>
      </c>
      <c r="AI383" s="173"/>
      <c r="AJ383" s="189"/>
      <c r="AK383" s="173"/>
      <c r="AL383" s="317"/>
      <c r="AM383" s="175" t="s">
        <v>67</v>
      </c>
      <c r="AO383" s="153" t="s">
        <v>67</v>
      </c>
      <c r="AQ383" s="131" t="s">
        <v>81</v>
      </c>
      <c r="AU383" s="153"/>
      <c r="AV383" s="390"/>
      <c r="AW383" s="153">
        <f t="shared" ca="1" si="5"/>
        <v>86</v>
      </c>
    </row>
    <row r="384" spans="1:49" ht="45" customHeight="1" outlineLevel="1" x14ac:dyDescent="0.2">
      <c r="A384" s="245">
        <v>45750</v>
      </c>
      <c r="B384" s="183" t="s">
        <v>978</v>
      </c>
      <c r="D384" s="131" t="s">
        <v>8016</v>
      </c>
      <c r="E384" s="175" t="s">
        <v>91</v>
      </c>
      <c r="F384" s="153" t="s">
        <v>187</v>
      </c>
      <c r="G384" s="131" t="s">
        <v>364</v>
      </c>
      <c r="H384" s="175" t="s">
        <v>292</v>
      </c>
      <c r="I384" s="183" t="s">
        <v>1044</v>
      </c>
      <c r="J384" s="173">
        <v>1</v>
      </c>
      <c r="K384" s="326" t="s">
        <v>61</v>
      </c>
      <c r="L384" s="339">
        <v>1</v>
      </c>
      <c r="M384" s="183">
        <v>238</v>
      </c>
      <c r="N384" s="153">
        <v>1941</v>
      </c>
      <c r="P384" s="163"/>
      <c r="R384" s="153">
        <v>1940</v>
      </c>
      <c r="S384" s="183" t="s">
        <v>203</v>
      </c>
      <c r="T384" s="184" t="s">
        <v>982</v>
      </c>
      <c r="U384" s="189"/>
      <c r="V384" s="125"/>
      <c r="W384" s="352" t="s">
        <v>1045</v>
      </c>
      <c r="X384" s="216" t="s">
        <v>64</v>
      </c>
      <c r="Y384" s="216" t="s">
        <v>292</v>
      </c>
      <c r="Z384" s="129"/>
      <c r="AA384" s="214">
        <v>15052</v>
      </c>
      <c r="AB384" s="215"/>
      <c r="AC384" s="215"/>
      <c r="AD384" s="153"/>
      <c r="AG384" s="173">
        <v>1941</v>
      </c>
      <c r="AH384" s="173">
        <v>1940</v>
      </c>
      <c r="AI384" s="173"/>
      <c r="AJ384" s="189"/>
      <c r="AK384" s="173"/>
      <c r="AL384" s="317"/>
      <c r="AM384" s="175" t="s">
        <v>81</v>
      </c>
      <c r="AS384" s="153" t="s">
        <v>81</v>
      </c>
      <c r="AT384" s="153">
        <v>1989</v>
      </c>
      <c r="AU384" s="131" t="s">
        <v>1046</v>
      </c>
      <c r="AW384" s="153">
        <f t="shared" ca="1" si="5"/>
        <v>85</v>
      </c>
    </row>
    <row r="385" spans="1:49" ht="45" customHeight="1" x14ac:dyDescent="0.2">
      <c r="A385" s="245"/>
      <c r="B385" s="183" t="s">
        <v>55</v>
      </c>
      <c r="C385" s="136" t="s">
        <v>1047</v>
      </c>
      <c r="D385" s="155" t="s">
        <v>1048</v>
      </c>
      <c r="E385" s="175" t="s">
        <v>91</v>
      </c>
      <c r="F385" s="153" t="s">
        <v>92</v>
      </c>
      <c r="G385" s="131" t="s">
        <v>1049</v>
      </c>
      <c r="H385" s="175" t="s">
        <v>292</v>
      </c>
      <c r="I385" s="183" t="s">
        <v>1050</v>
      </c>
      <c r="J385" s="173">
        <v>1</v>
      </c>
      <c r="K385" s="326"/>
      <c r="L385" s="339">
        <v>1</v>
      </c>
      <c r="M385" s="183">
        <v>239</v>
      </c>
      <c r="N385" s="153">
        <v>1941</v>
      </c>
      <c r="P385" s="163"/>
      <c r="R385" s="153">
        <v>1940</v>
      </c>
      <c r="S385" s="183" t="s">
        <v>243</v>
      </c>
      <c r="T385" s="184"/>
      <c r="U385" s="189">
        <v>38175</v>
      </c>
      <c r="V385" s="125"/>
      <c r="W385" s="352" t="s">
        <v>70</v>
      </c>
      <c r="X385" s="216" t="s">
        <v>64</v>
      </c>
      <c r="Y385" s="216" t="s">
        <v>292</v>
      </c>
      <c r="Z385" s="129"/>
      <c r="AA385" s="214"/>
      <c r="AB385" s="215"/>
      <c r="AC385" s="215"/>
      <c r="AD385" s="153"/>
      <c r="AI385" s="173"/>
      <c r="AJ385" s="237">
        <v>38175</v>
      </c>
      <c r="AK385" s="173">
        <v>2000</v>
      </c>
      <c r="AL385" s="317"/>
      <c r="AQ385" s="131"/>
      <c r="AU385" s="153"/>
      <c r="AV385" s="390"/>
      <c r="AW385" s="153">
        <f t="shared" ca="1" si="5"/>
        <v>85</v>
      </c>
    </row>
    <row r="386" spans="1:49" ht="45" customHeight="1" outlineLevel="1" x14ac:dyDescent="0.2">
      <c r="A386" s="245"/>
      <c r="B386" s="183" t="s">
        <v>55</v>
      </c>
      <c r="E386" s="175" t="s">
        <v>56</v>
      </c>
      <c r="F386" s="153" t="s">
        <v>57</v>
      </c>
      <c r="G386" s="131" t="s">
        <v>1051</v>
      </c>
      <c r="H386" s="175" t="s">
        <v>96</v>
      </c>
      <c r="I386" s="183" t="s">
        <v>1052</v>
      </c>
      <c r="J386" s="173">
        <v>1</v>
      </c>
      <c r="K386" s="326" t="s">
        <v>61</v>
      </c>
      <c r="L386" s="339">
        <v>1</v>
      </c>
      <c r="M386" s="183">
        <v>240</v>
      </c>
      <c r="N386" s="153">
        <v>1941</v>
      </c>
      <c r="P386" s="163"/>
      <c r="R386" s="153">
        <v>1940</v>
      </c>
      <c r="S386" s="183" t="s">
        <v>62</v>
      </c>
      <c r="T386" s="184"/>
      <c r="U386" s="189"/>
      <c r="V386" s="125"/>
      <c r="W386" s="352" t="s">
        <v>1053</v>
      </c>
      <c r="X386" s="216" t="s">
        <v>99</v>
      </c>
      <c r="Y386" s="216" t="s">
        <v>221</v>
      </c>
      <c r="Z386" s="129"/>
      <c r="AA386" s="214"/>
      <c r="AB386" s="215">
        <v>15507</v>
      </c>
      <c r="AC386" s="215">
        <v>15507</v>
      </c>
      <c r="AD386" s="216"/>
      <c r="AG386" s="173">
        <v>1942</v>
      </c>
      <c r="AH386" s="173">
        <v>1940</v>
      </c>
      <c r="AI386" s="173"/>
      <c r="AJ386" s="189"/>
      <c r="AK386" s="173"/>
      <c r="AM386" s="175" t="s">
        <v>67</v>
      </c>
      <c r="AO386" s="153" t="s">
        <v>67</v>
      </c>
      <c r="AQ386" s="131"/>
      <c r="AU386" s="153" t="s">
        <v>1054</v>
      </c>
      <c r="AV386" s="390"/>
      <c r="AW386" s="153">
        <f t="shared" ref="AW386:AW449" ca="1" si="6">IF(N386&lt;&gt;0,(YEAR( TODAY())-N386),(""))</f>
        <v>85</v>
      </c>
    </row>
    <row r="387" spans="1:49" ht="45" customHeight="1" x14ac:dyDescent="0.2">
      <c r="A387" s="245"/>
      <c r="B387" s="183" t="s">
        <v>55</v>
      </c>
      <c r="E387" s="175" t="s">
        <v>1055</v>
      </c>
      <c r="F387" s="153" t="s">
        <v>1056</v>
      </c>
      <c r="G387" s="131" t="s">
        <v>1057</v>
      </c>
      <c r="H387" s="175" t="s">
        <v>59</v>
      </c>
      <c r="I387" s="183" t="s">
        <v>732</v>
      </c>
      <c r="J387" s="173">
        <v>1</v>
      </c>
      <c r="K387" s="326" t="s">
        <v>61</v>
      </c>
      <c r="L387" s="339">
        <v>1</v>
      </c>
      <c r="M387" s="183">
        <v>241</v>
      </c>
      <c r="N387" s="153">
        <v>1941</v>
      </c>
      <c r="P387" s="163"/>
      <c r="R387" s="153">
        <v>1940</v>
      </c>
      <c r="S387" s="183" t="s">
        <v>62</v>
      </c>
      <c r="T387" s="184"/>
      <c r="U387" s="189"/>
      <c r="V387" s="125"/>
      <c r="W387" s="352" t="s">
        <v>1058</v>
      </c>
      <c r="X387" s="216" t="s">
        <v>64</v>
      </c>
      <c r="Y387" s="216" t="s">
        <v>65</v>
      </c>
      <c r="Z387" s="129" t="s">
        <v>66</v>
      </c>
      <c r="AA387" s="214"/>
      <c r="AB387" s="215">
        <v>15160</v>
      </c>
      <c r="AC387" s="215"/>
      <c r="AD387" s="153"/>
      <c r="AG387" s="173">
        <v>1941</v>
      </c>
      <c r="AH387" s="173">
        <v>1940</v>
      </c>
      <c r="AI387" s="173"/>
      <c r="AJ387" s="189"/>
      <c r="AK387" s="173"/>
      <c r="AL387" s="317"/>
      <c r="AM387" s="175" t="s">
        <v>67</v>
      </c>
      <c r="AQ387" s="131"/>
      <c r="AU387" s="153"/>
      <c r="AV387" s="390"/>
      <c r="AW387" s="153">
        <f t="shared" ca="1" si="6"/>
        <v>85</v>
      </c>
    </row>
    <row r="388" spans="1:49" ht="45" customHeight="1" x14ac:dyDescent="0.2">
      <c r="A388" s="245"/>
      <c r="B388" s="183" t="s">
        <v>55</v>
      </c>
      <c r="E388" s="175" t="s">
        <v>91</v>
      </c>
      <c r="F388" s="153" t="s">
        <v>187</v>
      </c>
      <c r="G388" s="131" t="s">
        <v>844</v>
      </c>
      <c r="H388" s="175" t="s">
        <v>59</v>
      </c>
      <c r="I388" s="183" t="s">
        <v>1059</v>
      </c>
      <c r="J388" s="173">
        <v>1</v>
      </c>
      <c r="K388" s="326" t="s">
        <v>61</v>
      </c>
      <c r="L388" s="339">
        <v>1</v>
      </c>
      <c r="M388" s="183">
        <v>242</v>
      </c>
      <c r="N388" s="153">
        <v>1941</v>
      </c>
      <c r="P388" s="163"/>
      <c r="R388" s="153">
        <v>1940</v>
      </c>
      <c r="S388" s="183" t="s">
        <v>62</v>
      </c>
      <c r="T388" s="184"/>
      <c r="U388" s="189"/>
      <c r="V388" s="125"/>
      <c r="W388" s="352" t="s">
        <v>1060</v>
      </c>
      <c r="X388" s="216" t="s">
        <v>64</v>
      </c>
      <c r="Y388" s="216" t="s">
        <v>65</v>
      </c>
      <c r="Z388" s="129" t="s">
        <v>66</v>
      </c>
      <c r="AA388" s="214"/>
      <c r="AB388" s="215"/>
      <c r="AC388" s="215">
        <v>15218</v>
      </c>
      <c r="AD388" s="216"/>
      <c r="AG388" s="173">
        <v>1941</v>
      </c>
      <c r="AH388" s="173">
        <v>1940</v>
      </c>
      <c r="AI388" s="173"/>
      <c r="AJ388" s="189"/>
      <c r="AK388" s="173"/>
      <c r="AL388" s="317"/>
      <c r="AM388" s="175" t="s">
        <v>67</v>
      </c>
      <c r="AQ388" s="131"/>
      <c r="AU388" s="153"/>
      <c r="AV388" s="390"/>
      <c r="AW388" s="153">
        <f t="shared" ca="1" si="6"/>
        <v>85</v>
      </c>
    </row>
    <row r="389" spans="1:49" ht="45" customHeight="1" outlineLevel="1" x14ac:dyDescent="0.2">
      <c r="A389" s="245"/>
      <c r="B389" s="183" t="s">
        <v>55</v>
      </c>
      <c r="E389" s="175" t="s">
        <v>71</v>
      </c>
      <c r="F389" s="153" t="s">
        <v>180</v>
      </c>
      <c r="G389" s="131" t="s">
        <v>612</v>
      </c>
      <c r="H389" s="175" t="s">
        <v>65</v>
      </c>
      <c r="I389" s="183" t="s">
        <v>1061</v>
      </c>
      <c r="J389" s="173">
        <v>1</v>
      </c>
      <c r="K389" s="326" t="s">
        <v>61</v>
      </c>
      <c r="L389" s="339">
        <v>1</v>
      </c>
      <c r="M389" s="183">
        <v>243</v>
      </c>
      <c r="N389" s="153">
        <v>1941</v>
      </c>
      <c r="P389" s="163"/>
      <c r="R389" s="153">
        <v>1940</v>
      </c>
      <c r="S389" s="183" t="s">
        <v>62</v>
      </c>
      <c r="T389" s="184"/>
      <c r="U389" s="189"/>
      <c r="V389" s="125"/>
      <c r="W389" s="352" t="s">
        <v>1062</v>
      </c>
      <c r="X389" s="216" t="s">
        <v>64</v>
      </c>
      <c r="Y389" s="216" t="s">
        <v>65</v>
      </c>
      <c r="Z389" s="129"/>
      <c r="AA389" s="214"/>
      <c r="AB389" s="215"/>
      <c r="AC389" s="215">
        <v>15934</v>
      </c>
      <c r="AD389" s="216"/>
      <c r="AG389" s="173">
        <v>1943</v>
      </c>
      <c r="AH389" s="173">
        <v>1940</v>
      </c>
      <c r="AI389" s="173"/>
      <c r="AJ389" s="189"/>
      <c r="AK389" s="173"/>
      <c r="AL389" s="317"/>
      <c r="AM389" s="175" t="s">
        <v>67</v>
      </c>
      <c r="AQ389" s="131"/>
      <c r="AU389" s="153"/>
      <c r="AV389" s="390"/>
      <c r="AW389" s="153">
        <f t="shared" ca="1" si="6"/>
        <v>85</v>
      </c>
    </row>
    <row r="390" spans="1:49" ht="45" customHeight="1" x14ac:dyDescent="0.2">
      <c r="A390" s="245"/>
      <c r="B390" s="183" t="s">
        <v>55</v>
      </c>
      <c r="E390" s="175" t="s">
        <v>71</v>
      </c>
      <c r="F390" s="153" t="s">
        <v>180</v>
      </c>
      <c r="G390" s="131" t="s">
        <v>612</v>
      </c>
      <c r="H390" s="175" t="s">
        <v>65</v>
      </c>
      <c r="I390" s="183" t="s">
        <v>1063</v>
      </c>
      <c r="J390" s="173">
        <v>1</v>
      </c>
      <c r="K390" s="326" t="s">
        <v>61</v>
      </c>
      <c r="L390" s="339">
        <v>1</v>
      </c>
      <c r="M390" s="183">
        <v>244</v>
      </c>
      <c r="N390" s="153">
        <v>1941</v>
      </c>
      <c r="P390" s="163"/>
      <c r="R390" s="153">
        <v>1940</v>
      </c>
      <c r="S390" s="183" t="s">
        <v>62</v>
      </c>
      <c r="T390" s="184"/>
      <c r="U390" s="189"/>
      <c r="V390" s="125"/>
      <c r="W390" s="352" t="s">
        <v>1064</v>
      </c>
      <c r="X390" s="216" t="s">
        <v>64</v>
      </c>
      <c r="Y390" s="216" t="s">
        <v>65</v>
      </c>
      <c r="Z390" s="129"/>
      <c r="AA390" s="214"/>
      <c r="AB390" s="215"/>
      <c r="AC390" s="215">
        <v>15965</v>
      </c>
      <c r="AD390" s="216"/>
      <c r="AG390" s="173">
        <v>1943</v>
      </c>
      <c r="AH390" s="173">
        <v>1940</v>
      </c>
      <c r="AI390" s="173"/>
      <c r="AJ390" s="189"/>
      <c r="AK390" s="173"/>
      <c r="AL390" s="317"/>
      <c r="AM390" s="175" t="s">
        <v>67</v>
      </c>
      <c r="AQ390" s="131"/>
      <c r="AU390" s="153"/>
      <c r="AV390" s="390"/>
      <c r="AW390" s="153">
        <f t="shared" ca="1" si="6"/>
        <v>85</v>
      </c>
    </row>
    <row r="391" spans="1:49" ht="45" customHeight="1" x14ac:dyDescent="0.2">
      <c r="A391" s="245"/>
      <c r="B391" s="183" t="s">
        <v>55</v>
      </c>
      <c r="E391" s="175" t="s">
        <v>71</v>
      </c>
      <c r="F391" s="153" t="s">
        <v>180</v>
      </c>
      <c r="G391" s="131" t="s">
        <v>612</v>
      </c>
      <c r="H391" s="175" t="s">
        <v>65</v>
      </c>
      <c r="I391" s="183" t="s">
        <v>1065</v>
      </c>
      <c r="J391" s="173">
        <v>1</v>
      </c>
      <c r="K391" s="326" t="s">
        <v>61</v>
      </c>
      <c r="L391" s="339">
        <v>1</v>
      </c>
      <c r="M391" s="183">
        <v>245</v>
      </c>
      <c r="N391" s="153">
        <v>1941</v>
      </c>
      <c r="P391" s="163"/>
      <c r="R391" s="153">
        <v>1940</v>
      </c>
      <c r="S391" s="183" t="s">
        <v>62</v>
      </c>
      <c r="T391" s="184"/>
      <c r="U391" s="189"/>
      <c r="V391" s="125"/>
      <c r="W391" s="352" t="s">
        <v>1066</v>
      </c>
      <c r="X391" s="216" t="s">
        <v>64</v>
      </c>
      <c r="Y391" s="216" t="s">
        <v>65</v>
      </c>
      <c r="Z391" s="129"/>
      <c r="AA391" s="214"/>
      <c r="AB391" s="215">
        <v>15788</v>
      </c>
      <c r="AC391" s="215">
        <v>15788</v>
      </c>
      <c r="AD391" s="216"/>
      <c r="AG391" s="173">
        <v>1943</v>
      </c>
      <c r="AH391" s="173">
        <v>1940</v>
      </c>
      <c r="AI391" s="173"/>
      <c r="AJ391" s="189"/>
      <c r="AK391" s="173"/>
      <c r="AL391" s="317"/>
      <c r="AM391" s="175" t="s">
        <v>67</v>
      </c>
      <c r="AQ391" s="131"/>
      <c r="AU391" s="153"/>
      <c r="AV391" s="390"/>
      <c r="AW391" s="153">
        <f t="shared" ca="1" si="6"/>
        <v>85</v>
      </c>
    </row>
    <row r="392" spans="1:49" ht="45" customHeight="1" outlineLevel="1" x14ac:dyDescent="0.2">
      <c r="A392" s="245"/>
      <c r="B392" s="183" t="s">
        <v>55</v>
      </c>
      <c r="E392" s="175" t="s">
        <v>71</v>
      </c>
      <c r="F392" s="153" t="s">
        <v>180</v>
      </c>
      <c r="G392" s="131" t="s">
        <v>612</v>
      </c>
      <c r="H392" s="175" t="s">
        <v>65</v>
      </c>
      <c r="I392" s="183" t="s">
        <v>1067</v>
      </c>
      <c r="J392" s="173">
        <v>1</v>
      </c>
      <c r="K392" s="326" t="s">
        <v>61</v>
      </c>
      <c r="L392" s="339">
        <v>1</v>
      </c>
      <c r="M392" s="183">
        <v>246</v>
      </c>
      <c r="N392" s="153">
        <v>1941</v>
      </c>
      <c r="P392" s="163"/>
      <c r="R392" s="153">
        <v>1940</v>
      </c>
      <c r="S392" s="183" t="s">
        <v>62</v>
      </c>
      <c r="T392" s="184"/>
      <c r="U392" s="189"/>
      <c r="V392" s="125"/>
      <c r="W392" s="352" t="s">
        <v>1068</v>
      </c>
      <c r="X392" s="216" t="s">
        <v>64</v>
      </c>
      <c r="Y392" s="216" t="s">
        <v>65</v>
      </c>
      <c r="Z392" s="129"/>
      <c r="AA392" s="214"/>
      <c r="AB392" s="215">
        <v>15788</v>
      </c>
      <c r="AC392" s="215">
        <v>15788</v>
      </c>
      <c r="AD392" s="216"/>
      <c r="AG392" s="173">
        <v>1943</v>
      </c>
      <c r="AH392" s="173">
        <v>1940</v>
      </c>
      <c r="AI392" s="173"/>
      <c r="AJ392" s="189"/>
      <c r="AK392" s="173"/>
      <c r="AL392" s="317"/>
      <c r="AM392" s="175" t="s">
        <v>67</v>
      </c>
      <c r="AQ392" s="131"/>
      <c r="AU392" s="153"/>
      <c r="AV392" s="390"/>
      <c r="AW392" s="153">
        <f t="shared" ca="1" si="6"/>
        <v>85</v>
      </c>
    </row>
    <row r="393" spans="1:49" ht="45" customHeight="1" x14ac:dyDescent="0.2">
      <c r="A393" s="245"/>
      <c r="B393" s="183" t="s">
        <v>55</v>
      </c>
      <c r="E393" s="175" t="s">
        <v>71</v>
      </c>
      <c r="F393" s="153" t="s">
        <v>180</v>
      </c>
      <c r="G393" s="131" t="s">
        <v>612</v>
      </c>
      <c r="H393" s="175" t="s">
        <v>65</v>
      </c>
      <c r="I393" s="183" t="s">
        <v>1069</v>
      </c>
      <c r="J393" s="173">
        <v>1</v>
      </c>
      <c r="K393" s="326" t="s">
        <v>61</v>
      </c>
      <c r="L393" s="339">
        <v>1</v>
      </c>
      <c r="M393" s="183">
        <v>247</v>
      </c>
      <c r="N393" s="153">
        <v>1941</v>
      </c>
      <c r="P393" s="163"/>
      <c r="R393" s="153">
        <v>1940</v>
      </c>
      <c r="S393" s="183" t="s">
        <v>62</v>
      </c>
      <c r="T393" s="184"/>
      <c r="U393" s="189"/>
      <c r="V393" s="125"/>
      <c r="W393" s="352" t="s">
        <v>1070</v>
      </c>
      <c r="X393" s="216" t="s">
        <v>64</v>
      </c>
      <c r="Y393" s="216" t="s">
        <v>65</v>
      </c>
      <c r="Z393" s="129"/>
      <c r="AA393" s="214"/>
      <c r="AB393" s="215"/>
      <c r="AC393" s="215">
        <v>15965</v>
      </c>
      <c r="AD393" s="216"/>
      <c r="AG393" s="173">
        <v>1943</v>
      </c>
      <c r="AH393" s="173">
        <v>1940</v>
      </c>
      <c r="AI393" s="173"/>
      <c r="AJ393" s="189"/>
      <c r="AK393" s="173"/>
      <c r="AL393" s="317"/>
      <c r="AM393" s="175" t="s">
        <v>67</v>
      </c>
      <c r="AQ393" s="131"/>
      <c r="AU393" s="153"/>
      <c r="AV393" s="390"/>
      <c r="AW393" s="153">
        <f t="shared" ca="1" si="6"/>
        <v>85</v>
      </c>
    </row>
    <row r="394" spans="1:49" ht="45" customHeight="1" x14ac:dyDescent="0.2">
      <c r="A394" s="245"/>
      <c r="B394" s="183" t="s">
        <v>55</v>
      </c>
      <c r="E394" s="175" t="s">
        <v>71</v>
      </c>
      <c r="F394" s="153" t="s">
        <v>180</v>
      </c>
      <c r="G394" s="131" t="s">
        <v>612</v>
      </c>
      <c r="H394" s="175" t="s">
        <v>59</v>
      </c>
      <c r="I394" s="183" t="s">
        <v>1071</v>
      </c>
      <c r="J394" s="173">
        <v>1</v>
      </c>
      <c r="K394" s="326" t="s">
        <v>61</v>
      </c>
      <c r="L394" s="339">
        <v>1</v>
      </c>
      <c r="M394" s="183">
        <v>248</v>
      </c>
      <c r="N394" s="153">
        <v>1941</v>
      </c>
      <c r="P394" s="163"/>
      <c r="R394" s="153">
        <v>1940</v>
      </c>
      <c r="S394" s="183" t="s">
        <v>62</v>
      </c>
      <c r="T394" s="184"/>
      <c r="U394" s="189"/>
      <c r="V394" s="125"/>
      <c r="W394" s="352" t="s">
        <v>1072</v>
      </c>
      <c r="X394" s="216" t="s">
        <v>64</v>
      </c>
      <c r="Y394" s="216" t="s">
        <v>65</v>
      </c>
      <c r="Z394" s="129" t="s">
        <v>66</v>
      </c>
      <c r="AA394" s="214"/>
      <c r="AB394" s="215"/>
      <c r="AC394" s="215">
        <v>15965</v>
      </c>
      <c r="AD394" s="216"/>
      <c r="AG394" s="173">
        <v>1943</v>
      </c>
      <c r="AH394" s="173">
        <v>1940</v>
      </c>
      <c r="AI394" s="173"/>
      <c r="AJ394" s="189"/>
      <c r="AK394" s="173"/>
      <c r="AL394" s="317"/>
      <c r="AM394" s="175" t="s">
        <v>67</v>
      </c>
      <c r="AQ394" s="131"/>
      <c r="AU394" s="153" t="s">
        <v>184</v>
      </c>
      <c r="AV394" s="390"/>
      <c r="AW394" s="153">
        <f t="shared" ca="1" si="6"/>
        <v>85</v>
      </c>
    </row>
    <row r="395" spans="1:49" ht="45" customHeight="1" outlineLevel="1" x14ac:dyDescent="0.2">
      <c r="A395" s="245"/>
      <c r="B395" s="183" t="s">
        <v>55</v>
      </c>
      <c r="E395" s="175" t="s">
        <v>71</v>
      </c>
      <c r="F395" s="153" t="s">
        <v>180</v>
      </c>
      <c r="G395" s="131" t="s">
        <v>612</v>
      </c>
      <c r="H395" s="175" t="s">
        <v>65</v>
      </c>
      <c r="I395" s="183" t="s">
        <v>1073</v>
      </c>
      <c r="J395" s="173">
        <v>1</v>
      </c>
      <c r="K395" s="326" t="s">
        <v>61</v>
      </c>
      <c r="L395" s="339">
        <v>1</v>
      </c>
      <c r="M395" s="183">
        <v>249</v>
      </c>
      <c r="N395" s="153">
        <v>1941</v>
      </c>
      <c r="P395" s="163"/>
      <c r="R395" s="153">
        <v>1940</v>
      </c>
      <c r="S395" s="183" t="s">
        <v>62</v>
      </c>
      <c r="T395" s="184"/>
      <c r="U395" s="189"/>
      <c r="V395" s="125"/>
      <c r="W395" s="352" t="s">
        <v>1074</v>
      </c>
      <c r="X395" s="216" t="s">
        <v>64</v>
      </c>
      <c r="Y395" s="216" t="s">
        <v>65</v>
      </c>
      <c r="Z395" s="129"/>
      <c r="AA395" s="214"/>
      <c r="AB395" s="215"/>
      <c r="AC395" s="215">
        <v>15802</v>
      </c>
      <c r="AD395" s="216"/>
      <c r="AG395" s="173">
        <v>1943</v>
      </c>
      <c r="AH395" s="173">
        <v>1940</v>
      </c>
      <c r="AI395" s="173"/>
      <c r="AJ395" s="189"/>
      <c r="AK395" s="173"/>
      <c r="AL395" s="317"/>
      <c r="AM395" s="175" t="s">
        <v>67</v>
      </c>
      <c r="AQ395" s="131"/>
      <c r="AU395" s="153"/>
      <c r="AV395" s="390"/>
      <c r="AW395" s="153">
        <f t="shared" ca="1" si="6"/>
        <v>85</v>
      </c>
    </row>
    <row r="396" spans="1:49" ht="45" customHeight="1" x14ac:dyDescent="0.2">
      <c r="A396" s="245"/>
      <c r="B396" s="183" t="s">
        <v>55</v>
      </c>
      <c r="E396" s="175" t="s">
        <v>71</v>
      </c>
      <c r="F396" s="153" t="s">
        <v>180</v>
      </c>
      <c r="G396" s="131" t="s">
        <v>181</v>
      </c>
      <c r="H396" s="175" t="s">
        <v>65</v>
      </c>
      <c r="I396" s="183" t="s">
        <v>1075</v>
      </c>
      <c r="J396" s="173">
        <v>1</v>
      </c>
      <c r="K396" s="326" t="s">
        <v>61</v>
      </c>
      <c r="L396" s="339">
        <v>1</v>
      </c>
      <c r="M396" s="183">
        <v>250</v>
      </c>
      <c r="N396" s="153">
        <v>1941</v>
      </c>
      <c r="P396" s="163"/>
      <c r="R396" s="153">
        <v>1940</v>
      </c>
      <c r="S396" s="183" t="s">
        <v>62</v>
      </c>
      <c r="T396" s="184"/>
      <c r="U396" s="189"/>
      <c r="V396" s="125"/>
      <c r="W396" s="352"/>
      <c r="X396" s="216" t="s">
        <v>64</v>
      </c>
      <c r="Y396" s="216" t="s">
        <v>65</v>
      </c>
      <c r="Z396" s="129"/>
      <c r="AA396" s="214"/>
      <c r="AB396" s="215">
        <v>15759</v>
      </c>
      <c r="AC396" s="215"/>
      <c r="AD396" s="153"/>
      <c r="AG396" s="173">
        <v>1943</v>
      </c>
      <c r="AH396" s="173">
        <v>1940</v>
      </c>
      <c r="AI396" s="173"/>
      <c r="AJ396" s="189"/>
      <c r="AK396" s="173"/>
      <c r="AL396" s="317" t="s">
        <v>1076</v>
      </c>
      <c r="AM396" s="175" t="s">
        <v>67</v>
      </c>
      <c r="AQ396" s="131"/>
      <c r="AU396" s="153"/>
      <c r="AV396" s="390"/>
      <c r="AW396" s="153">
        <f t="shared" ca="1" si="6"/>
        <v>85</v>
      </c>
    </row>
    <row r="397" spans="1:49" ht="45" customHeight="1" outlineLevel="1" x14ac:dyDescent="0.2">
      <c r="A397" s="245"/>
      <c r="B397" s="183" t="s">
        <v>55</v>
      </c>
      <c r="E397" s="175" t="s">
        <v>71</v>
      </c>
      <c r="F397" s="153" t="s">
        <v>180</v>
      </c>
      <c r="G397" s="131" t="s">
        <v>181</v>
      </c>
      <c r="H397" s="175" t="s">
        <v>65</v>
      </c>
      <c r="I397" s="183" t="s">
        <v>1077</v>
      </c>
      <c r="J397" s="173">
        <v>1</v>
      </c>
      <c r="K397" s="326" t="s">
        <v>61</v>
      </c>
      <c r="L397" s="339">
        <v>1</v>
      </c>
      <c r="M397" s="183">
        <v>251</v>
      </c>
      <c r="N397" s="153">
        <v>1941</v>
      </c>
      <c r="P397" s="163"/>
      <c r="R397" s="153">
        <v>1940</v>
      </c>
      <c r="S397" s="183" t="s">
        <v>62</v>
      </c>
      <c r="T397" s="184"/>
      <c r="U397" s="189"/>
      <c r="V397" s="125"/>
      <c r="W397" s="352" t="s">
        <v>1078</v>
      </c>
      <c r="X397" s="216" t="s">
        <v>64</v>
      </c>
      <c r="Y397" s="216" t="s">
        <v>65</v>
      </c>
      <c r="Z397" s="129"/>
      <c r="AA397" s="214"/>
      <c r="AB397" s="215">
        <v>15965</v>
      </c>
      <c r="AC397" s="215"/>
      <c r="AD397" s="153"/>
      <c r="AG397" s="173">
        <v>1943</v>
      </c>
      <c r="AH397" s="173">
        <v>1940</v>
      </c>
      <c r="AI397" s="173"/>
      <c r="AJ397" s="189"/>
      <c r="AK397" s="173"/>
      <c r="AL397" s="317"/>
      <c r="AM397" s="175" t="s">
        <v>67</v>
      </c>
      <c r="AQ397" s="131"/>
      <c r="AU397" s="153" t="s">
        <v>1079</v>
      </c>
      <c r="AV397" s="390"/>
      <c r="AW397" s="153">
        <f t="shared" ca="1" si="6"/>
        <v>85</v>
      </c>
    </row>
    <row r="398" spans="1:49" ht="45" customHeight="1" x14ac:dyDescent="0.2">
      <c r="A398" s="245"/>
      <c r="B398" s="183" t="s">
        <v>55</v>
      </c>
      <c r="E398" s="175" t="s">
        <v>71</v>
      </c>
      <c r="F398" s="153" t="s">
        <v>180</v>
      </c>
      <c r="G398" s="131" t="s">
        <v>181</v>
      </c>
      <c r="H398" s="175" t="s">
        <v>65</v>
      </c>
      <c r="I398" s="183" t="s">
        <v>1080</v>
      </c>
      <c r="J398" s="173">
        <v>1</v>
      </c>
      <c r="K398" s="326" t="s">
        <v>61</v>
      </c>
      <c r="L398" s="339">
        <v>1</v>
      </c>
      <c r="M398" s="183">
        <v>252</v>
      </c>
      <c r="N398" s="153">
        <v>1941</v>
      </c>
      <c r="P398" s="163"/>
      <c r="R398" s="153">
        <v>1940</v>
      </c>
      <c r="S398" s="183" t="s">
        <v>62</v>
      </c>
      <c r="T398" s="184"/>
      <c r="U398" s="189"/>
      <c r="V398" s="125"/>
      <c r="W398" s="352" t="s">
        <v>1081</v>
      </c>
      <c r="X398" s="216" t="s">
        <v>64</v>
      </c>
      <c r="Y398" s="216" t="s">
        <v>65</v>
      </c>
      <c r="Z398" s="129"/>
      <c r="AA398" s="214"/>
      <c r="AB398" s="215"/>
      <c r="AC398" s="215">
        <v>15767</v>
      </c>
      <c r="AD398" s="216"/>
      <c r="AG398" s="173">
        <v>1943</v>
      </c>
      <c r="AH398" s="173">
        <v>1940</v>
      </c>
      <c r="AI398" s="173"/>
      <c r="AJ398" s="189"/>
      <c r="AK398" s="173"/>
      <c r="AL398" s="317"/>
      <c r="AM398" s="175" t="s">
        <v>67</v>
      </c>
      <c r="AQ398" s="131"/>
      <c r="AU398" s="153"/>
      <c r="AV398" s="390"/>
      <c r="AW398" s="153">
        <f t="shared" ca="1" si="6"/>
        <v>85</v>
      </c>
    </row>
    <row r="399" spans="1:49" s="56" customFormat="1" ht="45" customHeight="1" outlineLevel="1" x14ac:dyDescent="0.2">
      <c r="A399" s="306"/>
      <c r="B399" s="185" t="s">
        <v>55</v>
      </c>
      <c r="C399" s="140"/>
      <c r="D399" s="156"/>
      <c r="E399" s="253" t="s">
        <v>71</v>
      </c>
      <c r="F399" s="157" t="s">
        <v>180</v>
      </c>
      <c r="G399" s="156" t="s">
        <v>181</v>
      </c>
      <c r="H399" s="253" t="s">
        <v>65</v>
      </c>
      <c r="I399" s="185" t="s">
        <v>1082</v>
      </c>
      <c r="J399" s="196">
        <v>1</v>
      </c>
      <c r="K399" s="329" t="s">
        <v>61</v>
      </c>
      <c r="L399" s="342">
        <v>1</v>
      </c>
      <c r="M399" s="185">
        <v>253</v>
      </c>
      <c r="N399" s="157">
        <v>1941</v>
      </c>
      <c r="O399" s="231"/>
      <c r="P399" s="186"/>
      <c r="Q399" s="231"/>
      <c r="R399" s="157">
        <v>1940</v>
      </c>
      <c r="S399" s="185" t="s">
        <v>62</v>
      </c>
      <c r="T399" s="184"/>
      <c r="U399" s="285"/>
      <c r="V399" s="343"/>
      <c r="W399" s="253" t="s">
        <v>1083</v>
      </c>
      <c r="X399" s="231" t="s">
        <v>64</v>
      </c>
      <c r="Y399" s="231" t="s">
        <v>65</v>
      </c>
      <c r="Z399" s="130"/>
      <c r="AA399" s="222"/>
      <c r="AB399" s="223">
        <v>15767</v>
      </c>
      <c r="AC399" s="223"/>
      <c r="AD399" s="157"/>
      <c r="AE399" s="196"/>
      <c r="AF399" s="196"/>
      <c r="AG399" s="196">
        <v>1943</v>
      </c>
      <c r="AH399" s="196">
        <v>1940</v>
      </c>
      <c r="AI399" s="196"/>
      <c r="AJ399" s="285"/>
      <c r="AK399" s="196"/>
      <c r="AL399" s="319"/>
      <c r="AM399" s="253" t="s">
        <v>67</v>
      </c>
      <c r="AN399" s="157"/>
      <c r="AO399" s="157"/>
      <c r="AP399" s="157"/>
      <c r="AQ399" s="156"/>
      <c r="AR399" s="253"/>
      <c r="AS399" s="157"/>
      <c r="AT399" s="153"/>
      <c r="AU399" s="153"/>
      <c r="AV399" s="393"/>
      <c r="AW399" s="153">
        <f t="shared" ca="1" si="6"/>
        <v>85</v>
      </c>
    </row>
    <row r="400" spans="1:49" ht="45" customHeight="1" x14ac:dyDescent="0.2">
      <c r="A400" s="245"/>
      <c r="B400" s="183" t="s">
        <v>55</v>
      </c>
      <c r="E400" s="175" t="s">
        <v>71</v>
      </c>
      <c r="F400" s="153" t="s">
        <v>180</v>
      </c>
      <c r="G400" s="131" t="s">
        <v>181</v>
      </c>
      <c r="H400" s="175" t="s">
        <v>65</v>
      </c>
      <c r="I400" s="183" t="s">
        <v>1084</v>
      </c>
      <c r="J400" s="173">
        <v>1</v>
      </c>
      <c r="K400" s="326" t="s">
        <v>61</v>
      </c>
      <c r="L400" s="339">
        <v>1</v>
      </c>
      <c r="M400" s="183">
        <v>254</v>
      </c>
      <c r="N400" s="153">
        <v>1941</v>
      </c>
      <c r="P400" s="163"/>
      <c r="R400" s="153">
        <v>1940</v>
      </c>
      <c r="S400" s="183" t="s">
        <v>62</v>
      </c>
      <c r="T400" s="184"/>
      <c r="U400" s="189"/>
      <c r="V400" s="125"/>
      <c r="W400" s="352" t="s">
        <v>1085</v>
      </c>
      <c r="X400" s="216" t="s">
        <v>64</v>
      </c>
      <c r="Y400" s="216" t="s">
        <v>65</v>
      </c>
      <c r="Z400" s="129"/>
      <c r="AA400" s="214"/>
      <c r="AB400" s="215">
        <v>15788</v>
      </c>
      <c r="AC400" s="215"/>
      <c r="AD400" s="153"/>
      <c r="AG400" s="173">
        <v>1943</v>
      </c>
      <c r="AH400" s="173">
        <v>1940</v>
      </c>
      <c r="AI400" s="173"/>
      <c r="AJ400" s="189"/>
      <c r="AK400" s="173"/>
      <c r="AL400" s="317"/>
      <c r="AM400" s="175" t="s">
        <v>67</v>
      </c>
      <c r="AQ400" s="131"/>
      <c r="AU400" s="153"/>
      <c r="AV400" s="390"/>
      <c r="AW400" s="153">
        <f t="shared" ca="1" si="6"/>
        <v>85</v>
      </c>
    </row>
    <row r="401" spans="1:49" ht="45" customHeight="1" x14ac:dyDescent="0.2">
      <c r="A401" s="245"/>
      <c r="B401" s="183" t="s">
        <v>55</v>
      </c>
      <c r="E401" s="175" t="s">
        <v>71</v>
      </c>
      <c r="F401" s="153" t="s">
        <v>180</v>
      </c>
      <c r="G401" s="131" t="s">
        <v>181</v>
      </c>
      <c r="H401" s="175" t="s">
        <v>65</v>
      </c>
      <c r="I401" s="183" t="s">
        <v>1086</v>
      </c>
      <c r="J401" s="173">
        <v>1</v>
      </c>
      <c r="K401" s="326" t="s">
        <v>61</v>
      </c>
      <c r="L401" s="339">
        <v>1</v>
      </c>
      <c r="M401" s="183">
        <v>255</v>
      </c>
      <c r="N401" s="153">
        <v>1941</v>
      </c>
      <c r="P401" s="163"/>
      <c r="R401" s="153">
        <v>1940</v>
      </c>
      <c r="S401" s="183" t="s">
        <v>62</v>
      </c>
      <c r="T401" s="184"/>
      <c r="U401" s="189"/>
      <c r="V401" s="125"/>
      <c r="W401" s="352" t="s">
        <v>1087</v>
      </c>
      <c r="X401" s="216" t="s">
        <v>64</v>
      </c>
      <c r="Y401" s="216" t="s">
        <v>65</v>
      </c>
      <c r="Z401" s="129"/>
      <c r="AA401" s="214"/>
      <c r="AB401" s="215">
        <v>15788</v>
      </c>
      <c r="AC401" s="215"/>
      <c r="AD401" s="153"/>
      <c r="AG401" s="173">
        <v>1943</v>
      </c>
      <c r="AH401" s="173">
        <v>1940</v>
      </c>
      <c r="AI401" s="173"/>
      <c r="AJ401" s="189"/>
      <c r="AK401" s="173"/>
      <c r="AL401" s="317"/>
      <c r="AM401" s="175" t="s">
        <v>67</v>
      </c>
      <c r="AQ401" s="131"/>
      <c r="AU401" s="153"/>
      <c r="AV401" s="390"/>
      <c r="AW401" s="153">
        <f t="shared" ca="1" si="6"/>
        <v>85</v>
      </c>
    </row>
    <row r="402" spans="1:49" ht="45" customHeight="1" outlineLevel="1" x14ac:dyDescent="0.2">
      <c r="A402" s="245"/>
      <c r="B402" s="183" t="s">
        <v>55</v>
      </c>
      <c r="E402" s="175" t="s">
        <v>71</v>
      </c>
      <c r="F402" s="153" t="s">
        <v>180</v>
      </c>
      <c r="G402" s="131" t="s">
        <v>181</v>
      </c>
      <c r="H402" s="175" t="s">
        <v>65</v>
      </c>
      <c r="I402" s="183" t="s">
        <v>1088</v>
      </c>
      <c r="J402" s="173">
        <v>1</v>
      </c>
      <c r="K402" s="326" t="s">
        <v>61</v>
      </c>
      <c r="L402" s="339">
        <v>1</v>
      </c>
      <c r="M402" s="183">
        <v>256</v>
      </c>
      <c r="N402" s="153">
        <v>1941</v>
      </c>
      <c r="P402" s="163"/>
      <c r="R402" s="153">
        <v>1940</v>
      </c>
      <c r="S402" s="183" t="s">
        <v>62</v>
      </c>
      <c r="T402" s="184"/>
      <c r="U402" s="189"/>
      <c r="V402" s="125"/>
      <c r="W402" s="352" t="s">
        <v>1089</v>
      </c>
      <c r="X402" s="216" t="s">
        <v>64</v>
      </c>
      <c r="Y402" s="216" t="s">
        <v>65</v>
      </c>
      <c r="Z402" s="129"/>
      <c r="AA402" s="214"/>
      <c r="AB402" s="215">
        <v>15965</v>
      </c>
      <c r="AC402" s="215"/>
      <c r="AD402" s="153"/>
      <c r="AG402" s="173">
        <v>1943</v>
      </c>
      <c r="AH402" s="173">
        <v>1940</v>
      </c>
      <c r="AI402" s="173"/>
      <c r="AJ402" s="189"/>
      <c r="AK402" s="173"/>
      <c r="AL402" s="317"/>
      <c r="AM402" s="175" t="s">
        <v>67</v>
      </c>
      <c r="AQ402" s="131"/>
      <c r="AU402" s="153"/>
      <c r="AV402" s="390"/>
      <c r="AW402" s="153">
        <f t="shared" ca="1" si="6"/>
        <v>85</v>
      </c>
    </row>
    <row r="403" spans="1:49" ht="45" customHeight="1" x14ac:dyDescent="0.2">
      <c r="A403" s="245"/>
      <c r="B403" s="183" t="s">
        <v>55</v>
      </c>
      <c r="E403" s="175" t="s">
        <v>71</v>
      </c>
      <c r="F403" s="153" t="s">
        <v>180</v>
      </c>
      <c r="G403" s="131" t="s">
        <v>1090</v>
      </c>
      <c r="H403" s="175" t="s">
        <v>76</v>
      </c>
      <c r="I403" s="183" t="s">
        <v>1091</v>
      </c>
      <c r="J403" s="173">
        <v>1</v>
      </c>
      <c r="K403" s="326" t="s">
        <v>61</v>
      </c>
      <c r="L403" s="339">
        <v>1</v>
      </c>
      <c r="M403" s="183">
        <v>257</v>
      </c>
      <c r="N403" s="153">
        <v>1941</v>
      </c>
      <c r="P403" s="163"/>
      <c r="R403" s="153">
        <v>1940</v>
      </c>
      <c r="S403" s="183" t="s">
        <v>62</v>
      </c>
      <c r="T403" s="184"/>
      <c r="U403" s="189"/>
      <c r="V403" s="125"/>
      <c r="W403" s="352" t="s">
        <v>1092</v>
      </c>
      <c r="X403" s="216" t="s">
        <v>64</v>
      </c>
      <c r="Y403" s="216" t="s">
        <v>76</v>
      </c>
      <c r="Z403" s="129" t="s">
        <v>66</v>
      </c>
      <c r="AA403" s="214"/>
      <c r="AB403" s="215"/>
      <c r="AC403" s="215">
        <v>15266</v>
      </c>
      <c r="AD403" s="216"/>
      <c r="AG403" s="173">
        <v>1941</v>
      </c>
      <c r="AH403" s="173">
        <v>1940</v>
      </c>
      <c r="AI403" s="173"/>
      <c r="AJ403" s="189"/>
      <c r="AK403" s="173"/>
      <c r="AL403" s="317"/>
      <c r="AM403" s="175" t="s">
        <v>90</v>
      </c>
      <c r="AQ403" s="131"/>
      <c r="AU403" s="153"/>
      <c r="AV403" s="390"/>
      <c r="AW403" s="153">
        <f t="shared" ca="1" si="6"/>
        <v>85</v>
      </c>
    </row>
    <row r="404" spans="1:49" ht="45" customHeight="1" x14ac:dyDescent="0.2">
      <c r="A404" s="245"/>
      <c r="B404" s="183" t="s">
        <v>55</v>
      </c>
      <c r="E404" s="318" t="s">
        <v>71</v>
      </c>
      <c r="F404" s="154" t="s">
        <v>180</v>
      </c>
      <c r="G404" s="418" t="s">
        <v>769</v>
      </c>
      <c r="H404" s="318" t="s">
        <v>59</v>
      </c>
      <c r="I404" s="202" t="s">
        <v>74</v>
      </c>
      <c r="J404" s="173">
        <v>1</v>
      </c>
      <c r="K404" s="326" t="s">
        <v>61</v>
      </c>
      <c r="L404" s="339">
        <v>1</v>
      </c>
      <c r="M404" s="183">
        <v>258</v>
      </c>
      <c r="N404" s="153">
        <v>1941</v>
      </c>
      <c r="P404" s="163"/>
      <c r="R404" s="153">
        <v>1940</v>
      </c>
      <c r="S404" s="183" t="s">
        <v>62</v>
      </c>
      <c r="T404" s="184"/>
      <c r="U404" s="189"/>
      <c r="V404" s="125"/>
      <c r="W404" s="318" t="s">
        <v>1093</v>
      </c>
      <c r="X404" s="283" t="s">
        <v>64</v>
      </c>
      <c r="Y404" s="283" t="s">
        <v>65</v>
      </c>
      <c r="Z404" s="351" t="s">
        <v>66</v>
      </c>
      <c r="AA404" s="214"/>
      <c r="AB404" s="215"/>
      <c r="AC404" s="215">
        <v>15266</v>
      </c>
      <c r="AD404" s="216"/>
      <c r="AG404" s="173">
        <v>1941</v>
      </c>
      <c r="AH404" s="173">
        <v>1940</v>
      </c>
      <c r="AI404" s="173"/>
      <c r="AJ404" s="189"/>
      <c r="AK404" s="173"/>
      <c r="AL404" s="317"/>
      <c r="AM404" s="175" t="s">
        <v>67</v>
      </c>
      <c r="AQ404" s="131"/>
      <c r="AU404" s="153" t="s">
        <v>444</v>
      </c>
      <c r="AV404" s="390"/>
      <c r="AW404" s="153">
        <f t="shared" ca="1" si="6"/>
        <v>85</v>
      </c>
    </row>
    <row r="405" spans="1:49" ht="45" customHeight="1" x14ac:dyDescent="0.2">
      <c r="A405" s="245"/>
      <c r="B405" s="183" t="s">
        <v>55</v>
      </c>
      <c r="C405" s="136" t="s">
        <v>1094</v>
      </c>
      <c r="E405" s="175" t="s">
        <v>71</v>
      </c>
      <c r="F405" s="153" t="s">
        <v>180</v>
      </c>
      <c r="G405" s="131" t="s">
        <v>181</v>
      </c>
      <c r="H405" s="175" t="s">
        <v>76</v>
      </c>
      <c r="I405" s="203" t="s">
        <v>1095</v>
      </c>
      <c r="J405" s="173">
        <v>1</v>
      </c>
      <c r="K405" s="326"/>
      <c r="L405" s="339">
        <v>1</v>
      </c>
      <c r="M405" s="183">
        <v>259</v>
      </c>
      <c r="N405" s="153">
        <v>1941</v>
      </c>
      <c r="P405" s="163"/>
      <c r="R405" s="153">
        <v>1940</v>
      </c>
      <c r="S405" s="183" t="s">
        <v>243</v>
      </c>
      <c r="T405" s="184"/>
      <c r="U405" s="189"/>
      <c r="V405" s="125"/>
      <c r="W405" s="352" t="s">
        <v>70</v>
      </c>
      <c r="X405" s="216" t="s">
        <v>64</v>
      </c>
      <c r="Y405" s="216" t="s">
        <v>76</v>
      </c>
      <c r="Z405" s="129"/>
      <c r="AA405" s="214"/>
      <c r="AB405" s="215"/>
      <c r="AC405" s="215"/>
      <c r="AD405" s="216"/>
      <c r="AI405" s="173"/>
      <c r="AJ405" s="237">
        <v>38028</v>
      </c>
      <c r="AK405" s="173">
        <v>2000</v>
      </c>
      <c r="AL405" s="317"/>
      <c r="AQ405" s="131"/>
      <c r="AU405" s="153"/>
      <c r="AV405" s="390"/>
      <c r="AW405" s="153">
        <f t="shared" ca="1" si="6"/>
        <v>85</v>
      </c>
    </row>
    <row r="406" spans="1:49" s="10" customFormat="1" ht="45" customHeight="1" x14ac:dyDescent="0.2">
      <c r="A406" s="245"/>
      <c r="B406" s="183" t="s">
        <v>55</v>
      </c>
      <c r="C406" s="136"/>
      <c r="D406" s="131" t="s">
        <v>7973</v>
      </c>
      <c r="E406" s="175" t="s">
        <v>71</v>
      </c>
      <c r="F406" s="153" t="s">
        <v>180</v>
      </c>
      <c r="G406" s="131" t="s">
        <v>181</v>
      </c>
      <c r="H406" s="175" t="s">
        <v>65</v>
      </c>
      <c r="I406" s="183" t="s">
        <v>1096</v>
      </c>
      <c r="J406" s="173">
        <v>1</v>
      </c>
      <c r="K406" s="326" t="s">
        <v>135</v>
      </c>
      <c r="L406" s="339">
        <v>1</v>
      </c>
      <c r="M406" s="183">
        <v>260</v>
      </c>
      <c r="N406" s="153">
        <v>1941</v>
      </c>
      <c r="O406" s="216"/>
      <c r="P406" s="163"/>
      <c r="Q406" s="216"/>
      <c r="R406" s="153">
        <v>1940</v>
      </c>
      <c r="S406" s="183" t="s">
        <v>136</v>
      </c>
      <c r="T406" s="184"/>
      <c r="U406" s="189"/>
      <c r="V406" s="125"/>
      <c r="W406" s="352" t="s">
        <v>70</v>
      </c>
      <c r="X406" s="216" t="s">
        <v>64</v>
      </c>
      <c r="Y406" s="216" t="s">
        <v>65</v>
      </c>
      <c r="Z406" s="129"/>
      <c r="AA406" s="214"/>
      <c r="AB406" s="215"/>
      <c r="AC406" s="215" t="s">
        <v>137</v>
      </c>
      <c r="AD406" s="216"/>
      <c r="AE406" s="173"/>
      <c r="AF406" s="173"/>
      <c r="AG406" s="173"/>
      <c r="AH406" s="173"/>
      <c r="AI406" s="173"/>
      <c r="AJ406" s="189"/>
      <c r="AK406" s="173"/>
      <c r="AL406" s="317" t="s">
        <v>1097</v>
      </c>
      <c r="AM406" s="175" t="s">
        <v>67</v>
      </c>
      <c r="AN406" s="153"/>
      <c r="AO406" s="153"/>
      <c r="AP406" s="153"/>
      <c r="AQ406" s="131"/>
      <c r="AR406" s="175"/>
      <c r="AS406" s="153"/>
      <c r="AT406" s="153"/>
      <c r="AU406" s="153"/>
      <c r="AV406" s="390"/>
      <c r="AW406" s="153">
        <f t="shared" ca="1" si="6"/>
        <v>85</v>
      </c>
    </row>
    <row r="407" spans="1:49" ht="45" customHeight="1" x14ac:dyDescent="0.2">
      <c r="A407" s="245"/>
      <c r="B407" s="183" t="s">
        <v>68</v>
      </c>
      <c r="I407" s="183" t="s">
        <v>69</v>
      </c>
      <c r="J407" s="173">
        <v>0</v>
      </c>
      <c r="K407" s="326"/>
      <c r="L407" s="339">
        <v>1</v>
      </c>
      <c r="M407" s="183">
        <v>261</v>
      </c>
      <c r="P407" s="163"/>
      <c r="R407" s="153" t="s">
        <v>68</v>
      </c>
      <c r="S407" s="183" t="s">
        <v>68</v>
      </c>
      <c r="T407" s="184"/>
      <c r="U407" s="189"/>
      <c r="V407" s="125"/>
      <c r="W407" s="255" t="s">
        <v>70</v>
      </c>
      <c r="X407" s="216"/>
      <c r="Y407" s="216"/>
      <c r="Z407" s="129"/>
      <c r="AA407" s="214"/>
      <c r="AB407" s="215"/>
      <c r="AC407" s="215"/>
      <c r="AD407" s="216"/>
      <c r="AI407" s="173"/>
      <c r="AJ407" s="189"/>
      <c r="AK407" s="173"/>
      <c r="AL407" s="317"/>
      <c r="AQ407" s="131"/>
      <c r="AU407" s="153"/>
      <c r="AV407" s="390"/>
      <c r="AW407" s="153" t="str">
        <f t="shared" ca="1" si="6"/>
        <v/>
      </c>
    </row>
    <row r="408" spans="1:49" ht="45" customHeight="1" x14ac:dyDescent="0.2">
      <c r="A408" s="245"/>
      <c r="B408" s="183" t="s">
        <v>55</v>
      </c>
      <c r="E408" s="175" t="s">
        <v>71</v>
      </c>
      <c r="F408" s="153" t="s">
        <v>180</v>
      </c>
      <c r="G408" s="131" t="s">
        <v>181</v>
      </c>
      <c r="H408" s="175" t="s">
        <v>65</v>
      </c>
      <c r="I408" s="183" t="s">
        <v>1098</v>
      </c>
      <c r="J408" s="173">
        <v>1</v>
      </c>
      <c r="K408" s="326" t="s">
        <v>61</v>
      </c>
      <c r="L408" s="339">
        <v>1</v>
      </c>
      <c r="M408" s="183">
        <v>262</v>
      </c>
      <c r="P408" s="163"/>
      <c r="R408" s="153">
        <v>1940</v>
      </c>
      <c r="S408" s="183" t="s">
        <v>62</v>
      </c>
      <c r="T408" s="184"/>
      <c r="U408" s="189"/>
      <c r="V408" s="125"/>
      <c r="W408" s="352" t="s">
        <v>1099</v>
      </c>
      <c r="X408" s="216" t="s">
        <v>64</v>
      </c>
      <c r="Y408" s="216" t="s">
        <v>65</v>
      </c>
      <c r="Z408" s="129"/>
      <c r="AA408" s="214"/>
      <c r="AB408" s="215"/>
      <c r="AC408" s="215">
        <v>15193</v>
      </c>
      <c r="AD408" s="216"/>
      <c r="AG408" s="173">
        <v>1941</v>
      </c>
      <c r="AH408" s="173">
        <v>1940</v>
      </c>
      <c r="AI408" s="173"/>
      <c r="AJ408" s="189"/>
      <c r="AK408" s="173"/>
      <c r="AL408" s="317"/>
      <c r="AM408" s="175" t="s">
        <v>67</v>
      </c>
      <c r="AQ408" s="131"/>
      <c r="AU408" s="153"/>
      <c r="AV408" s="390"/>
      <c r="AW408" s="153" t="str">
        <f t="shared" ca="1" si="6"/>
        <v/>
      </c>
    </row>
    <row r="409" spans="1:49" ht="45" customHeight="1" outlineLevel="1" x14ac:dyDescent="0.2">
      <c r="A409" s="245"/>
      <c r="B409" s="183" t="s">
        <v>55</v>
      </c>
      <c r="E409" s="175" t="s">
        <v>91</v>
      </c>
      <c r="F409" s="153" t="s">
        <v>187</v>
      </c>
      <c r="G409" s="131" t="s">
        <v>295</v>
      </c>
      <c r="H409" s="175" t="s">
        <v>59</v>
      </c>
      <c r="I409" s="183" t="s">
        <v>330</v>
      </c>
      <c r="J409" s="173">
        <v>1</v>
      </c>
      <c r="K409" s="326" t="s">
        <v>61</v>
      </c>
      <c r="L409" s="339">
        <v>1</v>
      </c>
      <c r="M409" s="183">
        <v>263</v>
      </c>
      <c r="N409" s="153">
        <v>1941</v>
      </c>
      <c r="P409" s="163"/>
      <c r="R409" s="153">
        <v>1940</v>
      </c>
      <c r="S409" s="183" t="s">
        <v>62</v>
      </c>
      <c r="T409" s="184"/>
      <c r="U409" s="189"/>
      <c r="V409" s="125"/>
      <c r="W409" s="352" t="s">
        <v>1100</v>
      </c>
      <c r="X409" s="216" t="s">
        <v>64</v>
      </c>
      <c r="Y409" s="216" t="s">
        <v>65</v>
      </c>
      <c r="Z409" s="129" t="s">
        <v>66</v>
      </c>
      <c r="AA409" s="214"/>
      <c r="AB409" s="215"/>
      <c r="AC409" s="215">
        <v>15179</v>
      </c>
      <c r="AD409" s="216"/>
      <c r="AG409" s="173">
        <v>1941</v>
      </c>
      <c r="AH409" s="173">
        <v>1940</v>
      </c>
      <c r="AI409" s="173"/>
      <c r="AJ409" s="189"/>
      <c r="AK409" s="173"/>
      <c r="AL409" s="317"/>
      <c r="AM409" s="175" t="s">
        <v>67</v>
      </c>
      <c r="AQ409" s="131"/>
      <c r="AU409" s="153"/>
      <c r="AV409" s="390"/>
      <c r="AW409" s="153">
        <f t="shared" ca="1" si="6"/>
        <v>85</v>
      </c>
    </row>
    <row r="410" spans="1:49" ht="45" customHeight="1" x14ac:dyDescent="0.2">
      <c r="A410" s="245"/>
      <c r="B410" s="183" t="s">
        <v>55</v>
      </c>
      <c r="E410" s="318" t="s">
        <v>71</v>
      </c>
      <c r="F410" s="154" t="s">
        <v>180</v>
      </c>
      <c r="G410" s="418" t="s">
        <v>181</v>
      </c>
      <c r="H410" s="318" t="s">
        <v>59</v>
      </c>
      <c r="I410" s="202" t="s">
        <v>1101</v>
      </c>
      <c r="J410" s="173">
        <v>1</v>
      </c>
      <c r="K410" s="326" t="s">
        <v>61</v>
      </c>
      <c r="L410" s="339">
        <v>1</v>
      </c>
      <c r="M410" s="183">
        <v>264</v>
      </c>
      <c r="N410" s="153">
        <v>1941</v>
      </c>
      <c r="P410" s="163"/>
      <c r="R410" s="153">
        <v>1940</v>
      </c>
      <c r="S410" s="183" t="s">
        <v>62</v>
      </c>
      <c r="T410" s="184"/>
      <c r="U410" s="189"/>
      <c r="V410" s="125"/>
      <c r="W410" s="318" t="s">
        <v>1102</v>
      </c>
      <c r="X410" s="283" t="s">
        <v>64</v>
      </c>
      <c r="Y410" s="283" t="s">
        <v>65</v>
      </c>
      <c r="Z410" s="351" t="s">
        <v>66</v>
      </c>
      <c r="AA410" s="214"/>
      <c r="AB410" s="215"/>
      <c r="AC410" s="215">
        <v>15802</v>
      </c>
      <c r="AD410" s="216"/>
      <c r="AG410" s="173">
        <v>1943</v>
      </c>
      <c r="AH410" s="173">
        <v>1940</v>
      </c>
      <c r="AI410" s="173"/>
      <c r="AJ410" s="189"/>
      <c r="AK410" s="173"/>
      <c r="AL410" s="317"/>
      <c r="AM410" s="175" t="s">
        <v>67</v>
      </c>
      <c r="AQ410" s="131"/>
      <c r="AU410" s="153"/>
      <c r="AV410" s="390"/>
      <c r="AW410" s="153">
        <f t="shared" ca="1" si="6"/>
        <v>85</v>
      </c>
    </row>
    <row r="411" spans="1:49" ht="45" customHeight="1" x14ac:dyDescent="0.2">
      <c r="A411" s="245"/>
      <c r="B411" s="183" t="s">
        <v>55</v>
      </c>
      <c r="E411" s="175" t="s">
        <v>71</v>
      </c>
      <c r="F411" s="153" t="s">
        <v>180</v>
      </c>
      <c r="G411" s="131" t="s">
        <v>1103</v>
      </c>
      <c r="H411" s="175" t="s">
        <v>65</v>
      </c>
      <c r="I411" s="183" t="s">
        <v>930</v>
      </c>
      <c r="J411" s="173">
        <v>1</v>
      </c>
      <c r="K411" s="326" t="s">
        <v>61</v>
      </c>
      <c r="L411" s="339">
        <v>1</v>
      </c>
      <c r="M411" s="183">
        <v>265</v>
      </c>
      <c r="N411" s="153">
        <v>1941</v>
      </c>
      <c r="P411" s="163"/>
      <c r="R411" s="153">
        <v>1940</v>
      </c>
      <c r="S411" s="183" t="s">
        <v>62</v>
      </c>
      <c r="T411" s="184"/>
      <c r="U411" s="189"/>
      <c r="V411" s="125"/>
      <c r="W411" s="352" t="s">
        <v>1104</v>
      </c>
      <c r="X411" s="216" t="s">
        <v>64</v>
      </c>
      <c r="Y411" s="216" t="s">
        <v>65</v>
      </c>
      <c r="Z411" s="129"/>
      <c r="AA411" s="214"/>
      <c r="AB411" s="215">
        <v>15221</v>
      </c>
      <c r="AC411" s="215">
        <v>15221</v>
      </c>
      <c r="AD411" s="216"/>
      <c r="AG411" s="173">
        <v>1941</v>
      </c>
      <c r="AH411" s="173">
        <v>1940</v>
      </c>
      <c r="AI411" s="173"/>
      <c r="AJ411" s="189"/>
      <c r="AK411" s="173"/>
      <c r="AL411" s="317"/>
      <c r="AM411" s="175" t="s">
        <v>67</v>
      </c>
      <c r="AQ411" s="131"/>
      <c r="AU411" s="153"/>
      <c r="AV411" s="390"/>
      <c r="AW411" s="153">
        <f t="shared" ca="1" si="6"/>
        <v>85</v>
      </c>
    </row>
    <row r="412" spans="1:49" ht="45" customHeight="1" outlineLevel="1" x14ac:dyDescent="0.2">
      <c r="A412" s="245"/>
      <c r="B412" s="183" t="s">
        <v>55</v>
      </c>
      <c r="E412" s="175" t="s">
        <v>71</v>
      </c>
      <c r="F412" s="153" t="s">
        <v>180</v>
      </c>
      <c r="G412" s="131" t="s">
        <v>783</v>
      </c>
      <c r="H412" s="175" t="s">
        <v>65</v>
      </c>
      <c r="I412" s="183" t="s">
        <v>930</v>
      </c>
      <c r="J412" s="173">
        <v>1</v>
      </c>
      <c r="K412" s="326" t="s">
        <v>61</v>
      </c>
      <c r="L412" s="339">
        <v>1</v>
      </c>
      <c r="M412" s="183">
        <v>266</v>
      </c>
      <c r="N412" s="153">
        <v>1941</v>
      </c>
      <c r="P412" s="163"/>
      <c r="R412" s="153">
        <v>1940</v>
      </c>
      <c r="S412" s="183" t="s">
        <v>62</v>
      </c>
      <c r="T412" s="184"/>
      <c r="U412" s="189"/>
      <c r="V412" s="125"/>
      <c r="W412" s="352" t="s">
        <v>1105</v>
      </c>
      <c r="X412" s="216" t="s">
        <v>64</v>
      </c>
      <c r="Y412" s="216" t="s">
        <v>65</v>
      </c>
      <c r="Z412" s="129"/>
      <c r="AA412" s="214"/>
      <c r="AB412" s="215">
        <v>15245</v>
      </c>
      <c r="AC412" s="215">
        <v>15245</v>
      </c>
      <c r="AD412" s="216"/>
      <c r="AG412" s="173">
        <v>1941</v>
      </c>
      <c r="AH412" s="173">
        <v>1940</v>
      </c>
      <c r="AI412" s="173"/>
      <c r="AJ412" s="189"/>
      <c r="AK412" s="173"/>
      <c r="AL412" s="317"/>
      <c r="AM412" s="175" t="s">
        <v>67</v>
      </c>
      <c r="AQ412" s="131"/>
      <c r="AU412" s="153"/>
      <c r="AV412" s="390"/>
      <c r="AW412" s="153">
        <f t="shared" ca="1" si="6"/>
        <v>85</v>
      </c>
    </row>
    <row r="413" spans="1:49" ht="45" customHeight="1" x14ac:dyDescent="0.2">
      <c r="A413" s="245"/>
      <c r="B413" s="183" t="s">
        <v>55</v>
      </c>
      <c r="E413" s="175" t="s">
        <v>71</v>
      </c>
      <c r="F413" s="153" t="s">
        <v>180</v>
      </c>
      <c r="G413" s="131" t="s">
        <v>1106</v>
      </c>
      <c r="H413" s="175" t="s">
        <v>59</v>
      </c>
      <c r="I413" s="183" t="s">
        <v>1107</v>
      </c>
      <c r="J413" s="173">
        <v>1</v>
      </c>
      <c r="K413" s="326" t="s">
        <v>61</v>
      </c>
      <c r="L413" s="339">
        <v>1</v>
      </c>
      <c r="M413" s="183">
        <v>267</v>
      </c>
      <c r="N413" s="153">
        <v>1941</v>
      </c>
      <c r="P413" s="163"/>
      <c r="R413" s="153">
        <v>1940</v>
      </c>
      <c r="S413" s="183" t="s">
        <v>62</v>
      </c>
      <c r="T413" s="184"/>
      <c r="U413" s="189"/>
      <c r="V413" s="125"/>
      <c r="W413" s="352" t="s">
        <v>1108</v>
      </c>
      <c r="X413" s="216" t="s">
        <v>64</v>
      </c>
      <c r="Y413" s="216" t="s">
        <v>65</v>
      </c>
      <c r="Z413" s="129" t="s">
        <v>66</v>
      </c>
      <c r="AA413" s="214"/>
      <c r="AB413" s="215">
        <v>26176</v>
      </c>
      <c r="AC413" s="215"/>
      <c r="AD413" s="153"/>
      <c r="AG413" s="173">
        <v>1971</v>
      </c>
      <c r="AH413" s="173">
        <v>1970</v>
      </c>
      <c r="AI413" s="173"/>
      <c r="AJ413" s="189"/>
      <c r="AK413" s="173"/>
      <c r="AL413" s="317"/>
      <c r="AM413" s="175" t="s">
        <v>67</v>
      </c>
      <c r="AQ413" s="131"/>
      <c r="AU413" s="153"/>
      <c r="AV413" s="390"/>
      <c r="AW413" s="153">
        <f t="shared" ca="1" si="6"/>
        <v>85</v>
      </c>
    </row>
    <row r="414" spans="1:49" ht="45" customHeight="1" x14ac:dyDescent="0.2">
      <c r="A414" s="245"/>
      <c r="B414" s="183" t="s">
        <v>55</v>
      </c>
      <c r="E414" s="175" t="s">
        <v>71</v>
      </c>
      <c r="F414" s="153" t="s">
        <v>180</v>
      </c>
      <c r="G414" s="131" t="s">
        <v>612</v>
      </c>
      <c r="H414" s="175" t="s">
        <v>65</v>
      </c>
      <c r="I414" s="183" t="s">
        <v>1109</v>
      </c>
      <c r="J414" s="173">
        <v>1</v>
      </c>
      <c r="K414" s="326" t="s">
        <v>61</v>
      </c>
      <c r="L414" s="339">
        <v>1</v>
      </c>
      <c r="M414" s="183">
        <v>268</v>
      </c>
      <c r="N414" s="153">
        <v>1941</v>
      </c>
      <c r="P414" s="163"/>
      <c r="R414" s="153">
        <v>1940</v>
      </c>
      <c r="S414" s="183" t="s">
        <v>62</v>
      </c>
      <c r="T414" s="184"/>
      <c r="U414" s="189"/>
      <c r="V414" s="125"/>
      <c r="W414" s="352" t="s">
        <v>1110</v>
      </c>
      <c r="X414" s="216" t="s">
        <v>64</v>
      </c>
      <c r="Y414" s="216" t="s">
        <v>65</v>
      </c>
      <c r="Z414" s="129"/>
      <c r="AA414" s="214"/>
      <c r="AB414" s="215"/>
      <c r="AC414" s="215">
        <v>15790</v>
      </c>
      <c r="AD414" s="216"/>
      <c r="AG414" s="173">
        <v>1943</v>
      </c>
      <c r="AH414" s="173">
        <v>1940</v>
      </c>
      <c r="AI414" s="173"/>
      <c r="AJ414" s="189"/>
      <c r="AK414" s="173"/>
      <c r="AL414" s="317"/>
      <c r="AM414" s="175" t="s">
        <v>67</v>
      </c>
      <c r="AQ414" s="131"/>
      <c r="AU414" s="153"/>
      <c r="AV414" s="390"/>
      <c r="AW414" s="153">
        <f t="shared" ca="1" si="6"/>
        <v>85</v>
      </c>
    </row>
    <row r="415" spans="1:49" ht="45" customHeight="1" x14ac:dyDescent="0.2">
      <c r="A415" s="245"/>
      <c r="B415" s="183" t="s">
        <v>55</v>
      </c>
      <c r="E415" s="175" t="s">
        <v>71</v>
      </c>
      <c r="F415" s="153" t="s">
        <v>180</v>
      </c>
      <c r="G415" s="131" t="s">
        <v>612</v>
      </c>
      <c r="H415" s="175" t="s">
        <v>65</v>
      </c>
      <c r="I415" s="183" t="s">
        <v>1111</v>
      </c>
      <c r="J415" s="173">
        <v>1</v>
      </c>
      <c r="K415" s="326" t="s">
        <v>61</v>
      </c>
      <c r="L415" s="339">
        <v>1</v>
      </c>
      <c r="M415" s="183">
        <v>269</v>
      </c>
      <c r="N415" s="153">
        <v>1941</v>
      </c>
      <c r="P415" s="163"/>
      <c r="R415" s="153">
        <v>1940</v>
      </c>
      <c r="S415" s="183" t="s">
        <v>62</v>
      </c>
      <c r="T415" s="184"/>
      <c r="U415" s="189"/>
      <c r="V415" s="125"/>
      <c r="W415" s="352" t="s">
        <v>1112</v>
      </c>
      <c r="X415" s="216" t="s">
        <v>64</v>
      </c>
      <c r="Y415" s="216" t="s">
        <v>65</v>
      </c>
      <c r="Z415" s="129"/>
      <c r="AA415" s="214"/>
      <c r="AB415" s="215"/>
      <c r="AC415" s="215">
        <v>15788</v>
      </c>
      <c r="AD415" s="216"/>
      <c r="AG415" s="173">
        <v>1943</v>
      </c>
      <c r="AH415" s="173">
        <v>1940</v>
      </c>
      <c r="AI415" s="173"/>
      <c r="AJ415" s="189"/>
      <c r="AK415" s="173"/>
      <c r="AL415" s="317"/>
      <c r="AM415" s="175" t="s">
        <v>67</v>
      </c>
      <c r="AQ415" s="131"/>
      <c r="AU415" s="153"/>
      <c r="AV415" s="390"/>
      <c r="AW415" s="153">
        <f t="shared" ca="1" si="6"/>
        <v>85</v>
      </c>
    </row>
    <row r="416" spans="1:49" ht="45" customHeight="1" x14ac:dyDescent="0.2">
      <c r="A416" s="245"/>
      <c r="B416" s="183" t="s">
        <v>55</v>
      </c>
      <c r="C416" s="136" t="s">
        <v>1113</v>
      </c>
      <c r="D416" s="131" t="s">
        <v>1114</v>
      </c>
      <c r="E416" s="175" t="s">
        <v>91</v>
      </c>
      <c r="F416" s="153" t="s">
        <v>92</v>
      </c>
      <c r="G416" s="131" t="s">
        <v>93</v>
      </c>
      <c r="H416" s="175" t="s">
        <v>96</v>
      </c>
      <c r="I416" s="183" t="s">
        <v>1115</v>
      </c>
      <c r="J416" s="173">
        <v>1</v>
      </c>
      <c r="K416" s="326"/>
      <c r="L416" s="339">
        <v>1</v>
      </c>
      <c r="M416" s="183">
        <v>270</v>
      </c>
      <c r="N416" s="153">
        <v>1941</v>
      </c>
      <c r="P416" s="163"/>
      <c r="R416" s="153">
        <v>1940</v>
      </c>
      <c r="S416" s="183" t="s">
        <v>243</v>
      </c>
      <c r="T416" s="184" t="s">
        <v>1116</v>
      </c>
      <c r="U416" s="189"/>
      <c r="V416" s="125"/>
      <c r="W416" s="352" t="s">
        <v>70</v>
      </c>
      <c r="X416" s="216" t="s">
        <v>99</v>
      </c>
      <c r="Y416" s="216" t="s">
        <v>221</v>
      </c>
      <c r="Z416" s="129"/>
      <c r="AA416" s="214"/>
      <c r="AB416" s="215"/>
      <c r="AC416" s="215"/>
      <c r="AD416" s="216"/>
      <c r="AI416" s="173"/>
      <c r="AJ416" s="237">
        <v>38044</v>
      </c>
      <c r="AK416" s="173">
        <v>2000</v>
      </c>
      <c r="AQ416" s="131"/>
      <c r="AU416" s="153"/>
      <c r="AV416" s="390"/>
      <c r="AW416" s="153">
        <f t="shared" ca="1" si="6"/>
        <v>85</v>
      </c>
    </row>
    <row r="417" spans="1:49" ht="45" customHeight="1" x14ac:dyDescent="0.2">
      <c r="A417" s="245"/>
      <c r="B417" s="183" t="s">
        <v>55</v>
      </c>
      <c r="E417" s="175" t="s">
        <v>71</v>
      </c>
      <c r="F417" s="153" t="s">
        <v>224</v>
      </c>
      <c r="G417" s="131" t="s">
        <v>1117</v>
      </c>
      <c r="H417" s="175" t="s">
        <v>65</v>
      </c>
      <c r="I417" s="183" t="s">
        <v>577</v>
      </c>
      <c r="J417" s="173">
        <v>1</v>
      </c>
      <c r="K417" s="326" t="s">
        <v>61</v>
      </c>
      <c r="L417" s="339">
        <v>1</v>
      </c>
      <c r="M417" s="183">
        <v>271</v>
      </c>
      <c r="N417" s="153">
        <v>1941</v>
      </c>
      <c r="P417" s="163"/>
      <c r="R417" s="153">
        <v>1940</v>
      </c>
      <c r="S417" s="183" t="s">
        <v>62</v>
      </c>
      <c r="T417" s="184"/>
      <c r="U417" s="189"/>
      <c r="V417" s="125"/>
      <c r="W417" s="352" t="s">
        <v>1118</v>
      </c>
      <c r="X417" s="216" t="s">
        <v>64</v>
      </c>
      <c r="Y417" s="216" t="s">
        <v>65</v>
      </c>
      <c r="Z417" s="129"/>
      <c r="AA417" s="214"/>
      <c r="AB417" s="215">
        <v>15188</v>
      </c>
      <c r="AC417" s="215">
        <v>15188</v>
      </c>
      <c r="AD417" s="216"/>
      <c r="AG417" s="173">
        <v>1941</v>
      </c>
      <c r="AH417" s="173">
        <v>1940</v>
      </c>
      <c r="AI417" s="173"/>
      <c r="AJ417" s="189"/>
      <c r="AK417" s="173"/>
      <c r="AL417" s="317"/>
      <c r="AM417" s="175" t="s">
        <v>67</v>
      </c>
      <c r="AQ417" s="131"/>
      <c r="AU417" s="153"/>
      <c r="AV417" s="390"/>
      <c r="AW417" s="153">
        <f t="shared" ca="1" si="6"/>
        <v>85</v>
      </c>
    </row>
    <row r="418" spans="1:49" ht="45" customHeight="1" x14ac:dyDescent="0.2">
      <c r="A418" s="245"/>
      <c r="B418" s="183" t="s">
        <v>55</v>
      </c>
      <c r="E418" s="175" t="s">
        <v>71</v>
      </c>
      <c r="F418" s="153" t="s">
        <v>224</v>
      </c>
      <c r="G418" s="131" t="s">
        <v>228</v>
      </c>
      <c r="H418" s="175" t="s">
        <v>189</v>
      </c>
      <c r="I418" s="183" t="s">
        <v>1119</v>
      </c>
      <c r="J418" s="173">
        <v>1</v>
      </c>
      <c r="K418" s="326" t="s">
        <v>61</v>
      </c>
      <c r="L418" s="339">
        <v>1</v>
      </c>
      <c r="M418" s="183">
        <v>272</v>
      </c>
      <c r="N418" s="153">
        <v>1941</v>
      </c>
      <c r="P418" s="163"/>
      <c r="R418" s="153">
        <v>1940</v>
      </c>
      <c r="S418" s="183" t="s">
        <v>62</v>
      </c>
      <c r="T418" s="184"/>
      <c r="U418" s="189"/>
      <c r="V418" s="125"/>
      <c r="W418" s="352" t="s">
        <v>1120</v>
      </c>
      <c r="X418" s="216" t="s">
        <v>64</v>
      </c>
      <c r="Y418" s="216" t="s">
        <v>189</v>
      </c>
      <c r="Z418" s="129"/>
      <c r="AA418" s="214"/>
      <c r="AB418" s="215">
        <v>14024</v>
      </c>
      <c r="AC418" s="215">
        <v>14024</v>
      </c>
      <c r="AD418" s="216"/>
      <c r="AG418" s="173">
        <v>1938</v>
      </c>
      <c r="AH418" s="173">
        <v>1930</v>
      </c>
      <c r="AI418" s="173"/>
      <c r="AJ418" s="189"/>
      <c r="AK418" s="173"/>
      <c r="AL418" s="317" t="s">
        <v>231</v>
      </c>
      <c r="AM418" s="175" t="s">
        <v>67</v>
      </c>
      <c r="AO418" s="153" t="s">
        <v>67</v>
      </c>
      <c r="AP418" s="153" t="s">
        <v>112</v>
      </c>
      <c r="AQ418" s="131" t="s">
        <v>112</v>
      </c>
      <c r="AU418" s="153" t="s">
        <v>1121</v>
      </c>
      <c r="AV418" s="390"/>
      <c r="AW418" s="153">
        <f t="shared" ca="1" si="6"/>
        <v>85</v>
      </c>
    </row>
    <row r="419" spans="1:49" ht="45" customHeight="1" x14ac:dyDescent="0.2">
      <c r="A419" s="245"/>
      <c r="B419" s="183" t="s">
        <v>55</v>
      </c>
      <c r="E419" s="175" t="s">
        <v>71</v>
      </c>
      <c r="F419" s="153" t="s">
        <v>180</v>
      </c>
      <c r="G419" s="131" t="s">
        <v>181</v>
      </c>
      <c r="H419" s="175" t="s">
        <v>59</v>
      </c>
      <c r="I419" s="183" t="s">
        <v>1122</v>
      </c>
      <c r="J419" s="173">
        <v>1</v>
      </c>
      <c r="K419" s="326" t="s">
        <v>61</v>
      </c>
      <c r="L419" s="339">
        <v>1</v>
      </c>
      <c r="M419" s="183">
        <v>273</v>
      </c>
      <c r="N419" s="153">
        <v>1941</v>
      </c>
      <c r="P419" s="163"/>
      <c r="R419" s="153">
        <v>1940</v>
      </c>
      <c r="S419" s="183" t="s">
        <v>62</v>
      </c>
      <c r="T419" s="184"/>
      <c r="U419" s="189"/>
      <c r="V419" s="125"/>
      <c r="W419" s="352" t="s">
        <v>1123</v>
      </c>
      <c r="X419" s="216" t="s">
        <v>64</v>
      </c>
      <c r="Y419" s="216" t="s">
        <v>65</v>
      </c>
      <c r="Z419" s="129" t="s">
        <v>66</v>
      </c>
      <c r="AA419" s="214"/>
      <c r="AB419" s="215">
        <v>15244</v>
      </c>
      <c r="AC419" s="215">
        <v>15244</v>
      </c>
      <c r="AD419" s="216"/>
      <c r="AG419" s="173">
        <v>1941</v>
      </c>
      <c r="AH419" s="173">
        <v>1940</v>
      </c>
      <c r="AI419" s="173"/>
      <c r="AJ419" s="189"/>
      <c r="AK419" s="173"/>
      <c r="AL419" s="317"/>
      <c r="AM419" s="175" t="s">
        <v>67</v>
      </c>
      <c r="AQ419" s="131"/>
      <c r="AU419" s="153"/>
      <c r="AV419" s="390"/>
      <c r="AW419" s="153">
        <f t="shared" ca="1" si="6"/>
        <v>85</v>
      </c>
    </row>
    <row r="420" spans="1:49" ht="45" customHeight="1" x14ac:dyDescent="0.2">
      <c r="A420" s="245"/>
      <c r="B420" s="183" t="s">
        <v>55</v>
      </c>
      <c r="E420" s="175" t="s">
        <v>71</v>
      </c>
      <c r="F420" s="153" t="s">
        <v>180</v>
      </c>
      <c r="G420" s="131" t="s">
        <v>181</v>
      </c>
      <c r="H420" s="175" t="s">
        <v>59</v>
      </c>
      <c r="I420" s="183" t="s">
        <v>206</v>
      </c>
      <c r="J420" s="173">
        <v>1</v>
      </c>
      <c r="K420" s="326" t="s">
        <v>61</v>
      </c>
      <c r="L420" s="339">
        <v>1</v>
      </c>
      <c r="M420" s="183">
        <v>274</v>
      </c>
      <c r="N420" s="153">
        <v>1941</v>
      </c>
      <c r="P420" s="163"/>
      <c r="R420" s="153">
        <v>1940</v>
      </c>
      <c r="S420" s="183" t="s">
        <v>62</v>
      </c>
      <c r="T420" s="184"/>
      <c r="U420" s="189"/>
      <c r="V420" s="125"/>
      <c r="W420" s="352" t="s">
        <v>1124</v>
      </c>
      <c r="X420" s="216" t="s">
        <v>64</v>
      </c>
      <c r="Y420" s="216" t="s">
        <v>65</v>
      </c>
      <c r="Z420" s="129" t="s">
        <v>66</v>
      </c>
      <c r="AA420" s="214"/>
      <c r="AB420" s="215">
        <v>15244</v>
      </c>
      <c r="AC420" s="215">
        <v>15244</v>
      </c>
      <c r="AD420" s="216"/>
      <c r="AG420" s="173">
        <v>1941</v>
      </c>
      <c r="AH420" s="173">
        <v>1940</v>
      </c>
      <c r="AI420" s="173"/>
      <c r="AJ420" s="189"/>
      <c r="AK420" s="173"/>
      <c r="AL420" s="317"/>
      <c r="AM420" s="175" t="s">
        <v>67</v>
      </c>
      <c r="AQ420" s="131"/>
      <c r="AU420" s="153"/>
      <c r="AV420" s="390"/>
      <c r="AW420" s="153">
        <f t="shared" ca="1" si="6"/>
        <v>85</v>
      </c>
    </row>
    <row r="421" spans="1:49" ht="45" customHeight="1" x14ac:dyDescent="0.2">
      <c r="A421" s="245"/>
      <c r="B421" s="183" t="s">
        <v>55</v>
      </c>
      <c r="E421" s="175" t="s">
        <v>71</v>
      </c>
      <c r="F421" s="153" t="s">
        <v>180</v>
      </c>
      <c r="G421" s="131" t="s">
        <v>181</v>
      </c>
      <c r="H421" s="175" t="s">
        <v>59</v>
      </c>
      <c r="I421" s="183" t="s">
        <v>974</v>
      </c>
      <c r="J421" s="173">
        <v>1</v>
      </c>
      <c r="K421" s="326" t="s">
        <v>61</v>
      </c>
      <c r="L421" s="339">
        <v>1</v>
      </c>
      <c r="M421" s="183">
        <v>275</v>
      </c>
      <c r="N421" s="153">
        <v>1941</v>
      </c>
      <c r="P421" s="163"/>
      <c r="R421" s="153">
        <v>1940</v>
      </c>
      <c r="S421" s="183" t="s">
        <v>62</v>
      </c>
      <c r="T421" s="184"/>
      <c r="U421" s="189"/>
      <c r="V421" s="125"/>
      <c r="W421" s="352" t="s">
        <v>1125</v>
      </c>
      <c r="X421" s="216" t="s">
        <v>64</v>
      </c>
      <c r="Y421" s="216" t="s">
        <v>65</v>
      </c>
      <c r="Z421" s="129" t="s">
        <v>66</v>
      </c>
      <c r="AA421" s="214"/>
      <c r="AB421" s="215">
        <v>15244</v>
      </c>
      <c r="AC421" s="215">
        <v>15244</v>
      </c>
      <c r="AD421" s="216"/>
      <c r="AG421" s="173">
        <v>1941</v>
      </c>
      <c r="AH421" s="173">
        <v>1940</v>
      </c>
      <c r="AI421" s="173"/>
      <c r="AJ421" s="189"/>
      <c r="AK421" s="173"/>
      <c r="AL421" s="317"/>
      <c r="AM421" s="175" t="s">
        <v>67</v>
      </c>
      <c r="AQ421" s="131"/>
      <c r="AU421" s="153"/>
      <c r="AV421" s="390"/>
      <c r="AW421" s="153">
        <f t="shared" ca="1" si="6"/>
        <v>85</v>
      </c>
    </row>
    <row r="422" spans="1:49" ht="45" customHeight="1" x14ac:dyDescent="0.2">
      <c r="A422" s="245"/>
      <c r="B422" s="183" t="s">
        <v>55</v>
      </c>
      <c r="E422" s="175" t="s">
        <v>71</v>
      </c>
      <c r="F422" s="153" t="s">
        <v>180</v>
      </c>
      <c r="G422" s="131" t="s">
        <v>181</v>
      </c>
      <c r="H422" s="175" t="s">
        <v>76</v>
      </c>
      <c r="I422" s="183" t="s">
        <v>1126</v>
      </c>
      <c r="J422" s="173">
        <v>1</v>
      </c>
      <c r="K422" s="326" t="s">
        <v>61</v>
      </c>
      <c r="L422" s="339">
        <v>1</v>
      </c>
      <c r="M422" s="183">
        <v>276</v>
      </c>
      <c r="N422" s="153">
        <v>1941</v>
      </c>
      <c r="P422" s="163"/>
      <c r="R422" s="153">
        <v>1940</v>
      </c>
      <c r="S422" s="183" t="s">
        <v>62</v>
      </c>
      <c r="T422" s="184"/>
      <c r="U422" s="189"/>
      <c r="V422" s="125"/>
      <c r="W422" s="352" t="s">
        <v>8070</v>
      </c>
      <c r="X422" s="216" t="s">
        <v>64</v>
      </c>
      <c r="Y422" s="216" t="s">
        <v>65</v>
      </c>
      <c r="Z422" s="129" t="s">
        <v>66</v>
      </c>
      <c r="AA422" s="214"/>
      <c r="AB422" s="215">
        <v>15244</v>
      </c>
      <c r="AC422" s="215">
        <v>15244</v>
      </c>
      <c r="AD422" s="216"/>
      <c r="AG422" s="173">
        <v>1941</v>
      </c>
      <c r="AH422" s="173">
        <v>1940</v>
      </c>
      <c r="AI422" s="173"/>
      <c r="AJ422" s="189"/>
      <c r="AK422" s="173"/>
      <c r="AL422" s="317"/>
      <c r="AM422" s="175" t="s">
        <v>67</v>
      </c>
      <c r="AQ422" s="131"/>
      <c r="AU422" s="153"/>
      <c r="AV422" s="390"/>
      <c r="AW422" s="153">
        <f t="shared" ca="1" si="6"/>
        <v>85</v>
      </c>
    </row>
    <row r="423" spans="1:49" ht="45" customHeight="1" outlineLevel="1" x14ac:dyDescent="0.2">
      <c r="A423" s="245"/>
      <c r="B423" s="183" t="s">
        <v>55</v>
      </c>
      <c r="E423" s="175" t="s">
        <v>71</v>
      </c>
      <c r="F423" s="153" t="s">
        <v>180</v>
      </c>
      <c r="G423" s="131" t="s">
        <v>181</v>
      </c>
      <c r="H423" s="175" t="s">
        <v>59</v>
      </c>
      <c r="I423" s="183" t="s">
        <v>1127</v>
      </c>
      <c r="J423" s="173">
        <v>1</v>
      </c>
      <c r="K423" s="326" t="s">
        <v>61</v>
      </c>
      <c r="L423" s="339">
        <v>1</v>
      </c>
      <c r="M423" s="183">
        <v>277</v>
      </c>
      <c r="N423" s="153">
        <v>1941</v>
      </c>
      <c r="P423" s="163"/>
      <c r="R423" s="153">
        <v>1940</v>
      </c>
      <c r="S423" s="183" t="s">
        <v>62</v>
      </c>
      <c r="T423" s="184"/>
      <c r="U423" s="189"/>
      <c r="V423" s="125"/>
      <c r="W423" s="352" t="s">
        <v>1128</v>
      </c>
      <c r="X423" s="216" t="s">
        <v>64</v>
      </c>
      <c r="Y423" s="216" t="s">
        <v>65</v>
      </c>
      <c r="Z423" s="129" t="s">
        <v>66</v>
      </c>
      <c r="AA423" s="214"/>
      <c r="AB423" s="215">
        <v>15244</v>
      </c>
      <c r="AC423" s="215">
        <v>15244</v>
      </c>
      <c r="AD423" s="216"/>
      <c r="AG423" s="173">
        <v>1941</v>
      </c>
      <c r="AH423" s="173">
        <v>1940</v>
      </c>
      <c r="AI423" s="173"/>
      <c r="AJ423" s="189"/>
      <c r="AK423" s="173"/>
      <c r="AL423" s="317"/>
      <c r="AM423" s="175" t="s">
        <v>67</v>
      </c>
      <c r="AQ423" s="131"/>
      <c r="AU423" s="153"/>
      <c r="AV423" s="390"/>
      <c r="AW423" s="153">
        <f t="shared" ca="1" si="6"/>
        <v>85</v>
      </c>
    </row>
    <row r="424" spans="1:49" ht="45" customHeight="1" x14ac:dyDescent="0.2">
      <c r="A424" s="245"/>
      <c r="B424" s="183" t="s">
        <v>55</v>
      </c>
      <c r="E424" s="175" t="s">
        <v>71</v>
      </c>
      <c r="F424" s="153" t="s">
        <v>180</v>
      </c>
      <c r="G424" s="131" t="s">
        <v>181</v>
      </c>
      <c r="H424" s="175" t="s">
        <v>65</v>
      </c>
      <c r="I424" s="183" t="s">
        <v>1129</v>
      </c>
      <c r="J424" s="173">
        <v>1</v>
      </c>
      <c r="K424" s="326" t="s">
        <v>61</v>
      </c>
      <c r="L424" s="339">
        <v>1</v>
      </c>
      <c r="M424" s="183">
        <v>278</v>
      </c>
      <c r="N424" s="153">
        <v>1941</v>
      </c>
      <c r="P424" s="163"/>
      <c r="R424" s="153">
        <v>1940</v>
      </c>
      <c r="S424" s="183" t="s">
        <v>62</v>
      </c>
      <c r="T424" s="184"/>
      <c r="U424" s="189"/>
      <c r="V424" s="125"/>
      <c r="W424" s="352" t="s">
        <v>1130</v>
      </c>
      <c r="X424" s="216" t="s">
        <v>64</v>
      </c>
      <c r="Y424" s="216" t="s">
        <v>65</v>
      </c>
      <c r="Z424" s="129"/>
      <c r="AA424" s="214"/>
      <c r="AB424" s="215">
        <v>15244</v>
      </c>
      <c r="AC424" s="215">
        <v>15244</v>
      </c>
      <c r="AD424" s="216"/>
      <c r="AG424" s="173">
        <v>1941</v>
      </c>
      <c r="AH424" s="173">
        <v>1940</v>
      </c>
      <c r="AI424" s="173"/>
      <c r="AJ424" s="189"/>
      <c r="AK424" s="173"/>
      <c r="AL424" s="317"/>
      <c r="AM424" s="175" t="s">
        <v>67</v>
      </c>
      <c r="AQ424" s="131"/>
      <c r="AU424" s="153" t="s">
        <v>1131</v>
      </c>
      <c r="AV424" s="390"/>
      <c r="AW424" s="153">
        <f t="shared" ca="1" si="6"/>
        <v>85</v>
      </c>
    </row>
    <row r="425" spans="1:49" ht="45" customHeight="1" x14ac:dyDescent="0.2">
      <c r="A425" s="245"/>
      <c r="B425" s="183" t="s">
        <v>55</v>
      </c>
      <c r="E425" s="175" t="s">
        <v>71</v>
      </c>
      <c r="F425" s="153" t="s">
        <v>180</v>
      </c>
      <c r="G425" s="131" t="s">
        <v>181</v>
      </c>
      <c r="H425" s="175" t="s">
        <v>76</v>
      </c>
      <c r="I425" s="183" t="s">
        <v>1132</v>
      </c>
      <c r="J425" s="173">
        <v>1</v>
      </c>
      <c r="K425" s="326" t="s">
        <v>61</v>
      </c>
      <c r="L425" s="339">
        <v>1</v>
      </c>
      <c r="M425" s="183">
        <v>279</v>
      </c>
      <c r="N425" s="153">
        <v>1941</v>
      </c>
      <c r="P425" s="163"/>
      <c r="R425" s="153">
        <v>1940</v>
      </c>
      <c r="S425" s="183" t="s">
        <v>62</v>
      </c>
      <c r="T425" s="184"/>
      <c r="U425" s="189"/>
      <c r="V425" s="125"/>
      <c r="W425" s="352" t="s">
        <v>1133</v>
      </c>
      <c r="X425" s="216" t="s">
        <v>64</v>
      </c>
      <c r="Y425" s="216" t="s">
        <v>76</v>
      </c>
      <c r="Z425" s="129" t="s">
        <v>266</v>
      </c>
      <c r="AA425" s="214"/>
      <c r="AB425" s="215">
        <v>15965</v>
      </c>
      <c r="AC425" s="215">
        <v>15965</v>
      </c>
      <c r="AD425" s="216"/>
      <c r="AG425" s="173">
        <v>1943</v>
      </c>
      <c r="AH425" s="173">
        <v>1940</v>
      </c>
      <c r="AI425" s="173"/>
      <c r="AJ425" s="189"/>
      <c r="AK425" s="173"/>
      <c r="AL425" s="317"/>
      <c r="AM425" s="175" t="s">
        <v>90</v>
      </c>
      <c r="AQ425" s="131"/>
      <c r="AU425" s="153" t="s">
        <v>1134</v>
      </c>
      <c r="AV425" s="390"/>
      <c r="AW425" s="153">
        <f t="shared" ca="1" si="6"/>
        <v>85</v>
      </c>
    </row>
    <row r="426" spans="1:49" ht="45" customHeight="1" x14ac:dyDescent="0.2">
      <c r="A426" s="245"/>
      <c r="B426" s="183" t="s">
        <v>55</v>
      </c>
      <c r="D426" s="131" t="s">
        <v>7974</v>
      </c>
      <c r="E426" s="175" t="s">
        <v>71</v>
      </c>
      <c r="F426" s="153" t="s">
        <v>180</v>
      </c>
      <c r="G426" s="131" t="s">
        <v>612</v>
      </c>
      <c r="H426" s="175" t="s">
        <v>189</v>
      </c>
      <c r="I426" s="183" t="s">
        <v>1135</v>
      </c>
      <c r="J426" s="173">
        <v>1</v>
      </c>
      <c r="K426" s="326" t="s">
        <v>61</v>
      </c>
      <c r="L426" s="339">
        <v>1</v>
      </c>
      <c r="M426" s="183">
        <v>280</v>
      </c>
      <c r="N426" s="153">
        <v>1941</v>
      </c>
      <c r="P426" s="163"/>
      <c r="R426" s="153">
        <v>1940</v>
      </c>
      <c r="S426" s="183" t="s">
        <v>62</v>
      </c>
      <c r="T426" s="184"/>
      <c r="U426" s="189"/>
      <c r="V426" s="125"/>
      <c r="W426" s="352" t="s">
        <v>1136</v>
      </c>
      <c r="X426" s="216" t="s">
        <v>64</v>
      </c>
      <c r="Y426" s="216" t="s">
        <v>189</v>
      </c>
      <c r="Z426" s="129"/>
      <c r="AA426" s="214"/>
      <c r="AB426" s="215">
        <v>15244</v>
      </c>
      <c r="AC426" s="215">
        <v>15244</v>
      </c>
      <c r="AD426" s="216"/>
      <c r="AG426" s="173">
        <v>1941</v>
      </c>
      <c r="AH426" s="173">
        <v>1940</v>
      </c>
      <c r="AI426" s="173"/>
      <c r="AJ426" s="189"/>
      <c r="AK426" s="173"/>
      <c r="AL426" s="317"/>
      <c r="AM426" s="175" t="s">
        <v>67</v>
      </c>
      <c r="AQ426" s="131"/>
      <c r="AU426" s="153" t="s">
        <v>444</v>
      </c>
      <c r="AV426" s="390"/>
      <c r="AW426" s="153">
        <f t="shared" ca="1" si="6"/>
        <v>85</v>
      </c>
    </row>
    <row r="427" spans="1:49" ht="45" customHeight="1" x14ac:dyDescent="0.2">
      <c r="A427" s="245"/>
      <c r="B427" s="183" t="s">
        <v>55</v>
      </c>
      <c r="E427" s="175" t="s">
        <v>71</v>
      </c>
      <c r="F427" s="153" t="s">
        <v>180</v>
      </c>
      <c r="G427" s="131" t="s">
        <v>1103</v>
      </c>
      <c r="H427" s="175" t="s">
        <v>59</v>
      </c>
      <c r="I427" s="183" t="s">
        <v>1137</v>
      </c>
      <c r="J427" s="173">
        <v>1</v>
      </c>
      <c r="K427" s="326" t="s">
        <v>61</v>
      </c>
      <c r="L427" s="339">
        <v>1</v>
      </c>
      <c r="M427" s="183">
        <v>281</v>
      </c>
      <c r="N427" s="153">
        <v>1941</v>
      </c>
      <c r="P427" s="163"/>
      <c r="R427" s="153">
        <v>1940</v>
      </c>
      <c r="S427" s="183" t="s">
        <v>62</v>
      </c>
      <c r="T427" s="184"/>
      <c r="U427" s="189"/>
      <c r="V427" s="125"/>
      <c r="W427" s="352" t="s">
        <v>1138</v>
      </c>
      <c r="X427" s="216" t="s">
        <v>64</v>
      </c>
      <c r="Y427" s="216" t="s">
        <v>65</v>
      </c>
      <c r="Z427" s="129" t="s">
        <v>66</v>
      </c>
      <c r="AA427" s="214"/>
      <c r="AB427" s="215">
        <v>15244</v>
      </c>
      <c r="AC427" s="215">
        <v>15244</v>
      </c>
      <c r="AD427" s="216"/>
      <c r="AG427" s="173">
        <v>1941</v>
      </c>
      <c r="AH427" s="173">
        <v>1940</v>
      </c>
      <c r="AI427" s="173"/>
      <c r="AJ427" s="189"/>
      <c r="AK427" s="173"/>
      <c r="AL427" s="317"/>
      <c r="AM427" s="175" t="s">
        <v>67</v>
      </c>
      <c r="AQ427" s="131"/>
      <c r="AU427" s="153" t="s">
        <v>444</v>
      </c>
      <c r="AV427" s="390"/>
      <c r="AW427" s="153">
        <f t="shared" ca="1" si="6"/>
        <v>85</v>
      </c>
    </row>
    <row r="428" spans="1:49" ht="45" customHeight="1" x14ac:dyDescent="0.2">
      <c r="A428" s="245"/>
      <c r="B428" s="183" t="s">
        <v>55</v>
      </c>
      <c r="E428" s="175" t="s">
        <v>71</v>
      </c>
      <c r="F428" s="153" t="s">
        <v>180</v>
      </c>
      <c r="G428" s="131" t="s">
        <v>1139</v>
      </c>
      <c r="H428" s="175" t="s">
        <v>65</v>
      </c>
      <c r="I428" s="183" t="s">
        <v>1140</v>
      </c>
      <c r="J428" s="173">
        <v>1</v>
      </c>
      <c r="K428" s="326" t="s">
        <v>61</v>
      </c>
      <c r="L428" s="339">
        <v>1</v>
      </c>
      <c r="M428" s="183">
        <v>282</v>
      </c>
      <c r="N428" s="153">
        <v>1941</v>
      </c>
      <c r="P428" s="163"/>
      <c r="R428" s="153">
        <v>1940</v>
      </c>
      <c r="S428" s="183" t="s">
        <v>62</v>
      </c>
      <c r="T428" s="184"/>
      <c r="U428" s="189"/>
      <c r="V428" s="125"/>
      <c r="W428" s="352" t="s">
        <v>1141</v>
      </c>
      <c r="X428" s="216" t="s">
        <v>64</v>
      </c>
      <c r="Y428" s="216" t="s">
        <v>65</v>
      </c>
      <c r="Z428" s="129"/>
      <c r="AA428" s="214"/>
      <c r="AB428" s="215">
        <v>15244</v>
      </c>
      <c r="AC428" s="215">
        <v>15244</v>
      </c>
      <c r="AD428" s="216"/>
      <c r="AG428" s="173">
        <v>1941</v>
      </c>
      <c r="AH428" s="173">
        <v>1940</v>
      </c>
      <c r="AI428" s="173"/>
      <c r="AJ428" s="189"/>
      <c r="AK428" s="173"/>
      <c r="AL428" s="317"/>
      <c r="AM428" s="175" t="s">
        <v>67</v>
      </c>
      <c r="AQ428" s="131"/>
      <c r="AU428" s="153"/>
      <c r="AV428" s="390"/>
      <c r="AW428" s="153">
        <f t="shared" ca="1" si="6"/>
        <v>85</v>
      </c>
    </row>
    <row r="429" spans="1:49" ht="45" customHeight="1" x14ac:dyDescent="0.2">
      <c r="A429" s="245"/>
      <c r="B429" s="183" t="s">
        <v>55</v>
      </c>
      <c r="E429" s="175" t="s">
        <v>71</v>
      </c>
      <c r="F429" s="153" t="s">
        <v>180</v>
      </c>
      <c r="G429" s="131" t="s">
        <v>181</v>
      </c>
      <c r="H429" s="175" t="s">
        <v>65</v>
      </c>
      <c r="I429" s="183" t="s">
        <v>1142</v>
      </c>
      <c r="J429" s="173">
        <v>1</v>
      </c>
      <c r="K429" s="326" t="s">
        <v>61</v>
      </c>
      <c r="L429" s="339">
        <v>1</v>
      </c>
      <c r="M429" s="183">
        <v>283</v>
      </c>
      <c r="N429" s="153">
        <v>1941</v>
      </c>
      <c r="P429" s="163"/>
      <c r="R429" s="153">
        <v>1940</v>
      </c>
      <c r="S429" s="183" t="s">
        <v>62</v>
      </c>
      <c r="T429" s="184"/>
      <c r="U429" s="189"/>
      <c r="V429" s="125"/>
      <c r="W429" s="352" t="s">
        <v>1143</v>
      </c>
      <c r="X429" s="216" t="s">
        <v>64</v>
      </c>
      <c r="Y429" s="216" t="s">
        <v>65</v>
      </c>
      <c r="Z429" s="129"/>
      <c r="AA429" s="214"/>
      <c r="AB429" s="215">
        <v>15788</v>
      </c>
      <c r="AC429" s="215"/>
      <c r="AD429" s="153"/>
      <c r="AG429" s="173">
        <v>1943</v>
      </c>
      <c r="AH429" s="173">
        <v>1940</v>
      </c>
      <c r="AI429" s="173"/>
      <c r="AJ429" s="189"/>
      <c r="AK429" s="173"/>
      <c r="AL429" s="317"/>
      <c r="AM429" s="175" t="s">
        <v>67</v>
      </c>
      <c r="AQ429" s="131"/>
      <c r="AU429" s="153"/>
      <c r="AV429" s="390"/>
      <c r="AW429" s="153">
        <f t="shared" ca="1" si="6"/>
        <v>85</v>
      </c>
    </row>
    <row r="430" spans="1:49" ht="45" customHeight="1" x14ac:dyDescent="0.2">
      <c r="A430" s="245"/>
      <c r="B430" s="183" t="s">
        <v>55</v>
      </c>
      <c r="E430" s="318" t="s">
        <v>71</v>
      </c>
      <c r="F430" s="154" t="s">
        <v>180</v>
      </c>
      <c r="G430" s="418" t="s">
        <v>612</v>
      </c>
      <c r="H430" s="318" t="s">
        <v>263</v>
      </c>
      <c r="I430" s="202" t="s">
        <v>1144</v>
      </c>
      <c r="J430" s="173">
        <v>1</v>
      </c>
      <c r="K430" s="326" t="s">
        <v>61</v>
      </c>
      <c r="L430" s="339">
        <v>1</v>
      </c>
      <c r="M430" s="183">
        <v>284</v>
      </c>
      <c r="N430" s="153">
        <v>1941</v>
      </c>
      <c r="P430" s="163"/>
      <c r="R430" s="153">
        <v>1940</v>
      </c>
      <c r="S430" s="183" t="s">
        <v>62</v>
      </c>
      <c r="T430" s="184"/>
      <c r="U430" s="189"/>
      <c r="V430" s="125"/>
      <c r="W430" s="318" t="s">
        <v>1145</v>
      </c>
      <c r="X430" s="283" t="s">
        <v>64</v>
      </c>
      <c r="Y430" s="283" t="s">
        <v>76</v>
      </c>
      <c r="Z430" s="351" t="s">
        <v>266</v>
      </c>
      <c r="AA430" s="214"/>
      <c r="AB430" s="215">
        <v>15788</v>
      </c>
      <c r="AC430" s="215">
        <v>15788</v>
      </c>
      <c r="AD430" s="216"/>
      <c r="AG430" s="173">
        <v>1943</v>
      </c>
      <c r="AH430" s="173">
        <v>1940</v>
      </c>
      <c r="AI430" s="173"/>
      <c r="AJ430" s="189"/>
      <c r="AK430" s="173"/>
      <c r="AL430" s="317"/>
      <c r="AM430" s="175" t="s">
        <v>90</v>
      </c>
      <c r="AQ430" s="131"/>
      <c r="AU430" s="153"/>
      <c r="AV430" s="390"/>
      <c r="AW430" s="153">
        <f t="shared" ca="1" si="6"/>
        <v>85</v>
      </c>
    </row>
    <row r="431" spans="1:49" ht="45" customHeight="1" x14ac:dyDescent="0.2">
      <c r="A431" s="245"/>
      <c r="B431" s="183" t="s">
        <v>55</v>
      </c>
      <c r="E431" s="175" t="s">
        <v>71</v>
      </c>
      <c r="F431" s="153" t="s">
        <v>180</v>
      </c>
      <c r="G431" s="131" t="s">
        <v>1139</v>
      </c>
      <c r="H431" s="175" t="s">
        <v>65</v>
      </c>
      <c r="I431" s="183" t="s">
        <v>930</v>
      </c>
      <c r="J431" s="173">
        <v>1</v>
      </c>
      <c r="K431" s="326" t="s">
        <v>61</v>
      </c>
      <c r="L431" s="339">
        <v>1</v>
      </c>
      <c r="M431" s="183">
        <v>285</v>
      </c>
      <c r="N431" s="153">
        <v>1941</v>
      </c>
      <c r="P431" s="163"/>
      <c r="R431" s="153">
        <v>1940</v>
      </c>
      <c r="S431" s="183" t="s">
        <v>62</v>
      </c>
      <c r="T431" s="184"/>
      <c r="U431" s="189"/>
      <c r="V431" s="125"/>
      <c r="W431" s="352" t="s">
        <v>1146</v>
      </c>
      <c r="X431" s="216" t="s">
        <v>64</v>
      </c>
      <c r="Y431" s="216" t="s">
        <v>65</v>
      </c>
      <c r="Z431" s="129"/>
      <c r="AA431" s="214"/>
      <c r="AB431" s="215">
        <v>15265</v>
      </c>
      <c r="AC431" s="215"/>
      <c r="AD431" s="153"/>
      <c r="AG431" s="173">
        <v>1941</v>
      </c>
      <c r="AH431" s="173">
        <v>1940</v>
      </c>
      <c r="AI431" s="173"/>
      <c r="AJ431" s="189"/>
      <c r="AK431" s="173"/>
      <c r="AL431" s="317"/>
      <c r="AM431" s="175" t="s">
        <v>67</v>
      </c>
      <c r="AQ431" s="131"/>
      <c r="AU431" s="153"/>
      <c r="AV431" s="390"/>
      <c r="AW431" s="153">
        <f t="shared" ca="1" si="6"/>
        <v>85</v>
      </c>
    </row>
    <row r="432" spans="1:49" ht="45" customHeight="1" x14ac:dyDescent="0.2">
      <c r="A432" s="245"/>
      <c r="B432" s="183" t="s">
        <v>55</v>
      </c>
      <c r="E432" s="175" t="s">
        <v>71</v>
      </c>
      <c r="F432" s="153" t="s">
        <v>180</v>
      </c>
      <c r="G432" s="131" t="s">
        <v>1139</v>
      </c>
      <c r="H432" s="175" t="s">
        <v>65</v>
      </c>
      <c r="I432" s="183" t="s">
        <v>1147</v>
      </c>
      <c r="J432" s="173">
        <v>1</v>
      </c>
      <c r="K432" s="326" t="s">
        <v>61</v>
      </c>
      <c r="L432" s="339">
        <v>1</v>
      </c>
      <c r="M432" s="183">
        <v>286</v>
      </c>
      <c r="N432" s="153">
        <v>1941</v>
      </c>
      <c r="P432" s="163"/>
      <c r="R432" s="153">
        <v>1940</v>
      </c>
      <c r="S432" s="183" t="s">
        <v>62</v>
      </c>
      <c r="T432" s="184"/>
      <c r="U432" s="189"/>
      <c r="V432" s="125"/>
      <c r="W432" s="352" t="s">
        <v>1148</v>
      </c>
      <c r="X432" s="216" t="s">
        <v>64</v>
      </c>
      <c r="Y432" s="216" t="s">
        <v>65</v>
      </c>
      <c r="Z432" s="129"/>
      <c r="AA432" s="214"/>
      <c r="AB432" s="215">
        <v>15965</v>
      </c>
      <c r="AC432" s="215"/>
      <c r="AD432" s="153"/>
      <c r="AG432" s="173">
        <v>1943</v>
      </c>
      <c r="AH432" s="173">
        <v>1940</v>
      </c>
      <c r="AI432" s="173"/>
      <c r="AJ432" s="189"/>
      <c r="AK432" s="173"/>
      <c r="AL432" s="317"/>
      <c r="AM432" s="175" t="s">
        <v>67</v>
      </c>
      <c r="AQ432" s="131"/>
      <c r="AU432" s="153"/>
      <c r="AV432" s="390"/>
      <c r="AW432" s="153">
        <f t="shared" ca="1" si="6"/>
        <v>85</v>
      </c>
    </row>
    <row r="433" spans="1:49" ht="45" customHeight="1" x14ac:dyDescent="0.2">
      <c r="A433" s="245"/>
      <c r="B433" s="183" t="s">
        <v>55</v>
      </c>
      <c r="E433" s="175" t="s">
        <v>71</v>
      </c>
      <c r="F433" s="153" t="s">
        <v>180</v>
      </c>
      <c r="G433" s="131" t="s">
        <v>1139</v>
      </c>
      <c r="H433" s="175" t="s">
        <v>65</v>
      </c>
      <c r="I433" s="183" t="s">
        <v>1149</v>
      </c>
      <c r="J433" s="173">
        <v>1</v>
      </c>
      <c r="K433" s="326" t="s">
        <v>61</v>
      </c>
      <c r="L433" s="339">
        <v>1</v>
      </c>
      <c r="M433" s="183">
        <v>287</v>
      </c>
      <c r="N433" s="153">
        <v>1941</v>
      </c>
      <c r="P433" s="163"/>
      <c r="R433" s="153">
        <v>1940</v>
      </c>
      <c r="S433" s="183" t="s">
        <v>62</v>
      </c>
      <c r="T433" s="184"/>
      <c r="U433" s="189"/>
      <c r="V433" s="125"/>
      <c r="W433" s="352" t="s">
        <v>1150</v>
      </c>
      <c r="X433" s="216" t="s">
        <v>64</v>
      </c>
      <c r="Y433" s="216" t="s">
        <v>65</v>
      </c>
      <c r="Z433" s="129"/>
      <c r="AA433" s="214"/>
      <c r="AB433" s="215">
        <v>22868</v>
      </c>
      <c r="AC433" s="215"/>
      <c r="AD433" s="153"/>
      <c r="AG433" s="173">
        <v>1962</v>
      </c>
      <c r="AH433" s="173">
        <v>1960</v>
      </c>
      <c r="AI433" s="173"/>
      <c r="AJ433" s="189"/>
      <c r="AK433" s="173"/>
      <c r="AL433" s="317"/>
      <c r="AM433" s="175" t="s">
        <v>67</v>
      </c>
      <c r="AQ433" s="131"/>
      <c r="AU433" s="153"/>
      <c r="AV433" s="390"/>
      <c r="AW433" s="153">
        <f t="shared" ca="1" si="6"/>
        <v>85</v>
      </c>
    </row>
    <row r="434" spans="1:49" ht="45" customHeight="1" x14ac:dyDescent="0.2">
      <c r="A434" s="245"/>
      <c r="B434" s="183" t="s">
        <v>55</v>
      </c>
      <c r="E434" s="175" t="s">
        <v>71</v>
      </c>
      <c r="F434" s="153" t="s">
        <v>180</v>
      </c>
      <c r="G434" s="131" t="s">
        <v>181</v>
      </c>
      <c r="H434" s="175" t="s">
        <v>65</v>
      </c>
      <c r="I434" s="183" t="s">
        <v>1151</v>
      </c>
      <c r="J434" s="173">
        <v>1</v>
      </c>
      <c r="K434" s="326" t="s">
        <v>61</v>
      </c>
      <c r="L434" s="339">
        <v>1</v>
      </c>
      <c r="M434" s="183">
        <v>288</v>
      </c>
      <c r="N434" s="153">
        <v>1941</v>
      </c>
      <c r="P434" s="163"/>
      <c r="R434" s="153">
        <v>1940</v>
      </c>
      <c r="S434" s="183" t="s">
        <v>62</v>
      </c>
      <c r="T434" s="184"/>
      <c r="U434" s="189"/>
      <c r="V434" s="125"/>
      <c r="W434" s="352" t="s">
        <v>1152</v>
      </c>
      <c r="X434" s="216" t="s">
        <v>64</v>
      </c>
      <c r="Y434" s="216" t="s">
        <v>65</v>
      </c>
      <c r="Z434" s="129"/>
      <c r="AA434" s="214"/>
      <c r="AB434" s="215">
        <v>15265</v>
      </c>
      <c r="AC434" s="215"/>
      <c r="AD434" s="153"/>
      <c r="AG434" s="173">
        <v>1941</v>
      </c>
      <c r="AH434" s="173">
        <v>1940</v>
      </c>
      <c r="AI434" s="173"/>
      <c r="AJ434" s="189"/>
      <c r="AK434" s="173"/>
      <c r="AL434" s="317"/>
      <c r="AM434" s="175" t="s">
        <v>67</v>
      </c>
      <c r="AQ434" s="131"/>
      <c r="AU434" s="153"/>
      <c r="AV434" s="390"/>
      <c r="AW434" s="153">
        <f t="shared" ca="1" si="6"/>
        <v>85</v>
      </c>
    </row>
    <row r="435" spans="1:49" ht="45" customHeight="1" x14ac:dyDescent="0.2">
      <c r="A435" s="245"/>
      <c r="B435" s="183" t="s">
        <v>55</v>
      </c>
      <c r="E435" s="175" t="s">
        <v>71</v>
      </c>
      <c r="F435" s="153" t="s">
        <v>180</v>
      </c>
      <c r="G435" s="131" t="s">
        <v>181</v>
      </c>
      <c r="H435" s="175" t="s">
        <v>379</v>
      </c>
      <c r="I435" s="183" t="s">
        <v>1153</v>
      </c>
      <c r="J435" s="173">
        <v>1</v>
      </c>
      <c r="K435" s="326" t="s">
        <v>61</v>
      </c>
      <c r="L435" s="339">
        <v>0</v>
      </c>
      <c r="M435" s="183">
        <v>288</v>
      </c>
      <c r="N435" s="153">
        <v>1941</v>
      </c>
      <c r="P435" s="163"/>
      <c r="R435" s="153">
        <v>1940</v>
      </c>
      <c r="S435" s="183" t="s">
        <v>62</v>
      </c>
      <c r="T435" s="184"/>
      <c r="U435" s="189"/>
      <c r="V435" s="125"/>
      <c r="W435" s="352" t="s">
        <v>1154</v>
      </c>
      <c r="X435" s="216" t="s">
        <v>99</v>
      </c>
      <c r="Y435" s="216" t="s">
        <v>382</v>
      </c>
      <c r="Z435" s="129"/>
      <c r="AA435" s="214"/>
      <c r="AB435" s="215">
        <v>15265</v>
      </c>
      <c r="AC435" s="215"/>
      <c r="AD435" s="153"/>
      <c r="AG435" s="173">
        <v>1941</v>
      </c>
      <c r="AH435" s="173">
        <v>1940</v>
      </c>
      <c r="AI435" s="173"/>
      <c r="AJ435" s="189"/>
      <c r="AK435" s="173"/>
      <c r="AL435" s="317"/>
      <c r="AM435" s="175" t="s">
        <v>67</v>
      </c>
      <c r="AO435" s="153" t="s">
        <v>67</v>
      </c>
      <c r="AQ435" s="131"/>
      <c r="AU435" s="153"/>
      <c r="AV435" s="390"/>
      <c r="AW435" s="153">
        <f t="shared" ca="1" si="6"/>
        <v>85</v>
      </c>
    </row>
    <row r="436" spans="1:49" ht="45" customHeight="1" x14ac:dyDescent="0.2">
      <c r="A436" s="245"/>
      <c r="B436" s="183" t="s">
        <v>55</v>
      </c>
      <c r="E436" s="318" t="s">
        <v>71</v>
      </c>
      <c r="F436" s="154" t="s">
        <v>91</v>
      </c>
      <c r="G436" s="418" t="s">
        <v>1155</v>
      </c>
      <c r="H436" s="318" t="s">
        <v>76</v>
      </c>
      <c r="I436" s="202" t="s">
        <v>1156</v>
      </c>
      <c r="J436" s="173">
        <v>1</v>
      </c>
      <c r="K436" s="326" t="s">
        <v>61</v>
      </c>
      <c r="L436" s="339">
        <v>1</v>
      </c>
      <c r="M436" s="183">
        <v>289</v>
      </c>
      <c r="N436" s="153">
        <v>1941</v>
      </c>
      <c r="P436" s="163"/>
      <c r="R436" s="153">
        <v>1940</v>
      </c>
      <c r="S436" s="183" t="s">
        <v>62</v>
      </c>
      <c r="T436" s="184"/>
      <c r="U436" s="189"/>
      <c r="V436" s="125"/>
      <c r="W436" s="318" t="s">
        <v>1157</v>
      </c>
      <c r="X436" s="283" t="s">
        <v>64</v>
      </c>
      <c r="Y436" s="283" t="s">
        <v>76</v>
      </c>
      <c r="Z436" s="351"/>
      <c r="AA436" s="214"/>
      <c r="AB436" s="215">
        <v>15847</v>
      </c>
      <c r="AC436" s="215"/>
      <c r="AD436" s="153"/>
      <c r="AG436" s="173">
        <v>1943</v>
      </c>
      <c r="AH436" s="173">
        <v>1940</v>
      </c>
      <c r="AI436" s="173"/>
      <c r="AJ436" s="189"/>
      <c r="AK436" s="173"/>
      <c r="AL436" s="317"/>
      <c r="AM436" s="175" t="s">
        <v>90</v>
      </c>
      <c r="AQ436" s="131"/>
      <c r="AU436" s="153"/>
      <c r="AV436" s="390"/>
      <c r="AW436" s="153">
        <f t="shared" ca="1" si="6"/>
        <v>85</v>
      </c>
    </row>
    <row r="437" spans="1:49" ht="45" customHeight="1" x14ac:dyDescent="0.2">
      <c r="A437" s="245"/>
      <c r="B437" s="183" t="s">
        <v>55</v>
      </c>
      <c r="E437" s="175" t="s">
        <v>71</v>
      </c>
      <c r="F437" s="153" t="s">
        <v>91</v>
      </c>
      <c r="G437" s="131" t="s">
        <v>1158</v>
      </c>
      <c r="H437" s="175" t="s">
        <v>59</v>
      </c>
      <c r="I437" s="183" t="s">
        <v>1159</v>
      </c>
      <c r="J437" s="173">
        <v>1</v>
      </c>
      <c r="K437" s="326" t="s">
        <v>61</v>
      </c>
      <c r="L437" s="339">
        <v>1</v>
      </c>
      <c r="M437" s="183">
        <v>290</v>
      </c>
      <c r="N437" s="153">
        <v>1941</v>
      </c>
      <c r="P437" s="163"/>
      <c r="R437" s="153">
        <v>1940</v>
      </c>
      <c r="S437" s="183" t="s">
        <v>62</v>
      </c>
      <c r="T437" s="184"/>
      <c r="U437" s="189"/>
      <c r="V437" s="125"/>
      <c r="W437" s="352" t="s">
        <v>1160</v>
      </c>
      <c r="X437" s="216" t="s">
        <v>64</v>
      </c>
      <c r="Y437" s="216" t="s">
        <v>65</v>
      </c>
      <c r="Z437" s="129" t="s">
        <v>66</v>
      </c>
      <c r="AA437" s="214"/>
      <c r="AB437" s="215">
        <v>15785</v>
      </c>
      <c r="AC437" s="215">
        <v>15785</v>
      </c>
      <c r="AD437" s="216"/>
      <c r="AG437" s="173">
        <v>1943</v>
      </c>
      <c r="AH437" s="173">
        <v>1940</v>
      </c>
      <c r="AI437" s="173"/>
      <c r="AJ437" s="189"/>
      <c r="AK437" s="173"/>
      <c r="AL437" s="317"/>
      <c r="AM437" s="175" t="s">
        <v>67</v>
      </c>
      <c r="AQ437" s="131"/>
      <c r="AU437" s="153"/>
      <c r="AV437" s="390"/>
      <c r="AW437" s="153">
        <f t="shared" ca="1" si="6"/>
        <v>85</v>
      </c>
    </row>
    <row r="438" spans="1:49" ht="45" customHeight="1" outlineLevel="1" x14ac:dyDescent="0.2">
      <c r="A438" s="245"/>
      <c r="B438" s="183" t="s">
        <v>55</v>
      </c>
      <c r="E438" s="175" t="s">
        <v>71</v>
      </c>
      <c r="F438" s="153" t="s">
        <v>91</v>
      </c>
      <c r="G438" s="131" t="s">
        <v>1161</v>
      </c>
      <c r="H438" s="175" t="s">
        <v>59</v>
      </c>
      <c r="I438" s="183" t="s">
        <v>1162</v>
      </c>
      <c r="J438" s="173">
        <v>1</v>
      </c>
      <c r="K438" s="326" t="s">
        <v>61</v>
      </c>
      <c r="L438" s="339">
        <v>1</v>
      </c>
      <c r="M438" s="183">
        <v>291</v>
      </c>
      <c r="N438" s="153">
        <v>1941</v>
      </c>
      <c r="P438" s="163"/>
      <c r="R438" s="153">
        <v>1940</v>
      </c>
      <c r="S438" s="183" t="s">
        <v>62</v>
      </c>
      <c r="T438" s="184"/>
      <c r="U438" s="189"/>
      <c r="V438" s="125"/>
      <c r="W438" s="352" t="s">
        <v>1163</v>
      </c>
      <c r="X438" s="216" t="s">
        <v>64</v>
      </c>
      <c r="Y438" s="216" t="s">
        <v>65</v>
      </c>
      <c r="Z438" s="129" t="s">
        <v>66</v>
      </c>
      <c r="AA438" s="214"/>
      <c r="AB438" s="215">
        <v>15785</v>
      </c>
      <c r="AC438" s="215">
        <v>15785</v>
      </c>
      <c r="AD438" s="216"/>
      <c r="AG438" s="173">
        <v>1943</v>
      </c>
      <c r="AH438" s="173">
        <v>1940</v>
      </c>
      <c r="AI438" s="173"/>
      <c r="AJ438" s="189"/>
      <c r="AK438" s="173"/>
      <c r="AL438" s="317"/>
      <c r="AM438" s="175" t="s">
        <v>67</v>
      </c>
      <c r="AQ438" s="131"/>
      <c r="AU438" s="153"/>
      <c r="AV438" s="390"/>
      <c r="AW438" s="153">
        <f t="shared" ca="1" si="6"/>
        <v>85</v>
      </c>
    </row>
    <row r="439" spans="1:49" ht="45" customHeight="1" x14ac:dyDescent="0.2">
      <c r="A439" s="245"/>
      <c r="B439" s="183" t="s">
        <v>55</v>
      </c>
      <c r="E439" s="175" t="s">
        <v>71</v>
      </c>
      <c r="F439" s="153" t="s">
        <v>91</v>
      </c>
      <c r="G439" s="131" t="s">
        <v>1164</v>
      </c>
      <c r="H439" s="175" t="s">
        <v>59</v>
      </c>
      <c r="I439" s="183" t="s">
        <v>1006</v>
      </c>
      <c r="J439" s="173">
        <v>1</v>
      </c>
      <c r="K439" s="326" t="s">
        <v>61</v>
      </c>
      <c r="L439" s="339">
        <v>1</v>
      </c>
      <c r="M439" s="183">
        <v>292</v>
      </c>
      <c r="N439" s="153">
        <v>1941</v>
      </c>
      <c r="P439" s="163"/>
      <c r="R439" s="153">
        <v>1940</v>
      </c>
      <c r="S439" s="183" t="s">
        <v>62</v>
      </c>
      <c r="T439" s="184"/>
      <c r="U439" s="189"/>
      <c r="V439" s="125"/>
      <c r="W439" s="352" t="s">
        <v>1165</v>
      </c>
      <c r="X439" s="216" t="s">
        <v>64</v>
      </c>
      <c r="Y439" s="216" t="s">
        <v>65</v>
      </c>
      <c r="Z439" s="129" t="s">
        <v>66</v>
      </c>
      <c r="AA439" s="214"/>
      <c r="AB439" s="215">
        <v>15785</v>
      </c>
      <c r="AC439" s="215">
        <v>15785</v>
      </c>
      <c r="AD439" s="216"/>
      <c r="AG439" s="173">
        <v>1943</v>
      </c>
      <c r="AH439" s="173">
        <v>1940</v>
      </c>
      <c r="AI439" s="173"/>
      <c r="AJ439" s="189"/>
      <c r="AK439" s="173"/>
      <c r="AL439" s="317"/>
      <c r="AM439" s="175" t="s">
        <v>67</v>
      </c>
      <c r="AO439" s="153" t="s">
        <v>67</v>
      </c>
      <c r="AQ439" s="131" t="s">
        <v>81</v>
      </c>
      <c r="AU439" s="153" t="s">
        <v>1166</v>
      </c>
      <c r="AV439" s="390"/>
      <c r="AW439" s="153">
        <f t="shared" ca="1" si="6"/>
        <v>85</v>
      </c>
    </row>
    <row r="440" spans="1:49" ht="45" customHeight="1" x14ac:dyDescent="0.2">
      <c r="A440" s="245"/>
      <c r="B440" s="183" t="s">
        <v>55</v>
      </c>
      <c r="E440" s="175" t="s">
        <v>71</v>
      </c>
      <c r="F440" s="153" t="s">
        <v>91</v>
      </c>
      <c r="G440" s="131" t="s">
        <v>1164</v>
      </c>
      <c r="H440" s="175" t="s">
        <v>59</v>
      </c>
      <c r="I440" s="183" t="s">
        <v>1167</v>
      </c>
      <c r="J440" s="173">
        <v>1</v>
      </c>
      <c r="K440" s="326" t="s">
        <v>61</v>
      </c>
      <c r="L440" s="339">
        <v>1</v>
      </c>
      <c r="M440" s="183">
        <v>293</v>
      </c>
      <c r="N440" s="153">
        <v>1941</v>
      </c>
      <c r="P440" s="163"/>
      <c r="R440" s="153">
        <v>1940</v>
      </c>
      <c r="S440" s="183" t="s">
        <v>62</v>
      </c>
      <c r="T440" s="184"/>
      <c r="U440" s="189"/>
      <c r="V440" s="125"/>
      <c r="W440" s="352" t="s">
        <v>1168</v>
      </c>
      <c r="X440" s="216" t="s">
        <v>64</v>
      </c>
      <c r="Y440" s="216" t="s">
        <v>65</v>
      </c>
      <c r="Z440" s="129" t="s">
        <v>66</v>
      </c>
      <c r="AA440" s="214"/>
      <c r="AB440" s="215">
        <v>15785</v>
      </c>
      <c r="AC440" s="215">
        <v>15785</v>
      </c>
      <c r="AD440" s="216"/>
      <c r="AG440" s="173">
        <v>1943</v>
      </c>
      <c r="AH440" s="173">
        <v>1940</v>
      </c>
      <c r="AI440" s="173"/>
      <c r="AJ440" s="189"/>
      <c r="AK440" s="173"/>
      <c r="AL440" s="317"/>
      <c r="AM440" s="175" t="s">
        <v>67</v>
      </c>
      <c r="AO440" s="153" t="s">
        <v>67</v>
      </c>
      <c r="AQ440" s="131" t="s">
        <v>81</v>
      </c>
      <c r="AU440" s="153" t="s">
        <v>1166</v>
      </c>
      <c r="AV440" s="390"/>
      <c r="AW440" s="153">
        <f t="shared" ca="1" si="6"/>
        <v>85</v>
      </c>
    </row>
    <row r="441" spans="1:49" ht="45" customHeight="1" x14ac:dyDescent="0.2">
      <c r="A441" s="245"/>
      <c r="B441" s="183" t="s">
        <v>55</v>
      </c>
      <c r="E441" s="175" t="s">
        <v>71</v>
      </c>
      <c r="F441" s="153" t="s">
        <v>91</v>
      </c>
      <c r="G441" s="131" t="s">
        <v>1169</v>
      </c>
      <c r="H441" s="175" t="s">
        <v>59</v>
      </c>
      <c r="I441" s="183" t="s">
        <v>1170</v>
      </c>
      <c r="J441" s="173">
        <v>1</v>
      </c>
      <c r="K441" s="326" t="s">
        <v>61</v>
      </c>
      <c r="L441" s="339">
        <v>1</v>
      </c>
      <c r="M441" s="183">
        <v>294</v>
      </c>
      <c r="N441" s="153">
        <v>1941</v>
      </c>
      <c r="P441" s="163"/>
      <c r="R441" s="153">
        <v>1940</v>
      </c>
      <c r="S441" s="183" t="s">
        <v>62</v>
      </c>
      <c r="T441" s="184"/>
      <c r="U441" s="189"/>
      <c r="V441" s="125"/>
      <c r="W441" s="352" t="s">
        <v>1171</v>
      </c>
      <c r="X441" s="216" t="s">
        <v>64</v>
      </c>
      <c r="Y441" s="216" t="s">
        <v>65</v>
      </c>
      <c r="Z441" s="129" t="s">
        <v>66</v>
      </c>
      <c r="AA441" s="214"/>
      <c r="AB441" s="215">
        <v>15785</v>
      </c>
      <c r="AC441" s="215">
        <v>15785</v>
      </c>
      <c r="AD441" s="216"/>
      <c r="AG441" s="173">
        <v>1943</v>
      </c>
      <c r="AH441" s="173">
        <v>1940</v>
      </c>
      <c r="AI441" s="173"/>
      <c r="AJ441" s="189"/>
      <c r="AK441" s="173"/>
      <c r="AL441" s="317"/>
      <c r="AM441" s="175" t="s">
        <v>67</v>
      </c>
      <c r="AN441" s="153" t="s">
        <v>112</v>
      </c>
      <c r="AO441" s="153" t="s">
        <v>67</v>
      </c>
      <c r="AP441" s="153" t="s">
        <v>112</v>
      </c>
      <c r="AQ441" s="131" t="s">
        <v>112</v>
      </c>
      <c r="AU441" s="153" t="s">
        <v>1172</v>
      </c>
      <c r="AV441" s="390"/>
      <c r="AW441" s="153">
        <f t="shared" ca="1" si="6"/>
        <v>85</v>
      </c>
    </row>
    <row r="442" spans="1:49" ht="45" customHeight="1" x14ac:dyDescent="0.2">
      <c r="A442" s="245"/>
      <c r="B442" s="183" t="s">
        <v>55</v>
      </c>
      <c r="E442" s="175" t="s">
        <v>71</v>
      </c>
      <c r="F442" s="153" t="s">
        <v>91</v>
      </c>
      <c r="G442" s="131" t="s">
        <v>1173</v>
      </c>
      <c r="H442" s="175" t="s">
        <v>59</v>
      </c>
      <c r="I442" s="183" t="s">
        <v>1174</v>
      </c>
      <c r="J442" s="173">
        <v>1</v>
      </c>
      <c r="K442" s="326" t="s">
        <v>61</v>
      </c>
      <c r="L442" s="339">
        <v>1</v>
      </c>
      <c r="M442" s="183">
        <v>295</v>
      </c>
      <c r="N442" s="153">
        <v>1941</v>
      </c>
      <c r="P442" s="163"/>
      <c r="R442" s="153">
        <v>1940</v>
      </c>
      <c r="S442" s="183" t="s">
        <v>62</v>
      </c>
      <c r="T442" s="184"/>
      <c r="U442" s="189"/>
      <c r="V442" s="125"/>
      <c r="W442" s="352" t="s">
        <v>1175</v>
      </c>
      <c r="X442" s="216" t="s">
        <v>64</v>
      </c>
      <c r="Y442" s="216" t="s">
        <v>65</v>
      </c>
      <c r="Z442" s="129" t="s">
        <v>66</v>
      </c>
      <c r="AA442" s="214"/>
      <c r="AB442" s="215">
        <v>15785</v>
      </c>
      <c r="AC442" s="215">
        <v>15785</v>
      </c>
      <c r="AD442" s="216"/>
      <c r="AG442" s="173">
        <v>1943</v>
      </c>
      <c r="AH442" s="173">
        <v>1940</v>
      </c>
      <c r="AI442" s="173"/>
      <c r="AJ442" s="189"/>
      <c r="AK442" s="173"/>
      <c r="AL442" s="317"/>
      <c r="AM442" s="175" t="s">
        <v>67</v>
      </c>
      <c r="AQ442" s="131"/>
      <c r="AU442" s="153"/>
      <c r="AV442" s="390"/>
      <c r="AW442" s="153">
        <f t="shared" ca="1" si="6"/>
        <v>85</v>
      </c>
    </row>
    <row r="443" spans="1:49" ht="45" customHeight="1" x14ac:dyDescent="0.2">
      <c r="A443" s="245"/>
      <c r="B443" s="183" t="s">
        <v>55</v>
      </c>
      <c r="E443" s="175" t="s">
        <v>71</v>
      </c>
      <c r="F443" s="153" t="s">
        <v>91</v>
      </c>
      <c r="G443" s="131" t="s">
        <v>1176</v>
      </c>
      <c r="H443" s="175" t="s">
        <v>59</v>
      </c>
      <c r="I443" s="183" t="s">
        <v>1177</v>
      </c>
      <c r="J443" s="173">
        <v>1</v>
      </c>
      <c r="K443" s="326" t="s">
        <v>61</v>
      </c>
      <c r="L443" s="339">
        <v>1</v>
      </c>
      <c r="M443" s="183">
        <v>296</v>
      </c>
      <c r="N443" s="153">
        <v>1941</v>
      </c>
      <c r="P443" s="163"/>
      <c r="R443" s="153">
        <v>1940</v>
      </c>
      <c r="S443" s="183" t="s">
        <v>62</v>
      </c>
      <c r="T443" s="184"/>
      <c r="U443" s="189"/>
      <c r="V443" s="125"/>
      <c r="W443" s="352" t="s">
        <v>1178</v>
      </c>
      <c r="X443" s="216" t="s">
        <v>64</v>
      </c>
      <c r="Y443" s="216" t="s">
        <v>65</v>
      </c>
      <c r="Z443" s="129" t="s">
        <v>66</v>
      </c>
      <c r="AA443" s="214"/>
      <c r="AB443" s="215">
        <v>15785</v>
      </c>
      <c r="AC443" s="215">
        <v>15785</v>
      </c>
      <c r="AD443" s="216"/>
      <c r="AG443" s="173">
        <v>1943</v>
      </c>
      <c r="AH443" s="173">
        <v>1940</v>
      </c>
      <c r="AI443" s="173"/>
      <c r="AJ443" s="189"/>
      <c r="AK443" s="173"/>
      <c r="AL443" s="317"/>
      <c r="AM443" s="175" t="s">
        <v>67</v>
      </c>
      <c r="AQ443" s="131"/>
      <c r="AU443" s="153"/>
      <c r="AV443" s="390"/>
      <c r="AW443" s="153">
        <f t="shared" ca="1" si="6"/>
        <v>85</v>
      </c>
    </row>
    <row r="444" spans="1:49" s="10" customFormat="1" ht="45" customHeight="1" outlineLevel="1" x14ac:dyDescent="0.2">
      <c r="A444" s="245"/>
      <c r="B444" s="183" t="s">
        <v>55</v>
      </c>
      <c r="C444" s="136"/>
      <c r="D444" s="131"/>
      <c r="E444" s="318" t="s">
        <v>71</v>
      </c>
      <c r="F444" s="154" t="s">
        <v>91</v>
      </c>
      <c r="G444" s="418" t="s">
        <v>1169</v>
      </c>
      <c r="H444" s="318" t="s">
        <v>263</v>
      </c>
      <c r="I444" s="202" t="s">
        <v>1179</v>
      </c>
      <c r="J444" s="173">
        <v>1</v>
      </c>
      <c r="K444" s="326" t="s">
        <v>61</v>
      </c>
      <c r="L444" s="339">
        <v>1</v>
      </c>
      <c r="M444" s="183">
        <v>297</v>
      </c>
      <c r="N444" s="153">
        <v>1941</v>
      </c>
      <c r="O444" s="216"/>
      <c r="P444" s="163"/>
      <c r="Q444" s="216"/>
      <c r="R444" s="153">
        <v>1940</v>
      </c>
      <c r="S444" s="183" t="s">
        <v>62</v>
      </c>
      <c r="T444" s="184"/>
      <c r="U444" s="189"/>
      <c r="V444" s="125"/>
      <c r="W444" s="318" t="s">
        <v>1180</v>
      </c>
      <c r="X444" s="283" t="s">
        <v>64</v>
      </c>
      <c r="Y444" s="283" t="s">
        <v>76</v>
      </c>
      <c r="Z444" s="351" t="s">
        <v>266</v>
      </c>
      <c r="AA444" s="214"/>
      <c r="AB444" s="215">
        <v>16085</v>
      </c>
      <c r="AC444" s="215">
        <v>16085</v>
      </c>
      <c r="AD444" s="216"/>
      <c r="AE444" s="173"/>
      <c r="AF444" s="173"/>
      <c r="AG444" s="173">
        <v>1944</v>
      </c>
      <c r="AH444" s="173">
        <v>1940</v>
      </c>
      <c r="AI444" s="173"/>
      <c r="AJ444" s="189"/>
      <c r="AK444" s="173"/>
      <c r="AL444" s="317"/>
      <c r="AM444" s="175" t="s">
        <v>90</v>
      </c>
      <c r="AN444" s="153" t="s">
        <v>112</v>
      </c>
      <c r="AO444" s="153" t="s">
        <v>144</v>
      </c>
      <c r="AP444" s="153" t="s">
        <v>112</v>
      </c>
      <c r="AQ444" s="131" t="s">
        <v>112</v>
      </c>
      <c r="AR444" s="175"/>
      <c r="AS444" s="153"/>
      <c r="AT444" s="153"/>
      <c r="AU444" s="153"/>
      <c r="AV444" s="390"/>
      <c r="AW444" s="153">
        <f t="shared" ca="1" si="6"/>
        <v>85</v>
      </c>
    </row>
    <row r="445" spans="1:49" s="10" customFormat="1" ht="45" customHeight="1" x14ac:dyDescent="0.2">
      <c r="A445" s="245"/>
      <c r="B445" s="183" t="s">
        <v>55</v>
      </c>
      <c r="C445" s="136"/>
      <c r="D445" s="131"/>
      <c r="E445" s="318" t="s">
        <v>71</v>
      </c>
      <c r="F445" s="154" t="s">
        <v>91</v>
      </c>
      <c r="G445" s="418" t="s">
        <v>1164</v>
      </c>
      <c r="H445" s="318" t="s">
        <v>263</v>
      </c>
      <c r="I445" s="202" t="s">
        <v>1181</v>
      </c>
      <c r="J445" s="173">
        <v>1</v>
      </c>
      <c r="K445" s="326" t="s">
        <v>61</v>
      </c>
      <c r="L445" s="339">
        <v>1</v>
      </c>
      <c r="M445" s="183">
        <v>298</v>
      </c>
      <c r="N445" s="153">
        <v>1941</v>
      </c>
      <c r="O445" s="216"/>
      <c r="P445" s="163"/>
      <c r="Q445" s="216"/>
      <c r="R445" s="153">
        <v>1940</v>
      </c>
      <c r="S445" s="183" t="s">
        <v>62</v>
      </c>
      <c r="T445" s="184"/>
      <c r="U445" s="189"/>
      <c r="V445" s="125"/>
      <c r="W445" s="318" t="s">
        <v>1182</v>
      </c>
      <c r="X445" s="283" t="s">
        <v>64</v>
      </c>
      <c r="Y445" s="283" t="s">
        <v>76</v>
      </c>
      <c r="Z445" s="351" t="s">
        <v>266</v>
      </c>
      <c r="AA445" s="214"/>
      <c r="AB445" s="215">
        <v>15970</v>
      </c>
      <c r="AC445" s="215">
        <v>15970</v>
      </c>
      <c r="AD445" s="216"/>
      <c r="AE445" s="173"/>
      <c r="AF445" s="173"/>
      <c r="AG445" s="173">
        <v>1943</v>
      </c>
      <c r="AH445" s="173">
        <v>1940</v>
      </c>
      <c r="AI445" s="173"/>
      <c r="AJ445" s="189"/>
      <c r="AK445" s="173"/>
      <c r="AL445" s="317"/>
      <c r="AM445" s="175" t="s">
        <v>90</v>
      </c>
      <c r="AN445" s="153"/>
      <c r="AO445" s="153" t="s">
        <v>144</v>
      </c>
      <c r="AP445" s="153" t="s">
        <v>112</v>
      </c>
      <c r="AQ445" s="131" t="s">
        <v>112</v>
      </c>
      <c r="AR445" s="175"/>
      <c r="AS445" s="153"/>
      <c r="AT445" s="153"/>
      <c r="AU445" s="153"/>
      <c r="AV445" s="390"/>
      <c r="AW445" s="153">
        <f t="shared" ca="1" si="6"/>
        <v>85</v>
      </c>
    </row>
    <row r="446" spans="1:49" s="10" customFormat="1" ht="45" customHeight="1" x14ac:dyDescent="0.2">
      <c r="A446" s="245"/>
      <c r="B446" s="183" t="s">
        <v>55</v>
      </c>
      <c r="C446" s="136"/>
      <c r="D446" s="131"/>
      <c r="E446" s="175" t="s">
        <v>71</v>
      </c>
      <c r="F446" s="153" t="s">
        <v>91</v>
      </c>
      <c r="G446" s="131" t="s">
        <v>1169</v>
      </c>
      <c r="H446" s="175" t="s">
        <v>59</v>
      </c>
      <c r="I446" s="183" t="s">
        <v>1183</v>
      </c>
      <c r="J446" s="173">
        <v>1</v>
      </c>
      <c r="K446" s="326" t="s">
        <v>61</v>
      </c>
      <c r="L446" s="339">
        <v>1</v>
      </c>
      <c r="M446" s="183">
        <v>299</v>
      </c>
      <c r="N446" s="153">
        <v>1941</v>
      </c>
      <c r="O446" s="216"/>
      <c r="P446" s="163"/>
      <c r="Q446" s="216"/>
      <c r="R446" s="153">
        <v>1940</v>
      </c>
      <c r="S446" s="183" t="s">
        <v>62</v>
      </c>
      <c r="T446" s="184"/>
      <c r="U446" s="189"/>
      <c r="V446" s="125"/>
      <c r="W446" s="352" t="s">
        <v>1184</v>
      </c>
      <c r="X446" s="216" t="s">
        <v>64</v>
      </c>
      <c r="Y446" s="216" t="s">
        <v>65</v>
      </c>
      <c r="Z446" s="129" t="s">
        <v>66</v>
      </c>
      <c r="AA446" s="214"/>
      <c r="AB446" s="215">
        <v>15788</v>
      </c>
      <c r="AC446" s="215">
        <v>15788</v>
      </c>
      <c r="AD446" s="216"/>
      <c r="AE446" s="173"/>
      <c r="AF446" s="173"/>
      <c r="AG446" s="173">
        <v>1943</v>
      </c>
      <c r="AH446" s="173">
        <v>1940</v>
      </c>
      <c r="AI446" s="173"/>
      <c r="AJ446" s="189"/>
      <c r="AK446" s="173"/>
      <c r="AL446" s="317"/>
      <c r="AM446" s="175" t="s">
        <v>67</v>
      </c>
      <c r="AN446" s="153" t="s">
        <v>112</v>
      </c>
      <c r="AO446" s="153" t="s">
        <v>144</v>
      </c>
      <c r="AP446" s="153" t="s">
        <v>112</v>
      </c>
      <c r="AQ446" s="131" t="s">
        <v>112</v>
      </c>
      <c r="AR446" s="175"/>
      <c r="AS446" s="153"/>
      <c r="AT446" s="153"/>
      <c r="AU446" s="153"/>
      <c r="AV446" s="390"/>
      <c r="AW446" s="153">
        <f t="shared" ca="1" si="6"/>
        <v>85</v>
      </c>
    </row>
    <row r="447" spans="1:49" ht="45" customHeight="1" x14ac:dyDescent="0.2">
      <c r="A447" s="245"/>
      <c r="B447" s="183" t="s">
        <v>55</v>
      </c>
      <c r="E447" s="318" t="s">
        <v>71</v>
      </c>
      <c r="F447" s="154" t="s">
        <v>91</v>
      </c>
      <c r="G447" s="418" t="s">
        <v>1173</v>
      </c>
      <c r="H447" s="318" t="s">
        <v>263</v>
      </c>
      <c r="I447" s="202" t="s">
        <v>1185</v>
      </c>
      <c r="J447" s="173">
        <v>1</v>
      </c>
      <c r="K447" s="326" t="s">
        <v>61</v>
      </c>
      <c r="L447" s="339">
        <v>1</v>
      </c>
      <c r="M447" s="183">
        <v>300</v>
      </c>
      <c r="N447" s="153">
        <v>1941</v>
      </c>
      <c r="P447" s="163"/>
      <c r="R447" s="153">
        <v>1940</v>
      </c>
      <c r="S447" s="183" t="s">
        <v>62</v>
      </c>
      <c r="T447" s="184"/>
      <c r="U447" s="189"/>
      <c r="V447" s="125"/>
      <c r="W447" s="318" t="s">
        <v>1186</v>
      </c>
      <c r="X447" s="283" t="s">
        <v>64</v>
      </c>
      <c r="Y447" s="283" t="s">
        <v>76</v>
      </c>
      <c r="Z447" s="351" t="s">
        <v>266</v>
      </c>
      <c r="AA447" s="214"/>
      <c r="AB447" s="215">
        <v>16085</v>
      </c>
      <c r="AC447" s="215">
        <v>16085</v>
      </c>
      <c r="AD447" s="216"/>
      <c r="AG447" s="173">
        <v>1944</v>
      </c>
      <c r="AH447" s="173">
        <v>1940</v>
      </c>
      <c r="AI447" s="173"/>
      <c r="AJ447" s="189"/>
      <c r="AK447" s="173"/>
      <c r="AL447" s="317"/>
      <c r="AM447" s="175" t="s">
        <v>90</v>
      </c>
      <c r="AQ447" s="131"/>
      <c r="AU447" s="153"/>
      <c r="AV447" s="390"/>
      <c r="AW447" s="153">
        <f t="shared" ca="1" si="6"/>
        <v>85</v>
      </c>
    </row>
    <row r="448" spans="1:49" ht="45" customHeight="1" outlineLevel="1" x14ac:dyDescent="0.2">
      <c r="A448" s="245"/>
      <c r="B448" s="183" t="s">
        <v>55</v>
      </c>
      <c r="E448" s="318" t="s">
        <v>71</v>
      </c>
      <c r="F448" s="154" t="s">
        <v>91</v>
      </c>
      <c r="G448" s="418" t="s">
        <v>1164</v>
      </c>
      <c r="H448" s="318" t="s">
        <v>59</v>
      </c>
      <c r="I448" s="202" t="s">
        <v>1187</v>
      </c>
      <c r="J448" s="173">
        <v>1</v>
      </c>
      <c r="K448" s="326" t="s">
        <v>61</v>
      </c>
      <c r="L448" s="339">
        <v>1</v>
      </c>
      <c r="M448" s="183">
        <v>301</v>
      </c>
      <c r="N448" s="153">
        <v>1941</v>
      </c>
      <c r="P448" s="163"/>
      <c r="R448" s="153">
        <v>1940</v>
      </c>
      <c r="S448" s="183" t="s">
        <v>62</v>
      </c>
      <c r="T448" s="184"/>
      <c r="U448" s="189"/>
      <c r="V448" s="125"/>
      <c r="W448" s="318" t="s">
        <v>1188</v>
      </c>
      <c r="X448" s="283" t="s">
        <v>64</v>
      </c>
      <c r="Y448" s="283" t="s">
        <v>65</v>
      </c>
      <c r="Z448" s="351" t="s">
        <v>66</v>
      </c>
      <c r="AA448" s="214"/>
      <c r="AB448" s="215">
        <v>15798</v>
      </c>
      <c r="AC448" s="215">
        <v>15798</v>
      </c>
      <c r="AD448" s="216"/>
      <c r="AG448" s="173">
        <v>1943</v>
      </c>
      <c r="AH448" s="173">
        <v>1940</v>
      </c>
      <c r="AI448" s="173"/>
      <c r="AJ448" s="189"/>
      <c r="AK448" s="173"/>
      <c r="AL448" s="317"/>
      <c r="AM448" s="175" t="s">
        <v>67</v>
      </c>
      <c r="AO448" s="153" t="s">
        <v>67</v>
      </c>
      <c r="AQ448" s="131" t="s">
        <v>81</v>
      </c>
      <c r="AU448" s="153" t="s">
        <v>1166</v>
      </c>
      <c r="AV448" s="390"/>
      <c r="AW448" s="153">
        <f t="shared" ca="1" si="6"/>
        <v>85</v>
      </c>
    </row>
    <row r="449" spans="1:49" ht="45" customHeight="1" x14ac:dyDescent="0.2">
      <c r="A449" s="245"/>
      <c r="B449" s="183" t="s">
        <v>55</v>
      </c>
      <c r="E449" s="318" t="s">
        <v>71</v>
      </c>
      <c r="F449" s="154" t="s">
        <v>91</v>
      </c>
      <c r="G449" s="418" t="s">
        <v>1164</v>
      </c>
      <c r="H449" s="318" t="s">
        <v>59</v>
      </c>
      <c r="I449" s="202" t="s">
        <v>1189</v>
      </c>
      <c r="J449" s="173">
        <v>1</v>
      </c>
      <c r="K449" s="326" t="s">
        <v>61</v>
      </c>
      <c r="L449" s="339">
        <v>1</v>
      </c>
      <c r="M449" s="183">
        <v>302</v>
      </c>
      <c r="N449" s="153">
        <v>1941</v>
      </c>
      <c r="P449" s="163"/>
      <c r="R449" s="153">
        <v>1940</v>
      </c>
      <c r="S449" s="183" t="s">
        <v>62</v>
      </c>
      <c r="T449" s="184"/>
      <c r="U449" s="189"/>
      <c r="V449" s="125"/>
      <c r="W449" s="318" t="s">
        <v>1190</v>
      </c>
      <c r="X449" s="283" t="s">
        <v>64</v>
      </c>
      <c r="Y449" s="283" t="s">
        <v>65</v>
      </c>
      <c r="Z449" s="351" t="s">
        <v>66</v>
      </c>
      <c r="AA449" s="214"/>
      <c r="AB449" s="215">
        <v>16085</v>
      </c>
      <c r="AC449" s="215">
        <v>16085</v>
      </c>
      <c r="AD449" s="216"/>
      <c r="AG449" s="173">
        <v>1944</v>
      </c>
      <c r="AH449" s="173">
        <v>1940</v>
      </c>
      <c r="AI449" s="173"/>
      <c r="AJ449" s="189"/>
      <c r="AK449" s="173"/>
      <c r="AL449" s="317"/>
      <c r="AM449" s="175" t="s">
        <v>67</v>
      </c>
      <c r="AO449" s="153" t="s">
        <v>67</v>
      </c>
      <c r="AQ449" s="131" t="s">
        <v>81</v>
      </c>
      <c r="AU449" s="153" t="s">
        <v>1166</v>
      </c>
      <c r="AV449" s="390"/>
      <c r="AW449" s="153">
        <f t="shared" ca="1" si="6"/>
        <v>85</v>
      </c>
    </row>
    <row r="450" spans="1:49" ht="45" customHeight="1" x14ac:dyDescent="0.2">
      <c r="A450" s="245"/>
      <c r="B450" s="183" t="s">
        <v>55</v>
      </c>
      <c r="E450" s="318" t="s">
        <v>71</v>
      </c>
      <c r="F450" s="154" t="s">
        <v>91</v>
      </c>
      <c r="G450" s="418" t="s">
        <v>1164</v>
      </c>
      <c r="H450" s="318" t="s">
        <v>59</v>
      </c>
      <c r="I450" s="202" t="s">
        <v>1191</v>
      </c>
      <c r="J450" s="173">
        <v>1</v>
      </c>
      <c r="K450" s="326" t="s">
        <v>61</v>
      </c>
      <c r="L450" s="339">
        <v>1</v>
      </c>
      <c r="M450" s="183">
        <v>303</v>
      </c>
      <c r="N450" s="153">
        <v>1941</v>
      </c>
      <c r="P450" s="163"/>
      <c r="R450" s="153">
        <v>1940</v>
      </c>
      <c r="S450" s="183" t="s">
        <v>62</v>
      </c>
      <c r="T450" s="184"/>
      <c r="U450" s="189"/>
      <c r="V450" s="125"/>
      <c r="W450" s="318" t="s">
        <v>1192</v>
      </c>
      <c r="X450" s="283" t="s">
        <v>64</v>
      </c>
      <c r="Y450" s="283" t="s">
        <v>65</v>
      </c>
      <c r="Z450" s="351" t="s">
        <v>66</v>
      </c>
      <c r="AA450" s="214"/>
      <c r="AB450" s="215">
        <v>15339</v>
      </c>
      <c r="AC450" s="215">
        <v>15339</v>
      </c>
      <c r="AD450" s="216"/>
      <c r="AG450" s="173">
        <v>1941</v>
      </c>
      <c r="AH450" s="173">
        <v>1940</v>
      </c>
      <c r="AI450" s="173"/>
      <c r="AJ450" s="189"/>
      <c r="AK450" s="173"/>
      <c r="AL450" s="317"/>
      <c r="AM450" s="175" t="s">
        <v>67</v>
      </c>
      <c r="AO450" s="153" t="s">
        <v>67</v>
      </c>
      <c r="AQ450" s="131" t="s">
        <v>81</v>
      </c>
      <c r="AU450" s="153" t="s">
        <v>1166</v>
      </c>
      <c r="AV450" s="390"/>
      <c r="AW450" s="153">
        <f t="shared" ref="AW450:AW513" ca="1" si="7">IF(N450&lt;&gt;0,(YEAR( TODAY())-N450),(""))</f>
        <v>85</v>
      </c>
    </row>
    <row r="451" spans="1:49" ht="45" customHeight="1" outlineLevel="1" x14ac:dyDescent="0.2">
      <c r="A451" s="245"/>
      <c r="B451" s="183" t="s">
        <v>55</v>
      </c>
      <c r="E451" s="175" t="s">
        <v>71</v>
      </c>
      <c r="F451" s="153" t="s">
        <v>91</v>
      </c>
      <c r="G451" s="131" t="s">
        <v>1164</v>
      </c>
      <c r="H451" s="175" t="s">
        <v>59</v>
      </c>
      <c r="I451" s="183" t="s">
        <v>656</v>
      </c>
      <c r="J451" s="173">
        <v>1</v>
      </c>
      <c r="K451" s="326" t="s">
        <v>61</v>
      </c>
      <c r="L451" s="339">
        <v>1</v>
      </c>
      <c r="M451" s="183">
        <v>304</v>
      </c>
      <c r="N451" s="153">
        <v>1941</v>
      </c>
      <c r="P451" s="163"/>
      <c r="R451" s="153">
        <v>1940</v>
      </c>
      <c r="S451" s="183" t="s">
        <v>62</v>
      </c>
      <c r="T451" s="184"/>
      <c r="U451" s="189"/>
      <c r="V451" s="125"/>
      <c r="W451" s="352" t="s">
        <v>1193</v>
      </c>
      <c r="X451" s="216" t="s">
        <v>64</v>
      </c>
      <c r="Y451" s="216" t="s">
        <v>65</v>
      </c>
      <c r="Z451" s="129" t="s">
        <v>66</v>
      </c>
      <c r="AA451" s="214"/>
      <c r="AB451" s="215">
        <v>15810</v>
      </c>
      <c r="AC451" s="215">
        <v>15810</v>
      </c>
      <c r="AD451" s="216"/>
      <c r="AG451" s="173">
        <v>1943</v>
      </c>
      <c r="AH451" s="173">
        <v>1940</v>
      </c>
      <c r="AI451" s="173"/>
      <c r="AJ451" s="189"/>
      <c r="AK451" s="173"/>
      <c r="AL451" s="317"/>
      <c r="AM451" s="175" t="s">
        <v>67</v>
      </c>
      <c r="AO451" s="153" t="s">
        <v>67</v>
      </c>
      <c r="AQ451" s="131" t="s">
        <v>81</v>
      </c>
      <c r="AU451" s="153" t="s">
        <v>1166</v>
      </c>
      <c r="AV451" s="390"/>
      <c r="AW451" s="153">
        <f t="shared" ca="1" si="7"/>
        <v>85</v>
      </c>
    </row>
    <row r="452" spans="1:49" ht="45" customHeight="1" x14ac:dyDescent="0.2">
      <c r="A452" s="245"/>
      <c r="B452" s="183" t="s">
        <v>55</v>
      </c>
      <c r="C452" s="136" t="s">
        <v>1194</v>
      </c>
      <c r="D452" s="131" t="s">
        <v>1195</v>
      </c>
      <c r="E452" s="175" t="s">
        <v>91</v>
      </c>
      <c r="F452" s="153" t="s">
        <v>92</v>
      </c>
      <c r="G452" s="131" t="s">
        <v>1049</v>
      </c>
      <c r="H452" s="175" t="s">
        <v>379</v>
      </c>
      <c r="I452" s="183" t="s">
        <v>1196</v>
      </c>
      <c r="J452" s="173">
        <v>1</v>
      </c>
      <c r="K452" s="326"/>
      <c r="L452" s="339">
        <v>1</v>
      </c>
      <c r="M452" s="183">
        <v>305</v>
      </c>
      <c r="P452" s="163"/>
      <c r="R452" s="153">
        <v>1940</v>
      </c>
      <c r="S452" s="183" t="s">
        <v>243</v>
      </c>
      <c r="T452" s="184"/>
      <c r="V452" s="125"/>
      <c r="W452" s="352" t="s">
        <v>70</v>
      </c>
      <c r="X452" s="216" t="s">
        <v>99</v>
      </c>
      <c r="Y452" s="216" t="s">
        <v>382</v>
      </c>
      <c r="Z452" s="129"/>
      <c r="AA452" s="214"/>
      <c r="AB452" s="215"/>
      <c r="AC452" s="215"/>
      <c r="AD452" s="216"/>
      <c r="AI452" s="173"/>
      <c r="AJ452" s="216">
        <v>44706</v>
      </c>
      <c r="AK452" s="173">
        <v>2020</v>
      </c>
      <c r="AL452" s="317"/>
      <c r="AQ452" s="131"/>
      <c r="AU452" s="153"/>
      <c r="AV452" s="390"/>
      <c r="AW452" s="153" t="str">
        <f t="shared" ca="1" si="7"/>
        <v/>
      </c>
    </row>
    <row r="453" spans="1:49" ht="45" customHeight="1" x14ac:dyDescent="0.2">
      <c r="A453" s="245"/>
      <c r="B453" s="183" t="s">
        <v>55</v>
      </c>
      <c r="E453" s="175" t="s">
        <v>71</v>
      </c>
      <c r="F453" s="153" t="s">
        <v>91</v>
      </c>
      <c r="G453" s="131" t="s">
        <v>1164</v>
      </c>
      <c r="H453" s="175" t="s">
        <v>65</v>
      </c>
      <c r="I453" s="183" t="s">
        <v>1197</v>
      </c>
      <c r="J453" s="173">
        <v>1</v>
      </c>
      <c r="K453" s="326" t="s">
        <v>61</v>
      </c>
      <c r="L453" s="339">
        <v>1</v>
      </c>
      <c r="M453" s="183">
        <v>306</v>
      </c>
      <c r="N453" s="153">
        <v>1942</v>
      </c>
      <c r="P453" s="163"/>
      <c r="R453" s="153">
        <v>1940</v>
      </c>
      <c r="S453" s="183" t="s">
        <v>62</v>
      </c>
      <c r="T453" s="184"/>
      <c r="U453" s="189"/>
      <c r="V453" s="125"/>
      <c r="W453" s="352" t="s">
        <v>1198</v>
      </c>
      <c r="X453" s="216" t="s">
        <v>64</v>
      </c>
      <c r="Y453" s="216" t="s">
        <v>65</v>
      </c>
      <c r="Z453" s="129"/>
      <c r="AA453" s="214"/>
      <c r="AB453" s="215">
        <v>15970</v>
      </c>
      <c r="AC453" s="215">
        <v>15970</v>
      </c>
      <c r="AD453" s="216"/>
      <c r="AG453" s="173">
        <v>1943</v>
      </c>
      <c r="AH453" s="173">
        <v>1940</v>
      </c>
      <c r="AI453" s="173"/>
      <c r="AJ453" s="189"/>
      <c r="AK453" s="173"/>
      <c r="AL453" s="317"/>
      <c r="AM453" s="175" t="s">
        <v>67</v>
      </c>
      <c r="AO453" s="153" t="s">
        <v>67</v>
      </c>
      <c r="AQ453" s="131" t="s">
        <v>81</v>
      </c>
      <c r="AU453" s="153" t="s">
        <v>1166</v>
      </c>
      <c r="AV453" s="390"/>
      <c r="AW453" s="153">
        <f t="shared" ca="1" si="7"/>
        <v>84</v>
      </c>
    </row>
    <row r="454" spans="1:49" ht="45" customHeight="1" x14ac:dyDescent="0.2">
      <c r="A454" s="245"/>
      <c r="B454" s="183" t="s">
        <v>55</v>
      </c>
      <c r="E454" s="175" t="s">
        <v>71</v>
      </c>
      <c r="F454" s="153" t="s">
        <v>91</v>
      </c>
      <c r="G454" s="131" t="s">
        <v>1164</v>
      </c>
      <c r="H454" s="175" t="s">
        <v>65</v>
      </c>
      <c r="I454" s="183" t="s">
        <v>1199</v>
      </c>
      <c r="J454" s="173">
        <v>1</v>
      </c>
      <c r="K454" s="326" t="s">
        <v>61</v>
      </c>
      <c r="L454" s="339">
        <v>1</v>
      </c>
      <c r="M454" s="183">
        <v>307</v>
      </c>
      <c r="N454" s="153">
        <v>1942</v>
      </c>
      <c r="P454" s="163"/>
      <c r="R454" s="153">
        <v>1940</v>
      </c>
      <c r="S454" s="183" t="s">
        <v>62</v>
      </c>
      <c r="T454" s="184"/>
      <c r="U454" s="189"/>
      <c r="V454" s="125"/>
      <c r="W454" s="352" t="s">
        <v>1200</v>
      </c>
      <c r="X454" s="216" t="s">
        <v>64</v>
      </c>
      <c r="Y454" s="216" t="s">
        <v>65</v>
      </c>
      <c r="Z454" s="129"/>
      <c r="AA454" s="214"/>
      <c r="AB454" s="215">
        <v>15970</v>
      </c>
      <c r="AC454" s="215">
        <v>15970</v>
      </c>
      <c r="AD454" s="216"/>
      <c r="AG454" s="173">
        <v>1943</v>
      </c>
      <c r="AH454" s="173">
        <v>1940</v>
      </c>
      <c r="AI454" s="173"/>
      <c r="AJ454" s="189"/>
      <c r="AK454" s="173"/>
      <c r="AL454" s="317"/>
      <c r="AM454" s="175" t="s">
        <v>67</v>
      </c>
      <c r="AO454" s="153" t="s">
        <v>67</v>
      </c>
      <c r="AQ454" s="131" t="s">
        <v>81</v>
      </c>
      <c r="AU454" s="153" t="s">
        <v>1166</v>
      </c>
      <c r="AV454" s="390"/>
      <c r="AW454" s="153">
        <f t="shared" ca="1" si="7"/>
        <v>84</v>
      </c>
    </row>
    <row r="455" spans="1:49" ht="45" customHeight="1" x14ac:dyDescent="0.2">
      <c r="A455" s="245"/>
      <c r="B455" s="183" t="s">
        <v>55</v>
      </c>
      <c r="E455" s="175" t="s">
        <v>71</v>
      </c>
      <c r="F455" s="153" t="s">
        <v>91</v>
      </c>
      <c r="G455" s="131" t="s">
        <v>1169</v>
      </c>
      <c r="H455" s="175" t="s">
        <v>59</v>
      </c>
      <c r="I455" s="183" t="s">
        <v>1201</v>
      </c>
      <c r="J455" s="173">
        <v>1</v>
      </c>
      <c r="K455" s="326" t="s">
        <v>61</v>
      </c>
      <c r="L455" s="339">
        <v>1</v>
      </c>
      <c r="M455" s="183">
        <v>308</v>
      </c>
      <c r="N455" s="153">
        <v>1942</v>
      </c>
      <c r="P455" s="163"/>
      <c r="R455" s="153">
        <v>1940</v>
      </c>
      <c r="S455" s="183" t="s">
        <v>62</v>
      </c>
      <c r="T455" s="184"/>
      <c r="U455" s="189"/>
      <c r="V455" s="125"/>
      <c r="W455" s="352" t="s">
        <v>1202</v>
      </c>
      <c r="X455" s="216" t="s">
        <v>64</v>
      </c>
      <c r="Y455" s="216" t="s">
        <v>65</v>
      </c>
      <c r="Z455" s="129" t="s">
        <v>66</v>
      </c>
      <c r="AA455" s="214"/>
      <c r="AB455" s="215">
        <v>15788</v>
      </c>
      <c r="AC455" s="215">
        <v>15788</v>
      </c>
      <c r="AD455" s="216"/>
      <c r="AG455" s="173">
        <v>1943</v>
      </c>
      <c r="AH455" s="173">
        <v>1940</v>
      </c>
      <c r="AI455" s="173"/>
      <c r="AJ455" s="189"/>
      <c r="AK455" s="173"/>
      <c r="AL455" s="321" t="s">
        <v>1203</v>
      </c>
      <c r="AM455" s="175" t="s">
        <v>67</v>
      </c>
      <c r="AN455" s="153" t="s">
        <v>112</v>
      </c>
      <c r="AO455" s="153" t="s">
        <v>144</v>
      </c>
      <c r="AP455" s="153" t="s">
        <v>112</v>
      </c>
      <c r="AQ455" s="131" t="s">
        <v>112</v>
      </c>
      <c r="AU455" s="153"/>
      <c r="AV455" s="390"/>
      <c r="AW455" s="153">
        <f t="shared" ca="1" si="7"/>
        <v>84</v>
      </c>
    </row>
    <row r="456" spans="1:49" ht="45" customHeight="1" x14ac:dyDescent="0.2">
      <c r="A456" s="245"/>
      <c r="B456" s="183" t="s">
        <v>55</v>
      </c>
      <c r="E456" s="175" t="s">
        <v>71</v>
      </c>
      <c r="F456" s="153" t="s">
        <v>91</v>
      </c>
      <c r="G456" s="131" t="s">
        <v>1204</v>
      </c>
      <c r="H456" s="175" t="s">
        <v>59</v>
      </c>
      <c r="I456" s="183" t="s">
        <v>1205</v>
      </c>
      <c r="J456" s="173">
        <v>1</v>
      </c>
      <c r="K456" s="326" t="s">
        <v>61</v>
      </c>
      <c r="L456" s="339">
        <v>0</v>
      </c>
      <c r="M456" s="183">
        <v>308</v>
      </c>
      <c r="N456" s="153">
        <v>1942</v>
      </c>
      <c r="P456" s="163"/>
      <c r="R456" s="153">
        <v>1940</v>
      </c>
      <c r="S456" s="183" t="s">
        <v>62</v>
      </c>
      <c r="T456" s="184"/>
      <c r="U456" s="189"/>
      <c r="V456" s="125"/>
      <c r="W456" s="352" t="s">
        <v>1206</v>
      </c>
      <c r="X456" s="216" t="s">
        <v>64</v>
      </c>
      <c r="Y456" s="216" t="s">
        <v>65</v>
      </c>
      <c r="Z456" s="129" t="s">
        <v>66</v>
      </c>
      <c r="AA456" s="214"/>
      <c r="AB456" s="215">
        <v>15788</v>
      </c>
      <c r="AC456" s="215">
        <v>15788</v>
      </c>
      <c r="AD456" s="216"/>
      <c r="AG456" s="173">
        <v>1943</v>
      </c>
      <c r="AH456" s="173">
        <v>1940</v>
      </c>
      <c r="AI456" s="173"/>
      <c r="AJ456" s="189"/>
      <c r="AK456" s="173"/>
      <c r="AL456" s="321" t="s">
        <v>1203</v>
      </c>
      <c r="AM456" s="175" t="s">
        <v>67</v>
      </c>
      <c r="AQ456" s="131"/>
      <c r="AU456" s="153"/>
      <c r="AV456" s="390"/>
      <c r="AW456" s="153">
        <f t="shared" ca="1" si="7"/>
        <v>84</v>
      </c>
    </row>
    <row r="457" spans="1:49" ht="45" customHeight="1" x14ac:dyDescent="0.2">
      <c r="A457" s="245"/>
      <c r="B457" s="183" t="s">
        <v>55</v>
      </c>
      <c r="E457" s="175" t="s">
        <v>71</v>
      </c>
      <c r="F457" s="153" t="s">
        <v>91</v>
      </c>
      <c r="G457" s="131" t="s">
        <v>1164</v>
      </c>
      <c r="H457" s="175" t="s">
        <v>65</v>
      </c>
      <c r="I457" s="183" t="s">
        <v>1207</v>
      </c>
      <c r="J457" s="173">
        <v>1</v>
      </c>
      <c r="K457" s="326" t="s">
        <v>61</v>
      </c>
      <c r="L457" s="339">
        <v>1</v>
      </c>
      <c r="M457" s="183">
        <v>309</v>
      </c>
      <c r="N457" s="153">
        <v>1942</v>
      </c>
      <c r="P457" s="163"/>
      <c r="R457" s="153">
        <v>1940</v>
      </c>
      <c r="S457" s="183" t="s">
        <v>62</v>
      </c>
      <c r="T457" s="184"/>
      <c r="U457" s="189"/>
      <c r="V457" s="125"/>
      <c r="W457" s="352" t="s">
        <v>1208</v>
      </c>
      <c r="X457" s="216" t="s">
        <v>64</v>
      </c>
      <c r="Y457" s="216" t="s">
        <v>65</v>
      </c>
      <c r="Z457" s="129"/>
      <c r="AA457" s="214"/>
      <c r="AB457" s="215">
        <v>15970</v>
      </c>
      <c r="AC457" s="215">
        <v>15970</v>
      </c>
      <c r="AD457" s="216"/>
      <c r="AG457" s="173">
        <v>1943</v>
      </c>
      <c r="AH457" s="173">
        <v>1940</v>
      </c>
      <c r="AI457" s="173"/>
      <c r="AJ457" s="189"/>
      <c r="AK457" s="173"/>
      <c r="AL457" s="317"/>
      <c r="AM457" s="175" t="s">
        <v>67</v>
      </c>
      <c r="AO457" s="153" t="s">
        <v>67</v>
      </c>
      <c r="AQ457" s="131" t="s">
        <v>81</v>
      </c>
      <c r="AU457" s="153" t="s">
        <v>1166</v>
      </c>
      <c r="AV457" s="390"/>
      <c r="AW457" s="153">
        <f t="shared" ca="1" si="7"/>
        <v>84</v>
      </c>
    </row>
    <row r="458" spans="1:49" ht="45" customHeight="1" outlineLevel="1" x14ac:dyDescent="0.2">
      <c r="A458" s="245"/>
      <c r="B458" s="183" t="s">
        <v>55</v>
      </c>
      <c r="E458" s="318" t="s">
        <v>71</v>
      </c>
      <c r="F458" s="154" t="s">
        <v>1209</v>
      </c>
      <c r="G458" s="418" t="s">
        <v>1210</v>
      </c>
      <c r="H458" s="318" t="s">
        <v>59</v>
      </c>
      <c r="I458" s="202" t="s">
        <v>1211</v>
      </c>
      <c r="J458" s="173">
        <v>1</v>
      </c>
      <c r="K458" s="326" t="s">
        <v>61</v>
      </c>
      <c r="L458" s="339">
        <v>1</v>
      </c>
      <c r="M458" s="183">
        <v>310</v>
      </c>
      <c r="N458" s="153">
        <v>1942</v>
      </c>
      <c r="P458" s="163"/>
      <c r="R458" s="153">
        <v>1940</v>
      </c>
      <c r="S458" s="183" t="s">
        <v>62</v>
      </c>
      <c r="T458" s="184"/>
      <c r="U458" s="189"/>
      <c r="V458" s="125"/>
      <c r="W458" s="318" t="s">
        <v>1212</v>
      </c>
      <c r="X458" s="283" t="s">
        <v>64</v>
      </c>
      <c r="Y458" s="283" t="s">
        <v>65</v>
      </c>
      <c r="Z458" s="351" t="s">
        <v>66</v>
      </c>
      <c r="AA458" s="214"/>
      <c r="AB458" s="215">
        <v>15339</v>
      </c>
      <c r="AC458" s="215">
        <v>15339</v>
      </c>
      <c r="AD458" s="216"/>
      <c r="AG458" s="173">
        <v>1941</v>
      </c>
      <c r="AH458" s="173">
        <v>1940</v>
      </c>
      <c r="AI458" s="173"/>
      <c r="AJ458" s="189"/>
      <c r="AK458" s="173"/>
      <c r="AL458" s="317"/>
      <c r="AM458" s="175" t="s">
        <v>67</v>
      </c>
      <c r="AQ458" s="131"/>
      <c r="AU458" s="153" t="s">
        <v>444</v>
      </c>
      <c r="AV458" s="390"/>
      <c r="AW458" s="153">
        <f t="shared" ca="1" si="7"/>
        <v>84</v>
      </c>
    </row>
    <row r="459" spans="1:49" ht="45" customHeight="1" outlineLevel="1" collapsed="1" x14ac:dyDescent="0.2">
      <c r="A459" s="245"/>
      <c r="B459" s="183" t="s">
        <v>55</v>
      </c>
      <c r="E459" s="175" t="s">
        <v>91</v>
      </c>
      <c r="F459" s="153" t="s">
        <v>92</v>
      </c>
      <c r="G459" s="131" t="s">
        <v>93</v>
      </c>
      <c r="H459" s="175" t="s">
        <v>59</v>
      </c>
      <c r="I459" s="183" t="s">
        <v>589</v>
      </c>
      <c r="J459" s="173">
        <v>1</v>
      </c>
      <c r="K459" s="326" t="s">
        <v>61</v>
      </c>
      <c r="L459" s="339">
        <v>1</v>
      </c>
      <c r="M459" s="183">
        <v>311</v>
      </c>
      <c r="N459" s="153">
        <v>1942</v>
      </c>
      <c r="P459" s="163"/>
      <c r="R459" s="153">
        <v>1940</v>
      </c>
      <c r="S459" s="183" t="s">
        <v>62</v>
      </c>
      <c r="T459" s="184"/>
      <c r="U459" s="189"/>
      <c r="V459" s="125"/>
      <c r="W459" s="352" t="s">
        <v>163</v>
      </c>
      <c r="X459" s="216" t="s">
        <v>64</v>
      </c>
      <c r="Y459" s="216" t="s">
        <v>65</v>
      </c>
      <c r="Z459" s="129" t="s">
        <v>66</v>
      </c>
      <c r="AA459" s="214"/>
      <c r="AB459" s="215">
        <v>15357</v>
      </c>
      <c r="AC459" s="215">
        <v>15357</v>
      </c>
      <c r="AD459" s="216"/>
      <c r="AG459" s="173">
        <v>1942</v>
      </c>
      <c r="AH459" s="173">
        <v>1940</v>
      </c>
      <c r="AI459" s="173"/>
      <c r="AJ459" s="189"/>
      <c r="AK459" s="173"/>
      <c r="AL459" s="317" t="s">
        <v>1213</v>
      </c>
      <c r="AM459" s="175" t="s">
        <v>67</v>
      </c>
      <c r="AO459" s="153" t="s">
        <v>67</v>
      </c>
      <c r="AP459" s="153" t="s">
        <v>81</v>
      </c>
      <c r="AQ459" s="131" t="s">
        <v>81</v>
      </c>
      <c r="AU459" s="153" t="s">
        <v>1213</v>
      </c>
      <c r="AV459" s="390"/>
      <c r="AW459" s="153">
        <f t="shared" ca="1" si="7"/>
        <v>84</v>
      </c>
    </row>
    <row r="460" spans="1:49" ht="45" customHeight="1" outlineLevel="1" collapsed="1" x14ac:dyDescent="0.2">
      <c r="A460" s="245"/>
      <c r="B460" s="183" t="s">
        <v>198</v>
      </c>
      <c r="C460" s="136" t="s">
        <v>1214</v>
      </c>
      <c r="D460" s="166" t="s">
        <v>1215</v>
      </c>
      <c r="E460" s="175" t="s">
        <v>91</v>
      </c>
      <c r="F460" s="153" t="s">
        <v>92</v>
      </c>
      <c r="G460" s="131" t="s">
        <v>93</v>
      </c>
      <c r="H460" s="175" t="s">
        <v>379</v>
      </c>
      <c r="I460" s="183" t="s">
        <v>1216</v>
      </c>
      <c r="J460" s="173">
        <v>1</v>
      </c>
      <c r="K460" s="326"/>
      <c r="L460" s="339">
        <v>1</v>
      </c>
      <c r="M460" s="183">
        <v>312</v>
      </c>
      <c r="P460" s="163"/>
      <c r="R460" s="153">
        <v>1940</v>
      </c>
      <c r="S460" s="183" t="s">
        <v>288</v>
      </c>
      <c r="T460" s="184" t="s">
        <v>1116</v>
      </c>
      <c r="U460" s="189"/>
      <c r="V460" s="125"/>
      <c r="W460" s="255" t="s">
        <v>70</v>
      </c>
      <c r="X460" s="216" t="s">
        <v>99</v>
      </c>
      <c r="Y460" s="216" t="s">
        <v>382</v>
      </c>
      <c r="Z460" s="129"/>
      <c r="AA460" s="214"/>
      <c r="AB460" s="215"/>
      <c r="AC460" s="215"/>
      <c r="AD460" s="216"/>
      <c r="AI460" s="173"/>
      <c r="AJ460" s="189"/>
      <c r="AK460" s="173"/>
      <c r="AL460" s="317"/>
      <c r="AQ460" s="131"/>
      <c r="AU460" s="153"/>
      <c r="AV460" s="390"/>
      <c r="AW460" s="153" t="str">
        <f t="shared" ca="1" si="7"/>
        <v/>
      </c>
    </row>
    <row r="461" spans="1:49" ht="45" customHeight="1" x14ac:dyDescent="0.2">
      <c r="A461" s="245"/>
      <c r="B461" s="183" t="s">
        <v>55</v>
      </c>
      <c r="E461" s="175" t="s">
        <v>71</v>
      </c>
      <c r="F461" s="153" t="s">
        <v>180</v>
      </c>
      <c r="G461" s="131" t="s">
        <v>1217</v>
      </c>
      <c r="H461" s="175" t="s">
        <v>263</v>
      </c>
      <c r="I461" s="183" t="s">
        <v>1218</v>
      </c>
      <c r="J461" s="173">
        <v>1</v>
      </c>
      <c r="K461" s="326" t="s">
        <v>61</v>
      </c>
      <c r="L461" s="339">
        <v>1</v>
      </c>
      <c r="M461" s="183">
        <v>313</v>
      </c>
      <c r="N461" s="153">
        <v>1942</v>
      </c>
      <c r="P461" s="163"/>
      <c r="R461" s="153">
        <v>1940</v>
      </c>
      <c r="S461" s="183" t="s">
        <v>62</v>
      </c>
      <c r="T461" s="184"/>
      <c r="U461" s="189"/>
      <c r="V461" s="125"/>
      <c r="W461" s="352" t="s">
        <v>1219</v>
      </c>
      <c r="X461" s="216" t="s">
        <v>64</v>
      </c>
      <c r="Y461" s="216" t="s">
        <v>76</v>
      </c>
      <c r="Z461" s="129" t="s">
        <v>266</v>
      </c>
      <c r="AA461" s="214"/>
      <c r="AB461" s="215">
        <v>15528</v>
      </c>
      <c r="AC461" s="215">
        <v>15528</v>
      </c>
      <c r="AD461" s="216"/>
      <c r="AG461" s="173">
        <v>1942</v>
      </c>
      <c r="AH461" s="173">
        <v>1940</v>
      </c>
      <c r="AI461" s="173"/>
      <c r="AJ461" s="189"/>
      <c r="AK461" s="173"/>
      <c r="AL461" s="317"/>
      <c r="AM461" s="175" t="s">
        <v>90</v>
      </c>
      <c r="AQ461" s="131"/>
      <c r="AU461" s="153"/>
      <c r="AV461" s="390"/>
      <c r="AW461" s="153">
        <f t="shared" ca="1" si="7"/>
        <v>84</v>
      </c>
    </row>
    <row r="462" spans="1:49" ht="45" customHeight="1" outlineLevel="1" x14ac:dyDescent="0.2">
      <c r="A462" s="245"/>
      <c r="B462" s="183" t="s">
        <v>55</v>
      </c>
      <c r="E462" s="175" t="s">
        <v>71</v>
      </c>
      <c r="F462" s="153" t="s">
        <v>180</v>
      </c>
      <c r="G462" s="131" t="s">
        <v>1139</v>
      </c>
      <c r="H462" s="175" t="s">
        <v>59</v>
      </c>
      <c r="I462" s="183" t="s">
        <v>1220</v>
      </c>
      <c r="J462" s="173">
        <v>1</v>
      </c>
      <c r="K462" s="326" t="s">
        <v>61</v>
      </c>
      <c r="L462" s="339">
        <v>1</v>
      </c>
      <c r="M462" s="183">
        <v>314</v>
      </c>
      <c r="N462" s="153">
        <v>1942</v>
      </c>
      <c r="P462" s="163"/>
      <c r="R462" s="153">
        <v>1940</v>
      </c>
      <c r="S462" s="183" t="s">
        <v>62</v>
      </c>
      <c r="T462" s="184"/>
      <c r="U462" s="189"/>
      <c r="V462" s="125"/>
      <c r="W462" s="352" t="s">
        <v>1221</v>
      </c>
      <c r="X462" s="216" t="s">
        <v>64</v>
      </c>
      <c r="Y462" s="216" t="s">
        <v>65</v>
      </c>
      <c r="Z462" s="129" t="s">
        <v>66</v>
      </c>
      <c r="AA462" s="214"/>
      <c r="AB462" s="215">
        <v>15516</v>
      </c>
      <c r="AC462" s="215">
        <v>15516</v>
      </c>
      <c r="AD462" s="216"/>
      <c r="AG462" s="173">
        <v>1942</v>
      </c>
      <c r="AH462" s="173">
        <v>1940</v>
      </c>
      <c r="AI462" s="173"/>
      <c r="AJ462" s="189"/>
      <c r="AK462" s="173"/>
      <c r="AL462" s="317"/>
      <c r="AM462" s="175" t="s">
        <v>67</v>
      </c>
      <c r="AQ462" s="131"/>
      <c r="AU462" s="153"/>
      <c r="AV462" s="390"/>
      <c r="AW462" s="153">
        <f t="shared" ca="1" si="7"/>
        <v>84</v>
      </c>
    </row>
    <row r="463" spans="1:49" ht="45" customHeight="1" outlineLevel="1" x14ac:dyDescent="0.2">
      <c r="A463" s="245"/>
      <c r="B463" s="183" t="s">
        <v>55</v>
      </c>
      <c r="E463" s="175" t="s">
        <v>688</v>
      </c>
      <c r="F463" s="153" t="s">
        <v>689</v>
      </c>
      <c r="G463" s="131" t="s">
        <v>690</v>
      </c>
      <c r="H463" s="175" t="s">
        <v>65</v>
      </c>
      <c r="I463" s="183" t="s">
        <v>1222</v>
      </c>
      <c r="J463" s="173">
        <v>1</v>
      </c>
      <c r="K463" s="326" t="s">
        <v>61</v>
      </c>
      <c r="L463" s="339">
        <v>1</v>
      </c>
      <c r="M463" s="183">
        <v>315</v>
      </c>
      <c r="N463" s="153">
        <v>1942</v>
      </c>
      <c r="P463" s="163"/>
      <c r="R463" s="153">
        <v>1940</v>
      </c>
      <c r="S463" s="183" t="s">
        <v>62</v>
      </c>
      <c r="T463" s="184"/>
      <c r="U463" s="189"/>
      <c r="V463" s="125"/>
      <c r="W463" s="352" t="s">
        <v>1223</v>
      </c>
      <c r="X463" s="216" t="s">
        <v>64</v>
      </c>
      <c r="Y463" s="216" t="s">
        <v>65</v>
      </c>
      <c r="Z463" s="129"/>
      <c r="AA463" s="214"/>
      <c r="AB463" s="215">
        <v>15529</v>
      </c>
      <c r="AC463" s="215">
        <v>15529</v>
      </c>
      <c r="AD463" s="216"/>
      <c r="AG463" s="173">
        <v>1942</v>
      </c>
      <c r="AH463" s="173">
        <v>1940</v>
      </c>
      <c r="AI463" s="173"/>
      <c r="AJ463" s="189"/>
      <c r="AK463" s="173"/>
      <c r="AL463" s="317"/>
      <c r="AM463" s="175" t="s">
        <v>67</v>
      </c>
      <c r="AO463" s="153" t="s">
        <v>67</v>
      </c>
      <c r="AQ463" s="131" t="s">
        <v>81</v>
      </c>
      <c r="AU463" s="153"/>
      <c r="AV463" s="390"/>
      <c r="AW463" s="153">
        <f t="shared" ca="1" si="7"/>
        <v>84</v>
      </c>
    </row>
    <row r="464" spans="1:49" ht="45" customHeight="1" outlineLevel="1" x14ac:dyDescent="0.2">
      <c r="A464" s="245"/>
      <c r="B464" s="183" t="s">
        <v>55</v>
      </c>
      <c r="E464" s="175" t="s">
        <v>71</v>
      </c>
      <c r="F464" s="153" t="s">
        <v>180</v>
      </c>
      <c r="G464" s="131" t="s">
        <v>783</v>
      </c>
      <c r="H464" s="175" t="s">
        <v>263</v>
      </c>
      <c r="I464" s="183" t="s">
        <v>1224</v>
      </c>
      <c r="J464" s="173">
        <v>1</v>
      </c>
      <c r="K464" s="326" t="s">
        <v>61</v>
      </c>
      <c r="L464" s="339">
        <v>1</v>
      </c>
      <c r="M464" s="183">
        <v>316</v>
      </c>
      <c r="N464" s="153">
        <v>1942</v>
      </c>
      <c r="P464" s="163"/>
      <c r="R464" s="153">
        <v>1940</v>
      </c>
      <c r="S464" s="183" t="s">
        <v>62</v>
      </c>
      <c r="T464" s="184"/>
      <c r="U464" s="189"/>
      <c r="V464" s="125"/>
      <c r="W464" s="352" t="s">
        <v>1225</v>
      </c>
      <c r="X464" s="216" t="s">
        <v>64</v>
      </c>
      <c r="Y464" s="216" t="s">
        <v>76</v>
      </c>
      <c r="Z464" s="129" t="s">
        <v>266</v>
      </c>
      <c r="AA464" s="214"/>
      <c r="AB464" s="215">
        <v>15753</v>
      </c>
      <c r="AC464" s="215">
        <v>15753</v>
      </c>
      <c r="AD464" s="216"/>
      <c r="AG464" s="173">
        <v>1943</v>
      </c>
      <c r="AH464" s="173">
        <v>1940</v>
      </c>
      <c r="AI464" s="173"/>
      <c r="AJ464" s="189"/>
      <c r="AK464" s="173"/>
      <c r="AL464" s="317"/>
      <c r="AM464" s="175" t="s">
        <v>90</v>
      </c>
      <c r="AQ464" s="131"/>
      <c r="AU464" s="153" t="s">
        <v>444</v>
      </c>
      <c r="AV464" s="390"/>
      <c r="AW464" s="153">
        <f t="shared" ca="1" si="7"/>
        <v>84</v>
      </c>
    </row>
    <row r="465" spans="1:49" ht="45" customHeight="1" outlineLevel="1" x14ac:dyDescent="0.2">
      <c r="A465" s="245"/>
      <c r="B465" s="183" t="s">
        <v>55</v>
      </c>
      <c r="E465" s="318" t="s">
        <v>91</v>
      </c>
      <c r="F465" s="154" t="s">
        <v>92</v>
      </c>
      <c r="G465" s="418" t="s">
        <v>1049</v>
      </c>
      <c r="H465" s="318" t="s">
        <v>263</v>
      </c>
      <c r="I465" s="202" t="s">
        <v>1226</v>
      </c>
      <c r="J465" s="173">
        <v>1</v>
      </c>
      <c r="K465" s="326" t="s">
        <v>61</v>
      </c>
      <c r="L465" s="339">
        <v>1</v>
      </c>
      <c r="M465" s="183">
        <v>317</v>
      </c>
      <c r="N465" s="153">
        <v>1942</v>
      </c>
      <c r="P465" s="163"/>
      <c r="R465" s="153">
        <v>1940</v>
      </c>
      <c r="S465" s="183" t="s">
        <v>62</v>
      </c>
      <c r="T465" s="184"/>
      <c r="U465" s="189"/>
      <c r="V465" s="125"/>
      <c r="W465" s="318" t="s">
        <v>1227</v>
      </c>
      <c r="X465" s="283" t="s">
        <v>64</v>
      </c>
      <c r="Y465" s="283" t="s">
        <v>76</v>
      </c>
      <c r="Z465" s="351" t="s">
        <v>266</v>
      </c>
      <c r="AA465" s="214"/>
      <c r="AB465" s="215">
        <v>15545</v>
      </c>
      <c r="AC465" s="215"/>
      <c r="AD465" s="153"/>
      <c r="AG465" s="173">
        <v>1942</v>
      </c>
      <c r="AH465" s="173">
        <v>1940</v>
      </c>
      <c r="AI465" s="173"/>
      <c r="AJ465" s="189"/>
      <c r="AK465" s="173"/>
      <c r="AL465" s="317"/>
      <c r="AM465" s="175" t="s">
        <v>90</v>
      </c>
      <c r="AO465" s="153" t="s">
        <v>144</v>
      </c>
      <c r="AQ465" s="131" t="s">
        <v>112</v>
      </c>
      <c r="AU465" s="153"/>
      <c r="AV465" s="390"/>
      <c r="AW465" s="153">
        <f t="shared" ca="1" si="7"/>
        <v>84</v>
      </c>
    </row>
    <row r="466" spans="1:49" ht="45" customHeight="1" outlineLevel="1" x14ac:dyDescent="0.2">
      <c r="A466" s="245"/>
      <c r="B466" s="183" t="s">
        <v>55</v>
      </c>
      <c r="E466" s="175" t="s">
        <v>91</v>
      </c>
      <c r="F466" s="153" t="s">
        <v>187</v>
      </c>
      <c r="G466" s="131" t="s">
        <v>295</v>
      </c>
      <c r="H466" s="175" t="s">
        <v>59</v>
      </c>
      <c r="I466" s="183" t="s">
        <v>589</v>
      </c>
      <c r="J466" s="173">
        <v>1</v>
      </c>
      <c r="K466" s="326" t="s">
        <v>61</v>
      </c>
      <c r="L466" s="339">
        <v>1</v>
      </c>
      <c r="M466" s="183">
        <v>318</v>
      </c>
      <c r="N466" s="153">
        <v>1942</v>
      </c>
      <c r="P466" s="163"/>
      <c r="R466" s="153">
        <v>1940</v>
      </c>
      <c r="S466" s="183" t="s">
        <v>62</v>
      </c>
      <c r="T466" s="184"/>
      <c r="U466" s="189"/>
      <c r="V466" s="125"/>
      <c r="W466" s="352" t="s">
        <v>1228</v>
      </c>
      <c r="X466" s="216" t="s">
        <v>64</v>
      </c>
      <c r="Y466" s="216" t="s">
        <v>65</v>
      </c>
      <c r="Z466" s="129" t="s">
        <v>66</v>
      </c>
      <c r="AA466" s="214"/>
      <c r="AB466" s="215">
        <v>18226</v>
      </c>
      <c r="AC466" s="215"/>
      <c r="AD466" s="153"/>
      <c r="AG466" s="173">
        <v>1949</v>
      </c>
      <c r="AH466" s="173">
        <v>1940</v>
      </c>
      <c r="AI466" s="173"/>
      <c r="AJ466" s="189"/>
      <c r="AK466" s="173"/>
      <c r="AL466" s="317"/>
      <c r="AM466" s="175" t="s">
        <v>67</v>
      </c>
      <c r="AQ466" s="131"/>
      <c r="AU466" s="153"/>
      <c r="AV466" s="390"/>
      <c r="AW466" s="153">
        <f t="shared" ca="1" si="7"/>
        <v>84</v>
      </c>
    </row>
    <row r="467" spans="1:49" ht="45" customHeight="1" x14ac:dyDescent="0.2">
      <c r="A467" s="245"/>
      <c r="B467" s="183" t="s">
        <v>55</v>
      </c>
      <c r="E467" s="175" t="s">
        <v>91</v>
      </c>
      <c r="F467" s="153" t="s">
        <v>187</v>
      </c>
      <c r="G467" s="131" t="s">
        <v>295</v>
      </c>
      <c r="H467" s="175" t="s">
        <v>59</v>
      </c>
      <c r="I467" s="183" t="s">
        <v>1229</v>
      </c>
      <c r="J467" s="173">
        <v>1</v>
      </c>
      <c r="K467" s="326" t="s">
        <v>61</v>
      </c>
      <c r="L467" s="339">
        <v>1</v>
      </c>
      <c r="M467" s="183">
        <v>319</v>
      </c>
      <c r="N467" s="153">
        <v>1942</v>
      </c>
      <c r="P467" s="163"/>
      <c r="R467" s="153">
        <v>1940</v>
      </c>
      <c r="S467" s="183" t="s">
        <v>62</v>
      </c>
      <c r="T467" s="184"/>
      <c r="U467" s="189"/>
      <c r="V467" s="125"/>
      <c r="W467" s="352" t="s">
        <v>1230</v>
      </c>
      <c r="X467" s="216" t="s">
        <v>64</v>
      </c>
      <c r="Y467" s="216" t="s">
        <v>65</v>
      </c>
      <c r="Z467" s="129" t="s">
        <v>66</v>
      </c>
      <c r="AA467" s="214"/>
      <c r="AB467" s="215">
        <v>16085</v>
      </c>
      <c r="AC467" s="215">
        <v>16085</v>
      </c>
      <c r="AD467" s="216"/>
      <c r="AG467" s="173">
        <v>1944</v>
      </c>
      <c r="AH467" s="173">
        <v>1940</v>
      </c>
      <c r="AI467" s="173"/>
      <c r="AJ467" s="189"/>
      <c r="AK467" s="173"/>
      <c r="AL467" s="317"/>
      <c r="AM467" s="175" t="s">
        <v>67</v>
      </c>
      <c r="AQ467" s="131"/>
      <c r="AU467" s="153"/>
      <c r="AV467" s="390"/>
      <c r="AW467" s="153">
        <f t="shared" ca="1" si="7"/>
        <v>84</v>
      </c>
    </row>
    <row r="468" spans="1:49" ht="45" customHeight="1" x14ac:dyDescent="0.2">
      <c r="A468" s="245"/>
      <c r="B468" s="183" t="s">
        <v>55</v>
      </c>
      <c r="C468" s="140" t="s">
        <v>8065</v>
      </c>
      <c r="D468" s="131" t="s">
        <v>8064</v>
      </c>
      <c r="E468" s="175" t="s">
        <v>71</v>
      </c>
      <c r="F468" s="153" t="s">
        <v>72</v>
      </c>
      <c r="G468" s="131" t="s">
        <v>77</v>
      </c>
      <c r="H468" s="175" t="s">
        <v>65</v>
      </c>
      <c r="I468" s="183" t="s">
        <v>1231</v>
      </c>
      <c r="J468" s="173">
        <v>1</v>
      </c>
      <c r="K468" s="326" t="s">
        <v>135</v>
      </c>
      <c r="L468" s="339">
        <v>1</v>
      </c>
      <c r="M468" s="183">
        <v>320</v>
      </c>
      <c r="N468" s="153">
        <v>1942</v>
      </c>
      <c r="P468" s="163"/>
      <c r="R468" s="153">
        <v>1940</v>
      </c>
      <c r="S468" s="183" t="s">
        <v>136</v>
      </c>
      <c r="T468" s="184"/>
      <c r="U468" s="189"/>
      <c r="V468" s="125"/>
      <c r="W468" s="352" t="s">
        <v>70</v>
      </c>
      <c r="X468" s="216" t="s">
        <v>64</v>
      </c>
      <c r="Y468" s="216" t="s">
        <v>65</v>
      </c>
      <c r="Z468" s="129"/>
      <c r="AA468" s="214"/>
      <c r="AB468" s="215"/>
      <c r="AC468" s="215"/>
      <c r="AD468" s="216"/>
      <c r="AE468" s="173">
        <v>1968</v>
      </c>
      <c r="AF468" s="173">
        <v>50</v>
      </c>
      <c r="AI468" s="173"/>
      <c r="AJ468" s="189"/>
      <c r="AK468" s="173"/>
      <c r="AL468" s="317" t="s">
        <v>1232</v>
      </c>
      <c r="AQ468" s="131"/>
      <c r="AU468" s="153"/>
      <c r="AV468" s="390"/>
      <c r="AW468" s="153">
        <f t="shared" ca="1" si="7"/>
        <v>84</v>
      </c>
    </row>
    <row r="469" spans="1:49" s="10" customFormat="1" ht="45" customHeight="1" x14ac:dyDescent="0.2">
      <c r="A469" s="245"/>
      <c r="B469" s="183" t="s">
        <v>55</v>
      </c>
      <c r="C469" s="136"/>
      <c r="D469" s="131"/>
      <c r="E469" s="175" t="s">
        <v>71</v>
      </c>
      <c r="F469" s="153" t="s">
        <v>180</v>
      </c>
      <c r="G469" s="131" t="s">
        <v>769</v>
      </c>
      <c r="H469" s="175" t="s">
        <v>65</v>
      </c>
      <c r="I469" s="183" t="s">
        <v>1233</v>
      </c>
      <c r="J469" s="173">
        <v>1</v>
      </c>
      <c r="K469" s="326" t="s">
        <v>61</v>
      </c>
      <c r="L469" s="339">
        <v>1</v>
      </c>
      <c r="M469" s="183">
        <v>321</v>
      </c>
      <c r="N469" s="153">
        <v>1942</v>
      </c>
      <c r="O469" s="216"/>
      <c r="P469" s="163"/>
      <c r="Q469" s="216"/>
      <c r="R469" s="153">
        <v>1940</v>
      </c>
      <c r="S469" s="183" t="s">
        <v>62</v>
      </c>
      <c r="T469" s="184"/>
      <c r="U469" s="189"/>
      <c r="V469" s="125"/>
      <c r="W469" s="352" t="s">
        <v>1234</v>
      </c>
      <c r="X469" s="216" t="s">
        <v>64</v>
      </c>
      <c r="Y469" s="216" t="s">
        <v>65</v>
      </c>
      <c r="Z469" s="129"/>
      <c r="AA469" s="214"/>
      <c r="AB469" s="215">
        <v>15926</v>
      </c>
      <c r="AC469" s="215">
        <v>15946</v>
      </c>
      <c r="AD469" s="216"/>
      <c r="AE469" s="173"/>
      <c r="AF469" s="173"/>
      <c r="AG469" s="173">
        <v>1943</v>
      </c>
      <c r="AH469" s="173">
        <v>1940</v>
      </c>
      <c r="AI469" s="173"/>
      <c r="AJ469" s="189"/>
      <c r="AK469" s="173"/>
      <c r="AL469" s="317"/>
      <c r="AM469" s="175" t="s">
        <v>67</v>
      </c>
      <c r="AN469" s="153"/>
      <c r="AO469" s="153"/>
      <c r="AP469" s="153"/>
      <c r="AQ469" s="131"/>
      <c r="AR469" s="175"/>
      <c r="AS469" s="153"/>
      <c r="AT469" s="153"/>
      <c r="AU469" s="153"/>
      <c r="AV469" s="390"/>
      <c r="AW469" s="153">
        <f t="shared" ca="1" si="7"/>
        <v>84</v>
      </c>
    </row>
    <row r="470" spans="1:49" ht="45" customHeight="1" x14ac:dyDescent="0.2">
      <c r="A470" s="245"/>
      <c r="B470" s="183" t="s">
        <v>55</v>
      </c>
      <c r="E470" s="318" t="s">
        <v>71</v>
      </c>
      <c r="F470" s="154" t="s">
        <v>180</v>
      </c>
      <c r="G470" s="418" t="s">
        <v>1235</v>
      </c>
      <c r="H470" s="318" t="s">
        <v>263</v>
      </c>
      <c r="I470" s="202" t="s">
        <v>1236</v>
      </c>
      <c r="J470" s="173">
        <v>1</v>
      </c>
      <c r="K470" s="326" t="s">
        <v>61</v>
      </c>
      <c r="L470" s="339">
        <v>1</v>
      </c>
      <c r="M470" s="183">
        <v>322</v>
      </c>
      <c r="N470" s="153">
        <v>1943</v>
      </c>
      <c r="P470" s="163"/>
      <c r="R470" s="153">
        <v>1940</v>
      </c>
      <c r="S470" s="183" t="s">
        <v>62</v>
      </c>
      <c r="T470" s="184"/>
      <c r="U470" s="189"/>
      <c r="V470" s="125"/>
      <c r="W470" s="318" t="s">
        <v>1237</v>
      </c>
      <c r="X470" s="283" t="s">
        <v>64</v>
      </c>
      <c r="Y470" s="283" t="s">
        <v>76</v>
      </c>
      <c r="Z470" s="351" t="s">
        <v>266</v>
      </c>
      <c r="AA470" s="214"/>
      <c r="AB470" s="215">
        <v>16329</v>
      </c>
      <c r="AC470" s="215">
        <v>16329</v>
      </c>
      <c r="AD470" s="216"/>
      <c r="AG470" s="173">
        <v>1944</v>
      </c>
      <c r="AH470" s="173">
        <v>1940</v>
      </c>
      <c r="AI470" s="173"/>
      <c r="AJ470" s="189"/>
      <c r="AK470" s="173"/>
      <c r="AL470" s="317"/>
      <c r="AM470" s="175" t="s">
        <v>90</v>
      </c>
      <c r="AQ470" s="131"/>
      <c r="AU470" s="153"/>
      <c r="AV470" s="390"/>
      <c r="AW470" s="153">
        <f t="shared" ca="1" si="7"/>
        <v>83</v>
      </c>
    </row>
    <row r="471" spans="1:49" ht="45" customHeight="1" x14ac:dyDescent="0.2">
      <c r="A471" s="245"/>
      <c r="B471" s="183" t="s">
        <v>55</v>
      </c>
      <c r="E471" s="318" t="s">
        <v>71</v>
      </c>
      <c r="F471" s="154" t="s">
        <v>180</v>
      </c>
      <c r="G471" s="418" t="s">
        <v>1235</v>
      </c>
      <c r="H471" s="318" t="s">
        <v>263</v>
      </c>
      <c r="I471" s="202" t="s">
        <v>1238</v>
      </c>
      <c r="J471" s="173">
        <v>1</v>
      </c>
      <c r="K471" s="326" t="s">
        <v>61</v>
      </c>
      <c r="L471" s="339">
        <v>1</v>
      </c>
      <c r="M471" s="183">
        <v>323</v>
      </c>
      <c r="N471" s="153">
        <v>1943</v>
      </c>
      <c r="P471" s="163"/>
      <c r="R471" s="153">
        <v>1940</v>
      </c>
      <c r="S471" s="183" t="s">
        <v>62</v>
      </c>
      <c r="T471" s="184"/>
      <c r="U471" s="189"/>
      <c r="V471" s="125"/>
      <c r="W471" s="318" t="s">
        <v>1239</v>
      </c>
      <c r="X471" s="283" t="s">
        <v>64</v>
      </c>
      <c r="Y471" s="283" t="s">
        <v>76</v>
      </c>
      <c r="Z471" s="351" t="s">
        <v>266</v>
      </c>
      <c r="AA471" s="214"/>
      <c r="AB471" s="215">
        <v>15955</v>
      </c>
      <c r="AC471" s="215"/>
      <c r="AD471" s="153"/>
      <c r="AG471" s="173">
        <v>1943</v>
      </c>
      <c r="AH471" s="173">
        <v>1940</v>
      </c>
      <c r="AI471" s="173"/>
      <c r="AJ471" s="189"/>
      <c r="AK471" s="173"/>
      <c r="AL471" s="317"/>
      <c r="AM471" s="175" t="s">
        <v>90</v>
      </c>
      <c r="AQ471" s="131"/>
      <c r="AU471" s="153"/>
      <c r="AV471" s="390"/>
      <c r="AW471" s="153">
        <f t="shared" ca="1" si="7"/>
        <v>83</v>
      </c>
    </row>
    <row r="472" spans="1:49" ht="45" customHeight="1" x14ac:dyDescent="0.2">
      <c r="A472" s="245"/>
      <c r="B472" s="183" t="s">
        <v>55</v>
      </c>
      <c r="C472" s="136" t="s">
        <v>1240</v>
      </c>
      <c r="E472" s="175" t="s">
        <v>71</v>
      </c>
      <c r="F472" s="153" t="s">
        <v>180</v>
      </c>
      <c r="G472" s="131" t="s">
        <v>181</v>
      </c>
      <c r="H472" s="175" t="s">
        <v>76</v>
      </c>
      <c r="I472" s="183" t="s">
        <v>1241</v>
      </c>
      <c r="J472" s="173">
        <v>1</v>
      </c>
      <c r="K472" s="327"/>
      <c r="L472" s="339">
        <v>1</v>
      </c>
      <c r="M472" s="183">
        <v>324</v>
      </c>
      <c r="N472" s="153">
        <v>1943</v>
      </c>
      <c r="P472" s="163"/>
      <c r="R472" s="153">
        <v>1940</v>
      </c>
      <c r="S472" s="183" t="s">
        <v>243</v>
      </c>
      <c r="T472" s="184"/>
      <c r="U472" s="189"/>
      <c r="V472" s="125"/>
      <c r="W472" s="352" t="s">
        <v>70</v>
      </c>
      <c r="X472" s="216" t="s">
        <v>64</v>
      </c>
      <c r="Y472" s="216" t="s">
        <v>76</v>
      </c>
      <c r="Z472" s="129"/>
      <c r="AA472" s="214"/>
      <c r="AB472" s="215"/>
      <c r="AC472" s="215"/>
      <c r="AD472" s="153"/>
      <c r="AI472" s="173"/>
      <c r="AJ472" s="216">
        <v>38044</v>
      </c>
      <c r="AK472" s="173">
        <v>2000</v>
      </c>
      <c r="AL472" s="317"/>
      <c r="AQ472" s="131"/>
      <c r="AU472" s="153"/>
      <c r="AV472" s="390"/>
      <c r="AW472" s="153">
        <f t="shared" ca="1" si="7"/>
        <v>83</v>
      </c>
    </row>
    <row r="473" spans="1:49" ht="45" customHeight="1" x14ac:dyDescent="0.2">
      <c r="A473" s="245"/>
      <c r="B473" s="183" t="s">
        <v>55</v>
      </c>
      <c r="D473" s="131" t="s">
        <v>7975</v>
      </c>
      <c r="E473" s="318" t="s">
        <v>91</v>
      </c>
      <c r="F473" s="154" t="s">
        <v>698</v>
      </c>
      <c r="G473" s="418" t="s">
        <v>699</v>
      </c>
      <c r="H473" s="318" t="s">
        <v>59</v>
      </c>
      <c r="I473" s="202" t="s">
        <v>1242</v>
      </c>
      <c r="J473" s="173">
        <v>1</v>
      </c>
      <c r="K473" s="326" t="s">
        <v>61</v>
      </c>
      <c r="L473" s="339">
        <v>1</v>
      </c>
      <c r="M473" s="183">
        <v>325</v>
      </c>
      <c r="N473" s="153">
        <v>1943</v>
      </c>
      <c r="P473" s="163"/>
      <c r="R473" s="153">
        <v>1940</v>
      </c>
      <c r="S473" s="183" t="s">
        <v>62</v>
      </c>
      <c r="T473" s="184"/>
      <c r="U473" s="189"/>
      <c r="V473" s="125"/>
      <c r="W473" s="318" t="s">
        <v>1243</v>
      </c>
      <c r="X473" s="283" t="s">
        <v>64</v>
      </c>
      <c r="Y473" s="283" t="s">
        <v>76</v>
      </c>
      <c r="Z473" s="351" t="s">
        <v>66</v>
      </c>
      <c r="AA473" s="214"/>
      <c r="AB473" s="215">
        <v>15934</v>
      </c>
      <c r="AC473" s="215">
        <v>15934</v>
      </c>
      <c r="AD473" s="216"/>
      <c r="AG473" s="173">
        <v>1943</v>
      </c>
      <c r="AH473" s="173">
        <v>1940</v>
      </c>
      <c r="AI473" s="173"/>
      <c r="AJ473" s="189"/>
      <c r="AK473" s="173"/>
      <c r="AL473" s="317"/>
      <c r="AM473" s="175" t="s">
        <v>67</v>
      </c>
      <c r="AQ473" s="131"/>
      <c r="AU473" s="153" t="s">
        <v>1244</v>
      </c>
      <c r="AV473" s="390"/>
      <c r="AW473" s="153">
        <f t="shared" ca="1" si="7"/>
        <v>83</v>
      </c>
    </row>
    <row r="474" spans="1:49" ht="45" customHeight="1" x14ac:dyDescent="0.2">
      <c r="A474" s="245"/>
      <c r="B474" s="183" t="s">
        <v>55</v>
      </c>
      <c r="E474" s="175" t="s">
        <v>71</v>
      </c>
      <c r="F474" s="153" t="s">
        <v>180</v>
      </c>
      <c r="G474" s="131" t="s">
        <v>1245</v>
      </c>
      <c r="H474" s="175" t="s">
        <v>59</v>
      </c>
      <c r="I474" s="183" t="s">
        <v>1246</v>
      </c>
      <c r="J474" s="173">
        <v>1</v>
      </c>
      <c r="K474" s="326" t="s">
        <v>61</v>
      </c>
      <c r="L474" s="339">
        <v>1</v>
      </c>
      <c r="M474" s="183">
        <v>326</v>
      </c>
      <c r="N474" s="153">
        <v>1943</v>
      </c>
      <c r="P474" s="163"/>
      <c r="R474" s="153">
        <v>1940</v>
      </c>
      <c r="S474" s="183" t="s">
        <v>62</v>
      </c>
      <c r="T474" s="184"/>
      <c r="U474" s="189"/>
      <c r="V474" s="125"/>
      <c r="W474" s="352" t="s">
        <v>1247</v>
      </c>
      <c r="X474" s="216" t="s">
        <v>64</v>
      </c>
      <c r="Y474" s="216" t="s">
        <v>65</v>
      </c>
      <c r="Z474" s="129" t="s">
        <v>66</v>
      </c>
      <c r="AA474" s="214"/>
      <c r="AB474" s="215">
        <v>16102</v>
      </c>
      <c r="AC474" s="215">
        <v>16102</v>
      </c>
      <c r="AD474" s="216"/>
      <c r="AG474" s="173">
        <v>1944</v>
      </c>
      <c r="AH474" s="173">
        <v>1940</v>
      </c>
      <c r="AI474" s="173"/>
      <c r="AJ474" s="189"/>
      <c r="AK474" s="173"/>
      <c r="AL474" s="317"/>
      <c r="AM474" s="175" t="s">
        <v>67</v>
      </c>
      <c r="AQ474" s="131"/>
      <c r="AU474" s="153" t="s">
        <v>444</v>
      </c>
      <c r="AV474" s="390"/>
      <c r="AW474" s="153">
        <f t="shared" ca="1" si="7"/>
        <v>83</v>
      </c>
    </row>
    <row r="475" spans="1:49" ht="45" customHeight="1" x14ac:dyDescent="0.2">
      <c r="A475" s="245"/>
      <c r="B475" s="183" t="s">
        <v>55</v>
      </c>
      <c r="E475" s="175" t="s">
        <v>688</v>
      </c>
      <c r="F475" s="153" t="s">
        <v>689</v>
      </c>
      <c r="G475" s="131" t="s">
        <v>690</v>
      </c>
      <c r="H475" s="175" t="s">
        <v>65</v>
      </c>
      <c r="I475" s="183" t="s">
        <v>1248</v>
      </c>
      <c r="J475" s="173">
        <v>1</v>
      </c>
      <c r="K475" s="326" t="s">
        <v>61</v>
      </c>
      <c r="L475" s="339">
        <v>1</v>
      </c>
      <c r="M475" s="183">
        <v>327</v>
      </c>
      <c r="N475" s="153">
        <v>1943</v>
      </c>
      <c r="P475" s="163"/>
      <c r="R475" s="153">
        <v>1940</v>
      </c>
      <c r="S475" s="183" t="s">
        <v>62</v>
      </c>
      <c r="T475" s="184"/>
      <c r="U475" s="189"/>
      <c r="V475" s="125"/>
      <c r="W475" s="352" t="s">
        <v>1249</v>
      </c>
      <c r="X475" s="216" t="s">
        <v>64</v>
      </c>
      <c r="Y475" s="216" t="s">
        <v>65</v>
      </c>
      <c r="Z475" s="129"/>
      <c r="AA475" s="214"/>
      <c r="AB475" s="215">
        <v>18406</v>
      </c>
      <c r="AC475" s="215">
        <v>18406</v>
      </c>
      <c r="AD475" s="216"/>
      <c r="AG475" s="173">
        <v>1950</v>
      </c>
      <c r="AH475" s="173">
        <v>1950</v>
      </c>
      <c r="AI475" s="173"/>
      <c r="AJ475" s="189"/>
      <c r="AK475" s="173"/>
      <c r="AL475" s="317"/>
      <c r="AM475" s="175" t="s">
        <v>67</v>
      </c>
      <c r="AO475" s="153" t="s">
        <v>67</v>
      </c>
      <c r="AQ475" s="131" t="s">
        <v>81</v>
      </c>
      <c r="AU475" s="153"/>
      <c r="AV475" s="390"/>
      <c r="AW475" s="153">
        <f t="shared" ca="1" si="7"/>
        <v>83</v>
      </c>
    </row>
    <row r="476" spans="1:49" ht="45" customHeight="1" x14ac:dyDescent="0.2">
      <c r="A476" s="245"/>
      <c r="B476" s="183" t="s">
        <v>55</v>
      </c>
      <c r="C476" s="136" t="s">
        <v>1094</v>
      </c>
      <c r="E476" s="175" t="s">
        <v>71</v>
      </c>
      <c r="F476" s="153" t="s">
        <v>180</v>
      </c>
      <c r="G476" s="131" t="s">
        <v>612</v>
      </c>
      <c r="H476" s="175" t="s">
        <v>65</v>
      </c>
      <c r="I476" s="183" t="s">
        <v>1250</v>
      </c>
      <c r="J476" s="173">
        <v>1</v>
      </c>
      <c r="K476" s="327"/>
      <c r="L476" s="339">
        <v>1</v>
      </c>
      <c r="M476" s="183">
        <v>328</v>
      </c>
      <c r="N476" s="153">
        <v>1943</v>
      </c>
      <c r="P476" s="163"/>
      <c r="R476" s="153">
        <v>1940</v>
      </c>
      <c r="S476" s="183" t="s">
        <v>243</v>
      </c>
      <c r="T476" s="184"/>
      <c r="U476" s="189"/>
      <c r="V476" s="125"/>
      <c r="W476" s="352" t="s">
        <v>70</v>
      </c>
      <c r="X476" s="216" t="s">
        <v>64</v>
      </c>
      <c r="Y476" s="216" t="s">
        <v>65</v>
      </c>
      <c r="Z476" s="129"/>
      <c r="AA476" s="214"/>
      <c r="AB476" s="215"/>
      <c r="AC476" s="215"/>
      <c r="AD476" s="153"/>
      <c r="AI476" s="173"/>
      <c r="AJ476" s="237">
        <v>38028</v>
      </c>
      <c r="AK476" s="173">
        <v>2000</v>
      </c>
      <c r="AL476" s="317"/>
      <c r="AQ476" s="131"/>
      <c r="AU476" s="153"/>
      <c r="AV476" s="390"/>
      <c r="AW476" s="153">
        <f t="shared" ca="1" si="7"/>
        <v>83</v>
      </c>
    </row>
    <row r="477" spans="1:49" ht="45" customHeight="1" x14ac:dyDescent="0.2">
      <c r="A477" s="245"/>
      <c r="B477" s="183" t="s">
        <v>55</v>
      </c>
      <c r="C477" s="136" t="s">
        <v>1240</v>
      </c>
      <c r="E477" s="175" t="s">
        <v>71</v>
      </c>
      <c r="F477" s="153" t="s">
        <v>180</v>
      </c>
      <c r="G477" s="131" t="s">
        <v>1139</v>
      </c>
      <c r="H477" s="175" t="s">
        <v>59</v>
      </c>
      <c r="I477" s="183" t="s">
        <v>1251</v>
      </c>
      <c r="J477" s="173">
        <v>1</v>
      </c>
      <c r="K477" s="327"/>
      <c r="L477" s="339">
        <v>1</v>
      </c>
      <c r="M477" s="183">
        <v>329</v>
      </c>
      <c r="P477" s="163"/>
      <c r="R477" s="153">
        <v>1940</v>
      </c>
      <c r="S477" s="183" t="s">
        <v>243</v>
      </c>
      <c r="T477" s="184"/>
      <c r="U477" s="189"/>
      <c r="V477" s="125"/>
      <c r="W477" s="352" t="s">
        <v>70</v>
      </c>
      <c r="X477" s="216" t="s">
        <v>64</v>
      </c>
      <c r="Y477" s="216" t="s">
        <v>65</v>
      </c>
      <c r="Z477" s="129" t="s">
        <v>66</v>
      </c>
      <c r="AA477" s="214"/>
      <c r="AB477" s="215"/>
      <c r="AC477" s="215"/>
      <c r="AD477" s="153"/>
      <c r="AI477" s="173"/>
      <c r="AJ477" s="237">
        <v>38044</v>
      </c>
      <c r="AK477" s="173">
        <v>2000</v>
      </c>
      <c r="AL477" s="317"/>
      <c r="AQ477" s="131"/>
      <c r="AU477" s="153"/>
      <c r="AV477" s="390"/>
      <c r="AW477" s="153" t="str">
        <f t="shared" ca="1" si="7"/>
        <v/>
      </c>
    </row>
    <row r="478" spans="1:49" ht="45" customHeight="1" x14ac:dyDescent="0.2">
      <c r="A478" s="245">
        <v>42443</v>
      </c>
      <c r="B478" s="183" t="s">
        <v>198</v>
      </c>
      <c r="C478" s="136" t="s">
        <v>1252</v>
      </c>
      <c r="D478" s="131" t="s">
        <v>1253</v>
      </c>
      <c r="E478" s="175" t="s">
        <v>71</v>
      </c>
      <c r="F478" s="153" t="s">
        <v>224</v>
      </c>
      <c r="G478" s="131" t="s">
        <v>1254</v>
      </c>
      <c r="H478" s="175" t="s">
        <v>961</v>
      </c>
      <c r="I478" s="183" t="s">
        <v>1255</v>
      </c>
      <c r="J478" s="173">
        <v>1</v>
      </c>
      <c r="K478" s="326" t="s">
        <v>61</v>
      </c>
      <c r="L478" s="339">
        <v>1</v>
      </c>
      <c r="M478" s="183">
        <v>330</v>
      </c>
      <c r="N478" s="153">
        <v>1943</v>
      </c>
      <c r="P478" s="163"/>
      <c r="R478" s="153">
        <v>1940</v>
      </c>
      <c r="S478" s="183" t="s">
        <v>203</v>
      </c>
      <c r="T478" s="184" t="s">
        <v>982</v>
      </c>
      <c r="U478" s="189"/>
      <c r="V478" s="125"/>
      <c r="W478" s="255" t="s">
        <v>1256</v>
      </c>
      <c r="X478" s="216" t="s">
        <v>220</v>
      </c>
      <c r="Y478" s="216" t="s">
        <v>964</v>
      </c>
      <c r="Z478" s="129"/>
      <c r="AA478" s="214"/>
      <c r="AB478" s="215">
        <v>16221</v>
      </c>
      <c r="AC478" s="215">
        <v>16221</v>
      </c>
      <c r="AD478" s="216"/>
      <c r="AG478" s="173">
        <v>1944</v>
      </c>
      <c r="AH478" s="173">
        <v>1940</v>
      </c>
      <c r="AI478" s="173"/>
      <c r="AJ478" s="189"/>
      <c r="AK478" s="173"/>
      <c r="AL478" s="317"/>
      <c r="AQ478" s="131"/>
      <c r="AU478" s="153"/>
      <c r="AV478" s="390"/>
      <c r="AW478" s="153">
        <f t="shared" ca="1" si="7"/>
        <v>83</v>
      </c>
    </row>
    <row r="479" spans="1:49" ht="45" customHeight="1" x14ac:dyDescent="0.2">
      <c r="A479" s="245"/>
      <c r="B479" s="183" t="s">
        <v>55</v>
      </c>
      <c r="E479" s="175" t="s">
        <v>71</v>
      </c>
      <c r="F479" s="153" t="s">
        <v>180</v>
      </c>
      <c r="G479" s="131" t="s">
        <v>181</v>
      </c>
      <c r="H479" s="175" t="s">
        <v>65</v>
      </c>
      <c r="I479" s="183" t="s">
        <v>1257</v>
      </c>
      <c r="J479" s="173">
        <v>1</v>
      </c>
      <c r="K479" s="326" t="s">
        <v>61</v>
      </c>
      <c r="L479" s="339">
        <v>1</v>
      </c>
      <c r="M479" s="183">
        <v>331</v>
      </c>
      <c r="P479" s="163"/>
      <c r="R479" s="153">
        <v>1940</v>
      </c>
      <c r="S479" s="183" t="s">
        <v>62</v>
      </c>
      <c r="T479" s="184"/>
      <c r="U479" s="189"/>
      <c r="V479" s="125"/>
      <c r="W479" s="352" t="s">
        <v>1258</v>
      </c>
      <c r="X479" s="216" t="s">
        <v>64</v>
      </c>
      <c r="Y479" s="216" t="s">
        <v>65</v>
      </c>
      <c r="Z479" s="129"/>
      <c r="AA479" s="214"/>
      <c r="AB479" s="215">
        <v>24405</v>
      </c>
      <c r="AC479" s="215"/>
      <c r="AD479" s="153"/>
      <c r="AG479" s="173">
        <v>1966</v>
      </c>
      <c r="AH479" s="173">
        <v>1960</v>
      </c>
      <c r="AI479" s="173"/>
      <c r="AJ479" s="189"/>
      <c r="AK479" s="173"/>
      <c r="AL479" s="317"/>
      <c r="AM479" s="175" t="s">
        <v>67</v>
      </c>
      <c r="AQ479" s="131"/>
      <c r="AU479" s="153"/>
      <c r="AV479" s="390"/>
      <c r="AW479" s="153" t="str">
        <f t="shared" ca="1" si="7"/>
        <v/>
      </c>
    </row>
    <row r="480" spans="1:49" ht="45" customHeight="1" x14ac:dyDescent="0.2">
      <c r="A480" s="245"/>
      <c r="B480" s="183" t="s">
        <v>55</v>
      </c>
      <c r="E480" s="175" t="s">
        <v>71</v>
      </c>
      <c r="F480" s="153" t="s">
        <v>180</v>
      </c>
      <c r="G480" s="131" t="s">
        <v>1259</v>
      </c>
      <c r="H480" s="175" t="s">
        <v>59</v>
      </c>
      <c r="I480" s="183" t="s">
        <v>1260</v>
      </c>
      <c r="J480" s="173">
        <v>1</v>
      </c>
      <c r="K480" s="326" t="s">
        <v>61</v>
      </c>
      <c r="L480" s="339">
        <v>1</v>
      </c>
      <c r="M480" s="183">
        <v>332</v>
      </c>
      <c r="N480" s="153">
        <v>1941</v>
      </c>
      <c r="P480" s="163"/>
      <c r="R480" s="153">
        <v>1940</v>
      </c>
      <c r="S480" s="183" t="s">
        <v>62</v>
      </c>
      <c r="T480" s="184"/>
      <c r="U480" s="189"/>
      <c r="V480" s="125"/>
      <c r="W480" s="352" t="s">
        <v>1261</v>
      </c>
      <c r="X480" s="216" t="s">
        <v>64</v>
      </c>
      <c r="Y480" s="216" t="s">
        <v>65</v>
      </c>
      <c r="Z480" s="129" t="s">
        <v>66</v>
      </c>
      <c r="AA480" s="214"/>
      <c r="AB480" s="215">
        <v>22676</v>
      </c>
      <c r="AC480" s="215"/>
      <c r="AD480" s="153"/>
      <c r="AG480" s="173">
        <v>1962</v>
      </c>
      <c r="AH480" s="173">
        <v>1960</v>
      </c>
      <c r="AI480" s="173"/>
      <c r="AJ480" s="189"/>
      <c r="AK480" s="173"/>
      <c r="AL480" s="317"/>
      <c r="AM480" s="175" t="s">
        <v>67</v>
      </c>
      <c r="AQ480" s="131"/>
      <c r="AU480" s="153"/>
      <c r="AV480" s="390"/>
      <c r="AW480" s="153">
        <f t="shared" ca="1" si="7"/>
        <v>85</v>
      </c>
    </row>
    <row r="481" spans="1:49" ht="45" customHeight="1" x14ac:dyDescent="0.2">
      <c r="A481" s="245"/>
      <c r="B481" s="183" t="s">
        <v>55</v>
      </c>
      <c r="C481" s="136" t="s">
        <v>1262</v>
      </c>
      <c r="E481" s="175" t="s">
        <v>71</v>
      </c>
      <c r="F481" s="153" t="s">
        <v>180</v>
      </c>
      <c r="G481" s="131" t="s">
        <v>1090</v>
      </c>
      <c r="H481" s="175" t="s">
        <v>263</v>
      </c>
      <c r="I481" s="183" t="s">
        <v>1263</v>
      </c>
      <c r="J481" s="173">
        <v>1</v>
      </c>
      <c r="K481" s="326"/>
      <c r="L481" s="339">
        <v>1</v>
      </c>
      <c r="M481" s="183">
        <v>333</v>
      </c>
      <c r="N481" s="153">
        <v>1944</v>
      </c>
      <c r="P481" s="163"/>
      <c r="R481" s="153">
        <v>1940</v>
      </c>
      <c r="S481" s="183" t="s">
        <v>243</v>
      </c>
      <c r="T481" s="184"/>
      <c r="U481" s="189"/>
      <c r="V481" s="125"/>
      <c r="W481" s="352" t="s">
        <v>70</v>
      </c>
      <c r="X481" s="216" t="s">
        <v>64</v>
      </c>
      <c r="Y481" s="216" t="s">
        <v>76</v>
      </c>
      <c r="Z481" s="129" t="s">
        <v>266</v>
      </c>
      <c r="AA481" s="214"/>
      <c r="AB481" s="215"/>
      <c r="AC481" s="215"/>
      <c r="AD481" s="216"/>
      <c r="AI481" s="173"/>
      <c r="AJ481" s="237">
        <v>36287</v>
      </c>
      <c r="AK481" s="173">
        <v>1990</v>
      </c>
      <c r="AL481" s="317"/>
      <c r="AM481" s="175" t="s">
        <v>90</v>
      </c>
      <c r="AQ481" s="131"/>
      <c r="AU481" s="153"/>
      <c r="AV481" s="390"/>
      <c r="AW481" s="153">
        <f t="shared" ca="1" si="7"/>
        <v>82</v>
      </c>
    </row>
    <row r="482" spans="1:49" ht="45" customHeight="1" x14ac:dyDescent="0.2">
      <c r="A482" s="245"/>
      <c r="B482" s="183" t="s">
        <v>55</v>
      </c>
      <c r="E482" s="175" t="s">
        <v>71</v>
      </c>
      <c r="F482" s="153" t="s">
        <v>180</v>
      </c>
      <c r="G482" s="131" t="s">
        <v>1090</v>
      </c>
      <c r="H482" s="175" t="s">
        <v>189</v>
      </c>
      <c r="I482" s="183" t="s">
        <v>1264</v>
      </c>
      <c r="J482" s="173">
        <v>1</v>
      </c>
      <c r="K482" s="326" t="s">
        <v>61</v>
      </c>
      <c r="L482" s="339">
        <v>1</v>
      </c>
      <c r="M482" s="183">
        <v>334</v>
      </c>
      <c r="N482" s="153">
        <v>1944</v>
      </c>
      <c r="P482" s="163"/>
      <c r="R482" s="153">
        <v>1940</v>
      </c>
      <c r="S482" s="183" t="s">
        <v>62</v>
      </c>
      <c r="T482" s="184"/>
      <c r="U482" s="189"/>
      <c r="V482" s="125"/>
      <c r="W482" s="352" t="s">
        <v>1265</v>
      </c>
      <c r="X482" s="216" t="s">
        <v>64</v>
      </c>
      <c r="Y482" s="216" t="s">
        <v>76</v>
      </c>
      <c r="Z482" s="129" t="s">
        <v>266</v>
      </c>
      <c r="AA482" s="214"/>
      <c r="AB482" s="215">
        <v>16251</v>
      </c>
      <c r="AC482" s="215">
        <v>16251</v>
      </c>
      <c r="AD482" s="216"/>
      <c r="AG482" s="173">
        <v>1944</v>
      </c>
      <c r="AH482" s="173">
        <v>1940</v>
      </c>
      <c r="AI482" s="173"/>
      <c r="AJ482" s="189"/>
      <c r="AK482" s="173"/>
      <c r="AL482" s="317"/>
      <c r="AM482" s="175" t="s">
        <v>90</v>
      </c>
      <c r="AQ482" s="131"/>
      <c r="AU482" s="153"/>
      <c r="AV482" s="390"/>
      <c r="AW482" s="153">
        <f t="shared" ca="1" si="7"/>
        <v>82</v>
      </c>
    </row>
    <row r="483" spans="1:49" s="10" customFormat="1" ht="45" customHeight="1" x14ac:dyDescent="0.2">
      <c r="A483" s="245"/>
      <c r="B483" s="183" t="s">
        <v>55</v>
      </c>
      <c r="C483" s="136"/>
      <c r="D483" s="131"/>
      <c r="E483" s="175" t="s">
        <v>71</v>
      </c>
      <c r="F483" s="153" t="s">
        <v>180</v>
      </c>
      <c r="G483" s="131" t="s">
        <v>181</v>
      </c>
      <c r="H483" s="175" t="s">
        <v>65</v>
      </c>
      <c r="I483" s="183" t="s">
        <v>1266</v>
      </c>
      <c r="J483" s="173">
        <v>1</v>
      </c>
      <c r="K483" s="326" t="s">
        <v>61</v>
      </c>
      <c r="L483" s="339">
        <v>1</v>
      </c>
      <c r="M483" s="183">
        <v>335</v>
      </c>
      <c r="N483" s="153">
        <v>1944</v>
      </c>
      <c r="O483" s="216"/>
      <c r="P483" s="163"/>
      <c r="Q483" s="216"/>
      <c r="R483" s="153">
        <v>1940</v>
      </c>
      <c r="S483" s="183" t="s">
        <v>62</v>
      </c>
      <c r="T483" s="184"/>
      <c r="U483" s="189"/>
      <c r="V483" s="125"/>
      <c r="W483" s="353" t="s">
        <v>1267</v>
      </c>
      <c r="X483" s="216" t="s">
        <v>64</v>
      </c>
      <c r="Y483" s="216" t="s">
        <v>65</v>
      </c>
      <c r="Z483" s="129"/>
      <c r="AA483" s="214"/>
      <c r="AB483" s="215"/>
      <c r="AC483" s="215">
        <v>27173</v>
      </c>
      <c r="AD483" s="216"/>
      <c r="AE483" s="173"/>
      <c r="AF483" s="173"/>
      <c r="AG483" s="173">
        <v>1974</v>
      </c>
      <c r="AH483" s="173">
        <v>1970</v>
      </c>
      <c r="AI483" s="173"/>
      <c r="AJ483" s="189"/>
      <c r="AK483" s="173"/>
      <c r="AL483" s="317"/>
      <c r="AM483" s="175" t="s">
        <v>67</v>
      </c>
      <c r="AN483" s="153"/>
      <c r="AO483" s="153"/>
      <c r="AP483" s="153"/>
      <c r="AQ483" s="131"/>
      <c r="AR483" s="175"/>
      <c r="AS483" s="153"/>
      <c r="AT483" s="153"/>
      <c r="AU483" s="153"/>
      <c r="AV483" s="390"/>
      <c r="AW483" s="153">
        <f t="shared" ca="1" si="7"/>
        <v>82</v>
      </c>
    </row>
    <row r="484" spans="1:49" ht="45" customHeight="1" outlineLevel="1" x14ac:dyDescent="0.2">
      <c r="A484" s="245"/>
      <c r="B484" s="183" t="s">
        <v>55</v>
      </c>
      <c r="E484" s="175" t="s">
        <v>688</v>
      </c>
      <c r="F484" s="153" t="s">
        <v>689</v>
      </c>
      <c r="G484" s="131" t="s">
        <v>690</v>
      </c>
      <c r="H484" s="175" t="s">
        <v>59</v>
      </c>
      <c r="I484" s="183" t="s">
        <v>326</v>
      </c>
      <c r="J484" s="173">
        <v>1</v>
      </c>
      <c r="K484" s="326" t="s">
        <v>61</v>
      </c>
      <c r="L484" s="339">
        <v>1</v>
      </c>
      <c r="M484" s="183">
        <v>336</v>
      </c>
      <c r="N484" s="153">
        <v>1944</v>
      </c>
      <c r="P484" s="163"/>
      <c r="R484" s="153">
        <v>1940</v>
      </c>
      <c r="S484" s="183" t="s">
        <v>62</v>
      </c>
      <c r="T484" s="184"/>
      <c r="U484" s="189"/>
      <c r="V484" s="125"/>
      <c r="W484" s="352" t="s">
        <v>1268</v>
      </c>
      <c r="X484" s="216" t="s">
        <v>64</v>
      </c>
      <c r="Y484" s="216" t="s">
        <v>65</v>
      </c>
      <c r="Z484" s="129" t="s">
        <v>66</v>
      </c>
      <c r="AA484" s="214"/>
      <c r="AB484" s="215">
        <v>18406</v>
      </c>
      <c r="AC484" s="215">
        <v>18406</v>
      </c>
      <c r="AD484" s="216"/>
      <c r="AG484" s="173">
        <v>1950</v>
      </c>
      <c r="AH484" s="173">
        <v>1950</v>
      </c>
      <c r="AI484" s="173"/>
      <c r="AJ484" s="189"/>
      <c r="AK484" s="173"/>
      <c r="AL484" s="317"/>
      <c r="AM484" s="175" t="s">
        <v>67</v>
      </c>
      <c r="AO484" s="153" t="s">
        <v>67</v>
      </c>
      <c r="AQ484" s="131" t="s">
        <v>81</v>
      </c>
      <c r="AU484" s="153"/>
      <c r="AV484" s="390"/>
      <c r="AW484" s="153">
        <f t="shared" ca="1" si="7"/>
        <v>82</v>
      </c>
    </row>
    <row r="485" spans="1:49" ht="45" customHeight="1" x14ac:dyDescent="0.2">
      <c r="A485" s="245"/>
      <c r="B485" s="183" t="s">
        <v>55</v>
      </c>
      <c r="E485" s="175" t="s">
        <v>56</v>
      </c>
      <c r="F485" s="153" t="s">
        <v>57</v>
      </c>
      <c r="G485" s="131" t="s">
        <v>1269</v>
      </c>
      <c r="H485" s="175" t="s">
        <v>59</v>
      </c>
      <c r="I485" s="183" t="s">
        <v>1270</v>
      </c>
      <c r="J485" s="173">
        <v>1</v>
      </c>
      <c r="K485" s="326" t="s">
        <v>61</v>
      </c>
      <c r="L485" s="339">
        <v>1</v>
      </c>
      <c r="M485" s="183">
        <v>337</v>
      </c>
      <c r="N485" s="153">
        <v>1944</v>
      </c>
      <c r="P485" s="163"/>
      <c r="R485" s="153">
        <v>1940</v>
      </c>
      <c r="S485" s="183" t="s">
        <v>62</v>
      </c>
      <c r="T485" s="184"/>
      <c r="U485" s="189"/>
      <c r="V485" s="125"/>
      <c r="W485" s="352" t="s">
        <v>1271</v>
      </c>
      <c r="X485" s="216" t="s">
        <v>64</v>
      </c>
      <c r="Y485" s="216" t="s">
        <v>65</v>
      </c>
      <c r="Z485" s="129" t="s">
        <v>66</v>
      </c>
      <c r="AA485" s="214"/>
      <c r="AB485" s="215">
        <v>20106</v>
      </c>
      <c r="AC485" s="215"/>
      <c r="AD485" s="153"/>
      <c r="AE485" s="173">
        <v>1953</v>
      </c>
      <c r="AF485" s="173">
        <v>17</v>
      </c>
      <c r="AG485" s="173">
        <v>1955</v>
      </c>
      <c r="AH485" s="173">
        <v>1950</v>
      </c>
      <c r="AI485" s="173"/>
      <c r="AJ485" s="189"/>
      <c r="AK485" s="173"/>
      <c r="AL485" s="317"/>
      <c r="AM485" s="175" t="s">
        <v>67</v>
      </c>
      <c r="AQ485" s="131"/>
      <c r="AU485" s="153"/>
      <c r="AV485" s="390"/>
      <c r="AW485" s="153">
        <f t="shared" ca="1" si="7"/>
        <v>82</v>
      </c>
    </row>
    <row r="486" spans="1:49" ht="45" customHeight="1" x14ac:dyDescent="0.2">
      <c r="A486" s="245"/>
      <c r="B486" s="183" t="s">
        <v>55</v>
      </c>
      <c r="E486" s="175" t="s">
        <v>91</v>
      </c>
      <c r="F486" s="153" t="s">
        <v>187</v>
      </c>
      <c r="G486" s="131" t="s">
        <v>1272</v>
      </c>
      <c r="H486" s="175" t="s">
        <v>65</v>
      </c>
      <c r="I486" s="183" t="s">
        <v>1273</v>
      </c>
      <c r="J486" s="173">
        <v>1</v>
      </c>
      <c r="K486" s="326" t="s">
        <v>61</v>
      </c>
      <c r="L486" s="339">
        <v>1</v>
      </c>
      <c r="M486" s="183">
        <v>338</v>
      </c>
      <c r="N486" s="153">
        <v>1944</v>
      </c>
      <c r="P486" s="163"/>
      <c r="R486" s="153">
        <v>1940</v>
      </c>
      <c r="S486" s="183" t="s">
        <v>62</v>
      </c>
      <c r="T486" s="184"/>
      <c r="U486" s="189"/>
      <c r="V486" s="125"/>
      <c r="W486" s="352" t="s">
        <v>1274</v>
      </c>
      <c r="X486" s="216" t="s">
        <v>64</v>
      </c>
      <c r="Y486" s="216" t="s">
        <v>65</v>
      </c>
      <c r="Z486" s="129"/>
      <c r="AA486" s="214"/>
      <c r="AB486" s="215"/>
      <c r="AC486" s="215">
        <v>18255</v>
      </c>
      <c r="AD486" s="216"/>
      <c r="AG486" s="173">
        <v>1949</v>
      </c>
      <c r="AH486" s="173">
        <v>1940</v>
      </c>
      <c r="AI486" s="173"/>
      <c r="AJ486" s="189"/>
      <c r="AK486" s="173"/>
      <c r="AL486" s="317"/>
      <c r="AM486" s="175" t="s">
        <v>67</v>
      </c>
      <c r="AQ486" s="131"/>
      <c r="AU486" s="153"/>
      <c r="AV486" s="390"/>
      <c r="AW486" s="153">
        <f t="shared" ca="1" si="7"/>
        <v>82</v>
      </c>
    </row>
    <row r="487" spans="1:49" ht="45" customHeight="1" x14ac:dyDescent="0.2">
      <c r="A487" s="245"/>
      <c r="B487" s="183" t="s">
        <v>55</v>
      </c>
      <c r="C487" s="136" t="s">
        <v>1275</v>
      </c>
      <c r="E487" s="175" t="s">
        <v>91</v>
      </c>
      <c r="F487" s="153" t="s">
        <v>698</v>
      </c>
      <c r="G487" s="131" t="s">
        <v>699</v>
      </c>
      <c r="H487" s="175" t="s">
        <v>65</v>
      </c>
      <c r="I487" s="203" t="s">
        <v>1276</v>
      </c>
      <c r="J487" s="173">
        <v>1</v>
      </c>
      <c r="K487" s="326"/>
      <c r="L487" s="339">
        <v>1</v>
      </c>
      <c r="M487" s="183">
        <v>339</v>
      </c>
      <c r="P487" s="163"/>
      <c r="R487" s="153">
        <v>1940</v>
      </c>
      <c r="S487" s="183" t="s">
        <v>243</v>
      </c>
      <c r="T487" s="184"/>
      <c r="U487" s="189"/>
      <c r="V487" s="125"/>
      <c r="W487" s="352" t="s">
        <v>70</v>
      </c>
      <c r="X487" s="216" t="s">
        <v>64</v>
      </c>
      <c r="Y487" s="216" t="s">
        <v>65</v>
      </c>
      <c r="Z487" s="129"/>
      <c r="AA487" s="214"/>
      <c r="AB487" s="215"/>
      <c r="AC487" s="215"/>
      <c r="AD487" s="216"/>
      <c r="AI487" s="173"/>
      <c r="AJ487" s="237">
        <v>36283</v>
      </c>
      <c r="AK487" s="173">
        <v>1990</v>
      </c>
      <c r="AL487" s="317"/>
      <c r="AQ487" s="131"/>
      <c r="AU487" s="153"/>
      <c r="AV487" s="390"/>
      <c r="AW487" s="153" t="str">
        <f t="shared" ca="1" si="7"/>
        <v/>
      </c>
    </row>
    <row r="488" spans="1:49" ht="45" customHeight="1" x14ac:dyDescent="0.2">
      <c r="A488" s="245"/>
      <c r="B488" s="183" t="s">
        <v>55</v>
      </c>
      <c r="E488" s="175" t="s">
        <v>91</v>
      </c>
      <c r="F488" s="153" t="s">
        <v>187</v>
      </c>
      <c r="G488" s="131" t="s">
        <v>339</v>
      </c>
      <c r="H488" s="175" t="s">
        <v>59</v>
      </c>
      <c r="I488" s="183" t="s">
        <v>1277</v>
      </c>
      <c r="J488" s="173">
        <v>1</v>
      </c>
      <c r="K488" s="326" t="s">
        <v>61</v>
      </c>
      <c r="L488" s="339">
        <v>1</v>
      </c>
      <c r="M488" s="183">
        <v>340</v>
      </c>
      <c r="P488" s="163"/>
      <c r="R488" s="153">
        <v>1940</v>
      </c>
      <c r="S488" s="183" t="s">
        <v>62</v>
      </c>
      <c r="T488" s="184"/>
      <c r="U488" s="189"/>
      <c r="V488" s="125"/>
      <c r="W488" s="352" t="s">
        <v>1278</v>
      </c>
      <c r="X488" s="216" t="s">
        <v>64</v>
      </c>
      <c r="Y488" s="216" t="s">
        <v>65</v>
      </c>
      <c r="Z488" s="129" t="s">
        <v>66</v>
      </c>
      <c r="AA488" s="214"/>
      <c r="AB488" s="215"/>
      <c r="AC488" s="215">
        <v>19504</v>
      </c>
      <c r="AD488" s="216"/>
      <c r="AG488" s="173">
        <v>1953</v>
      </c>
      <c r="AH488" s="173">
        <v>1950</v>
      </c>
      <c r="AI488" s="173"/>
      <c r="AJ488" s="189"/>
      <c r="AK488" s="173"/>
      <c r="AL488" s="317"/>
      <c r="AM488" s="175" t="s">
        <v>67</v>
      </c>
      <c r="AQ488" s="131"/>
      <c r="AU488" s="153"/>
      <c r="AV488" s="390"/>
      <c r="AW488" s="153" t="str">
        <f t="shared" ca="1" si="7"/>
        <v/>
      </c>
    </row>
    <row r="489" spans="1:49" ht="45" customHeight="1" x14ac:dyDescent="0.2">
      <c r="A489" s="245"/>
      <c r="B489" s="183" t="s">
        <v>55</v>
      </c>
      <c r="E489" s="175" t="s">
        <v>688</v>
      </c>
      <c r="F489" s="153" t="s">
        <v>689</v>
      </c>
      <c r="G489" s="131" t="s">
        <v>690</v>
      </c>
      <c r="H489" s="175" t="s">
        <v>65</v>
      </c>
      <c r="I489" s="183" t="s">
        <v>1279</v>
      </c>
      <c r="J489" s="173">
        <v>1</v>
      </c>
      <c r="K489" s="326" t="s">
        <v>61</v>
      </c>
      <c r="L489" s="339">
        <v>1</v>
      </c>
      <c r="M489" s="183">
        <v>341</v>
      </c>
      <c r="N489" s="153">
        <v>1943</v>
      </c>
      <c r="P489" s="163"/>
      <c r="R489" s="153">
        <v>1940</v>
      </c>
      <c r="S489" s="183" t="s">
        <v>62</v>
      </c>
      <c r="T489" s="184"/>
      <c r="U489" s="189"/>
      <c r="V489" s="125"/>
      <c r="W489" s="352" t="s">
        <v>1280</v>
      </c>
      <c r="X489" s="216" t="s">
        <v>64</v>
      </c>
      <c r="Y489" s="216" t="s">
        <v>65</v>
      </c>
      <c r="Z489" s="129"/>
      <c r="AA489" s="214"/>
      <c r="AB489" s="215">
        <v>16305</v>
      </c>
      <c r="AC489" s="215">
        <v>16305</v>
      </c>
      <c r="AD489" s="216"/>
      <c r="AG489" s="173">
        <v>1944</v>
      </c>
      <c r="AH489" s="173">
        <v>1940</v>
      </c>
      <c r="AI489" s="173"/>
      <c r="AJ489" s="189"/>
      <c r="AK489" s="173"/>
      <c r="AL489" s="317"/>
      <c r="AM489" s="175" t="s">
        <v>67</v>
      </c>
      <c r="AO489" s="153" t="s">
        <v>67</v>
      </c>
      <c r="AQ489" s="131" t="s">
        <v>81</v>
      </c>
      <c r="AU489" s="153"/>
      <c r="AV489" s="390"/>
      <c r="AW489" s="153">
        <f t="shared" ca="1" si="7"/>
        <v>83</v>
      </c>
    </row>
    <row r="490" spans="1:49" ht="45" customHeight="1" x14ac:dyDescent="0.2">
      <c r="A490" s="245"/>
      <c r="B490" s="183" t="s">
        <v>55</v>
      </c>
      <c r="E490" s="175" t="s">
        <v>56</v>
      </c>
      <c r="F490" s="153" t="s">
        <v>559</v>
      </c>
      <c r="G490" s="131" t="s">
        <v>560</v>
      </c>
      <c r="H490" s="175" t="s">
        <v>65</v>
      </c>
      <c r="I490" s="183" t="s">
        <v>1281</v>
      </c>
      <c r="J490" s="173">
        <v>1</v>
      </c>
      <c r="K490" s="326" t="s">
        <v>61</v>
      </c>
      <c r="L490" s="339">
        <v>1</v>
      </c>
      <c r="M490" s="183">
        <v>342</v>
      </c>
      <c r="N490" s="153">
        <v>1944</v>
      </c>
      <c r="P490" s="163"/>
      <c r="R490" s="153">
        <v>1940</v>
      </c>
      <c r="S490" s="183" t="s">
        <v>62</v>
      </c>
      <c r="T490" s="184"/>
      <c r="U490" s="189"/>
      <c r="V490" s="125"/>
      <c r="W490" s="352" t="s">
        <v>1282</v>
      </c>
      <c r="X490" s="216" t="s">
        <v>64</v>
      </c>
      <c r="Y490" s="216" t="s">
        <v>65</v>
      </c>
      <c r="Z490" s="129"/>
      <c r="AA490" s="214"/>
      <c r="AB490" s="215">
        <v>18293</v>
      </c>
      <c r="AC490" s="215"/>
      <c r="AD490" s="153"/>
      <c r="AG490" s="173">
        <v>1950</v>
      </c>
      <c r="AH490" s="173">
        <v>1950</v>
      </c>
      <c r="AI490" s="173"/>
      <c r="AJ490" s="189"/>
      <c r="AK490" s="173"/>
      <c r="AL490" s="317"/>
      <c r="AM490" s="175" t="s">
        <v>67</v>
      </c>
      <c r="AN490" s="153" t="s">
        <v>81</v>
      </c>
      <c r="AO490" s="153" t="s">
        <v>108</v>
      </c>
      <c r="AP490" s="153" t="s">
        <v>81</v>
      </c>
      <c r="AQ490" s="131"/>
      <c r="AR490" s="175" t="s">
        <v>81</v>
      </c>
      <c r="AT490" s="153">
        <v>2016</v>
      </c>
      <c r="AU490" s="153" t="s">
        <v>7855</v>
      </c>
      <c r="AV490" s="390"/>
      <c r="AW490" s="153">
        <f t="shared" ca="1" si="7"/>
        <v>82</v>
      </c>
    </row>
    <row r="491" spans="1:49" ht="45" customHeight="1" outlineLevel="1" x14ac:dyDescent="0.2">
      <c r="A491" s="245"/>
      <c r="B491" s="183" t="s">
        <v>55</v>
      </c>
      <c r="E491" s="175" t="s">
        <v>91</v>
      </c>
      <c r="F491" s="153" t="s">
        <v>698</v>
      </c>
      <c r="G491" s="131" t="s">
        <v>1283</v>
      </c>
      <c r="H491" s="175" t="s">
        <v>59</v>
      </c>
      <c r="I491" s="183" t="s">
        <v>1284</v>
      </c>
      <c r="J491" s="173">
        <v>1</v>
      </c>
      <c r="K491" s="326" t="s">
        <v>61</v>
      </c>
      <c r="L491" s="339">
        <v>1</v>
      </c>
      <c r="M491" s="183">
        <v>343</v>
      </c>
      <c r="N491" s="153">
        <v>1944</v>
      </c>
      <c r="P491" s="163"/>
      <c r="R491" s="153">
        <v>1940</v>
      </c>
      <c r="S491" s="183" t="s">
        <v>62</v>
      </c>
      <c r="T491" s="184"/>
      <c r="U491" s="189"/>
      <c r="V491" s="125"/>
      <c r="W491" s="352" t="s">
        <v>1285</v>
      </c>
      <c r="X491" s="216" t="s">
        <v>64</v>
      </c>
      <c r="Y491" s="216" t="s">
        <v>65</v>
      </c>
      <c r="Z491" s="129" t="s">
        <v>66</v>
      </c>
      <c r="AA491" s="214"/>
      <c r="AB491" s="215">
        <v>16371</v>
      </c>
      <c r="AC491" s="215">
        <v>16371</v>
      </c>
      <c r="AD491" s="216"/>
      <c r="AG491" s="173">
        <v>1944</v>
      </c>
      <c r="AH491" s="173">
        <v>1940</v>
      </c>
      <c r="AI491" s="173"/>
      <c r="AJ491" s="189"/>
      <c r="AK491" s="173"/>
      <c r="AL491" s="317"/>
      <c r="AM491" s="175" t="s">
        <v>67</v>
      </c>
      <c r="AQ491" s="131"/>
      <c r="AU491" s="153"/>
      <c r="AV491" s="390"/>
      <c r="AW491" s="153">
        <f t="shared" ca="1" si="7"/>
        <v>82</v>
      </c>
    </row>
    <row r="492" spans="1:49" ht="45" customHeight="1" outlineLevel="1" x14ac:dyDescent="0.2">
      <c r="A492" s="245"/>
      <c r="B492" s="183" t="s">
        <v>55</v>
      </c>
      <c r="D492" s="131" t="s">
        <v>7976</v>
      </c>
      <c r="E492" s="318" t="s">
        <v>91</v>
      </c>
      <c r="F492" s="154" t="s">
        <v>92</v>
      </c>
      <c r="G492" s="418" t="s">
        <v>1049</v>
      </c>
      <c r="H492" s="318" t="s">
        <v>59</v>
      </c>
      <c r="I492" s="202" t="s">
        <v>457</v>
      </c>
      <c r="J492" s="173">
        <v>1</v>
      </c>
      <c r="K492" s="326" t="s">
        <v>61</v>
      </c>
      <c r="L492" s="339">
        <v>1</v>
      </c>
      <c r="M492" s="183">
        <v>344</v>
      </c>
      <c r="P492" s="163"/>
      <c r="R492" s="153">
        <v>1940</v>
      </c>
      <c r="S492" s="183" t="s">
        <v>62</v>
      </c>
      <c r="T492" s="184"/>
      <c r="U492" s="189"/>
      <c r="V492" s="125"/>
      <c r="W492" s="318" t="s">
        <v>1286</v>
      </c>
      <c r="X492" s="283" t="s">
        <v>64</v>
      </c>
      <c r="Y492" s="283" t="s">
        <v>65</v>
      </c>
      <c r="Z492" s="351" t="s">
        <v>66</v>
      </c>
      <c r="AA492" s="214"/>
      <c r="AB492" s="215">
        <v>16404</v>
      </c>
      <c r="AC492" s="215"/>
      <c r="AD492" s="153"/>
      <c r="AG492" s="173">
        <v>1944</v>
      </c>
      <c r="AH492" s="173">
        <v>1940</v>
      </c>
      <c r="AI492" s="173"/>
      <c r="AJ492" s="189"/>
      <c r="AK492" s="173"/>
      <c r="AL492" s="317"/>
      <c r="AM492" s="175" t="s">
        <v>67</v>
      </c>
      <c r="AO492" s="153" t="s">
        <v>144</v>
      </c>
      <c r="AQ492" s="131" t="s">
        <v>112</v>
      </c>
      <c r="AU492" s="153"/>
      <c r="AV492" s="390"/>
      <c r="AW492" s="153" t="str">
        <f t="shared" ca="1" si="7"/>
        <v/>
      </c>
    </row>
    <row r="493" spans="1:49" ht="45" customHeight="1" outlineLevel="1" x14ac:dyDescent="0.2">
      <c r="A493" s="245"/>
      <c r="B493" s="183" t="s">
        <v>55</v>
      </c>
      <c r="D493" s="131" t="s">
        <v>7977</v>
      </c>
      <c r="E493" s="175" t="s">
        <v>1055</v>
      </c>
      <c r="F493" s="153" t="s">
        <v>1056</v>
      </c>
      <c r="G493" s="131" t="s">
        <v>1287</v>
      </c>
      <c r="H493" s="175" t="s">
        <v>59</v>
      </c>
      <c r="I493" s="183" t="s">
        <v>1288</v>
      </c>
      <c r="J493" s="173">
        <v>1</v>
      </c>
      <c r="K493" s="326" t="s">
        <v>61</v>
      </c>
      <c r="L493" s="339">
        <v>1</v>
      </c>
      <c r="M493" s="183">
        <v>345</v>
      </c>
      <c r="N493" s="153">
        <v>1942</v>
      </c>
      <c r="P493" s="163"/>
      <c r="R493" s="153">
        <v>1940</v>
      </c>
      <c r="S493" s="183" t="s">
        <v>62</v>
      </c>
      <c r="T493" s="184"/>
      <c r="U493" s="189"/>
      <c r="V493" s="125"/>
      <c r="W493" s="352" t="s">
        <v>1289</v>
      </c>
      <c r="X493" s="216" t="s">
        <v>64</v>
      </c>
      <c r="Y493" s="216" t="s">
        <v>65</v>
      </c>
      <c r="Z493" s="129" t="s">
        <v>66</v>
      </c>
      <c r="AA493" s="214"/>
      <c r="AB493" s="215"/>
      <c r="AC493" s="215">
        <v>18366</v>
      </c>
      <c r="AD493" s="216"/>
      <c r="AG493" s="173">
        <v>1950</v>
      </c>
      <c r="AH493" s="173">
        <v>1950</v>
      </c>
      <c r="AI493" s="173"/>
      <c r="AJ493" s="189"/>
      <c r="AK493" s="173"/>
      <c r="AL493" s="317"/>
      <c r="AM493" s="175" t="s">
        <v>67</v>
      </c>
      <c r="AQ493" s="131"/>
      <c r="AU493" s="153" t="s">
        <v>1290</v>
      </c>
      <c r="AV493" s="390"/>
      <c r="AW493" s="153">
        <f t="shared" ca="1" si="7"/>
        <v>84</v>
      </c>
    </row>
    <row r="494" spans="1:49" ht="45" customHeight="1" outlineLevel="1" x14ac:dyDescent="0.2">
      <c r="A494" s="245"/>
      <c r="B494" s="183" t="s">
        <v>55</v>
      </c>
      <c r="D494" s="131" t="s">
        <v>7977</v>
      </c>
      <c r="E494" s="175" t="s">
        <v>1055</v>
      </c>
      <c r="F494" s="153" t="s">
        <v>1056</v>
      </c>
      <c r="G494" s="131" t="s">
        <v>1287</v>
      </c>
      <c r="H494" s="175" t="s">
        <v>59</v>
      </c>
      <c r="I494" s="183" t="s">
        <v>1291</v>
      </c>
      <c r="J494" s="173">
        <v>1</v>
      </c>
      <c r="K494" s="326" t="s">
        <v>61</v>
      </c>
      <c r="L494" s="339">
        <v>0</v>
      </c>
      <c r="M494" s="183">
        <v>345</v>
      </c>
      <c r="N494" s="153">
        <v>1942</v>
      </c>
      <c r="P494" s="163"/>
      <c r="R494" s="153">
        <v>1940</v>
      </c>
      <c r="S494" s="183" t="s">
        <v>62</v>
      </c>
      <c r="T494" s="184"/>
      <c r="U494" s="189"/>
      <c r="V494" s="125"/>
      <c r="W494" s="352" t="s">
        <v>1292</v>
      </c>
      <c r="X494" s="216" t="s">
        <v>64</v>
      </c>
      <c r="Y494" s="216" t="s">
        <v>65</v>
      </c>
      <c r="Z494" s="129" t="s">
        <v>66</v>
      </c>
      <c r="AA494" s="214"/>
      <c r="AB494" s="215"/>
      <c r="AC494" s="215">
        <v>18366</v>
      </c>
      <c r="AD494" s="216"/>
      <c r="AG494" s="173">
        <v>1950</v>
      </c>
      <c r="AH494" s="173">
        <v>1950</v>
      </c>
      <c r="AI494" s="173"/>
      <c r="AJ494" s="189"/>
      <c r="AK494" s="173"/>
      <c r="AL494" s="317"/>
      <c r="AM494" s="175" t="s">
        <v>67</v>
      </c>
      <c r="AQ494" s="131"/>
      <c r="AU494" s="153" t="s">
        <v>1290</v>
      </c>
      <c r="AV494" s="390"/>
      <c r="AW494" s="153">
        <f t="shared" ca="1" si="7"/>
        <v>84</v>
      </c>
    </row>
    <row r="495" spans="1:49" ht="45" customHeight="1" outlineLevel="1" x14ac:dyDescent="0.2">
      <c r="A495" s="245"/>
      <c r="B495" s="183" t="s">
        <v>55</v>
      </c>
      <c r="D495" s="131" t="s">
        <v>7977</v>
      </c>
      <c r="E495" s="175" t="s">
        <v>1055</v>
      </c>
      <c r="F495" s="153" t="s">
        <v>1056</v>
      </c>
      <c r="G495" s="131" t="s">
        <v>1287</v>
      </c>
      <c r="H495" s="175" t="s">
        <v>59</v>
      </c>
      <c r="I495" s="183" t="s">
        <v>324</v>
      </c>
      <c r="J495" s="173">
        <v>1</v>
      </c>
      <c r="K495" s="326" t="s">
        <v>61</v>
      </c>
      <c r="L495" s="339">
        <v>0</v>
      </c>
      <c r="M495" s="183">
        <v>345</v>
      </c>
      <c r="N495" s="153">
        <v>1942</v>
      </c>
      <c r="P495" s="163"/>
      <c r="R495" s="153">
        <v>1940</v>
      </c>
      <c r="S495" s="183" t="s">
        <v>62</v>
      </c>
      <c r="T495" s="184"/>
      <c r="U495" s="189"/>
      <c r="V495" s="125"/>
      <c r="W495" s="352" t="s">
        <v>1293</v>
      </c>
      <c r="X495" s="216" t="s">
        <v>64</v>
      </c>
      <c r="Y495" s="216" t="s">
        <v>65</v>
      </c>
      <c r="Z495" s="129" t="s">
        <v>66</v>
      </c>
      <c r="AA495" s="214"/>
      <c r="AB495" s="215"/>
      <c r="AC495" s="215">
        <v>18366</v>
      </c>
      <c r="AD495" s="216"/>
      <c r="AG495" s="173">
        <v>1950</v>
      </c>
      <c r="AH495" s="173">
        <v>1950</v>
      </c>
      <c r="AI495" s="173"/>
      <c r="AJ495" s="189"/>
      <c r="AK495" s="173"/>
      <c r="AL495" s="317"/>
      <c r="AM495" s="175" t="s">
        <v>67</v>
      </c>
      <c r="AQ495" s="131"/>
      <c r="AU495" s="153" t="s">
        <v>1290</v>
      </c>
      <c r="AV495" s="390"/>
      <c r="AW495" s="153">
        <f t="shared" ca="1" si="7"/>
        <v>84</v>
      </c>
    </row>
    <row r="496" spans="1:49" ht="45" customHeight="1" outlineLevel="1" x14ac:dyDescent="0.2">
      <c r="A496" s="245"/>
      <c r="B496" s="183" t="s">
        <v>55</v>
      </c>
      <c r="D496" s="131" t="s">
        <v>7977</v>
      </c>
      <c r="E496" s="175" t="s">
        <v>1055</v>
      </c>
      <c r="F496" s="153" t="s">
        <v>1056</v>
      </c>
      <c r="G496" s="131" t="s">
        <v>1287</v>
      </c>
      <c r="H496" s="175" t="s">
        <v>59</v>
      </c>
      <c r="I496" s="183" t="s">
        <v>1294</v>
      </c>
      <c r="J496" s="173">
        <v>1</v>
      </c>
      <c r="K496" s="326" t="s">
        <v>61</v>
      </c>
      <c r="L496" s="339">
        <v>0</v>
      </c>
      <c r="M496" s="183">
        <v>345</v>
      </c>
      <c r="N496" s="153">
        <v>1942</v>
      </c>
      <c r="P496" s="163"/>
      <c r="R496" s="153">
        <v>1940</v>
      </c>
      <c r="S496" s="183" t="s">
        <v>62</v>
      </c>
      <c r="T496" s="184"/>
      <c r="U496" s="189"/>
      <c r="V496" s="125"/>
      <c r="W496" s="352" t="s">
        <v>1295</v>
      </c>
      <c r="X496" s="216" t="s">
        <v>64</v>
      </c>
      <c r="Y496" s="216" t="s">
        <v>65</v>
      </c>
      <c r="Z496" s="129" t="s">
        <v>66</v>
      </c>
      <c r="AA496" s="214"/>
      <c r="AB496" s="215"/>
      <c r="AC496" s="215">
        <v>18366</v>
      </c>
      <c r="AD496" s="216"/>
      <c r="AG496" s="173">
        <v>1950</v>
      </c>
      <c r="AH496" s="173">
        <v>1950</v>
      </c>
      <c r="AI496" s="173"/>
      <c r="AJ496" s="189"/>
      <c r="AK496" s="173"/>
      <c r="AL496" s="317"/>
      <c r="AM496" s="175" t="s">
        <v>67</v>
      </c>
      <c r="AQ496" s="131"/>
      <c r="AU496" s="153" t="s">
        <v>1290</v>
      </c>
      <c r="AV496" s="390"/>
      <c r="AW496" s="153">
        <f t="shared" ca="1" si="7"/>
        <v>84</v>
      </c>
    </row>
    <row r="497" spans="1:49" ht="45" customHeight="1" outlineLevel="1" x14ac:dyDescent="0.2">
      <c r="A497" s="245"/>
      <c r="B497" s="183" t="s">
        <v>55</v>
      </c>
      <c r="D497" s="131" t="s">
        <v>7977</v>
      </c>
      <c r="E497" s="175" t="s">
        <v>1055</v>
      </c>
      <c r="F497" s="153" t="s">
        <v>1056</v>
      </c>
      <c r="G497" s="131" t="s">
        <v>1287</v>
      </c>
      <c r="H497" s="175" t="s">
        <v>59</v>
      </c>
      <c r="I497" s="183" t="s">
        <v>194</v>
      </c>
      <c r="J497" s="173">
        <v>1</v>
      </c>
      <c r="K497" s="326" t="s">
        <v>61</v>
      </c>
      <c r="L497" s="339">
        <v>0</v>
      </c>
      <c r="M497" s="183">
        <v>345</v>
      </c>
      <c r="N497" s="153">
        <v>1942</v>
      </c>
      <c r="P497" s="163"/>
      <c r="R497" s="153">
        <v>1940</v>
      </c>
      <c r="S497" s="183" t="s">
        <v>62</v>
      </c>
      <c r="T497" s="184"/>
      <c r="U497" s="189"/>
      <c r="V497" s="125"/>
      <c r="W497" s="352" t="s">
        <v>1296</v>
      </c>
      <c r="X497" s="216" t="s">
        <v>64</v>
      </c>
      <c r="Y497" s="216" t="s">
        <v>65</v>
      </c>
      <c r="Z497" s="129" t="s">
        <v>66</v>
      </c>
      <c r="AA497" s="214"/>
      <c r="AB497" s="215"/>
      <c r="AC497" s="215">
        <v>18366</v>
      </c>
      <c r="AD497" s="216"/>
      <c r="AG497" s="173">
        <v>1950</v>
      </c>
      <c r="AH497" s="173">
        <v>1950</v>
      </c>
      <c r="AI497" s="173"/>
      <c r="AJ497" s="189"/>
      <c r="AK497" s="173"/>
      <c r="AL497" s="317"/>
      <c r="AM497" s="175" t="s">
        <v>67</v>
      </c>
      <c r="AQ497" s="131"/>
      <c r="AU497" s="153" t="s">
        <v>1290</v>
      </c>
      <c r="AV497" s="390"/>
      <c r="AW497" s="153">
        <f t="shared" ca="1" si="7"/>
        <v>84</v>
      </c>
    </row>
    <row r="498" spans="1:49" ht="45" customHeight="1" outlineLevel="1" x14ac:dyDescent="0.2">
      <c r="A498" s="245"/>
      <c r="B498" s="183" t="s">
        <v>55</v>
      </c>
      <c r="D498" s="131" t="s">
        <v>7977</v>
      </c>
      <c r="E498" s="175" t="s">
        <v>1055</v>
      </c>
      <c r="F498" s="153" t="s">
        <v>1056</v>
      </c>
      <c r="G498" s="131" t="s">
        <v>1287</v>
      </c>
      <c r="H498" s="175" t="s">
        <v>65</v>
      </c>
      <c r="I498" s="183" t="s">
        <v>1297</v>
      </c>
      <c r="J498" s="173">
        <v>1</v>
      </c>
      <c r="K498" s="326" t="s">
        <v>61</v>
      </c>
      <c r="L498" s="339">
        <v>0</v>
      </c>
      <c r="M498" s="183">
        <v>345</v>
      </c>
      <c r="N498" s="153">
        <v>1942</v>
      </c>
      <c r="P498" s="163"/>
      <c r="R498" s="153">
        <v>1940</v>
      </c>
      <c r="S498" s="183" t="s">
        <v>62</v>
      </c>
      <c r="T498" s="184"/>
      <c r="U498" s="189"/>
      <c r="V498" s="125"/>
      <c r="W498" s="352" t="s">
        <v>1298</v>
      </c>
      <c r="X498" s="216" t="s">
        <v>64</v>
      </c>
      <c r="Y498" s="216" t="s">
        <v>65</v>
      </c>
      <c r="Z498" s="129"/>
      <c r="AA498" s="214"/>
      <c r="AB498" s="215">
        <v>18475</v>
      </c>
      <c r="AC498" s="215"/>
      <c r="AD498" s="153"/>
      <c r="AG498" s="173">
        <v>1950</v>
      </c>
      <c r="AH498" s="173">
        <v>1950</v>
      </c>
      <c r="AI498" s="173"/>
      <c r="AJ498" s="189"/>
      <c r="AK498" s="173"/>
      <c r="AL498" s="317"/>
      <c r="AM498" s="175" t="s">
        <v>67</v>
      </c>
      <c r="AQ498" s="131"/>
      <c r="AU498" s="153"/>
      <c r="AV498" s="390"/>
      <c r="AW498" s="153">
        <f t="shared" ca="1" si="7"/>
        <v>84</v>
      </c>
    </row>
    <row r="499" spans="1:49" ht="45" customHeight="1" outlineLevel="1" x14ac:dyDescent="0.2">
      <c r="A499" s="245"/>
      <c r="B499" s="183" t="s">
        <v>55</v>
      </c>
      <c r="D499" s="131" t="s">
        <v>7977</v>
      </c>
      <c r="E499" s="175" t="s">
        <v>1055</v>
      </c>
      <c r="F499" s="153" t="s">
        <v>1056</v>
      </c>
      <c r="G499" s="131" t="s">
        <v>1287</v>
      </c>
      <c r="H499" s="175" t="s">
        <v>65</v>
      </c>
      <c r="I499" s="183" t="s">
        <v>577</v>
      </c>
      <c r="J499" s="173">
        <v>1</v>
      </c>
      <c r="K499" s="326" t="s">
        <v>61</v>
      </c>
      <c r="L499" s="339">
        <v>0</v>
      </c>
      <c r="M499" s="183">
        <v>345</v>
      </c>
      <c r="N499" s="153">
        <v>1942</v>
      </c>
      <c r="P499" s="163"/>
      <c r="R499" s="153">
        <v>1940</v>
      </c>
      <c r="S499" s="183" t="s">
        <v>62</v>
      </c>
      <c r="T499" s="184"/>
      <c r="U499" s="189"/>
      <c r="V499" s="125"/>
      <c r="W499" s="352" t="s">
        <v>1299</v>
      </c>
      <c r="X499" s="216" t="s">
        <v>64</v>
      </c>
      <c r="Y499" s="216" t="s">
        <v>65</v>
      </c>
      <c r="Z499" s="129"/>
      <c r="AA499" s="214"/>
      <c r="AB499" s="215"/>
      <c r="AC499" s="215">
        <v>18751</v>
      </c>
      <c r="AD499" s="216"/>
      <c r="AG499" s="173">
        <v>1951</v>
      </c>
      <c r="AH499" s="173">
        <v>1950</v>
      </c>
      <c r="AI499" s="173"/>
      <c r="AJ499" s="189"/>
      <c r="AK499" s="173"/>
      <c r="AL499" s="317"/>
      <c r="AM499" s="175" t="s">
        <v>67</v>
      </c>
      <c r="AQ499" s="131"/>
      <c r="AU499" s="153"/>
      <c r="AV499" s="390"/>
      <c r="AW499" s="153">
        <f t="shared" ca="1" si="7"/>
        <v>84</v>
      </c>
    </row>
    <row r="500" spans="1:49" ht="45" customHeight="1" outlineLevel="1" x14ac:dyDescent="0.2">
      <c r="A500" s="245"/>
      <c r="B500" s="183" t="s">
        <v>55</v>
      </c>
      <c r="D500" s="131" t="s">
        <v>7977</v>
      </c>
      <c r="E500" s="175" t="s">
        <v>1055</v>
      </c>
      <c r="F500" s="153" t="s">
        <v>1056</v>
      </c>
      <c r="G500" s="131" t="s">
        <v>1287</v>
      </c>
      <c r="H500" s="175" t="s">
        <v>76</v>
      </c>
      <c r="I500" s="183" t="s">
        <v>1300</v>
      </c>
      <c r="J500" s="173">
        <v>1</v>
      </c>
      <c r="K500" s="326" t="s">
        <v>61</v>
      </c>
      <c r="L500" s="339">
        <v>0</v>
      </c>
      <c r="M500" s="183">
        <v>345</v>
      </c>
      <c r="N500" s="153">
        <v>1942</v>
      </c>
      <c r="P500" s="163"/>
      <c r="R500" s="153">
        <v>1940</v>
      </c>
      <c r="S500" s="183" t="s">
        <v>62</v>
      </c>
      <c r="T500" s="184"/>
      <c r="U500" s="189"/>
      <c r="V500" s="125"/>
      <c r="W500" s="352" t="s">
        <v>1301</v>
      </c>
      <c r="X500" s="216" t="s">
        <v>64</v>
      </c>
      <c r="Y500" s="216" t="s">
        <v>76</v>
      </c>
      <c r="Z500" s="129"/>
      <c r="AA500" s="214">
        <v>28751</v>
      </c>
      <c r="AB500" s="215"/>
      <c r="AC500" s="215">
        <v>18751</v>
      </c>
      <c r="AD500" s="216"/>
      <c r="AG500" s="173">
        <v>1951</v>
      </c>
      <c r="AH500" s="173">
        <v>1950</v>
      </c>
      <c r="AI500" s="173"/>
      <c r="AJ500" s="189"/>
      <c r="AK500" s="173"/>
      <c r="AL500" s="317"/>
      <c r="AM500" s="175" t="s">
        <v>90</v>
      </c>
      <c r="AQ500" s="131"/>
      <c r="AU500" s="153"/>
      <c r="AV500" s="390"/>
      <c r="AW500" s="153">
        <f t="shared" ca="1" si="7"/>
        <v>84</v>
      </c>
    </row>
    <row r="501" spans="1:49" ht="45" customHeight="1" outlineLevel="1" x14ac:dyDescent="0.2">
      <c r="A501" s="245"/>
      <c r="B501" s="183" t="s">
        <v>55</v>
      </c>
      <c r="D501" s="131" t="s">
        <v>7977</v>
      </c>
      <c r="E501" s="175" t="s">
        <v>1055</v>
      </c>
      <c r="F501" s="153" t="s">
        <v>1056</v>
      </c>
      <c r="G501" s="131" t="s">
        <v>1287</v>
      </c>
      <c r="H501" s="175" t="s">
        <v>76</v>
      </c>
      <c r="I501" s="183" t="s">
        <v>1302</v>
      </c>
      <c r="J501" s="173">
        <v>1</v>
      </c>
      <c r="K501" s="326" t="s">
        <v>61</v>
      </c>
      <c r="L501" s="339">
        <v>0</v>
      </c>
      <c r="M501" s="183">
        <v>345</v>
      </c>
      <c r="N501" s="153">
        <v>1942</v>
      </c>
      <c r="P501" s="163"/>
      <c r="R501" s="153">
        <v>1940</v>
      </c>
      <c r="S501" s="183" t="s">
        <v>62</v>
      </c>
      <c r="T501" s="184"/>
      <c r="U501" s="189"/>
      <c r="V501" s="125"/>
      <c r="W501" s="352" t="s">
        <v>1303</v>
      </c>
      <c r="X501" s="216" t="s">
        <v>64</v>
      </c>
      <c r="Y501" s="216" t="s">
        <v>76</v>
      </c>
      <c r="Z501" s="129"/>
      <c r="AA501" s="214">
        <v>28751</v>
      </c>
      <c r="AB501" s="215"/>
      <c r="AC501" s="215">
        <v>18751</v>
      </c>
      <c r="AD501" s="216"/>
      <c r="AG501" s="173">
        <v>1951</v>
      </c>
      <c r="AH501" s="173">
        <v>1950</v>
      </c>
      <c r="AI501" s="173"/>
      <c r="AJ501" s="189"/>
      <c r="AK501" s="173"/>
      <c r="AL501" s="317"/>
      <c r="AM501" s="175" t="s">
        <v>90</v>
      </c>
      <c r="AQ501" s="131"/>
      <c r="AU501" s="153"/>
      <c r="AV501" s="390"/>
      <c r="AW501" s="153">
        <f t="shared" ca="1" si="7"/>
        <v>84</v>
      </c>
    </row>
    <row r="502" spans="1:49" ht="45" customHeight="1" outlineLevel="1" x14ac:dyDescent="0.2">
      <c r="A502" s="245"/>
      <c r="B502" s="183" t="s">
        <v>55</v>
      </c>
      <c r="D502" s="131" t="s">
        <v>7977</v>
      </c>
      <c r="E502" s="175" t="s">
        <v>1055</v>
      </c>
      <c r="F502" s="153" t="s">
        <v>1056</v>
      </c>
      <c r="G502" s="131" t="s">
        <v>1287</v>
      </c>
      <c r="H502" s="175" t="s">
        <v>379</v>
      </c>
      <c r="I502" s="183" t="s">
        <v>1304</v>
      </c>
      <c r="J502" s="173">
        <v>1</v>
      </c>
      <c r="K502" s="326" t="s">
        <v>61</v>
      </c>
      <c r="L502" s="339">
        <v>0</v>
      </c>
      <c r="M502" s="183">
        <v>345</v>
      </c>
      <c r="N502" s="153">
        <v>1942</v>
      </c>
      <c r="P502" s="163"/>
      <c r="R502" s="153">
        <v>1940</v>
      </c>
      <c r="S502" s="183" t="s">
        <v>62</v>
      </c>
      <c r="T502" s="184"/>
      <c r="U502" s="189"/>
      <c r="V502" s="125"/>
      <c r="W502" s="352" t="s">
        <v>1305</v>
      </c>
      <c r="X502" s="216" t="s">
        <v>99</v>
      </c>
      <c r="Y502" s="216" t="s">
        <v>382</v>
      </c>
      <c r="Z502" s="129"/>
      <c r="AA502" s="214"/>
      <c r="AB502" s="215"/>
      <c r="AC502" s="215">
        <v>18366</v>
      </c>
      <c r="AD502" s="216"/>
      <c r="AG502" s="173">
        <v>1950</v>
      </c>
      <c r="AH502" s="173">
        <v>1950</v>
      </c>
      <c r="AI502" s="173"/>
      <c r="AJ502" s="189"/>
      <c r="AK502" s="173"/>
      <c r="AL502" s="317"/>
      <c r="AM502" s="175" t="s">
        <v>67</v>
      </c>
      <c r="AO502" s="153" t="s">
        <v>67</v>
      </c>
      <c r="AQ502" s="131"/>
      <c r="AU502" s="153" t="s">
        <v>1306</v>
      </c>
      <c r="AV502" s="390"/>
      <c r="AW502" s="153">
        <f t="shared" ca="1" si="7"/>
        <v>84</v>
      </c>
    </row>
    <row r="503" spans="1:49" ht="45" customHeight="1" outlineLevel="1" x14ac:dyDescent="0.2">
      <c r="A503" s="245"/>
      <c r="B503" s="183" t="s">
        <v>55</v>
      </c>
      <c r="D503" s="131" t="s">
        <v>7977</v>
      </c>
      <c r="E503" s="175" t="s">
        <v>1055</v>
      </c>
      <c r="F503" s="153" t="s">
        <v>1056</v>
      </c>
      <c r="G503" s="131" t="s">
        <v>1287</v>
      </c>
      <c r="H503" s="175" t="s">
        <v>65</v>
      </c>
      <c r="I503" s="183" t="s">
        <v>1307</v>
      </c>
      <c r="J503" s="173">
        <v>1</v>
      </c>
      <c r="K503" s="326" t="s">
        <v>61</v>
      </c>
      <c r="L503" s="339">
        <v>0</v>
      </c>
      <c r="M503" s="183">
        <v>345</v>
      </c>
      <c r="N503" s="153">
        <v>1942</v>
      </c>
      <c r="P503" s="163"/>
      <c r="R503" s="153">
        <v>1940</v>
      </c>
      <c r="S503" s="183" t="s">
        <v>62</v>
      </c>
      <c r="T503" s="184"/>
      <c r="U503" s="189"/>
      <c r="V503" s="125"/>
      <c r="W503" s="352" t="s">
        <v>1308</v>
      </c>
      <c r="X503" s="216" t="s">
        <v>64</v>
      </c>
      <c r="Y503" s="216" t="s">
        <v>65</v>
      </c>
      <c r="Z503" s="129"/>
      <c r="AA503" s="214"/>
      <c r="AB503" s="215">
        <v>18751</v>
      </c>
      <c r="AC503" s="215">
        <v>18751</v>
      </c>
      <c r="AD503" s="216"/>
      <c r="AG503" s="173">
        <v>1951</v>
      </c>
      <c r="AH503" s="173">
        <v>1950</v>
      </c>
      <c r="AI503" s="173"/>
      <c r="AJ503" s="189"/>
      <c r="AK503" s="173"/>
      <c r="AL503" s="317"/>
      <c r="AM503" s="175" t="s">
        <v>67</v>
      </c>
      <c r="AQ503" s="131"/>
      <c r="AU503" s="153"/>
      <c r="AV503" s="390"/>
      <c r="AW503" s="153">
        <f t="shared" ca="1" si="7"/>
        <v>84</v>
      </c>
    </row>
    <row r="504" spans="1:49" ht="45" customHeight="1" outlineLevel="1" x14ac:dyDescent="0.2">
      <c r="A504" s="245"/>
      <c r="B504" s="183" t="s">
        <v>55</v>
      </c>
      <c r="D504" s="131" t="s">
        <v>7977</v>
      </c>
      <c r="E504" s="175" t="s">
        <v>1055</v>
      </c>
      <c r="F504" s="153" t="s">
        <v>1056</v>
      </c>
      <c r="G504" s="131" t="s">
        <v>1287</v>
      </c>
      <c r="H504" s="175" t="s">
        <v>292</v>
      </c>
      <c r="I504" s="183" t="s">
        <v>1309</v>
      </c>
      <c r="J504" s="173">
        <v>1</v>
      </c>
      <c r="K504" s="326" t="s">
        <v>61</v>
      </c>
      <c r="L504" s="339">
        <v>0</v>
      </c>
      <c r="M504" s="183">
        <v>345</v>
      </c>
      <c r="N504" s="153">
        <v>1942</v>
      </c>
      <c r="P504" s="163"/>
      <c r="R504" s="153">
        <v>1940</v>
      </c>
      <c r="S504" s="183" t="s">
        <v>62</v>
      </c>
      <c r="T504" s="184"/>
      <c r="U504" s="189"/>
      <c r="V504" s="125"/>
      <c r="W504" s="352" t="s">
        <v>1310</v>
      </c>
      <c r="X504" s="216" t="s">
        <v>64</v>
      </c>
      <c r="Y504" s="216" t="s">
        <v>292</v>
      </c>
      <c r="Z504" s="129"/>
      <c r="AA504" s="214">
        <v>28751</v>
      </c>
      <c r="AB504" s="215">
        <v>28751</v>
      </c>
      <c r="AC504" s="215">
        <v>28751</v>
      </c>
      <c r="AD504" s="216"/>
      <c r="AF504" s="173" t="s">
        <v>1311</v>
      </c>
      <c r="AG504" s="173">
        <v>1978</v>
      </c>
      <c r="AH504" s="173">
        <v>1970</v>
      </c>
      <c r="AI504" s="173">
        <v>2003</v>
      </c>
      <c r="AJ504" s="189"/>
      <c r="AK504" s="173"/>
      <c r="AL504" s="317"/>
      <c r="AM504" s="175" t="s">
        <v>61</v>
      </c>
      <c r="AN504" s="153" t="s">
        <v>81</v>
      </c>
      <c r="AO504" s="153" t="s">
        <v>61</v>
      </c>
      <c r="AP504" s="153" t="s">
        <v>81</v>
      </c>
      <c r="AQ504" s="392" t="s">
        <v>81</v>
      </c>
      <c r="AR504" s="175" t="s">
        <v>81</v>
      </c>
      <c r="AS504" s="153" t="s">
        <v>81</v>
      </c>
      <c r="AT504" s="153" t="s">
        <v>1312</v>
      </c>
      <c r="AU504" s="131" t="s">
        <v>1313</v>
      </c>
      <c r="AW504" s="153">
        <f t="shared" ca="1" si="7"/>
        <v>84</v>
      </c>
    </row>
    <row r="505" spans="1:49" ht="45" customHeight="1" outlineLevel="1" x14ac:dyDescent="0.2">
      <c r="A505" s="245">
        <v>45681</v>
      </c>
      <c r="B505" s="183" t="s">
        <v>978</v>
      </c>
      <c r="D505" s="131" t="s">
        <v>7966</v>
      </c>
      <c r="E505" s="175" t="s">
        <v>91</v>
      </c>
      <c r="F505" s="153" t="s">
        <v>698</v>
      </c>
      <c r="G505" s="131" t="s">
        <v>969</v>
      </c>
      <c r="H505" s="175" t="s">
        <v>379</v>
      </c>
      <c r="I505" s="183" t="s">
        <v>1314</v>
      </c>
      <c r="J505" s="173">
        <v>1</v>
      </c>
      <c r="K505" s="326" t="s">
        <v>61</v>
      </c>
      <c r="L505" s="339">
        <v>1</v>
      </c>
      <c r="M505" s="183">
        <v>346</v>
      </c>
      <c r="N505" s="153">
        <v>1941</v>
      </c>
      <c r="P505" s="163"/>
      <c r="R505" s="153">
        <v>1940</v>
      </c>
      <c r="S505" s="183" t="s">
        <v>62</v>
      </c>
      <c r="T505" s="184" t="s">
        <v>982</v>
      </c>
      <c r="U505" s="189"/>
      <c r="V505" s="125"/>
      <c r="W505" s="352" t="s">
        <v>1315</v>
      </c>
      <c r="X505" s="216" t="s">
        <v>99</v>
      </c>
      <c r="Y505" s="216" t="s">
        <v>382</v>
      </c>
      <c r="Z505" s="129"/>
      <c r="AA505" s="214"/>
      <c r="AB505" s="215">
        <v>18309</v>
      </c>
      <c r="AC505" s="215"/>
      <c r="AD505" s="153"/>
      <c r="AG505" s="173">
        <v>1950</v>
      </c>
      <c r="AH505" s="173">
        <v>1950</v>
      </c>
      <c r="AI505" s="173"/>
      <c r="AJ505" s="189"/>
      <c r="AK505" s="173"/>
      <c r="AL505" s="317"/>
      <c r="AM505" s="175" t="s">
        <v>67</v>
      </c>
      <c r="AO505" s="153" t="s">
        <v>67</v>
      </c>
      <c r="AQ505" s="131"/>
      <c r="AU505" s="317"/>
      <c r="AV505" s="390"/>
      <c r="AW505" s="153">
        <f t="shared" ca="1" si="7"/>
        <v>85</v>
      </c>
    </row>
    <row r="506" spans="1:49" ht="45" customHeight="1" outlineLevel="1" x14ac:dyDescent="0.2">
      <c r="A506" s="245"/>
      <c r="B506" s="183" t="s">
        <v>55</v>
      </c>
      <c r="E506" s="175" t="s">
        <v>91</v>
      </c>
      <c r="F506" s="153" t="s">
        <v>698</v>
      </c>
      <c r="G506" s="131" t="s">
        <v>1316</v>
      </c>
      <c r="H506" s="175" t="s">
        <v>65</v>
      </c>
      <c r="I506" s="183" t="s">
        <v>1317</v>
      </c>
      <c r="J506" s="173">
        <v>1</v>
      </c>
      <c r="K506" s="326" t="s">
        <v>61</v>
      </c>
      <c r="L506" s="339">
        <v>1</v>
      </c>
      <c r="M506" s="183">
        <v>347</v>
      </c>
      <c r="N506" s="153">
        <v>1945</v>
      </c>
      <c r="P506" s="163"/>
      <c r="R506" s="153">
        <v>1940</v>
      </c>
      <c r="S506" s="183" t="s">
        <v>62</v>
      </c>
      <c r="T506" s="184"/>
      <c r="U506" s="189"/>
      <c r="V506" s="125"/>
      <c r="W506" s="352" t="s">
        <v>1318</v>
      </c>
      <c r="X506" s="216" t="s">
        <v>64</v>
      </c>
      <c r="Y506" s="216" t="s">
        <v>65</v>
      </c>
      <c r="Z506" s="129"/>
      <c r="AA506" s="214"/>
      <c r="AB506" s="215">
        <v>18923</v>
      </c>
      <c r="AC506" s="215">
        <v>18923</v>
      </c>
      <c r="AD506" s="216"/>
      <c r="AG506" s="173">
        <v>1951</v>
      </c>
      <c r="AH506" s="173">
        <v>1950</v>
      </c>
      <c r="AI506" s="173"/>
      <c r="AJ506" s="189"/>
      <c r="AK506" s="173"/>
      <c r="AL506" s="317"/>
      <c r="AM506" s="175" t="s">
        <v>67</v>
      </c>
      <c r="AQ506" s="131"/>
      <c r="AU506" s="317"/>
      <c r="AV506" s="390"/>
      <c r="AW506" s="153">
        <f t="shared" ca="1" si="7"/>
        <v>81</v>
      </c>
    </row>
    <row r="507" spans="1:49" ht="45" customHeight="1" outlineLevel="1" x14ac:dyDescent="0.2">
      <c r="A507" s="245"/>
      <c r="B507" s="183" t="s">
        <v>55</v>
      </c>
      <c r="E507" s="318" t="s">
        <v>91</v>
      </c>
      <c r="F507" s="154" t="s">
        <v>698</v>
      </c>
      <c r="G507" s="418" t="s">
        <v>980</v>
      </c>
      <c r="H507" s="318" t="s">
        <v>59</v>
      </c>
      <c r="I507" s="202" t="s">
        <v>102</v>
      </c>
      <c r="J507" s="173">
        <v>1</v>
      </c>
      <c r="K507" s="326" t="s">
        <v>61</v>
      </c>
      <c r="L507" s="339">
        <v>1</v>
      </c>
      <c r="M507" s="183">
        <v>348</v>
      </c>
      <c r="N507" s="153">
        <v>1945</v>
      </c>
      <c r="P507" s="163"/>
      <c r="R507" s="153">
        <v>1940</v>
      </c>
      <c r="S507" s="183" t="s">
        <v>62</v>
      </c>
      <c r="T507" s="184"/>
      <c r="U507" s="189"/>
      <c r="V507" s="125"/>
      <c r="W507" s="318" t="s">
        <v>1319</v>
      </c>
      <c r="X507" s="283" t="s">
        <v>64</v>
      </c>
      <c r="Y507" s="283" t="s">
        <v>65</v>
      </c>
      <c r="Z507" s="351" t="s">
        <v>66</v>
      </c>
      <c r="AA507" s="214"/>
      <c r="AB507" s="215"/>
      <c r="AC507" s="215">
        <v>17610</v>
      </c>
      <c r="AD507" s="216"/>
      <c r="AG507" s="173">
        <v>1948</v>
      </c>
      <c r="AH507" s="173">
        <v>1940</v>
      </c>
      <c r="AI507" s="173"/>
      <c r="AJ507" s="189"/>
      <c r="AK507" s="173"/>
      <c r="AL507" s="317"/>
      <c r="AM507" s="175" t="s">
        <v>67</v>
      </c>
      <c r="AQ507" s="131"/>
      <c r="AU507" s="317"/>
      <c r="AV507" s="390"/>
      <c r="AW507" s="153">
        <f t="shared" ca="1" si="7"/>
        <v>81</v>
      </c>
    </row>
    <row r="508" spans="1:49" ht="45" customHeight="1" outlineLevel="1" x14ac:dyDescent="0.2">
      <c r="A508" s="245"/>
      <c r="B508" s="183" t="s">
        <v>55</v>
      </c>
      <c r="C508" s="136" t="s">
        <v>1094</v>
      </c>
      <c r="E508" s="175" t="s">
        <v>91</v>
      </c>
      <c r="F508" s="153" t="s">
        <v>187</v>
      </c>
      <c r="G508" s="131" t="s">
        <v>1320</v>
      </c>
      <c r="H508" s="175" t="s">
        <v>96</v>
      </c>
      <c r="I508" s="203" t="s">
        <v>1321</v>
      </c>
      <c r="J508" s="173">
        <v>1</v>
      </c>
      <c r="K508" s="326"/>
      <c r="L508" s="339">
        <v>1</v>
      </c>
      <c r="M508" s="183">
        <v>349</v>
      </c>
      <c r="N508" s="153">
        <v>1945</v>
      </c>
      <c r="P508" s="163"/>
      <c r="R508" s="153">
        <v>1940</v>
      </c>
      <c r="S508" s="183" t="s">
        <v>243</v>
      </c>
      <c r="T508" s="184"/>
      <c r="U508" s="189"/>
      <c r="V508" s="125"/>
      <c r="W508" s="352" t="s">
        <v>70</v>
      </c>
      <c r="X508" s="216" t="s">
        <v>99</v>
      </c>
      <c r="Y508" s="216" t="s">
        <v>221</v>
      </c>
      <c r="Z508" s="129"/>
      <c r="AA508" s="214"/>
      <c r="AB508" s="215"/>
      <c r="AC508" s="215"/>
      <c r="AD508" s="216"/>
      <c r="AI508" s="173"/>
      <c r="AJ508" s="237">
        <v>38028</v>
      </c>
      <c r="AK508" s="173">
        <v>2000</v>
      </c>
      <c r="AQ508" s="131"/>
      <c r="AU508" s="317"/>
      <c r="AV508" s="390"/>
      <c r="AW508" s="153">
        <f t="shared" ca="1" si="7"/>
        <v>81</v>
      </c>
    </row>
    <row r="509" spans="1:49" ht="45" customHeight="1" outlineLevel="1" x14ac:dyDescent="0.2">
      <c r="A509" s="245"/>
      <c r="B509" s="183" t="s">
        <v>55</v>
      </c>
      <c r="C509" s="136" t="s">
        <v>1322</v>
      </c>
      <c r="D509" s="131" t="s">
        <v>1323</v>
      </c>
      <c r="E509" s="175" t="s">
        <v>56</v>
      </c>
      <c r="F509" s="153" t="s">
        <v>57</v>
      </c>
      <c r="G509" s="131" t="s">
        <v>1324</v>
      </c>
      <c r="H509" s="175" t="s">
        <v>503</v>
      </c>
      <c r="I509" s="183" t="s">
        <v>1325</v>
      </c>
      <c r="J509" s="173">
        <v>1</v>
      </c>
      <c r="K509" s="326"/>
      <c r="L509" s="339">
        <v>1</v>
      </c>
      <c r="M509" s="183">
        <v>350</v>
      </c>
      <c r="N509" s="153">
        <v>1945</v>
      </c>
      <c r="P509" s="163"/>
      <c r="R509" s="153">
        <v>1940</v>
      </c>
      <c r="S509" s="183" t="s">
        <v>243</v>
      </c>
      <c r="T509" s="184"/>
      <c r="U509" s="189"/>
      <c r="V509" s="125"/>
      <c r="W509" s="352" t="s">
        <v>70</v>
      </c>
      <c r="X509" s="216" t="s">
        <v>499</v>
      </c>
      <c r="Y509" s="216" t="s">
        <v>506</v>
      </c>
      <c r="Z509" s="129"/>
      <c r="AA509" s="214"/>
      <c r="AB509" s="215"/>
      <c r="AC509" s="215"/>
      <c r="AD509" s="216"/>
      <c r="AI509" s="173"/>
      <c r="AJ509" s="237">
        <v>41878</v>
      </c>
      <c r="AK509" s="173">
        <v>2010</v>
      </c>
      <c r="AL509" s="317"/>
      <c r="AQ509" s="131"/>
      <c r="AU509" s="317"/>
      <c r="AV509" s="390"/>
      <c r="AW509" s="153">
        <f t="shared" ca="1" si="7"/>
        <v>81</v>
      </c>
    </row>
    <row r="510" spans="1:49" ht="45" customHeight="1" outlineLevel="1" x14ac:dyDescent="0.2">
      <c r="A510" s="245"/>
      <c r="B510" s="183" t="s">
        <v>55</v>
      </c>
      <c r="C510" s="136" t="s">
        <v>1326</v>
      </c>
      <c r="E510" s="175" t="s">
        <v>56</v>
      </c>
      <c r="F510" s="153" t="s">
        <v>57</v>
      </c>
      <c r="G510" s="131" t="s">
        <v>1327</v>
      </c>
      <c r="H510" s="175" t="s">
        <v>880</v>
      </c>
      <c r="I510" s="183" t="s">
        <v>1328</v>
      </c>
      <c r="J510" s="173">
        <v>1</v>
      </c>
      <c r="K510" s="326"/>
      <c r="L510" s="339">
        <v>1</v>
      </c>
      <c r="M510" s="183">
        <v>351</v>
      </c>
      <c r="P510" s="163"/>
      <c r="R510" s="153">
        <v>1940</v>
      </c>
      <c r="S510" s="183" t="s">
        <v>243</v>
      </c>
      <c r="T510" s="184"/>
      <c r="U510" s="189"/>
      <c r="V510" s="125"/>
      <c r="W510" s="352" t="s">
        <v>70</v>
      </c>
      <c r="X510" s="216" t="s">
        <v>64</v>
      </c>
      <c r="Y510" s="216" t="s">
        <v>292</v>
      </c>
      <c r="Z510" s="129"/>
      <c r="AA510" s="214"/>
      <c r="AB510" s="215"/>
      <c r="AC510" s="215"/>
      <c r="AD510" s="216"/>
      <c r="AI510" s="173"/>
      <c r="AJ510" s="237">
        <v>22868</v>
      </c>
      <c r="AK510" s="173">
        <v>1960</v>
      </c>
      <c r="AL510" s="317"/>
      <c r="AQ510" s="131"/>
      <c r="AU510" s="317"/>
      <c r="AV510" s="390"/>
      <c r="AW510" s="153" t="str">
        <f t="shared" ca="1" si="7"/>
        <v/>
      </c>
    </row>
    <row r="511" spans="1:49" ht="45" customHeight="1" outlineLevel="1" x14ac:dyDescent="0.2">
      <c r="A511" s="245"/>
      <c r="B511" s="183" t="s">
        <v>55</v>
      </c>
      <c r="C511" s="136" t="s">
        <v>1329</v>
      </c>
      <c r="D511" s="131" t="s">
        <v>1330</v>
      </c>
      <c r="E511" s="175" t="s">
        <v>91</v>
      </c>
      <c r="F511" s="153" t="s">
        <v>698</v>
      </c>
      <c r="G511" s="131" t="s">
        <v>1316</v>
      </c>
      <c r="H511" s="175" t="s">
        <v>65</v>
      </c>
      <c r="I511" s="183" t="s">
        <v>1331</v>
      </c>
      <c r="J511" s="173">
        <v>1</v>
      </c>
      <c r="K511" s="326"/>
      <c r="L511" s="339">
        <v>1</v>
      </c>
      <c r="M511" s="183">
        <v>352</v>
      </c>
      <c r="N511" s="153">
        <v>1945</v>
      </c>
      <c r="P511" s="163"/>
      <c r="R511" s="153">
        <v>1940</v>
      </c>
      <c r="S511" s="183" t="s">
        <v>243</v>
      </c>
      <c r="T511" s="184"/>
      <c r="U511" s="189"/>
      <c r="V511" s="125"/>
      <c r="W511" s="352" t="s">
        <v>70</v>
      </c>
      <c r="X511" s="216" t="s">
        <v>64</v>
      </c>
      <c r="Y511" s="216" t="s">
        <v>65</v>
      </c>
      <c r="Z511" s="129"/>
      <c r="AA511" s="214"/>
      <c r="AB511" s="215"/>
      <c r="AC511" s="215"/>
      <c r="AD511" s="216"/>
      <c r="AI511" s="173"/>
      <c r="AJ511" s="216">
        <v>42659</v>
      </c>
      <c r="AK511" s="173">
        <v>2010</v>
      </c>
      <c r="AL511" s="317"/>
      <c r="AQ511" s="131"/>
      <c r="AU511" s="317"/>
      <c r="AV511" s="390"/>
      <c r="AW511" s="153">
        <f t="shared" ca="1" si="7"/>
        <v>81</v>
      </c>
    </row>
    <row r="512" spans="1:49" ht="45" customHeight="1" outlineLevel="1" x14ac:dyDescent="0.2">
      <c r="A512" s="245"/>
      <c r="B512" s="183" t="s">
        <v>55</v>
      </c>
      <c r="E512" s="175" t="s">
        <v>91</v>
      </c>
      <c r="F512" s="153" t="s">
        <v>698</v>
      </c>
      <c r="G512" s="131" t="s">
        <v>699</v>
      </c>
      <c r="H512" s="175" t="s">
        <v>65</v>
      </c>
      <c r="I512" s="183" t="s">
        <v>1332</v>
      </c>
      <c r="J512" s="173">
        <v>1</v>
      </c>
      <c r="K512" s="326" t="s">
        <v>61</v>
      </c>
      <c r="L512" s="339">
        <v>1</v>
      </c>
      <c r="M512" s="183">
        <v>353</v>
      </c>
      <c r="P512" s="163"/>
      <c r="R512" s="153">
        <v>1940</v>
      </c>
      <c r="S512" s="183" t="s">
        <v>62</v>
      </c>
      <c r="T512" s="184"/>
      <c r="U512" s="189"/>
      <c r="V512" s="125"/>
      <c r="W512" s="352" t="s">
        <v>1333</v>
      </c>
      <c r="X512" s="216" t="s">
        <v>64</v>
      </c>
      <c r="Y512" s="216" t="s">
        <v>65</v>
      </c>
      <c r="Z512" s="129"/>
      <c r="AA512" s="214"/>
      <c r="AB512" s="215">
        <v>18923</v>
      </c>
      <c r="AC512" s="215">
        <v>18923</v>
      </c>
      <c r="AD512" s="216"/>
      <c r="AG512" s="173">
        <v>1951</v>
      </c>
      <c r="AH512" s="173">
        <v>1950</v>
      </c>
      <c r="AI512" s="173"/>
      <c r="AJ512" s="189"/>
      <c r="AK512" s="173"/>
      <c r="AL512" s="317"/>
      <c r="AM512" s="175" t="s">
        <v>67</v>
      </c>
      <c r="AQ512" s="131"/>
      <c r="AU512" s="317"/>
      <c r="AV512" s="390"/>
      <c r="AW512" s="153" t="str">
        <f t="shared" ca="1" si="7"/>
        <v/>
      </c>
    </row>
    <row r="513" spans="1:49" ht="45" customHeight="1" outlineLevel="1" x14ac:dyDescent="0.2">
      <c r="A513" s="245"/>
      <c r="B513" s="183" t="s">
        <v>55</v>
      </c>
      <c r="C513" s="136" t="s">
        <v>1334</v>
      </c>
      <c r="E513" s="175" t="s">
        <v>91</v>
      </c>
      <c r="F513" s="153" t="s">
        <v>698</v>
      </c>
      <c r="G513" s="131" t="s">
        <v>699</v>
      </c>
      <c r="H513" s="175" t="s">
        <v>59</v>
      </c>
      <c r="I513" s="203" t="s">
        <v>1336</v>
      </c>
      <c r="J513" s="173">
        <v>1</v>
      </c>
      <c r="K513" s="326"/>
      <c r="L513" s="339">
        <v>1</v>
      </c>
      <c r="M513" s="183">
        <v>354</v>
      </c>
      <c r="P513" s="163"/>
      <c r="R513" s="153">
        <v>1940</v>
      </c>
      <c r="S513" s="183" t="s">
        <v>243</v>
      </c>
      <c r="T513" s="184"/>
      <c r="U513" s="189"/>
      <c r="V513" s="125"/>
      <c r="W513" s="352" t="s">
        <v>70</v>
      </c>
      <c r="X513" s="216"/>
      <c r="Y513" s="216"/>
      <c r="Z513" s="129"/>
      <c r="AA513" s="214"/>
      <c r="AB513" s="215"/>
      <c r="AC513" s="215"/>
      <c r="AD513" s="216"/>
      <c r="AI513" s="173"/>
      <c r="AJ513" s="237"/>
      <c r="AK513" s="284"/>
      <c r="AL513" s="317"/>
      <c r="AQ513" s="131"/>
      <c r="AU513" s="317"/>
      <c r="AV513" s="390"/>
      <c r="AW513" s="153" t="str">
        <f t="shared" ca="1" si="7"/>
        <v/>
      </c>
    </row>
    <row r="514" spans="1:49" ht="45" customHeight="1" outlineLevel="1" x14ac:dyDescent="0.2">
      <c r="A514" s="245"/>
      <c r="B514" s="183" t="s">
        <v>55</v>
      </c>
      <c r="E514" s="175" t="s">
        <v>91</v>
      </c>
      <c r="F514" s="153" t="s">
        <v>698</v>
      </c>
      <c r="G514" s="131" t="s">
        <v>1337</v>
      </c>
      <c r="H514" s="175" t="s">
        <v>65</v>
      </c>
      <c r="I514" s="183" t="s">
        <v>1338</v>
      </c>
      <c r="J514" s="173">
        <v>1</v>
      </c>
      <c r="K514" s="326" t="s">
        <v>61</v>
      </c>
      <c r="L514" s="339">
        <v>1</v>
      </c>
      <c r="M514" s="183">
        <v>355</v>
      </c>
      <c r="P514" s="163"/>
      <c r="R514" s="153">
        <v>1940</v>
      </c>
      <c r="S514" s="183" t="s">
        <v>62</v>
      </c>
      <c r="T514" s="184"/>
      <c r="U514" s="189"/>
      <c r="V514" s="125"/>
      <c r="W514" s="352" t="s">
        <v>1339</v>
      </c>
      <c r="X514" s="216" t="s">
        <v>64</v>
      </c>
      <c r="Y514" s="216" t="s">
        <v>65</v>
      </c>
      <c r="Z514" s="129"/>
      <c r="AA514" s="214"/>
      <c r="AB514" s="215">
        <v>18909</v>
      </c>
      <c r="AC514" s="215">
        <v>18909</v>
      </c>
      <c r="AD514" s="216"/>
      <c r="AG514" s="173">
        <v>1951</v>
      </c>
      <c r="AH514" s="173">
        <v>1950</v>
      </c>
      <c r="AI514" s="173"/>
      <c r="AJ514" s="189"/>
      <c r="AK514" s="173"/>
      <c r="AL514" s="317"/>
      <c r="AM514" s="175" t="s">
        <v>67</v>
      </c>
      <c r="AQ514" s="131"/>
      <c r="AU514" s="317"/>
      <c r="AV514" s="390"/>
      <c r="AW514" s="153" t="str">
        <f t="shared" ref="AW514:AW577" ca="1" si="8">IF(N514&lt;&gt;0,(YEAR( TODAY())-N514),(""))</f>
        <v/>
      </c>
    </row>
    <row r="515" spans="1:49" ht="45" customHeight="1" outlineLevel="1" x14ac:dyDescent="0.2">
      <c r="A515" s="245"/>
      <c r="B515" s="183" t="s">
        <v>55</v>
      </c>
      <c r="E515" s="175" t="s">
        <v>91</v>
      </c>
      <c r="F515" s="153" t="s">
        <v>187</v>
      </c>
      <c r="G515" s="131" t="s">
        <v>339</v>
      </c>
      <c r="H515" s="175" t="s">
        <v>59</v>
      </c>
      <c r="I515" s="183" t="s">
        <v>1340</v>
      </c>
      <c r="J515" s="173">
        <v>1</v>
      </c>
      <c r="K515" s="326" t="s">
        <v>61</v>
      </c>
      <c r="L515" s="339">
        <v>1</v>
      </c>
      <c r="M515" s="183">
        <v>356</v>
      </c>
      <c r="P515" s="163"/>
      <c r="R515" s="153">
        <v>1940</v>
      </c>
      <c r="S515" s="183" t="s">
        <v>62</v>
      </c>
      <c r="T515" s="184"/>
      <c r="U515" s="189"/>
      <c r="V515" s="125"/>
      <c r="W515" s="352" t="s">
        <v>1341</v>
      </c>
      <c r="X515" s="216" t="s">
        <v>64</v>
      </c>
      <c r="Y515" s="216" t="s">
        <v>65</v>
      </c>
      <c r="Z515" s="129" t="s">
        <v>66</v>
      </c>
      <c r="AA515" s="214"/>
      <c r="AB515" s="215">
        <v>16746</v>
      </c>
      <c r="AC515" s="215">
        <v>16746</v>
      </c>
      <c r="AD515" s="216"/>
      <c r="AG515" s="173">
        <v>1945</v>
      </c>
      <c r="AH515" s="173">
        <v>1940</v>
      </c>
      <c r="AI515" s="173"/>
      <c r="AJ515" s="189"/>
      <c r="AK515" s="173"/>
      <c r="AL515" s="317"/>
      <c r="AM515" s="175" t="s">
        <v>67</v>
      </c>
      <c r="AQ515" s="131"/>
      <c r="AU515" s="317" t="s">
        <v>1342</v>
      </c>
      <c r="AV515" s="390"/>
      <c r="AW515" s="153" t="str">
        <f t="shared" ca="1" si="8"/>
        <v/>
      </c>
    </row>
    <row r="516" spans="1:49" ht="45" customHeight="1" outlineLevel="1" x14ac:dyDescent="0.2">
      <c r="A516" s="245"/>
      <c r="B516" s="183" t="s">
        <v>55</v>
      </c>
      <c r="E516" s="175" t="s">
        <v>91</v>
      </c>
      <c r="F516" s="153" t="s">
        <v>187</v>
      </c>
      <c r="G516" s="131" t="s">
        <v>339</v>
      </c>
      <c r="H516" s="175" t="s">
        <v>59</v>
      </c>
      <c r="I516" s="183" t="s">
        <v>326</v>
      </c>
      <c r="J516" s="173">
        <v>1</v>
      </c>
      <c r="K516" s="326" t="s">
        <v>61</v>
      </c>
      <c r="L516" s="339">
        <v>1</v>
      </c>
      <c r="M516" s="183">
        <v>357</v>
      </c>
      <c r="P516" s="163"/>
      <c r="R516" s="153">
        <v>1940</v>
      </c>
      <c r="S516" s="183" t="s">
        <v>62</v>
      </c>
      <c r="T516" s="184"/>
      <c r="U516" s="189"/>
      <c r="V516" s="125"/>
      <c r="W516" s="352" t="s">
        <v>1343</v>
      </c>
      <c r="X516" s="216" t="s">
        <v>64</v>
      </c>
      <c r="Y516" s="216" t="s">
        <v>65</v>
      </c>
      <c r="Z516" s="129" t="s">
        <v>66</v>
      </c>
      <c r="AA516" s="214"/>
      <c r="AB516" s="215">
        <v>16746</v>
      </c>
      <c r="AC516" s="215">
        <v>16746</v>
      </c>
      <c r="AD516" s="216"/>
      <c r="AG516" s="173">
        <v>1945</v>
      </c>
      <c r="AH516" s="173">
        <v>1940</v>
      </c>
      <c r="AI516" s="173"/>
      <c r="AJ516" s="189"/>
      <c r="AK516" s="173"/>
      <c r="AL516" s="317"/>
      <c r="AM516" s="175" t="s">
        <v>67</v>
      </c>
      <c r="AQ516" s="131"/>
      <c r="AU516" s="317"/>
      <c r="AV516" s="390"/>
      <c r="AW516" s="153" t="str">
        <f t="shared" ca="1" si="8"/>
        <v/>
      </c>
    </row>
    <row r="517" spans="1:49" ht="45" customHeight="1" outlineLevel="1" x14ac:dyDescent="0.2">
      <c r="A517" s="245"/>
      <c r="B517" s="183" t="s">
        <v>55</v>
      </c>
      <c r="E517" s="175" t="s">
        <v>71</v>
      </c>
      <c r="F517" s="153" t="s">
        <v>72</v>
      </c>
      <c r="G517" s="131" t="s">
        <v>1344</v>
      </c>
      <c r="H517" s="175" t="s">
        <v>263</v>
      </c>
      <c r="I517" s="183" t="s">
        <v>1345</v>
      </c>
      <c r="J517" s="173">
        <v>1</v>
      </c>
      <c r="K517" s="326" t="s">
        <v>61</v>
      </c>
      <c r="L517" s="339">
        <v>1</v>
      </c>
      <c r="M517" s="183">
        <v>358</v>
      </c>
      <c r="N517" s="153">
        <v>1946</v>
      </c>
      <c r="P517" s="163"/>
      <c r="R517" s="153">
        <v>1940</v>
      </c>
      <c r="S517" s="183" t="s">
        <v>62</v>
      </c>
      <c r="T517" s="184"/>
      <c r="U517" s="189"/>
      <c r="V517" s="125"/>
      <c r="W517" s="352" t="s">
        <v>1346</v>
      </c>
      <c r="X517" s="216" t="s">
        <v>64</v>
      </c>
      <c r="Y517" s="216" t="s">
        <v>76</v>
      </c>
      <c r="Z517" s="129" t="s">
        <v>266</v>
      </c>
      <c r="AA517" s="214"/>
      <c r="AB517" s="215"/>
      <c r="AC517" s="215">
        <v>22787</v>
      </c>
      <c r="AD517" s="216"/>
      <c r="AG517" s="173">
        <v>1962</v>
      </c>
      <c r="AH517" s="173">
        <v>1960</v>
      </c>
      <c r="AI517" s="173"/>
      <c r="AJ517" s="189"/>
      <c r="AK517" s="173"/>
      <c r="AL517" s="317"/>
      <c r="AM517" s="175" t="s">
        <v>90</v>
      </c>
      <c r="AQ517" s="131"/>
      <c r="AU517" s="317"/>
      <c r="AV517" s="390"/>
      <c r="AW517" s="153">
        <f t="shared" ca="1" si="8"/>
        <v>80</v>
      </c>
    </row>
    <row r="518" spans="1:49" ht="45" customHeight="1" x14ac:dyDescent="0.2">
      <c r="A518" s="245"/>
      <c r="B518" s="183" t="s">
        <v>55</v>
      </c>
      <c r="E518" s="175" t="s">
        <v>71</v>
      </c>
      <c r="F518" s="153" t="s">
        <v>72</v>
      </c>
      <c r="G518" s="131" t="s">
        <v>673</v>
      </c>
      <c r="H518" s="175" t="s">
        <v>292</v>
      </c>
      <c r="I518" s="183" t="s">
        <v>1347</v>
      </c>
      <c r="J518" s="173">
        <v>1</v>
      </c>
      <c r="K518" s="326" t="s">
        <v>61</v>
      </c>
      <c r="L518" s="339">
        <v>1</v>
      </c>
      <c r="M518" s="183">
        <v>359</v>
      </c>
      <c r="N518" s="153">
        <v>1945</v>
      </c>
      <c r="P518" s="163"/>
      <c r="R518" s="153">
        <v>1940</v>
      </c>
      <c r="S518" s="183" t="s">
        <v>62</v>
      </c>
      <c r="T518" s="184"/>
      <c r="U518" s="189"/>
      <c r="V518" s="125"/>
      <c r="W518" s="352" t="s">
        <v>1348</v>
      </c>
      <c r="X518" s="216" t="s">
        <v>64</v>
      </c>
      <c r="Y518" s="216" t="s">
        <v>292</v>
      </c>
      <c r="Z518" s="129"/>
      <c r="AA518" s="214">
        <v>26582</v>
      </c>
      <c r="AB518" s="215"/>
      <c r="AC518" s="215"/>
      <c r="AD518" s="153"/>
      <c r="AE518" s="173">
        <v>1972</v>
      </c>
      <c r="AF518" s="173">
        <v>58</v>
      </c>
      <c r="AG518" s="173">
        <v>1972</v>
      </c>
      <c r="AH518" s="173">
        <v>1970</v>
      </c>
      <c r="AI518" s="173"/>
      <c r="AJ518" s="189"/>
      <c r="AK518" s="173"/>
      <c r="AL518" s="317" t="s">
        <v>1349</v>
      </c>
      <c r="AM518" s="175" t="s">
        <v>81</v>
      </c>
      <c r="AO518" s="153" t="s">
        <v>81</v>
      </c>
      <c r="AQ518" s="131"/>
      <c r="AU518" s="317" t="s">
        <v>712</v>
      </c>
      <c r="AV518" s="390"/>
      <c r="AW518" s="153">
        <f t="shared" ca="1" si="8"/>
        <v>81</v>
      </c>
    </row>
    <row r="519" spans="1:49" ht="45" customHeight="1" x14ac:dyDescent="0.2">
      <c r="A519" s="245"/>
      <c r="B519" s="183" t="s">
        <v>55</v>
      </c>
      <c r="E519" s="175" t="s">
        <v>71</v>
      </c>
      <c r="F519" s="153" t="s">
        <v>72</v>
      </c>
      <c r="G519" s="131" t="s">
        <v>673</v>
      </c>
      <c r="H519" s="175" t="s">
        <v>59</v>
      </c>
      <c r="I519" s="183" t="s">
        <v>1350</v>
      </c>
      <c r="J519" s="173">
        <v>1</v>
      </c>
      <c r="K519" s="326" t="s">
        <v>61</v>
      </c>
      <c r="L519" s="339">
        <v>0</v>
      </c>
      <c r="M519" s="183">
        <v>359</v>
      </c>
      <c r="N519" s="153">
        <v>1945</v>
      </c>
      <c r="P519" s="163"/>
      <c r="R519" s="153">
        <v>1940</v>
      </c>
      <c r="S519" s="183" t="s">
        <v>62</v>
      </c>
      <c r="T519" s="184"/>
      <c r="U519" s="189"/>
      <c r="V519" s="125"/>
      <c r="W519" s="352" t="s">
        <v>1351</v>
      </c>
      <c r="X519" s="216" t="s">
        <v>64</v>
      </c>
      <c r="Y519" s="216" t="s">
        <v>65</v>
      </c>
      <c r="Z519" s="129" t="s">
        <v>66</v>
      </c>
      <c r="AA519" s="214"/>
      <c r="AB519" s="215">
        <v>18773</v>
      </c>
      <c r="AC519" s="215">
        <v>18773</v>
      </c>
      <c r="AD519" s="216"/>
      <c r="AG519" s="173">
        <v>1951</v>
      </c>
      <c r="AH519" s="173">
        <v>1950</v>
      </c>
      <c r="AI519" s="173"/>
      <c r="AJ519" s="189"/>
      <c r="AK519" s="173"/>
      <c r="AL519" s="367"/>
      <c r="AM519" s="175" t="s">
        <v>67</v>
      </c>
      <c r="AQ519" s="131"/>
      <c r="AU519" s="317"/>
      <c r="AV519" s="390"/>
      <c r="AW519" s="153">
        <f t="shared" ca="1" si="8"/>
        <v>81</v>
      </c>
    </row>
    <row r="520" spans="1:49" ht="45" customHeight="1" x14ac:dyDescent="0.2">
      <c r="A520" s="245"/>
      <c r="B520" s="183" t="s">
        <v>55</v>
      </c>
      <c r="E520" s="175" t="s">
        <v>71</v>
      </c>
      <c r="F520" s="153" t="s">
        <v>72</v>
      </c>
      <c r="G520" s="131" t="s">
        <v>673</v>
      </c>
      <c r="H520" s="175" t="s">
        <v>59</v>
      </c>
      <c r="I520" s="183" t="s">
        <v>1352</v>
      </c>
      <c r="J520" s="173">
        <v>1</v>
      </c>
      <c r="K520" s="326" t="s">
        <v>61</v>
      </c>
      <c r="L520" s="339">
        <v>0</v>
      </c>
      <c r="M520" s="183">
        <v>359</v>
      </c>
      <c r="N520" s="153">
        <v>1945</v>
      </c>
      <c r="P520" s="163"/>
      <c r="R520" s="153">
        <v>1940</v>
      </c>
      <c r="S520" s="183" t="s">
        <v>62</v>
      </c>
      <c r="T520" s="184"/>
      <c r="U520" s="189"/>
      <c r="V520" s="125"/>
      <c r="W520" s="352" t="s">
        <v>1353</v>
      </c>
      <c r="X520" s="216" t="s">
        <v>64</v>
      </c>
      <c r="Y520" s="216" t="s">
        <v>65</v>
      </c>
      <c r="Z520" s="129" t="s">
        <v>66</v>
      </c>
      <c r="AA520" s="214"/>
      <c r="AB520" s="215">
        <v>18773</v>
      </c>
      <c r="AC520" s="215">
        <v>18773</v>
      </c>
      <c r="AD520" s="216"/>
      <c r="AG520" s="173">
        <v>1951</v>
      </c>
      <c r="AH520" s="173">
        <v>1950</v>
      </c>
      <c r="AI520" s="173"/>
      <c r="AJ520" s="189"/>
      <c r="AK520" s="173"/>
      <c r="AL520" s="367"/>
      <c r="AM520" s="175" t="s">
        <v>67</v>
      </c>
      <c r="AQ520" s="131"/>
      <c r="AU520" s="317"/>
      <c r="AV520" s="390"/>
      <c r="AW520" s="153">
        <f t="shared" ca="1" si="8"/>
        <v>81</v>
      </c>
    </row>
    <row r="521" spans="1:49" ht="45" customHeight="1" x14ac:dyDescent="0.2">
      <c r="A521" s="245"/>
      <c r="B521" s="183" t="s">
        <v>55</v>
      </c>
      <c r="E521" s="175" t="s">
        <v>71</v>
      </c>
      <c r="F521" s="153" t="s">
        <v>72</v>
      </c>
      <c r="G521" s="131" t="s">
        <v>673</v>
      </c>
      <c r="H521" s="175" t="s">
        <v>59</v>
      </c>
      <c r="I521" s="183" t="s">
        <v>1354</v>
      </c>
      <c r="J521" s="173">
        <v>1</v>
      </c>
      <c r="K521" s="326" t="s">
        <v>61</v>
      </c>
      <c r="L521" s="339">
        <v>0</v>
      </c>
      <c r="M521" s="183">
        <v>359</v>
      </c>
      <c r="N521" s="153">
        <v>1945</v>
      </c>
      <c r="P521" s="163"/>
      <c r="R521" s="153">
        <v>1940</v>
      </c>
      <c r="S521" s="183" t="s">
        <v>62</v>
      </c>
      <c r="T521" s="184"/>
      <c r="U521" s="189"/>
      <c r="V521" s="125"/>
      <c r="W521" s="352" t="s">
        <v>1355</v>
      </c>
      <c r="X521" s="216" t="s">
        <v>64</v>
      </c>
      <c r="Y521" s="216" t="s">
        <v>65</v>
      </c>
      <c r="Z521" s="129" t="s">
        <v>66</v>
      </c>
      <c r="AA521" s="214"/>
      <c r="AB521" s="215">
        <v>18773</v>
      </c>
      <c r="AC521" s="215">
        <v>18773</v>
      </c>
      <c r="AD521" s="216"/>
      <c r="AG521" s="173">
        <v>1951</v>
      </c>
      <c r="AH521" s="173">
        <v>1950</v>
      </c>
      <c r="AI521" s="173"/>
      <c r="AJ521" s="189"/>
      <c r="AK521" s="173"/>
      <c r="AL521" s="367"/>
      <c r="AM521" s="175" t="s">
        <v>67</v>
      </c>
      <c r="AQ521" s="131"/>
      <c r="AU521" s="317"/>
      <c r="AV521" s="390"/>
      <c r="AW521" s="153">
        <f t="shared" ca="1" si="8"/>
        <v>81</v>
      </c>
    </row>
    <row r="522" spans="1:49" ht="45" customHeight="1" x14ac:dyDescent="0.2">
      <c r="A522" s="245"/>
      <c r="B522" s="183" t="s">
        <v>55</v>
      </c>
      <c r="E522" s="175" t="s">
        <v>71</v>
      </c>
      <c r="F522" s="153" t="s">
        <v>72</v>
      </c>
      <c r="G522" s="131" t="s">
        <v>673</v>
      </c>
      <c r="H522" s="175" t="s">
        <v>59</v>
      </c>
      <c r="I522" s="183" t="s">
        <v>1356</v>
      </c>
      <c r="J522" s="173">
        <v>1</v>
      </c>
      <c r="K522" s="326" t="s">
        <v>61</v>
      </c>
      <c r="L522" s="339">
        <v>0</v>
      </c>
      <c r="M522" s="183">
        <v>359</v>
      </c>
      <c r="N522" s="153">
        <v>1945</v>
      </c>
      <c r="P522" s="163"/>
      <c r="R522" s="153">
        <v>1940</v>
      </c>
      <c r="S522" s="183" t="s">
        <v>62</v>
      </c>
      <c r="T522" s="184"/>
      <c r="U522" s="189"/>
      <c r="V522" s="125"/>
      <c r="W522" s="352" t="s">
        <v>1357</v>
      </c>
      <c r="X522" s="216" t="s">
        <v>64</v>
      </c>
      <c r="Y522" s="216" t="s">
        <v>65</v>
      </c>
      <c r="Z522" s="129" t="s">
        <v>66</v>
      </c>
      <c r="AA522" s="214"/>
      <c r="AB522" s="215">
        <v>18773</v>
      </c>
      <c r="AC522" s="215">
        <v>18773</v>
      </c>
      <c r="AD522" s="216"/>
      <c r="AG522" s="173">
        <v>1951</v>
      </c>
      <c r="AH522" s="173">
        <v>1950</v>
      </c>
      <c r="AI522" s="173"/>
      <c r="AJ522" s="189"/>
      <c r="AK522" s="173"/>
      <c r="AL522" s="367"/>
      <c r="AM522" s="175" t="s">
        <v>67</v>
      </c>
      <c r="AQ522" s="131"/>
      <c r="AU522" s="317"/>
      <c r="AV522" s="390"/>
      <c r="AW522" s="153">
        <f t="shared" ca="1" si="8"/>
        <v>81</v>
      </c>
    </row>
    <row r="523" spans="1:49" ht="45" customHeight="1" x14ac:dyDescent="0.2">
      <c r="A523" s="245"/>
      <c r="B523" s="183" t="s">
        <v>55</v>
      </c>
      <c r="E523" s="175" t="s">
        <v>91</v>
      </c>
      <c r="F523" s="153" t="s">
        <v>916</v>
      </c>
      <c r="G523" s="131" t="s">
        <v>917</v>
      </c>
      <c r="H523" s="175" t="s">
        <v>59</v>
      </c>
      <c r="I523" s="183" t="s">
        <v>326</v>
      </c>
      <c r="J523" s="173">
        <v>1</v>
      </c>
      <c r="K523" s="326" t="s">
        <v>61</v>
      </c>
      <c r="L523" s="339">
        <v>1</v>
      </c>
      <c r="M523" s="183">
        <v>360</v>
      </c>
      <c r="N523" s="153">
        <v>1946</v>
      </c>
      <c r="P523" s="163"/>
      <c r="R523" s="153">
        <v>1940</v>
      </c>
      <c r="S523" s="183" t="s">
        <v>62</v>
      </c>
      <c r="T523" s="184"/>
      <c r="U523" s="189"/>
      <c r="V523" s="125"/>
      <c r="W523" s="352" t="s">
        <v>1358</v>
      </c>
      <c r="X523" s="216" t="s">
        <v>64</v>
      </c>
      <c r="Y523" s="216" t="s">
        <v>65</v>
      </c>
      <c r="Z523" s="129" t="s">
        <v>66</v>
      </c>
      <c r="AA523" s="214"/>
      <c r="AB523" s="215">
        <v>17007</v>
      </c>
      <c r="AC523" s="215"/>
      <c r="AD523" s="153"/>
      <c r="AG523" s="173">
        <v>1946</v>
      </c>
      <c r="AH523" s="173">
        <v>1940</v>
      </c>
      <c r="AI523" s="173"/>
      <c r="AJ523" s="189"/>
      <c r="AK523" s="173"/>
      <c r="AL523" s="317"/>
      <c r="AM523" s="175" t="s">
        <v>67</v>
      </c>
      <c r="AO523" s="153" t="s">
        <v>144</v>
      </c>
      <c r="AQ523" s="131"/>
      <c r="AU523" s="317"/>
      <c r="AV523" s="390"/>
      <c r="AW523" s="153">
        <f t="shared" ca="1" si="8"/>
        <v>80</v>
      </c>
    </row>
    <row r="524" spans="1:49" ht="45" customHeight="1" x14ac:dyDescent="0.2">
      <c r="A524" s="245"/>
      <c r="B524" s="183" t="s">
        <v>55</v>
      </c>
      <c r="E524" s="175" t="s">
        <v>91</v>
      </c>
      <c r="F524" s="153" t="s">
        <v>187</v>
      </c>
      <c r="G524" s="131" t="s">
        <v>334</v>
      </c>
      <c r="H524" s="175" t="s">
        <v>65</v>
      </c>
      <c r="I524" s="183" t="s">
        <v>1359</v>
      </c>
      <c r="J524" s="173">
        <v>1</v>
      </c>
      <c r="K524" s="326" t="s">
        <v>61</v>
      </c>
      <c r="L524" s="339">
        <v>1</v>
      </c>
      <c r="M524" s="183">
        <v>361</v>
      </c>
      <c r="N524" s="153">
        <v>1946</v>
      </c>
      <c r="P524" s="163"/>
      <c r="R524" s="153">
        <v>1940</v>
      </c>
      <c r="S524" s="183" t="s">
        <v>62</v>
      </c>
      <c r="T524" s="184"/>
      <c r="U524" s="189"/>
      <c r="V524" s="125"/>
      <c r="W524" s="352" t="s">
        <v>1360</v>
      </c>
      <c r="X524" s="216" t="s">
        <v>64</v>
      </c>
      <c r="Y524" s="216" t="s">
        <v>65</v>
      </c>
      <c r="Z524" s="129"/>
      <c r="AA524" s="214"/>
      <c r="AB524" s="215">
        <v>17015</v>
      </c>
      <c r="AC524" s="215">
        <v>17015</v>
      </c>
      <c r="AD524" s="216"/>
      <c r="AE524" s="173">
        <v>1946</v>
      </c>
      <c r="AF524" s="173">
        <v>12</v>
      </c>
      <c r="AG524" s="173">
        <v>1946</v>
      </c>
      <c r="AH524" s="173">
        <v>1940</v>
      </c>
      <c r="AI524" s="173"/>
      <c r="AJ524" s="189"/>
      <c r="AK524" s="173"/>
      <c r="AL524" s="317"/>
      <c r="AM524" s="175" t="s">
        <v>67</v>
      </c>
      <c r="AQ524" s="131"/>
      <c r="AU524" s="317" t="s">
        <v>1361</v>
      </c>
      <c r="AV524" s="390"/>
      <c r="AW524" s="153">
        <f t="shared" ca="1" si="8"/>
        <v>80</v>
      </c>
    </row>
    <row r="525" spans="1:49" ht="45" customHeight="1" collapsed="1" x14ac:dyDescent="0.2">
      <c r="A525" s="245"/>
      <c r="B525" s="183" t="s">
        <v>55</v>
      </c>
      <c r="C525" s="136" t="s">
        <v>1275</v>
      </c>
      <c r="E525" s="175" t="s">
        <v>91</v>
      </c>
      <c r="F525" s="153" t="s">
        <v>698</v>
      </c>
      <c r="G525" s="131" t="s">
        <v>1283</v>
      </c>
      <c r="H525" s="175" t="s">
        <v>379</v>
      </c>
      <c r="I525" s="183" t="s">
        <v>1362</v>
      </c>
      <c r="J525" s="173">
        <v>1</v>
      </c>
      <c r="K525" s="326"/>
      <c r="L525" s="339">
        <v>1</v>
      </c>
      <c r="M525" s="183">
        <v>362</v>
      </c>
      <c r="N525" s="153">
        <v>1946</v>
      </c>
      <c r="P525" s="163"/>
      <c r="R525" s="153">
        <v>1940</v>
      </c>
      <c r="S525" s="183" t="s">
        <v>243</v>
      </c>
      <c r="T525" s="184"/>
      <c r="U525" s="189"/>
      <c r="V525" s="125"/>
      <c r="W525" s="352" t="s">
        <v>70</v>
      </c>
      <c r="X525" s="216" t="s">
        <v>99</v>
      </c>
      <c r="Y525" s="216" t="s">
        <v>382</v>
      </c>
      <c r="Z525" s="129"/>
      <c r="AA525" s="214"/>
      <c r="AB525" s="215"/>
      <c r="AC525" s="215"/>
      <c r="AD525" s="216"/>
      <c r="AI525" s="173"/>
      <c r="AJ525" s="237">
        <v>36283</v>
      </c>
      <c r="AK525" s="173">
        <v>1990</v>
      </c>
      <c r="AL525" s="317"/>
      <c r="AM525" s="175" t="s">
        <v>90</v>
      </c>
      <c r="AQ525" s="131"/>
      <c r="AU525" s="317"/>
      <c r="AV525" s="390"/>
      <c r="AW525" s="153">
        <f t="shared" ca="1" si="8"/>
        <v>80</v>
      </c>
    </row>
    <row r="526" spans="1:49" ht="45" customHeight="1" x14ac:dyDescent="0.2">
      <c r="A526" s="245"/>
      <c r="B526" s="183" t="s">
        <v>55</v>
      </c>
      <c r="C526" s="136" t="s">
        <v>1363</v>
      </c>
      <c r="E526" s="175" t="s">
        <v>56</v>
      </c>
      <c r="F526" s="153" t="s">
        <v>559</v>
      </c>
      <c r="G526" s="131" t="s">
        <v>560</v>
      </c>
      <c r="H526" s="175" t="s">
        <v>65</v>
      </c>
      <c r="I526" s="183" t="s">
        <v>1364</v>
      </c>
      <c r="J526" s="173">
        <v>1</v>
      </c>
      <c r="K526" s="326"/>
      <c r="L526" s="339">
        <v>1</v>
      </c>
      <c r="M526" s="183">
        <v>363</v>
      </c>
      <c r="P526" s="163"/>
      <c r="R526" s="153">
        <v>1940</v>
      </c>
      <c r="S526" s="183" t="s">
        <v>243</v>
      </c>
      <c r="T526" s="184"/>
      <c r="U526" s="189"/>
      <c r="V526" s="125"/>
      <c r="W526" s="352" t="s">
        <v>70</v>
      </c>
      <c r="X526" s="216" t="s">
        <v>64</v>
      </c>
      <c r="Y526" s="216" t="s">
        <v>65</v>
      </c>
      <c r="Z526" s="129"/>
      <c r="AA526" s="214"/>
      <c r="AB526" s="215"/>
      <c r="AC526" s="215"/>
      <c r="AD526" s="216"/>
      <c r="AI526" s="173"/>
      <c r="AJ526" s="237">
        <v>18426</v>
      </c>
      <c r="AK526" s="173">
        <v>1950</v>
      </c>
      <c r="AL526" s="317"/>
      <c r="AQ526" s="131"/>
      <c r="AU526" s="317"/>
      <c r="AV526" s="390"/>
      <c r="AW526" s="153" t="str">
        <f t="shared" ca="1" si="8"/>
        <v/>
      </c>
    </row>
    <row r="527" spans="1:49" ht="45" customHeight="1" x14ac:dyDescent="0.2">
      <c r="A527" s="245"/>
      <c r="B527" s="183" t="s">
        <v>198</v>
      </c>
      <c r="C527" s="136" t="s">
        <v>1365</v>
      </c>
      <c r="D527" s="131" t="s">
        <v>1366</v>
      </c>
      <c r="E527" s="175" t="s">
        <v>91</v>
      </c>
      <c r="F527" s="153" t="s">
        <v>92</v>
      </c>
      <c r="G527" s="131" t="s">
        <v>93</v>
      </c>
      <c r="H527" s="175" t="s">
        <v>96</v>
      </c>
      <c r="I527" s="183" t="s">
        <v>1367</v>
      </c>
      <c r="J527" s="173">
        <v>1</v>
      </c>
      <c r="K527" s="326"/>
      <c r="L527" s="339">
        <v>1</v>
      </c>
      <c r="M527" s="183">
        <v>364</v>
      </c>
      <c r="N527" s="153">
        <v>1946</v>
      </c>
      <c r="P527" s="163"/>
      <c r="R527" s="153">
        <v>1940</v>
      </c>
      <c r="S527" s="183" t="s">
        <v>288</v>
      </c>
      <c r="T527" s="184"/>
      <c r="U527" s="189"/>
      <c r="V527" s="125"/>
      <c r="W527" s="255" t="s">
        <v>70</v>
      </c>
      <c r="X527" s="216" t="s">
        <v>99</v>
      </c>
      <c r="Y527" s="216" t="s">
        <v>221</v>
      </c>
      <c r="Z527" s="129"/>
      <c r="AA527" s="214"/>
      <c r="AB527" s="215"/>
      <c r="AC527" s="215"/>
      <c r="AD527" s="216"/>
      <c r="AI527" s="173"/>
      <c r="AJ527" s="189"/>
      <c r="AK527" s="173"/>
      <c r="AQ527" s="131"/>
      <c r="AV527" s="390"/>
      <c r="AW527" s="153">
        <f t="shared" ca="1" si="8"/>
        <v>80</v>
      </c>
    </row>
    <row r="528" spans="1:49" ht="45" customHeight="1" collapsed="1" x14ac:dyDescent="0.2">
      <c r="A528" s="245"/>
      <c r="B528" s="183" t="s">
        <v>55</v>
      </c>
      <c r="E528" s="175" t="s">
        <v>91</v>
      </c>
      <c r="F528" s="153" t="s">
        <v>92</v>
      </c>
      <c r="G528" s="131" t="s">
        <v>786</v>
      </c>
      <c r="H528" s="175" t="s">
        <v>189</v>
      </c>
      <c r="I528" s="183" t="s">
        <v>1368</v>
      </c>
      <c r="J528" s="173">
        <v>1</v>
      </c>
      <c r="K528" s="326" t="s">
        <v>61</v>
      </c>
      <c r="L528" s="339">
        <v>1</v>
      </c>
      <c r="M528" s="183">
        <v>365</v>
      </c>
      <c r="N528" s="153">
        <v>1946</v>
      </c>
      <c r="P528" s="163"/>
      <c r="R528" s="153">
        <v>1940</v>
      </c>
      <c r="S528" s="183" t="s">
        <v>62</v>
      </c>
      <c r="T528" s="184"/>
      <c r="U528" s="189"/>
      <c r="V528" s="125"/>
      <c r="W528" s="352" t="s">
        <v>1369</v>
      </c>
      <c r="X528" s="216" t="s">
        <v>64</v>
      </c>
      <c r="Y528" s="216" t="s">
        <v>189</v>
      </c>
      <c r="Z528" s="129"/>
      <c r="AA528" s="214"/>
      <c r="AB528" s="215"/>
      <c r="AC528" s="215">
        <v>20097</v>
      </c>
      <c r="AD528" s="216"/>
      <c r="AG528" s="173">
        <v>1955</v>
      </c>
      <c r="AH528" s="173">
        <v>1950</v>
      </c>
      <c r="AI528" s="173"/>
      <c r="AJ528" s="189"/>
      <c r="AK528" s="173"/>
      <c r="AL528" s="317"/>
      <c r="AM528" s="175" t="s">
        <v>67</v>
      </c>
      <c r="AQ528" s="131"/>
      <c r="AU528" s="317" t="s">
        <v>1370</v>
      </c>
      <c r="AV528" s="390"/>
      <c r="AW528" s="153">
        <f t="shared" ca="1" si="8"/>
        <v>80</v>
      </c>
    </row>
    <row r="529" spans="1:49" ht="45" customHeight="1" x14ac:dyDescent="0.2">
      <c r="A529" s="245"/>
      <c r="B529" s="183" t="s">
        <v>55</v>
      </c>
      <c r="C529" s="136" t="s">
        <v>1371</v>
      </c>
      <c r="E529" s="175" t="s">
        <v>91</v>
      </c>
      <c r="F529" s="153" t="s">
        <v>698</v>
      </c>
      <c r="G529" s="131" t="s">
        <v>900</v>
      </c>
      <c r="H529" s="175" t="s">
        <v>59</v>
      </c>
      <c r="I529" s="204" t="s">
        <v>403</v>
      </c>
      <c r="J529" s="173">
        <v>1</v>
      </c>
      <c r="L529" s="339">
        <v>1</v>
      </c>
      <c r="M529" s="183">
        <v>366</v>
      </c>
      <c r="N529" s="153">
        <v>1946</v>
      </c>
      <c r="P529" s="163"/>
      <c r="R529" s="153">
        <v>1940</v>
      </c>
      <c r="S529" s="183" t="s">
        <v>243</v>
      </c>
      <c r="T529" s="184"/>
      <c r="U529" s="189"/>
      <c r="V529" s="125"/>
      <c r="W529" s="352" t="s">
        <v>70</v>
      </c>
      <c r="X529" s="216" t="s">
        <v>64</v>
      </c>
      <c r="Y529" s="216" t="s">
        <v>65</v>
      </c>
      <c r="Z529" s="129" t="s">
        <v>66</v>
      </c>
      <c r="AI529" s="173"/>
      <c r="AJ529" s="237">
        <v>36283</v>
      </c>
      <c r="AK529" s="173">
        <v>1990</v>
      </c>
      <c r="AL529" s="317"/>
      <c r="AQ529" s="131"/>
      <c r="AU529" s="317"/>
      <c r="AV529" s="390"/>
      <c r="AW529" s="153">
        <f t="shared" ca="1" si="8"/>
        <v>80</v>
      </c>
    </row>
    <row r="530" spans="1:49" ht="45" customHeight="1" x14ac:dyDescent="0.2">
      <c r="A530" s="245"/>
      <c r="B530" s="183" t="s">
        <v>55</v>
      </c>
      <c r="E530" s="175" t="s">
        <v>91</v>
      </c>
      <c r="F530" s="153" t="s">
        <v>92</v>
      </c>
      <c r="G530" s="131" t="s">
        <v>93</v>
      </c>
      <c r="H530" s="175" t="s">
        <v>65</v>
      </c>
      <c r="I530" s="183" t="s">
        <v>1372</v>
      </c>
      <c r="J530" s="173">
        <v>1</v>
      </c>
      <c r="K530" s="326" t="s">
        <v>61</v>
      </c>
      <c r="L530" s="339">
        <v>1</v>
      </c>
      <c r="M530" s="183">
        <v>367</v>
      </c>
      <c r="N530" s="153">
        <v>1947</v>
      </c>
      <c r="P530" s="163"/>
      <c r="R530" s="153">
        <v>1940</v>
      </c>
      <c r="S530" s="183" t="s">
        <v>62</v>
      </c>
      <c r="T530" s="184"/>
      <c r="U530" s="189"/>
      <c r="V530" s="125"/>
      <c r="W530" s="352" t="s">
        <v>1373</v>
      </c>
      <c r="X530" s="216" t="s">
        <v>64</v>
      </c>
      <c r="Y530" s="216" t="s">
        <v>65</v>
      </c>
      <c r="Z530" s="129"/>
      <c r="AA530" s="214"/>
      <c r="AB530" s="215"/>
      <c r="AC530" s="215">
        <v>17409</v>
      </c>
      <c r="AD530" s="216"/>
      <c r="AE530" s="173">
        <v>1947</v>
      </c>
      <c r="AF530" s="173">
        <v>14</v>
      </c>
      <c r="AG530" s="173">
        <v>1947</v>
      </c>
      <c r="AH530" s="173">
        <v>1940</v>
      </c>
      <c r="AI530" s="173"/>
      <c r="AJ530" s="189"/>
      <c r="AK530" s="173"/>
      <c r="AL530" s="317"/>
      <c r="AM530" s="175" t="s">
        <v>67</v>
      </c>
      <c r="AQ530" s="131"/>
      <c r="AV530" s="390"/>
      <c r="AW530" s="153">
        <f t="shared" ca="1" si="8"/>
        <v>79</v>
      </c>
    </row>
    <row r="531" spans="1:49" ht="45" customHeight="1" x14ac:dyDescent="0.2">
      <c r="A531" s="245"/>
      <c r="B531" s="183" t="s">
        <v>55</v>
      </c>
      <c r="E531" s="175" t="s">
        <v>91</v>
      </c>
      <c r="F531" s="153" t="s">
        <v>187</v>
      </c>
      <c r="G531" s="131" t="s">
        <v>1374</v>
      </c>
      <c r="H531" s="175" t="s">
        <v>59</v>
      </c>
      <c r="I531" s="183" t="s">
        <v>732</v>
      </c>
      <c r="J531" s="173">
        <v>1</v>
      </c>
      <c r="K531" s="326" t="s">
        <v>61</v>
      </c>
      <c r="L531" s="339">
        <v>1</v>
      </c>
      <c r="M531" s="183">
        <v>368</v>
      </c>
      <c r="N531" s="153">
        <v>1948</v>
      </c>
      <c r="P531" s="163"/>
      <c r="R531" s="153">
        <v>1940</v>
      </c>
      <c r="S531" s="183" t="s">
        <v>62</v>
      </c>
      <c r="T531" s="184"/>
      <c r="U531" s="189"/>
      <c r="V531" s="125"/>
      <c r="W531" s="352" t="s">
        <v>1375</v>
      </c>
      <c r="X531" s="216" t="s">
        <v>64</v>
      </c>
      <c r="Y531" s="216" t="s">
        <v>65</v>
      </c>
      <c r="Z531" s="129" t="s">
        <v>66</v>
      </c>
      <c r="AA531" s="214"/>
      <c r="AB531" s="215"/>
      <c r="AC531" s="215">
        <v>17778</v>
      </c>
      <c r="AD531" s="216"/>
      <c r="AG531" s="173">
        <v>1948</v>
      </c>
      <c r="AH531" s="173">
        <v>1940</v>
      </c>
      <c r="AI531" s="173"/>
      <c r="AJ531" s="189"/>
      <c r="AK531" s="173"/>
      <c r="AL531" s="317"/>
      <c r="AM531" s="175" t="s">
        <v>67</v>
      </c>
      <c r="AQ531" s="131"/>
      <c r="AU531" s="317"/>
      <c r="AV531" s="390"/>
      <c r="AW531" s="153">
        <f t="shared" ca="1" si="8"/>
        <v>78</v>
      </c>
    </row>
    <row r="532" spans="1:49" ht="45" customHeight="1" x14ac:dyDescent="0.2">
      <c r="A532" s="245"/>
      <c r="B532" s="183" t="s">
        <v>55</v>
      </c>
      <c r="C532" s="136" t="s">
        <v>1376</v>
      </c>
      <c r="E532" s="175" t="s">
        <v>71</v>
      </c>
      <c r="F532" s="153" t="s">
        <v>180</v>
      </c>
      <c r="G532" s="131" t="s">
        <v>181</v>
      </c>
      <c r="H532" s="175" t="s">
        <v>65</v>
      </c>
      <c r="I532" s="183" t="s">
        <v>1377</v>
      </c>
      <c r="J532" s="173">
        <v>1</v>
      </c>
      <c r="K532" s="326"/>
      <c r="L532" s="339">
        <v>1</v>
      </c>
      <c r="M532" s="183">
        <v>369</v>
      </c>
      <c r="P532" s="163"/>
      <c r="R532" s="153">
        <v>1940</v>
      </c>
      <c r="S532" s="183" t="s">
        <v>243</v>
      </c>
      <c r="T532" s="184"/>
      <c r="U532" s="189"/>
      <c r="V532" s="125"/>
      <c r="W532" s="352" t="s">
        <v>70</v>
      </c>
      <c r="X532" s="216" t="s">
        <v>64</v>
      </c>
      <c r="Y532" s="216" t="s">
        <v>65</v>
      </c>
      <c r="Z532" s="129"/>
      <c r="AA532" s="214"/>
      <c r="AB532" s="215"/>
      <c r="AC532" s="215"/>
      <c r="AD532" s="216"/>
      <c r="AI532" s="173"/>
      <c r="AJ532" s="237">
        <v>18437</v>
      </c>
      <c r="AK532" s="173">
        <v>1950</v>
      </c>
      <c r="AL532" s="317"/>
      <c r="AQ532" s="131"/>
      <c r="AU532" s="317"/>
      <c r="AV532" s="390"/>
      <c r="AW532" s="153" t="str">
        <f t="shared" ca="1" si="8"/>
        <v/>
      </c>
    </row>
    <row r="533" spans="1:49" ht="45" customHeight="1" x14ac:dyDescent="0.2">
      <c r="A533" s="245"/>
      <c r="B533" s="183" t="s">
        <v>55</v>
      </c>
      <c r="E533" s="175" t="s">
        <v>91</v>
      </c>
      <c r="F533" s="153" t="s">
        <v>698</v>
      </c>
      <c r="G533" s="131" t="s">
        <v>699</v>
      </c>
      <c r="H533" s="175" t="s">
        <v>65</v>
      </c>
      <c r="I533" s="183" t="s">
        <v>1378</v>
      </c>
      <c r="J533" s="173">
        <v>1</v>
      </c>
      <c r="K533" s="326" t="s">
        <v>61</v>
      </c>
      <c r="L533" s="339">
        <v>1</v>
      </c>
      <c r="M533" s="183">
        <v>370</v>
      </c>
      <c r="P533" s="163"/>
      <c r="R533" s="153">
        <v>1940</v>
      </c>
      <c r="S533" s="183" t="s">
        <v>62</v>
      </c>
      <c r="T533" s="184"/>
      <c r="U533" s="189"/>
      <c r="V533" s="125"/>
      <c r="W533" s="352" t="s">
        <v>1379</v>
      </c>
      <c r="X533" s="216" t="s">
        <v>64</v>
      </c>
      <c r="Y533" s="216" t="s">
        <v>65</v>
      </c>
      <c r="Z533" s="129"/>
      <c r="AA533" s="214"/>
      <c r="AB533" s="215">
        <v>17570</v>
      </c>
      <c r="AC533" s="215"/>
      <c r="AD533" s="153"/>
      <c r="AG533" s="173">
        <v>1948</v>
      </c>
      <c r="AH533" s="173">
        <v>1940</v>
      </c>
      <c r="AI533" s="173"/>
      <c r="AJ533" s="189"/>
      <c r="AK533" s="173"/>
      <c r="AL533" s="317"/>
      <c r="AM533" s="175" t="s">
        <v>67</v>
      </c>
      <c r="AQ533" s="131"/>
      <c r="AU533" s="317"/>
      <c r="AV533" s="390"/>
      <c r="AW533" s="153" t="str">
        <f t="shared" ca="1" si="8"/>
        <v/>
      </c>
    </row>
    <row r="534" spans="1:49" ht="45" customHeight="1" x14ac:dyDescent="0.2">
      <c r="A534" s="245"/>
      <c r="B534" s="183" t="s">
        <v>55</v>
      </c>
      <c r="D534" s="131" t="s">
        <v>7978</v>
      </c>
      <c r="E534" s="318" t="s">
        <v>91</v>
      </c>
      <c r="F534" s="154" t="s">
        <v>92</v>
      </c>
      <c r="G534" s="418" t="s">
        <v>1049</v>
      </c>
      <c r="H534" s="318" t="s">
        <v>59</v>
      </c>
      <c r="I534" s="202" t="s">
        <v>1380</v>
      </c>
      <c r="J534" s="173">
        <v>1</v>
      </c>
      <c r="K534" s="326" t="s">
        <v>61</v>
      </c>
      <c r="L534" s="339">
        <v>1</v>
      </c>
      <c r="M534" s="183">
        <v>371</v>
      </c>
      <c r="P534" s="163"/>
      <c r="R534" s="153">
        <v>1940</v>
      </c>
      <c r="S534" s="183" t="s">
        <v>62</v>
      </c>
      <c r="T534" s="184"/>
      <c r="U534" s="189"/>
      <c r="V534" s="125"/>
      <c r="W534" s="318" t="s">
        <v>1381</v>
      </c>
      <c r="X534" s="283" t="s">
        <v>64</v>
      </c>
      <c r="Y534" s="283" t="s">
        <v>65</v>
      </c>
      <c r="Z534" s="351" t="s">
        <v>66</v>
      </c>
      <c r="AA534" s="214"/>
      <c r="AB534" s="215">
        <v>17371</v>
      </c>
      <c r="AC534" s="215"/>
      <c r="AD534" s="153"/>
      <c r="AE534" s="173">
        <v>1947</v>
      </c>
      <c r="AF534" s="173">
        <v>13</v>
      </c>
      <c r="AG534" s="173">
        <v>1947</v>
      </c>
      <c r="AH534" s="173">
        <v>1940</v>
      </c>
      <c r="AI534" s="173"/>
      <c r="AJ534" s="189"/>
      <c r="AK534" s="173"/>
      <c r="AL534" s="317"/>
      <c r="AM534" s="175" t="s">
        <v>67</v>
      </c>
      <c r="AO534" s="153" t="s">
        <v>144</v>
      </c>
      <c r="AQ534" s="131" t="s">
        <v>112</v>
      </c>
      <c r="AU534" s="317"/>
      <c r="AV534" s="390"/>
      <c r="AW534" s="153" t="str">
        <f t="shared" ca="1" si="8"/>
        <v/>
      </c>
    </row>
    <row r="535" spans="1:49" ht="45" customHeight="1" x14ac:dyDescent="0.2">
      <c r="A535" s="245"/>
      <c r="B535" s="183" t="s">
        <v>55</v>
      </c>
      <c r="E535" s="175" t="s">
        <v>91</v>
      </c>
      <c r="F535" s="153" t="s">
        <v>92</v>
      </c>
      <c r="G535" s="131" t="s">
        <v>837</v>
      </c>
      <c r="H535" s="175" t="s">
        <v>96</v>
      </c>
      <c r="I535" s="183" t="s">
        <v>1382</v>
      </c>
      <c r="J535" s="173">
        <v>1</v>
      </c>
      <c r="K535" s="326" t="s">
        <v>61</v>
      </c>
      <c r="L535" s="339">
        <v>1</v>
      </c>
      <c r="M535" s="183">
        <v>372</v>
      </c>
      <c r="N535" s="153">
        <v>1947</v>
      </c>
      <c r="P535" s="163"/>
      <c r="R535" s="153">
        <v>1940</v>
      </c>
      <c r="S535" s="183" t="s">
        <v>62</v>
      </c>
      <c r="T535" s="184"/>
      <c r="U535" s="189"/>
      <c r="V535" s="125"/>
      <c r="W535" s="352" t="s">
        <v>1383</v>
      </c>
      <c r="X535" s="216" t="s">
        <v>99</v>
      </c>
      <c r="Y535" s="216" t="s">
        <v>221</v>
      </c>
      <c r="Z535" s="129"/>
      <c r="AA535" s="214"/>
      <c r="AB535" s="215"/>
      <c r="AC535" s="215">
        <v>19885</v>
      </c>
      <c r="AD535" s="216"/>
      <c r="AE535" s="173">
        <v>1953</v>
      </c>
      <c r="AF535" s="173">
        <v>17</v>
      </c>
      <c r="AG535" s="173">
        <v>1954</v>
      </c>
      <c r="AH535" s="173">
        <v>1950</v>
      </c>
      <c r="AJ535" s="189"/>
      <c r="AM535" s="175" t="s">
        <v>67</v>
      </c>
      <c r="AO535" s="153" t="s">
        <v>67</v>
      </c>
      <c r="AQ535" s="131"/>
      <c r="AU535" s="317" t="s">
        <v>1384</v>
      </c>
      <c r="AV535" s="390"/>
      <c r="AW535" s="153">
        <f t="shared" ca="1" si="8"/>
        <v>79</v>
      </c>
    </row>
    <row r="536" spans="1:49" ht="45" customHeight="1" x14ac:dyDescent="0.2">
      <c r="A536" s="245"/>
      <c r="B536" s="183" t="s">
        <v>55</v>
      </c>
      <c r="E536" s="175" t="s">
        <v>91</v>
      </c>
      <c r="F536" s="153" t="s">
        <v>187</v>
      </c>
      <c r="G536" s="131" t="s">
        <v>1320</v>
      </c>
      <c r="H536" s="175" t="s">
        <v>59</v>
      </c>
      <c r="I536" s="183" t="s">
        <v>328</v>
      </c>
      <c r="J536" s="173">
        <v>1</v>
      </c>
      <c r="K536" s="326" t="s">
        <v>61</v>
      </c>
      <c r="L536" s="339">
        <v>1</v>
      </c>
      <c r="M536" s="183">
        <v>373</v>
      </c>
      <c r="N536" s="153">
        <v>1947</v>
      </c>
      <c r="P536" s="163"/>
      <c r="R536" s="153">
        <v>1940</v>
      </c>
      <c r="S536" s="183" t="s">
        <v>62</v>
      </c>
      <c r="T536" s="184"/>
      <c r="U536" s="189"/>
      <c r="V536" s="125"/>
      <c r="W536" s="352" t="s">
        <v>1385</v>
      </c>
      <c r="X536" s="216" t="s">
        <v>64</v>
      </c>
      <c r="Y536" s="216" t="s">
        <v>65</v>
      </c>
      <c r="Z536" s="129" t="s">
        <v>66</v>
      </c>
      <c r="AA536" s="214"/>
      <c r="AB536" s="215"/>
      <c r="AC536" s="215">
        <v>17502</v>
      </c>
      <c r="AD536" s="216"/>
      <c r="AG536" s="173">
        <v>1947</v>
      </c>
      <c r="AH536" s="173">
        <v>1940</v>
      </c>
      <c r="AI536" s="173"/>
      <c r="AJ536" s="189"/>
      <c r="AK536" s="173"/>
      <c r="AL536" s="317"/>
      <c r="AM536" s="175" t="s">
        <v>67</v>
      </c>
      <c r="AQ536" s="131"/>
      <c r="AU536" s="317"/>
      <c r="AV536" s="390"/>
      <c r="AW536" s="153">
        <f t="shared" ca="1" si="8"/>
        <v>79</v>
      </c>
    </row>
    <row r="537" spans="1:49" ht="45" customHeight="1" x14ac:dyDescent="0.2">
      <c r="A537" s="245"/>
      <c r="B537" s="183" t="s">
        <v>55</v>
      </c>
      <c r="C537" s="136" t="s">
        <v>7924</v>
      </c>
      <c r="E537" s="175" t="s">
        <v>91</v>
      </c>
      <c r="F537" s="153" t="s">
        <v>187</v>
      </c>
      <c r="G537" s="131" t="s">
        <v>1386</v>
      </c>
      <c r="H537" s="175" t="s">
        <v>65</v>
      </c>
      <c r="I537" s="183" t="s">
        <v>1387</v>
      </c>
      <c r="J537" s="173">
        <v>1</v>
      </c>
      <c r="K537" s="326"/>
      <c r="L537" s="339">
        <v>1</v>
      </c>
      <c r="M537" s="183">
        <v>374</v>
      </c>
      <c r="N537" s="153">
        <v>1948</v>
      </c>
      <c r="P537" s="163"/>
      <c r="R537" s="153">
        <v>1940</v>
      </c>
      <c r="S537" s="183" t="s">
        <v>923</v>
      </c>
      <c r="T537" s="184"/>
      <c r="U537" s="189"/>
      <c r="V537" s="125"/>
      <c r="W537" s="352" t="s">
        <v>1388</v>
      </c>
      <c r="X537" s="216" t="s">
        <v>64</v>
      </c>
      <c r="Y537" s="216" t="s">
        <v>65</v>
      </c>
      <c r="Z537" s="129"/>
      <c r="AA537" s="214"/>
      <c r="AB537" s="215"/>
      <c r="AC537" s="215"/>
      <c r="AD537" s="216"/>
      <c r="AI537" s="173"/>
      <c r="AJ537" s="189"/>
      <c r="AK537" s="173"/>
      <c r="AL537" s="317"/>
      <c r="AQ537" s="131"/>
      <c r="AU537" s="317"/>
      <c r="AV537" s="390"/>
      <c r="AW537" s="153">
        <f t="shared" ca="1" si="8"/>
        <v>78</v>
      </c>
    </row>
    <row r="538" spans="1:49" ht="45" customHeight="1" x14ac:dyDescent="0.2">
      <c r="A538" s="245"/>
      <c r="B538" s="183" t="s">
        <v>55</v>
      </c>
      <c r="E538" s="175" t="s">
        <v>91</v>
      </c>
      <c r="F538" s="153" t="s">
        <v>92</v>
      </c>
      <c r="G538" s="131" t="s">
        <v>93</v>
      </c>
      <c r="H538" s="175" t="s">
        <v>59</v>
      </c>
      <c r="I538" s="183" t="s">
        <v>1389</v>
      </c>
      <c r="J538" s="173">
        <v>1</v>
      </c>
      <c r="K538" s="326" t="s">
        <v>61</v>
      </c>
      <c r="L538" s="339">
        <v>1</v>
      </c>
      <c r="M538" s="183">
        <v>375</v>
      </c>
      <c r="N538" s="153">
        <v>1948</v>
      </c>
      <c r="P538" s="163"/>
      <c r="R538" s="153">
        <v>1940</v>
      </c>
      <c r="S538" s="183" t="s">
        <v>62</v>
      </c>
      <c r="T538" s="184"/>
      <c r="U538" s="189"/>
      <c r="V538" s="125"/>
      <c r="W538" s="352" t="s">
        <v>1390</v>
      </c>
      <c r="X538" s="216" t="s">
        <v>64</v>
      </c>
      <c r="Y538" s="216" t="s">
        <v>65</v>
      </c>
      <c r="Z538" s="129"/>
      <c r="AA538" s="214"/>
      <c r="AB538" s="215"/>
      <c r="AC538" s="215">
        <v>17610</v>
      </c>
      <c r="AD538" s="216"/>
      <c r="AG538" s="173">
        <v>1948</v>
      </c>
      <c r="AH538" s="173">
        <v>1940</v>
      </c>
      <c r="AI538" s="173"/>
      <c r="AJ538" s="189"/>
      <c r="AK538" s="173"/>
      <c r="AL538" s="317"/>
      <c r="AM538" s="175" t="s">
        <v>67</v>
      </c>
      <c r="AQ538" s="131"/>
      <c r="AU538" s="131" t="s">
        <v>1391</v>
      </c>
      <c r="AV538" s="390"/>
      <c r="AW538" s="153">
        <f t="shared" ca="1" si="8"/>
        <v>78</v>
      </c>
    </row>
    <row r="539" spans="1:49" ht="45" customHeight="1" x14ac:dyDescent="0.2">
      <c r="A539" s="245"/>
      <c r="B539" s="183" t="s">
        <v>55</v>
      </c>
      <c r="C539" s="136" t="s">
        <v>1392</v>
      </c>
      <c r="D539" s="131" t="s">
        <v>1393</v>
      </c>
      <c r="E539" s="175" t="s">
        <v>688</v>
      </c>
      <c r="F539" s="153" t="s">
        <v>689</v>
      </c>
      <c r="G539" s="131" t="s">
        <v>690</v>
      </c>
      <c r="H539" s="175" t="s">
        <v>76</v>
      </c>
      <c r="I539" s="183" t="s">
        <v>1394</v>
      </c>
      <c r="J539" s="173">
        <v>1</v>
      </c>
      <c r="K539" s="326" t="s">
        <v>61</v>
      </c>
      <c r="L539" s="339">
        <v>1</v>
      </c>
      <c r="M539" s="183">
        <v>376</v>
      </c>
      <c r="N539" s="153">
        <v>1948</v>
      </c>
      <c r="P539" s="163"/>
      <c r="R539" s="153">
        <v>1940</v>
      </c>
      <c r="S539" s="183" t="s">
        <v>62</v>
      </c>
      <c r="T539" s="184"/>
      <c r="U539" s="189"/>
      <c r="V539" s="125"/>
      <c r="W539" s="352" t="s">
        <v>1395</v>
      </c>
      <c r="X539" s="216" t="s">
        <v>64</v>
      </c>
      <c r="Y539" s="216" t="s">
        <v>76</v>
      </c>
      <c r="Z539" s="129" t="s">
        <v>890</v>
      </c>
      <c r="AA539" s="214">
        <v>23399</v>
      </c>
      <c r="AB539" s="215"/>
      <c r="AC539" s="215"/>
      <c r="AD539" s="153"/>
      <c r="AG539" s="173">
        <v>1964</v>
      </c>
      <c r="AH539" s="173">
        <v>1960</v>
      </c>
      <c r="AI539" s="173"/>
      <c r="AJ539" s="189"/>
      <c r="AK539" s="173"/>
      <c r="AL539" s="317"/>
      <c r="AM539" s="175" t="s">
        <v>67</v>
      </c>
      <c r="AO539" s="153" t="s">
        <v>67</v>
      </c>
      <c r="AQ539" s="131" t="s">
        <v>81</v>
      </c>
      <c r="AU539" s="317"/>
      <c r="AV539" s="390"/>
      <c r="AW539" s="153">
        <f t="shared" ca="1" si="8"/>
        <v>78</v>
      </c>
    </row>
    <row r="540" spans="1:49" ht="45" customHeight="1" x14ac:dyDescent="0.2">
      <c r="A540" s="245"/>
      <c r="B540" s="183" t="s">
        <v>55</v>
      </c>
      <c r="C540" s="136" t="s">
        <v>1396</v>
      </c>
      <c r="E540" s="175" t="s">
        <v>71</v>
      </c>
      <c r="F540" s="153" t="s">
        <v>180</v>
      </c>
      <c r="G540" s="131" t="s">
        <v>1397</v>
      </c>
      <c r="H540" s="175" t="s">
        <v>65</v>
      </c>
      <c r="I540" s="203" t="s">
        <v>1398</v>
      </c>
      <c r="J540" s="173">
        <v>1</v>
      </c>
      <c r="K540" s="326"/>
      <c r="L540" s="339">
        <v>1</v>
      </c>
      <c r="M540" s="183">
        <v>377</v>
      </c>
      <c r="N540" s="153">
        <v>1948</v>
      </c>
      <c r="P540" s="163"/>
      <c r="R540" s="153">
        <v>1940</v>
      </c>
      <c r="S540" s="183" t="s">
        <v>243</v>
      </c>
      <c r="T540" s="184"/>
      <c r="U540" s="189"/>
      <c r="V540" s="125"/>
      <c r="W540" s="352" t="s">
        <v>70</v>
      </c>
      <c r="X540" s="216" t="s">
        <v>64</v>
      </c>
      <c r="Y540" s="216" t="s">
        <v>65</v>
      </c>
      <c r="Z540" s="129"/>
      <c r="AA540" s="214"/>
      <c r="AB540" s="215"/>
      <c r="AC540" s="215"/>
      <c r="AD540" s="153"/>
      <c r="AI540" s="173"/>
      <c r="AJ540" s="237">
        <v>24618</v>
      </c>
      <c r="AK540" s="173">
        <v>1960</v>
      </c>
      <c r="AL540" s="317"/>
      <c r="AQ540" s="131"/>
      <c r="AU540" s="317"/>
      <c r="AV540" s="390"/>
      <c r="AW540" s="153">
        <f t="shared" ca="1" si="8"/>
        <v>78</v>
      </c>
    </row>
    <row r="541" spans="1:49" ht="45" customHeight="1" x14ac:dyDescent="0.2">
      <c r="A541" s="245"/>
      <c r="B541" s="183" t="s">
        <v>68</v>
      </c>
      <c r="C541" s="136" t="s">
        <v>1399</v>
      </c>
      <c r="I541" s="183" t="s">
        <v>1400</v>
      </c>
      <c r="J541" s="173">
        <v>0</v>
      </c>
      <c r="K541" s="326"/>
      <c r="L541" s="339">
        <v>1</v>
      </c>
      <c r="M541" s="183">
        <v>378</v>
      </c>
      <c r="P541" s="163"/>
      <c r="R541" s="153" t="s">
        <v>68</v>
      </c>
      <c r="S541" s="183" t="s">
        <v>68</v>
      </c>
      <c r="T541" s="184"/>
      <c r="U541" s="189"/>
      <c r="V541" s="125"/>
      <c r="W541" s="255" t="s">
        <v>70</v>
      </c>
      <c r="X541" s="216"/>
      <c r="Y541" s="216"/>
      <c r="Z541" s="129"/>
      <c r="AA541" s="214"/>
      <c r="AB541" s="215"/>
      <c r="AC541" s="215"/>
      <c r="AD541" s="153"/>
      <c r="AI541" s="173"/>
      <c r="AJ541" s="189"/>
      <c r="AK541" s="173"/>
      <c r="AL541" s="317"/>
      <c r="AQ541" s="131"/>
      <c r="AU541" s="317"/>
      <c r="AV541" s="390"/>
      <c r="AW541" s="153" t="str">
        <f t="shared" ca="1" si="8"/>
        <v/>
      </c>
    </row>
    <row r="542" spans="1:49" ht="45" customHeight="1" x14ac:dyDescent="0.2">
      <c r="A542" s="245"/>
      <c r="B542" s="183" t="s">
        <v>55</v>
      </c>
      <c r="E542" s="175" t="s">
        <v>91</v>
      </c>
      <c r="F542" s="153" t="s">
        <v>187</v>
      </c>
      <c r="G542" s="131" t="s">
        <v>1386</v>
      </c>
      <c r="H542" s="175" t="s">
        <v>59</v>
      </c>
      <c r="I542" s="183" t="s">
        <v>411</v>
      </c>
      <c r="J542" s="173">
        <v>1</v>
      </c>
      <c r="K542" s="326" t="s">
        <v>61</v>
      </c>
      <c r="L542" s="339">
        <v>0</v>
      </c>
      <c r="M542" s="183">
        <v>379</v>
      </c>
      <c r="N542" s="153">
        <v>1948</v>
      </c>
      <c r="P542" s="163"/>
      <c r="R542" s="153">
        <v>1940</v>
      </c>
      <c r="S542" s="183" t="s">
        <v>62</v>
      </c>
      <c r="T542" s="184"/>
      <c r="U542" s="189"/>
      <c r="V542" s="125"/>
      <c r="W542" s="352" t="s">
        <v>1401</v>
      </c>
      <c r="X542" s="216" t="s">
        <v>64</v>
      </c>
      <c r="Y542" s="216" t="s">
        <v>65</v>
      </c>
      <c r="Z542" s="129" t="s">
        <v>66</v>
      </c>
      <c r="AA542" s="214"/>
      <c r="AB542" s="215">
        <v>17853</v>
      </c>
      <c r="AC542" s="215">
        <v>17856</v>
      </c>
      <c r="AD542" s="216"/>
      <c r="AG542" s="173">
        <v>1948</v>
      </c>
      <c r="AH542" s="173">
        <v>1940</v>
      </c>
      <c r="AI542" s="173"/>
      <c r="AJ542" s="189"/>
      <c r="AK542" s="173"/>
      <c r="AL542" s="317" t="s">
        <v>184</v>
      </c>
      <c r="AM542" s="175" t="s">
        <v>67</v>
      </c>
      <c r="AQ542" s="131"/>
      <c r="AU542" s="317" t="s">
        <v>1402</v>
      </c>
      <c r="AV542" s="390"/>
      <c r="AW542" s="153">
        <f t="shared" ca="1" si="8"/>
        <v>78</v>
      </c>
    </row>
    <row r="543" spans="1:49" ht="45" customHeight="1" x14ac:dyDescent="0.2">
      <c r="A543" s="245"/>
      <c r="B543" s="183" t="s">
        <v>55</v>
      </c>
      <c r="E543" s="175" t="s">
        <v>91</v>
      </c>
      <c r="F543" s="153" t="s">
        <v>187</v>
      </c>
      <c r="G543" s="131" t="s">
        <v>1386</v>
      </c>
      <c r="H543" s="175" t="s">
        <v>59</v>
      </c>
      <c r="I543" s="183" t="s">
        <v>330</v>
      </c>
      <c r="J543" s="173">
        <v>1</v>
      </c>
      <c r="K543" s="326" t="s">
        <v>61</v>
      </c>
      <c r="L543" s="339">
        <v>0</v>
      </c>
      <c r="M543" s="183">
        <v>379</v>
      </c>
      <c r="N543" s="153">
        <v>1948</v>
      </c>
      <c r="P543" s="163"/>
      <c r="R543" s="153">
        <v>1940</v>
      </c>
      <c r="S543" s="183" t="s">
        <v>62</v>
      </c>
      <c r="T543" s="184"/>
      <c r="U543" s="189"/>
      <c r="V543" s="125"/>
      <c r="W543" s="352" t="s">
        <v>1403</v>
      </c>
      <c r="X543" s="216" t="s">
        <v>64</v>
      </c>
      <c r="Y543" s="216" t="s">
        <v>65</v>
      </c>
      <c r="Z543" s="129" t="s">
        <v>66</v>
      </c>
      <c r="AA543" s="214"/>
      <c r="AB543" s="215">
        <v>17853</v>
      </c>
      <c r="AC543" s="215">
        <v>17856</v>
      </c>
      <c r="AD543" s="216"/>
      <c r="AG543" s="173">
        <v>1948</v>
      </c>
      <c r="AH543" s="173">
        <v>1940</v>
      </c>
      <c r="AI543" s="173"/>
      <c r="AJ543" s="189"/>
      <c r="AK543" s="173"/>
      <c r="AL543" s="317" t="s">
        <v>184</v>
      </c>
      <c r="AM543" s="175" t="s">
        <v>67</v>
      </c>
      <c r="AQ543" s="131"/>
      <c r="AU543" s="317" t="s">
        <v>1402</v>
      </c>
      <c r="AV543" s="390"/>
      <c r="AW543" s="153">
        <f t="shared" ca="1" si="8"/>
        <v>78</v>
      </c>
    </row>
    <row r="544" spans="1:49" ht="45" customHeight="1" x14ac:dyDescent="0.2">
      <c r="A544" s="245"/>
      <c r="B544" s="183" t="s">
        <v>55</v>
      </c>
      <c r="E544" s="175" t="s">
        <v>91</v>
      </c>
      <c r="F544" s="153" t="s">
        <v>187</v>
      </c>
      <c r="G544" s="131" t="s">
        <v>1386</v>
      </c>
      <c r="H544" s="175" t="s">
        <v>65</v>
      </c>
      <c r="I544" s="183" t="s">
        <v>1404</v>
      </c>
      <c r="J544" s="173">
        <v>1</v>
      </c>
      <c r="K544" s="326" t="s">
        <v>61</v>
      </c>
      <c r="L544" s="339">
        <v>0</v>
      </c>
      <c r="M544" s="183">
        <v>379</v>
      </c>
      <c r="N544" s="153">
        <v>1948</v>
      </c>
      <c r="P544" s="163"/>
      <c r="R544" s="153">
        <v>1940</v>
      </c>
      <c r="S544" s="183" t="s">
        <v>62</v>
      </c>
      <c r="T544" s="184"/>
      <c r="U544" s="189"/>
      <c r="V544" s="125"/>
      <c r="W544" s="352" t="s">
        <v>1388</v>
      </c>
      <c r="X544" s="216" t="s">
        <v>64</v>
      </c>
      <c r="Y544" s="216" t="s">
        <v>65</v>
      </c>
      <c r="Z544" s="129"/>
      <c r="AA544" s="214"/>
      <c r="AB544" s="215"/>
      <c r="AC544" s="215">
        <v>17856</v>
      </c>
      <c r="AD544" s="216"/>
      <c r="AG544" s="173">
        <v>1948</v>
      </c>
      <c r="AH544" s="173">
        <v>1940</v>
      </c>
      <c r="AI544" s="173"/>
      <c r="AJ544" s="189"/>
      <c r="AK544" s="173"/>
      <c r="AL544" s="317"/>
      <c r="AM544" s="175" t="s">
        <v>67</v>
      </c>
      <c r="AQ544" s="131"/>
      <c r="AU544" s="317"/>
      <c r="AV544" s="390"/>
      <c r="AW544" s="153">
        <f t="shared" ca="1" si="8"/>
        <v>78</v>
      </c>
    </row>
    <row r="545" spans="1:49" ht="45" customHeight="1" x14ac:dyDescent="0.2">
      <c r="A545" s="245"/>
      <c r="B545" s="183" t="s">
        <v>55</v>
      </c>
      <c r="E545" s="175" t="s">
        <v>91</v>
      </c>
      <c r="F545" s="153" t="s">
        <v>187</v>
      </c>
      <c r="G545" s="131" t="s">
        <v>1386</v>
      </c>
      <c r="H545" s="175" t="s">
        <v>487</v>
      </c>
      <c r="I545" s="183" t="s">
        <v>1405</v>
      </c>
      <c r="J545" s="173">
        <v>1</v>
      </c>
      <c r="K545" s="326" t="s">
        <v>61</v>
      </c>
      <c r="L545" s="339">
        <v>0</v>
      </c>
      <c r="M545" s="183">
        <v>379</v>
      </c>
      <c r="N545" s="153">
        <v>1948</v>
      </c>
      <c r="P545" s="163"/>
      <c r="R545" s="153">
        <v>1940</v>
      </c>
      <c r="S545" s="183" t="s">
        <v>62</v>
      </c>
      <c r="T545" s="184"/>
      <c r="U545" s="189"/>
      <c r="V545" s="125"/>
      <c r="W545" s="352" t="s">
        <v>1406</v>
      </c>
      <c r="X545" s="216" t="s">
        <v>64</v>
      </c>
      <c r="Y545" s="216" t="s">
        <v>490</v>
      </c>
      <c r="Z545" s="129"/>
      <c r="AA545" s="214"/>
      <c r="AB545" s="215"/>
      <c r="AC545" s="215">
        <v>21984</v>
      </c>
      <c r="AD545" s="216"/>
      <c r="AG545" s="173">
        <v>1960</v>
      </c>
      <c r="AH545" s="173">
        <v>1960</v>
      </c>
      <c r="AI545" s="173"/>
      <c r="AJ545" s="189"/>
      <c r="AK545" s="173"/>
      <c r="AL545" s="317"/>
      <c r="AM545" s="175" t="s">
        <v>67</v>
      </c>
      <c r="AQ545" s="131"/>
      <c r="AU545" s="317"/>
      <c r="AV545" s="390"/>
      <c r="AW545" s="153">
        <f t="shared" ca="1" si="8"/>
        <v>78</v>
      </c>
    </row>
    <row r="546" spans="1:49" ht="45" customHeight="1" x14ac:dyDescent="0.2">
      <c r="A546" s="245"/>
      <c r="B546" s="183" t="s">
        <v>55</v>
      </c>
      <c r="E546" s="175" t="s">
        <v>91</v>
      </c>
      <c r="F546" s="153" t="s">
        <v>187</v>
      </c>
      <c r="G546" s="131" t="s">
        <v>1386</v>
      </c>
      <c r="H546" s="175" t="s">
        <v>379</v>
      </c>
      <c r="I546" s="183" t="s">
        <v>1407</v>
      </c>
      <c r="J546" s="173">
        <v>1</v>
      </c>
      <c r="K546" s="326" t="s">
        <v>61</v>
      </c>
      <c r="L546" s="339">
        <v>0</v>
      </c>
      <c r="M546" s="183">
        <v>379</v>
      </c>
      <c r="N546" s="153">
        <v>1948</v>
      </c>
      <c r="P546" s="163"/>
      <c r="R546" s="153">
        <v>1940</v>
      </c>
      <c r="S546" s="183" t="s">
        <v>62</v>
      </c>
      <c r="T546" s="184"/>
      <c r="U546" s="189"/>
      <c r="V546" s="125"/>
      <c r="W546" s="352" t="s">
        <v>1408</v>
      </c>
      <c r="X546" s="216" t="s">
        <v>99</v>
      </c>
      <c r="Y546" s="216" t="s">
        <v>100</v>
      </c>
      <c r="Z546" s="129"/>
      <c r="AA546" s="214"/>
      <c r="AB546" s="215"/>
      <c r="AC546" s="215">
        <v>22922</v>
      </c>
      <c r="AD546" s="216"/>
      <c r="AG546" s="173">
        <v>1962</v>
      </c>
      <c r="AH546" s="173">
        <v>1960</v>
      </c>
      <c r="AI546" s="173"/>
      <c r="AJ546" s="189"/>
      <c r="AK546" s="173"/>
      <c r="AL546" s="317"/>
      <c r="AM546" s="175" t="s">
        <v>67</v>
      </c>
      <c r="AO546" s="153" t="s">
        <v>67</v>
      </c>
      <c r="AQ546" s="131"/>
      <c r="AU546" s="317" t="s">
        <v>1409</v>
      </c>
      <c r="AV546" s="390"/>
      <c r="AW546" s="153">
        <f t="shared" ca="1" si="8"/>
        <v>78</v>
      </c>
    </row>
    <row r="547" spans="1:49" ht="45" customHeight="1" x14ac:dyDescent="0.2">
      <c r="A547" s="307">
        <v>43868</v>
      </c>
      <c r="B547" s="183" t="s">
        <v>55</v>
      </c>
      <c r="C547" s="136" t="s">
        <v>1410</v>
      </c>
      <c r="D547" s="155" t="s">
        <v>1411</v>
      </c>
      <c r="E547" s="175" t="s">
        <v>91</v>
      </c>
      <c r="F547" s="153" t="s">
        <v>187</v>
      </c>
      <c r="G547" s="131" t="s">
        <v>1386</v>
      </c>
      <c r="H547" s="175" t="s">
        <v>59</v>
      </c>
      <c r="I547" s="183" t="s">
        <v>1412</v>
      </c>
      <c r="J547" s="173">
        <v>2</v>
      </c>
      <c r="K547" s="330"/>
      <c r="L547" s="344">
        <v>1</v>
      </c>
      <c r="M547" s="183">
        <v>379</v>
      </c>
      <c r="N547" s="153">
        <v>1948</v>
      </c>
      <c r="P547" s="187"/>
      <c r="Q547" s="226"/>
      <c r="R547" s="153">
        <v>1940</v>
      </c>
      <c r="S547" s="183" t="s">
        <v>243</v>
      </c>
      <c r="T547" s="184" t="s">
        <v>1116</v>
      </c>
      <c r="V547" s="125"/>
      <c r="W547" s="352" t="s">
        <v>70</v>
      </c>
      <c r="X547" s="216" t="s">
        <v>64</v>
      </c>
      <c r="Y547" s="216" t="s">
        <v>65</v>
      </c>
      <c r="Z547" s="129" t="s">
        <v>66</v>
      </c>
      <c r="AA547" s="224"/>
      <c r="AB547" s="225"/>
      <c r="AC547" s="225"/>
      <c r="AD547" s="226"/>
      <c r="AE547" s="227"/>
      <c r="AG547" s="227"/>
      <c r="AH547" s="227"/>
      <c r="AI547" s="227"/>
      <c r="AJ547" s="226">
        <v>44448</v>
      </c>
      <c r="AK547" s="227">
        <v>2020</v>
      </c>
      <c r="AL547" s="322"/>
      <c r="AO547" s="167"/>
      <c r="AP547" s="167"/>
      <c r="AQ547" s="155"/>
      <c r="AR547" s="234"/>
      <c r="AS547" s="167"/>
      <c r="AT547" s="167"/>
      <c r="AU547" s="322"/>
      <c r="AV547" s="394"/>
      <c r="AW547" s="153">
        <f t="shared" ca="1" si="8"/>
        <v>78</v>
      </c>
    </row>
    <row r="548" spans="1:49" ht="45" customHeight="1" x14ac:dyDescent="0.2">
      <c r="A548" s="245"/>
      <c r="B548" s="183" t="s">
        <v>55</v>
      </c>
      <c r="C548" s="136" t="s">
        <v>1413</v>
      </c>
      <c r="E548" s="175" t="s">
        <v>71</v>
      </c>
      <c r="F548" s="153" t="s">
        <v>180</v>
      </c>
      <c r="G548" s="131" t="s">
        <v>181</v>
      </c>
      <c r="H548" s="175" t="s">
        <v>292</v>
      </c>
      <c r="I548" s="203" t="s">
        <v>1414</v>
      </c>
      <c r="J548" s="173">
        <v>1</v>
      </c>
      <c r="K548" s="326"/>
      <c r="L548" s="339">
        <v>1</v>
      </c>
      <c r="M548" s="183">
        <v>380</v>
      </c>
      <c r="P548" s="163"/>
      <c r="R548" s="153">
        <v>1940</v>
      </c>
      <c r="S548" s="183" t="s">
        <v>243</v>
      </c>
      <c r="T548" s="184"/>
      <c r="U548" s="189"/>
      <c r="V548" s="125"/>
      <c r="W548" s="352" t="s">
        <v>70</v>
      </c>
      <c r="X548" s="216" t="s">
        <v>64</v>
      </c>
      <c r="Y548" s="216" t="s">
        <v>292</v>
      </c>
      <c r="Z548" s="129"/>
      <c r="AA548" s="214"/>
      <c r="AB548" s="215"/>
      <c r="AC548" s="215"/>
      <c r="AD548" s="216"/>
      <c r="AI548" s="173"/>
      <c r="AJ548" s="237">
        <v>38363</v>
      </c>
      <c r="AK548" s="173">
        <v>2000</v>
      </c>
      <c r="AL548" s="317"/>
      <c r="AQ548" s="131"/>
      <c r="AU548" s="317"/>
      <c r="AV548" s="390"/>
      <c r="AW548" s="153" t="str">
        <f t="shared" ca="1" si="8"/>
        <v/>
      </c>
    </row>
    <row r="549" spans="1:49" ht="45" customHeight="1" x14ac:dyDescent="0.2">
      <c r="A549" s="245"/>
      <c r="B549" s="183" t="s">
        <v>55</v>
      </c>
      <c r="E549" s="175" t="s">
        <v>91</v>
      </c>
      <c r="F549" s="153" t="s">
        <v>916</v>
      </c>
      <c r="G549" s="131" t="s">
        <v>917</v>
      </c>
      <c r="H549" s="175" t="s">
        <v>59</v>
      </c>
      <c r="I549" s="183" t="s">
        <v>696</v>
      </c>
      <c r="J549" s="173">
        <v>1</v>
      </c>
      <c r="K549" s="326" t="s">
        <v>61</v>
      </c>
      <c r="L549" s="339">
        <v>1</v>
      </c>
      <c r="M549" s="183">
        <v>381</v>
      </c>
      <c r="N549" s="153">
        <v>1948</v>
      </c>
      <c r="P549" s="163"/>
      <c r="R549" s="153">
        <v>1940</v>
      </c>
      <c r="S549" s="183" t="s">
        <v>62</v>
      </c>
      <c r="T549" s="184"/>
      <c r="U549" s="189"/>
      <c r="V549" s="125"/>
      <c r="W549" s="352" t="s">
        <v>1415</v>
      </c>
      <c r="X549" s="216" t="s">
        <v>64</v>
      </c>
      <c r="Y549" s="216" t="s">
        <v>65</v>
      </c>
      <c r="Z549" s="129" t="s">
        <v>66</v>
      </c>
      <c r="AA549" s="214"/>
      <c r="AB549" s="215">
        <v>17845</v>
      </c>
      <c r="AC549" s="215">
        <v>17843</v>
      </c>
      <c r="AD549" s="216"/>
      <c r="AG549" s="173">
        <v>1948</v>
      </c>
      <c r="AH549" s="173">
        <v>1940</v>
      </c>
      <c r="AI549" s="173"/>
      <c r="AJ549" s="189"/>
      <c r="AK549" s="173"/>
      <c r="AL549" s="317"/>
      <c r="AM549" s="175" t="s">
        <v>67</v>
      </c>
      <c r="AO549" s="153" t="s">
        <v>144</v>
      </c>
      <c r="AQ549" s="131"/>
      <c r="AU549" s="317" t="s">
        <v>1416</v>
      </c>
      <c r="AV549" s="390"/>
      <c r="AW549" s="153">
        <f t="shared" ca="1" si="8"/>
        <v>78</v>
      </c>
    </row>
    <row r="550" spans="1:49" ht="45" customHeight="1" x14ac:dyDescent="0.2">
      <c r="A550" s="245"/>
      <c r="B550" s="183" t="s">
        <v>55</v>
      </c>
      <c r="E550" s="175" t="s">
        <v>91</v>
      </c>
      <c r="F550" s="153" t="s">
        <v>916</v>
      </c>
      <c r="G550" s="131" t="s">
        <v>1417</v>
      </c>
      <c r="H550" s="175" t="s">
        <v>59</v>
      </c>
      <c r="I550" s="183" t="s">
        <v>317</v>
      </c>
      <c r="J550" s="173">
        <v>1</v>
      </c>
      <c r="K550" s="326" t="s">
        <v>61</v>
      </c>
      <c r="L550" s="339">
        <v>1</v>
      </c>
      <c r="M550" s="183">
        <v>382</v>
      </c>
      <c r="N550" s="153">
        <v>1946</v>
      </c>
      <c r="P550" s="163"/>
      <c r="R550" s="153">
        <v>1940</v>
      </c>
      <c r="S550" s="183" t="s">
        <v>62</v>
      </c>
      <c r="T550" s="184"/>
      <c r="U550" s="189"/>
      <c r="V550" s="125"/>
      <c r="W550" s="352" t="s">
        <v>1418</v>
      </c>
      <c r="X550" s="216" t="s">
        <v>64</v>
      </c>
      <c r="Y550" s="216" t="s">
        <v>65</v>
      </c>
      <c r="Z550" s="129" t="s">
        <v>66</v>
      </c>
      <c r="AA550" s="214"/>
      <c r="AB550" s="215">
        <v>25827</v>
      </c>
      <c r="AC550" s="215"/>
      <c r="AD550" s="153"/>
      <c r="AG550" s="173">
        <v>1970</v>
      </c>
      <c r="AH550" s="173">
        <v>1970</v>
      </c>
      <c r="AI550" s="173"/>
      <c r="AJ550" s="189"/>
      <c r="AK550" s="173"/>
      <c r="AL550" s="317"/>
      <c r="AM550" s="175" t="s">
        <v>67</v>
      </c>
      <c r="AO550" s="153" t="s">
        <v>144</v>
      </c>
      <c r="AQ550" s="131"/>
      <c r="AU550" s="317"/>
      <c r="AV550" s="390"/>
      <c r="AW550" s="153">
        <f t="shared" ca="1" si="8"/>
        <v>80</v>
      </c>
    </row>
    <row r="551" spans="1:49" ht="45" customHeight="1" x14ac:dyDescent="0.2">
      <c r="A551" s="245"/>
      <c r="B551" s="183" t="s">
        <v>55</v>
      </c>
      <c r="E551" s="175" t="s">
        <v>91</v>
      </c>
      <c r="F551" s="153" t="s">
        <v>187</v>
      </c>
      <c r="G551" s="131" t="s">
        <v>1419</v>
      </c>
      <c r="H551" s="175" t="s">
        <v>59</v>
      </c>
      <c r="I551" s="183" t="s">
        <v>1420</v>
      </c>
      <c r="J551" s="173">
        <v>1</v>
      </c>
      <c r="K551" s="326" t="s">
        <v>61</v>
      </c>
      <c r="L551" s="339">
        <v>1</v>
      </c>
      <c r="M551" s="183">
        <v>383</v>
      </c>
      <c r="P551" s="163"/>
      <c r="R551" s="153">
        <v>1940</v>
      </c>
      <c r="S551" s="183" t="s">
        <v>62</v>
      </c>
      <c r="T551" s="184"/>
      <c r="U551" s="189"/>
      <c r="V551" s="125"/>
      <c r="W551" s="352" t="s">
        <v>1421</v>
      </c>
      <c r="X551" s="216" t="s">
        <v>64</v>
      </c>
      <c r="Y551" s="216" t="s">
        <v>65</v>
      </c>
      <c r="Z551" s="129" t="s">
        <v>66</v>
      </c>
      <c r="AA551" s="214"/>
      <c r="AB551" s="215"/>
      <c r="AC551" s="215">
        <v>18106</v>
      </c>
      <c r="AD551" s="216"/>
      <c r="AG551" s="173">
        <v>1949</v>
      </c>
      <c r="AH551" s="173">
        <v>1940</v>
      </c>
      <c r="AI551" s="173"/>
      <c r="AJ551" s="189"/>
      <c r="AK551" s="173"/>
      <c r="AL551" s="317"/>
      <c r="AM551" s="175" t="s">
        <v>67</v>
      </c>
      <c r="AQ551" s="131"/>
      <c r="AU551" s="317"/>
      <c r="AV551" s="390"/>
      <c r="AW551" s="153" t="str">
        <f t="shared" ca="1" si="8"/>
        <v/>
      </c>
    </row>
    <row r="552" spans="1:49" ht="45" customHeight="1" x14ac:dyDescent="0.2">
      <c r="A552" s="245"/>
      <c r="B552" s="183" t="s">
        <v>55</v>
      </c>
      <c r="E552" s="318" t="s">
        <v>91</v>
      </c>
      <c r="F552" s="154" t="s">
        <v>698</v>
      </c>
      <c r="G552" s="418" t="s">
        <v>900</v>
      </c>
      <c r="H552" s="318" t="s">
        <v>59</v>
      </c>
      <c r="I552" s="202" t="s">
        <v>1422</v>
      </c>
      <c r="J552" s="173">
        <v>1</v>
      </c>
      <c r="K552" s="326" t="s">
        <v>61</v>
      </c>
      <c r="L552" s="339">
        <v>1</v>
      </c>
      <c r="M552" s="183">
        <v>384</v>
      </c>
      <c r="N552" s="153">
        <v>1948</v>
      </c>
      <c r="P552" s="163"/>
      <c r="R552" s="153">
        <v>1940</v>
      </c>
      <c r="S552" s="183" t="s">
        <v>62</v>
      </c>
      <c r="T552" s="184"/>
      <c r="U552" s="189"/>
      <c r="V552" s="125"/>
      <c r="W552" s="318" t="s">
        <v>1423</v>
      </c>
      <c r="X552" s="283" t="s">
        <v>64</v>
      </c>
      <c r="Y552" s="283" t="s">
        <v>76</v>
      </c>
      <c r="Z552" s="351" t="s">
        <v>66</v>
      </c>
      <c r="AA552" s="214"/>
      <c r="AB552" s="215">
        <v>24644</v>
      </c>
      <c r="AC552" s="215"/>
      <c r="AD552" s="153"/>
      <c r="AG552" s="173">
        <v>1967</v>
      </c>
      <c r="AH552" s="173">
        <v>1960</v>
      </c>
      <c r="AI552" s="173"/>
      <c r="AJ552" s="189"/>
      <c r="AK552" s="173"/>
      <c r="AL552" s="317"/>
      <c r="AM552" s="175" t="s">
        <v>67</v>
      </c>
      <c r="AO552" s="153" t="s">
        <v>144</v>
      </c>
      <c r="AQ552" s="131" t="s">
        <v>112</v>
      </c>
      <c r="AU552" s="317"/>
      <c r="AV552" s="390"/>
      <c r="AW552" s="153">
        <f t="shared" ca="1" si="8"/>
        <v>78</v>
      </c>
    </row>
    <row r="553" spans="1:49" ht="45" customHeight="1" x14ac:dyDescent="0.2">
      <c r="A553" s="245"/>
      <c r="B553" s="183" t="s">
        <v>55</v>
      </c>
      <c r="E553" s="175" t="s">
        <v>71</v>
      </c>
      <c r="F553" s="153" t="s">
        <v>180</v>
      </c>
      <c r="G553" s="131" t="s">
        <v>181</v>
      </c>
      <c r="H553" s="175" t="s">
        <v>65</v>
      </c>
      <c r="I553" s="183" t="s">
        <v>1424</v>
      </c>
      <c r="J553" s="173">
        <v>1</v>
      </c>
      <c r="K553" s="326" t="s">
        <v>61</v>
      </c>
      <c r="L553" s="339">
        <v>1</v>
      </c>
      <c r="M553" s="183">
        <v>385</v>
      </c>
      <c r="N553" s="153">
        <v>1941</v>
      </c>
      <c r="P553" s="163"/>
      <c r="R553" s="153">
        <v>1940</v>
      </c>
      <c r="S553" s="183" t="s">
        <v>62</v>
      </c>
      <c r="T553" s="184"/>
      <c r="U553" s="189"/>
      <c r="V553" s="125"/>
      <c r="W553" s="352" t="s">
        <v>1425</v>
      </c>
      <c r="X553" s="216" t="s">
        <v>64</v>
      </c>
      <c r="Y553" s="216" t="s">
        <v>65</v>
      </c>
      <c r="Z553" s="129"/>
      <c r="AA553" s="214"/>
      <c r="AB553" s="215"/>
      <c r="AC553" s="215">
        <v>15193</v>
      </c>
      <c r="AD553" s="216"/>
      <c r="AG553" s="173">
        <v>1941</v>
      </c>
      <c r="AH553" s="173">
        <v>1940</v>
      </c>
      <c r="AI553" s="173"/>
      <c r="AJ553" s="189"/>
      <c r="AK553" s="173"/>
      <c r="AL553" s="317"/>
      <c r="AM553" s="175" t="s">
        <v>67</v>
      </c>
      <c r="AQ553" s="131"/>
      <c r="AU553" s="317"/>
      <c r="AV553" s="390"/>
      <c r="AW553" s="153">
        <f t="shared" ca="1" si="8"/>
        <v>85</v>
      </c>
    </row>
    <row r="554" spans="1:49" ht="45" customHeight="1" x14ac:dyDescent="0.2">
      <c r="A554" s="245">
        <v>44082</v>
      </c>
      <c r="B554" s="183" t="s">
        <v>198</v>
      </c>
      <c r="C554" s="136" t="s">
        <v>1426</v>
      </c>
      <c r="D554" s="131" t="s">
        <v>1427</v>
      </c>
      <c r="E554" s="175" t="s">
        <v>71</v>
      </c>
      <c r="F554" s="153" t="s">
        <v>180</v>
      </c>
      <c r="G554" s="131" t="s">
        <v>1090</v>
      </c>
      <c r="H554" s="175" t="s">
        <v>263</v>
      </c>
      <c r="I554" s="183" t="s">
        <v>1428</v>
      </c>
      <c r="J554" s="173">
        <v>1</v>
      </c>
      <c r="L554" s="339">
        <v>1</v>
      </c>
      <c r="M554" s="183">
        <v>386</v>
      </c>
      <c r="N554" s="153">
        <v>1944</v>
      </c>
      <c r="O554" s="216">
        <v>16112</v>
      </c>
      <c r="P554" s="163" t="s">
        <v>1429</v>
      </c>
      <c r="Q554" s="216" t="s">
        <v>1430</v>
      </c>
      <c r="R554" s="153">
        <v>1940</v>
      </c>
      <c r="S554" s="183" t="s">
        <v>288</v>
      </c>
      <c r="T554" s="184" t="s">
        <v>982</v>
      </c>
      <c r="U554" s="189"/>
      <c r="V554" s="125"/>
      <c r="W554" s="255" t="s">
        <v>70</v>
      </c>
      <c r="X554" s="216" t="s">
        <v>64</v>
      </c>
      <c r="Y554" s="216" t="s">
        <v>76</v>
      </c>
      <c r="Z554" s="129" t="s">
        <v>266</v>
      </c>
      <c r="AI554" s="173"/>
      <c r="AJ554" s="189"/>
      <c r="AK554" s="173"/>
      <c r="AL554" s="317"/>
      <c r="AQ554" s="131"/>
      <c r="AU554" s="317"/>
      <c r="AV554" s="390"/>
      <c r="AW554" s="153">
        <f t="shared" ca="1" si="8"/>
        <v>82</v>
      </c>
    </row>
    <row r="555" spans="1:49" ht="45" customHeight="1" x14ac:dyDescent="0.2">
      <c r="A555" s="245"/>
      <c r="B555" s="183" t="s">
        <v>55</v>
      </c>
      <c r="C555" s="136" t="s">
        <v>7925</v>
      </c>
      <c r="E555" s="175" t="s">
        <v>71</v>
      </c>
      <c r="F555" s="153" t="s">
        <v>180</v>
      </c>
      <c r="G555" s="131" t="s">
        <v>780</v>
      </c>
      <c r="H555" s="175" t="s">
        <v>59</v>
      </c>
      <c r="I555" s="183" t="s">
        <v>1431</v>
      </c>
      <c r="J555" s="173">
        <v>1</v>
      </c>
      <c r="K555" s="326"/>
      <c r="L555" s="339">
        <v>1</v>
      </c>
      <c r="M555" s="183">
        <v>387</v>
      </c>
      <c r="P555" s="163"/>
      <c r="R555" s="153">
        <v>1940</v>
      </c>
      <c r="S555" s="183" t="s">
        <v>923</v>
      </c>
      <c r="T555" s="184"/>
      <c r="U555" s="189"/>
      <c r="V555" s="125"/>
      <c r="W555" s="357" t="s">
        <v>1432</v>
      </c>
      <c r="X555" s="216" t="s">
        <v>64</v>
      </c>
      <c r="Y555" s="216" t="s">
        <v>65</v>
      </c>
      <c r="Z555" s="129" t="s">
        <v>66</v>
      </c>
      <c r="AA555" s="214"/>
      <c r="AB555" s="215"/>
      <c r="AC555" s="215"/>
      <c r="AD555" s="216"/>
      <c r="AI555" s="173"/>
      <c r="AJ555" s="189"/>
      <c r="AK555" s="173"/>
      <c r="AL555" s="317"/>
      <c r="AQ555" s="131"/>
      <c r="AU555" s="317"/>
      <c r="AV555" s="390"/>
      <c r="AW555" s="153" t="str">
        <f t="shared" ca="1" si="8"/>
        <v/>
      </c>
    </row>
    <row r="556" spans="1:49" ht="45" customHeight="1" x14ac:dyDescent="0.2">
      <c r="A556" s="245"/>
      <c r="B556" s="183" t="s">
        <v>55</v>
      </c>
      <c r="E556" s="318" t="s">
        <v>688</v>
      </c>
      <c r="F556" s="154" t="s">
        <v>689</v>
      </c>
      <c r="G556" s="418" t="s">
        <v>690</v>
      </c>
      <c r="H556" s="318" t="s">
        <v>59</v>
      </c>
      <c r="I556" s="202" t="s">
        <v>1433</v>
      </c>
      <c r="J556" s="173">
        <v>1</v>
      </c>
      <c r="K556" s="326" t="s">
        <v>61</v>
      </c>
      <c r="L556" s="339">
        <v>1</v>
      </c>
      <c r="M556" s="183">
        <v>388</v>
      </c>
      <c r="N556" s="153">
        <v>1940</v>
      </c>
      <c r="P556" s="163"/>
      <c r="R556" s="153">
        <v>1940</v>
      </c>
      <c r="S556" s="183" t="s">
        <v>62</v>
      </c>
      <c r="T556" s="184"/>
      <c r="U556" s="189"/>
      <c r="V556" s="125"/>
      <c r="W556" s="318" t="s">
        <v>1434</v>
      </c>
      <c r="X556" s="283" t="s">
        <v>64</v>
      </c>
      <c r="Y556" s="283" t="s">
        <v>65</v>
      </c>
      <c r="Z556" s="351" t="s">
        <v>66</v>
      </c>
      <c r="AA556" s="214"/>
      <c r="AB556" s="215">
        <v>14979</v>
      </c>
      <c r="AC556" s="215"/>
      <c r="AD556" s="153"/>
      <c r="AG556" s="173">
        <v>1941</v>
      </c>
      <c r="AH556" s="173">
        <v>1940</v>
      </c>
      <c r="AI556" s="173"/>
      <c r="AJ556" s="189"/>
      <c r="AK556" s="173"/>
      <c r="AL556" s="317"/>
      <c r="AM556" s="175" t="s">
        <v>67</v>
      </c>
      <c r="AO556" s="153" t="s">
        <v>67</v>
      </c>
      <c r="AQ556" s="131" t="s">
        <v>81</v>
      </c>
      <c r="AU556" s="317"/>
      <c r="AV556" s="390"/>
      <c r="AW556" s="153">
        <f t="shared" ca="1" si="8"/>
        <v>86</v>
      </c>
    </row>
    <row r="557" spans="1:49" ht="45" customHeight="1" collapsed="1" x14ac:dyDescent="0.2">
      <c r="A557" s="245"/>
      <c r="B557" s="183" t="s">
        <v>55</v>
      </c>
      <c r="C557" s="136" t="s">
        <v>1240</v>
      </c>
      <c r="E557" s="175" t="s">
        <v>91</v>
      </c>
      <c r="F557" s="153" t="s">
        <v>92</v>
      </c>
      <c r="G557" s="131" t="s">
        <v>93</v>
      </c>
      <c r="H557" s="175" t="s">
        <v>379</v>
      </c>
      <c r="I557" s="183" t="s">
        <v>1435</v>
      </c>
      <c r="J557" s="173">
        <v>1</v>
      </c>
      <c r="K557" s="327"/>
      <c r="L557" s="339">
        <v>1</v>
      </c>
      <c r="M557" s="183">
        <v>389</v>
      </c>
      <c r="N557" s="153">
        <v>1948</v>
      </c>
      <c r="P557" s="163"/>
      <c r="R557" s="153">
        <v>1940</v>
      </c>
      <c r="S557" s="183" t="s">
        <v>243</v>
      </c>
      <c r="T557" s="184"/>
      <c r="U557" s="189">
        <v>38044</v>
      </c>
      <c r="V557" s="125"/>
      <c r="W557" s="352" t="s">
        <v>70</v>
      </c>
      <c r="X557" s="216" t="s">
        <v>99</v>
      </c>
      <c r="Y557" s="237" t="s">
        <v>221</v>
      </c>
      <c r="Z557" s="129"/>
      <c r="AA557" s="214"/>
      <c r="AB557" s="215"/>
      <c r="AC557" s="215"/>
      <c r="AD557" s="153"/>
      <c r="AI557" s="173"/>
      <c r="AJ557" s="237">
        <v>38044</v>
      </c>
      <c r="AK557" s="173">
        <v>2000</v>
      </c>
      <c r="AL557" s="317" t="s">
        <v>1436</v>
      </c>
      <c r="AQ557" s="131"/>
      <c r="AV557" s="390"/>
      <c r="AW557" s="153">
        <f t="shared" ca="1" si="8"/>
        <v>78</v>
      </c>
    </row>
    <row r="558" spans="1:49" ht="45" customHeight="1" outlineLevel="1" x14ac:dyDescent="0.2">
      <c r="A558" s="245"/>
      <c r="B558" s="183" t="s">
        <v>55</v>
      </c>
      <c r="C558" s="136" t="s">
        <v>1240</v>
      </c>
      <c r="E558" s="175" t="s">
        <v>91</v>
      </c>
      <c r="F558" s="153" t="s">
        <v>92</v>
      </c>
      <c r="G558" s="131" t="s">
        <v>93</v>
      </c>
      <c r="H558" s="175" t="s">
        <v>379</v>
      </c>
      <c r="I558" s="183" t="s">
        <v>1437</v>
      </c>
      <c r="J558" s="173">
        <v>1</v>
      </c>
      <c r="K558" s="327"/>
      <c r="L558" s="339">
        <v>0</v>
      </c>
      <c r="M558" s="183">
        <v>389</v>
      </c>
      <c r="N558" s="153">
        <v>1948</v>
      </c>
      <c r="P558" s="163"/>
      <c r="R558" s="153">
        <v>1940</v>
      </c>
      <c r="S558" s="183" t="s">
        <v>243</v>
      </c>
      <c r="T558" s="184"/>
      <c r="U558" s="189">
        <v>38044</v>
      </c>
      <c r="V558" s="125"/>
      <c r="W558" s="352" t="s">
        <v>70</v>
      </c>
      <c r="X558" s="216" t="s">
        <v>99</v>
      </c>
      <c r="Y558" s="237" t="s">
        <v>221</v>
      </c>
      <c r="Z558" s="129"/>
      <c r="AA558" s="214"/>
      <c r="AB558" s="215"/>
      <c r="AC558" s="215"/>
      <c r="AD558" s="153"/>
      <c r="AI558" s="173"/>
      <c r="AJ558" s="237">
        <v>38044</v>
      </c>
      <c r="AK558" s="173">
        <v>2000</v>
      </c>
      <c r="AL558" s="317" t="s">
        <v>1436</v>
      </c>
      <c r="AQ558" s="131"/>
      <c r="AV558" s="390"/>
      <c r="AW558" s="153">
        <f t="shared" ca="1" si="8"/>
        <v>78</v>
      </c>
    </row>
    <row r="559" spans="1:49" ht="45" customHeight="1" x14ac:dyDescent="0.2">
      <c r="A559" s="245"/>
      <c r="B559" s="183" t="s">
        <v>55</v>
      </c>
      <c r="E559" s="175" t="s">
        <v>71</v>
      </c>
      <c r="F559" s="153" t="s">
        <v>351</v>
      </c>
      <c r="G559" s="131" t="s">
        <v>1438</v>
      </c>
      <c r="H559" s="175" t="s">
        <v>292</v>
      </c>
      <c r="I559" s="183" t="s">
        <v>1439</v>
      </c>
      <c r="J559" s="173">
        <v>1</v>
      </c>
      <c r="K559" s="326" t="s">
        <v>61</v>
      </c>
      <c r="L559" s="339">
        <v>1</v>
      </c>
      <c r="M559" s="183">
        <v>390</v>
      </c>
      <c r="N559" s="153">
        <v>1948</v>
      </c>
      <c r="P559" s="163"/>
      <c r="R559" s="153">
        <v>1940</v>
      </c>
      <c r="S559" s="183" t="s">
        <v>62</v>
      </c>
      <c r="T559" s="184"/>
      <c r="U559" s="189"/>
      <c r="V559" s="125"/>
      <c r="W559" s="352" t="s">
        <v>1440</v>
      </c>
      <c r="X559" s="216" t="s">
        <v>64</v>
      </c>
      <c r="Y559" s="216" t="s">
        <v>292</v>
      </c>
      <c r="Z559" s="129"/>
      <c r="AA559" s="214">
        <v>27312</v>
      </c>
      <c r="AB559" s="215">
        <v>17896</v>
      </c>
      <c r="AC559" s="215">
        <v>27312</v>
      </c>
      <c r="AD559" s="216"/>
      <c r="AF559" s="173" t="s">
        <v>1441</v>
      </c>
      <c r="AG559" s="173">
        <v>1948</v>
      </c>
      <c r="AH559" s="173">
        <v>1940</v>
      </c>
      <c r="AI559" s="173" t="s">
        <v>1442</v>
      </c>
      <c r="AJ559" s="189"/>
      <c r="AK559" s="173"/>
      <c r="AL559" s="317" t="s">
        <v>1443</v>
      </c>
      <c r="AM559" s="175" t="s">
        <v>61</v>
      </c>
      <c r="AN559" s="153" t="s">
        <v>81</v>
      </c>
      <c r="AO559" s="153" t="s">
        <v>144</v>
      </c>
      <c r="AP559" s="153" t="s">
        <v>112</v>
      </c>
      <c r="AQ559" s="131" t="s">
        <v>81</v>
      </c>
      <c r="AU559" s="317" t="s">
        <v>1444</v>
      </c>
      <c r="AV559" s="390"/>
      <c r="AW559" s="153">
        <f t="shared" ca="1" si="8"/>
        <v>78</v>
      </c>
    </row>
    <row r="560" spans="1:49" ht="45" customHeight="1" x14ac:dyDescent="0.2">
      <c r="A560" s="245"/>
      <c r="B560" s="183" t="s">
        <v>55</v>
      </c>
      <c r="E560" s="175" t="s">
        <v>71</v>
      </c>
      <c r="F560" s="153" t="s">
        <v>224</v>
      </c>
      <c r="G560" s="131" t="s">
        <v>1445</v>
      </c>
      <c r="H560" s="175" t="s">
        <v>263</v>
      </c>
      <c r="I560" s="183" t="s">
        <v>1446</v>
      </c>
      <c r="J560" s="173">
        <v>1</v>
      </c>
      <c r="K560" s="326" t="s">
        <v>61</v>
      </c>
      <c r="L560" s="339">
        <v>1</v>
      </c>
      <c r="M560" s="183">
        <v>391</v>
      </c>
      <c r="N560" s="153">
        <v>1939</v>
      </c>
      <c r="P560" s="163"/>
      <c r="R560" s="153">
        <v>1940</v>
      </c>
      <c r="S560" s="183" t="s">
        <v>62</v>
      </c>
      <c r="T560" s="184"/>
      <c r="U560" s="189"/>
      <c r="V560" s="125"/>
      <c r="W560" s="253" t="s">
        <v>1447</v>
      </c>
      <c r="X560" s="216" t="s">
        <v>64</v>
      </c>
      <c r="Y560" s="216" t="s">
        <v>76</v>
      </c>
      <c r="Z560" s="129" t="s">
        <v>266</v>
      </c>
      <c r="AA560" s="214"/>
      <c r="AB560" s="215">
        <v>24589</v>
      </c>
      <c r="AC560" s="215"/>
      <c r="AD560" s="153"/>
      <c r="AG560" s="173">
        <v>1967</v>
      </c>
      <c r="AH560" s="173">
        <v>1960</v>
      </c>
      <c r="AI560" s="173"/>
      <c r="AJ560" s="189"/>
      <c r="AK560" s="173"/>
      <c r="AL560" s="317"/>
      <c r="AM560" s="175" t="s">
        <v>90</v>
      </c>
      <c r="AQ560" s="131"/>
      <c r="AU560" s="317"/>
      <c r="AV560" s="390"/>
      <c r="AW560" s="153">
        <f t="shared" ca="1" si="8"/>
        <v>87</v>
      </c>
    </row>
    <row r="561" spans="1:49" ht="45" customHeight="1" x14ac:dyDescent="0.2">
      <c r="A561" s="245"/>
      <c r="B561" s="183" t="s">
        <v>55</v>
      </c>
      <c r="E561" s="175" t="s">
        <v>56</v>
      </c>
      <c r="F561" s="153" t="s">
        <v>57</v>
      </c>
      <c r="G561" s="131" t="s">
        <v>1269</v>
      </c>
      <c r="H561" s="175" t="s">
        <v>189</v>
      </c>
      <c r="I561" s="183" t="s">
        <v>1448</v>
      </c>
      <c r="J561" s="173">
        <v>1</v>
      </c>
      <c r="K561" s="326" t="s">
        <v>61</v>
      </c>
      <c r="L561" s="339">
        <v>1</v>
      </c>
      <c r="M561" s="183">
        <v>392</v>
      </c>
      <c r="N561" s="153">
        <v>1948</v>
      </c>
      <c r="P561" s="163"/>
      <c r="R561" s="153">
        <v>1940</v>
      </c>
      <c r="S561" s="183" t="s">
        <v>62</v>
      </c>
      <c r="T561" s="184"/>
      <c r="U561" s="189"/>
      <c r="V561" s="125"/>
      <c r="W561" s="352" t="s">
        <v>1449</v>
      </c>
      <c r="X561" s="216" t="s">
        <v>64</v>
      </c>
      <c r="Y561" s="216" t="s">
        <v>189</v>
      </c>
      <c r="Z561" s="129"/>
      <c r="AA561" s="214">
        <v>25898</v>
      </c>
      <c r="AB561" s="215"/>
      <c r="AC561" s="215"/>
      <c r="AD561" s="153"/>
      <c r="AG561" s="173">
        <v>1970</v>
      </c>
      <c r="AH561" s="173">
        <v>1970</v>
      </c>
      <c r="AI561" s="173"/>
      <c r="AJ561" s="189"/>
      <c r="AK561" s="173"/>
      <c r="AL561" s="317"/>
      <c r="AM561" s="175" t="s">
        <v>90</v>
      </c>
      <c r="AQ561" s="131"/>
      <c r="AU561" s="317"/>
      <c r="AV561" s="390"/>
      <c r="AW561" s="153">
        <f t="shared" ca="1" si="8"/>
        <v>78</v>
      </c>
    </row>
    <row r="562" spans="1:49" ht="45" customHeight="1" x14ac:dyDescent="0.2">
      <c r="A562" s="245"/>
      <c r="B562" s="183" t="s">
        <v>55</v>
      </c>
      <c r="E562" s="175" t="s">
        <v>71</v>
      </c>
      <c r="F562" s="153" t="s">
        <v>72</v>
      </c>
      <c r="G562" s="131" t="s">
        <v>1450</v>
      </c>
      <c r="H562" s="175" t="s">
        <v>59</v>
      </c>
      <c r="I562" s="183" t="s">
        <v>1451</v>
      </c>
      <c r="J562" s="173">
        <v>1</v>
      </c>
      <c r="K562" s="326" t="s">
        <v>61</v>
      </c>
      <c r="L562" s="339">
        <v>0</v>
      </c>
      <c r="M562" s="183">
        <v>393</v>
      </c>
      <c r="N562" s="153">
        <v>1949</v>
      </c>
      <c r="P562" s="163"/>
      <c r="R562" s="153">
        <v>1940</v>
      </c>
      <c r="S562" s="183" t="s">
        <v>62</v>
      </c>
      <c r="T562" s="184"/>
      <c r="U562" s="189"/>
      <c r="V562" s="125"/>
      <c r="W562" s="352" t="s">
        <v>1452</v>
      </c>
      <c r="X562" s="216" t="s">
        <v>64</v>
      </c>
      <c r="Y562" s="216" t="s">
        <v>65</v>
      </c>
      <c r="Z562" s="129" t="s">
        <v>66</v>
      </c>
      <c r="AA562" s="214"/>
      <c r="AB562" s="215"/>
      <c r="AC562" s="215">
        <v>18066</v>
      </c>
      <c r="AD562" s="216"/>
      <c r="AG562" s="173">
        <v>1949</v>
      </c>
      <c r="AH562" s="173">
        <v>1940</v>
      </c>
      <c r="AI562" s="173"/>
      <c r="AJ562" s="189"/>
      <c r="AK562" s="173"/>
      <c r="AL562" s="317"/>
      <c r="AM562" s="175" t="s">
        <v>67</v>
      </c>
      <c r="AQ562" s="131"/>
      <c r="AU562" s="317"/>
      <c r="AV562" s="390"/>
      <c r="AW562" s="153">
        <f t="shared" ca="1" si="8"/>
        <v>77</v>
      </c>
    </row>
    <row r="563" spans="1:49" ht="45" customHeight="1" x14ac:dyDescent="0.2">
      <c r="A563" s="245"/>
      <c r="B563" s="183" t="s">
        <v>55</v>
      </c>
      <c r="E563" s="175" t="s">
        <v>71</v>
      </c>
      <c r="F563" s="153" t="s">
        <v>224</v>
      </c>
      <c r="G563" s="131" t="s">
        <v>1453</v>
      </c>
      <c r="H563" s="175" t="s">
        <v>59</v>
      </c>
      <c r="I563" s="183" t="s">
        <v>1454</v>
      </c>
      <c r="J563" s="173">
        <v>1</v>
      </c>
      <c r="K563" s="326" t="s">
        <v>61</v>
      </c>
      <c r="L563" s="339">
        <v>1</v>
      </c>
      <c r="M563" s="183">
        <v>393</v>
      </c>
      <c r="N563" s="153">
        <v>1949</v>
      </c>
      <c r="P563" s="163"/>
      <c r="R563" s="153">
        <v>1940</v>
      </c>
      <c r="S563" s="183" t="s">
        <v>62</v>
      </c>
      <c r="T563" s="184"/>
      <c r="U563" s="189"/>
      <c r="V563" s="125"/>
      <c r="W563" s="352" t="s">
        <v>1455</v>
      </c>
      <c r="X563" s="216" t="s">
        <v>64</v>
      </c>
      <c r="Y563" s="216" t="s">
        <v>65</v>
      </c>
      <c r="Z563" s="129" t="s">
        <v>66</v>
      </c>
      <c r="AA563" s="214"/>
      <c r="AB563" s="215"/>
      <c r="AC563" s="215">
        <v>18034</v>
      </c>
      <c r="AD563" s="216"/>
      <c r="AG563" s="173">
        <v>1949</v>
      </c>
      <c r="AH563" s="173">
        <v>1940</v>
      </c>
      <c r="AI563" s="173"/>
      <c r="AJ563" s="189"/>
      <c r="AK563" s="173"/>
      <c r="AL563" s="317"/>
      <c r="AM563" s="175" t="s">
        <v>67</v>
      </c>
      <c r="AQ563" s="131"/>
      <c r="AU563" s="317"/>
      <c r="AV563" s="390"/>
      <c r="AW563" s="153">
        <f t="shared" ca="1" si="8"/>
        <v>77</v>
      </c>
    </row>
    <row r="564" spans="1:49" ht="45" customHeight="1" x14ac:dyDescent="0.2">
      <c r="A564" s="245"/>
      <c r="B564" s="183" t="s">
        <v>55</v>
      </c>
      <c r="E564" s="175" t="s">
        <v>71</v>
      </c>
      <c r="F564" s="153" t="s">
        <v>1456</v>
      </c>
      <c r="G564" s="131" t="s">
        <v>1457</v>
      </c>
      <c r="H564" s="175" t="s">
        <v>65</v>
      </c>
      <c r="I564" s="183" t="s">
        <v>1458</v>
      </c>
      <c r="J564" s="173">
        <v>1</v>
      </c>
      <c r="K564" s="326" t="s">
        <v>61</v>
      </c>
      <c r="L564" s="339">
        <v>1</v>
      </c>
      <c r="M564" s="183">
        <v>394</v>
      </c>
      <c r="N564" s="153">
        <v>1949</v>
      </c>
      <c r="P564" s="163"/>
      <c r="R564" s="153">
        <v>1940</v>
      </c>
      <c r="S564" s="183" t="s">
        <v>62</v>
      </c>
      <c r="T564" s="184"/>
      <c r="U564" s="189"/>
      <c r="V564" s="125"/>
      <c r="W564" s="352" t="s">
        <v>1459</v>
      </c>
      <c r="X564" s="216" t="s">
        <v>64</v>
      </c>
      <c r="Y564" s="216" t="s">
        <v>65</v>
      </c>
      <c r="Z564" s="129"/>
      <c r="AA564" s="214"/>
      <c r="AB564" s="215">
        <v>18031</v>
      </c>
      <c r="AC564" s="215"/>
      <c r="AD564" s="153"/>
      <c r="AG564" s="173">
        <v>1949</v>
      </c>
      <c r="AH564" s="173">
        <v>1940</v>
      </c>
      <c r="AI564" s="173"/>
      <c r="AJ564" s="189"/>
      <c r="AK564" s="173"/>
      <c r="AL564" s="317"/>
      <c r="AM564" s="175" t="s">
        <v>67</v>
      </c>
      <c r="AR564" s="175" t="s">
        <v>81</v>
      </c>
      <c r="AT564" s="153">
        <v>2011</v>
      </c>
      <c r="AU564" s="131" t="s">
        <v>7844</v>
      </c>
      <c r="AW564" s="153">
        <f t="shared" ca="1" si="8"/>
        <v>77</v>
      </c>
    </row>
    <row r="565" spans="1:49" ht="45" customHeight="1" x14ac:dyDescent="0.2">
      <c r="A565" s="245">
        <v>46014</v>
      </c>
      <c r="B565" s="183" t="s">
        <v>978</v>
      </c>
      <c r="C565" s="136" t="s">
        <v>8103</v>
      </c>
      <c r="D565" s="156" t="s">
        <v>8102</v>
      </c>
      <c r="E565" s="175" t="s">
        <v>688</v>
      </c>
      <c r="F565" s="153" t="s">
        <v>1460</v>
      </c>
      <c r="G565" s="131" t="s">
        <v>1461</v>
      </c>
      <c r="H565" s="175" t="s">
        <v>65</v>
      </c>
      <c r="I565" s="183" t="s">
        <v>1462</v>
      </c>
      <c r="J565" s="173">
        <v>1</v>
      </c>
      <c r="K565" s="326" t="s">
        <v>61</v>
      </c>
      <c r="L565" s="339">
        <v>0</v>
      </c>
      <c r="M565" s="183">
        <v>395</v>
      </c>
      <c r="N565" s="153">
        <v>1950</v>
      </c>
      <c r="P565" s="163"/>
      <c r="R565" s="153">
        <v>1950</v>
      </c>
      <c r="S565" s="183" t="s">
        <v>203</v>
      </c>
      <c r="T565" s="184" t="s">
        <v>982</v>
      </c>
      <c r="U565" s="189"/>
      <c r="V565" s="125"/>
      <c r="W565" s="255" t="s">
        <v>1463</v>
      </c>
      <c r="X565" s="216" t="s">
        <v>64</v>
      </c>
      <c r="Y565" s="216" t="s">
        <v>65</v>
      </c>
      <c r="Z565" s="129"/>
      <c r="AA565" s="214"/>
      <c r="AB565" s="215">
        <v>18482</v>
      </c>
      <c r="AC565" s="215"/>
      <c r="AD565" s="153"/>
      <c r="AG565" s="173">
        <v>1950</v>
      </c>
      <c r="AH565" s="173">
        <v>1950</v>
      </c>
      <c r="AI565" s="173"/>
      <c r="AJ565" s="189"/>
      <c r="AK565" s="173"/>
      <c r="AL565" s="317"/>
      <c r="AM565" s="175" t="s">
        <v>67</v>
      </c>
      <c r="AQ565" s="131"/>
      <c r="AU565" s="317"/>
      <c r="AV565" s="390"/>
      <c r="AW565" s="153">
        <f t="shared" ca="1" si="8"/>
        <v>76</v>
      </c>
    </row>
    <row r="566" spans="1:49" ht="45" customHeight="1" x14ac:dyDescent="0.2">
      <c r="A566" s="245"/>
      <c r="B566" s="183" t="s">
        <v>55</v>
      </c>
      <c r="E566" s="175" t="s">
        <v>91</v>
      </c>
      <c r="F566" s="153" t="s">
        <v>187</v>
      </c>
      <c r="G566" s="131" t="s">
        <v>364</v>
      </c>
      <c r="H566" s="175" t="s">
        <v>59</v>
      </c>
      <c r="I566" s="183" t="s">
        <v>330</v>
      </c>
      <c r="J566" s="173">
        <v>1</v>
      </c>
      <c r="K566" s="326" t="s">
        <v>61</v>
      </c>
      <c r="L566" s="339">
        <v>0</v>
      </c>
      <c r="M566" s="183">
        <v>395</v>
      </c>
      <c r="N566" s="153">
        <v>1950</v>
      </c>
      <c r="P566" s="163"/>
      <c r="R566" s="153">
        <v>1950</v>
      </c>
      <c r="S566" s="183" t="s">
        <v>62</v>
      </c>
      <c r="T566" s="184"/>
      <c r="U566" s="189"/>
      <c r="V566" s="125"/>
      <c r="W566" s="352" t="s">
        <v>1464</v>
      </c>
      <c r="X566" s="216" t="s">
        <v>64</v>
      </c>
      <c r="Y566" s="216" t="s">
        <v>65</v>
      </c>
      <c r="Z566" s="129" t="s">
        <v>66</v>
      </c>
      <c r="AA566" s="214"/>
      <c r="AB566" s="215"/>
      <c r="AC566" s="215">
        <v>18465</v>
      </c>
      <c r="AD566" s="216"/>
      <c r="AG566" s="173">
        <v>1950</v>
      </c>
      <c r="AH566" s="173">
        <v>1950</v>
      </c>
      <c r="AI566" s="173"/>
      <c r="AJ566" s="189"/>
      <c r="AK566" s="173"/>
      <c r="AL566" s="317"/>
      <c r="AM566" s="175" t="s">
        <v>67</v>
      </c>
      <c r="AQ566" s="131"/>
      <c r="AU566" s="317"/>
      <c r="AV566" s="390"/>
      <c r="AW566" s="153">
        <f t="shared" ca="1" si="8"/>
        <v>76</v>
      </c>
    </row>
    <row r="567" spans="1:49" ht="45" customHeight="1" x14ac:dyDescent="0.2">
      <c r="A567" s="307"/>
      <c r="B567" s="183" t="s">
        <v>55</v>
      </c>
      <c r="C567" s="141" t="s">
        <v>1465</v>
      </c>
      <c r="D567" s="155" t="s">
        <v>948</v>
      </c>
      <c r="E567" s="175" t="s">
        <v>91</v>
      </c>
      <c r="F567" s="153" t="s">
        <v>187</v>
      </c>
      <c r="G567" s="131" t="s">
        <v>1466</v>
      </c>
      <c r="H567" s="175" t="s">
        <v>59</v>
      </c>
      <c r="I567" s="183" t="s">
        <v>1467</v>
      </c>
      <c r="J567" s="173">
        <v>1</v>
      </c>
      <c r="K567" s="331"/>
      <c r="L567" s="344">
        <v>1</v>
      </c>
      <c r="M567" s="183">
        <v>395</v>
      </c>
      <c r="N567" s="153">
        <v>1950</v>
      </c>
      <c r="P567" s="187"/>
      <c r="Q567" s="226"/>
      <c r="R567" s="153">
        <v>1950</v>
      </c>
      <c r="S567" s="183" t="s">
        <v>243</v>
      </c>
      <c r="T567" s="184"/>
      <c r="U567" s="189"/>
      <c r="V567" s="125"/>
      <c r="W567" s="352" t="s">
        <v>1468</v>
      </c>
      <c r="X567" s="216" t="s">
        <v>64</v>
      </c>
      <c r="Y567" s="216" t="s">
        <v>65</v>
      </c>
      <c r="Z567" s="129" t="s">
        <v>66</v>
      </c>
      <c r="AA567" s="224"/>
      <c r="AB567" s="225"/>
      <c r="AC567" s="225"/>
      <c r="AD567" s="167"/>
      <c r="AE567" s="227"/>
      <c r="AG567" s="227"/>
      <c r="AH567" s="227"/>
      <c r="AI567" s="227"/>
      <c r="AJ567" s="226"/>
      <c r="AK567" s="227"/>
      <c r="AL567" s="317"/>
      <c r="AO567" s="167"/>
      <c r="AP567" s="167"/>
      <c r="AQ567" s="155"/>
      <c r="AR567" s="234"/>
      <c r="AS567" s="167"/>
      <c r="AT567" s="167"/>
      <c r="AU567" s="322"/>
      <c r="AV567" s="394"/>
      <c r="AW567" s="153">
        <f t="shared" ca="1" si="8"/>
        <v>76</v>
      </c>
    </row>
    <row r="568" spans="1:49" ht="45" customHeight="1" x14ac:dyDescent="0.2">
      <c r="A568" s="245"/>
      <c r="B568" s="183" t="s">
        <v>55</v>
      </c>
      <c r="E568" s="175" t="s">
        <v>71</v>
      </c>
      <c r="F568" s="153" t="s">
        <v>72</v>
      </c>
      <c r="G568" s="131" t="s">
        <v>77</v>
      </c>
      <c r="H568" s="175" t="s">
        <v>65</v>
      </c>
      <c r="I568" s="183" t="s">
        <v>1469</v>
      </c>
      <c r="J568" s="173">
        <v>1</v>
      </c>
      <c r="K568" s="326" t="s">
        <v>61</v>
      </c>
      <c r="L568" s="339">
        <v>1</v>
      </c>
      <c r="M568" s="183">
        <v>396</v>
      </c>
      <c r="N568" s="153">
        <v>1948</v>
      </c>
      <c r="P568" s="163"/>
      <c r="R568" s="153">
        <v>1940</v>
      </c>
      <c r="S568" s="183" t="s">
        <v>62</v>
      </c>
      <c r="T568" s="184"/>
      <c r="U568" s="189"/>
      <c r="V568" s="125"/>
      <c r="W568" s="352" t="s">
        <v>1470</v>
      </c>
      <c r="X568" s="216" t="s">
        <v>64</v>
      </c>
      <c r="Y568" s="216" t="s">
        <v>65</v>
      </c>
      <c r="Z568" s="129"/>
      <c r="AA568" s="214"/>
      <c r="AB568" s="215">
        <v>18133</v>
      </c>
      <c r="AC568" s="215"/>
      <c r="AD568" s="153"/>
      <c r="AF568" s="173">
        <v>110</v>
      </c>
      <c r="AG568" s="173">
        <v>1949</v>
      </c>
      <c r="AH568" s="173">
        <v>1940</v>
      </c>
      <c r="AI568" s="173">
        <v>1984</v>
      </c>
      <c r="AJ568" s="189"/>
      <c r="AK568" s="173"/>
      <c r="AL568" s="317" t="s">
        <v>658</v>
      </c>
      <c r="AM568" s="175" t="s">
        <v>67</v>
      </c>
      <c r="AQ568" s="131"/>
      <c r="AU568" s="317"/>
      <c r="AV568" s="390"/>
      <c r="AW568" s="153">
        <f t="shared" ca="1" si="8"/>
        <v>78</v>
      </c>
    </row>
    <row r="569" spans="1:49" ht="45" customHeight="1" x14ac:dyDescent="0.2">
      <c r="A569" s="245"/>
      <c r="B569" s="183" t="s">
        <v>55</v>
      </c>
      <c r="E569" s="175" t="s">
        <v>91</v>
      </c>
      <c r="F569" s="153" t="s">
        <v>187</v>
      </c>
      <c r="G569" s="131" t="s">
        <v>313</v>
      </c>
      <c r="H569" s="175" t="s">
        <v>59</v>
      </c>
      <c r="I569" s="183" t="s">
        <v>1340</v>
      </c>
      <c r="J569" s="173">
        <v>1</v>
      </c>
      <c r="K569" s="326" t="s">
        <v>61</v>
      </c>
      <c r="L569" s="339">
        <v>1</v>
      </c>
      <c r="M569" s="183">
        <v>397</v>
      </c>
      <c r="P569" s="163"/>
      <c r="R569" s="153">
        <v>1940</v>
      </c>
      <c r="S569" s="183" t="s">
        <v>62</v>
      </c>
      <c r="T569" s="184"/>
      <c r="U569" s="189"/>
      <c r="V569" s="125"/>
      <c r="W569" s="352" t="s">
        <v>1471</v>
      </c>
      <c r="X569" s="216" t="s">
        <v>64</v>
      </c>
      <c r="Y569" s="216" t="s">
        <v>65</v>
      </c>
      <c r="Z569" s="129" t="s">
        <v>66</v>
      </c>
      <c r="AA569" s="214"/>
      <c r="AB569" s="215"/>
      <c r="AC569" s="215">
        <v>18392</v>
      </c>
      <c r="AD569" s="216"/>
      <c r="AG569" s="173">
        <v>1950</v>
      </c>
      <c r="AH569" s="173">
        <v>1950</v>
      </c>
      <c r="AI569" s="173"/>
      <c r="AJ569" s="189"/>
      <c r="AK569" s="173"/>
      <c r="AL569" s="317"/>
      <c r="AM569" s="175" t="s">
        <v>67</v>
      </c>
      <c r="AQ569" s="131"/>
      <c r="AU569" s="317"/>
      <c r="AV569" s="390"/>
      <c r="AW569" s="153" t="str">
        <f t="shared" ca="1" si="8"/>
        <v/>
      </c>
    </row>
    <row r="570" spans="1:49" ht="45" customHeight="1" x14ac:dyDescent="0.2">
      <c r="A570" s="245"/>
      <c r="B570" s="183" t="s">
        <v>55</v>
      </c>
      <c r="E570" s="318" t="s">
        <v>71</v>
      </c>
      <c r="F570" s="154" t="s">
        <v>180</v>
      </c>
      <c r="G570" s="418" t="s">
        <v>181</v>
      </c>
      <c r="H570" s="318" t="s">
        <v>76</v>
      </c>
      <c r="I570" s="202" t="s">
        <v>1472</v>
      </c>
      <c r="J570" s="173">
        <v>1</v>
      </c>
      <c r="K570" s="326" t="s">
        <v>61</v>
      </c>
      <c r="L570" s="339">
        <v>1</v>
      </c>
      <c r="M570" s="183">
        <v>398</v>
      </c>
      <c r="P570" s="163"/>
      <c r="R570" s="153">
        <v>1940</v>
      </c>
      <c r="S570" s="183" t="s">
        <v>62</v>
      </c>
      <c r="T570" s="184"/>
      <c r="U570" s="189"/>
      <c r="V570" s="125"/>
      <c r="W570" s="318" t="s">
        <v>1473</v>
      </c>
      <c r="X570" s="283" t="s">
        <v>64</v>
      </c>
      <c r="Y570" s="283" t="s">
        <v>76</v>
      </c>
      <c r="Z570" s="351" t="s">
        <v>266</v>
      </c>
      <c r="AA570" s="214"/>
      <c r="AB570" s="215">
        <v>18130</v>
      </c>
      <c r="AC570" s="215">
        <v>18130</v>
      </c>
      <c r="AD570" s="216"/>
      <c r="AG570" s="173">
        <v>1949</v>
      </c>
      <c r="AH570" s="173">
        <v>1940</v>
      </c>
      <c r="AI570" s="173"/>
      <c r="AJ570" s="189"/>
      <c r="AK570" s="173"/>
      <c r="AL570" s="317"/>
      <c r="AM570" s="175" t="s">
        <v>67</v>
      </c>
      <c r="AQ570" s="131"/>
      <c r="AU570" s="317" t="s">
        <v>1474</v>
      </c>
      <c r="AV570" s="390"/>
      <c r="AW570" s="153" t="str">
        <f t="shared" ca="1" si="8"/>
        <v/>
      </c>
    </row>
    <row r="571" spans="1:49" ht="45" customHeight="1" x14ac:dyDescent="0.2">
      <c r="A571" s="245"/>
      <c r="B571" s="183" t="s">
        <v>55</v>
      </c>
      <c r="C571" s="136" t="s">
        <v>1240</v>
      </c>
      <c r="E571" s="175" t="s">
        <v>91</v>
      </c>
      <c r="F571" s="153" t="s">
        <v>698</v>
      </c>
      <c r="G571" s="131" t="s">
        <v>1475</v>
      </c>
      <c r="H571" s="175" t="s">
        <v>65</v>
      </c>
      <c r="I571" s="183" t="s">
        <v>1476</v>
      </c>
      <c r="J571" s="173">
        <v>1</v>
      </c>
      <c r="K571" s="326"/>
      <c r="L571" s="339">
        <v>1</v>
      </c>
      <c r="M571" s="183">
        <v>399</v>
      </c>
      <c r="N571" s="153">
        <v>1949</v>
      </c>
      <c r="P571" s="163"/>
      <c r="R571" s="153">
        <v>1940</v>
      </c>
      <c r="S571" s="183" t="s">
        <v>243</v>
      </c>
      <c r="T571" s="184"/>
      <c r="U571" s="189"/>
      <c r="V571" s="125"/>
      <c r="W571" s="352" t="s">
        <v>70</v>
      </c>
      <c r="X571" s="216" t="s">
        <v>64</v>
      </c>
      <c r="Y571" s="216" t="s">
        <v>65</v>
      </c>
      <c r="Z571" s="129"/>
      <c r="AA571" s="214"/>
      <c r="AB571" s="215"/>
      <c r="AC571" s="215"/>
      <c r="AD571" s="216"/>
      <c r="AI571" s="173"/>
      <c r="AJ571" s="237">
        <v>38044</v>
      </c>
      <c r="AK571" s="173">
        <v>2000</v>
      </c>
      <c r="AL571" s="317"/>
      <c r="AQ571" s="131"/>
      <c r="AU571" s="317"/>
      <c r="AV571" s="390"/>
      <c r="AW571" s="153">
        <f t="shared" ca="1" si="8"/>
        <v>77</v>
      </c>
    </row>
    <row r="572" spans="1:49" ht="45" customHeight="1" x14ac:dyDescent="0.2">
      <c r="A572" s="245"/>
      <c r="B572" s="183" t="s">
        <v>55</v>
      </c>
      <c r="E572" s="175" t="s">
        <v>71</v>
      </c>
      <c r="F572" s="153" t="s">
        <v>72</v>
      </c>
      <c r="G572" s="131" t="s">
        <v>77</v>
      </c>
      <c r="H572" s="175" t="s">
        <v>59</v>
      </c>
      <c r="I572" s="183" t="s">
        <v>1477</v>
      </c>
      <c r="J572" s="173">
        <v>1</v>
      </c>
      <c r="K572" s="326" t="s">
        <v>61</v>
      </c>
      <c r="L572" s="339">
        <v>1</v>
      </c>
      <c r="M572" s="183">
        <v>400</v>
      </c>
      <c r="N572" s="153">
        <v>1949</v>
      </c>
      <c r="P572" s="163"/>
      <c r="R572" s="153">
        <v>1940</v>
      </c>
      <c r="S572" s="183" t="s">
        <v>62</v>
      </c>
      <c r="T572" s="184"/>
      <c r="U572" s="189"/>
      <c r="V572" s="125"/>
      <c r="W572" s="352" t="s">
        <v>1478</v>
      </c>
      <c r="X572" s="216" t="s">
        <v>64</v>
      </c>
      <c r="Y572" s="216" t="s">
        <v>65</v>
      </c>
      <c r="Z572" s="129" t="s">
        <v>66</v>
      </c>
      <c r="AA572" s="214"/>
      <c r="AB572" s="215">
        <v>18213</v>
      </c>
      <c r="AC572" s="215"/>
      <c r="AD572" s="153"/>
      <c r="AF572" s="173">
        <v>110</v>
      </c>
      <c r="AG572" s="173">
        <v>1949</v>
      </c>
      <c r="AH572" s="173">
        <v>1940</v>
      </c>
      <c r="AI572" s="173">
        <v>1984</v>
      </c>
      <c r="AJ572" s="189"/>
      <c r="AK572" s="173"/>
      <c r="AL572" s="317" t="s">
        <v>658</v>
      </c>
      <c r="AM572" s="175" t="s">
        <v>67</v>
      </c>
      <c r="AQ572" s="131"/>
      <c r="AU572" s="317"/>
      <c r="AV572" s="390"/>
      <c r="AW572" s="153">
        <f t="shared" ca="1" si="8"/>
        <v>77</v>
      </c>
    </row>
    <row r="573" spans="1:49" ht="45" customHeight="1" outlineLevel="1" x14ac:dyDescent="0.2">
      <c r="A573" s="245"/>
      <c r="B573" s="183" t="s">
        <v>55</v>
      </c>
      <c r="E573" s="175" t="s">
        <v>71</v>
      </c>
      <c r="F573" s="153" t="s">
        <v>72</v>
      </c>
      <c r="G573" s="131" t="s">
        <v>77</v>
      </c>
      <c r="H573" s="175" t="s">
        <v>65</v>
      </c>
      <c r="I573" s="183" t="s">
        <v>1479</v>
      </c>
      <c r="J573" s="173">
        <v>1</v>
      </c>
      <c r="K573" s="326" t="s">
        <v>61</v>
      </c>
      <c r="L573" s="339">
        <v>1</v>
      </c>
      <c r="M573" s="183">
        <v>401</v>
      </c>
      <c r="N573" s="153">
        <v>1949</v>
      </c>
      <c r="P573" s="163"/>
      <c r="R573" s="153">
        <v>1940</v>
      </c>
      <c r="S573" s="183" t="s">
        <v>62</v>
      </c>
      <c r="T573" s="184"/>
      <c r="U573" s="189"/>
      <c r="V573" s="125"/>
      <c r="W573" s="352" t="s">
        <v>1480</v>
      </c>
      <c r="X573" s="216" t="s">
        <v>64</v>
      </c>
      <c r="Y573" s="216" t="s">
        <v>65</v>
      </c>
      <c r="Z573" s="129"/>
      <c r="AA573" s="214"/>
      <c r="AB573" s="215">
        <v>18202</v>
      </c>
      <c r="AC573" s="215"/>
      <c r="AD573" s="153"/>
      <c r="AF573" s="173">
        <v>110</v>
      </c>
      <c r="AG573" s="173">
        <v>1949</v>
      </c>
      <c r="AH573" s="173">
        <v>1940</v>
      </c>
      <c r="AI573" s="173">
        <v>1984</v>
      </c>
      <c r="AJ573" s="189"/>
      <c r="AK573" s="173"/>
      <c r="AL573" s="317" t="s">
        <v>658</v>
      </c>
      <c r="AM573" s="175" t="s">
        <v>67</v>
      </c>
      <c r="AO573" s="153" t="s">
        <v>81</v>
      </c>
      <c r="AQ573" s="131"/>
      <c r="AU573" s="317" t="s">
        <v>82</v>
      </c>
      <c r="AV573" s="390"/>
      <c r="AW573" s="153">
        <f t="shared" ca="1" si="8"/>
        <v>77</v>
      </c>
    </row>
    <row r="574" spans="1:49" ht="45" customHeight="1" x14ac:dyDescent="0.2">
      <c r="A574" s="245"/>
      <c r="B574" s="183" t="s">
        <v>55</v>
      </c>
      <c r="E574" s="175" t="s">
        <v>91</v>
      </c>
      <c r="F574" s="153" t="s">
        <v>187</v>
      </c>
      <c r="G574" s="131" t="s">
        <v>1481</v>
      </c>
      <c r="H574" s="175" t="s">
        <v>59</v>
      </c>
      <c r="I574" s="183" t="s">
        <v>574</v>
      </c>
      <c r="J574" s="173">
        <v>1</v>
      </c>
      <c r="K574" s="326" t="s">
        <v>61</v>
      </c>
      <c r="L574" s="339">
        <v>1</v>
      </c>
      <c r="M574" s="183">
        <v>402</v>
      </c>
      <c r="P574" s="163"/>
      <c r="R574" s="153">
        <v>1940</v>
      </c>
      <c r="S574" s="183" t="s">
        <v>62</v>
      </c>
      <c r="T574" s="184"/>
      <c r="U574" s="189"/>
      <c r="V574" s="125"/>
      <c r="W574" s="352" t="s">
        <v>1482</v>
      </c>
      <c r="X574" s="216" t="s">
        <v>64</v>
      </c>
      <c r="Y574" s="216" t="s">
        <v>65</v>
      </c>
      <c r="Z574" s="129" t="s">
        <v>66</v>
      </c>
      <c r="AA574" s="214"/>
      <c r="AB574" s="215"/>
      <c r="AC574" s="215">
        <v>18231</v>
      </c>
      <c r="AD574" s="216"/>
      <c r="AG574" s="173">
        <v>1949</v>
      </c>
      <c r="AH574" s="173">
        <v>1940</v>
      </c>
      <c r="AI574" s="173"/>
      <c r="AJ574" s="189"/>
      <c r="AK574" s="173"/>
      <c r="AL574" s="317"/>
      <c r="AM574" s="175" t="s">
        <v>67</v>
      </c>
      <c r="AQ574" s="131"/>
      <c r="AU574" s="317"/>
      <c r="AV574" s="390"/>
      <c r="AW574" s="153" t="str">
        <f t="shared" ca="1" si="8"/>
        <v/>
      </c>
    </row>
    <row r="575" spans="1:49" ht="45" customHeight="1" outlineLevel="1" x14ac:dyDescent="0.2">
      <c r="A575" s="245"/>
      <c r="B575" s="183" t="s">
        <v>55</v>
      </c>
      <c r="E575" s="175" t="s">
        <v>91</v>
      </c>
      <c r="F575" s="153" t="s">
        <v>187</v>
      </c>
      <c r="G575" s="131" t="s">
        <v>188</v>
      </c>
      <c r="H575" s="175" t="s">
        <v>59</v>
      </c>
      <c r="I575" s="183" t="s">
        <v>1340</v>
      </c>
      <c r="J575" s="173">
        <v>1</v>
      </c>
      <c r="K575" s="326" t="s">
        <v>61</v>
      </c>
      <c r="L575" s="339">
        <v>1</v>
      </c>
      <c r="M575" s="183">
        <v>403</v>
      </c>
      <c r="P575" s="163"/>
      <c r="R575" s="153">
        <v>1940</v>
      </c>
      <c r="S575" s="183" t="s">
        <v>62</v>
      </c>
      <c r="T575" s="184"/>
      <c r="U575" s="189"/>
      <c r="V575" s="125"/>
      <c r="W575" s="352" t="s">
        <v>1483</v>
      </c>
      <c r="X575" s="216" t="s">
        <v>64</v>
      </c>
      <c r="Y575" s="216" t="s">
        <v>65</v>
      </c>
      <c r="Z575" s="129" t="s">
        <v>66</v>
      </c>
      <c r="AA575" s="214"/>
      <c r="AB575" s="215"/>
      <c r="AC575" s="215">
        <v>18231</v>
      </c>
      <c r="AD575" s="216"/>
      <c r="AG575" s="173">
        <v>1949</v>
      </c>
      <c r="AH575" s="173">
        <v>1940</v>
      </c>
      <c r="AI575" s="173"/>
      <c r="AJ575" s="189"/>
      <c r="AK575" s="173"/>
      <c r="AL575" s="317"/>
      <c r="AM575" s="175" t="s">
        <v>67</v>
      </c>
      <c r="AQ575" s="131"/>
      <c r="AU575" s="317"/>
      <c r="AV575" s="390"/>
      <c r="AW575" s="153" t="str">
        <f t="shared" ca="1" si="8"/>
        <v/>
      </c>
    </row>
    <row r="576" spans="1:49" ht="45" customHeight="1" x14ac:dyDescent="0.2">
      <c r="A576" s="245"/>
      <c r="B576" s="183" t="s">
        <v>55</v>
      </c>
      <c r="E576" s="175" t="s">
        <v>91</v>
      </c>
      <c r="F576" s="153" t="s">
        <v>187</v>
      </c>
      <c r="G576" s="131" t="s">
        <v>334</v>
      </c>
      <c r="H576" s="175" t="s">
        <v>59</v>
      </c>
      <c r="I576" s="183" t="s">
        <v>375</v>
      </c>
      <c r="J576" s="173">
        <v>1</v>
      </c>
      <c r="K576" s="326" t="s">
        <v>61</v>
      </c>
      <c r="L576" s="339">
        <v>1</v>
      </c>
      <c r="M576" s="183">
        <v>404</v>
      </c>
      <c r="P576" s="163"/>
      <c r="R576" s="153">
        <v>1940</v>
      </c>
      <c r="S576" s="183" t="s">
        <v>62</v>
      </c>
      <c r="T576" s="184"/>
      <c r="U576" s="189"/>
      <c r="V576" s="125"/>
      <c r="W576" s="352" t="s">
        <v>1484</v>
      </c>
      <c r="X576" s="216" t="s">
        <v>64</v>
      </c>
      <c r="Y576" s="216" t="s">
        <v>65</v>
      </c>
      <c r="Z576" s="129" t="s">
        <v>66</v>
      </c>
      <c r="AA576" s="214"/>
      <c r="AB576" s="215"/>
      <c r="AC576" s="215">
        <v>18231</v>
      </c>
      <c r="AD576" s="216"/>
      <c r="AG576" s="173">
        <v>1949</v>
      </c>
      <c r="AH576" s="173">
        <v>1940</v>
      </c>
      <c r="AI576" s="173"/>
      <c r="AJ576" s="189"/>
      <c r="AK576" s="173"/>
      <c r="AL576" s="317"/>
      <c r="AM576" s="175" t="s">
        <v>67</v>
      </c>
      <c r="AQ576" s="131"/>
      <c r="AU576" s="317"/>
      <c r="AV576" s="390"/>
      <c r="AW576" s="153" t="str">
        <f t="shared" ca="1" si="8"/>
        <v/>
      </c>
    </row>
    <row r="577" spans="1:49" ht="45" customHeight="1" x14ac:dyDescent="0.2">
      <c r="A577" s="245"/>
      <c r="B577" s="183" t="s">
        <v>55</v>
      </c>
      <c r="E577" s="175" t="s">
        <v>91</v>
      </c>
      <c r="F577" s="153" t="s">
        <v>187</v>
      </c>
      <c r="G577" s="131" t="s">
        <v>299</v>
      </c>
      <c r="H577" s="175" t="s">
        <v>59</v>
      </c>
      <c r="I577" s="183" t="s">
        <v>574</v>
      </c>
      <c r="J577" s="173">
        <v>1</v>
      </c>
      <c r="K577" s="326" t="s">
        <v>61</v>
      </c>
      <c r="L577" s="339">
        <v>1</v>
      </c>
      <c r="M577" s="183">
        <v>405</v>
      </c>
      <c r="P577" s="163"/>
      <c r="R577" s="153">
        <v>1940</v>
      </c>
      <c r="S577" s="183" t="s">
        <v>62</v>
      </c>
      <c r="T577" s="184"/>
      <c r="U577" s="189"/>
      <c r="V577" s="125"/>
      <c r="W577" s="352" t="s">
        <v>1485</v>
      </c>
      <c r="X577" s="216" t="s">
        <v>64</v>
      </c>
      <c r="Y577" s="216" t="s">
        <v>65</v>
      </c>
      <c r="Z577" s="129" t="s">
        <v>66</v>
      </c>
      <c r="AA577" s="214"/>
      <c r="AB577" s="215"/>
      <c r="AC577" s="215">
        <v>18231</v>
      </c>
      <c r="AD577" s="216"/>
      <c r="AG577" s="173">
        <v>1949</v>
      </c>
      <c r="AH577" s="173">
        <v>1940</v>
      </c>
      <c r="AI577" s="173"/>
      <c r="AJ577" s="189"/>
      <c r="AK577" s="173"/>
      <c r="AL577" s="317"/>
      <c r="AM577" s="175" t="s">
        <v>67</v>
      </c>
      <c r="AQ577" s="131"/>
      <c r="AU577" s="317"/>
      <c r="AV577" s="390"/>
      <c r="AW577" s="153" t="str">
        <f t="shared" ca="1" si="8"/>
        <v/>
      </c>
    </row>
    <row r="578" spans="1:49" ht="45" customHeight="1" outlineLevel="1" x14ac:dyDescent="0.2">
      <c r="A578" s="245"/>
      <c r="B578" s="183" t="s">
        <v>55</v>
      </c>
      <c r="E578" s="175" t="s">
        <v>91</v>
      </c>
      <c r="F578" s="153" t="s">
        <v>187</v>
      </c>
      <c r="G578" s="131" t="s">
        <v>299</v>
      </c>
      <c r="H578" s="175" t="s">
        <v>487</v>
      </c>
      <c r="I578" s="183" t="s">
        <v>1486</v>
      </c>
      <c r="J578" s="173">
        <v>1</v>
      </c>
      <c r="K578" s="326" t="s">
        <v>61</v>
      </c>
      <c r="L578" s="339">
        <v>1</v>
      </c>
      <c r="M578" s="183">
        <v>406</v>
      </c>
      <c r="N578" s="153">
        <v>1949</v>
      </c>
      <c r="P578" s="163"/>
      <c r="R578" s="153">
        <v>1940</v>
      </c>
      <c r="S578" s="183" t="s">
        <v>62</v>
      </c>
      <c r="T578" s="184"/>
      <c r="U578" s="189"/>
      <c r="V578" s="125"/>
      <c r="W578" s="352" t="s">
        <v>1487</v>
      </c>
      <c r="X578" s="216" t="s">
        <v>64</v>
      </c>
      <c r="Y578" s="216" t="s">
        <v>490</v>
      </c>
      <c r="Z578" s="129"/>
      <c r="AA578" s="214"/>
      <c r="AB578" s="215"/>
      <c r="AC578" s="215">
        <v>18235</v>
      </c>
      <c r="AD578" s="216"/>
      <c r="AG578" s="173">
        <v>1949</v>
      </c>
      <c r="AH578" s="173">
        <v>1940</v>
      </c>
      <c r="AI578" s="173"/>
      <c r="AJ578" s="189"/>
      <c r="AK578" s="173"/>
      <c r="AL578" s="317"/>
      <c r="AM578" s="175" t="s">
        <v>67</v>
      </c>
      <c r="AQ578" s="131"/>
      <c r="AU578" s="317"/>
      <c r="AV578" s="390"/>
      <c r="AW578" s="153">
        <f t="shared" ref="AW578:AW641" ca="1" si="9">IF(N578&lt;&gt;0,(YEAR( TODAY())-N578),(""))</f>
        <v>77</v>
      </c>
    </row>
    <row r="579" spans="1:49" ht="45" customHeight="1" outlineLevel="1" x14ac:dyDescent="0.2">
      <c r="A579" s="245"/>
      <c r="B579" s="183" t="s">
        <v>55</v>
      </c>
      <c r="D579" s="131" t="s">
        <v>8046</v>
      </c>
      <c r="E579" s="175" t="s">
        <v>91</v>
      </c>
      <c r="F579" s="153" t="s">
        <v>187</v>
      </c>
      <c r="G579" s="131" t="s">
        <v>362</v>
      </c>
      <c r="H579" s="175" t="s">
        <v>76</v>
      </c>
      <c r="I579" s="183" t="s">
        <v>1488</v>
      </c>
      <c r="J579" s="173">
        <v>1</v>
      </c>
      <c r="K579" s="326" t="s">
        <v>61</v>
      </c>
      <c r="L579" s="339">
        <v>1</v>
      </c>
      <c r="M579" s="183">
        <v>407</v>
      </c>
      <c r="N579" s="153">
        <v>1949</v>
      </c>
      <c r="P579" s="163"/>
      <c r="R579" s="153">
        <v>1940</v>
      </c>
      <c r="S579" s="183" t="s">
        <v>62</v>
      </c>
      <c r="T579" s="184"/>
      <c r="U579" s="189"/>
      <c r="V579" s="125"/>
      <c r="W579" s="352" t="s">
        <v>1489</v>
      </c>
      <c r="X579" s="216" t="s">
        <v>64</v>
      </c>
      <c r="Y579" s="216" t="s">
        <v>76</v>
      </c>
      <c r="Z579" s="129"/>
      <c r="AA579" s="214">
        <v>20116</v>
      </c>
      <c r="AB579" s="215">
        <v>20116</v>
      </c>
      <c r="AC579" s="215"/>
      <c r="AD579" s="153"/>
      <c r="AG579" s="173">
        <v>1955</v>
      </c>
      <c r="AH579" s="173">
        <v>1950</v>
      </c>
      <c r="AI579" s="173"/>
      <c r="AJ579" s="189"/>
      <c r="AK579" s="173"/>
      <c r="AL579" s="317"/>
      <c r="AM579" s="175" t="s">
        <v>90</v>
      </c>
      <c r="AQ579" s="131"/>
      <c r="AU579" s="317"/>
      <c r="AV579" s="390"/>
      <c r="AW579" s="153">
        <f t="shared" ca="1" si="9"/>
        <v>77</v>
      </c>
    </row>
    <row r="580" spans="1:49" ht="45" customHeight="1" x14ac:dyDescent="0.2">
      <c r="A580" s="245"/>
      <c r="B580" s="183" t="s">
        <v>55</v>
      </c>
      <c r="E580" s="175" t="s">
        <v>91</v>
      </c>
      <c r="F580" s="153" t="s">
        <v>187</v>
      </c>
      <c r="G580" s="131" t="s">
        <v>319</v>
      </c>
      <c r="H580" s="175" t="s">
        <v>59</v>
      </c>
      <c r="I580" s="183" t="s">
        <v>1490</v>
      </c>
      <c r="J580" s="173">
        <v>1</v>
      </c>
      <c r="K580" s="326" t="s">
        <v>61</v>
      </c>
      <c r="L580" s="339">
        <v>0</v>
      </c>
      <c r="M580" s="183">
        <v>408</v>
      </c>
      <c r="N580" s="153">
        <v>1949</v>
      </c>
      <c r="P580" s="163"/>
      <c r="R580" s="153">
        <v>1940</v>
      </c>
      <c r="S580" s="183" t="s">
        <v>62</v>
      </c>
      <c r="T580" s="184"/>
      <c r="U580" s="189"/>
      <c r="V580" s="125"/>
      <c r="W580" s="352" t="s">
        <v>1491</v>
      </c>
      <c r="X580" s="216" t="s">
        <v>64</v>
      </c>
      <c r="Y580" s="216" t="s">
        <v>65</v>
      </c>
      <c r="Z580" s="129" t="s">
        <v>66</v>
      </c>
      <c r="AA580" s="214"/>
      <c r="AB580" s="215"/>
      <c r="AC580" s="215">
        <v>18392</v>
      </c>
      <c r="AD580" s="216"/>
      <c r="AG580" s="173">
        <v>1950</v>
      </c>
      <c r="AH580" s="173">
        <v>1950</v>
      </c>
      <c r="AI580" s="173"/>
      <c r="AJ580" s="189"/>
      <c r="AK580" s="173"/>
      <c r="AL580" s="317"/>
      <c r="AM580" s="175" t="s">
        <v>67</v>
      </c>
      <c r="AQ580" s="131"/>
      <c r="AU580" s="317"/>
      <c r="AV580" s="390"/>
      <c r="AW580" s="153">
        <f t="shared" ca="1" si="9"/>
        <v>77</v>
      </c>
    </row>
    <row r="581" spans="1:49" ht="45" customHeight="1" x14ac:dyDescent="0.2">
      <c r="A581" s="245"/>
      <c r="B581" s="183" t="s">
        <v>55</v>
      </c>
      <c r="E581" s="175" t="s">
        <v>91</v>
      </c>
      <c r="F581" s="153" t="s">
        <v>187</v>
      </c>
      <c r="G581" s="131" t="s">
        <v>319</v>
      </c>
      <c r="H581" s="175" t="s">
        <v>59</v>
      </c>
      <c r="I581" s="183" t="s">
        <v>1492</v>
      </c>
      <c r="J581" s="173">
        <v>1</v>
      </c>
      <c r="K581" s="326" t="s">
        <v>61</v>
      </c>
      <c r="L581" s="339">
        <v>0</v>
      </c>
      <c r="M581" s="183">
        <v>408</v>
      </c>
      <c r="N581" s="153">
        <v>1949</v>
      </c>
      <c r="P581" s="163"/>
      <c r="R581" s="153">
        <v>1940</v>
      </c>
      <c r="S581" s="183" t="s">
        <v>62</v>
      </c>
      <c r="T581" s="184"/>
      <c r="U581" s="189"/>
      <c r="V581" s="125"/>
      <c r="W581" s="352" t="s">
        <v>1493</v>
      </c>
      <c r="X581" s="216" t="s">
        <v>64</v>
      </c>
      <c r="Y581" s="216" t="s">
        <v>65</v>
      </c>
      <c r="Z581" s="129"/>
      <c r="AA581" s="214"/>
      <c r="AB581" s="215"/>
      <c r="AC581" s="215">
        <v>18392</v>
      </c>
      <c r="AD581" s="216"/>
      <c r="AG581" s="173">
        <v>1950</v>
      </c>
      <c r="AH581" s="173">
        <v>1950</v>
      </c>
      <c r="AI581" s="173"/>
      <c r="AJ581" s="189"/>
      <c r="AK581" s="173"/>
      <c r="AL581" s="317"/>
      <c r="AM581" s="175" t="s">
        <v>67</v>
      </c>
      <c r="AQ581" s="131"/>
      <c r="AU581" s="317"/>
      <c r="AV581" s="390"/>
      <c r="AW581" s="153">
        <f t="shared" ca="1" si="9"/>
        <v>77</v>
      </c>
    </row>
    <row r="582" spans="1:49" ht="45" customHeight="1" x14ac:dyDescent="0.2">
      <c r="A582" s="245"/>
      <c r="B582" s="183" t="s">
        <v>55</v>
      </c>
      <c r="E582" s="175" t="s">
        <v>91</v>
      </c>
      <c r="F582" s="153" t="s">
        <v>187</v>
      </c>
      <c r="G582" s="131" t="s">
        <v>313</v>
      </c>
      <c r="H582" s="175" t="s">
        <v>59</v>
      </c>
      <c r="I582" s="183" t="s">
        <v>326</v>
      </c>
      <c r="J582" s="173">
        <v>1</v>
      </c>
      <c r="K582" s="326" t="s">
        <v>61</v>
      </c>
      <c r="L582" s="339">
        <v>1</v>
      </c>
      <c r="M582" s="183">
        <v>408</v>
      </c>
      <c r="N582" s="153">
        <v>1949</v>
      </c>
      <c r="P582" s="163"/>
      <c r="R582" s="153">
        <v>1940</v>
      </c>
      <c r="S582" s="183" t="s">
        <v>62</v>
      </c>
      <c r="T582" s="184"/>
      <c r="U582" s="189"/>
      <c r="V582" s="125"/>
      <c r="W582" s="352" t="s">
        <v>1494</v>
      </c>
      <c r="X582" s="216" t="s">
        <v>64</v>
      </c>
      <c r="Y582" s="216" t="s">
        <v>65</v>
      </c>
      <c r="Z582" s="129" t="s">
        <v>66</v>
      </c>
      <c r="AA582" s="214"/>
      <c r="AB582" s="215"/>
      <c r="AC582" s="215">
        <v>18392</v>
      </c>
      <c r="AD582" s="216"/>
      <c r="AG582" s="173">
        <v>1950</v>
      </c>
      <c r="AH582" s="173">
        <v>1950</v>
      </c>
      <c r="AI582" s="173"/>
      <c r="AJ582" s="189"/>
      <c r="AK582" s="173"/>
      <c r="AL582" s="317"/>
      <c r="AM582" s="175" t="s">
        <v>67</v>
      </c>
      <c r="AQ582" s="131"/>
      <c r="AU582" s="317"/>
      <c r="AV582" s="390"/>
      <c r="AW582" s="153">
        <f t="shared" ca="1" si="9"/>
        <v>77</v>
      </c>
    </row>
    <row r="583" spans="1:49" ht="45" customHeight="1" outlineLevel="1" x14ac:dyDescent="0.2">
      <c r="A583" s="245"/>
      <c r="B583" s="183" t="s">
        <v>55</v>
      </c>
      <c r="E583" s="175" t="s">
        <v>91</v>
      </c>
      <c r="F583" s="153" t="s">
        <v>187</v>
      </c>
      <c r="G583" s="131" t="s">
        <v>319</v>
      </c>
      <c r="H583" s="175" t="s">
        <v>76</v>
      </c>
      <c r="I583" s="183" t="s">
        <v>1495</v>
      </c>
      <c r="J583" s="173">
        <v>1</v>
      </c>
      <c r="K583" s="326" t="s">
        <v>61</v>
      </c>
      <c r="L583" s="339">
        <v>0</v>
      </c>
      <c r="M583" s="183">
        <v>408</v>
      </c>
      <c r="N583" s="153">
        <v>1949</v>
      </c>
      <c r="P583" s="163"/>
      <c r="R583" s="153">
        <v>1940</v>
      </c>
      <c r="S583" s="183" t="s">
        <v>62</v>
      </c>
      <c r="T583" s="184"/>
      <c r="U583" s="189"/>
      <c r="V583" s="125"/>
      <c r="W583" s="352" t="s">
        <v>1496</v>
      </c>
      <c r="X583" s="216" t="s">
        <v>64</v>
      </c>
      <c r="Y583" s="216" t="s">
        <v>76</v>
      </c>
      <c r="Z583" s="129"/>
      <c r="AA583" s="214"/>
      <c r="AB583" s="215"/>
      <c r="AC583" s="215">
        <v>18392</v>
      </c>
      <c r="AD583" s="216"/>
      <c r="AG583" s="173">
        <v>1950</v>
      </c>
      <c r="AH583" s="173">
        <v>1950</v>
      </c>
      <c r="AI583" s="173"/>
      <c r="AJ583" s="189"/>
      <c r="AK583" s="173"/>
      <c r="AL583" s="317"/>
      <c r="AM583" s="175" t="s">
        <v>90</v>
      </c>
      <c r="AQ583" s="131"/>
      <c r="AU583" s="317"/>
      <c r="AV583" s="390"/>
      <c r="AW583" s="153">
        <f t="shared" ca="1" si="9"/>
        <v>77</v>
      </c>
    </row>
    <row r="584" spans="1:49" ht="45" customHeight="1" x14ac:dyDescent="0.2">
      <c r="A584" s="245"/>
      <c r="B584" s="183" t="s">
        <v>55</v>
      </c>
      <c r="E584" s="175" t="s">
        <v>91</v>
      </c>
      <c r="F584" s="153" t="s">
        <v>187</v>
      </c>
      <c r="G584" s="131" t="s">
        <v>319</v>
      </c>
      <c r="H584" s="175" t="s">
        <v>59</v>
      </c>
      <c r="I584" s="183" t="s">
        <v>1497</v>
      </c>
      <c r="J584" s="173">
        <v>1</v>
      </c>
      <c r="K584" s="326" t="s">
        <v>61</v>
      </c>
      <c r="L584" s="339">
        <v>0</v>
      </c>
      <c r="M584" s="183">
        <v>408</v>
      </c>
      <c r="N584" s="153">
        <v>1949</v>
      </c>
      <c r="P584" s="163"/>
      <c r="R584" s="153">
        <v>1940</v>
      </c>
      <c r="S584" s="183" t="s">
        <v>62</v>
      </c>
      <c r="T584" s="184"/>
      <c r="U584" s="189"/>
      <c r="V584" s="125"/>
      <c r="W584" s="352" t="s">
        <v>1498</v>
      </c>
      <c r="X584" s="216" t="s">
        <v>64</v>
      </c>
      <c r="Y584" s="216" t="s">
        <v>65</v>
      </c>
      <c r="Z584" s="129"/>
      <c r="AA584" s="214"/>
      <c r="AB584" s="215"/>
      <c r="AC584" s="215">
        <v>18392</v>
      </c>
      <c r="AD584" s="216"/>
      <c r="AG584" s="173">
        <v>1950</v>
      </c>
      <c r="AH584" s="173">
        <v>1950</v>
      </c>
      <c r="AI584" s="173"/>
      <c r="AJ584" s="189"/>
      <c r="AK584" s="173"/>
      <c r="AL584" s="317"/>
      <c r="AM584" s="175" t="s">
        <v>67</v>
      </c>
      <c r="AQ584" s="131"/>
      <c r="AU584" s="317"/>
      <c r="AV584" s="390"/>
      <c r="AW584" s="153">
        <f t="shared" ca="1" si="9"/>
        <v>77</v>
      </c>
    </row>
    <row r="585" spans="1:49" ht="45" customHeight="1" x14ac:dyDescent="0.2">
      <c r="A585" s="245"/>
      <c r="B585" s="183" t="s">
        <v>55</v>
      </c>
      <c r="E585" s="175" t="s">
        <v>91</v>
      </c>
      <c r="F585" s="153" t="s">
        <v>187</v>
      </c>
      <c r="G585" s="131" t="s">
        <v>291</v>
      </c>
      <c r="H585" s="175" t="s">
        <v>59</v>
      </c>
      <c r="I585" s="183" t="s">
        <v>626</v>
      </c>
      <c r="J585" s="173">
        <v>1</v>
      </c>
      <c r="K585" s="326" t="s">
        <v>61</v>
      </c>
      <c r="L585" s="339">
        <v>0</v>
      </c>
      <c r="M585" s="183">
        <v>409</v>
      </c>
      <c r="N585" s="153">
        <v>1949</v>
      </c>
      <c r="P585" s="163"/>
      <c r="R585" s="153">
        <v>1940</v>
      </c>
      <c r="S585" s="183" t="s">
        <v>62</v>
      </c>
      <c r="T585" s="184"/>
      <c r="U585" s="189"/>
      <c r="V585" s="125"/>
      <c r="W585" s="352" t="s">
        <v>1499</v>
      </c>
      <c r="X585" s="216" t="s">
        <v>64</v>
      </c>
      <c r="Y585" s="216" t="s">
        <v>65</v>
      </c>
      <c r="Z585" s="129" t="s">
        <v>66</v>
      </c>
      <c r="AA585" s="214"/>
      <c r="AB585" s="215"/>
      <c r="AC585" s="215">
        <v>18238</v>
      </c>
      <c r="AD585" s="216"/>
      <c r="AG585" s="173">
        <v>1949</v>
      </c>
      <c r="AH585" s="173">
        <v>1940</v>
      </c>
      <c r="AI585" s="173"/>
      <c r="AJ585" s="189"/>
      <c r="AK585" s="173"/>
      <c r="AL585" s="317"/>
      <c r="AM585" s="175" t="s">
        <v>67</v>
      </c>
      <c r="AQ585" s="131"/>
      <c r="AU585" s="317"/>
      <c r="AV585" s="390"/>
      <c r="AW585" s="153">
        <f t="shared" ca="1" si="9"/>
        <v>77</v>
      </c>
    </row>
    <row r="586" spans="1:49" ht="45" customHeight="1" x14ac:dyDescent="0.2">
      <c r="A586" s="245"/>
      <c r="B586" s="183" t="s">
        <v>55</v>
      </c>
      <c r="E586" s="175" t="s">
        <v>91</v>
      </c>
      <c r="F586" s="153" t="s">
        <v>187</v>
      </c>
      <c r="G586" s="131" t="s">
        <v>291</v>
      </c>
      <c r="H586" s="175" t="s">
        <v>59</v>
      </c>
      <c r="I586" s="183" t="s">
        <v>328</v>
      </c>
      <c r="J586" s="173">
        <v>1</v>
      </c>
      <c r="K586" s="326" t="s">
        <v>61</v>
      </c>
      <c r="L586" s="339">
        <v>0</v>
      </c>
      <c r="M586" s="183">
        <v>409</v>
      </c>
      <c r="N586" s="153">
        <v>1949</v>
      </c>
      <c r="P586" s="163"/>
      <c r="R586" s="153">
        <v>1940</v>
      </c>
      <c r="S586" s="183" t="s">
        <v>62</v>
      </c>
      <c r="T586" s="184"/>
      <c r="U586" s="189"/>
      <c r="V586" s="125"/>
      <c r="W586" s="352" t="s">
        <v>1500</v>
      </c>
      <c r="X586" s="216" t="s">
        <v>64</v>
      </c>
      <c r="Y586" s="216" t="s">
        <v>65</v>
      </c>
      <c r="Z586" s="129" t="s">
        <v>66</v>
      </c>
      <c r="AA586" s="214"/>
      <c r="AB586" s="215"/>
      <c r="AC586" s="215">
        <v>18238</v>
      </c>
      <c r="AD586" s="216"/>
      <c r="AG586" s="173">
        <v>1949</v>
      </c>
      <c r="AH586" s="173">
        <v>1940</v>
      </c>
      <c r="AI586" s="173"/>
      <c r="AJ586" s="189"/>
      <c r="AK586" s="173"/>
      <c r="AL586" s="317"/>
      <c r="AM586" s="175" t="s">
        <v>67</v>
      </c>
      <c r="AQ586" s="131"/>
      <c r="AU586" s="317"/>
      <c r="AV586" s="390"/>
      <c r="AW586" s="153">
        <f t="shared" ca="1" si="9"/>
        <v>77</v>
      </c>
    </row>
    <row r="587" spans="1:49" ht="45" customHeight="1" outlineLevel="1" x14ac:dyDescent="0.2">
      <c r="A587" s="245"/>
      <c r="B587" s="183" t="s">
        <v>55</v>
      </c>
      <c r="E587" s="175" t="s">
        <v>91</v>
      </c>
      <c r="F587" s="153" t="s">
        <v>187</v>
      </c>
      <c r="G587" s="131" t="s">
        <v>291</v>
      </c>
      <c r="H587" s="175" t="s">
        <v>59</v>
      </c>
      <c r="I587" s="183" t="s">
        <v>322</v>
      </c>
      <c r="J587" s="173">
        <v>1</v>
      </c>
      <c r="K587" s="326" t="s">
        <v>61</v>
      </c>
      <c r="L587" s="339">
        <v>1</v>
      </c>
      <c r="M587" s="183">
        <v>409</v>
      </c>
      <c r="N587" s="153">
        <v>1949</v>
      </c>
      <c r="P587" s="163"/>
      <c r="R587" s="153">
        <v>1940</v>
      </c>
      <c r="S587" s="183" t="s">
        <v>62</v>
      </c>
      <c r="T587" s="184"/>
      <c r="U587" s="189"/>
      <c r="V587" s="125"/>
      <c r="W587" s="352" t="s">
        <v>1501</v>
      </c>
      <c r="X587" s="216" t="s">
        <v>64</v>
      </c>
      <c r="Y587" s="216" t="s">
        <v>65</v>
      </c>
      <c r="Z587" s="129" t="s">
        <v>66</v>
      </c>
      <c r="AA587" s="214"/>
      <c r="AB587" s="215"/>
      <c r="AC587" s="215">
        <v>18238</v>
      </c>
      <c r="AD587" s="216"/>
      <c r="AG587" s="173">
        <v>1949</v>
      </c>
      <c r="AH587" s="173">
        <v>1940</v>
      </c>
      <c r="AI587" s="173"/>
      <c r="AJ587" s="189"/>
      <c r="AK587" s="173"/>
      <c r="AL587" s="317"/>
      <c r="AM587" s="175" t="s">
        <v>67</v>
      </c>
      <c r="AQ587" s="131"/>
      <c r="AU587" s="317"/>
      <c r="AV587" s="390"/>
      <c r="AW587" s="153">
        <f t="shared" ca="1" si="9"/>
        <v>77</v>
      </c>
    </row>
    <row r="588" spans="1:49" ht="45" customHeight="1" outlineLevel="1" x14ac:dyDescent="0.2">
      <c r="A588" s="245"/>
      <c r="B588" s="183" t="s">
        <v>55</v>
      </c>
      <c r="E588" s="175" t="s">
        <v>91</v>
      </c>
      <c r="F588" s="153" t="s">
        <v>187</v>
      </c>
      <c r="G588" s="131" t="s">
        <v>291</v>
      </c>
      <c r="H588" s="175" t="s">
        <v>59</v>
      </c>
      <c r="I588" s="183" t="s">
        <v>729</v>
      </c>
      <c r="J588" s="173">
        <v>1</v>
      </c>
      <c r="K588" s="326" t="s">
        <v>61</v>
      </c>
      <c r="L588" s="339">
        <v>0</v>
      </c>
      <c r="M588" s="183">
        <v>409</v>
      </c>
      <c r="N588" s="153">
        <v>1949</v>
      </c>
      <c r="P588" s="163"/>
      <c r="R588" s="153">
        <v>1940</v>
      </c>
      <c r="S588" s="183" t="s">
        <v>62</v>
      </c>
      <c r="T588" s="184"/>
      <c r="U588" s="189"/>
      <c r="V588" s="125"/>
      <c r="W588" s="352" t="s">
        <v>1502</v>
      </c>
      <c r="X588" s="216" t="s">
        <v>64</v>
      </c>
      <c r="Y588" s="216" t="s">
        <v>65</v>
      </c>
      <c r="Z588" s="129" t="s">
        <v>66</v>
      </c>
      <c r="AA588" s="214"/>
      <c r="AB588" s="215"/>
      <c r="AC588" s="215">
        <v>18238</v>
      </c>
      <c r="AD588" s="216"/>
      <c r="AG588" s="173">
        <v>1949</v>
      </c>
      <c r="AH588" s="173">
        <v>1940</v>
      </c>
      <c r="AI588" s="173"/>
      <c r="AJ588" s="189"/>
      <c r="AK588" s="173"/>
      <c r="AL588" s="317"/>
      <c r="AM588" s="175" t="s">
        <v>67</v>
      </c>
      <c r="AQ588" s="131"/>
      <c r="AU588" s="317"/>
      <c r="AV588" s="390"/>
      <c r="AW588" s="153">
        <f t="shared" ca="1" si="9"/>
        <v>77</v>
      </c>
    </row>
    <row r="589" spans="1:49" ht="45" customHeight="1" outlineLevel="1" x14ac:dyDescent="0.2">
      <c r="A589" s="245"/>
      <c r="B589" s="183" t="s">
        <v>55</v>
      </c>
      <c r="E589" s="175" t="s">
        <v>91</v>
      </c>
      <c r="F589" s="153" t="s">
        <v>187</v>
      </c>
      <c r="G589" s="131" t="s">
        <v>291</v>
      </c>
      <c r="H589" s="175" t="s">
        <v>59</v>
      </c>
      <c r="I589" s="183" t="s">
        <v>326</v>
      </c>
      <c r="J589" s="173">
        <v>1</v>
      </c>
      <c r="K589" s="326" t="s">
        <v>61</v>
      </c>
      <c r="L589" s="339">
        <v>0</v>
      </c>
      <c r="M589" s="183">
        <v>409</v>
      </c>
      <c r="N589" s="153">
        <v>1949</v>
      </c>
      <c r="P589" s="163"/>
      <c r="R589" s="153">
        <v>1940</v>
      </c>
      <c r="S589" s="183" t="s">
        <v>62</v>
      </c>
      <c r="T589" s="184"/>
      <c r="U589" s="189"/>
      <c r="V589" s="125"/>
      <c r="W589" s="352" t="s">
        <v>1503</v>
      </c>
      <c r="X589" s="216" t="s">
        <v>64</v>
      </c>
      <c r="Y589" s="216" t="s">
        <v>65</v>
      </c>
      <c r="Z589" s="129" t="s">
        <v>66</v>
      </c>
      <c r="AA589" s="214"/>
      <c r="AB589" s="215"/>
      <c r="AC589" s="215">
        <v>18238</v>
      </c>
      <c r="AD589" s="216"/>
      <c r="AG589" s="173">
        <v>1949</v>
      </c>
      <c r="AH589" s="173">
        <v>1940</v>
      </c>
      <c r="AI589" s="173"/>
      <c r="AJ589" s="189"/>
      <c r="AK589" s="173"/>
      <c r="AL589" s="317"/>
      <c r="AM589" s="175" t="s">
        <v>67</v>
      </c>
      <c r="AQ589" s="131"/>
      <c r="AU589" s="317"/>
      <c r="AV589" s="390"/>
      <c r="AW589" s="153">
        <f t="shared" ca="1" si="9"/>
        <v>77</v>
      </c>
    </row>
    <row r="590" spans="1:49" ht="45" customHeight="1" x14ac:dyDescent="0.2">
      <c r="A590" s="245"/>
      <c r="B590" s="183" t="s">
        <v>55</v>
      </c>
      <c r="E590" s="175" t="s">
        <v>91</v>
      </c>
      <c r="F590" s="153" t="s">
        <v>187</v>
      </c>
      <c r="G590" s="131" t="s">
        <v>339</v>
      </c>
      <c r="H590" s="175" t="s">
        <v>59</v>
      </c>
      <c r="I590" s="183" t="s">
        <v>1504</v>
      </c>
      <c r="J590" s="173">
        <v>1</v>
      </c>
      <c r="K590" s="326" t="s">
        <v>61</v>
      </c>
      <c r="L590" s="339">
        <v>1</v>
      </c>
      <c r="M590" s="183">
        <v>410</v>
      </c>
      <c r="N590" s="153">
        <v>1949</v>
      </c>
      <c r="P590" s="163"/>
      <c r="R590" s="153">
        <v>1940</v>
      </c>
      <c r="S590" s="183" t="s">
        <v>62</v>
      </c>
      <c r="T590" s="184"/>
      <c r="U590" s="189"/>
      <c r="V590" s="125"/>
      <c r="W590" s="352" t="s">
        <v>1505</v>
      </c>
      <c r="X590" s="216" t="s">
        <v>64</v>
      </c>
      <c r="Y590" s="216" t="s">
        <v>65</v>
      </c>
      <c r="Z590" s="129" t="s">
        <v>66</v>
      </c>
      <c r="AA590" s="214"/>
      <c r="AB590" s="215"/>
      <c r="AC590" s="215">
        <v>18238</v>
      </c>
      <c r="AD590" s="216"/>
      <c r="AG590" s="173">
        <v>1949</v>
      </c>
      <c r="AH590" s="173">
        <v>1940</v>
      </c>
      <c r="AI590" s="173"/>
      <c r="AJ590" s="189"/>
      <c r="AK590" s="173"/>
      <c r="AL590" s="317"/>
      <c r="AM590" s="175" t="s">
        <v>67</v>
      </c>
      <c r="AQ590" s="131"/>
      <c r="AU590" s="317"/>
      <c r="AV590" s="390"/>
      <c r="AW590" s="153">
        <f t="shared" ca="1" si="9"/>
        <v>77</v>
      </c>
    </row>
    <row r="591" spans="1:49" ht="45" customHeight="1" x14ac:dyDescent="0.2">
      <c r="A591" s="245"/>
      <c r="B591" s="183" t="s">
        <v>55</v>
      </c>
      <c r="E591" s="175" t="s">
        <v>91</v>
      </c>
      <c r="F591" s="153" t="s">
        <v>187</v>
      </c>
      <c r="G591" s="131" t="s">
        <v>339</v>
      </c>
      <c r="H591" s="175" t="s">
        <v>59</v>
      </c>
      <c r="I591" s="183" t="s">
        <v>1506</v>
      </c>
      <c r="J591" s="173">
        <v>1</v>
      </c>
      <c r="K591" s="326" t="s">
        <v>61</v>
      </c>
      <c r="L591" s="339">
        <v>0</v>
      </c>
      <c r="M591" s="183">
        <v>410</v>
      </c>
      <c r="N591" s="153">
        <v>1949</v>
      </c>
      <c r="P591" s="163"/>
      <c r="R591" s="153">
        <v>1940</v>
      </c>
      <c r="S591" s="183" t="s">
        <v>62</v>
      </c>
      <c r="T591" s="184"/>
      <c r="U591" s="189"/>
      <c r="V591" s="125"/>
      <c r="W591" s="352" t="s">
        <v>1507</v>
      </c>
      <c r="X591" s="216" t="s">
        <v>64</v>
      </c>
      <c r="Y591" s="216" t="s">
        <v>65</v>
      </c>
      <c r="Z591" s="129" t="s">
        <v>66</v>
      </c>
      <c r="AA591" s="214"/>
      <c r="AB591" s="215"/>
      <c r="AC591" s="215">
        <v>18238</v>
      </c>
      <c r="AD591" s="216"/>
      <c r="AG591" s="173">
        <v>1949</v>
      </c>
      <c r="AH591" s="173">
        <v>1940</v>
      </c>
      <c r="AI591" s="173"/>
      <c r="AJ591" s="189"/>
      <c r="AK591" s="173"/>
      <c r="AL591" s="317"/>
      <c r="AM591" s="175" t="s">
        <v>67</v>
      </c>
      <c r="AQ591" s="131"/>
      <c r="AU591" s="317"/>
      <c r="AV591" s="390"/>
      <c r="AW591" s="153">
        <f t="shared" ca="1" si="9"/>
        <v>77</v>
      </c>
    </row>
    <row r="592" spans="1:49" ht="45" customHeight="1" x14ac:dyDescent="0.2">
      <c r="A592" s="245"/>
      <c r="B592" s="183" t="s">
        <v>55</v>
      </c>
      <c r="E592" s="318" t="s">
        <v>91</v>
      </c>
      <c r="F592" s="154" t="s">
        <v>187</v>
      </c>
      <c r="G592" s="418" t="s">
        <v>339</v>
      </c>
      <c r="H592" s="318" t="s">
        <v>59</v>
      </c>
      <c r="I592" s="202" t="s">
        <v>1508</v>
      </c>
      <c r="J592" s="173">
        <v>1</v>
      </c>
      <c r="K592" s="326" t="s">
        <v>61</v>
      </c>
      <c r="L592" s="339">
        <v>0</v>
      </c>
      <c r="M592" s="183">
        <v>410</v>
      </c>
      <c r="N592" s="153">
        <v>1949</v>
      </c>
      <c r="P592" s="163"/>
      <c r="R592" s="153">
        <v>1940</v>
      </c>
      <c r="S592" s="183" t="s">
        <v>62</v>
      </c>
      <c r="T592" s="184"/>
      <c r="U592" s="189"/>
      <c r="V592" s="125"/>
      <c r="W592" s="318" t="s">
        <v>1509</v>
      </c>
      <c r="X592" s="283" t="s">
        <v>64</v>
      </c>
      <c r="Y592" s="283" t="s">
        <v>76</v>
      </c>
      <c r="Z592" s="351" t="s">
        <v>66</v>
      </c>
      <c r="AA592" s="214"/>
      <c r="AB592" s="215"/>
      <c r="AC592" s="215">
        <v>18238</v>
      </c>
      <c r="AD592" s="216"/>
      <c r="AG592" s="173">
        <v>1949</v>
      </c>
      <c r="AH592" s="173">
        <v>1940</v>
      </c>
      <c r="AI592" s="173"/>
      <c r="AJ592" s="189"/>
      <c r="AK592" s="173"/>
      <c r="AL592" s="317"/>
      <c r="AM592" s="175" t="s">
        <v>67</v>
      </c>
      <c r="AQ592" s="131"/>
      <c r="AU592" s="317"/>
      <c r="AV592" s="390"/>
      <c r="AW592" s="153">
        <f t="shared" ca="1" si="9"/>
        <v>77</v>
      </c>
    </row>
    <row r="593" spans="1:49" ht="45" customHeight="1" x14ac:dyDescent="0.2">
      <c r="A593" s="245"/>
      <c r="B593" s="183" t="s">
        <v>55</v>
      </c>
      <c r="E593" s="175" t="s">
        <v>91</v>
      </c>
      <c r="F593" s="153" t="s">
        <v>187</v>
      </c>
      <c r="G593" s="131" t="s">
        <v>339</v>
      </c>
      <c r="H593" s="175" t="s">
        <v>487</v>
      </c>
      <c r="I593" s="183" t="s">
        <v>1510</v>
      </c>
      <c r="J593" s="173">
        <v>1</v>
      </c>
      <c r="K593" s="326" t="s">
        <v>61</v>
      </c>
      <c r="L593" s="339">
        <v>0</v>
      </c>
      <c r="M593" s="183">
        <v>410</v>
      </c>
      <c r="N593" s="153">
        <v>1949</v>
      </c>
      <c r="P593" s="163"/>
      <c r="R593" s="153">
        <v>1940</v>
      </c>
      <c r="S593" s="183" t="s">
        <v>62</v>
      </c>
      <c r="T593" s="184"/>
      <c r="U593" s="189"/>
      <c r="V593" s="125"/>
      <c r="W593" s="352" t="s">
        <v>1511</v>
      </c>
      <c r="X593" s="216" t="s">
        <v>64</v>
      </c>
      <c r="Y593" s="216" t="s">
        <v>490</v>
      </c>
      <c r="Z593" s="129"/>
      <c r="AA593" s="214"/>
      <c r="AB593" s="215"/>
      <c r="AC593" s="215">
        <v>18238</v>
      </c>
      <c r="AD593" s="216"/>
      <c r="AG593" s="173">
        <v>1949</v>
      </c>
      <c r="AH593" s="173">
        <v>1940</v>
      </c>
      <c r="AI593" s="173"/>
      <c r="AJ593" s="189"/>
      <c r="AK593" s="173"/>
      <c r="AL593" s="317"/>
      <c r="AM593" s="175" t="s">
        <v>67</v>
      </c>
      <c r="AQ593" s="131"/>
      <c r="AU593" s="317"/>
      <c r="AV593" s="390"/>
      <c r="AW593" s="153">
        <f t="shared" ca="1" si="9"/>
        <v>77</v>
      </c>
    </row>
    <row r="594" spans="1:49" ht="45" customHeight="1" outlineLevel="1" x14ac:dyDescent="0.2">
      <c r="A594" s="245"/>
      <c r="B594" s="183" t="s">
        <v>55</v>
      </c>
      <c r="E594" s="175" t="s">
        <v>91</v>
      </c>
      <c r="F594" s="153" t="s">
        <v>187</v>
      </c>
      <c r="G594" s="131" t="s">
        <v>299</v>
      </c>
      <c r="H594" s="175" t="s">
        <v>59</v>
      </c>
      <c r="I594" s="183" t="s">
        <v>326</v>
      </c>
      <c r="J594" s="173">
        <v>1</v>
      </c>
      <c r="K594" s="326" t="s">
        <v>61</v>
      </c>
      <c r="L594" s="339">
        <v>0</v>
      </c>
      <c r="M594" s="183">
        <v>410</v>
      </c>
      <c r="N594" s="153">
        <v>1949</v>
      </c>
      <c r="P594" s="163"/>
      <c r="R594" s="153">
        <v>1940</v>
      </c>
      <c r="S594" s="183" t="s">
        <v>62</v>
      </c>
      <c r="T594" s="184"/>
      <c r="U594" s="189"/>
      <c r="V594" s="125"/>
      <c r="W594" s="352" t="s">
        <v>1512</v>
      </c>
      <c r="X594" s="216" t="s">
        <v>64</v>
      </c>
      <c r="Y594" s="216" t="s">
        <v>65</v>
      </c>
      <c r="Z594" s="129" t="s">
        <v>66</v>
      </c>
      <c r="AA594" s="214"/>
      <c r="AB594" s="215"/>
      <c r="AC594" s="215">
        <v>18238</v>
      </c>
      <c r="AD594" s="216"/>
      <c r="AG594" s="173">
        <v>1949</v>
      </c>
      <c r="AH594" s="173">
        <v>1940</v>
      </c>
      <c r="AI594" s="173"/>
      <c r="AJ594" s="189"/>
      <c r="AK594" s="173"/>
      <c r="AL594" s="317"/>
      <c r="AM594" s="175" t="s">
        <v>67</v>
      </c>
      <c r="AQ594" s="131"/>
      <c r="AU594" s="317"/>
      <c r="AV594" s="390"/>
      <c r="AW594" s="153">
        <f t="shared" ca="1" si="9"/>
        <v>77</v>
      </c>
    </row>
    <row r="595" spans="1:49" ht="45" customHeight="1" x14ac:dyDescent="0.2">
      <c r="A595" s="245"/>
      <c r="B595" s="183" t="s">
        <v>55</v>
      </c>
      <c r="E595" s="175" t="s">
        <v>91</v>
      </c>
      <c r="F595" s="153" t="s">
        <v>187</v>
      </c>
      <c r="G595" s="131" t="s">
        <v>334</v>
      </c>
      <c r="H595" s="175" t="s">
        <v>59</v>
      </c>
      <c r="I595" s="183" t="s">
        <v>1513</v>
      </c>
      <c r="J595" s="173">
        <v>1</v>
      </c>
      <c r="K595" s="326" t="s">
        <v>61</v>
      </c>
      <c r="L595" s="339">
        <v>0</v>
      </c>
      <c r="M595" s="183">
        <v>410</v>
      </c>
      <c r="N595" s="153">
        <v>1949</v>
      </c>
      <c r="P595" s="163"/>
      <c r="R595" s="153">
        <v>1940</v>
      </c>
      <c r="S595" s="183" t="s">
        <v>62</v>
      </c>
      <c r="T595" s="184"/>
      <c r="U595" s="189"/>
      <c r="V595" s="125"/>
      <c r="W595" s="352" t="s">
        <v>1514</v>
      </c>
      <c r="X595" s="216" t="s">
        <v>64</v>
      </c>
      <c r="Y595" s="216" t="s">
        <v>65</v>
      </c>
      <c r="Z595" s="129"/>
      <c r="AA595" s="214"/>
      <c r="AB595" s="215"/>
      <c r="AC595" s="215">
        <v>18238</v>
      </c>
      <c r="AD595" s="216"/>
      <c r="AG595" s="173">
        <v>1949</v>
      </c>
      <c r="AH595" s="173">
        <v>1940</v>
      </c>
      <c r="AI595" s="173"/>
      <c r="AJ595" s="189"/>
      <c r="AK595" s="173"/>
      <c r="AL595" s="317"/>
      <c r="AM595" s="175" t="s">
        <v>90</v>
      </c>
      <c r="AQ595" s="131"/>
      <c r="AU595" s="317"/>
      <c r="AV595" s="390"/>
      <c r="AW595" s="153">
        <f t="shared" ca="1" si="9"/>
        <v>77</v>
      </c>
    </row>
    <row r="596" spans="1:49" ht="45" customHeight="1" x14ac:dyDescent="0.2">
      <c r="A596" s="245"/>
      <c r="B596" s="183" t="s">
        <v>55</v>
      </c>
      <c r="E596" s="175" t="s">
        <v>91</v>
      </c>
      <c r="F596" s="153" t="s">
        <v>187</v>
      </c>
      <c r="G596" s="131" t="s">
        <v>339</v>
      </c>
      <c r="H596" s="175" t="s">
        <v>59</v>
      </c>
      <c r="I596" s="183" t="s">
        <v>1515</v>
      </c>
      <c r="J596" s="173">
        <v>1</v>
      </c>
      <c r="K596" s="326" t="s">
        <v>61</v>
      </c>
      <c r="L596" s="339">
        <v>0</v>
      </c>
      <c r="M596" s="183">
        <v>410</v>
      </c>
      <c r="N596" s="153">
        <v>1949</v>
      </c>
      <c r="P596" s="163"/>
      <c r="R596" s="153">
        <v>1940</v>
      </c>
      <c r="S596" s="183" t="s">
        <v>62</v>
      </c>
      <c r="T596" s="184"/>
      <c r="U596" s="189"/>
      <c r="V596" s="125"/>
      <c r="W596" s="352" t="s">
        <v>1516</v>
      </c>
      <c r="X596" s="216" t="s">
        <v>64</v>
      </c>
      <c r="Y596" s="216" t="s">
        <v>65</v>
      </c>
      <c r="Z596" s="129"/>
      <c r="AA596" s="214"/>
      <c r="AB596" s="215"/>
      <c r="AC596" s="215">
        <v>18238</v>
      </c>
      <c r="AD596" s="216"/>
      <c r="AG596" s="173">
        <v>1949</v>
      </c>
      <c r="AH596" s="173">
        <v>1940</v>
      </c>
      <c r="AI596" s="173"/>
      <c r="AJ596" s="189"/>
      <c r="AK596" s="173"/>
      <c r="AL596" s="317"/>
      <c r="AM596" s="175" t="s">
        <v>67</v>
      </c>
      <c r="AQ596" s="131"/>
      <c r="AU596" s="317"/>
      <c r="AV596" s="390"/>
      <c r="AW596" s="153">
        <f t="shared" ca="1" si="9"/>
        <v>77</v>
      </c>
    </row>
    <row r="597" spans="1:49" ht="45" customHeight="1" x14ac:dyDescent="0.2">
      <c r="A597" s="245"/>
      <c r="B597" s="183" t="s">
        <v>55</v>
      </c>
      <c r="E597" s="175" t="s">
        <v>91</v>
      </c>
      <c r="F597" s="153" t="s">
        <v>187</v>
      </c>
      <c r="G597" s="131" t="s">
        <v>188</v>
      </c>
      <c r="H597" s="175" t="s">
        <v>59</v>
      </c>
      <c r="I597" s="183" t="s">
        <v>360</v>
      </c>
      <c r="J597" s="173">
        <v>1</v>
      </c>
      <c r="K597" s="326" t="s">
        <v>61</v>
      </c>
      <c r="L597" s="339">
        <v>0</v>
      </c>
      <c r="M597" s="183">
        <v>410</v>
      </c>
      <c r="N597" s="153">
        <v>1949</v>
      </c>
      <c r="P597" s="163"/>
      <c r="R597" s="153">
        <v>1940</v>
      </c>
      <c r="S597" s="183" t="s">
        <v>62</v>
      </c>
      <c r="T597" s="184"/>
      <c r="U597" s="189"/>
      <c r="V597" s="125"/>
      <c r="W597" s="352" t="s">
        <v>1517</v>
      </c>
      <c r="X597" s="216" t="s">
        <v>64</v>
      </c>
      <c r="Y597" s="216" t="s">
        <v>65</v>
      </c>
      <c r="Z597" s="129" t="s">
        <v>66</v>
      </c>
      <c r="AA597" s="214"/>
      <c r="AB597" s="215"/>
      <c r="AC597" s="215">
        <v>18238</v>
      </c>
      <c r="AD597" s="216"/>
      <c r="AG597" s="173">
        <v>1949</v>
      </c>
      <c r="AH597" s="173">
        <v>1940</v>
      </c>
      <c r="AI597" s="173"/>
      <c r="AJ597" s="189"/>
      <c r="AK597" s="173"/>
      <c r="AL597" s="317"/>
      <c r="AM597" s="175" t="s">
        <v>67</v>
      </c>
      <c r="AQ597" s="131"/>
      <c r="AU597" s="317"/>
      <c r="AV597" s="390"/>
      <c r="AW597" s="153">
        <f t="shared" ca="1" si="9"/>
        <v>77</v>
      </c>
    </row>
    <row r="598" spans="1:49" ht="45" customHeight="1" x14ac:dyDescent="0.2">
      <c r="A598" s="245"/>
      <c r="B598" s="183" t="s">
        <v>55</v>
      </c>
      <c r="E598" s="175" t="s">
        <v>91</v>
      </c>
      <c r="F598" s="153" t="s">
        <v>187</v>
      </c>
      <c r="G598" s="131" t="s">
        <v>339</v>
      </c>
      <c r="H598" s="175" t="s">
        <v>59</v>
      </c>
      <c r="I598" s="183" t="s">
        <v>1518</v>
      </c>
      <c r="J598" s="173">
        <v>1</v>
      </c>
      <c r="K598" s="326" t="s">
        <v>61</v>
      </c>
      <c r="L598" s="339">
        <v>0</v>
      </c>
      <c r="M598" s="183">
        <v>410</v>
      </c>
      <c r="N598" s="153">
        <v>1949</v>
      </c>
      <c r="P598" s="163"/>
      <c r="R598" s="153">
        <v>1940</v>
      </c>
      <c r="S598" s="183" t="s">
        <v>62</v>
      </c>
      <c r="T598" s="184"/>
      <c r="U598" s="189"/>
      <c r="V598" s="125"/>
      <c r="W598" s="352" t="s">
        <v>1519</v>
      </c>
      <c r="X598" s="216" t="s">
        <v>64</v>
      </c>
      <c r="Y598" s="216" t="s">
        <v>65</v>
      </c>
      <c r="Z598" s="129"/>
      <c r="AA598" s="214"/>
      <c r="AB598" s="215"/>
      <c r="AC598" s="215">
        <v>18238</v>
      </c>
      <c r="AD598" s="216"/>
      <c r="AG598" s="173">
        <v>1949</v>
      </c>
      <c r="AH598" s="173">
        <v>1940</v>
      </c>
      <c r="AI598" s="173"/>
      <c r="AJ598" s="189"/>
      <c r="AK598" s="173"/>
      <c r="AL598" s="317"/>
      <c r="AM598" s="175" t="s">
        <v>67</v>
      </c>
      <c r="AQ598" s="131"/>
      <c r="AU598" s="317"/>
      <c r="AV598" s="390"/>
      <c r="AW598" s="153">
        <f t="shared" ca="1" si="9"/>
        <v>77</v>
      </c>
    </row>
    <row r="599" spans="1:49" ht="45" customHeight="1" outlineLevel="1" x14ac:dyDescent="0.2">
      <c r="A599" s="245"/>
      <c r="B599" s="183" t="s">
        <v>55</v>
      </c>
      <c r="E599" s="175" t="s">
        <v>91</v>
      </c>
      <c r="F599" s="153" t="s">
        <v>187</v>
      </c>
      <c r="G599" s="131" t="s">
        <v>339</v>
      </c>
      <c r="H599" s="175" t="s">
        <v>59</v>
      </c>
      <c r="I599" s="183" t="s">
        <v>1520</v>
      </c>
      <c r="J599" s="173">
        <v>1</v>
      </c>
      <c r="K599" s="326" t="s">
        <v>61</v>
      </c>
      <c r="L599" s="339">
        <v>0</v>
      </c>
      <c r="M599" s="183">
        <v>410</v>
      </c>
      <c r="N599" s="153">
        <v>1949</v>
      </c>
      <c r="P599" s="163"/>
      <c r="R599" s="153">
        <v>1940</v>
      </c>
      <c r="S599" s="183" t="s">
        <v>62</v>
      </c>
      <c r="T599" s="184"/>
      <c r="U599" s="189"/>
      <c r="V599" s="125"/>
      <c r="W599" s="352" t="s">
        <v>1521</v>
      </c>
      <c r="X599" s="216" t="s">
        <v>64</v>
      </c>
      <c r="Y599" s="216" t="s">
        <v>65</v>
      </c>
      <c r="Z599" s="129" t="s">
        <v>66</v>
      </c>
      <c r="AA599" s="214"/>
      <c r="AB599" s="215"/>
      <c r="AC599" s="215">
        <v>18238</v>
      </c>
      <c r="AD599" s="216"/>
      <c r="AG599" s="173">
        <v>1949</v>
      </c>
      <c r="AH599" s="173">
        <v>1940</v>
      </c>
      <c r="AI599" s="173"/>
      <c r="AJ599" s="189"/>
      <c r="AK599" s="173"/>
      <c r="AL599" s="317"/>
      <c r="AM599" s="175" t="s">
        <v>67</v>
      </c>
      <c r="AQ599" s="131"/>
      <c r="AU599" s="317"/>
      <c r="AV599" s="390"/>
      <c r="AW599" s="153">
        <f t="shared" ca="1" si="9"/>
        <v>77</v>
      </c>
    </row>
    <row r="600" spans="1:49" ht="45" customHeight="1" outlineLevel="1" x14ac:dyDescent="0.2">
      <c r="A600" s="245"/>
      <c r="B600" s="183" t="s">
        <v>55</v>
      </c>
      <c r="E600" s="175" t="s">
        <v>91</v>
      </c>
      <c r="F600" s="153" t="s">
        <v>187</v>
      </c>
      <c r="G600" s="131" t="s">
        <v>334</v>
      </c>
      <c r="H600" s="175" t="s">
        <v>59</v>
      </c>
      <c r="I600" s="183" t="s">
        <v>1522</v>
      </c>
      <c r="J600" s="173">
        <v>1</v>
      </c>
      <c r="K600" s="326" t="s">
        <v>61</v>
      </c>
      <c r="L600" s="339">
        <v>0</v>
      </c>
      <c r="M600" s="183">
        <v>410</v>
      </c>
      <c r="N600" s="153">
        <v>1949</v>
      </c>
      <c r="P600" s="163"/>
      <c r="R600" s="153">
        <v>1940</v>
      </c>
      <c r="S600" s="183" t="s">
        <v>62</v>
      </c>
      <c r="T600" s="184"/>
      <c r="U600" s="189"/>
      <c r="V600" s="125"/>
      <c r="W600" s="352" t="s">
        <v>1523</v>
      </c>
      <c r="X600" s="216" t="s">
        <v>64</v>
      </c>
      <c r="Y600" s="216" t="s">
        <v>65</v>
      </c>
      <c r="Z600" s="129"/>
      <c r="AA600" s="214"/>
      <c r="AB600" s="215"/>
      <c r="AC600" s="215">
        <v>18238</v>
      </c>
      <c r="AD600" s="216"/>
      <c r="AG600" s="173">
        <v>1949</v>
      </c>
      <c r="AH600" s="173">
        <v>1940</v>
      </c>
      <c r="AI600" s="173"/>
      <c r="AJ600" s="189"/>
      <c r="AK600" s="173"/>
      <c r="AL600" s="317"/>
      <c r="AM600" s="175" t="s">
        <v>90</v>
      </c>
      <c r="AQ600" s="131"/>
      <c r="AU600" s="317"/>
      <c r="AV600" s="390"/>
      <c r="AW600" s="153">
        <f t="shared" ca="1" si="9"/>
        <v>77</v>
      </c>
    </row>
    <row r="601" spans="1:49" ht="45" customHeight="1" outlineLevel="1" collapsed="1" x14ac:dyDescent="0.2">
      <c r="A601" s="245"/>
      <c r="B601" s="183" t="s">
        <v>55</v>
      </c>
      <c r="C601" s="136" t="s">
        <v>1240</v>
      </c>
      <c r="E601" s="175" t="s">
        <v>91</v>
      </c>
      <c r="F601" s="153" t="s">
        <v>92</v>
      </c>
      <c r="G601" s="131" t="s">
        <v>93</v>
      </c>
      <c r="H601" s="175" t="s">
        <v>487</v>
      </c>
      <c r="I601" s="183" t="s">
        <v>1524</v>
      </c>
      <c r="J601" s="173">
        <v>1</v>
      </c>
      <c r="K601" s="326"/>
      <c r="L601" s="339">
        <v>1</v>
      </c>
      <c r="M601" s="183">
        <v>411</v>
      </c>
      <c r="P601" s="163"/>
      <c r="R601" s="153">
        <v>1940</v>
      </c>
      <c r="S601" s="183" t="s">
        <v>243</v>
      </c>
      <c r="T601" s="184"/>
      <c r="U601" s="189">
        <v>38044</v>
      </c>
      <c r="V601" s="125"/>
      <c r="W601" s="352" t="s">
        <v>70</v>
      </c>
      <c r="X601" s="216" t="s">
        <v>64</v>
      </c>
      <c r="Y601" s="216" t="s">
        <v>490</v>
      </c>
      <c r="Z601" s="129"/>
      <c r="AA601" s="214"/>
      <c r="AB601" s="215"/>
      <c r="AC601" s="215"/>
      <c r="AD601" s="216"/>
      <c r="AI601" s="173"/>
      <c r="AJ601" s="237">
        <v>38044</v>
      </c>
      <c r="AK601" s="173">
        <v>2000</v>
      </c>
      <c r="AL601" s="317"/>
      <c r="AM601" s="175" t="s">
        <v>90</v>
      </c>
      <c r="AQ601" s="131"/>
      <c r="AV601" s="390"/>
      <c r="AW601" s="153" t="str">
        <f t="shared" ca="1" si="9"/>
        <v/>
      </c>
    </row>
    <row r="602" spans="1:49" ht="45" customHeight="1" outlineLevel="1" x14ac:dyDescent="0.2">
      <c r="A602" s="245"/>
      <c r="B602" s="183" t="s">
        <v>55</v>
      </c>
      <c r="D602" s="131" t="s">
        <v>7979</v>
      </c>
      <c r="E602" s="175" t="s">
        <v>91</v>
      </c>
      <c r="F602" s="153" t="s">
        <v>187</v>
      </c>
      <c r="G602" s="131" t="s">
        <v>291</v>
      </c>
      <c r="H602" s="175" t="s">
        <v>65</v>
      </c>
      <c r="I602" s="183" t="s">
        <v>1525</v>
      </c>
      <c r="J602" s="173">
        <v>1</v>
      </c>
      <c r="K602" s="326" t="s">
        <v>61</v>
      </c>
      <c r="L602" s="339">
        <v>1</v>
      </c>
      <c r="M602" s="183">
        <v>412</v>
      </c>
      <c r="P602" s="163"/>
      <c r="R602" s="153">
        <v>1940</v>
      </c>
      <c r="S602" s="183" t="s">
        <v>62</v>
      </c>
      <c r="T602" s="184"/>
      <c r="U602" s="189"/>
      <c r="V602" s="125"/>
      <c r="W602" s="352" t="s">
        <v>1526</v>
      </c>
      <c r="X602" s="216" t="s">
        <v>64</v>
      </c>
      <c r="Y602" s="216" t="s">
        <v>65</v>
      </c>
      <c r="Z602" s="129"/>
      <c r="AA602" s="214"/>
      <c r="AB602" s="215"/>
      <c r="AC602" s="215">
        <v>18357</v>
      </c>
      <c r="AD602" s="216"/>
      <c r="AG602" s="173">
        <v>1950</v>
      </c>
      <c r="AH602" s="173">
        <v>1950</v>
      </c>
      <c r="AI602" s="173"/>
      <c r="AJ602" s="189"/>
      <c r="AK602" s="173"/>
      <c r="AL602" s="317"/>
      <c r="AM602" s="175" t="s">
        <v>67</v>
      </c>
      <c r="AQ602" s="131"/>
      <c r="AU602" s="317"/>
      <c r="AV602" s="390"/>
      <c r="AW602" s="153" t="str">
        <f t="shared" ca="1" si="9"/>
        <v/>
      </c>
    </row>
    <row r="603" spans="1:49" ht="45" customHeight="1" outlineLevel="1" x14ac:dyDescent="0.2">
      <c r="A603" s="245"/>
      <c r="B603" s="183" t="s">
        <v>55</v>
      </c>
      <c r="E603" s="175" t="s">
        <v>91</v>
      </c>
      <c r="F603" s="153" t="s">
        <v>187</v>
      </c>
      <c r="G603" s="131" t="s">
        <v>291</v>
      </c>
      <c r="H603" s="175" t="s">
        <v>65</v>
      </c>
      <c r="I603" s="183" t="s">
        <v>1527</v>
      </c>
      <c r="J603" s="173">
        <v>1</v>
      </c>
      <c r="K603" s="326" t="s">
        <v>61</v>
      </c>
      <c r="L603" s="339">
        <v>1</v>
      </c>
      <c r="M603" s="183">
        <v>413</v>
      </c>
      <c r="P603" s="163"/>
      <c r="R603" s="153">
        <v>1940</v>
      </c>
      <c r="S603" s="183" t="s">
        <v>62</v>
      </c>
      <c r="T603" s="184"/>
      <c r="U603" s="189"/>
      <c r="V603" s="125"/>
      <c r="W603" s="352" t="s">
        <v>1528</v>
      </c>
      <c r="X603" s="216" t="s">
        <v>64</v>
      </c>
      <c r="Y603" s="216" t="s">
        <v>65</v>
      </c>
      <c r="Z603" s="129"/>
      <c r="AA603" s="214"/>
      <c r="AB603" s="215"/>
      <c r="AC603" s="215">
        <v>18272</v>
      </c>
      <c r="AD603" s="216"/>
      <c r="AG603" s="173">
        <v>1950</v>
      </c>
      <c r="AH603" s="173">
        <v>1950</v>
      </c>
      <c r="AI603" s="173"/>
      <c r="AJ603" s="189"/>
      <c r="AK603" s="173"/>
      <c r="AL603" s="317"/>
      <c r="AM603" s="175" t="s">
        <v>67</v>
      </c>
      <c r="AQ603" s="131"/>
      <c r="AU603" s="317"/>
      <c r="AV603" s="390"/>
      <c r="AW603" s="153" t="str">
        <f t="shared" ca="1" si="9"/>
        <v/>
      </c>
    </row>
    <row r="604" spans="1:49" ht="45" customHeight="1" outlineLevel="1" x14ac:dyDescent="0.2">
      <c r="A604" s="245"/>
      <c r="B604" s="183" t="s">
        <v>55</v>
      </c>
      <c r="E604" s="175" t="s">
        <v>91</v>
      </c>
      <c r="F604" s="153" t="s">
        <v>187</v>
      </c>
      <c r="G604" s="131" t="s">
        <v>339</v>
      </c>
      <c r="H604" s="175" t="s">
        <v>65</v>
      </c>
      <c r="I604" s="183" t="s">
        <v>1529</v>
      </c>
      <c r="J604" s="173">
        <v>1</v>
      </c>
      <c r="K604" s="326" t="s">
        <v>61</v>
      </c>
      <c r="L604" s="339">
        <v>1</v>
      </c>
      <c r="M604" s="183">
        <v>414</v>
      </c>
      <c r="P604" s="163"/>
      <c r="R604" s="153">
        <v>1940</v>
      </c>
      <c r="S604" s="183" t="s">
        <v>62</v>
      </c>
      <c r="T604" s="184"/>
      <c r="U604" s="189"/>
      <c r="V604" s="125"/>
      <c r="W604" s="352" t="s">
        <v>1530</v>
      </c>
      <c r="X604" s="216" t="s">
        <v>64</v>
      </c>
      <c r="Y604" s="216" t="s">
        <v>65</v>
      </c>
      <c r="Z604" s="129"/>
      <c r="AA604" s="214"/>
      <c r="AB604" s="215"/>
      <c r="AC604" s="215">
        <v>18251</v>
      </c>
      <c r="AD604" s="216"/>
      <c r="AG604" s="173">
        <v>1949</v>
      </c>
      <c r="AH604" s="173">
        <v>1940</v>
      </c>
      <c r="AI604" s="173"/>
      <c r="AJ604" s="189"/>
      <c r="AK604" s="173"/>
      <c r="AL604" s="317"/>
      <c r="AM604" s="175" t="s">
        <v>67</v>
      </c>
      <c r="AQ604" s="131"/>
      <c r="AU604" s="317"/>
      <c r="AV604" s="390"/>
      <c r="AW604" s="153" t="str">
        <f t="shared" ca="1" si="9"/>
        <v/>
      </c>
    </row>
    <row r="605" spans="1:49" ht="45" customHeight="1" x14ac:dyDescent="0.2">
      <c r="A605" s="245"/>
      <c r="B605" s="183" t="s">
        <v>55</v>
      </c>
      <c r="E605" s="175" t="s">
        <v>91</v>
      </c>
      <c r="F605" s="153" t="s">
        <v>187</v>
      </c>
      <c r="G605" s="131" t="s">
        <v>188</v>
      </c>
      <c r="H605" s="175" t="s">
        <v>65</v>
      </c>
      <c r="I605" s="183" t="s">
        <v>1531</v>
      </c>
      <c r="J605" s="173">
        <v>1</v>
      </c>
      <c r="K605" s="326" t="s">
        <v>61</v>
      </c>
      <c r="L605" s="339">
        <v>1</v>
      </c>
      <c r="M605" s="183">
        <v>415</v>
      </c>
      <c r="P605" s="163"/>
      <c r="R605" s="153">
        <v>1940</v>
      </c>
      <c r="S605" s="183" t="s">
        <v>62</v>
      </c>
      <c r="T605" s="184"/>
      <c r="U605" s="189"/>
      <c r="V605" s="125"/>
      <c r="W605" s="352" t="s">
        <v>1532</v>
      </c>
      <c r="X605" s="216" t="s">
        <v>64</v>
      </c>
      <c r="Y605" s="216" t="s">
        <v>65</v>
      </c>
      <c r="Z605" s="129"/>
      <c r="AA605" s="214"/>
      <c r="AB605" s="215">
        <v>18272</v>
      </c>
      <c r="AC605" s="215">
        <v>18272</v>
      </c>
      <c r="AD605" s="216"/>
      <c r="AG605" s="173">
        <v>1950</v>
      </c>
      <c r="AH605" s="173">
        <v>1950</v>
      </c>
      <c r="AI605" s="173"/>
      <c r="AJ605" s="189"/>
      <c r="AK605" s="173"/>
      <c r="AL605" s="317"/>
      <c r="AM605" s="175" t="s">
        <v>67</v>
      </c>
      <c r="AQ605" s="131"/>
      <c r="AU605" s="317"/>
      <c r="AV605" s="390"/>
      <c r="AW605" s="153" t="str">
        <f t="shared" ca="1" si="9"/>
        <v/>
      </c>
    </row>
    <row r="606" spans="1:49" ht="45" customHeight="1" outlineLevel="1" x14ac:dyDescent="0.2">
      <c r="A606" s="245"/>
      <c r="B606" s="183" t="s">
        <v>55</v>
      </c>
      <c r="E606" s="175" t="s">
        <v>91</v>
      </c>
      <c r="F606" s="153" t="s">
        <v>187</v>
      </c>
      <c r="G606" s="131" t="s">
        <v>188</v>
      </c>
      <c r="H606" s="175" t="s">
        <v>65</v>
      </c>
      <c r="I606" s="183" t="s">
        <v>1533</v>
      </c>
      <c r="J606" s="173">
        <v>1</v>
      </c>
      <c r="K606" s="326" t="s">
        <v>61</v>
      </c>
      <c r="L606" s="339">
        <v>0</v>
      </c>
      <c r="M606" s="183">
        <v>415</v>
      </c>
      <c r="P606" s="163"/>
      <c r="R606" s="153">
        <v>1940</v>
      </c>
      <c r="S606" s="183" t="s">
        <v>62</v>
      </c>
      <c r="T606" s="184"/>
      <c r="U606" s="189"/>
      <c r="V606" s="125"/>
      <c r="W606" s="352" t="s">
        <v>1534</v>
      </c>
      <c r="X606" s="216" t="s">
        <v>64</v>
      </c>
      <c r="Y606" s="216" t="s">
        <v>65</v>
      </c>
      <c r="Z606" s="129"/>
      <c r="AA606" s="214"/>
      <c r="AB606" s="215">
        <v>18335</v>
      </c>
      <c r="AC606" s="215"/>
      <c r="AD606" s="153"/>
      <c r="AG606" s="173">
        <v>1950</v>
      </c>
      <c r="AH606" s="173">
        <v>1950</v>
      </c>
      <c r="AI606" s="173"/>
      <c r="AJ606" s="189"/>
      <c r="AK606" s="173"/>
      <c r="AL606" s="317"/>
      <c r="AM606" s="175" t="s">
        <v>67</v>
      </c>
      <c r="AQ606" s="131"/>
      <c r="AU606" s="317" t="s">
        <v>1535</v>
      </c>
      <c r="AV606" s="390"/>
      <c r="AW606" s="153" t="str">
        <f t="shared" ca="1" si="9"/>
        <v/>
      </c>
    </row>
    <row r="607" spans="1:49" ht="45" customHeight="1" x14ac:dyDescent="0.2">
      <c r="A607" s="245"/>
      <c r="B607" s="183" t="s">
        <v>198</v>
      </c>
      <c r="C607" s="136" t="s">
        <v>1536</v>
      </c>
      <c r="D607" s="131" t="s">
        <v>1537</v>
      </c>
      <c r="E607" s="175" t="s">
        <v>71</v>
      </c>
      <c r="F607" s="153" t="s">
        <v>180</v>
      </c>
      <c r="G607" s="131" t="s">
        <v>181</v>
      </c>
      <c r="H607" s="175" t="s">
        <v>59</v>
      </c>
      <c r="I607" s="183" t="s">
        <v>1538</v>
      </c>
      <c r="J607" s="173">
        <v>1</v>
      </c>
      <c r="K607" s="327"/>
      <c r="L607" s="339">
        <v>1</v>
      </c>
      <c r="M607" s="183">
        <v>416</v>
      </c>
      <c r="N607" s="153">
        <v>1949</v>
      </c>
      <c r="O607" s="216">
        <v>18080</v>
      </c>
      <c r="P607" s="163"/>
      <c r="R607" s="153">
        <v>1940</v>
      </c>
      <c r="S607" s="183" t="s">
        <v>288</v>
      </c>
      <c r="T607" s="184"/>
      <c r="U607" s="189"/>
      <c r="V607" s="125"/>
      <c r="W607" s="255" t="s">
        <v>70</v>
      </c>
      <c r="X607" s="216" t="s">
        <v>64</v>
      </c>
      <c r="Y607" s="216" t="s">
        <v>65</v>
      </c>
      <c r="Z607" s="129" t="s">
        <v>66</v>
      </c>
      <c r="AA607" s="214"/>
      <c r="AB607" s="215"/>
      <c r="AC607" s="215"/>
      <c r="AD607" s="153"/>
      <c r="AI607" s="173"/>
      <c r="AJ607" s="189"/>
      <c r="AK607" s="173"/>
      <c r="AL607" s="317"/>
      <c r="AQ607" s="131"/>
      <c r="AU607" s="317"/>
      <c r="AV607" s="390"/>
      <c r="AW607" s="153">
        <f t="shared" ca="1" si="9"/>
        <v>77</v>
      </c>
    </row>
    <row r="608" spans="1:49" ht="45" customHeight="1" x14ac:dyDescent="0.2">
      <c r="A608" s="245"/>
      <c r="B608" s="183" t="s">
        <v>55</v>
      </c>
      <c r="E608" s="175" t="s">
        <v>91</v>
      </c>
      <c r="F608" s="153" t="s">
        <v>187</v>
      </c>
      <c r="G608" s="131" t="s">
        <v>1539</v>
      </c>
      <c r="H608" s="175" t="s">
        <v>65</v>
      </c>
      <c r="I608" s="183" t="s">
        <v>1540</v>
      </c>
      <c r="J608" s="173">
        <v>1</v>
      </c>
      <c r="K608" s="326" t="s">
        <v>61</v>
      </c>
      <c r="L608" s="339">
        <v>1</v>
      </c>
      <c r="M608" s="183">
        <v>417</v>
      </c>
      <c r="N608" s="153">
        <v>1949</v>
      </c>
      <c r="P608" s="163"/>
      <c r="R608" s="153">
        <v>1940</v>
      </c>
      <c r="S608" s="183" t="s">
        <v>62</v>
      </c>
      <c r="T608" s="184"/>
      <c r="U608" s="189"/>
      <c r="V608" s="125"/>
      <c r="W608" s="352" t="s">
        <v>1541</v>
      </c>
      <c r="X608" s="216" t="s">
        <v>64</v>
      </c>
      <c r="Y608" s="216" t="s">
        <v>65</v>
      </c>
      <c r="Z608" s="129"/>
      <c r="AA608" s="214"/>
      <c r="AB608" s="215">
        <v>18406</v>
      </c>
      <c r="AC608" s="215"/>
      <c r="AD608" s="153"/>
      <c r="AG608" s="173">
        <v>1950</v>
      </c>
      <c r="AH608" s="173">
        <v>1950</v>
      </c>
      <c r="AI608" s="173"/>
      <c r="AJ608" s="189"/>
      <c r="AK608" s="173"/>
      <c r="AL608" s="317"/>
      <c r="AM608" s="175" t="s">
        <v>67</v>
      </c>
      <c r="AQ608" s="131"/>
      <c r="AU608" s="317" t="s">
        <v>1542</v>
      </c>
      <c r="AV608" s="390"/>
      <c r="AW608" s="153">
        <f t="shared" ca="1" si="9"/>
        <v>77</v>
      </c>
    </row>
    <row r="609" spans="1:49" ht="45" customHeight="1" outlineLevel="1" x14ac:dyDescent="0.2">
      <c r="A609" s="245"/>
      <c r="B609" s="183" t="s">
        <v>55</v>
      </c>
      <c r="E609" s="175" t="s">
        <v>91</v>
      </c>
      <c r="F609" s="153" t="s">
        <v>187</v>
      </c>
      <c r="G609" s="131" t="s">
        <v>319</v>
      </c>
      <c r="H609" s="175" t="s">
        <v>65</v>
      </c>
      <c r="I609" s="183" t="s">
        <v>1543</v>
      </c>
      <c r="J609" s="173">
        <v>1</v>
      </c>
      <c r="K609" s="326" t="s">
        <v>61</v>
      </c>
      <c r="L609" s="339">
        <v>1</v>
      </c>
      <c r="M609" s="183">
        <v>418</v>
      </c>
      <c r="P609" s="163"/>
      <c r="R609" s="153">
        <v>1940</v>
      </c>
      <c r="S609" s="183" t="s">
        <v>62</v>
      </c>
      <c r="T609" s="184"/>
      <c r="U609" s="189"/>
      <c r="V609" s="125"/>
      <c r="W609" s="352" t="s">
        <v>1544</v>
      </c>
      <c r="X609" s="216" t="s">
        <v>64</v>
      </c>
      <c r="Y609" s="216" t="s">
        <v>65</v>
      </c>
      <c r="Z609" s="129"/>
      <c r="AA609" s="214"/>
      <c r="AB609" s="215"/>
      <c r="AC609" s="215">
        <v>18301</v>
      </c>
      <c r="AD609" s="216"/>
      <c r="AG609" s="173">
        <v>1950</v>
      </c>
      <c r="AH609" s="173">
        <v>1950</v>
      </c>
      <c r="AI609" s="173"/>
      <c r="AJ609" s="189"/>
      <c r="AK609" s="173"/>
      <c r="AL609" s="317"/>
      <c r="AM609" s="175" t="s">
        <v>67</v>
      </c>
      <c r="AQ609" s="131"/>
      <c r="AU609" s="317"/>
      <c r="AV609" s="390"/>
      <c r="AW609" s="153" t="str">
        <f t="shared" ca="1" si="9"/>
        <v/>
      </c>
    </row>
    <row r="610" spans="1:49" ht="45" customHeight="1" x14ac:dyDescent="0.2">
      <c r="A610" s="245"/>
      <c r="B610" s="183" t="s">
        <v>55</v>
      </c>
      <c r="E610" s="175" t="s">
        <v>91</v>
      </c>
      <c r="F610" s="153" t="s">
        <v>187</v>
      </c>
      <c r="G610" s="131" t="s">
        <v>319</v>
      </c>
      <c r="H610" s="175" t="s">
        <v>487</v>
      </c>
      <c r="I610" s="183" t="s">
        <v>1545</v>
      </c>
      <c r="J610" s="173">
        <v>1</v>
      </c>
      <c r="K610" s="326" t="s">
        <v>61</v>
      </c>
      <c r="L610" s="339">
        <v>0</v>
      </c>
      <c r="M610" s="183">
        <v>418</v>
      </c>
      <c r="P610" s="163"/>
      <c r="R610" s="153">
        <v>1940</v>
      </c>
      <c r="S610" s="183" t="s">
        <v>62</v>
      </c>
      <c r="T610" s="184"/>
      <c r="U610" s="189"/>
      <c r="V610" s="125"/>
      <c r="W610" s="352" t="s">
        <v>1546</v>
      </c>
      <c r="X610" s="216" t="s">
        <v>64</v>
      </c>
      <c r="Y610" s="216" t="s">
        <v>490</v>
      </c>
      <c r="Z610" s="129"/>
      <c r="AA610" s="214"/>
      <c r="AB610" s="215"/>
      <c r="AC610" s="215">
        <v>18301</v>
      </c>
      <c r="AD610" s="216"/>
      <c r="AG610" s="173">
        <v>1950</v>
      </c>
      <c r="AH610" s="173">
        <v>1950</v>
      </c>
      <c r="AI610" s="173"/>
      <c r="AJ610" s="189"/>
      <c r="AK610" s="173"/>
      <c r="AL610" s="317"/>
      <c r="AM610" s="175" t="s">
        <v>67</v>
      </c>
      <c r="AQ610" s="131"/>
      <c r="AU610" s="317"/>
      <c r="AV610" s="390"/>
      <c r="AW610" s="153" t="str">
        <f t="shared" ca="1" si="9"/>
        <v/>
      </c>
    </row>
    <row r="611" spans="1:49" ht="45" customHeight="1" x14ac:dyDescent="0.2">
      <c r="A611" s="245"/>
      <c r="B611" s="183" t="s">
        <v>55</v>
      </c>
      <c r="E611" s="175" t="s">
        <v>91</v>
      </c>
      <c r="F611" s="153" t="s">
        <v>187</v>
      </c>
      <c r="G611" s="131" t="s">
        <v>319</v>
      </c>
      <c r="H611" s="175" t="s">
        <v>487</v>
      </c>
      <c r="I611" s="183" t="s">
        <v>1547</v>
      </c>
      <c r="J611" s="173">
        <v>1</v>
      </c>
      <c r="K611" s="326" t="s">
        <v>61</v>
      </c>
      <c r="L611" s="339">
        <v>0</v>
      </c>
      <c r="M611" s="183">
        <v>418</v>
      </c>
      <c r="P611" s="163"/>
      <c r="R611" s="153">
        <v>1940</v>
      </c>
      <c r="S611" s="183" t="s">
        <v>62</v>
      </c>
      <c r="T611" s="184"/>
      <c r="U611" s="189"/>
      <c r="V611" s="125"/>
      <c r="W611" s="352" t="s">
        <v>1548</v>
      </c>
      <c r="X611" s="216" t="s">
        <v>64</v>
      </c>
      <c r="Y611" s="216" t="s">
        <v>490</v>
      </c>
      <c r="Z611" s="129"/>
      <c r="AA611" s="214"/>
      <c r="AB611" s="215"/>
      <c r="AC611" s="215">
        <v>18301</v>
      </c>
      <c r="AD611" s="216"/>
      <c r="AG611" s="173">
        <v>1950</v>
      </c>
      <c r="AH611" s="173">
        <v>1950</v>
      </c>
      <c r="AI611" s="173"/>
      <c r="AJ611" s="189"/>
      <c r="AK611" s="173"/>
      <c r="AL611" s="317"/>
      <c r="AM611" s="175" t="s">
        <v>67</v>
      </c>
      <c r="AQ611" s="131"/>
      <c r="AU611" s="317"/>
      <c r="AV611" s="390"/>
      <c r="AW611" s="153" t="str">
        <f t="shared" ca="1" si="9"/>
        <v/>
      </c>
    </row>
    <row r="612" spans="1:49" ht="45" customHeight="1" outlineLevel="1" x14ac:dyDescent="0.2">
      <c r="A612" s="245"/>
      <c r="B612" s="183" t="s">
        <v>55</v>
      </c>
      <c r="E612" s="175" t="s">
        <v>91</v>
      </c>
      <c r="F612" s="153" t="s">
        <v>187</v>
      </c>
      <c r="G612" s="131" t="s">
        <v>1549</v>
      </c>
      <c r="H612" s="175" t="s">
        <v>65</v>
      </c>
      <c r="I612" s="183" t="s">
        <v>1550</v>
      </c>
      <c r="J612" s="173">
        <v>1</v>
      </c>
      <c r="K612" s="326" t="s">
        <v>61</v>
      </c>
      <c r="L612" s="339">
        <v>1</v>
      </c>
      <c r="M612" s="183">
        <v>419</v>
      </c>
      <c r="P612" s="163"/>
      <c r="R612" s="153">
        <v>1940</v>
      </c>
      <c r="S612" s="183" t="s">
        <v>62</v>
      </c>
      <c r="T612" s="184"/>
      <c r="U612" s="189"/>
      <c r="V612" s="125"/>
      <c r="W612" s="352" t="s">
        <v>1551</v>
      </c>
      <c r="X612" s="216" t="s">
        <v>64</v>
      </c>
      <c r="Y612" s="216" t="s">
        <v>65</v>
      </c>
      <c r="Z612" s="129"/>
      <c r="AA612" s="214"/>
      <c r="AB612" s="215">
        <v>18391</v>
      </c>
      <c r="AC612" s="215"/>
      <c r="AD612" s="153"/>
      <c r="AG612" s="173">
        <v>1950</v>
      </c>
      <c r="AH612" s="173">
        <v>1950</v>
      </c>
      <c r="AI612" s="173"/>
      <c r="AJ612" s="189"/>
      <c r="AK612" s="173"/>
      <c r="AL612" s="317"/>
      <c r="AM612" s="175" t="s">
        <v>67</v>
      </c>
      <c r="AQ612" s="131"/>
      <c r="AU612" s="317"/>
      <c r="AV612" s="390"/>
      <c r="AW612" s="153" t="str">
        <f t="shared" ca="1" si="9"/>
        <v/>
      </c>
    </row>
    <row r="613" spans="1:49" ht="45" customHeight="1" x14ac:dyDescent="0.2">
      <c r="A613" s="245"/>
      <c r="B613" s="183" t="s">
        <v>55</v>
      </c>
      <c r="E613" s="175" t="s">
        <v>91</v>
      </c>
      <c r="F613" s="153" t="s">
        <v>187</v>
      </c>
      <c r="G613" s="131" t="s">
        <v>1549</v>
      </c>
      <c r="H613" s="175" t="s">
        <v>65</v>
      </c>
      <c r="I613" s="183" t="s">
        <v>1552</v>
      </c>
      <c r="J613" s="173">
        <v>1</v>
      </c>
      <c r="K613" s="326" t="s">
        <v>61</v>
      </c>
      <c r="L613" s="339">
        <v>1</v>
      </c>
      <c r="M613" s="183">
        <v>420</v>
      </c>
      <c r="P613" s="163"/>
      <c r="R613" s="153">
        <v>1940</v>
      </c>
      <c r="S613" s="183" t="s">
        <v>62</v>
      </c>
      <c r="T613" s="184"/>
      <c r="U613" s="189"/>
      <c r="V613" s="125"/>
      <c r="W613" s="352" t="s">
        <v>1553</v>
      </c>
      <c r="X613" s="216" t="s">
        <v>64</v>
      </c>
      <c r="Y613" s="216" t="s">
        <v>65</v>
      </c>
      <c r="Z613" s="129"/>
      <c r="AA613" s="214"/>
      <c r="AB613" s="215"/>
      <c r="AC613" s="215">
        <v>23050</v>
      </c>
      <c r="AD613" s="216"/>
      <c r="AG613" s="173">
        <v>1963</v>
      </c>
      <c r="AH613" s="173">
        <v>1960</v>
      </c>
      <c r="AI613" s="173"/>
      <c r="AJ613" s="189"/>
      <c r="AK613" s="173"/>
      <c r="AL613" s="317"/>
      <c r="AM613" s="175" t="s">
        <v>67</v>
      </c>
      <c r="AQ613" s="131"/>
      <c r="AU613" s="317"/>
      <c r="AV613" s="390"/>
      <c r="AW613" s="153" t="str">
        <f t="shared" ca="1" si="9"/>
        <v/>
      </c>
    </row>
    <row r="614" spans="1:49" ht="45" customHeight="1" x14ac:dyDescent="0.2">
      <c r="A614" s="245"/>
      <c r="B614" s="183" t="s">
        <v>55</v>
      </c>
      <c r="E614" s="175" t="s">
        <v>91</v>
      </c>
      <c r="F614" s="153" t="s">
        <v>187</v>
      </c>
      <c r="G614" s="131" t="s">
        <v>1554</v>
      </c>
      <c r="H614" s="175" t="s">
        <v>65</v>
      </c>
      <c r="I614" s="183" t="s">
        <v>1555</v>
      </c>
      <c r="J614" s="173">
        <v>1</v>
      </c>
      <c r="K614" s="326" t="s">
        <v>61</v>
      </c>
      <c r="L614" s="339">
        <v>1</v>
      </c>
      <c r="M614" s="183">
        <v>421</v>
      </c>
      <c r="P614" s="163"/>
      <c r="R614" s="153">
        <v>1940</v>
      </c>
      <c r="S614" s="183" t="s">
        <v>62</v>
      </c>
      <c r="T614" s="184"/>
      <c r="U614" s="189"/>
      <c r="V614" s="125"/>
      <c r="W614" s="352" t="s">
        <v>1556</v>
      </c>
      <c r="X614" s="216" t="s">
        <v>64</v>
      </c>
      <c r="Y614" s="216" t="s">
        <v>65</v>
      </c>
      <c r="Z614" s="129"/>
      <c r="AA614" s="214"/>
      <c r="AB614" s="215">
        <v>18385</v>
      </c>
      <c r="AC614" s="215"/>
      <c r="AD614" s="153"/>
      <c r="AG614" s="173">
        <v>1950</v>
      </c>
      <c r="AH614" s="173">
        <v>1950</v>
      </c>
      <c r="AI614" s="173"/>
      <c r="AJ614" s="189"/>
      <c r="AK614" s="173"/>
      <c r="AL614" s="317"/>
      <c r="AM614" s="175" t="s">
        <v>67</v>
      </c>
      <c r="AQ614" s="131"/>
      <c r="AU614" s="317"/>
      <c r="AV614" s="390"/>
      <c r="AW614" s="153" t="str">
        <f t="shared" ca="1" si="9"/>
        <v/>
      </c>
    </row>
    <row r="615" spans="1:49" ht="45" customHeight="1" outlineLevel="1" x14ac:dyDescent="0.2">
      <c r="A615" s="245"/>
      <c r="B615" s="183" t="s">
        <v>55</v>
      </c>
      <c r="E615" s="175" t="s">
        <v>91</v>
      </c>
      <c r="F615" s="153" t="s">
        <v>916</v>
      </c>
      <c r="G615" s="131" t="s">
        <v>1029</v>
      </c>
      <c r="H615" s="175" t="s">
        <v>59</v>
      </c>
      <c r="I615" s="183" t="s">
        <v>326</v>
      </c>
      <c r="J615" s="173">
        <v>1</v>
      </c>
      <c r="K615" s="326" t="s">
        <v>61</v>
      </c>
      <c r="L615" s="339">
        <v>0</v>
      </c>
      <c r="M615" s="183">
        <v>422</v>
      </c>
      <c r="N615" s="153">
        <v>1950</v>
      </c>
      <c r="P615" s="163"/>
      <c r="R615" s="153">
        <v>1950</v>
      </c>
      <c r="S615" s="183" t="s">
        <v>62</v>
      </c>
      <c r="T615" s="184"/>
      <c r="U615" s="189"/>
      <c r="V615" s="125"/>
      <c r="W615" s="352" t="s">
        <v>1557</v>
      </c>
      <c r="X615" s="216" t="s">
        <v>64</v>
      </c>
      <c r="Y615" s="216" t="s">
        <v>65</v>
      </c>
      <c r="Z615" s="129" t="s">
        <v>66</v>
      </c>
      <c r="AA615" s="214"/>
      <c r="AB615" s="215">
        <v>18342</v>
      </c>
      <c r="AC615" s="215"/>
      <c r="AD615" s="153"/>
      <c r="AG615" s="173">
        <v>1950</v>
      </c>
      <c r="AH615" s="173">
        <v>1950</v>
      </c>
      <c r="AI615" s="173"/>
      <c r="AJ615" s="189"/>
      <c r="AK615" s="173"/>
      <c r="AL615" s="317"/>
      <c r="AM615" s="175" t="s">
        <v>67</v>
      </c>
      <c r="AO615" s="153" t="s">
        <v>144</v>
      </c>
      <c r="AQ615" s="131"/>
      <c r="AU615" s="317"/>
      <c r="AV615" s="390"/>
      <c r="AW615" s="153">
        <f t="shared" ca="1" si="9"/>
        <v>76</v>
      </c>
    </row>
    <row r="616" spans="1:49" ht="45" customHeight="1" outlineLevel="1" x14ac:dyDescent="0.2">
      <c r="A616" s="245"/>
      <c r="B616" s="183" t="s">
        <v>55</v>
      </c>
      <c r="E616" s="175" t="s">
        <v>91</v>
      </c>
      <c r="F616" s="153" t="s">
        <v>916</v>
      </c>
      <c r="G616" s="131" t="s">
        <v>1558</v>
      </c>
      <c r="H616" s="175" t="s">
        <v>379</v>
      </c>
      <c r="I616" s="183" t="s">
        <v>1559</v>
      </c>
      <c r="J616" s="284">
        <v>1</v>
      </c>
      <c r="K616" s="326" t="s">
        <v>61</v>
      </c>
      <c r="L616" s="339">
        <v>1</v>
      </c>
      <c r="M616" s="183">
        <v>422</v>
      </c>
      <c r="N616" s="153">
        <v>1950</v>
      </c>
      <c r="P616" s="163"/>
      <c r="R616" s="153">
        <v>1950</v>
      </c>
      <c r="S616" s="183" t="s">
        <v>62</v>
      </c>
      <c r="T616" s="184"/>
      <c r="U616" s="189"/>
      <c r="V616" s="125"/>
      <c r="W616" s="352" t="s">
        <v>1560</v>
      </c>
      <c r="X616" s="216" t="s">
        <v>99</v>
      </c>
      <c r="Y616" s="216" t="s">
        <v>382</v>
      </c>
      <c r="Z616" s="129"/>
      <c r="AA616" s="214"/>
      <c r="AB616" s="215"/>
      <c r="AC616" s="215">
        <v>18342</v>
      </c>
      <c r="AD616" s="216"/>
      <c r="AG616" s="173">
        <v>1950</v>
      </c>
      <c r="AH616" s="173">
        <v>1950</v>
      </c>
      <c r="AI616" s="173"/>
      <c r="AJ616" s="189"/>
      <c r="AK616" s="173"/>
      <c r="AL616" s="317"/>
      <c r="AM616" s="175" t="s">
        <v>67</v>
      </c>
      <c r="AO616" s="153" t="s">
        <v>67</v>
      </c>
      <c r="AQ616" s="131"/>
      <c r="AU616" s="317"/>
      <c r="AV616" s="390"/>
      <c r="AW616" s="153">
        <f t="shared" ca="1" si="9"/>
        <v>76</v>
      </c>
    </row>
    <row r="617" spans="1:49" ht="45" customHeight="1" x14ac:dyDescent="0.2">
      <c r="A617" s="245"/>
      <c r="B617" s="183" t="s">
        <v>55</v>
      </c>
      <c r="E617" s="175" t="s">
        <v>91</v>
      </c>
      <c r="F617" s="153" t="s">
        <v>916</v>
      </c>
      <c r="G617" s="131" t="s">
        <v>1029</v>
      </c>
      <c r="H617" s="175" t="s">
        <v>379</v>
      </c>
      <c r="I617" s="183" t="s">
        <v>1561</v>
      </c>
      <c r="J617" s="173">
        <v>1</v>
      </c>
      <c r="K617" s="326" t="s">
        <v>61</v>
      </c>
      <c r="L617" s="339">
        <v>0</v>
      </c>
      <c r="M617" s="183">
        <v>422</v>
      </c>
      <c r="N617" s="153">
        <v>1950</v>
      </c>
      <c r="P617" s="163"/>
      <c r="R617" s="153">
        <v>1950</v>
      </c>
      <c r="S617" s="183" t="s">
        <v>62</v>
      </c>
      <c r="T617" s="184"/>
      <c r="U617" s="189"/>
      <c r="V617" s="125"/>
      <c r="W617" s="352" t="s">
        <v>1562</v>
      </c>
      <c r="X617" s="216" t="s">
        <v>99</v>
      </c>
      <c r="Y617" s="216" t="s">
        <v>382</v>
      </c>
      <c r="Z617" s="129"/>
      <c r="AA617" s="214"/>
      <c r="AB617" s="215"/>
      <c r="AC617" s="215">
        <v>18342</v>
      </c>
      <c r="AD617" s="216"/>
      <c r="AG617" s="173">
        <v>1950</v>
      </c>
      <c r="AH617" s="173">
        <v>1950</v>
      </c>
      <c r="AI617" s="173"/>
      <c r="AJ617" s="189"/>
      <c r="AK617" s="173"/>
      <c r="AL617" s="317"/>
      <c r="AM617" s="175" t="s">
        <v>67</v>
      </c>
      <c r="AO617" s="153" t="s">
        <v>67</v>
      </c>
      <c r="AQ617" s="131"/>
      <c r="AU617" s="317"/>
      <c r="AV617" s="390"/>
      <c r="AW617" s="153">
        <f t="shared" ca="1" si="9"/>
        <v>76</v>
      </c>
    </row>
    <row r="618" spans="1:49" ht="45" customHeight="1" x14ac:dyDescent="0.2">
      <c r="A618" s="245"/>
      <c r="B618" s="183" t="s">
        <v>55</v>
      </c>
      <c r="E618" s="175" t="s">
        <v>91</v>
      </c>
      <c r="F618" s="153" t="s">
        <v>916</v>
      </c>
      <c r="G618" s="131" t="s">
        <v>1558</v>
      </c>
      <c r="H618" s="175" t="s">
        <v>59</v>
      </c>
      <c r="I618" s="183" t="s">
        <v>234</v>
      </c>
      <c r="J618" s="173">
        <v>1</v>
      </c>
      <c r="K618" s="326" t="s">
        <v>61</v>
      </c>
      <c r="L618" s="339">
        <v>0</v>
      </c>
      <c r="M618" s="183">
        <v>422</v>
      </c>
      <c r="N618" s="153">
        <v>1950</v>
      </c>
      <c r="P618" s="163"/>
      <c r="R618" s="153">
        <v>1950</v>
      </c>
      <c r="S618" s="183" t="s">
        <v>62</v>
      </c>
      <c r="T618" s="184"/>
      <c r="U618" s="189"/>
      <c r="V618" s="125"/>
      <c r="W618" s="352" t="s">
        <v>1563</v>
      </c>
      <c r="X618" s="216" t="s">
        <v>64</v>
      </c>
      <c r="Y618" s="216" t="s">
        <v>65</v>
      </c>
      <c r="Z618" s="129" t="s">
        <v>66</v>
      </c>
      <c r="AA618" s="214"/>
      <c r="AB618" s="215">
        <v>18342</v>
      </c>
      <c r="AC618" s="215"/>
      <c r="AD618" s="153"/>
      <c r="AG618" s="173">
        <v>1950</v>
      </c>
      <c r="AH618" s="173">
        <v>1950</v>
      </c>
      <c r="AI618" s="173"/>
      <c r="AJ618" s="189"/>
      <c r="AK618" s="173"/>
      <c r="AL618" s="317"/>
      <c r="AM618" s="175" t="s">
        <v>67</v>
      </c>
      <c r="AO618" s="153" t="s">
        <v>144</v>
      </c>
      <c r="AQ618" s="131"/>
      <c r="AU618" s="317"/>
      <c r="AV618" s="390"/>
      <c r="AW618" s="153">
        <f t="shared" ca="1" si="9"/>
        <v>76</v>
      </c>
    </row>
    <row r="619" spans="1:49" ht="45" customHeight="1" x14ac:dyDescent="0.2">
      <c r="A619" s="245"/>
      <c r="B619" s="183" t="s">
        <v>55</v>
      </c>
      <c r="C619" s="136" t="s">
        <v>1564</v>
      </c>
      <c r="D619" s="131" t="s">
        <v>1565</v>
      </c>
      <c r="E619" s="175" t="s">
        <v>688</v>
      </c>
      <c r="F619" s="153" t="s">
        <v>1566</v>
      </c>
      <c r="G619" s="131" t="s">
        <v>1567</v>
      </c>
      <c r="H619" s="175" t="s">
        <v>65</v>
      </c>
      <c r="I619" s="183" t="s">
        <v>1568</v>
      </c>
      <c r="J619" s="173">
        <v>1</v>
      </c>
      <c r="K619" s="326" t="s">
        <v>61</v>
      </c>
      <c r="L619" s="339">
        <v>1</v>
      </c>
      <c r="M619" s="183">
        <v>423</v>
      </c>
      <c r="N619" s="153">
        <v>1950</v>
      </c>
      <c r="P619" s="163"/>
      <c r="R619" s="153">
        <v>1950</v>
      </c>
      <c r="S619" s="183" t="s">
        <v>62</v>
      </c>
      <c r="T619" s="184"/>
      <c r="U619" s="189"/>
      <c r="V619" s="125"/>
      <c r="W619" s="352" t="s">
        <v>1569</v>
      </c>
      <c r="X619" s="216" t="s">
        <v>64</v>
      </c>
      <c r="Y619" s="216" t="s">
        <v>65</v>
      </c>
      <c r="Z619" s="129"/>
      <c r="AA619" s="214"/>
      <c r="AB619" s="215">
        <v>18344</v>
      </c>
      <c r="AC619" s="215"/>
      <c r="AD619" s="153"/>
      <c r="AF619" s="173">
        <v>76</v>
      </c>
      <c r="AG619" s="173">
        <v>1950</v>
      </c>
      <c r="AH619" s="173">
        <v>1950</v>
      </c>
      <c r="AI619" s="173">
        <v>2014</v>
      </c>
      <c r="AJ619" s="189"/>
      <c r="AK619" s="173"/>
      <c r="AL619" s="317" t="s">
        <v>1570</v>
      </c>
      <c r="AM619" s="175" t="s">
        <v>61</v>
      </c>
      <c r="AN619" s="153" t="s">
        <v>81</v>
      </c>
      <c r="AO619" s="153" t="s">
        <v>108</v>
      </c>
      <c r="AP619" s="153" t="s">
        <v>81</v>
      </c>
      <c r="AR619" s="175" t="s">
        <v>81</v>
      </c>
      <c r="AT619" s="153">
        <v>2021</v>
      </c>
      <c r="AU619" s="131" t="s">
        <v>7818</v>
      </c>
      <c r="AW619" s="153">
        <f t="shared" ca="1" si="9"/>
        <v>76</v>
      </c>
    </row>
    <row r="620" spans="1:49" ht="45" customHeight="1" outlineLevel="1" x14ac:dyDescent="0.2">
      <c r="A620" s="245"/>
      <c r="B620" s="183" t="s">
        <v>55</v>
      </c>
      <c r="E620" s="175" t="s">
        <v>91</v>
      </c>
      <c r="F620" s="153" t="s">
        <v>92</v>
      </c>
      <c r="G620" s="131" t="s">
        <v>837</v>
      </c>
      <c r="H620" s="175" t="s">
        <v>65</v>
      </c>
      <c r="I620" s="183" t="s">
        <v>1571</v>
      </c>
      <c r="J620" s="173">
        <v>1</v>
      </c>
      <c r="K620" s="326" t="s">
        <v>61</v>
      </c>
      <c r="L620" s="339">
        <v>1</v>
      </c>
      <c r="M620" s="183">
        <v>424</v>
      </c>
      <c r="N620" s="153">
        <v>1950</v>
      </c>
      <c r="P620" s="163"/>
      <c r="R620" s="153">
        <v>1950</v>
      </c>
      <c r="S620" s="183" t="s">
        <v>62</v>
      </c>
      <c r="T620" s="184"/>
      <c r="U620" s="189"/>
      <c r="V620" s="125"/>
      <c r="W620" s="352" t="s">
        <v>1572</v>
      </c>
      <c r="X620" s="216" t="s">
        <v>64</v>
      </c>
      <c r="Y620" s="216" t="s">
        <v>65</v>
      </c>
      <c r="Z620" s="129"/>
      <c r="AA620" s="214"/>
      <c r="AB620" s="215"/>
      <c r="AC620" s="215">
        <v>18716</v>
      </c>
      <c r="AD620" s="216"/>
      <c r="AG620" s="173">
        <v>1951</v>
      </c>
      <c r="AH620" s="173">
        <v>1950</v>
      </c>
      <c r="AJ620" s="189"/>
      <c r="AL620" s="317"/>
      <c r="AM620" s="175" t="s">
        <v>67</v>
      </c>
      <c r="AO620" s="153" t="s">
        <v>144</v>
      </c>
      <c r="AQ620" s="131" t="s">
        <v>112</v>
      </c>
      <c r="AU620" s="317" t="s">
        <v>1573</v>
      </c>
      <c r="AV620" s="390"/>
      <c r="AW620" s="153">
        <f t="shared" ca="1" si="9"/>
        <v>76</v>
      </c>
    </row>
    <row r="621" spans="1:49" ht="45" customHeight="1" outlineLevel="1" x14ac:dyDescent="0.2">
      <c r="A621" s="245"/>
      <c r="B621" s="183" t="s">
        <v>55</v>
      </c>
      <c r="E621" s="175" t="s">
        <v>91</v>
      </c>
      <c r="F621" s="153" t="s">
        <v>187</v>
      </c>
      <c r="G621" s="131" t="s">
        <v>295</v>
      </c>
      <c r="H621" s="175" t="s">
        <v>65</v>
      </c>
      <c r="I621" s="183" t="s">
        <v>1574</v>
      </c>
      <c r="J621" s="173">
        <v>1</v>
      </c>
      <c r="K621" s="326" t="s">
        <v>61</v>
      </c>
      <c r="L621" s="339">
        <v>1</v>
      </c>
      <c r="M621" s="183">
        <v>425</v>
      </c>
      <c r="P621" s="163"/>
      <c r="R621" s="153">
        <v>1950</v>
      </c>
      <c r="S621" s="183" t="s">
        <v>62</v>
      </c>
      <c r="T621" s="184"/>
      <c r="U621" s="189"/>
      <c r="V621" s="125"/>
      <c r="W621" s="352" t="s">
        <v>1575</v>
      </c>
      <c r="X621" s="216" t="s">
        <v>64</v>
      </c>
      <c r="Y621" s="216" t="s">
        <v>65</v>
      </c>
      <c r="Z621" s="129"/>
      <c r="AA621" s="214"/>
      <c r="AB621" s="215">
        <v>18381</v>
      </c>
      <c r="AC621" s="215"/>
      <c r="AD621" s="153"/>
      <c r="AG621" s="173">
        <v>1950</v>
      </c>
      <c r="AH621" s="173">
        <v>1950</v>
      </c>
      <c r="AI621" s="173"/>
      <c r="AJ621" s="189"/>
      <c r="AK621" s="173"/>
      <c r="AL621" s="317"/>
      <c r="AM621" s="175" t="s">
        <v>67</v>
      </c>
      <c r="AQ621" s="131"/>
      <c r="AU621" s="317"/>
      <c r="AV621" s="390"/>
      <c r="AW621" s="153" t="str">
        <f t="shared" ca="1" si="9"/>
        <v/>
      </c>
    </row>
    <row r="622" spans="1:49" ht="45" customHeight="1" outlineLevel="1" x14ac:dyDescent="0.2">
      <c r="A622" s="245"/>
      <c r="B622" s="183" t="s">
        <v>55</v>
      </c>
      <c r="C622" s="136" t="s">
        <v>7872</v>
      </c>
      <c r="D622" s="131" t="s">
        <v>1576</v>
      </c>
      <c r="E622" s="318" t="s">
        <v>71</v>
      </c>
      <c r="F622" s="154" t="s">
        <v>1209</v>
      </c>
      <c r="G622" s="418" t="s">
        <v>1577</v>
      </c>
      <c r="H622" s="318" t="s">
        <v>59</v>
      </c>
      <c r="I622" s="202" t="s">
        <v>1578</v>
      </c>
      <c r="J622" s="173">
        <v>1</v>
      </c>
      <c r="K622" s="326" t="s">
        <v>61</v>
      </c>
      <c r="L622" s="339">
        <v>1</v>
      </c>
      <c r="M622" s="183">
        <v>426</v>
      </c>
      <c r="N622" s="153">
        <v>1950</v>
      </c>
      <c r="P622" s="163"/>
      <c r="R622" s="153">
        <v>1950</v>
      </c>
      <c r="S622" s="183" t="s">
        <v>62</v>
      </c>
      <c r="T622" s="184"/>
      <c r="U622" s="189"/>
      <c r="V622" s="125"/>
      <c r="W622" s="318" t="s">
        <v>1579</v>
      </c>
      <c r="X622" s="216" t="s">
        <v>64</v>
      </c>
      <c r="Y622" s="216" t="s">
        <v>65</v>
      </c>
      <c r="Z622" s="129" t="s">
        <v>66</v>
      </c>
      <c r="AA622" s="214"/>
      <c r="AB622" s="215">
        <v>23685</v>
      </c>
      <c r="AC622" s="215"/>
      <c r="AD622" s="153"/>
      <c r="AG622" s="173">
        <v>1964</v>
      </c>
      <c r="AH622" s="173">
        <v>1960</v>
      </c>
      <c r="AI622" s="173"/>
      <c r="AJ622" s="189"/>
      <c r="AK622" s="173"/>
      <c r="AL622" s="317"/>
      <c r="AM622" s="175" t="s">
        <v>67</v>
      </c>
      <c r="AQ622" s="131"/>
      <c r="AU622" s="317"/>
      <c r="AV622" s="390"/>
      <c r="AW622" s="153">
        <f t="shared" ca="1" si="9"/>
        <v>76</v>
      </c>
    </row>
    <row r="623" spans="1:49" ht="45" customHeight="1" x14ac:dyDescent="0.2">
      <c r="A623" s="245"/>
      <c r="B623" s="183" t="s">
        <v>55</v>
      </c>
      <c r="D623" s="131" t="s">
        <v>7980</v>
      </c>
      <c r="E623" s="175" t="s">
        <v>1055</v>
      </c>
      <c r="F623" s="153" t="s">
        <v>1056</v>
      </c>
      <c r="G623" s="131" t="s">
        <v>1580</v>
      </c>
      <c r="H623" s="175" t="s">
        <v>65</v>
      </c>
      <c r="I623" s="183" t="s">
        <v>1581</v>
      </c>
      <c r="J623" s="173">
        <v>1</v>
      </c>
      <c r="K623" s="326" t="s">
        <v>61</v>
      </c>
      <c r="L623" s="339">
        <v>1</v>
      </c>
      <c r="M623" s="183">
        <v>427</v>
      </c>
      <c r="N623" s="153">
        <v>1950</v>
      </c>
      <c r="P623" s="163"/>
      <c r="R623" s="153">
        <v>1950</v>
      </c>
      <c r="S623" s="183" t="s">
        <v>62</v>
      </c>
      <c r="T623" s="184"/>
      <c r="U623" s="189"/>
      <c r="V623" s="125"/>
      <c r="W623" s="352" t="s">
        <v>1582</v>
      </c>
      <c r="X623" s="216" t="s">
        <v>64</v>
      </c>
      <c r="Y623" s="216" t="s">
        <v>65</v>
      </c>
      <c r="Z623" s="129"/>
      <c r="AA623" s="214"/>
      <c r="AB623" s="215"/>
      <c r="AC623" s="215">
        <v>19803</v>
      </c>
      <c r="AD623" s="216"/>
      <c r="AG623" s="173">
        <v>1954</v>
      </c>
      <c r="AH623" s="173">
        <v>1950</v>
      </c>
      <c r="AI623" s="173"/>
      <c r="AJ623" s="189"/>
      <c r="AK623" s="173"/>
      <c r="AL623" s="317"/>
      <c r="AM623" s="175" t="s">
        <v>67</v>
      </c>
      <c r="AQ623" s="131"/>
      <c r="AU623" s="317" t="s">
        <v>1583</v>
      </c>
      <c r="AV623" s="390"/>
      <c r="AW623" s="153">
        <f t="shared" ca="1" si="9"/>
        <v>76</v>
      </c>
    </row>
    <row r="624" spans="1:49" ht="45" customHeight="1" x14ac:dyDescent="0.2">
      <c r="A624" s="245"/>
      <c r="B624" s="183" t="s">
        <v>55</v>
      </c>
      <c r="E624" s="175" t="s">
        <v>71</v>
      </c>
      <c r="F624" s="153" t="s">
        <v>351</v>
      </c>
      <c r="G624" s="131" t="s">
        <v>955</v>
      </c>
      <c r="H624" s="175" t="s">
        <v>65</v>
      </c>
      <c r="I624" s="183" t="s">
        <v>1584</v>
      </c>
      <c r="J624" s="173">
        <v>1</v>
      </c>
      <c r="K624" s="326" t="s">
        <v>61</v>
      </c>
      <c r="L624" s="339">
        <v>1</v>
      </c>
      <c r="M624" s="183">
        <v>428</v>
      </c>
      <c r="N624" s="153">
        <v>1950</v>
      </c>
      <c r="P624" s="163"/>
      <c r="R624" s="153">
        <v>1950</v>
      </c>
      <c r="S624" s="183" t="s">
        <v>62</v>
      </c>
      <c r="T624" s="184"/>
      <c r="U624" s="189"/>
      <c r="V624" s="125"/>
      <c r="W624" s="352" t="s">
        <v>1585</v>
      </c>
      <c r="X624" s="216" t="s">
        <v>64</v>
      </c>
      <c r="Y624" s="216" t="s">
        <v>65</v>
      </c>
      <c r="Z624" s="129"/>
      <c r="AA624" s="214"/>
      <c r="AB624" s="215"/>
      <c r="AC624" s="215">
        <v>18458</v>
      </c>
      <c r="AD624" s="216"/>
      <c r="AG624" s="173">
        <v>1950</v>
      </c>
      <c r="AH624" s="173">
        <v>1950</v>
      </c>
      <c r="AI624" s="173"/>
      <c r="AJ624" s="189"/>
      <c r="AK624" s="173"/>
      <c r="AL624" s="317" t="s">
        <v>1586</v>
      </c>
      <c r="AM624" s="175" t="s">
        <v>67</v>
      </c>
      <c r="AN624" s="153" t="s">
        <v>81</v>
      </c>
      <c r="AO624" s="153" t="s">
        <v>90</v>
      </c>
      <c r="AP624" s="153" t="s">
        <v>81</v>
      </c>
      <c r="AQ624" s="131" t="s">
        <v>81</v>
      </c>
      <c r="AU624" s="317"/>
      <c r="AV624" s="390"/>
      <c r="AW624" s="153">
        <f t="shared" ca="1" si="9"/>
        <v>76</v>
      </c>
    </row>
    <row r="625" spans="1:49" ht="45" customHeight="1" outlineLevel="1" x14ac:dyDescent="0.2">
      <c r="A625" s="245"/>
      <c r="B625" s="183" t="s">
        <v>55</v>
      </c>
      <c r="E625" s="175" t="s">
        <v>91</v>
      </c>
      <c r="F625" s="153" t="s">
        <v>187</v>
      </c>
      <c r="G625" s="131" t="s">
        <v>291</v>
      </c>
      <c r="H625" s="175" t="s">
        <v>65</v>
      </c>
      <c r="I625" s="183" t="s">
        <v>1587</v>
      </c>
      <c r="J625" s="173">
        <v>1</v>
      </c>
      <c r="K625" s="326" t="s">
        <v>61</v>
      </c>
      <c r="L625" s="339">
        <v>0</v>
      </c>
      <c r="M625" s="183">
        <v>429</v>
      </c>
      <c r="P625" s="163"/>
      <c r="R625" s="153">
        <v>1950</v>
      </c>
      <c r="S625" s="183" t="s">
        <v>62</v>
      </c>
      <c r="T625" s="184"/>
      <c r="U625" s="189"/>
      <c r="V625" s="125"/>
      <c r="W625" s="352" t="s">
        <v>1588</v>
      </c>
      <c r="X625" s="216" t="s">
        <v>64</v>
      </c>
      <c r="Y625" s="216" t="s">
        <v>65</v>
      </c>
      <c r="Z625" s="129"/>
      <c r="AA625" s="214"/>
      <c r="AB625" s="215">
        <v>18442</v>
      </c>
      <c r="AC625" s="215"/>
      <c r="AD625" s="153"/>
      <c r="AG625" s="173">
        <v>1950</v>
      </c>
      <c r="AH625" s="173">
        <v>1950</v>
      </c>
      <c r="AI625" s="173"/>
      <c r="AJ625" s="189"/>
      <c r="AK625" s="173"/>
      <c r="AL625" s="317"/>
      <c r="AM625" s="175" t="s">
        <v>67</v>
      </c>
      <c r="AQ625" s="131"/>
      <c r="AU625" s="317"/>
      <c r="AV625" s="390"/>
      <c r="AW625" s="153" t="str">
        <f t="shared" ca="1" si="9"/>
        <v/>
      </c>
    </row>
    <row r="626" spans="1:49" ht="45" customHeight="1" outlineLevel="1" x14ac:dyDescent="0.2">
      <c r="A626" s="245"/>
      <c r="B626" s="183" t="s">
        <v>55</v>
      </c>
      <c r="E626" s="175" t="s">
        <v>91</v>
      </c>
      <c r="F626" s="153" t="s">
        <v>187</v>
      </c>
      <c r="G626" s="131" t="s">
        <v>291</v>
      </c>
      <c r="H626" s="175" t="s">
        <v>65</v>
      </c>
      <c r="I626" s="183" t="s">
        <v>1589</v>
      </c>
      <c r="J626" s="173">
        <v>1</v>
      </c>
      <c r="K626" s="326" t="s">
        <v>61</v>
      </c>
      <c r="L626" s="339">
        <v>0</v>
      </c>
      <c r="M626" s="183">
        <v>429</v>
      </c>
      <c r="P626" s="163"/>
      <c r="R626" s="153">
        <v>1950</v>
      </c>
      <c r="S626" s="183" t="s">
        <v>62</v>
      </c>
      <c r="T626" s="184"/>
      <c r="U626" s="189"/>
      <c r="V626" s="125"/>
      <c r="W626" s="352" t="s">
        <v>1590</v>
      </c>
      <c r="X626" s="216" t="s">
        <v>64</v>
      </c>
      <c r="Y626" s="216" t="s">
        <v>65</v>
      </c>
      <c r="Z626" s="129"/>
      <c r="AA626" s="214"/>
      <c r="AB626" s="215"/>
      <c r="AC626" s="215">
        <v>18442</v>
      </c>
      <c r="AD626" s="216"/>
      <c r="AG626" s="173">
        <v>1950</v>
      </c>
      <c r="AH626" s="173">
        <v>1950</v>
      </c>
      <c r="AI626" s="173"/>
      <c r="AJ626" s="189"/>
      <c r="AK626" s="173"/>
      <c r="AL626" s="317"/>
      <c r="AM626" s="175" t="s">
        <v>67</v>
      </c>
      <c r="AQ626" s="131"/>
      <c r="AU626" s="317" t="s">
        <v>1591</v>
      </c>
      <c r="AV626" s="390"/>
      <c r="AW626" s="153" t="str">
        <f t="shared" ca="1" si="9"/>
        <v/>
      </c>
    </row>
    <row r="627" spans="1:49" ht="45" customHeight="1" outlineLevel="1" x14ac:dyDescent="0.2">
      <c r="A627" s="245"/>
      <c r="B627" s="183" t="s">
        <v>55</v>
      </c>
      <c r="E627" s="175" t="s">
        <v>91</v>
      </c>
      <c r="F627" s="153" t="s">
        <v>187</v>
      </c>
      <c r="G627" s="131" t="s">
        <v>291</v>
      </c>
      <c r="H627" s="175" t="s">
        <v>65</v>
      </c>
      <c r="I627" s="183" t="s">
        <v>1592</v>
      </c>
      <c r="J627" s="173">
        <v>1</v>
      </c>
      <c r="K627" s="326" t="s">
        <v>61</v>
      </c>
      <c r="L627" s="339">
        <v>0</v>
      </c>
      <c r="M627" s="183">
        <v>429</v>
      </c>
      <c r="P627" s="163"/>
      <c r="R627" s="153">
        <v>1950</v>
      </c>
      <c r="S627" s="183" t="s">
        <v>62</v>
      </c>
      <c r="T627" s="184"/>
      <c r="U627" s="189"/>
      <c r="V627" s="125"/>
      <c r="W627" s="352" t="s">
        <v>1593</v>
      </c>
      <c r="X627" s="216" t="s">
        <v>64</v>
      </c>
      <c r="Y627" s="216" t="s">
        <v>65</v>
      </c>
      <c r="Z627" s="129"/>
      <c r="AA627" s="214"/>
      <c r="AB627" s="215"/>
      <c r="AC627" s="215">
        <v>21795</v>
      </c>
      <c r="AD627" s="216"/>
      <c r="AG627" s="173">
        <v>1959</v>
      </c>
      <c r="AH627" s="173">
        <v>1950</v>
      </c>
      <c r="AI627" s="173"/>
      <c r="AJ627" s="189"/>
      <c r="AK627" s="173"/>
      <c r="AL627" s="317"/>
      <c r="AM627" s="175" t="s">
        <v>67</v>
      </c>
      <c r="AQ627" s="131"/>
      <c r="AU627" s="317"/>
      <c r="AV627" s="390"/>
      <c r="AW627" s="153" t="str">
        <f t="shared" ca="1" si="9"/>
        <v/>
      </c>
    </row>
    <row r="628" spans="1:49" ht="45" customHeight="1" outlineLevel="1" x14ac:dyDescent="0.2">
      <c r="A628" s="245"/>
      <c r="B628" s="183" t="s">
        <v>55</v>
      </c>
      <c r="E628" s="175" t="s">
        <v>91</v>
      </c>
      <c r="F628" s="153" t="s">
        <v>187</v>
      </c>
      <c r="G628" s="131" t="s">
        <v>1594</v>
      </c>
      <c r="H628" s="175" t="s">
        <v>379</v>
      </c>
      <c r="I628" s="183" t="s">
        <v>1595</v>
      </c>
      <c r="J628" s="173">
        <v>1</v>
      </c>
      <c r="K628" s="326" t="s">
        <v>61</v>
      </c>
      <c r="L628" s="339">
        <v>0</v>
      </c>
      <c r="M628" s="183">
        <v>429</v>
      </c>
      <c r="P628" s="163"/>
      <c r="R628" s="153">
        <v>1950</v>
      </c>
      <c r="S628" s="183" t="s">
        <v>62</v>
      </c>
      <c r="T628" s="184"/>
      <c r="U628" s="189"/>
      <c r="V628" s="125"/>
      <c r="W628" s="352" t="s">
        <v>1596</v>
      </c>
      <c r="X628" s="216" t="s">
        <v>99</v>
      </c>
      <c r="Y628" s="216" t="s">
        <v>382</v>
      </c>
      <c r="Z628" s="129"/>
      <c r="AA628" s="214"/>
      <c r="AB628" s="215">
        <v>18433</v>
      </c>
      <c r="AC628" s="215">
        <v>18433</v>
      </c>
      <c r="AD628" s="216"/>
      <c r="AG628" s="173">
        <v>1950</v>
      </c>
      <c r="AH628" s="173">
        <v>1950</v>
      </c>
      <c r="AI628" s="173"/>
      <c r="AJ628" s="189"/>
      <c r="AK628" s="173"/>
      <c r="AL628" s="317"/>
      <c r="AM628" s="175" t="s">
        <v>67</v>
      </c>
      <c r="AO628" s="153" t="s">
        <v>67</v>
      </c>
      <c r="AQ628" s="131"/>
      <c r="AU628" s="317" t="s">
        <v>1597</v>
      </c>
      <c r="AV628" s="390"/>
      <c r="AW628" s="153" t="str">
        <f t="shared" ca="1" si="9"/>
        <v/>
      </c>
    </row>
    <row r="629" spans="1:49" ht="45" customHeight="1" outlineLevel="1" x14ac:dyDescent="0.2">
      <c r="A629" s="245"/>
      <c r="B629" s="183" t="s">
        <v>55</v>
      </c>
      <c r="E629" s="175" t="s">
        <v>91</v>
      </c>
      <c r="F629" s="153" t="s">
        <v>187</v>
      </c>
      <c r="G629" s="131" t="s">
        <v>313</v>
      </c>
      <c r="H629" s="175" t="s">
        <v>65</v>
      </c>
      <c r="I629" s="183" t="s">
        <v>1598</v>
      </c>
      <c r="J629" s="173">
        <v>1</v>
      </c>
      <c r="K629" s="326" t="s">
        <v>61</v>
      </c>
      <c r="L629" s="339">
        <v>0</v>
      </c>
      <c r="M629" s="183">
        <v>429</v>
      </c>
      <c r="P629" s="163"/>
      <c r="R629" s="153">
        <v>1950</v>
      </c>
      <c r="S629" s="183" t="s">
        <v>62</v>
      </c>
      <c r="T629" s="184"/>
      <c r="U629" s="189"/>
      <c r="V629" s="125"/>
      <c r="W629" s="352" t="s">
        <v>1599</v>
      </c>
      <c r="X629" s="216" t="s">
        <v>64</v>
      </c>
      <c r="Y629" s="216" t="s">
        <v>65</v>
      </c>
      <c r="Z629" s="129"/>
      <c r="AA629" s="214"/>
      <c r="AB629" s="215"/>
      <c r="AC629" s="215">
        <v>18442</v>
      </c>
      <c r="AD629" s="216"/>
      <c r="AG629" s="173">
        <v>1950</v>
      </c>
      <c r="AH629" s="173">
        <v>1950</v>
      </c>
      <c r="AI629" s="173"/>
      <c r="AJ629" s="189"/>
      <c r="AK629" s="173"/>
      <c r="AL629" s="317"/>
      <c r="AM629" s="175" t="s">
        <v>67</v>
      </c>
      <c r="AQ629" s="131"/>
      <c r="AU629" s="317" t="s">
        <v>1600</v>
      </c>
      <c r="AV629" s="390"/>
      <c r="AW629" s="153" t="str">
        <f t="shared" ca="1" si="9"/>
        <v/>
      </c>
    </row>
    <row r="630" spans="1:49" ht="45" customHeight="1" x14ac:dyDescent="0.2">
      <c r="A630" s="245"/>
      <c r="B630" s="183" t="s">
        <v>55</v>
      </c>
      <c r="E630" s="175" t="s">
        <v>91</v>
      </c>
      <c r="F630" s="153" t="s">
        <v>187</v>
      </c>
      <c r="G630" s="131" t="s">
        <v>1320</v>
      </c>
      <c r="H630" s="175" t="s">
        <v>65</v>
      </c>
      <c r="I630" s="183" t="s">
        <v>1601</v>
      </c>
      <c r="J630" s="173">
        <v>1</v>
      </c>
      <c r="K630" s="326" t="s">
        <v>61</v>
      </c>
      <c r="L630" s="339">
        <v>1</v>
      </c>
      <c r="M630" s="183">
        <v>429</v>
      </c>
      <c r="P630" s="163"/>
      <c r="R630" s="153">
        <v>1950</v>
      </c>
      <c r="S630" s="183" t="s">
        <v>62</v>
      </c>
      <c r="T630" s="184"/>
      <c r="U630" s="189"/>
      <c r="V630" s="125"/>
      <c r="W630" s="352" t="s">
        <v>1602</v>
      </c>
      <c r="X630" s="216" t="s">
        <v>64</v>
      </c>
      <c r="Y630" s="216" t="s">
        <v>65</v>
      </c>
      <c r="Z630" s="129"/>
      <c r="AA630" s="214"/>
      <c r="AB630" s="215">
        <v>18716</v>
      </c>
      <c r="AC630" s="215"/>
      <c r="AD630" s="153"/>
      <c r="AG630" s="173">
        <v>1951</v>
      </c>
      <c r="AH630" s="173">
        <v>1950</v>
      </c>
      <c r="AI630" s="173"/>
      <c r="AJ630" s="189"/>
      <c r="AK630" s="173"/>
      <c r="AL630" s="317"/>
      <c r="AM630" s="175" t="s">
        <v>67</v>
      </c>
      <c r="AQ630" s="131"/>
      <c r="AU630" s="317" t="s">
        <v>1603</v>
      </c>
      <c r="AV630" s="390"/>
      <c r="AW630" s="153" t="str">
        <f t="shared" ca="1" si="9"/>
        <v/>
      </c>
    </row>
    <row r="631" spans="1:49" ht="45" customHeight="1" outlineLevel="1" x14ac:dyDescent="0.2">
      <c r="A631" s="245"/>
      <c r="B631" s="183" t="s">
        <v>55</v>
      </c>
      <c r="E631" s="175" t="s">
        <v>91</v>
      </c>
      <c r="F631" s="153" t="s">
        <v>187</v>
      </c>
      <c r="G631" s="131" t="s">
        <v>291</v>
      </c>
      <c r="H631" s="175" t="s">
        <v>65</v>
      </c>
      <c r="I631" s="183" t="s">
        <v>1604</v>
      </c>
      <c r="J631" s="173">
        <v>1</v>
      </c>
      <c r="K631" s="326" t="s">
        <v>61</v>
      </c>
      <c r="L631" s="339">
        <v>0</v>
      </c>
      <c r="M631" s="183">
        <v>429</v>
      </c>
      <c r="P631" s="163"/>
      <c r="R631" s="153">
        <v>1950</v>
      </c>
      <c r="S631" s="183" t="s">
        <v>62</v>
      </c>
      <c r="T631" s="184"/>
      <c r="U631" s="189"/>
      <c r="V631" s="125"/>
      <c r="W631" s="352" t="s">
        <v>1605</v>
      </c>
      <c r="X631" s="216" t="s">
        <v>64</v>
      </c>
      <c r="Y631" s="216" t="s">
        <v>65</v>
      </c>
      <c r="Z631" s="129"/>
      <c r="AA631" s="214"/>
      <c r="AB631" s="215"/>
      <c r="AC631" s="215">
        <v>18442</v>
      </c>
      <c r="AD631" s="216"/>
      <c r="AG631" s="173">
        <v>1950</v>
      </c>
      <c r="AH631" s="173">
        <v>1950</v>
      </c>
      <c r="AI631" s="173"/>
      <c r="AJ631" s="189"/>
      <c r="AK631" s="173"/>
      <c r="AL631" s="317"/>
      <c r="AM631" s="175" t="s">
        <v>67</v>
      </c>
      <c r="AQ631" s="131"/>
      <c r="AU631" s="317" t="s">
        <v>1591</v>
      </c>
      <c r="AV631" s="390"/>
      <c r="AW631" s="153" t="str">
        <f t="shared" ca="1" si="9"/>
        <v/>
      </c>
    </row>
    <row r="632" spans="1:49" ht="45" customHeight="1" outlineLevel="1" x14ac:dyDescent="0.2">
      <c r="A632" s="245"/>
      <c r="B632" s="183" t="s">
        <v>55</v>
      </c>
      <c r="E632" s="175" t="s">
        <v>91</v>
      </c>
      <c r="F632" s="153" t="s">
        <v>187</v>
      </c>
      <c r="G632" s="131" t="s">
        <v>319</v>
      </c>
      <c r="H632" s="175" t="s">
        <v>65</v>
      </c>
      <c r="I632" s="183" t="s">
        <v>1606</v>
      </c>
      <c r="J632" s="173">
        <v>1</v>
      </c>
      <c r="K632" s="326" t="s">
        <v>61</v>
      </c>
      <c r="L632" s="339">
        <v>0</v>
      </c>
      <c r="M632" s="183">
        <v>429</v>
      </c>
      <c r="P632" s="163"/>
      <c r="R632" s="153">
        <v>1950</v>
      </c>
      <c r="S632" s="183" t="s">
        <v>62</v>
      </c>
      <c r="T632" s="184"/>
      <c r="U632" s="189"/>
      <c r="V632" s="125"/>
      <c r="W632" s="352" t="s">
        <v>1607</v>
      </c>
      <c r="X632" s="216" t="s">
        <v>64</v>
      </c>
      <c r="Y632" s="216" t="s">
        <v>65</v>
      </c>
      <c r="Z632" s="129"/>
      <c r="AA632" s="214"/>
      <c r="AB632" s="215">
        <v>18442</v>
      </c>
      <c r="AC632" s="215">
        <v>18442</v>
      </c>
      <c r="AD632" s="216"/>
      <c r="AG632" s="173">
        <v>1950</v>
      </c>
      <c r="AH632" s="173">
        <v>1950</v>
      </c>
      <c r="AI632" s="173"/>
      <c r="AJ632" s="189"/>
      <c r="AK632" s="173"/>
      <c r="AL632" s="317"/>
      <c r="AM632" s="175" t="s">
        <v>67</v>
      </c>
      <c r="AQ632" s="131"/>
      <c r="AU632" s="317"/>
      <c r="AV632" s="390"/>
      <c r="AW632" s="153" t="str">
        <f t="shared" ca="1" si="9"/>
        <v/>
      </c>
    </row>
    <row r="633" spans="1:49" ht="45" customHeight="1" x14ac:dyDescent="0.2">
      <c r="A633" s="245"/>
      <c r="B633" s="183" t="s">
        <v>55</v>
      </c>
      <c r="E633" s="175" t="s">
        <v>91</v>
      </c>
      <c r="F633" s="153" t="s">
        <v>187</v>
      </c>
      <c r="G633" s="131" t="s">
        <v>188</v>
      </c>
      <c r="H633" s="175" t="s">
        <v>487</v>
      </c>
      <c r="I633" s="183" t="s">
        <v>1608</v>
      </c>
      <c r="J633" s="173">
        <v>1</v>
      </c>
      <c r="K633" s="326" t="s">
        <v>61</v>
      </c>
      <c r="L633" s="339">
        <v>0</v>
      </c>
      <c r="M633" s="183">
        <v>430</v>
      </c>
      <c r="P633" s="163"/>
      <c r="R633" s="153">
        <v>1950</v>
      </c>
      <c r="S633" s="183" t="s">
        <v>62</v>
      </c>
      <c r="T633" s="184"/>
      <c r="U633" s="189"/>
      <c r="V633" s="125"/>
      <c r="W633" s="352" t="s">
        <v>1609</v>
      </c>
      <c r="X633" s="216" t="s">
        <v>64</v>
      </c>
      <c r="Y633" s="216" t="s">
        <v>518</v>
      </c>
      <c r="Z633" s="129"/>
      <c r="AA633" s="214"/>
      <c r="AB633" s="215"/>
      <c r="AC633" s="215">
        <v>18433</v>
      </c>
      <c r="AD633" s="216"/>
      <c r="AG633" s="173">
        <v>1950</v>
      </c>
      <c r="AH633" s="173">
        <v>1950</v>
      </c>
      <c r="AI633" s="173"/>
      <c r="AJ633" s="189"/>
      <c r="AK633" s="173"/>
      <c r="AL633" s="317"/>
      <c r="AM633" s="175" t="s">
        <v>67</v>
      </c>
      <c r="AQ633" s="131"/>
      <c r="AU633" s="317"/>
      <c r="AV633" s="390"/>
      <c r="AW633" s="153" t="str">
        <f t="shared" ca="1" si="9"/>
        <v/>
      </c>
    </row>
    <row r="634" spans="1:49" ht="45" customHeight="1" outlineLevel="1" x14ac:dyDescent="0.2">
      <c r="A634" s="245"/>
      <c r="B634" s="183" t="s">
        <v>55</v>
      </c>
      <c r="E634" s="175" t="s">
        <v>91</v>
      </c>
      <c r="F634" s="153" t="s">
        <v>187</v>
      </c>
      <c r="G634" s="131" t="s">
        <v>188</v>
      </c>
      <c r="H634" s="175" t="s">
        <v>487</v>
      </c>
      <c r="I634" s="183" t="s">
        <v>1610</v>
      </c>
      <c r="J634" s="173">
        <v>1</v>
      </c>
      <c r="K634" s="326" t="s">
        <v>61</v>
      </c>
      <c r="L634" s="339">
        <v>0</v>
      </c>
      <c r="M634" s="183">
        <v>430</v>
      </c>
      <c r="P634" s="163"/>
      <c r="R634" s="153">
        <v>1950</v>
      </c>
      <c r="S634" s="183" t="s">
        <v>62</v>
      </c>
      <c r="T634" s="184"/>
      <c r="U634" s="189"/>
      <c r="V634" s="125"/>
      <c r="W634" s="352" t="s">
        <v>1611</v>
      </c>
      <c r="X634" s="216" t="s">
        <v>64</v>
      </c>
      <c r="Y634" s="216" t="s">
        <v>518</v>
      </c>
      <c r="Z634" s="129"/>
      <c r="AA634" s="214"/>
      <c r="AB634" s="215"/>
      <c r="AC634" s="215">
        <v>18433</v>
      </c>
      <c r="AD634" s="216"/>
      <c r="AG634" s="173">
        <v>1950</v>
      </c>
      <c r="AH634" s="173">
        <v>1950</v>
      </c>
      <c r="AI634" s="173"/>
      <c r="AJ634" s="189"/>
      <c r="AK634" s="173"/>
      <c r="AL634" s="317"/>
      <c r="AM634" s="175" t="s">
        <v>67</v>
      </c>
      <c r="AQ634" s="131"/>
      <c r="AU634" s="317"/>
      <c r="AV634" s="390"/>
      <c r="AW634" s="153" t="str">
        <f t="shared" ca="1" si="9"/>
        <v/>
      </c>
    </row>
    <row r="635" spans="1:49" ht="45" customHeight="1" outlineLevel="1" x14ac:dyDescent="0.2">
      <c r="A635" s="245"/>
      <c r="B635" s="183" t="s">
        <v>55</v>
      </c>
      <c r="E635" s="175" t="s">
        <v>91</v>
      </c>
      <c r="F635" s="153" t="s">
        <v>187</v>
      </c>
      <c r="G635" s="131" t="s">
        <v>188</v>
      </c>
      <c r="H635" s="175" t="s">
        <v>487</v>
      </c>
      <c r="I635" s="183" t="s">
        <v>1612</v>
      </c>
      <c r="J635" s="173">
        <v>1</v>
      </c>
      <c r="K635" s="326" t="s">
        <v>61</v>
      </c>
      <c r="L635" s="339">
        <v>0</v>
      </c>
      <c r="M635" s="183">
        <v>430</v>
      </c>
      <c r="P635" s="163"/>
      <c r="R635" s="153">
        <v>1950</v>
      </c>
      <c r="S635" s="183" t="s">
        <v>62</v>
      </c>
      <c r="T635" s="184"/>
      <c r="U635" s="189"/>
      <c r="V635" s="125"/>
      <c r="W635" s="352" t="s">
        <v>1613</v>
      </c>
      <c r="X635" s="216" t="s">
        <v>64</v>
      </c>
      <c r="Y635" s="216" t="s">
        <v>518</v>
      </c>
      <c r="Z635" s="129"/>
      <c r="AA635" s="214"/>
      <c r="AB635" s="215"/>
      <c r="AC635" s="215">
        <v>18433</v>
      </c>
      <c r="AD635" s="216"/>
      <c r="AG635" s="173">
        <v>1950</v>
      </c>
      <c r="AH635" s="173">
        <v>1950</v>
      </c>
      <c r="AI635" s="173"/>
      <c r="AJ635" s="189"/>
      <c r="AK635" s="173"/>
      <c r="AL635" s="317"/>
      <c r="AM635" s="175" t="s">
        <v>67</v>
      </c>
      <c r="AQ635" s="131"/>
      <c r="AU635" s="317"/>
      <c r="AV635" s="390"/>
      <c r="AW635" s="153" t="str">
        <f t="shared" ca="1" si="9"/>
        <v/>
      </c>
    </row>
    <row r="636" spans="1:49" ht="45" customHeight="1" x14ac:dyDescent="0.2">
      <c r="A636" s="245"/>
      <c r="B636" s="183" t="s">
        <v>55</v>
      </c>
      <c r="E636" s="175" t="s">
        <v>91</v>
      </c>
      <c r="F636" s="153" t="s">
        <v>187</v>
      </c>
      <c r="G636" s="131" t="s">
        <v>188</v>
      </c>
      <c r="H636" s="175" t="s">
        <v>487</v>
      </c>
      <c r="I636" s="183" t="s">
        <v>1614</v>
      </c>
      <c r="J636" s="173">
        <v>1</v>
      </c>
      <c r="K636" s="326" t="s">
        <v>61</v>
      </c>
      <c r="L636" s="339">
        <v>0</v>
      </c>
      <c r="M636" s="183">
        <v>430</v>
      </c>
      <c r="P636" s="163"/>
      <c r="R636" s="153">
        <v>1950</v>
      </c>
      <c r="S636" s="183" t="s">
        <v>62</v>
      </c>
      <c r="T636" s="184"/>
      <c r="U636" s="189"/>
      <c r="V636" s="125"/>
      <c r="W636" s="352" t="s">
        <v>1615</v>
      </c>
      <c r="X636" s="216" t="s">
        <v>64</v>
      </c>
      <c r="Y636" s="216" t="s">
        <v>490</v>
      </c>
      <c r="Z636" s="129"/>
      <c r="AA636" s="214"/>
      <c r="AB636" s="215"/>
      <c r="AC636" s="215">
        <v>18433</v>
      </c>
      <c r="AD636" s="216"/>
      <c r="AG636" s="173">
        <v>1950</v>
      </c>
      <c r="AH636" s="173">
        <v>1950</v>
      </c>
      <c r="AI636" s="173"/>
      <c r="AJ636" s="189"/>
      <c r="AK636" s="173"/>
      <c r="AL636" s="317"/>
      <c r="AM636" s="175" t="s">
        <v>67</v>
      </c>
      <c r="AQ636" s="131"/>
      <c r="AU636" s="317"/>
      <c r="AV636" s="390"/>
      <c r="AW636" s="153" t="str">
        <f t="shared" ca="1" si="9"/>
        <v/>
      </c>
    </row>
    <row r="637" spans="1:49" ht="45" customHeight="1" x14ac:dyDescent="0.2">
      <c r="A637" s="245"/>
      <c r="B637" s="183" t="s">
        <v>55</v>
      </c>
      <c r="E637" s="175" t="s">
        <v>91</v>
      </c>
      <c r="F637" s="153" t="s">
        <v>187</v>
      </c>
      <c r="G637" s="131" t="s">
        <v>188</v>
      </c>
      <c r="H637" s="175" t="s">
        <v>487</v>
      </c>
      <c r="I637" s="183" t="s">
        <v>1616</v>
      </c>
      <c r="J637" s="173">
        <v>1</v>
      </c>
      <c r="K637" s="326" t="s">
        <v>61</v>
      </c>
      <c r="L637" s="339">
        <v>0</v>
      </c>
      <c r="M637" s="183">
        <v>430</v>
      </c>
      <c r="P637" s="163"/>
      <c r="R637" s="153">
        <v>1950</v>
      </c>
      <c r="S637" s="183" t="s">
        <v>62</v>
      </c>
      <c r="T637" s="184"/>
      <c r="U637" s="189"/>
      <c r="V637" s="125"/>
      <c r="W637" s="352" t="s">
        <v>1617</v>
      </c>
      <c r="X637" s="216" t="s">
        <v>64</v>
      </c>
      <c r="Y637" s="216" t="s">
        <v>518</v>
      </c>
      <c r="Z637" s="129"/>
      <c r="AA637" s="214"/>
      <c r="AB637" s="215"/>
      <c r="AC637" s="215">
        <v>18433</v>
      </c>
      <c r="AD637" s="216"/>
      <c r="AG637" s="173">
        <v>1950</v>
      </c>
      <c r="AH637" s="173">
        <v>1950</v>
      </c>
      <c r="AI637" s="173"/>
      <c r="AJ637" s="189"/>
      <c r="AK637" s="173"/>
      <c r="AL637" s="317"/>
      <c r="AM637" s="175" t="s">
        <v>67</v>
      </c>
      <c r="AQ637" s="131"/>
      <c r="AU637" s="317"/>
      <c r="AV637" s="390"/>
      <c r="AW637" s="153" t="str">
        <f t="shared" ca="1" si="9"/>
        <v/>
      </c>
    </row>
    <row r="638" spans="1:49" ht="45" customHeight="1" x14ac:dyDescent="0.2">
      <c r="A638" s="245"/>
      <c r="B638" s="183" t="s">
        <v>55</v>
      </c>
      <c r="E638" s="175" t="s">
        <v>91</v>
      </c>
      <c r="F638" s="153" t="s">
        <v>187</v>
      </c>
      <c r="G638" s="131" t="s">
        <v>188</v>
      </c>
      <c r="H638" s="175" t="s">
        <v>487</v>
      </c>
      <c r="I638" s="183" t="s">
        <v>1618</v>
      </c>
      <c r="J638" s="173">
        <v>1</v>
      </c>
      <c r="K638" s="326" t="s">
        <v>61</v>
      </c>
      <c r="L638" s="339">
        <v>1</v>
      </c>
      <c r="M638" s="183">
        <v>430</v>
      </c>
      <c r="P638" s="163"/>
      <c r="R638" s="153">
        <v>1950</v>
      </c>
      <c r="S638" s="183" t="s">
        <v>62</v>
      </c>
      <c r="T638" s="184"/>
      <c r="U638" s="189"/>
      <c r="V638" s="125"/>
      <c r="W638" s="352" t="s">
        <v>1619</v>
      </c>
      <c r="X638" s="216" t="s">
        <v>64</v>
      </c>
      <c r="Y638" s="216" t="s">
        <v>490</v>
      </c>
      <c r="Z638" s="129"/>
      <c r="AA638" s="214"/>
      <c r="AB638" s="215"/>
      <c r="AC638" s="215">
        <v>18433</v>
      </c>
      <c r="AD638" s="216"/>
      <c r="AG638" s="173">
        <v>1950</v>
      </c>
      <c r="AH638" s="173">
        <v>1950</v>
      </c>
      <c r="AI638" s="173"/>
      <c r="AJ638" s="189"/>
      <c r="AK638" s="173"/>
      <c r="AL638" s="317"/>
      <c r="AM638" s="175" t="s">
        <v>67</v>
      </c>
      <c r="AQ638" s="131"/>
      <c r="AU638" s="317"/>
      <c r="AV638" s="390"/>
      <c r="AW638" s="153" t="str">
        <f t="shared" ca="1" si="9"/>
        <v/>
      </c>
    </row>
    <row r="639" spans="1:49" ht="45" customHeight="1" outlineLevel="1" x14ac:dyDescent="0.2">
      <c r="A639" s="245"/>
      <c r="B639" s="183" t="s">
        <v>55</v>
      </c>
      <c r="E639" s="175" t="s">
        <v>91</v>
      </c>
      <c r="F639" s="153" t="s">
        <v>187</v>
      </c>
      <c r="G639" s="131" t="s">
        <v>188</v>
      </c>
      <c r="H639" s="175" t="s">
        <v>487</v>
      </c>
      <c r="I639" s="183" t="s">
        <v>1620</v>
      </c>
      <c r="J639" s="173">
        <v>1</v>
      </c>
      <c r="K639" s="326" t="s">
        <v>61</v>
      </c>
      <c r="L639" s="339">
        <v>0</v>
      </c>
      <c r="M639" s="183">
        <v>430</v>
      </c>
      <c r="P639" s="163"/>
      <c r="R639" s="153">
        <v>1950</v>
      </c>
      <c r="S639" s="183" t="s">
        <v>62</v>
      </c>
      <c r="T639" s="184"/>
      <c r="U639" s="189"/>
      <c r="V639" s="125"/>
      <c r="W639" s="352" t="s">
        <v>1621</v>
      </c>
      <c r="X639" s="216" t="s">
        <v>64</v>
      </c>
      <c r="Y639" s="216" t="s">
        <v>490</v>
      </c>
      <c r="Z639" s="129"/>
      <c r="AA639" s="214"/>
      <c r="AB639" s="215"/>
      <c r="AC639" s="215">
        <v>18433</v>
      </c>
      <c r="AD639" s="216"/>
      <c r="AG639" s="173">
        <v>1950</v>
      </c>
      <c r="AH639" s="173">
        <v>1950</v>
      </c>
      <c r="AI639" s="173"/>
      <c r="AJ639" s="189"/>
      <c r="AK639" s="173"/>
      <c r="AL639" s="317"/>
      <c r="AM639" s="175" t="s">
        <v>67</v>
      </c>
      <c r="AQ639" s="131"/>
      <c r="AU639" s="317"/>
      <c r="AV639" s="390"/>
      <c r="AW639" s="153" t="str">
        <f t="shared" ca="1" si="9"/>
        <v/>
      </c>
    </row>
    <row r="640" spans="1:49" ht="45" customHeight="1" x14ac:dyDescent="0.2">
      <c r="A640" s="245"/>
      <c r="B640" s="183" t="s">
        <v>55</v>
      </c>
      <c r="E640" s="175" t="s">
        <v>91</v>
      </c>
      <c r="F640" s="153" t="s">
        <v>187</v>
      </c>
      <c r="G640" s="131" t="s">
        <v>188</v>
      </c>
      <c r="H640" s="175" t="s">
        <v>487</v>
      </c>
      <c r="I640" s="183" t="s">
        <v>1622</v>
      </c>
      <c r="J640" s="173">
        <v>1</v>
      </c>
      <c r="K640" s="326" t="s">
        <v>61</v>
      </c>
      <c r="L640" s="339">
        <v>0</v>
      </c>
      <c r="M640" s="183">
        <v>430</v>
      </c>
      <c r="P640" s="163"/>
      <c r="R640" s="153">
        <v>1950</v>
      </c>
      <c r="S640" s="183" t="s">
        <v>62</v>
      </c>
      <c r="T640" s="184"/>
      <c r="U640" s="189"/>
      <c r="V640" s="125"/>
      <c r="W640" s="352" t="s">
        <v>1623</v>
      </c>
      <c r="X640" s="216" t="s">
        <v>64</v>
      </c>
      <c r="Y640" s="216" t="s">
        <v>518</v>
      </c>
      <c r="Z640" s="129"/>
      <c r="AA640" s="214"/>
      <c r="AB640" s="215"/>
      <c r="AC640" s="215">
        <v>18433</v>
      </c>
      <c r="AD640" s="216"/>
      <c r="AG640" s="173">
        <v>1950</v>
      </c>
      <c r="AH640" s="173">
        <v>1950</v>
      </c>
      <c r="AI640" s="173"/>
      <c r="AJ640" s="189"/>
      <c r="AK640" s="173"/>
      <c r="AL640" s="317"/>
      <c r="AM640" s="175" t="s">
        <v>67</v>
      </c>
      <c r="AQ640" s="131"/>
      <c r="AU640" s="317"/>
      <c r="AV640" s="390"/>
      <c r="AW640" s="153" t="str">
        <f t="shared" ca="1" si="9"/>
        <v/>
      </c>
    </row>
    <row r="641" spans="1:49" ht="45" customHeight="1" outlineLevel="1" x14ac:dyDescent="0.2">
      <c r="A641" s="245"/>
      <c r="B641" s="183" t="s">
        <v>55</v>
      </c>
      <c r="E641" s="175" t="s">
        <v>91</v>
      </c>
      <c r="F641" s="153" t="s">
        <v>187</v>
      </c>
      <c r="G641" s="131" t="s">
        <v>188</v>
      </c>
      <c r="H641" s="175" t="s">
        <v>487</v>
      </c>
      <c r="I641" s="183" t="s">
        <v>1624</v>
      </c>
      <c r="J641" s="173">
        <v>1</v>
      </c>
      <c r="K641" s="326" t="s">
        <v>61</v>
      </c>
      <c r="L641" s="339">
        <v>0</v>
      </c>
      <c r="M641" s="183">
        <v>430</v>
      </c>
      <c r="P641" s="163"/>
      <c r="R641" s="153">
        <v>1950</v>
      </c>
      <c r="S641" s="183" t="s">
        <v>62</v>
      </c>
      <c r="T641" s="184"/>
      <c r="U641" s="189"/>
      <c r="V641" s="125"/>
      <c r="W641" s="352" t="s">
        <v>1625</v>
      </c>
      <c r="X641" s="216" t="s">
        <v>64</v>
      </c>
      <c r="Y641" s="216" t="s">
        <v>490</v>
      </c>
      <c r="Z641" s="129"/>
      <c r="AA641" s="214"/>
      <c r="AB641" s="215"/>
      <c r="AC641" s="215">
        <v>18433</v>
      </c>
      <c r="AD641" s="216"/>
      <c r="AG641" s="173">
        <v>1950</v>
      </c>
      <c r="AH641" s="173">
        <v>1950</v>
      </c>
      <c r="AI641" s="173"/>
      <c r="AJ641" s="189"/>
      <c r="AK641" s="173"/>
      <c r="AL641" s="317"/>
      <c r="AM641" s="175" t="s">
        <v>67</v>
      </c>
      <c r="AQ641" s="131"/>
      <c r="AU641" s="317"/>
      <c r="AV641" s="390"/>
      <c r="AW641" s="153" t="str">
        <f t="shared" ca="1" si="9"/>
        <v/>
      </c>
    </row>
    <row r="642" spans="1:49" ht="45" customHeight="1" outlineLevel="1" x14ac:dyDescent="0.2">
      <c r="A642" s="245"/>
      <c r="B642" s="183" t="s">
        <v>55</v>
      </c>
      <c r="E642" s="175" t="s">
        <v>91</v>
      </c>
      <c r="F642" s="153" t="s">
        <v>187</v>
      </c>
      <c r="G642" s="131" t="s">
        <v>188</v>
      </c>
      <c r="H642" s="175" t="s">
        <v>487</v>
      </c>
      <c r="I642" s="183" t="s">
        <v>1626</v>
      </c>
      <c r="J642" s="173">
        <v>1</v>
      </c>
      <c r="K642" s="326" t="s">
        <v>61</v>
      </c>
      <c r="L642" s="339">
        <v>0</v>
      </c>
      <c r="M642" s="183">
        <v>430</v>
      </c>
      <c r="P642" s="163"/>
      <c r="R642" s="153">
        <v>1950</v>
      </c>
      <c r="S642" s="183" t="s">
        <v>62</v>
      </c>
      <c r="T642" s="184"/>
      <c r="U642" s="189"/>
      <c r="V642" s="125"/>
      <c r="W642" s="352" t="s">
        <v>1627</v>
      </c>
      <c r="X642" s="216" t="s">
        <v>64</v>
      </c>
      <c r="Y642" s="216" t="s">
        <v>490</v>
      </c>
      <c r="Z642" s="129"/>
      <c r="AA642" s="214"/>
      <c r="AB642" s="215"/>
      <c r="AC642" s="215">
        <v>18433</v>
      </c>
      <c r="AD642" s="216"/>
      <c r="AG642" s="173">
        <v>1950</v>
      </c>
      <c r="AH642" s="173">
        <v>1950</v>
      </c>
      <c r="AI642" s="173"/>
      <c r="AJ642" s="189"/>
      <c r="AK642" s="173"/>
      <c r="AL642" s="317"/>
      <c r="AM642" s="175" t="s">
        <v>67</v>
      </c>
      <c r="AQ642" s="131"/>
      <c r="AU642" s="317"/>
      <c r="AV642" s="390"/>
      <c r="AW642" s="153" t="str">
        <f t="shared" ref="AW642:AW660" ca="1" si="10">IF(N642&lt;&gt;0,(YEAR( TODAY())-N642),(""))</f>
        <v/>
      </c>
    </row>
    <row r="643" spans="1:49" ht="45" customHeight="1" outlineLevel="1" x14ac:dyDescent="0.2">
      <c r="A643" s="245"/>
      <c r="B643" s="183" t="s">
        <v>55</v>
      </c>
      <c r="E643" s="175" t="s">
        <v>91</v>
      </c>
      <c r="F643" s="153" t="s">
        <v>187</v>
      </c>
      <c r="G643" s="131" t="s">
        <v>188</v>
      </c>
      <c r="H643" s="175" t="s">
        <v>487</v>
      </c>
      <c r="I643" s="183" t="s">
        <v>1628</v>
      </c>
      <c r="J643" s="173">
        <v>1</v>
      </c>
      <c r="K643" s="326" t="s">
        <v>61</v>
      </c>
      <c r="L643" s="339">
        <v>0</v>
      </c>
      <c r="M643" s="183">
        <v>430</v>
      </c>
      <c r="P643" s="163"/>
      <c r="R643" s="153">
        <v>1950</v>
      </c>
      <c r="S643" s="183" t="s">
        <v>62</v>
      </c>
      <c r="T643" s="184"/>
      <c r="U643" s="189"/>
      <c r="V643" s="125"/>
      <c r="W643" s="352" t="s">
        <v>1629</v>
      </c>
      <c r="X643" s="216" t="s">
        <v>64</v>
      </c>
      <c r="Y643" s="216" t="s">
        <v>490</v>
      </c>
      <c r="Z643" s="129"/>
      <c r="AA643" s="214"/>
      <c r="AB643" s="215"/>
      <c r="AC643" s="215">
        <v>18433</v>
      </c>
      <c r="AD643" s="216"/>
      <c r="AG643" s="173">
        <v>1950</v>
      </c>
      <c r="AH643" s="173">
        <v>1950</v>
      </c>
      <c r="AI643" s="173"/>
      <c r="AJ643" s="189"/>
      <c r="AK643" s="173"/>
      <c r="AL643" s="317"/>
      <c r="AM643" s="175" t="s">
        <v>67</v>
      </c>
      <c r="AQ643" s="131"/>
      <c r="AU643" s="317"/>
      <c r="AV643" s="390"/>
      <c r="AW643" s="153" t="str">
        <f t="shared" ca="1" si="10"/>
        <v/>
      </c>
    </row>
    <row r="644" spans="1:49" ht="45" customHeight="1" outlineLevel="1" x14ac:dyDescent="0.2">
      <c r="A644" s="245"/>
      <c r="B644" s="183" t="s">
        <v>55</v>
      </c>
      <c r="E644" s="175" t="s">
        <v>91</v>
      </c>
      <c r="F644" s="153" t="s">
        <v>187</v>
      </c>
      <c r="G644" s="131" t="s">
        <v>188</v>
      </c>
      <c r="H644" s="175" t="s">
        <v>487</v>
      </c>
      <c r="I644" s="183" t="s">
        <v>1630</v>
      </c>
      <c r="J644" s="173">
        <v>1</v>
      </c>
      <c r="K644" s="326" t="s">
        <v>61</v>
      </c>
      <c r="L644" s="339">
        <v>0</v>
      </c>
      <c r="M644" s="183">
        <v>430</v>
      </c>
      <c r="P644" s="163"/>
      <c r="R644" s="153">
        <v>1950</v>
      </c>
      <c r="S644" s="183" t="s">
        <v>62</v>
      </c>
      <c r="T644" s="184"/>
      <c r="U644" s="189"/>
      <c r="V644" s="125"/>
      <c r="W644" s="352" t="s">
        <v>1631</v>
      </c>
      <c r="X644" s="216" t="s">
        <v>64</v>
      </c>
      <c r="Y644" s="216" t="s">
        <v>518</v>
      </c>
      <c r="Z644" s="129"/>
      <c r="AA644" s="214"/>
      <c r="AB644" s="215"/>
      <c r="AC644" s="215">
        <v>18433</v>
      </c>
      <c r="AD644" s="216"/>
      <c r="AG644" s="173">
        <v>1950</v>
      </c>
      <c r="AH644" s="173">
        <v>1950</v>
      </c>
      <c r="AI644" s="173"/>
      <c r="AJ644" s="189"/>
      <c r="AK644" s="173"/>
      <c r="AL644" s="317"/>
      <c r="AM644" s="175" t="s">
        <v>67</v>
      </c>
      <c r="AQ644" s="131"/>
      <c r="AU644" s="317"/>
      <c r="AV644" s="390"/>
      <c r="AW644" s="153" t="str">
        <f t="shared" ca="1" si="10"/>
        <v/>
      </c>
    </row>
    <row r="645" spans="1:49" ht="45" customHeight="1" x14ac:dyDescent="0.2">
      <c r="A645" s="245"/>
      <c r="B645" s="183" t="s">
        <v>55</v>
      </c>
      <c r="E645" s="175" t="s">
        <v>91</v>
      </c>
      <c r="F645" s="153" t="s">
        <v>187</v>
      </c>
      <c r="G645" s="131" t="s">
        <v>299</v>
      </c>
      <c r="H645" s="175" t="s">
        <v>65</v>
      </c>
      <c r="I645" s="183" t="s">
        <v>1632</v>
      </c>
      <c r="J645" s="173">
        <v>1</v>
      </c>
      <c r="K645" s="326" t="s">
        <v>61</v>
      </c>
      <c r="L645" s="339">
        <v>1</v>
      </c>
      <c r="M645" s="183">
        <v>431</v>
      </c>
      <c r="P645" s="163"/>
      <c r="R645" s="153">
        <v>1950</v>
      </c>
      <c r="S645" s="183" t="s">
        <v>62</v>
      </c>
      <c r="T645" s="184"/>
      <c r="U645" s="189"/>
      <c r="V645" s="125"/>
      <c r="W645" s="352" t="s">
        <v>1633</v>
      </c>
      <c r="X645" s="216" t="s">
        <v>64</v>
      </c>
      <c r="Y645" s="216" t="s">
        <v>65</v>
      </c>
      <c r="Z645" s="129"/>
      <c r="AA645" s="214"/>
      <c r="AB645" s="215">
        <v>19210</v>
      </c>
      <c r="AC645" s="215">
        <v>19210</v>
      </c>
      <c r="AD645" s="216"/>
      <c r="AG645" s="173">
        <v>1952</v>
      </c>
      <c r="AH645" s="173">
        <v>1950</v>
      </c>
      <c r="AI645" s="173"/>
      <c r="AJ645" s="189"/>
      <c r="AK645" s="173"/>
      <c r="AL645" s="317"/>
      <c r="AM645" s="175" t="s">
        <v>67</v>
      </c>
      <c r="AQ645" s="131"/>
      <c r="AU645" s="317"/>
      <c r="AV645" s="390"/>
      <c r="AW645" s="153" t="str">
        <f t="shared" ca="1" si="10"/>
        <v/>
      </c>
    </row>
    <row r="646" spans="1:49" ht="45" customHeight="1" x14ac:dyDescent="0.2">
      <c r="A646" s="245"/>
      <c r="B646" s="183" t="s">
        <v>55</v>
      </c>
      <c r="E646" s="175" t="s">
        <v>91</v>
      </c>
      <c r="F646" s="153" t="s">
        <v>187</v>
      </c>
      <c r="G646" s="131" t="s">
        <v>299</v>
      </c>
      <c r="H646" s="175" t="s">
        <v>65</v>
      </c>
      <c r="I646" s="183" t="s">
        <v>1634</v>
      </c>
      <c r="J646" s="173">
        <v>1</v>
      </c>
      <c r="K646" s="326" t="s">
        <v>61</v>
      </c>
      <c r="L646" s="339">
        <v>0</v>
      </c>
      <c r="M646" s="183">
        <v>431</v>
      </c>
      <c r="P646" s="163"/>
      <c r="R646" s="153">
        <v>1950</v>
      </c>
      <c r="S646" s="183" t="s">
        <v>62</v>
      </c>
      <c r="T646" s="184"/>
      <c r="U646" s="189"/>
      <c r="V646" s="125"/>
      <c r="W646" s="352" t="s">
        <v>1633</v>
      </c>
      <c r="X646" s="216" t="s">
        <v>64</v>
      </c>
      <c r="Y646" s="216" t="s">
        <v>65</v>
      </c>
      <c r="Z646" s="129"/>
      <c r="AA646" s="214"/>
      <c r="AB646" s="215"/>
      <c r="AC646" s="215">
        <v>19839</v>
      </c>
      <c r="AD646" s="216"/>
      <c r="AG646" s="173">
        <v>1954</v>
      </c>
      <c r="AH646" s="173">
        <v>1950</v>
      </c>
      <c r="AI646" s="173"/>
      <c r="AJ646" s="189"/>
      <c r="AK646" s="173"/>
      <c r="AL646" s="317"/>
      <c r="AM646" s="175" t="s">
        <v>67</v>
      </c>
      <c r="AQ646" s="131"/>
      <c r="AU646" s="317"/>
      <c r="AV646" s="390"/>
      <c r="AW646" s="153" t="str">
        <f t="shared" ca="1" si="10"/>
        <v/>
      </c>
    </row>
    <row r="647" spans="1:49" ht="45" customHeight="1" x14ac:dyDescent="0.2">
      <c r="A647" s="245"/>
      <c r="B647" s="183" t="s">
        <v>198</v>
      </c>
      <c r="C647" s="136" t="s">
        <v>1635</v>
      </c>
      <c r="D647" s="166" t="s">
        <v>1636</v>
      </c>
      <c r="E647" s="175" t="s">
        <v>91</v>
      </c>
      <c r="F647" s="153" t="s">
        <v>92</v>
      </c>
      <c r="G647" s="131" t="s">
        <v>1049</v>
      </c>
      <c r="H647" s="175" t="s">
        <v>59</v>
      </c>
      <c r="I647" s="183" t="s">
        <v>1637</v>
      </c>
      <c r="J647" s="173">
        <v>1</v>
      </c>
      <c r="K647" s="326" t="s">
        <v>61</v>
      </c>
      <c r="L647" s="339">
        <v>0</v>
      </c>
      <c r="M647" s="183">
        <v>432</v>
      </c>
      <c r="N647" s="153">
        <v>1950</v>
      </c>
      <c r="P647" s="163"/>
      <c r="R647" s="153">
        <v>1950</v>
      </c>
      <c r="S647" s="183" t="s">
        <v>203</v>
      </c>
      <c r="T647" s="184"/>
      <c r="U647" s="189"/>
      <c r="V647" s="125"/>
      <c r="W647" s="255" t="s">
        <v>1638</v>
      </c>
      <c r="X647" s="216" t="s">
        <v>64</v>
      </c>
      <c r="Y647" s="216" t="s">
        <v>65</v>
      </c>
      <c r="Z647" s="129" t="s">
        <v>66</v>
      </c>
      <c r="AA647" s="214"/>
      <c r="AB647" s="215"/>
      <c r="AC647" s="215">
        <v>20059</v>
      </c>
      <c r="AD647" s="216"/>
      <c r="AG647" s="173">
        <v>1954</v>
      </c>
      <c r="AH647" s="173">
        <v>1950</v>
      </c>
      <c r="AI647" s="173"/>
      <c r="AJ647" s="189"/>
      <c r="AK647" s="173"/>
      <c r="AL647" s="317"/>
      <c r="AM647" s="175" t="s">
        <v>67</v>
      </c>
      <c r="AO647" s="153" t="s">
        <v>144</v>
      </c>
      <c r="AQ647" s="131" t="s">
        <v>112</v>
      </c>
      <c r="AU647" s="317"/>
      <c r="AV647" s="390"/>
      <c r="AW647" s="153">
        <f t="shared" ca="1" si="10"/>
        <v>76</v>
      </c>
    </row>
    <row r="648" spans="1:49" ht="45" customHeight="1" x14ac:dyDescent="0.2">
      <c r="A648" s="245"/>
      <c r="B648" s="183" t="s">
        <v>198</v>
      </c>
      <c r="C648" s="136" t="s">
        <v>1635</v>
      </c>
      <c r="D648" s="166" t="s">
        <v>1636</v>
      </c>
      <c r="E648" s="175" t="s">
        <v>91</v>
      </c>
      <c r="F648" s="153" t="s">
        <v>92</v>
      </c>
      <c r="G648" s="131" t="s">
        <v>1049</v>
      </c>
      <c r="H648" s="175" t="s">
        <v>59</v>
      </c>
      <c r="I648" s="183" t="s">
        <v>403</v>
      </c>
      <c r="J648" s="173">
        <v>1</v>
      </c>
      <c r="K648" s="326" t="s">
        <v>61</v>
      </c>
      <c r="L648" s="339">
        <v>0</v>
      </c>
      <c r="M648" s="183">
        <v>432</v>
      </c>
      <c r="N648" s="153">
        <v>1950</v>
      </c>
      <c r="P648" s="163"/>
      <c r="R648" s="153">
        <v>1950</v>
      </c>
      <c r="S648" s="183" t="s">
        <v>203</v>
      </c>
      <c r="T648" s="184"/>
      <c r="U648" s="189"/>
      <c r="V648" s="125"/>
      <c r="W648" s="255" t="s">
        <v>1639</v>
      </c>
      <c r="X648" s="216" t="s">
        <v>64</v>
      </c>
      <c r="Y648" s="216" t="s">
        <v>65</v>
      </c>
      <c r="Z648" s="129" t="s">
        <v>66</v>
      </c>
      <c r="AA648" s="214"/>
      <c r="AB648" s="215"/>
      <c r="AC648" s="215">
        <v>20059</v>
      </c>
      <c r="AD648" s="216"/>
      <c r="AG648" s="173">
        <v>1954</v>
      </c>
      <c r="AH648" s="173">
        <v>1950</v>
      </c>
      <c r="AI648" s="173"/>
      <c r="AJ648" s="189"/>
      <c r="AK648" s="173"/>
      <c r="AL648" s="317"/>
      <c r="AM648" s="175" t="s">
        <v>67</v>
      </c>
      <c r="AO648" s="153" t="s">
        <v>144</v>
      </c>
      <c r="AQ648" s="131" t="s">
        <v>112</v>
      </c>
      <c r="AU648" s="317"/>
      <c r="AV648" s="390"/>
      <c r="AW648" s="153">
        <f t="shared" ca="1" si="10"/>
        <v>76</v>
      </c>
    </row>
    <row r="649" spans="1:49" ht="45" customHeight="1" outlineLevel="1" x14ac:dyDescent="0.2">
      <c r="A649" s="245"/>
      <c r="B649" s="183" t="s">
        <v>198</v>
      </c>
      <c r="C649" s="136" t="s">
        <v>1635</v>
      </c>
      <c r="D649" s="166" t="s">
        <v>1636</v>
      </c>
      <c r="E649" s="175" t="s">
        <v>91</v>
      </c>
      <c r="F649" s="153" t="s">
        <v>92</v>
      </c>
      <c r="G649" s="131" t="s">
        <v>1049</v>
      </c>
      <c r="H649" s="175" t="s">
        <v>59</v>
      </c>
      <c r="I649" s="183" t="s">
        <v>1640</v>
      </c>
      <c r="J649" s="173">
        <v>1</v>
      </c>
      <c r="K649" s="326" t="s">
        <v>61</v>
      </c>
      <c r="L649" s="339">
        <v>1</v>
      </c>
      <c r="M649" s="183">
        <v>432</v>
      </c>
      <c r="N649" s="153">
        <v>1950</v>
      </c>
      <c r="P649" s="163"/>
      <c r="R649" s="153">
        <v>1950</v>
      </c>
      <c r="S649" s="183" t="s">
        <v>203</v>
      </c>
      <c r="T649" s="184"/>
      <c r="U649" s="189"/>
      <c r="V649" s="125"/>
      <c r="W649" s="255" t="s">
        <v>1641</v>
      </c>
      <c r="X649" s="216" t="s">
        <v>64</v>
      </c>
      <c r="Y649" s="216" t="s">
        <v>65</v>
      </c>
      <c r="Z649" s="129" t="s">
        <v>66</v>
      </c>
      <c r="AA649" s="214"/>
      <c r="AB649" s="215"/>
      <c r="AC649" s="215">
        <v>18484</v>
      </c>
      <c r="AD649" s="216"/>
      <c r="AG649" s="173">
        <v>1950</v>
      </c>
      <c r="AH649" s="173">
        <v>1950</v>
      </c>
      <c r="AI649" s="173"/>
      <c r="AJ649" s="189"/>
      <c r="AK649" s="173"/>
      <c r="AL649" s="317"/>
      <c r="AM649" s="175" t="s">
        <v>67</v>
      </c>
      <c r="AO649" s="153" t="s">
        <v>144</v>
      </c>
      <c r="AQ649" s="131" t="s">
        <v>112</v>
      </c>
      <c r="AU649" s="317"/>
      <c r="AV649" s="390"/>
      <c r="AW649" s="153">
        <f t="shared" ca="1" si="10"/>
        <v>76</v>
      </c>
    </row>
    <row r="650" spans="1:49" ht="45" customHeight="1" outlineLevel="1" x14ac:dyDescent="0.2">
      <c r="A650" s="245"/>
      <c r="B650" s="183" t="s">
        <v>198</v>
      </c>
      <c r="C650" s="136" t="s">
        <v>1635</v>
      </c>
      <c r="D650" s="166" t="s">
        <v>1636</v>
      </c>
      <c r="E650" s="175" t="s">
        <v>91</v>
      </c>
      <c r="F650" s="153" t="s">
        <v>92</v>
      </c>
      <c r="G650" s="131" t="s">
        <v>1642</v>
      </c>
      <c r="H650" s="175" t="s">
        <v>65</v>
      </c>
      <c r="I650" s="183" t="s">
        <v>1643</v>
      </c>
      <c r="J650" s="173">
        <v>1</v>
      </c>
      <c r="K650" s="326" t="s">
        <v>61</v>
      </c>
      <c r="L650" s="339">
        <v>0</v>
      </c>
      <c r="M650" s="183">
        <v>432</v>
      </c>
      <c r="N650" s="153">
        <v>1950</v>
      </c>
      <c r="P650" s="163"/>
      <c r="R650" s="153">
        <v>1950</v>
      </c>
      <c r="S650" s="183" t="s">
        <v>203</v>
      </c>
      <c r="T650" s="184"/>
      <c r="U650" s="189"/>
      <c r="V650" s="125"/>
      <c r="W650" s="255" t="s">
        <v>1644</v>
      </c>
      <c r="X650" s="216" t="s">
        <v>64</v>
      </c>
      <c r="Y650" s="216" t="s">
        <v>65</v>
      </c>
      <c r="Z650" s="129"/>
      <c r="AA650" s="214"/>
      <c r="AB650" s="215"/>
      <c r="AC650" s="215">
        <v>18685</v>
      </c>
      <c r="AD650" s="216"/>
      <c r="AG650" s="173">
        <v>1951</v>
      </c>
      <c r="AH650" s="173">
        <v>1950</v>
      </c>
      <c r="AI650" s="173"/>
      <c r="AJ650" s="189"/>
      <c r="AK650" s="173"/>
      <c r="AL650" s="317"/>
      <c r="AM650" s="175" t="s">
        <v>67</v>
      </c>
      <c r="AQ650" s="131"/>
      <c r="AU650" s="317"/>
      <c r="AV650" s="390"/>
      <c r="AW650" s="153">
        <f t="shared" ca="1" si="10"/>
        <v>76</v>
      </c>
    </row>
    <row r="651" spans="1:49" ht="45" customHeight="1" outlineLevel="1" x14ac:dyDescent="0.2">
      <c r="A651" s="245"/>
      <c r="B651" s="183" t="s">
        <v>198</v>
      </c>
      <c r="C651" s="136" t="s">
        <v>1635</v>
      </c>
      <c r="D651" s="166" t="s">
        <v>1636</v>
      </c>
      <c r="E651" s="175" t="s">
        <v>91</v>
      </c>
      <c r="F651" s="153" t="s">
        <v>92</v>
      </c>
      <c r="G651" s="131" t="s">
        <v>1049</v>
      </c>
      <c r="H651" s="175" t="s">
        <v>59</v>
      </c>
      <c r="I651" s="183" t="s">
        <v>1645</v>
      </c>
      <c r="J651" s="173">
        <v>1</v>
      </c>
      <c r="K651" s="326" t="s">
        <v>61</v>
      </c>
      <c r="L651" s="339">
        <v>0</v>
      </c>
      <c r="M651" s="183">
        <v>432</v>
      </c>
      <c r="N651" s="153">
        <v>1950</v>
      </c>
      <c r="P651" s="163"/>
      <c r="R651" s="153">
        <v>1950</v>
      </c>
      <c r="S651" s="183" t="s">
        <v>203</v>
      </c>
      <c r="T651" s="184"/>
      <c r="U651" s="189"/>
      <c r="V651" s="125"/>
      <c r="W651" s="255" t="s">
        <v>1646</v>
      </c>
      <c r="X651" s="216" t="s">
        <v>64</v>
      </c>
      <c r="Y651" s="216" t="s">
        <v>65</v>
      </c>
      <c r="Z651" s="129" t="s">
        <v>66</v>
      </c>
      <c r="AA651" s="214"/>
      <c r="AB651" s="215"/>
      <c r="AC651" s="215">
        <v>20059</v>
      </c>
      <c r="AD651" s="216"/>
      <c r="AG651" s="173">
        <v>1954</v>
      </c>
      <c r="AH651" s="173">
        <v>1950</v>
      </c>
      <c r="AI651" s="173"/>
      <c r="AJ651" s="189"/>
      <c r="AK651" s="173"/>
      <c r="AL651" s="317"/>
      <c r="AM651" s="175" t="s">
        <v>67</v>
      </c>
      <c r="AO651" s="153" t="s">
        <v>144</v>
      </c>
      <c r="AQ651" s="131" t="s">
        <v>112</v>
      </c>
      <c r="AU651" s="317"/>
      <c r="AV651" s="390"/>
      <c r="AW651" s="153">
        <f t="shared" ca="1" si="10"/>
        <v>76</v>
      </c>
    </row>
    <row r="652" spans="1:49" ht="45" customHeight="1" outlineLevel="1" x14ac:dyDescent="0.2">
      <c r="A652" s="245"/>
      <c r="B652" s="183" t="s">
        <v>198</v>
      </c>
      <c r="C652" s="136" t="s">
        <v>1635</v>
      </c>
      <c r="D652" s="166" t="s">
        <v>1636</v>
      </c>
      <c r="E652" s="175" t="s">
        <v>91</v>
      </c>
      <c r="F652" s="153" t="s">
        <v>92</v>
      </c>
      <c r="G652" s="131" t="s">
        <v>1049</v>
      </c>
      <c r="H652" s="175" t="s">
        <v>59</v>
      </c>
      <c r="I652" s="183" t="s">
        <v>330</v>
      </c>
      <c r="J652" s="173">
        <v>1</v>
      </c>
      <c r="K652" s="326" t="s">
        <v>61</v>
      </c>
      <c r="L652" s="339">
        <v>0</v>
      </c>
      <c r="M652" s="183">
        <v>432</v>
      </c>
      <c r="N652" s="153">
        <v>1950</v>
      </c>
      <c r="P652" s="163"/>
      <c r="R652" s="153">
        <v>1950</v>
      </c>
      <c r="S652" s="183" t="s">
        <v>203</v>
      </c>
      <c r="T652" s="184"/>
      <c r="U652" s="189"/>
      <c r="V652" s="125"/>
      <c r="W652" s="255" t="s">
        <v>1647</v>
      </c>
      <c r="X652" s="216" t="s">
        <v>64</v>
      </c>
      <c r="Y652" s="216" t="s">
        <v>65</v>
      </c>
      <c r="Z652" s="129" t="s">
        <v>66</v>
      </c>
      <c r="AA652" s="214"/>
      <c r="AB652" s="215"/>
      <c r="AC652" s="215">
        <v>20059</v>
      </c>
      <c r="AD652" s="216"/>
      <c r="AG652" s="173">
        <v>1954</v>
      </c>
      <c r="AH652" s="173">
        <v>1950</v>
      </c>
      <c r="AI652" s="173"/>
      <c r="AJ652" s="189"/>
      <c r="AK652" s="173"/>
      <c r="AL652" s="317"/>
      <c r="AM652" s="175" t="s">
        <v>67</v>
      </c>
      <c r="AO652" s="153" t="s">
        <v>144</v>
      </c>
      <c r="AQ652" s="131" t="s">
        <v>112</v>
      </c>
      <c r="AU652" s="317"/>
      <c r="AV652" s="390"/>
      <c r="AW652" s="153">
        <f t="shared" ca="1" si="10"/>
        <v>76</v>
      </c>
    </row>
    <row r="653" spans="1:49" ht="45" customHeight="1" outlineLevel="1" x14ac:dyDescent="0.2">
      <c r="A653" s="245"/>
      <c r="B653" s="183" t="s">
        <v>55</v>
      </c>
      <c r="E653" s="175" t="s">
        <v>91</v>
      </c>
      <c r="F653" s="153" t="s">
        <v>698</v>
      </c>
      <c r="G653" s="131" t="s">
        <v>1337</v>
      </c>
      <c r="H653" s="175" t="s">
        <v>65</v>
      </c>
      <c r="I653" s="183" t="s">
        <v>1648</v>
      </c>
      <c r="J653" s="173">
        <v>1</v>
      </c>
      <c r="K653" s="326" t="s">
        <v>61</v>
      </c>
      <c r="L653" s="339">
        <v>1</v>
      </c>
      <c r="M653" s="183">
        <v>433</v>
      </c>
      <c r="N653" s="153">
        <v>1950</v>
      </c>
      <c r="P653" s="163"/>
      <c r="R653" s="153">
        <v>1950</v>
      </c>
      <c r="S653" s="183" t="s">
        <v>62</v>
      </c>
      <c r="T653" s="184"/>
      <c r="U653" s="189"/>
      <c r="V653" s="125"/>
      <c r="W653" s="352" t="s">
        <v>1649</v>
      </c>
      <c r="X653" s="216" t="s">
        <v>64</v>
      </c>
      <c r="Y653" s="216" t="s">
        <v>65</v>
      </c>
      <c r="Z653" s="129"/>
      <c r="AA653" s="214"/>
      <c r="AB653" s="215">
        <v>22293</v>
      </c>
      <c r="AC653" s="215"/>
      <c r="AD653" s="153"/>
      <c r="AG653" s="173">
        <v>1961</v>
      </c>
      <c r="AH653" s="173">
        <v>1960</v>
      </c>
      <c r="AI653" s="173"/>
      <c r="AJ653" s="189"/>
      <c r="AK653" s="173"/>
      <c r="AL653" s="317"/>
      <c r="AM653" s="175" t="s">
        <v>67</v>
      </c>
      <c r="AQ653" s="131"/>
      <c r="AU653" s="317"/>
      <c r="AV653" s="390"/>
      <c r="AW653" s="153">
        <f t="shared" ca="1" si="10"/>
        <v>76</v>
      </c>
    </row>
    <row r="654" spans="1:49" ht="45" customHeight="1" x14ac:dyDescent="0.2">
      <c r="A654" s="245"/>
      <c r="B654" s="183" t="s">
        <v>55</v>
      </c>
      <c r="E654" s="175" t="s">
        <v>688</v>
      </c>
      <c r="F654" s="153" t="s">
        <v>689</v>
      </c>
      <c r="G654" s="131" t="s">
        <v>1650</v>
      </c>
      <c r="H654" s="175" t="s">
        <v>59</v>
      </c>
      <c r="I654" s="183" t="s">
        <v>686</v>
      </c>
      <c r="J654" s="173">
        <v>1</v>
      </c>
      <c r="K654" s="326" t="s">
        <v>61</v>
      </c>
      <c r="L654" s="339">
        <v>1</v>
      </c>
      <c r="M654" s="183">
        <v>434</v>
      </c>
      <c r="N654" s="153">
        <v>1950</v>
      </c>
      <c r="P654" s="163"/>
      <c r="R654" s="153">
        <v>1950</v>
      </c>
      <c r="S654" s="183" t="s">
        <v>62</v>
      </c>
      <c r="T654" s="184"/>
      <c r="U654" s="189"/>
      <c r="V654" s="125"/>
      <c r="W654" s="352" t="s">
        <v>687</v>
      </c>
      <c r="X654" s="216" t="s">
        <v>64</v>
      </c>
      <c r="Y654" s="216" t="s">
        <v>65</v>
      </c>
      <c r="Z654" s="129" t="s">
        <v>66</v>
      </c>
      <c r="AA654" s="214"/>
      <c r="AB654" s="215"/>
      <c r="AC654" s="215">
        <v>20072</v>
      </c>
      <c r="AD654" s="216"/>
      <c r="AG654" s="173">
        <v>1954</v>
      </c>
      <c r="AH654" s="173">
        <v>1950</v>
      </c>
      <c r="AI654" s="173"/>
      <c r="AJ654" s="189"/>
      <c r="AK654" s="173"/>
      <c r="AL654" s="317"/>
      <c r="AM654" s="175" t="s">
        <v>67</v>
      </c>
      <c r="AO654" s="153" t="s">
        <v>144</v>
      </c>
      <c r="AP654" s="153" t="s">
        <v>112</v>
      </c>
      <c r="AQ654" s="131" t="s">
        <v>81</v>
      </c>
      <c r="AU654" s="317"/>
      <c r="AV654" s="390"/>
      <c r="AW654" s="153">
        <f t="shared" ca="1" si="10"/>
        <v>76</v>
      </c>
    </row>
    <row r="655" spans="1:49" ht="45" customHeight="1" x14ac:dyDescent="0.2">
      <c r="A655" s="245"/>
      <c r="B655" s="183" t="s">
        <v>55</v>
      </c>
      <c r="E655" s="175" t="s">
        <v>688</v>
      </c>
      <c r="F655" s="153" t="s">
        <v>689</v>
      </c>
      <c r="G655" s="131" t="s">
        <v>690</v>
      </c>
      <c r="H655" s="175" t="s">
        <v>59</v>
      </c>
      <c r="I655" s="183" t="s">
        <v>1651</v>
      </c>
      <c r="J655" s="173">
        <v>1</v>
      </c>
      <c r="K655" s="326" t="s">
        <v>61</v>
      </c>
      <c r="L655" s="339">
        <v>0</v>
      </c>
      <c r="M655" s="183">
        <v>434</v>
      </c>
      <c r="N655" s="153">
        <v>1950</v>
      </c>
      <c r="P655" s="163"/>
      <c r="R655" s="153">
        <v>1950</v>
      </c>
      <c r="S655" s="183" t="s">
        <v>62</v>
      </c>
      <c r="T655" s="184"/>
      <c r="U655" s="189"/>
      <c r="V655" s="125"/>
      <c r="W655" s="352" t="s">
        <v>1652</v>
      </c>
      <c r="X655" s="216" t="s">
        <v>64</v>
      </c>
      <c r="Y655" s="216" t="s">
        <v>65</v>
      </c>
      <c r="Z655" s="129" t="s">
        <v>66</v>
      </c>
      <c r="AA655" s="214"/>
      <c r="AB655" s="215"/>
      <c r="AC655" s="215">
        <v>22669</v>
      </c>
      <c r="AD655" s="216"/>
      <c r="AG655" s="173">
        <v>1962</v>
      </c>
      <c r="AH655" s="173">
        <v>1960</v>
      </c>
      <c r="AI655" s="173"/>
      <c r="AJ655" s="189"/>
      <c r="AK655" s="173"/>
      <c r="AL655" s="317"/>
      <c r="AM655" s="175" t="s">
        <v>67</v>
      </c>
      <c r="AO655" s="153" t="s">
        <v>67</v>
      </c>
      <c r="AQ655" s="131" t="s">
        <v>81</v>
      </c>
      <c r="AU655" s="317"/>
      <c r="AV655" s="390"/>
      <c r="AW655" s="153">
        <f t="shared" ca="1" si="10"/>
        <v>76</v>
      </c>
    </row>
    <row r="656" spans="1:49" ht="45" customHeight="1" x14ac:dyDescent="0.2">
      <c r="A656" s="245"/>
      <c r="B656" s="183" t="s">
        <v>55</v>
      </c>
      <c r="C656" s="136" t="s">
        <v>1653</v>
      </c>
      <c r="E656" s="175" t="s">
        <v>91</v>
      </c>
      <c r="F656" s="153" t="s">
        <v>187</v>
      </c>
      <c r="G656" s="131" t="s">
        <v>1654</v>
      </c>
      <c r="H656" s="175" t="s">
        <v>189</v>
      </c>
      <c r="I656" s="183" t="s">
        <v>1655</v>
      </c>
      <c r="J656" s="173">
        <v>1</v>
      </c>
      <c r="K656" s="326"/>
      <c r="L656" s="339">
        <v>1</v>
      </c>
      <c r="M656" s="183">
        <v>435</v>
      </c>
      <c r="N656" s="153">
        <v>1950</v>
      </c>
      <c r="P656" s="163"/>
      <c r="R656" s="153">
        <v>1950</v>
      </c>
      <c r="S656" s="183" t="s">
        <v>243</v>
      </c>
      <c r="T656" s="184"/>
      <c r="U656" s="189"/>
      <c r="V656" s="125"/>
      <c r="W656" s="352" t="s">
        <v>70</v>
      </c>
      <c r="X656" s="216" t="s">
        <v>64</v>
      </c>
      <c r="Y656" s="216" t="s">
        <v>189</v>
      </c>
      <c r="Z656" s="129"/>
      <c r="AA656" s="214"/>
      <c r="AB656" s="215"/>
      <c r="AC656" s="215"/>
      <c r="AD656" s="216"/>
      <c r="AI656" s="173"/>
      <c r="AJ656" s="237">
        <v>22934</v>
      </c>
      <c r="AK656" s="173">
        <v>1960</v>
      </c>
      <c r="AL656" s="317"/>
      <c r="AQ656" s="131"/>
      <c r="AU656" s="317"/>
      <c r="AV656" s="390"/>
      <c r="AW656" s="153">
        <f t="shared" ca="1" si="10"/>
        <v>76</v>
      </c>
    </row>
    <row r="657" spans="1:49" ht="45" customHeight="1" x14ac:dyDescent="0.2">
      <c r="A657" s="245"/>
      <c r="B657" s="183" t="s">
        <v>55</v>
      </c>
      <c r="C657" s="136" t="s">
        <v>1240</v>
      </c>
      <c r="E657" s="175" t="s">
        <v>71</v>
      </c>
      <c r="F657" s="153" t="s">
        <v>180</v>
      </c>
      <c r="G657" s="131" t="s">
        <v>181</v>
      </c>
      <c r="H657" s="175" t="s">
        <v>65</v>
      </c>
      <c r="I657" s="183" t="s">
        <v>1656</v>
      </c>
      <c r="J657" s="173">
        <v>1</v>
      </c>
      <c r="K657" s="326"/>
      <c r="L657" s="339">
        <v>1</v>
      </c>
      <c r="M657" s="183">
        <v>436</v>
      </c>
      <c r="P657" s="163"/>
      <c r="R657" s="153">
        <v>1950</v>
      </c>
      <c r="S657" s="183" t="s">
        <v>243</v>
      </c>
      <c r="T657" s="184"/>
      <c r="U657" s="189"/>
      <c r="V657" s="125"/>
      <c r="W657" s="352" t="s">
        <v>70</v>
      </c>
      <c r="X657" s="216" t="s">
        <v>64</v>
      </c>
      <c r="Y657" s="216" t="s">
        <v>65</v>
      </c>
      <c r="Z657" s="129"/>
      <c r="AA657" s="214"/>
      <c r="AB657" s="215"/>
      <c r="AC657" s="215"/>
      <c r="AD657" s="216"/>
      <c r="AI657" s="173"/>
      <c r="AJ657" s="237">
        <v>38044</v>
      </c>
      <c r="AK657" s="173">
        <v>2000</v>
      </c>
      <c r="AL657" s="317"/>
      <c r="AQ657" s="131"/>
      <c r="AU657" s="317"/>
      <c r="AV657" s="390"/>
      <c r="AW657" s="153" t="str">
        <f t="shared" ca="1" si="10"/>
        <v/>
      </c>
    </row>
    <row r="658" spans="1:49" ht="45" customHeight="1" outlineLevel="1" x14ac:dyDescent="0.2">
      <c r="A658" s="245"/>
      <c r="B658" s="183" t="s">
        <v>55</v>
      </c>
      <c r="E658" s="175" t="s">
        <v>91</v>
      </c>
      <c r="F658" s="153" t="s">
        <v>187</v>
      </c>
      <c r="G658" s="131" t="s">
        <v>319</v>
      </c>
      <c r="H658" s="175" t="s">
        <v>65</v>
      </c>
      <c r="I658" s="183" t="s">
        <v>1657</v>
      </c>
      <c r="J658" s="173">
        <v>1</v>
      </c>
      <c r="K658" s="326" t="s">
        <v>61</v>
      </c>
      <c r="L658" s="339">
        <v>1</v>
      </c>
      <c r="M658" s="183">
        <v>437</v>
      </c>
      <c r="N658" s="153">
        <v>1953</v>
      </c>
      <c r="P658" s="163"/>
      <c r="R658" s="153">
        <v>1950</v>
      </c>
      <c r="S658" s="183" t="s">
        <v>62</v>
      </c>
      <c r="T658" s="184"/>
      <c r="U658" s="189"/>
      <c r="V658" s="125"/>
      <c r="W658" s="352" t="s">
        <v>1658</v>
      </c>
      <c r="X658" s="216" t="s">
        <v>64</v>
      </c>
      <c r="Y658" s="216" t="s">
        <v>65</v>
      </c>
      <c r="Z658" s="129"/>
      <c r="AA658" s="214"/>
      <c r="AB658" s="215">
        <v>23013</v>
      </c>
      <c r="AC658" s="215"/>
      <c r="AD658" s="153"/>
      <c r="AG658" s="173">
        <v>1963</v>
      </c>
      <c r="AH658" s="173">
        <v>1960</v>
      </c>
      <c r="AI658" s="173"/>
      <c r="AJ658" s="189"/>
      <c r="AK658" s="173"/>
      <c r="AL658" s="317"/>
      <c r="AM658" s="175" t="s">
        <v>67</v>
      </c>
      <c r="AQ658" s="131"/>
      <c r="AU658" s="317"/>
      <c r="AV658" s="390"/>
      <c r="AW658" s="153">
        <f t="shared" ca="1" si="10"/>
        <v>73</v>
      </c>
    </row>
    <row r="659" spans="1:49" ht="45" customHeight="1" outlineLevel="1" x14ac:dyDescent="0.2">
      <c r="A659" s="245"/>
      <c r="B659" s="183" t="s">
        <v>55</v>
      </c>
      <c r="E659" s="175" t="s">
        <v>91</v>
      </c>
      <c r="F659" s="153" t="s">
        <v>187</v>
      </c>
      <c r="G659" s="131" t="s">
        <v>339</v>
      </c>
      <c r="H659" s="175" t="s">
        <v>65</v>
      </c>
      <c r="I659" s="183" t="s">
        <v>1659</v>
      </c>
      <c r="J659" s="173">
        <v>1</v>
      </c>
      <c r="K659" s="326" t="s">
        <v>61</v>
      </c>
      <c r="L659" s="339">
        <v>1</v>
      </c>
      <c r="M659" s="183">
        <v>438</v>
      </c>
      <c r="P659" s="163"/>
      <c r="R659" s="153">
        <v>1950</v>
      </c>
      <c r="S659" s="183" t="s">
        <v>62</v>
      </c>
      <c r="T659" s="184"/>
      <c r="U659" s="189"/>
      <c r="V659" s="125"/>
      <c r="W659" s="352" t="s">
        <v>1660</v>
      </c>
      <c r="X659" s="216" t="s">
        <v>64</v>
      </c>
      <c r="Y659" s="216" t="s">
        <v>65</v>
      </c>
      <c r="Z659" s="129"/>
      <c r="AA659" s="214"/>
      <c r="AB659" s="215"/>
      <c r="AC659" s="215">
        <v>18599</v>
      </c>
      <c r="AD659" s="216"/>
      <c r="AG659" s="173">
        <v>1950</v>
      </c>
      <c r="AH659" s="173">
        <v>1950</v>
      </c>
      <c r="AI659" s="173"/>
      <c r="AJ659" s="189"/>
      <c r="AK659" s="173"/>
      <c r="AL659" s="317"/>
      <c r="AM659" s="175" t="s">
        <v>67</v>
      </c>
      <c r="AQ659" s="131"/>
      <c r="AU659" s="317"/>
      <c r="AV659" s="390"/>
      <c r="AW659" s="153" t="str">
        <f t="shared" ca="1" si="10"/>
        <v/>
      </c>
    </row>
    <row r="660" spans="1:49" ht="45" customHeight="1" outlineLevel="1" x14ac:dyDescent="0.2">
      <c r="A660" s="245"/>
      <c r="B660" s="183" t="s">
        <v>55</v>
      </c>
      <c r="E660" s="175" t="s">
        <v>688</v>
      </c>
      <c r="F660" s="153" t="s">
        <v>689</v>
      </c>
      <c r="G660" s="131" t="s">
        <v>690</v>
      </c>
      <c r="H660" s="175" t="s">
        <v>189</v>
      </c>
      <c r="I660" s="183" t="s">
        <v>1661</v>
      </c>
      <c r="J660" s="173">
        <v>1</v>
      </c>
      <c r="K660" s="326" t="s">
        <v>61</v>
      </c>
      <c r="L660" s="339">
        <v>1</v>
      </c>
      <c r="M660" s="183">
        <v>439</v>
      </c>
      <c r="N660" s="153">
        <v>1950</v>
      </c>
      <c r="P660" s="163"/>
      <c r="R660" s="153">
        <v>1950</v>
      </c>
      <c r="S660" s="183" t="s">
        <v>62</v>
      </c>
      <c r="T660" s="184"/>
      <c r="U660" s="189"/>
      <c r="V660" s="125"/>
      <c r="W660" s="352" t="s">
        <v>1662</v>
      </c>
      <c r="X660" s="216" t="s">
        <v>64</v>
      </c>
      <c r="Y660" s="216" t="s">
        <v>189</v>
      </c>
      <c r="Z660" s="129"/>
      <c r="AA660" s="214"/>
      <c r="AB660" s="215">
        <v>29867</v>
      </c>
      <c r="AC660" s="215"/>
      <c r="AD660" s="153"/>
      <c r="AE660" s="173">
        <v>1981</v>
      </c>
      <c r="AF660" s="173" t="s">
        <v>1663</v>
      </c>
      <c r="AG660" s="173">
        <v>1981</v>
      </c>
      <c r="AH660" s="173">
        <v>1980</v>
      </c>
      <c r="AI660" s="173">
        <v>1983</v>
      </c>
      <c r="AJ660" s="189"/>
      <c r="AK660" s="173"/>
      <c r="AL660" s="317" t="s">
        <v>1664</v>
      </c>
      <c r="AM660" s="175" t="s">
        <v>67</v>
      </c>
      <c r="AO660" s="153" t="s">
        <v>144</v>
      </c>
      <c r="AP660" s="153" t="s">
        <v>112</v>
      </c>
      <c r="AQ660" s="131" t="s">
        <v>112</v>
      </c>
      <c r="AU660" s="317"/>
      <c r="AV660" s="390"/>
      <c r="AW660" s="153">
        <f t="shared" ca="1" si="10"/>
        <v>76</v>
      </c>
    </row>
    <row r="661" spans="1:49" ht="45" customHeight="1" x14ac:dyDescent="0.2">
      <c r="A661" s="308"/>
      <c r="B661" s="191" t="s">
        <v>55</v>
      </c>
      <c r="C661" s="143" t="s">
        <v>7443</v>
      </c>
      <c r="D661" s="170" t="s">
        <v>3476</v>
      </c>
      <c r="E661" s="352" t="s">
        <v>688</v>
      </c>
      <c r="F661" s="208" t="s">
        <v>689</v>
      </c>
      <c r="G661" s="162" t="s">
        <v>690</v>
      </c>
      <c r="H661" s="352" t="s">
        <v>59</v>
      </c>
      <c r="I661" s="191" t="s">
        <v>7444</v>
      </c>
      <c r="J661" s="153">
        <v>1</v>
      </c>
      <c r="K661" s="131"/>
      <c r="L661" s="175"/>
      <c r="M661" s="191" t="s">
        <v>7445</v>
      </c>
      <c r="N661" s="208">
        <v>1950</v>
      </c>
      <c r="O661" s="446">
        <v>1950</v>
      </c>
      <c r="P661" s="9"/>
      <c r="Q661" s="415"/>
      <c r="S661" s="183" t="s">
        <v>923</v>
      </c>
      <c r="T661" s="153"/>
      <c r="U661" s="189"/>
      <c r="V661" s="125"/>
      <c r="W661" s="352" t="s">
        <v>7446</v>
      </c>
      <c r="X661" s="161" t="s">
        <v>64</v>
      </c>
      <c r="Y661" s="161" t="s">
        <v>65</v>
      </c>
      <c r="Z661" s="359" t="s">
        <v>66</v>
      </c>
      <c r="AA661" s="255" t="s">
        <v>70</v>
      </c>
      <c r="AB661" s="161" t="s">
        <v>70</v>
      </c>
      <c r="AC661" s="161" t="s">
        <v>70</v>
      </c>
      <c r="AD661" s="161" t="s">
        <v>70</v>
      </c>
      <c r="AE661" s="161" t="s">
        <v>70</v>
      </c>
      <c r="AF661" s="161" t="s">
        <v>70</v>
      </c>
      <c r="AG661" s="161"/>
      <c r="AH661" s="161" t="s">
        <v>70</v>
      </c>
      <c r="AI661" s="161" t="s">
        <v>70</v>
      </c>
      <c r="AJ661" s="249"/>
      <c r="AK661" s="161" t="s">
        <v>70</v>
      </c>
      <c r="AL661" s="359" t="s">
        <v>70</v>
      </c>
      <c r="AM661" s="255" t="s">
        <v>70</v>
      </c>
      <c r="AN661" s="161" t="s">
        <v>70</v>
      </c>
      <c r="AO661" s="161" t="s">
        <v>70</v>
      </c>
      <c r="AP661" s="161" t="s">
        <v>70</v>
      </c>
      <c r="AQ661" s="359" t="s">
        <v>70</v>
      </c>
      <c r="AU661" s="317"/>
      <c r="AV661" s="390"/>
      <c r="AW661" s="153">
        <f ca="1">IF(N661&lt;&gt;0,(YEAR( TODAY())-N661),(""))</f>
        <v>76</v>
      </c>
    </row>
    <row r="662" spans="1:49" ht="45" customHeight="1" outlineLevel="1" x14ac:dyDescent="0.2">
      <c r="A662" s="245"/>
      <c r="B662" s="183" t="s">
        <v>55</v>
      </c>
      <c r="C662" s="136" t="s">
        <v>1665</v>
      </c>
      <c r="E662" s="175" t="s">
        <v>71</v>
      </c>
      <c r="F662" s="153" t="s">
        <v>180</v>
      </c>
      <c r="G662" s="131" t="s">
        <v>1090</v>
      </c>
      <c r="H662" s="175" t="s">
        <v>59</v>
      </c>
      <c r="I662" s="183" t="s">
        <v>1666</v>
      </c>
      <c r="J662" s="173">
        <v>1</v>
      </c>
      <c r="K662" s="327"/>
      <c r="L662" s="339">
        <v>1</v>
      </c>
      <c r="M662" s="183">
        <v>440</v>
      </c>
      <c r="N662" s="153">
        <v>1950</v>
      </c>
      <c r="P662" s="163"/>
      <c r="R662" s="153">
        <v>1950</v>
      </c>
      <c r="S662" s="185" t="s">
        <v>243</v>
      </c>
      <c r="T662" s="184"/>
      <c r="U662" s="189"/>
      <c r="V662" s="125"/>
      <c r="W662" s="352" t="s">
        <v>70</v>
      </c>
      <c r="X662" s="216" t="s">
        <v>64</v>
      </c>
      <c r="Y662" s="216" t="s">
        <v>65</v>
      </c>
      <c r="Z662" s="129" t="s">
        <v>66</v>
      </c>
      <c r="AA662" s="214"/>
      <c r="AB662" s="215"/>
      <c r="AC662" s="215"/>
      <c r="AD662" s="153"/>
      <c r="AE662" s="173">
        <v>1964</v>
      </c>
      <c r="AF662" s="173">
        <v>43</v>
      </c>
      <c r="AI662" s="173"/>
      <c r="AJ662" s="237">
        <v>32244</v>
      </c>
      <c r="AK662" s="173">
        <v>1980</v>
      </c>
      <c r="AL662" s="319" t="s">
        <v>1667</v>
      </c>
      <c r="AQ662" s="131"/>
      <c r="AU662" s="317"/>
      <c r="AV662" s="390"/>
    </row>
    <row r="663" spans="1:49" ht="45" customHeight="1" x14ac:dyDescent="0.2">
      <c r="A663" s="245"/>
      <c r="B663" s="183" t="s">
        <v>55</v>
      </c>
      <c r="E663" s="175" t="s">
        <v>91</v>
      </c>
      <c r="F663" s="153" t="s">
        <v>698</v>
      </c>
      <c r="G663" s="131" t="s">
        <v>1668</v>
      </c>
      <c r="H663" s="175" t="s">
        <v>76</v>
      </c>
      <c r="I663" s="183" t="s">
        <v>1669</v>
      </c>
      <c r="J663" s="173">
        <v>1</v>
      </c>
      <c r="K663" s="326" t="s">
        <v>61</v>
      </c>
      <c r="L663" s="339">
        <v>1</v>
      </c>
      <c r="M663" s="183">
        <v>441</v>
      </c>
      <c r="N663" s="153">
        <v>1950</v>
      </c>
      <c r="P663" s="163"/>
      <c r="R663" s="153">
        <v>1950</v>
      </c>
      <c r="S663" s="183" t="s">
        <v>62</v>
      </c>
      <c r="T663" s="184"/>
      <c r="U663" s="189"/>
      <c r="V663" s="125"/>
      <c r="W663" s="352" t="s">
        <v>1670</v>
      </c>
      <c r="X663" s="216" t="s">
        <v>64</v>
      </c>
      <c r="Y663" s="216" t="s">
        <v>76</v>
      </c>
      <c r="Z663" s="129" t="s">
        <v>1671</v>
      </c>
      <c r="AA663" s="214"/>
      <c r="AB663" s="215">
        <v>23490</v>
      </c>
      <c r="AC663" s="215"/>
      <c r="AD663" s="153"/>
      <c r="AG663" s="173">
        <v>1964</v>
      </c>
      <c r="AH663" s="173">
        <v>1960</v>
      </c>
      <c r="AI663" s="173"/>
      <c r="AJ663" s="189"/>
      <c r="AK663" s="173"/>
      <c r="AL663" s="317"/>
      <c r="AM663" s="175" t="s">
        <v>67</v>
      </c>
      <c r="AQ663" s="131"/>
      <c r="AU663" s="317" t="s">
        <v>1672</v>
      </c>
      <c r="AV663" s="390"/>
      <c r="AW663" s="153">
        <f t="shared" ref="AW663:AW694" ca="1" si="11">IF(N663&lt;&gt;0,(YEAR( TODAY())-N663),(""))</f>
        <v>76</v>
      </c>
    </row>
    <row r="664" spans="1:49" ht="45" customHeight="1" x14ac:dyDescent="0.2">
      <c r="A664" s="245">
        <v>43413</v>
      </c>
      <c r="B664" s="183" t="s">
        <v>55</v>
      </c>
      <c r="C664" s="136" t="s">
        <v>1673</v>
      </c>
      <c r="D664" s="131" t="s">
        <v>1674</v>
      </c>
      <c r="E664" s="175" t="s">
        <v>71</v>
      </c>
      <c r="F664" s="153" t="s">
        <v>180</v>
      </c>
      <c r="G664" s="131" t="s">
        <v>181</v>
      </c>
      <c r="H664" s="175" t="s">
        <v>96</v>
      </c>
      <c r="I664" s="183" t="s">
        <v>1675</v>
      </c>
      <c r="J664" s="173">
        <v>1</v>
      </c>
      <c r="L664" s="339">
        <v>1</v>
      </c>
      <c r="M664" s="183">
        <v>442</v>
      </c>
      <c r="N664" s="153">
        <v>1950</v>
      </c>
      <c r="P664" s="163"/>
      <c r="R664" s="153">
        <v>1950</v>
      </c>
      <c r="S664" s="183" t="s">
        <v>243</v>
      </c>
      <c r="T664" s="184" t="s">
        <v>982</v>
      </c>
      <c r="V664" s="125"/>
      <c r="W664" s="352" t="s">
        <v>70</v>
      </c>
      <c r="X664" s="216" t="s">
        <v>99</v>
      </c>
      <c r="Y664" s="216" t="s">
        <v>221</v>
      </c>
      <c r="Z664" s="129"/>
      <c r="AA664" s="168"/>
      <c r="AI664" s="173"/>
      <c r="AJ664" s="216">
        <v>44813</v>
      </c>
      <c r="AK664" s="173">
        <v>2020</v>
      </c>
      <c r="AQ664" s="131"/>
      <c r="AU664" s="317"/>
      <c r="AV664" s="390"/>
      <c r="AW664" s="153">
        <f t="shared" ca="1" si="11"/>
        <v>76</v>
      </c>
    </row>
    <row r="665" spans="1:49" ht="45" customHeight="1" outlineLevel="1" x14ac:dyDescent="0.2">
      <c r="A665" s="245"/>
      <c r="B665" s="183" t="s">
        <v>55</v>
      </c>
      <c r="C665" s="136" t="s">
        <v>1676</v>
      </c>
      <c r="E665" s="175" t="s">
        <v>71</v>
      </c>
      <c r="F665" s="153" t="s">
        <v>180</v>
      </c>
      <c r="G665" s="131" t="s">
        <v>181</v>
      </c>
      <c r="H665" s="175" t="s">
        <v>379</v>
      </c>
      <c r="I665" s="203" t="s">
        <v>1677</v>
      </c>
      <c r="J665" s="284">
        <v>1</v>
      </c>
      <c r="L665" s="339">
        <v>1</v>
      </c>
      <c r="M665" s="183">
        <v>443</v>
      </c>
      <c r="N665" s="153">
        <v>1950</v>
      </c>
      <c r="P665" s="163"/>
      <c r="R665" s="153">
        <v>1950</v>
      </c>
      <c r="S665" s="183" t="s">
        <v>243</v>
      </c>
      <c r="T665" s="184"/>
      <c r="U665" s="189"/>
      <c r="V665" s="125"/>
      <c r="W665" s="352" t="s">
        <v>70</v>
      </c>
      <c r="X665" s="216" t="s">
        <v>99</v>
      </c>
      <c r="Y665" s="216" t="s">
        <v>382</v>
      </c>
      <c r="Z665" s="129"/>
      <c r="AI665" s="173"/>
      <c r="AJ665" s="237">
        <v>38175</v>
      </c>
      <c r="AK665" s="173">
        <v>2000</v>
      </c>
      <c r="AL665" s="317"/>
      <c r="AQ665" s="131"/>
      <c r="AU665" s="317"/>
      <c r="AV665" s="390"/>
      <c r="AW665" s="153">
        <f t="shared" ca="1" si="11"/>
        <v>76</v>
      </c>
    </row>
    <row r="666" spans="1:49" ht="45" customHeight="1" outlineLevel="1" x14ac:dyDescent="0.2">
      <c r="A666" s="245"/>
      <c r="B666" s="183" t="s">
        <v>55</v>
      </c>
      <c r="E666" s="175" t="s">
        <v>91</v>
      </c>
      <c r="F666" s="153" t="s">
        <v>92</v>
      </c>
      <c r="G666" s="131" t="s">
        <v>1678</v>
      </c>
      <c r="H666" s="175" t="s">
        <v>76</v>
      </c>
      <c r="I666" s="183" t="s">
        <v>1679</v>
      </c>
      <c r="J666" s="173">
        <v>1</v>
      </c>
      <c r="K666" s="326" t="s">
        <v>61</v>
      </c>
      <c r="L666" s="339">
        <v>1</v>
      </c>
      <c r="M666" s="183">
        <v>444</v>
      </c>
      <c r="N666" s="153">
        <v>1951</v>
      </c>
      <c r="P666" s="163"/>
      <c r="R666" s="153">
        <v>1950</v>
      </c>
      <c r="S666" s="183" t="s">
        <v>62</v>
      </c>
      <c r="T666" s="184"/>
      <c r="U666" s="189"/>
      <c r="V666" s="125"/>
      <c r="W666" s="352" t="s">
        <v>1680</v>
      </c>
      <c r="X666" s="216" t="s">
        <v>64</v>
      </c>
      <c r="Y666" s="216" t="s">
        <v>76</v>
      </c>
      <c r="Z666" s="129" t="s">
        <v>266</v>
      </c>
      <c r="AA666" s="214"/>
      <c r="AB666" s="215"/>
      <c r="AC666" s="215">
        <v>21152</v>
      </c>
      <c r="AD666" s="216"/>
      <c r="AG666" s="173">
        <v>1957</v>
      </c>
      <c r="AH666" s="173">
        <v>1950</v>
      </c>
      <c r="AI666" s="173"/>
      <c r="AJ666" s="189"/>
      <c r="AK666" s="173"/>
      <c r="AL666" s="317"/>
      <c r="AM666" s="175" t="s">
        <v>67</v>
      </c>
      <c r="AO666" s="153" t="s">
        <v>144</v>
      </c>
      <c r="AQ666" s="131" t="s">
        <v>112</v>
      </c>
      <c r="AU666" s="317" t="s">
        <v>1681</v>
      </c>
      <c r="AV666" s="390"/>
      <c r="AW666" s="153">
        <f t="shared" ca="1" si="11"/>
        <v>75</v>
      </c>
    </row>
    <row r="667" spans="1:49" ht="45" customHeight="1" x14ac:dyDescent="0.2">
      <c r="A667" s="245"/>
      <c r="B667" s="183" t="s">
        <v>55</v>
      </c>
      <c r="E667" s="175" t="s">
        <v>91</v>
      </c>
      <c r="F667" s="153" t="s">
        <v>92</v>
      </c>
      <c r="G667" s="131" t="s">
        <v>837</v>
      </c>
      <c r="H667" s="175" t="s">
        <v>65</v>
      </c>
      <c r="I667" s="183" t="s">
        <v>1682</v>
      </c>
      <c r="J667" s="173">
        <v>1</v>
      </c>
      <c r="K667" s="326" t="s">
        <v>61</v>
      </c>
      <c r="L667" s="339">
        <v>1</v>
      </c>
      <c r="M667" s="183">
        <v>445</v>
      </c>
      <c r="N667" s="153">
        <v>1951</v>
      </c>
      <c r="P667" s="163"/>
      <c r="R667" s="153">
        <v>1950</v>
      </c>
      <c r="S667" s="183" t="s">
        <v>62</v>
      </c>
      <c r="T667" s="184"/>
      <c r="U667" s="189"/>
      <c r="V667" s="125"/>
      <c r="W667" s="352" t="s">
        <v>1683</v>
      </c>
      <c r="X667" s="216" t="s">
        <v>64</v>
      </c>
      <c r="Y667" s="216" t="s">
        <v>65</v>
      </c>
      <c r="Z667" s="129"/>
      <c r="AA667" s="214"/>
      <c r="AB667" s="215"/>
      <c r="AC667" s="215">
        <v>18730</v>
      </c>
      <c r="AD667" s="216"/>
      <c r="AG667" s="173">
        <v>1951</v>
      </c>
      <c r="AH667" s="173">
        <v>1950</v>
      </c>
      <c r="AJ667" s="189"/>
      <c r="AL667" s="317"/>
      <c r="AM667" s="175" t="s">
        <v>67</v>
      </c>
      <c r="AO667" s="153" t="s">
        <v>144</v>
      </c>
      <c r="AQ667" s="131" t="s">
        <v>112</v>
      </c>
      <c r="AU667" s="317" t="s">
        <v>1573</v>
      </c>
      <c r="AV667" s="390"/>
      <c r="AW667" s="153">
        <f t="shared" ca="1" si="11"/>
        <v>75</v>
      </c>
    </row>
    <row r="668" spans="1:49" ht="45" customHeight="1" x14ac:dyDescent="0.2">
      <c r="A668" s="245"/>
      <c r="B668" s="183" t="s">
        <v>55</v>
      </c>
      <c r="E668" s="175" t="s">
        <v>71</v>
      </c>
      <c r="F668" s="153" t="s">
        <v>180</v>
      </c>
      <c r="G668" s="131" t="s">
        <v>1684</v>
      </c>
      <c r="H668" s="175" t="s">
        <v>59</v>
      </c>
      <c r="I668" s="183" t="s">
        <v>1685</v>
      </c>
      <c r="J668" s="173">
        <v>1</v>
      </c>
      <c r="K668" s="326" t="s">
        <v>61</v>
      </c>
      <c r="L668" s="339">
        <v>0</v>
      </c>
      <c r="M668" s="183">
        <v>446</v>
      </c>
      <c r="P668" s="163"/>
      <c r="R668" s="153">
        <v>1950</v>
      </c>
      <c r="S668" s="183" t="s">
        <v>62</v>
      </c>
      <c r="T668" s="184"/>
      <c r="U668" s="189"/>
      <c r="V668" s="125"/>
      <c r="W668" s="352" t="s">
        <v>1432</v>
      </c>
      <c r="X668" s="216" t="s">
        <v>64</v>
      </c>
      <c r="Y668" s="216" t="s">
        <v>65</v>
      </c>
      <c r="Z668" s="129" t="s">
        <v>66</v>
      </c>
      <c r="AA668" s="214"/>
      <c r="AB668" s="215">
        <v>21426</v>
      </c>
      <c r="AC668" s="215"/>
      <c r="AD668" s="153"/>
      <c r="AG668" s="173">
        <v>1958</v>
      </c>
      <c r="AH668" s="173">
        <v>1950</v>
      </c>
      <c r="AI668" s="173"/>
      <c r="AJ668" s="189"/>
      <c r="AK668" s="173"/>
      <c r="AL668" s="317" t="s">
        <v>1686</v>
      </c>
      <c r="AM668" s="175" t="s">
        <v>67</v>
      </c>
      <c r="AO668" s="153" t="s">
        <v>90</v>
      </c>
      <c r="AQ668" s="131"/>
      <c r="AU668" s="317" t="s">
        <v>444</v>
      </c>
      <c r="AV668" s="390"/>
      <c r="AW668" s="153" t="str">
        <f t="shared" ca="1" si="11"/>
        <v/>
      </c>
    </row>
    <row r="669" spans="1:49" ht="45" customHeight="1" x14ac:dyDescent="0.2">
      <c r="A669" s="245"/>
      <c r="B669" s="183" t="s">
        <v>55</v>
      </c>
      <c r="E669" s="175" t="s">
        <v>71</v>
      </c>
      <c r="F669" s="153" t="s">
        <v>180</v>
      </c>
      <c r="G669" s="131" t="s">
        <v>1684</v>
      </c>
      <c r="H669" s="175" t="s">
        <v>65</v>
      </c>
      <c r="I669" s="183" t="s">
        <v>1687</v>
      </c>
      <c r="J669" s="173">
        <v>1</v>
      </c>
      <c r="K669" s="326" t="s">
        <v>61</v>
      </c>
      <c r="L669" s="339">
        <v>0</v>
      </c>
      <c r="M669" s="183">
        <v>446</v>
      </c>
      <c r="P669" s="163"/>
      <c r="R669" s="153">
        <v>1950</v>
      </c>
      <c r="S669" s="183" t="s">
        <v>62</v>
      </c>
      <c r="T669" s="184"/>
      <c r="U669" s="189"/>
      <c r="V669" s="125"/>
      <c r="W669" s="352" t="s">
        <v>1688</v>
      </c>
      <c r="X669" s="216" t="s">
        <v>64</v>
      </c>
      <c r="Y669" s="216" t="s">
        <v>65</v>
      </c>
      <c r="Z669" s="129"/>
      <c r="AA669" s="214"/>
      <c r="AB669" s="215">
        <v>21437</v>
      </c>
      <c r="AC669" s="215"/>
      <c r="AD669" s="153"/>
      <c r="AG669" s="173">
        <v>1958</v>
      </c>
      <c r="AH669" s="173">
        <v>1950</v>
      </c>
      <c r="AI669" s="173"/>
      <c r="AJ669" s="189"/>
      <c r="AK669" s="173"/>
      <c r="AL669" s="317" t="s">
        <v>1689</v>
      </c>
      <c r="AM669" s="175" t="s">
        <v>67</v>
      </c>
      <c r="AO669" s="153" t="s">
        <v>90</v>
      </c>
      <c r="AQ669" s="131"/>
      <c r="AU669" s="317"/>
      <c r="AV669" s="390"/>
      <c r="AW669" s="153" t="str">
        <f t="shared" ca="1" si="11"/>
        <v/>
      </c>
    </row>
    <row r="670" spans="1:49" ht="45" customHeight="1" outlineLevel="1" x14ac:dyDescent="0.2">
      <c r="A670" s="245"/>
      <c r="B670" s="183" t="s">
        <v>55</v>
      </c>
      <c r="E670" s="175" t="s">
        <v>71</v>
      </c>
      <c r="F670" s="153" t="s">
        <v>180</v>
      </c>
      <c r="G670" s="131" t="s">
        <v>1684</v>
      </c>
      <c r="H670" s="175" t="s">
        <v>65</v>
      </c>
      <c r="I670" s="183" t="s">
        <v>1690</v>
      </c>
      <c r="J670" s="173">
        <v>1</v>
      </c>
      <c r="K670" s="326" t="s">
        <v>61</v>
      </c>
      <c r="L670" s="339">
        <v>0</v>
      </c>
      <c r="M670" s="183">
        <v>446</v>
      </c>
      <c r="P670" s="163"/>
      <c r="R670" s="153">
        <v>1950</v>
      </c>
      <c r="S670" s="183" t="s">
        <v>62</v>
      </c>
      <c r="T670" s="184"/>
      <c r="U670" s="189"/>
      <c r="V670" s="125"/>
      <c r="W670" s="352" t="s">
        <v>1691</v>
      </c>
      <c r="X670" s="216" t="s">
        <v>64</v>
      </c>
      <c r="Y670" s="216" t="s">
        <v>65</v>
      </c>
      <c r="Z670" s="129"/>
      <c r="AA670" s="214"/>
      <c r="AB670" s="215">
        <v>21437</v>
      </c>
      <c r="AC670" s="215"/>
      <c r="AD670" s="153"/>
      <c r="AG670" s="173">
        <v>1958</v>
      </c>
      <c r="AH670" s="173">
        <v>1950</v>
      </c>
      <c r="AI670" s="173"/>
      <c r="AJ670" s="189"/>
      <c r="AK670" s="173"/>
      <c r="AL670" s="317" t="s">
        <v>1689</v>
      </c>
      <c r="AM670" s="175" t="s">
        <v>67</v>
      </c>
      <c r="AO670" s="153" t="s">
        <v>90</v>
      </c>
      <c r="AQ670" s="131"/>
      <c r="AU670" s="317"/>
      <c r="AV670" s="390"/>
      <c r="AW670" s="153" t="str">
        <f t="shared" ca="1" si="11"/>
        <v/>
      </c>
    </row>
    <row r="671" spans="1:49" ht="45" customHeight="1" outlineLevel="1" x14ac:dyDescent="0.2">
      <c r="A671" s="245"/>
      <c r="B671" s="183" t="s">
        <v>55</v>
      </c>
      <c r="C671" s="136" t="s">
        <v>1692</v>
      </c>
      <c r="E671" s="175" t="s">
        <v>71</v>
      </c>
      <c r="F671" s="153" t="s">
        <v>180</v>
      </c>
      <c r="G671" s="131" t="s">
        <v>1684</v>
      </c>
      <c r="H671" s="175" t="s">
        <v>59</v>
      </c>
      <c r="I671" s="183" t="s">
        <v>1693</v>
      </c>
      <c r="J671" s="173">
        <v>1</v>
      </c>
      <c r="K671" s="327"/>
      <c r="L671" s="339">
        <v>1</v>
      </c>
      <c r="M671" s="183">
        <v>446</v>
      </c>
      <c r="P671" s="163"/>
      <c r="R671" s="153">
        <v>1950</v>
      </c>
      <c r="S671" s="183" t="s">
        <v>243</v>
      </c>
      <c r="T671" s="184"/>
      <c r="U671" s="189"/>
      <c r="V671" s="125"/>
      <c r="W671" s="352" t="s">
        <v>1694</v>
      </c>
      <c r="X671" s="216" t="s">
        <v>64</v>
      </c>
      <c r="Y671" s="216" t="s">
        <v>65</v>
      </c>
      <c r="Z671" s="129" t="s">
        <v>66</v>
      </c>
      <c r="AA671" s="214"/>
      <c r="AB671" s="215"/>
      <c r="AC671" s="215"/>
      <c r="AD671" s="153"/>
      <c r="AI671" s="173"/>
      <c r="AJ671" s="237">
        <v>38044</v>
      </c>
      <c r="AK671" s="173">
        <v>2000</v>
      </c>
      <c r="AL671" s="317"/>
      <c r="AQ671" s="131"/>
      <c r="AU671" s="317"/>
      <c r="AV671" s="390"/>
      <c r="AW671" s="153" t="str">
        <f t="shared" ca="1" si="11"/>
        <v/>
      </c>
    </row>
    <row r="672" spans="1:49" ht="45" customHeight="1" x14ac:dyDescent="0.2">
      <c r="A672" s="245"/>
      <c r="B672" s="183" t="s">
        <v>55</v>
      </c>
      <c r="E672" s="175" t="s">
        <v>71</v>
      </c>
      <c r="F672" s="153" t="s">
        <v>180</v>
      </c>
      <c r="G672" s="131" t="s">
        <v>1684</v>
      </c>
      <c r="H672" s="175" t="s">
        <v>65</v>
      </c>
      <c r="I672" s="183" t="s">
        <v>1695</v>
      </c>
      <c r="J672" s="173">
        <v>1</v>
      </c>
      <c r="K672" s="326" t="s">
        <v>61</v>
      </c>
      <c r="L672" s="339">
        <v>0</v>
      </c>
      <c r="M672" s="183">
        <v>446</v>
      </c>
      <c r="P672" s="163"/>
      <c r="R672" s="153">
        <v>1950</v>
      </c>
      <c r="S672" s="183" t="s">
        <v>62</v>
      </c>
      <c r="T672" s="184"/>
      <c r="U672" s="189"/>
      <c r="V672" s="125"/>
      <c r="W672" s="352" t="s">
        <v>1696</v>
      </c>
      <c r="X672" s="216" t="s">
        <v>64</v>
      </c>
      <c r="Y672" s="216" t="s">
        <v>65</v>
      </c>
      <c r="Z672" s="129"/>
      <c r="AA672" s="214"/>
      <c r="AB672" s="215">
        <v>21762</v>
      </c>
      <c r="AC672" s="215"/>
      <c r="AD672" s="153"/>
      <c r="AG672" s="173">
        <v>1959</v>
      </c>
      <c r="AH672" s="173">
        <v>1950</v>
      </c>
      <c r="AI672" s="173"/>
      <c r="AJ672" s="189"/>
      <c r="AK672" s="173"/>
      <c r="AL672" s="317" t="s">
        <v>1689</v>
      </c>
      <c r="AM672" s="175" t="s">
        <v>67</v>
      </c>
      <c r="AO672" s="153" t="s">
        <v>90</v>
      </c>
      <c r="AQ672" s="131"/>
      <c r="AU672" s="317"/>
      <c r="AV672" s="390"/>
      <c r="AW672" s="153" t="str">
        <f t="shared" ca="1" si="11"/>
        <v/>
      </c>
    </row>
    <row r="673" spans="1:49" ht="45" customHeight="1" x14ac:dyDescent="0.2">
      <c r="A673" s="245"/>
      <c r="B673" s="183" t="s">
        <v>55</v>
      </c>
      <c r="E673" s="175" t="s">
        <v>71</v>
      </c>
      <c r="F673" s="153" t="s">
        <v>180</v>
      </c>
      <c r="G673" s="131" t="s">
        <v>1684</v>
      </c>
      <c r="H673" s="175" t="s">
        <v>189</v>
      </c>
      <c r="I673" s="183" t="s">
        <v>1697</v>
      </c>
      <c r="J673" s="173">
        <v>1</v>
      </c>
      <c r="K673" s="326" t="s">
        <v>61</v>
      </c>
      <c r="L673" s="339">
        <v>0</v>
      </c>
      <c r="M673" s="183">
        <v>446</v>
      </c>
      <c r="P673" s="163"/>
      <c r="R673" s="153">
        <v>1950</v>
      </c>
      <c r="S673" s="183" t="s">
        <v>62</v>
      </c>
      <c r="T673" s="184"/>
      <c r="U673" s="189"/>
      <c r="V673" s="125"/>
      <c r="W673" s="352" t="s">
        <v>1698</v>
      </c>
      <c r="X673" s="216" t="s">
        <v>64</v>
      </c>
      <c r="Y673" s="216" t="s">
        <v>189</v>
      </c>
      <c r="Z673" s="129"/>
      <c r="AA673" s="214"/>
      <c r="AB673" s="215">
        <v>21426</v>
      </c>
      <c r="AC673" s="215"/>
      <c r="AD673" s="153"/>
      <c r="AG673" s="173">
        <v>1958</v>
      </c>
      <c r="AH673" s="173">
        <v>1950</v>
      </c>
      <c r="AI673" s="173"/>
      <c r="AJ673" s="189"/>
      <c r="AK673" s="173"/>
      <c r="AL673" s="317" t="s">
        <v>1689</v>
      </c>
      <c r="AM673" s="175" t="s">
        <v>90</v>
      </c>
      <c r="AO673" s="153" t="s">
        <v>90</v>
      </c>
      <c r="AQ673" s="131"/>
      <c r="AU673" s="317"/>
      <c r="AV673" s="390"/>
      <c r="AW673" s="153" t="str">
        <f t="shared" ca="1" si="11"/>
        <v/>
      </c>
    </row>
    <row r="674" spans="1:49" ht="45" customHeight="1" outlineLevel="1" x14ac:dyDescent="0.2">
      <c r="A674" s="245"/>
      <c r="B674" s="183" t="s">
        <v>55</v>
      </c>
      <c r="E674" s="175" t="s">
        <v>91</v>
      </c>
      <c r="F674" s="153" t="s">
        <v>92</v>
      </c>
      <c r="G674" s="131" t="s">
        <v>1699</v>
      </c>
      <c r="H674" s="175" t="s">
        <v>189</v>
      </c>
      <c r="I674" s="183" t="s">
        <v>1700</v>
      </c>
      <c r="J674" s="173">
        <v>1</v>
      </c>
      <c r="K674" s="326" t="s">
        <v>61</v>
      </c>
      <c r="L674" s="339">
        <v>1</v>
      </c>
      <c r="M674" s="183">
        <v>447</v>
      </c>
      <c r="N674" s="153">
        <v>1951</v>
      </c>
      <c r="P674" s="163"/>
      <c r="R674" s="153">
        <v>1950</v>
      </c>
      <c r="S674" s="183" t="s">
        <v>62</v>
      </c>
      <c r="T674" s="184"/>
      <c r="U674" s="189"/>
      <c r="V674" s="125"/>
      <c r="W674" s="352" t="s">
        <v>1701</v>
      </c>
      <c r="X674" s="216" t="s">
        <v>64</v>
      </c>
      <c r="Y674" s="216" t="s">
        <v>189</v>
      </c>
      <c r="Z674" s="129"/>
      <c r="AA674" s="214"/>
      <c r="AB674" s="215">
        <v>20733</v>
      </c>
      <c r="AC674" s="215"/>
      <c r="AD674" s="153"/>
      <c r="AG674" s="173">
        <v>1956</v>
      </c>
      <c r="AH674" s="173">
        <v>1950</v>
      </c>
      <c r="AI674" s="173"/>
      <c r="AJ674" s="189"/>
      <c r="AK674" s="173"/>
      <c r="AL674" s="317" t="s">
        <v>1702</v>
      </c>
      <c r="AM674" s="175" t="s">
        <v>67</v>
      </c>
      <c r="AQ674" s="131"/>
      <c r="AU674" s="317"/>
      <c r="AV674" s="390"/>
      <c r="AW674" s="153">
        <f t="shared" ca="1" si="11"/>
        <v>75</v>
      </c>
    </row>
    <row r="675" spans="1:49" ht="45" customHeight="1" x14ac:dyDescent="0.2">
      <c r="A675" s="245"/>
      <c r="B675" s="183" t="s">
        <v>55</v>
      </c>
      <c r="E675" s="175" t="s">
        <v>91</v>
      </c>
      <c r="F675" s="153" t="s">
        <v>92</v>
      </c>
      <c r="G675" s="131" t="s">
        <v>1699</v>
      </c>
      <c r="H675" s="175" t="s">
        <v>59</v>
      </c>
      <c r="I675" s="183" t="s">
        <v>1703</v>
      </c>
      <c r="J675" s="173">
        <v>1</v>
      </c>
      <c r="K675" s="326" t="s">
        <v>61</v>
      </c>
      <c r="L675" s="339">
        <v>0</v>
      </c>
      <c r="M675" s="183">
        <v>447</v>
      </c>
      <c r="N675" s="153">
        <v>1951</v>
      </c>
      <c r="P675" s="163"/>
      <c r="R675" s="153">
        <v>1950</v>
      </c>
      <c r="S675" s="183" t="s">
        <v>62</v>
      </c>
      <c r="T675" s="184"/>
      <c r="U675" s="189"/>
      <c r="V675" s="125"/>
      <c r="W675" s="352" t="s">
        <v>1704</v>
      </c>
      <c r="X675" s="216" t="s">
        <v>64</v>
      </c>
      <c r="Y675" s="216" t="s">
        <v>65</v>
      </c>
      <c r="Z675" s="129" t="s">
        <v>66</v>
      </c>
      <c r="AA675" s="214"/>
      <c r="AB675" s="215"/>
      <c r="AC675" s="215">
        <v>20835</v>
      </c>
      <c r="AD675" s="216"/>
      <c r="AG675" s="173">
        <v>1957</v>
      </c>
      <c r="AH675" s="173">
        <v>1950</v>
      </c>
      <c r="AI675" s="173"/>
      <c r="AJ675" s="189"/>
      <c r="AK675" s="173"/>
      <c r="AL675" s="317" t="s">
        <v>1705</v>
      </c>
      <c r="AM675" s="175" t="s">
        <v>67</v>
      </c>
      <c r="AO675" s="153" t="s">
        <v>144</v>
      </c>
      <c r="AQ675" s="131" t="s">
        <v>112</v>
      </c>
      <c r="AU675" s="317"/>
      <c r="AV675" s="390"/>
      <c r="AW675" s="153">
        <f t="shared" ca="1" si="11"/>
        <v>75</v>
      </c>
    </row>
    <row r="676" spans="1:49" s="11" customFormat="1" ht="45" customHeight="1" outlineLevel="1" x14ac:dyDescent="0.2">
      <c r="A676" s="245"/>
      <c r="B676" s="183" t="s">
        <v>55</v>
      </c>
      <c r="C676" s="136"/>
      <c r="D676" s="131"/>
      <c r="E676" s="318" t="s">
        <v>91</v>
      </c>
      <c r="F676" s="154" t="s">
        <v>92</v>
      </c>
      <c r="G676" s="418" t="s">
        <v>1699</v>
      </c>
      <c r="H676" s="318" t="s">
        <v>76</v>
      </c>
      <c r="I676" s="202" t="s">
        <v>1706</v>
      </c>
      <c r="J676" s="173">
        <v>1</v>
      </c>
      <c r="K676" s="326" t="s">
        <v>61</v>
      </c>
      <c r="L676" s="339">
        <v>0</v>
      </c>
      <c r="M676" s="183">
        <v>447</v>
      </c>
      <c r="N676" s="153">
        <v>1951</v>
      </c>
      <c r="O676" s="216"/>
      <c r="P676" s="163"/>
      <c r="Q676" s="216"/>
      <c r="R676" s="153">
        <v>1950</v>
      </c>
      <c r="S676" s="183" t="s">
        <v>62</v>
      </c>
      <c r="T676" s="184"/>
      <c r="U676" s="189"/>
      <c r="V676" s="125"/>
      <c r="W676" s="318" t="s">
        <v>1707</v>
      </c>
      <c r="X676" s="283" t="s">
        <v>64</v>
      </c>
      <c r="Y676" s="283" t="s">
        <v>76</v>
      </c>
      <c r="Z676" s="351" t="s">
        <v>66</v>
      </c>
      <c r="AA676" s="214"/>
      <c r="AB676" s="215"/>
      <c r="AC676" s="215">
        <v>20835</v>
      </c>
      <c r="AD676" s="216"/>
      <c r="AE676" s="173"/>
      <c r="AF676" s="173"/>
      <c r="AG676" s="173">
        <v>1957</v>
      </c>
      <c r="AH676" s="173">
        <v>1950</v>
      </c>
      <c r="AI676" s="173"/>
      <c r="AJ676" s="189"/>
      <c r="AK676" s="173"/>
      <c r="AL676" s="317" t="s">
        <v>1705</v>
      </c>
      <c r="AM676" s="175" t="s">
        <v>67</v>
      </c>
      <c r="AN676" s="153"/>
      <c r="AO676" s="153" t="s">
        <v>144</v>
      </c>
      <c r="AP676" s="153"/>
      <c r="AQ676" s="131" t="s">
        <v>112</v>
      </c>
      <c r="AR676" s="175"/>
      <c r="AS676" s="153"/>
      <c r="AT676" s="153"/>
      <c r="AU676" s="317"/>
      <c r="AV676" s="390"/>
      <c r="AW676" s="153">
        <f t="shared" ca="1" si="11"/>
        <v>75</v>
      </c>
    </row>
    <row r="677" spans="1:49" ht="45" customHeight="1" x14ac:dyDescent="0.2">
      <c r="A677" s="245"/>
      <c r="B677" s="183" t="s">
        <v>55</v>
      </c>
      <c r="C677" s="136" t="s">
        <v>1708</v>
      </c>
      <c r="E677" s="175" t="s">
        <v>91</v>
      </c>
      <c r="F677" s="153" t="s">
        <v>92</v>
      </c>
      <c r="G677" s="131" t="s">
        <v>93</v>
      </c>
      <c r="H677" s="175" t="s">
        <v>379</v>
      </c>
      <c r="I677" s="183" t="s">
        <v>1709</v>
      </c>
      <c r="J677" s="284">
        <v>1</v>
      </c>
      <c r="K677" s="326"/>
      <c r="L677" s="339">
        <v>1</v>
      </c>
      <c r="M677" s="183">
        <v>448</v>
      </c>
      <c r="P677" s="163"/>
      <c r="R677" s="153">
        <v>1950</v>
      </c>
      <c r="S677" s="183" t="s">
        <v>243</v>
      </c>
      <c r="T677" s="184"/>
      <c r="U677" s="189">
        <v>38044</v>
      </c>
      <c r="V677" s="125"/>
      <c r="W677" s="352" t="s">
        <v>70</v>
      </c>
      <c r="X677" s="216" t="s">
        <v>99</v>
      </c>
      <c r="Y677" s="216" t="s">
        <v>382</v>
      </c>
      <c r="Z677" s="129"/>
      <c r="AA677" s="214"/>
      <c r="AB677" s="215"/>
      <c r="AC677" s="215"/>
      <c r="AD677" s="216"/>
      <c r="AI677" s="173"/>
      <c r="AJ677" s="237">
        <v>22914</v>
      </c>
      <c r="AK677" s="173">
        <v>1960</v>
      </c>
      <c r="AL677" s="317"/>
      <c r="AQ677" s="131"/>
      <c r="AV677" s="390"/>
      <c r="AW677" s="153" t="str">
        <f t="shared" ca="1" si="11"/>
        <v/>
      </c>
    </row>
    <row r="678" spans="1:49" ht="45" customHeight="1" x14ac:dyDescent="0.2">
      <c r="A678" s="245"/>
      <c r="B678" s="183" t="s">
        <v>55</v>
      </c>
      <c r="C678" s="136" t="s">
        <v>1710</v>
      </c>
      <c r="E678" s="175" t="s">
        <v>71</v>
      </c>
      <c r="F678" s="153" t="s">
        <v>351</v>
      </c>
      <c r="G678" s="131" t="s">
        <v>955</v>
      </c>
      <c r="H678" s="175" t="s">
        <v>59</v>
      </c>
      <c r="I678" s="203" t="s">
        <v>1711</v>
      </c>
      <c r="J678" s="173">
        <v>1</v>
      </c>
      <c r="K678" s="326"/>
      <c r="L678" s="339">
        <v>1</v>
      </c>
      <c r="M678" s="183">
        <v>449</v>
      </c>
      <c r="N678" s="153">
        <v>1951</v>
      </c>
      <c r="P678" s="163"/>
      <c r="R678" s="153">
        <v>1950</v>
      </c>
      <c r="S678" s="183" t="s">
        <v>243</v>
      </c>
      <c r="T678" s="184"/>
      <c r="U678" s="189"/>
      <c r="V678" s="125"/>
      <c r="W678" s="352" t="s">
        <v>70</v>
      </c>
      <c r="X678" s="216" t="s">
        <v>64</v>
      </c>
      <c r="Y678" s="216" t="s">
        <v>76</v>
      </c>
      <c r="Z678" s="129"/>
      <c r="AA678" s="214"/>
      <c r="AB678" s="215"/>
      <c r="AC678" s="215"/>
      <c r="AD678" s="216"/>
      <c r="AI678" s="173"/>
      <c r="AJ678" s="237">
        <v>38044</v>
      </c>
      <c r="AK678" s="173">
        <v>2000</v>
      </c>
      <c r="AL678" s="317"/>
      <c r="AQ678" s="131"/>
      <c r="AU678" s="317"/>
      <c r="AV678" s="390"/>
      <c r="AW678" s="153">
        <f t="shared" ca="1" si="11"/>
        <v>75</v>
      </c>
    </row>
    <row r="679" spans="1:49" ht="45" customHeight="1" x14ac:dyDescent="0.2">
      <c r="A679" s="245"/>
      <c r="B679" s="183" t="s">
        <v>55</v>
      </c>
      <c r="E679" s="175" t="s">
        <v>56</v>
      </c>
      <c r="F679" s="153" t="s">
        <v>57</v>
      </c>
      <c r="G679" s="131" t="s">
        <v>479</v>
      </c>
      <c r="H679" s="175" t="s">
        <v>65</v>
      </c>
      <c r="I679" s="183" t="s">
        <v>1712</v>
      </c>
      <c r="J679" s="173">
        <v>1</v>
      </c>
      <c r="K679" s="326" t="s">
        <v>61</v>
      </c>
      <c r="L679" s="339">
        <v>1</v>
      </c>
      <c r="M679" s="183">
        <v>450</v>
      </c>
      <c r="N679" s="153">
        <v>1951</v>
      </c>
      <c r="P679" s="163"/>
      <c r="R679" s="153">
        <v>1950</v>
      </c>
      <c r="S679" s="183" t="s">
        <v>62</v>
      </c>
      <c r="T679" s="184"/>
      <c r="U679" s="189"/>
      <c r="V679" s="125"/>
      <c r="W679" s="352" t="s">
        <v>1713</v>
      </c>
      <c r="X679" s="216" t="s">
        <v>64</v>
      </c>
      <c r="Y679" s="216" t="s">
        <v>65</v>
      </c>
      <c r="Z679" s="129"/>
      <c r="AA679" s="214"/>
      <c r="AB679" s="215">
        <v>19242</v>
      </c>
      <c r="AC679" s="215"/>
      <c r="AD679" s="153"/>
      <c r="AG679" s="173">
        <v>1952</v>
      </c>
      <c r="AH679" s="173">
        <v>1950</v>
      </c>
      <c r="AI679" s="173"/>
      <c r="AJ679" s="189"/>
      <c r="AK679" s="173"/>
      <c r="AL679" s="317"/>
      <c r="AM679" s="175" t="s">
        <v>67</v>
      </c>
      <c r="AO679" s="153" t="s">
        <v>144</v>
      </c>
      <c r="AS679" s="153" t="s">
        <v>81</v>
      </c>
      <c r="AT679" s="153">
        <v>2006</v>
      </c>
      <c r="AU679" s="317" t="s">
        <v>482</v>
      </c>
      <c r="AW679" s="153">
        <f t="shared" ca="1" si="11"/>
        <v>75</v>
      </c>
    </row>
    <row r="680" spans="1:49" ht="45" customHeight="1" outlineLevel="1" collapsed="1" x14ac:dyDescent="0.2">
      <c r="A680" s="245">
        <v>43516</v>
      </c>
      <c r="B680" s="183" t="s">
        <v>55</v>
      </c>
      <c r="C680" s="136" t="s">
        <v>7659</v>
      </c>
      <c r="D680" s="131" t="s">
        <v>1715</v>
      </c>
      <c r="E680" s="175" t="s">
        <v>56</v>
      </c>
      <c r="F680" s="153" t="s">
        <v>148</v>
      </c>
      <c r="G680" s="131" t="s">
        <v>1716</v>
      </c>
      <c r="H680" s="175" t="s">
        <v>59</v>
      </c>
      <c r="I680" s="183" t="s">
        <v>8057</v>
      </c>
      <c r="J680" s="173">
        <v>1</v>
      </c>
      <c r="K680" s="327" t="s">
        <v>2047</v>
      </c>
      <c r="L680" s="339">
        <v>1</v>
      </c>
      <c r="M680" s="183">
        <v>451</v>
      </c>
      <c r="N680" s="153">
        <v>1951</v>
      </c>
      <c r="P680" s="163"/>
      <c r="R680" s="153">
        <v>1950</v>
      </c>
      <c r="S680" s="185" t="s">
        <v>3236</v>
      </c>
      <c r="T680" s="184" t="s">
        <v>982</v>
      </c>
      <c r="U680" s="189"/>
      <c r="V680" s="422">
        <v>41131</v>
      </c>
      <c r="W680" s="352" t="s">
        <v>1719</v>
      </c>
      <c r="X680" s="216" t="s">
        <v>64</v>
      </c>
      <c r="Y680" s="216" t="s">
        <v>65</v>
      </c>
      <c r="Z680" s="129" t="s">
        <v>66</v>
      </c>
      <c r="AA680" s="175"/>
      <c r="AB680" s="153"/>
      <c r="AC680" s="153"/>
      <c r="AD680" s="153"/>
      <c r="AE680" s="173">
        <v>2024</v>
      </c>
      <c r="AF680" s="173">
        <v>105</v>
      </c>
      <c r="AI680" s="173"/>
      <c r="AJ680" s="189"/>
      <c r="AK680" s="173"/>
      <c r="AL680" s="317"/>
      <c r="AM680" s="175" t="s">
        <v>67</v>
      </c>
      <c r="AQ680" s="131"/>
      <c r="AU680" s="317" t="s">
        <v>1720</v>
      </c>
      <c r="AV680" s="390"/>
      <c r="AW680" s="153">
        <f t="shared" ca="1" si="11"/>
        <v>75</v>
      </c>
    </row>
    <row r="681" spans="1:49" ht="45" customHeight="1" outlineLevel="1" x14ac:dyDescent="0.2">
      <c r="A681" s="245"/>
      <c r="B681" s="183" t="s">
        <v>55</v>
      </c>
      <c r="E681" s="175" t="s">
        <v>91</v>
      </c>
      <c r="F681" s="153" t="s">
        <v>698</v>
      </c>
      <c r="G681" s="131" t="s">
        <v>1721</v>
      </c>
      <c r="H681" s="175" t="s">
        <v>65</v>
      </c>
      <c r="I681" s="183" t="s">
        <v>1722</v>
      </c>
      <c r="J681" s="173">
        <v>1</v>
      </c>
      <c r="K681" s="326" t="s">
        <v>61</v>
      </c>
      <c r="L681" s="339">
        <v>1</v>
      </c>
      <c r="M681" s="183">
        <v>452</v>
      </c>
      <c r="P681" s="163"/>
      <c r="R681" s="153">
        <v>1950</v>
      </c>
      <c r="S681" s="183" t="s">
        <v>62</v>
      </c>
      <c r="T681" s="184"/>
      <c r="U681" s="189"/>
      <c r="V681" s="125"/>
      <c r="W681" s="352" t="s">
        <v>1723</v>
      </c>
      <c r="X681" s="216" t="s">
        <v>64</v>
      </c>
      <c r="Y681" s="216" t="s">
        <v>65</v>
      </c>
      <c r="Z681" s="129"/>
      <c r="AA681" s="214"/>
      <c r="AB681" s="215">
        <v>20718</v>
      </c>
      <c r="AC681" s="215"/>
      <c r="AD681" s="153"/>
      <c r="AG681" s="173">
        <v>1956</v>
      </c>
      <c r="AH681" s="173">
        <v>1950</v>
      </c>
      <c r="AI681" s="173"/>
      <c r="AJ681" s="189"/>
      <c r="AK681" s="173"/>
      <c r="AL681" s="317"/>
      <c r="AM681" s="175" t="s">
        <v>67</v>
      </c>
      <c r="AO681" s="153" t="s">
        <v>67</v>
      </c>
      <c r="AQ681" s="131"/>
      <c r="AU681" s="317"/>
      <c r="AV681" s="390"/>
      <c r="AW681" s="153" t="str">
        <f t="shared" ca="1" si="11"/>
        <v/>
      </c>
    </row>
    <row r="682" spans="1:49" ht="45" customHeight="1" outlineLevel="1" x14ac:dyDescent="0.2">
      <c r="A682" s="245"/>
      <c r="B682" s="183" t="s">
        <v>55</v>
      </c>
      <c r="C682" s="136" t="s">
        <v>1724</v>
      </c>
      <c r="E682" s="175" t="s">
        <v>71</v>
      </c>
      <c r="F682" s="153" t="s">
        <v>72</v>
      </c>
      <c r="G682" s="131" t="s">
        <v>77</v>
      </c>
      <c r="H682" s="175" t="s">
        <v>65</v>
      </c>
      <c r="I682" s="183" t="s">
        <v>1725</v>
      </c>
      <c r="J682" s="173">
        <v>1</v>
      </c>
      <c r="K682" s="326"/>
      <c r="L682" s="339">
        <v>1</v>
      </c>
      <c r="M682" s="183">
        <v>453</v>
      </c>
      <c r="P682" s="163"/>
      <c r="R682" s="153">
        <v>1950</v>
      </c>
      <c r="S682" s="183" t="s">
        <v>243</v>
      </c>
      <c r="T682" s="184"/>
      <c r="U682" s="189"/>
      <c r="V682" s="125"/>
      <c r="W682" s="352" t="s">
        <v>70</v>
      </c>
      <c r="X682" s="216" t="s">
        <v>64</v>
      </c>
      <c r="Y682" s="216" t="s">
        <v>65</v>
      </c>
      <c r="Z682" s="129"/>
      <c r="AA682" s="214"/>
      <c r="AB682" s="215"/>
      <c r="AC682" s="215"/>
      <c r="AD682" s="153"/>
      <c r="AI682" s="173"/>
      <c r="AJ682" s="237">
        <v>19057</v>
      </c>
      <c r="AK682" s="173">
        <v>1950</v>
      </c>
      <c r="AL682" s="317"/>
      <c r="AQ682" s="131"/>
      <c r="AU682" s="317"/>
      <c r="AV682" s="390"/>
      <c r="AW682" s="153" t="str">
        <f t="shared" ca="1" si="11"/>
        <v/>
      </c>
    </row>
    <row r="683" spans="1:49" s="11" customFormat="1" ht="45" customHeight="1" outlineLevel="1" x14ac:dyDescent="0.2">
      <c r="A683" s="245"/>
      <c r="B683" s="183" t="s">
        <v>55</v>
      </c>
      <c r="C683" s="136"/>
      <c r="D683" s="131" t="s">
        <v>1726</v>
      </c>
      <c r="E683" s="175" t="s">
        <v>71</v>
      </c>
      <c r="F683" s="153" t="s">
        <v>351</v>
      </c>
      <c r="G683" s="131" t="s">
        <v>955</v>
      </c>
      <c r="H683" s="175" t="s">
        <v>292</v>
      </c>
      <c r="I683" s="183" t="s">
        <v>1727</v>
      </c>
      <c r="J683" s="173">
        <v>1</v>
      </c>
      <c r="K683" s="326" t="s">
        <v>61</v>
      </c>
      <c r="L683" s="339">
        <v>1</v>
      </c>
      <c r="M683" s="183">
        <v>454</v>
      </c>
      <c r="N683" s="153">
        <v>1951</v>
      </c>
      <c r="O683" s="216"/>
      <c r="P683" s="163"/>
      <c r="Q683" s="216"/>
      <c r="R683" s="153">
        <v>1950</v>
      </c>
      <c r="S683" s="183" t="s">
        <v>62</v>
      </c>
      <c r="T683" s="184"/>
      <c r="U683" s="189"/>
      <c r="V683" s="125"/>
      <c r="W683" s="352" t="s">
        <v>8071</v>
      </c>
      <c r="X683" s="216" t="s">
        <v>64</v>
      </c>
      <c r="Y683" s="216" t="s">
        <v>292</v>
      </c>
      <c r="Z683" s="129"/>
      <c r="AA683" s="214" t="s">
        <v>1728</v>
      </c>
      <c r="AB683" s="215"/>
      <c r="AC683" s="215" t="s">
        <v>1728</v>
      </c>
      <c r="AD683" s="216"/>
      <c r="AE683" s="173"/>
      <c r="AF683" s="173">
        <v>70</v>
      </c>
      <c r="AG683" s="173">
        <v>1974</v>
      </c>
      <c r="AH683" s="173">
        <v>1970</v>
      </c>
      <c r="AI683" s="173">
        <v>2012</v>
      </c>
      <c r="AJ683" s="189"/>
      <c r="AK683" s="173"/>
      <c r="AL683" s="317" t="s">
        <v>1729</v>
      </c>
      <c r="AM683" s="175" t="s">
        <v>61</v>
      </c>
      <c r="AN683" s="153" t="s">
        <v>81</v>
      </c>
      <c r="AO683" s="153" t="s">
        <v>144</v>
      </c>
      <c r="AP683" s="153" t="s">
        <v>112</v>
      </c>
      <c r="AQ683" s="392" t="s">
        <v>81</v>
      </c>
      <c r="AR683" s="175"/>
      <c r="AS683" s="153" t="s">
        <v>81</v>
      </c>
      <c r="AT683" s="153">
        <v>2011</v>
      </c>
      <c r="AU683" s="317" t="s">
        <v>1730</v>
      </c>
      <c r="AV683" s="431"/>
      <c r="AW683" s="153">
        <f t="shared" ca="1" si="11"/>
        <v>75</v>
      </c>
    </row>
    <row r="684" spans="1:49" ht="45" customHeight="1" outlineLevel="1" x14ac:dyDescent="0.2">
      <c r="A684" s="245"/>
      <c r="B684" s="183" t="s">
        <v>55</v>
      </c>
      <c r="E684" s="175" t="s">
        <v>71</v>
      </c>
      <c r="F684" s="153" t="s">
        <v>351</v>
      </c>
      <c r="G684" s="131" t="s">
        <v>955</v>
      </c>
      <c r="H684" s="175" t="s">
        <v>76</v>
      </c>
      <c r="I684" s="183" t="s">
        <v>1731</v>
      </c>
      <c r="J684" s="173">
        <v>1</v>
      </c>
      <c r="K684" s="326" t="s">
        <v>61</v>
      </c>
      <c r="L684" s="339">
        <v>0</v>
      </c>
      <c r="M684" s="183">
        <v>454</v>
      </c>
      <c r="N684" s="153">
        <v>1951</v>
      </c>
      <c r="P684" s="163"/>
      <c r="R684" s="153">
        <v>1950</v>
      </c>
      <c r="S684" s="183" t="s">
        <v>62</v>
      </c>
      <c r="T684" s="184"/>
      <c r="U684" s="189"/>
      <c r="V684" s="125"/>
      <c r="W684" s="352" t="s">
        <v>1732</v>
      </c>
      <c r="X684" s="216" t="s">
        <v>64</v>
      </c>
      <c r="Y684" s="216" t="s">
        <v>76</v>
      </c>
      <c r="Z684" s="129"/>
      <c r="AA684" s="214"/>
      <c r="AB684" s="215"/>
      <c r="AC684" s="215">
        <v>20446</v>
      </c>
      <c r="AD684" s="216"/>
      <c r="AG684" s="173">
        <v>1955</v>
      </c>
      <c r="AH684" s="173">
        <v>1950</v>
      </c>
      <c r="AI684" s="173"/>
      <c r="AJ684" s="189"/>
      <c r="AK684" s="173"/>
      <c r="AL684" s="317" t="s">
        <v>1586</v>
      </c>
      <c r="AM684" s="175" t="s">
        <v>61</v>
      </c>
      <c r="AN684" s="153" t="s">
        <v>81</v>
      </c>
      <c r="AO684" s="153" t="s">
        <v>90</v>
      </c>
      <c r="AP684" s="153" t="s">
        <v>81</v>
      </c>
      <c r="AQ684" s="131" t="s">
        <v>81</v>
      </c>
      <c r="AU684" s="317" t="s">
        <v>1733</v>
      </c>
      <c r="AV684" s="390"/>
      <c r="AW684" s="153">
        <f t="shared" ca="1" si="11"/>
        <v>75</v>
      </c>
    </row>
    <row r="685" spans="1:49" ht="45" customHeight="1" x14ac:dyDescent="0.2">
      <c r="A685" s="245"/>
      <c r="B685" s="183" t="s">
        <v>55</v>
      </c>
      <c r="E685" s="175" t="s">
        <v>71</v>
      </c>
      <c r="F685" s="153" t="s">
        <v>351</v>
      </c>
      <c r="G685" s="131" t="s">
        <v>955</v>
      </c>
      <c r="H685" s="175" t="s">
        <v>76</v>
      </c>
      <c r="I685" s="183" t="s">
        <v>1734</v>
      </c>
      <c r="J685" s="173">
        <v>1</v>
      </c>
      <c r="K685" s="326" t="s">
        <v>61</v>
      </c>
      <c r="L685" s="339">
        <v>0</v>
      </c>
      <c r="M685" s="183">
        <v>454</v>
      </c>
      <c r="N685" s="153">
        <v>1951</v>
      </c>
      <c r="P685" s="163"/>
      <c r="R685" s="153">
        <v>1950</v>
      </c>
      <c r="S685" s="183" t="s">
        <v>62</v>
      </c>
      <c r="T685" s="184"/>
      <c r="U685" s="189"/>
      <c r="V685" s="125"/>
      <c r="W685" s="352" t="s">
        <v>1735</v>
      </c>
      <c r="X685" s="216" t="s">
        <v>64</v>
      </c>
      <c r="Y685" s="216" t="s">
        <v>76</v>
      </c>
      <c r="Z685" s="129"/>
      <c r="AA685" s="214"/>
      <c r="AB685" s="215"/>
      <c r="AC685" s="215">
        <v>20446</v>
      </c>
      <c r="AD685" s="216"/>
      <c r="AG685" s="173">
        <v>1955</v>
      </c>
      <c r="AH685" s="173">
        <v>1950</v>
      </c>
      <c r="AI685" s="173"/>
      <c r="AJ685" s="189"/>
      <c r="AK685" s="173"/>
      <c r="AL685" s="317" t="s">
        <v>1586</v>
      </c>
      <c r="AM685" s="175" t="s">
        <v>61</v>
      </c>
      <c r="AN685" s="153" t="s">
        <v>81</v>
      </c>
      <c r="AO685" s="153" t="s">
        <v>90</v>
      </c>
      <c r="AP685" s="153" t="s">
        <v>81</v>
      </c>
      <c r="AQ685" s="131" t="s">
        <v>81</v>
      </c>
      <c r="AU685" s="317" t="s">
        <v>1733</v>
      </c>
      <c r="AV685" s="390"/>
      <c r="AW685" s="153">
        <f t="shared" ca="1" si="11"/>
        <v>75</v>
      </c>
    </row>
    <row r="686" spans="1:49" ht="45" customHeight="1" x14ac:dyDescent="0.2">
      <c r="A686" s="245"/>
      <c r="B686" s="190" t="s">
        <v>55</v>
      </c>
      <c r="C686" s="142"/>
      <c r="D686" s="159"/>
      <c r="E686" s="254" t="s">
        <v>56</v>
      </c>
      <c r="F686" s="160" t="s">
        <v>148</v>
      </c>
      <c r="G686" s="159" t="s">
        <v>527</v>
      </c>
      <c r="H686" s="254" t="s">
        <v>59</v>
      </c>
      <c r="I686" s="190" t="s">
        <v>1736</v>
      </c>
      <c r="J686" s="173">
        <v>1</v>
      </c>
      <c r="K686" s="326" t="s">
        <v>61</v>
      </c>
      <c r="L686" s="339">
        <v>1</v>
      </c>
      <c r="M686" s="190">
        <v>455</v>
      </c>
      <c r="N686" s="153">
        <v>1951</v>
      </c>
      <c r="P686" s="163"/>
      <c r="R686" s="153">
        <v>1950</v>
      </c>
      <c r="S686" s="183" t="s">
        <v>62</v>
      </c>
      <c r="T686" s="184"/>
      <c r="U686" s="189"/>
      <c r="V686" s="125"/>
      <c r="W686" s="352" t="s">
        <v>1737</v>
      </c>
      <c r="X686" s="216" t="s">
        <v>64</v>
      </c>
      <c r="Y686" s="216" t="s">
        <v>65</v>
      </c>
      <c r="Z686" s="129" t="s">
        <v>66</v>
      </c>
      <c r="AA686" s="214"/>
      <c r="AB686" s="215">
        <v>24530</v>
      </c>
      <c r="AC686" s="215"/>
      <c r="AD686" s="153"/>
      <c r="AG686" s="173">
        <v>1967</v>
      </c>
      <c r="AH686" s="173">
        <v>1960</v>
      </c>
      <c r="AI686" s="173"/>
      <c r="AJ686" s="286"/>
      <c r="AK686" s="287"/>
      <c r="AL686" s="320"/>
      <c r="AM686" s="254" t="s">
        <v>67</v>
      </c>
      <c r="AN686" s="160"/>
      <c r="AO686" s="160" t="s">
        <v>67</v>
      </c>
      <c r="AP686" s="160"/>
      <c r="AQ686" s="159"/>
      <c r="AR686" s="254"/>
      <c r="AS686" s="160"/>
      <c r="AT686" s="160"/>
      <c r="AU686" s="320"/>
      <c r="AV686" s="395"/>
      <c r="AW686" s="153">
        <f t="shared" ca="1" si="11"/>
        <v>75</v>
      </c>
    </row>
    <row r="687" spans="1:49" ht="45" customHeight="1" outlineLevel="1" x14ac:dyDescent="0.2">
      <c r="A687" s="245"/>
      <c r="B687" s="190" t="s">
        <v>55</v>
      </c>
      <c r="C687" s="142"/>
      <c r="D687" s="159"/>
      <c r="E687" s="254" t="s">
        <v>56</v>
      </c>
      <c r="F687" s="160" t="s">
        <v>148</v>
      </c>
      <c r="G687" s="159" t="s">
        <v>527</v>
      </c>
      <c r="H687" s="254" t="s">
        <v>59</v>
      </c>
      <c r="I687" s="190" t="s">
        <v>1738</v>
      </c>
      <c r="J687" s="173">
        <v>1</v>
      </c>
      <c r="K687" s="326" t="s">
        <v>61</v>
      </c>
      <c r="L687" s="339">
        <v>0</v>
      </c>
      <c r="M687" s="190">
        <v>455</v>
      </c>
      <c r="N687" s="153">
        <v>1951</v>
      </c>
      <c r="P687" s="163"/>
      <c r="R687" s="153">
        <v>1950</v>
      </c>
      <c r="S687" s="183" t="s">
        <v>62</v>
      </c>
      <c r="T687" s="184"/>
      <c r="U687" s="189"/>
      <c r="V687" s="125"/>
      <c r="W687" s="352" t="s">
        <v>1739</v>
      </c>
      <c r="X687" s="216" t="s">
        <v>64</v>
      </c>
      <c r="Y687" s="216" t="s">
        <v>65</v>
      </c>
      <c r="Z687" s="129" t="s">
        <v>66</v>
      </c>
      <c r="AA687" s="214"/>
      <c r="AB687" s="215">
        <v>24687</v>
      </c>
      <c r="AC687" s="215"/>
      <c r="AD687" s="153"/>
      <c r="AG687" s="173">
        <v>1967</v>
      </c>
      <c r="AH687" s="173">
        <v>1960</v>
      </c>
      <c r="AI687" s="173"/>
      <c r="AJ687" s="286"/>
      <c r="AK687" s="287"/>
      <c r="AL687" s="320"/>
      <c r="AM687" s="254" t="s">
        <v>67</v>
      </c>
      <c r="AN687" s="160"/>
      <c r="AO687" s="160" t="s">
        <v>67</v>
      </c>
      <c r="AP687" s="160"/>
      <c r="AQ687" s="159"/>
      <c r="AR687" s="254"/>
      <c r="AS687" s="160"/>
      <c r="AT687" s="160"/>
      <c r="AU687" s="320"/>
      <c r="AV687" s="395"/>
      <c r="AW687" s="153">
        <f t="shared" ca="1" si="11"/>
        <v>75</v>
      </c>
    </row>
    <row r="688" spans="1:49" ht="45" customHeight="1" x14ac:dyDescent="0.2">
      <c r="A688" s="245"/>
      <c r="B688" s="183" t="s">
        <v>55</v>
      </c>
      <c r="C688" s="136" t="s">
        <v>1240</v>
      </c>
      <c r="E688" s="175" t="s">
        <v>91</v>
      </c>
      <c r="F688" s="153" t="s">
        <v>92</v>
      </c>
      <c r="G688" s="131" t="s">
        <v>93</v>
      </c>
      <c r="H688" s="175" t="s">
        <v>65</v>
      </c>
      <c r="I688" s="183" t="s">
        <v>1740</v>
      </c>
      <c r="J688" s="173">
        <v>1</v>
      </c>
      <c r="L688" s="339">
        <v>1</v>
      </c>
      <c r="M688" s="183">
        <v>456</v>
      </c>
      <c r="N688" s="153">
        <v>1950</v>
      </c>
      <c r="P688" s="163"/>
      <c r="R688" s="153">
        <v>1950</v>
      </c>
      <c r="S688" s="183" t="s">
        <v>243</v>
      </c>
      <c r="T688" s="184"/>
      <c r="U688" s="189">
        <v>38044</v>
      </c>
      <c r="V688" s="125"/>
      <c r="W688" s="352" t="s">
        <v>70</v>
      </c>
      <c r="X688" s="216" t="s">
        <v>64</v>
      </c>
      <c r="Y688" s="216" t="s">
        <v>65</v>
      </c>
      <c r="Z688" s="129"/>
      <c r="AI688" s="173"/>
      <c r="AJ688" s="237">
        <v>38044</v>
      </c>
      <c r="AK688" s="173">
        <v>2000</v>
      </c>
      <c r="AL688" s="317"/>
      <c r="AQ688" s="131"/>
      <c r="AV688" s="390"/>
      <c r="AW688" s="153">
        <f t="shared" ca="1" si="11"/>
        <v>76</v>
      </c>
    </row>
    <row r="689" spans="1:49" ht="45" customHeight="1" outlineLevel="1" x14ac:dyDescent="0.2">
      <c r="A689" s="245"/>
      <c r="B689" s="183" t="s">
        <v>55</v>
      </c>
      <c r="C689" s="136" t="s">
        <v>1741</v>
      </c>
      <c r="E689" s="175" t="s">
        <v>56</v>
      </c>
      <c r="F689" s="153" t="s">
        <v>57</v>
      </c>
      <c r="G689" s="131" t="s">
        <v>1742</v>
      </c>
      <c r="H689" s="175" t="s">
        <v>59</v>
      </c>
      <c r="I689" s="183" t="s">
        <v>330</v>
      </c>
      <c r="J689" s="173">
        <v>1</v>
      </c>
      <c r="L689" s="339">
        <v>1</v>
      </c>
      <c r="M689" s="183">
        <v>457</v>
      </c>
      <c r="P689" s="163"/>
      <c r="R689" s="153">
        <v>1950</v>
      </c>
      <c r="S689" s="183" t="s">
        <v>243</v>
      </c>
      <c r="T689" s="184"/>
      <c r="U689" s="189"/>
      <c r="V689" s="125"/>
      <c r="W689" s="352" t="s">
        <v>70</v>
      </c>
      <c r="X689" s="216" t="s">
        <v>64</v>
      </c>
      <c r="Y689" s="216" t="s">
        <v>65</v>
      </c>
      <c r="Z689" s="129" t="s">
        <v>66</v>
      </c>
      <c r="AE689" s="173" t="s">
        <v>1743</v>
      </c>
      <c r="AF689" s="173" t="s">
        <v>1744</v>
      </c>
      <c r="AI689" s="173"/>
      <c r="AJ689" s="237">
        <v>22949</v>
      </c>
      <c r="AK689" s="173">
        <v>1960</v>
      </c>
      <c r="AL689" s="317" t="s">
        <v>1745</v>
      </c>
      <c r="AQ689" s="131"/>
      <c r="AU689" s="317"/>
      <c r="AV689" s="390"/>
      <c r="AW689" s="153" t="str">
        <f t="shared" ca="1" si="11"/>
        <v/>
      </c>
    </row>
    <row r="690" spans="1:49" ht="45" customHeight="1" outlineLevel="1" x14ac:dyDescent="0.2">
      <c r="A690" s="245"/>
      <c r="B690" s="183" t="s">
        <v>55</v>
      </c>
      <c r="C690" s="136" t="s">
        <v>1746</v>
      </c>
      <c r="D690" s="166" t="s">
        <v>1747</v>
      </c>
      <c r="E690" s="175" t="s">
        <v>1055</v>
      </c>
      <c r="F690" s="153" t="s">
        <v>1056</v>
      </c>
      <c r="G690" s="131" t="s">
        <v>1580</v>
      </c>
      <c r="H690" s="175" t="s">
        <v>292</v>
      </c>
      <c r="I690" s="183" t="s">
        <v>1748</v>
      </c>
      <c r="J690" s="173">
        <v>1</v>
      </c>
      <c r="K690" s="326" t="s">
        <v>61</v>
      </c>
      <c r="L690" s="339">
        <v>1</v>
      </c>
      <c r="M690" s="183">
        <v>458</v>
      </c>
      <c r="N690" s="153">
        <v>1952</v>
      </c>
      <c r="P690" s="163"/>
      <c r="R690" s="153">
        <v>1950</v>
      </c>
      <c r="S690" s="183" t="s">
        <v>62</v>
      </c>
      <c r="T690" s="184"/>
      <c r="U690" s="189"/>
      <c r="V690" s="125"/>
      <c r="W690" s="255" t="s">
        <v>1749</v>
      </c>
      <c r="X690" s="216" t="s">
        <v>64</v>
      </c>
      <c r="Y690" s="216" t="s">
        <v>292</v>
      </c>
      <c r="Z690" s="129"/>
      <c r="AA690" s="214"/>
      <c r="AB690" s="215">
        <v>19803</v>
      </c>
      <c r="AC690" s="215">
        <v>19803</v>
      </c>
      <c r="AD690" s="216"/>
      <c r="AG690" s="173">
        <v>1954</v>
      </c>
      <c r="AH690" s="173">
        <v>1950</v>
      </c>
      <c r="AI690" s="173"/>
      <c r="AJ690" s="189"/>
      <c r="AK690" s="173"/>
      <c r="AL690" s="369"/>
      <c r="AM690" s="175" t="s">
        <v>61</v>
      </c>
      <c r="AN690" s="153" t="s">
        <v>81</v>
      </c>
      <c r="AS690" s="153" t="s">
        <v>81</v>
      </c>
      <c r="AT690" s="153">
        <v>2007</v>
      </c>
      <c r="AU690" s="369" t="s">
        <v>1750</v>
      </c>
      <c r="AV690" s="434"/>
      <c r="AW690" s="153">
        <f t="shared" ca="1" si="11"/>
        <v>74</v>
      </c>
    </row>
    <row r="691" spans="1:49" ht="45" customHeight="1" outlineLevel="1" x14ac:dyDescent="0.2">
      <c r="A691" s="245"/>
      <c r="B691" s="183" t="s">
        <v>55</v>
      </c>
      <c r="E691" s="175" t="s">
        <v>91</v>
      </c>
      <c r="F691" s="153" t="s">
        <v>92</v>
      </c>
      <c r="G691" s="131" t="s">
        <v>1751</v>
      </c>
      <c r="H691" s="175" t="s">
        <v>59</v>
      </c>
      <c r="I691" s="183" t="s">
        <v>1752</v>
      </c>
      <c r="J691" s="173">
        <v>1</v>
      </c>
      <c r="K691" s="326" t="s">
        <v>61</v>
      </c>
      <c r="L691" s="339">
        <v>1</v>
      </c>
      <c r="M691" s="183">
        <v>459</v>
      </c>
      <c r="N691" s="153">
        <v>1952</v>
      </c>
      <c r="P691" s="163"/>
      <c r="R691" s="153">
        <v>1950</v>
      </c>
      <c r="S691" s="183" t="s">
        <v>62</v>
      </c>
      <c r="T691" s="184"/>
      <c r="U691" s="189"/>
      <c r="V691" s="125"/>
      <c r="W691" s="352" t="s">
        <v>1753</v>
      </c>
      <c r="X691" s="216" t="s">
        <v>64</v>
      </c>
      <c r="Y691" s="216" t="s">
        <v>65</v>
      </c>
      <c r="Z691" s="129"/>
      <c r="AA691" s="214"/>
      <c r="AB691" s="215">
        <v>19135</v>
      </c>
      <c r="AC691" s="215"/>
      <c r="AD691" s="153"/>
      <c r="AG691" s="173">
        <v>1952</v>
      </c>
      <c r="AH691" s="173">
        <v>1950</v>
      </c>
      <c r="AI691" s="173"/>
      <c r="AJ691" s="189"/>
      <c r="AK691" s="173"/>
      <c r="AL691" s="317"/>
      <c r="AM691" s="175" t="s">
        <v>67</v>
      </c>
      <c r="AO691" s="153" t="s">
        <v>67</v>
      </c>
      <c r="AQ691" s="131" t="s">
        <v>81</v>
      </c>
      <c r="AU691" s="317" t="s">
        <v>1754</v>
      </c>
      <c r="AV691" s="390"/>
      <c r="AW691" s="153">
        <f t="shared" ca="1" si="11"/>
        <v>74</v>
      </c>
    </row>
    <row r="692" spans="1:49" ht="45" customHeight="1" outlineLevel="1" x14ac:dyDescent="0.2">
      <c r="A692" s="245"/>
      <c r="B692" s="183" t="s">
        <v>55</v>
      </c>
      <c r="E692" s="175" t="s">
        <v>91</v>
      </c>
      <c r="F692" s="153" t="s">
        <v>92</v>
      </c>
      <c r="G692" s="131" t="s">
        <v>837</v>
      </c>
      <c r="H692" s="175" t="s">
        <v>59</v>
      </c>
      <c r="I692" s="183" t="s">
        <v>1755</v>
      </c>
      <c r="J692" s="173">
        <v>1</v>
      </c>
      <c r="K692" s="326" t="s">
        <v>61</v>
      </c>
      <c r="L692" s="339">
        <v>1</v>
      </c>
      <c r="M692" s="183">
        <v>460</v>
      </c>
      <c r="N692" s="153">
        <v>1952</v>
      </c>
      <c r="P692" s="163"/>
      <c r="R692" s="153">
        <v>1950</v>
      </c>
      <c r="S692" s="183" t="s">
        <v>62</v>
      </c>
      <c r="T692" s="184"/>
      <c r="U692" s="189"/>
      <c r="V692" s="125"/>
      <c r="W692" s="352" t="s">
        <v>1756</v>
      </c>
      <c r="X692" s="216" t="s">
        <v>64</v>
      </c>
      <c r="Y692" s="216" t="s">
        <v>65</v>
      </c>
      <c r="Z692" s="129"/>
      <c r="AA692" s="214"/>
      <c r="AB692" s="215">
        <v>19189</v>
      </c>
      <c r="AC692" s="215"/>
      <c r="AD692" s="153"/>
      <c r="AG692" s="173">
        <v>1952</v>
      </c>
      <c r="AH692" s="173">
        <v>1950</v>
      </c>
      <c r="AJ692" s="189"/>
      <c r="AL692" s="317"/>
      <c r="AM692" s="175" t="s">
        <v>67</v>
      </c>
      <c r="AO692" s="153" t="s">
        <v>67</v>
      </c>
      <c r="AQ692" s="131" t="s">
        <v>112</v>
      </c>
      <c r="AU692" s="317" t="s">
        <v>915</v>
      </c>
      <c r="AV692" s="390"/>
      <c r="AW692" s="153">
        <f t="shared" ca="1" si="11"/>
        <v>74</v>
      </c>
    </row>
    <row r="693" spans="1:49" ht="45" customHeight="1" x14ac:dyDescent="0.2">
      <c r="A693" s="245"/>
      <c r="B693" s="183" t="s">
        <v>55</v>
      </c>
      <c r="C693" s="136" t="s">
        <v>1757</v>
      </c>
      <c r="E693" s="175" t="s">
        <v>71</v>
      </c>
      <c r="F693" s="153" t="s">
        <v>180</v>
      </c>
      <c r="G693" s="131" t="s">
        <v>1758</v>
      </c>
      <c r="H693" s="175" t="s">
        <v>59</v>
      </c>
      <c r="I693" s="183" t="s">
        <v>1759</v>
      </c>
      <c r="J693" s="173">
        <v>1</v>
      </c>
      <c r="K693" s="327"/>
      <c r="L693" s="339">
        <v>1</v>
      </c>
      <c r="M693" s="183">
        <v>461</v>
      </c>
      <c r="P693" s="163"/>
      <c r="R693" s="153">
        <v>1950</v>
      </c>
      <c r="S693" s="183" t="s">
        <v>243</v>
      </c>
      <c r="T693" s="184"/>
      <c r="U693" s="189"/>
      <c r="V693" s="125"/>
      <c r="W693" s="352" t="s">
        <v>70</v>
      </c>
      <c r="X693" s="216" t="s">
        <v>64</v>
      </c>
      <c r="Y693" s="216" t="s">
        <v>65</v>
      </c>
      <c r="Z693" s="129" t="s">
        <v>66</v>
      </c>
      <c r="AA693" s="214"/>
      <c r="AB693" s="215"/>
      <c r="AC693" s="215"/>
      <c r="AD693" s="153"/>
      <c r="AJ693" s="237">
        <v>22917</v>
      </c>
      <c r="AK693" s="173">
        <v>1960</v>
      </c>
      <c r="AL693" s="317"/>
      <c r="AQ693" s="131"/>
      <c r="AU693" s="317"/>
      <c r="AV693" s="390"/>
      <c r="AW693" s="153" t="str">
        <f t="shared" ca="1" si="11"/>
        <v/>
      </c>
    </row>
    <row r="694" spans="1:49" ht="45" customHeight="1" x14ac:dyDescent="0.2">
      <c r="A694" s="245"/>
      <c r="B694" s="183" t="s">
        <v>55</v>
      </c>
      <c r="C694" s="136" t="s">
        <v>1760</v>
      </c>
      <c r="E694" s="175" t="s">
        <v>71</v>
      </c>
      <c r="F694" s="153" t="s">
        <v>180</v>
      </c>
      <c r="G694" s="131" t="s">
        <v>780</v>
      </c>
      <c r="H694" s="175" t="s">
        <v>59</v>
      </c>
      <c r="I694" s="183" t="s">
        <v>1761</v>
      </c>
      <c r="J694" s="173">
        <v>1</v>
      </c>
      <c r="K694" s="326" t="s">
        <v>61</v>
      </c>
      <c r="L694" s="339">
        <v>1</v>
      </c>
      <c r="M694" s="183">
        <v>462</v>
      </c>
      <c r="N694" s="153">
        <v>1952</v>
      </c>
      <c r="P694" s="163"/>
      <c r="R694" s="153">
        <v>1950</v>
      </c>
      <c r="S694" s="183" t="s">
        <v>62</v>
      </c>
      <c r="T694" s="184"/>
      <c r="U694" s="189"/>
      <c r="V694" s="125"/>
      <c r="W694" s="352" t="s">
        <v>1762</v>
      </c>
      <c r="X694" s="216" t="s">
        <v>64</v>
      </c>
      <c r="Y694" s="216" t="s">
        <v>65</v>
      </c>
      <c r="Z694" s="129" t="s">
        <v>66</v>
      </c>
      <c r="AA694" s="214"/>
      <c r="AB694" s="215">
        <v>19203</v>
      </c>
      <c r="AC694" s="215">
        <v>19203</v>
      </c>
      <c r="AD694" s="216"/>
      <c r="AG694" s="173">
        <v>1952</v>
      </c>
      <c r="AH694" s="173">
        <v>1950</v>
      </c>
      <c r="AI694" s="173"/>
      <c r="AJ694" s="189"/>
      <c r="AK694" s="173"/>
      <c r="AL694" s="317"/>
      <c r="AM694" s="175" t="s">
        <v>67</v>
      </c>
      <c r="AQ694" s="131"/>
      <c r="AU694" s="317" t="s">
        <v>444</v>
      </c>
      <c r="AV694" s="390"/>
      <c r="AW694" s="153">
        <f t="shared" ca="1" si="11"/>
        <v>74</v>
      </c>
    </row>
    <row r="695" spans="1:49" ht="45" customHeight="1" collapsed="1" x14ac:dyDescent="0.2">
      <c r="A695" s="245"/>
      <c r="B695" s="183" t="s">
        <v>198</v>
      </c>
      <c r="D695" s="166" t="s">
        <v>1763</v>
      </c>
      <c r="E695" s="175" t="s">
        <v>71</v>
      </c>
      <c r="F695" s="153" t="s">
        <v>72</v>
      </c>
      <c r="G695" s="131" t="s">
        <v>83</v>
      </c>
      <c r="H695" s="175" t="s">
        <v>59</v>
      </c>
      <c r="I695" s="183" t="s">
        <v>1764</v>
      </c>
      <c r="J695" s="173">
        <v>1</v>
      </c>
      <c r="K695" s="326" t="s">
        <v>61</v>
      </c>
      <c r="L695" s="339">
        <v>1</v>
      </c>
      <c r="M695" s="183">
        <v>463</v>
      </c>
      <c r="N695" s="153">
        <v>1952</v>
      </c>
      <c r="P695" s="163"/>
      <c r="R695" s="153">
        <v>1950</v>
      </c>
      <c r="S695" s="183" t="s">
        <v>203</v>
      </c>
      <c r="T695" s="184"/>
      <c r="U695" s="189"/>
      <c r="V695" s="125"/>
      <c r="W695" s="255" t="s">
        <v>1765</v>
      </c>
      <c r="X695" s="216" t="s">
        <v>64</v>
      </c>
      <c r="Y695" s="216" t="s">
        <v>65</v>
      </c>
      <c r="Z695" s="129" t="s">
        <v>66</v>
      </c>
      <c r="AA695" s="214"/>
      <c r="AB695" s="215"/>
      <c r="AC695" s="215">
        <v>19210</v>
      </c>
      <c r="AD695" s="216"/>
      <c r="AG695" s="173">
        <v>1952</v>
      </c>
      <c r="AH695" s="173">
        <v>1950</v>
      </c>
      <c r="AI695" s="173"/>
      <c r="AJ695" s="189"/>
      <c r="AK695" s="173"/>
      <c r="AL695" s="317"/>
      <c r="AM695" s="175" t="s">
        <v>67</v>
      </c>
      <c r="AQ695" s="131"/>
      <c r="AU695" s="317"/>
      <c r="AV695" s="390"/>
      <c r="AW695" s="153">
        <f t="shared" ref="AW695:AW726" ca="1" si="12">IF(N695&lt;&gt;0,(YEAR( TODAY())-N695),(""))</f>
        <v>74</v>
      </c>
    </row>
    <row r="696" spans="1:49" ht="45" customHeight="1" outlineLevel="1" x14ac:dyDescent="0.2">
      <c r="A696" s="245"/>
      <c r="B696" s="183" t="s">
        <v>55</v>
      </c>
      <c r="C696" s="136" t="s">
        <v>7908</v>
      </c>
      <c r="D696" s="131" t="s">
        <v>1766</v>
      </c>
      <c r="E696" s="175" t="s">
        <v>71</v>
      </c>
      <c r="F696" s="153" t="s">
        <v>180</v>
      </c>
      <c r="G696" s="131" t="s">
        <v>181</v>
      </c>
      <c r="H696" s="175" t="s">
        <v>292</v>
      </c>
      <c r="I696" s="183" t="s">
        <v>1767</v>
      </c>
      <c r="J696" s="173">
        <v>1</v>
      </c>
      <c r="K696" s="326" t="s">
        <v>61</v>
      </c>
      <c r="L696" s="339">
        <v>0</v>
      </c>
      <c r="M696" s="183">
        <v>464</v>
      </c>
      <c r="N696" s="153">
        <v>1952</v>
      </c>
      <c r="P696" s="163"/>
      <c r="R696" s="153">
        <v>1950</v>
      </c>
      <c r="S696" s="183" t="s">
        <v>62</v>
      </c>
      <c r="T696" s="184"/>
      <c r="U696" s="189"/>
      <c r="V696" s="125"/>
      <c r="W696" s="352" t="s">
        <v>1768</v>
      </c>
      <c r="X696" s="216" t="s">
        <v>64</v>
      </c>
      <c r="Y696" s="216" t="s">
        <v>292</v>
      </c>
      <c r="Z696" s="129"/>
      <c r="AA696" s="214">
        <v>21745</v>
      </c>
      <c r="AB696" s="215"/>
      <c r="AC696" s="215"/>
      <c r="AD696" s="153"/>
      <c r="AE696" s="173">
        <v>1959</v>
      </c>
      <c r="AF696" s="173" t="s">
        <v>1769</v>
      </c>
      <c r="AG696" s="173">
        <v>1959</v>
      </c>
      <c r="AH696" s="173">
        <v>1950</v>
      </c>
      <c r="AI696" s="173">
        <v>1983</v>
      </c>
      <c r="AJ696" s="189"/>
      <c r="AK696" s="173"/>
      <c r="AL696" s="317" t="s">
        <v>1770</v>
      </c>
      <c r="AM696" s="175" t="s">
        <v>61</v>
      </c>
      <c r="AO696" s="153" t="s">
        <v>144</v>
      </c>
      <c r="AS696" s="153" t="s">
        <v>81</v>
      </c>
      <c r="AT696" s="153" t="s">
        <v>1771</v>
      </c>
      <c r="AU696" s="317" t="s">
        <v>1772</v>
      </c>
      <c r="AW696" s="153">
        <f t="shared" ca="1" si="12"/>
        <v>74</v>
      </c>
    </row>
    <row r="697" spans="1:49" ht="45" customHeight="1" outlineLevel="1" x14ac:dyDescent="0.2">
      <c r="A697" s="245"/>
      <c r="B697" s="183" t="s">
        <v>198</v>
      </c>
      <c r="C697" s="136" t="s">
        <v>7909</v>
      </c>
      <c r="D697" s="131" t="s">
        <v>1773</v>
      </c>
      <c r="E697" s="175" t="s">
        <v>71</v>
      </c>
      <c r="F697" s="153" t="s">
        <v>180</v>
      </c>
      <c r="G697" s="131" t="s">
        <v>181</v>
      </c>
      <c r="H697" s="175" t="s">
        <v>292</v>
      </c>
      <c r="I697" s="183" t="s">
        <v>1774</v>
      </c>
      <c r="J697" s="173">
        <v>1</v>
      </c>
      <c r="K697" s="326" t="s">
        <v>61</v>
      </c>
      <c r="L697" s="339">
        <v>0</v>
      </c>
      <c r="M697" s="183">
        <v>464</v>
      </c>
      <c r="N697" s="153">
        <v>1952</v>
      </c>
      <c r="P697" s="163"/>
      <c r="R697" s="153">
        <v>1950</v>
      </c>
      <c r="S697" s="183" t="s">
        <v>203</v>
      </c>
      <c r="T697" s="184"/>
      <c r="U697" s="189"/>
      <c r="V697" s="125"/>
      <c r="W697" s="255" t="s">
        <v>1775</v>
      </c>
      <c r="X697" s="216" t="s">
        <v>64</v>
      </c>
      <c r="Y697" s="216" t="s">
        <v>292</v>
      </c>
      <c r="Z697" s="129"/>
      <c r="AA697" s="214">
        <v>21745</v>
      </c>
      <c r="AB697" s="215"/>
      <c r="AC697" s="215"/>
      <c r="AD697" s="153"/>
      <c r="AE697" s="173">
        <v>1959</v>
      </c>
      <c r="AF697" s="173" t="s">
        <v>1769</v>
      </c>
      <c r="AG697" s="173">
        <v>1959</v>
      </c>
      <c r="AH697" s="173">
        <v>1950</v>
      </c>
      <c r="AI697" s="173">
        <v>1983</v>
      </c>
      <c r="AJ697" s="189"/>
      <c r="AK697" s="173"/>
      <c r="AL697" s="317" t="s">
        <v>1770</v>
      </c>
      <c r="AM697" s="175" t="s">
        <v>61</v>
      </c>
      <c r="AO697" s="153" t="s">
        <v>144</v>
      </c>
      <c r="AS697" s="153" t="s">
        <v>81</v>
      </c>
      <c r="AT697" s="153" t="s">
        <v>1771</v>
      </c>
      <c r="AU697" s="317"/>
      <c r="AW697" s="153">
        <f t="shared" ca="1" si="12"/>
        <v>74</v>
      </c>
    </row>
    <row r="698" spans="1:49" ht="45" customHeight="1" x14ac:dyDescent="0.2">
      <c r="A698" s="245"/>
      <c r="B698" s="183" t="s">
        <v>198</v>
      </c>
      <c r="C698" s="136" t="s">
        <v>7909</v>
      </c>
      <c r="D698" s="131" t="s">
        <v>1773</v>
      </c>
      <c r="E698" s="175" t="s">
        <v>71</v>
      </c>
      <c r="F698" s="153" t="s">
        <v>180</v>
      </c>
      <c r="G698" s="131" t="s">
        <v>181</v>
      </c>
      <c r="H698" s="175" t="s">
        <v>292</v>
      </c>
      <c r="I698" s="183" t="s">
        <v>1776</v>
      </c>
      <c r="J698" s="173">
        <v>1</v>
      </c>
      <c r="K698" s="326" t="s">
        <v>61</v>
      </c>
      <c r="L698" s="339">
        <v>0</v>
      </c>
      <c r="M698" s="183">
        <v>464</v>
      </c>
      <c r="N698" s="153">
        <v>1952</v>
      </c>
      <c r="P698" s="163"/>
      <c r="R698" s="153">
        <v>1950</v>
      </c>
      <c r="S698" s="183" t="s">
        <v>203</v>
      </c>
      <c r="T698" s="184"/>
      <c r="U698" s="189"/>
      <c r="V698" s="125"/>
      <c r="W698" s="358" t="s">
        <v>1777</v>
      </c>
      <c r="X698" s="216" t="s">
        <v>64</v>
      </c>
      <c r="Y698" s="216" t="s">
        <v>292</v>
      </c>
      <c r="Z698" s="129"/>
      <c r="AA698" s="214">
        <v>21745</v>
      </c>
      <c r="AB698" s="215"/>
      <c r="AC698" s="215"/>
      <c r="AD698" s="153"/>
      <c r="AE698" s="173">
        <v>1959</v>
      </c>
      <c r="AF698" s="173" t="s">
        <v>1769</v>
      </c>
      <c r="AG698" s="173">
        <v>1959</v>
      </c>
      <c r="AH698" s="173">
        <v>1950</v>
      </c>
      <c r="AI698" s="173">
        <v>1983</v>
      </c>
      <c r="AJ698" s="189"/>
      <c r="AK698" s="173"/>
      <c r="AL698" s="317" t="s">
        <v>1770</v>
      </c>
      <c r="AM698" s="175" t="s">
        <v>61</v>
      </c>
      <c r="AO698" s="153" t="s">
        <v>144</v>
      </c>
      <c r="AS698" s="153" t="s">
        <v>81</v>
      </c>
      <c r="AT698" s="153" t="s">
        <v>1771</v>
      </c>
      <c r="AU698" s="317"/>
      <c r="AW698" s="153">
        <f t="shared" ca="1" si="12"/>
        <v>74</v>
      </c>
    </row>
    <row r="699" spans="1:49" ht="45" customHeight="1" x14ac:dyDescent="0.2">
      <c r="A699" s="245"/>
      <c r="B699" s="183" t="s">
        <v>198</v>
      </c>
      <c r="C699" s="136" t="s">
        <v>7909</v>
      </c>
      <c r="D699" s="131" t="s">
        <v>1773</v>
      </c>
      <c r="E699" s="175" t="s">
        <v>71</v>
      </c>
      <c r="F699" s="153" t="s">
        <v>180</v>
      </c>
      <c r="G699" s="131" t="s">
        <v>181</v>
      </c>
      <c r="H699" s="175" t="s">
        <v>292</v>
      </c>
      <c r="I699" s="183" t="s">
        <v>1778</v>
      </c>
      <c r="J699" s="173">
        <v>1</v>
      </c>
      <c r="K699" s="326" t="s">
        <v>61</v>
      </c>
      <c r="L699" s="339">
        <v>1</v>
      </c>
      <c r="M699" s="183">
        <v>464</v>
      </c>
      <c r="N699" s="153">
        <v>1952</v>
      </c>
      <c r="P699" s="163"/>
      <c r="R699" s="153">
        <v>1950</v>
      </c>
      <c r="S699" s="183" t="s">
        <v>203</v>
      </c>
      <c r="T699" s="184"/>
      <c r="U699" s="189"/>
      <c r="V699" s="125"/>
      <c r="W699" s="255" t="s">
        <v>1779</v>
      </c>
      <c r="X699" s="216" t="s">
        <v>64</v>
      </c>
      <c r="Y699" s="216" t="s">
        <v>292</v>
      </c>
      <c r="Z699" s="129"/>
      <c r="AA699" s="214">
        <v>21745</v>
      </c>
      <c r="AB699" s="215"/>
      <c r="AC699" s="215"/>
      <c r="AD699" s="153"/>
      <c r="AE699" s="173">
        <v>1959</v>
      </c>
      <c r="AF699" s="173" t="s">
        <v>1769</v>
      </c>
      <c r="AG699" s="173">
        <v>1959</v>
      </c>
      <c r="AH699" s="173">
        <v>1950</v>
      </c>
      <c r="AI699" s="173">
        <v>1983</v>
      </c>
      <c r="AJ699" s="189"/>
      <c r="AK699" s="173"/>
      <c r="AL699" s="317" t="s">
        <v>1770</v>
      </c>
      <c r="AM699" s="175" t="s">
        <v>81</v>
      </c>
      <c r="AO699" s="153" t="s">
        <v>144</v>
      </c>
      <c r="AS699" s="153" t="s">
        <v>81</v>
      </c>
      <c r="AT699" s="153" t="s">
        <v>1771</v>
      </c>
      <c r="AU699" s="317"/>
      <c r="AW699" s="153">
        <f t="shared" ca="1" si="12"/>
        <v>74</v>
      </c>
    </row>
    <row r="700" spans="1:49" ht="45" customHeight="1" outlineLevel="1" x14ac:dyDescent="0.2">
      <c r="A700" s="245"/>
      <c r="B700" s="183" t="s">
        <v>198</v>
      </c>
      <c r="C700" s="136" t="s">
        <v>7909</v>
      </c>
      <c r="D700" s="131" t="s">
        <v>1773</v>
      </c>
      <c r="E700" s="175" t="s">
        <v>71</v>
      </c>
      <c r="F700" s="153" t="s">
        <v>180</v>
      </c>
      <c r="G700" s="131" t="s">
        <v>181</v>
      </c>
      <c r="H700" s="175" t="s">
        <v>292</v>
      </c>
      <c r="I700" s="183" t="s">
        <v>1780</v>
      </c>
      <c r="J700" s="173">
        <v>1</v>
      </c>
      <c r="K700" s="326" t="s">
        <v>61</v>
      </c>
      <c r="L700" s="339">
        <v>0</v>
      </c>
      <c r="M700" s="183">
        <v>464</v>
      </c>
      <c r="N700" s="153">
        <v>1952</v>
      </c>
      <c r="P700" s="163"/>
      <c r="R700" s="153">
        <v>1950</v>
      </c>
      <c r="S700" s="183" t="s">
        <v>203</v>
      </c>
      <c r="T700" s="184"/>
      <c r="U700" s="189"/>
      <c r="V700" s="125"/>
      <c r="W700" s="255" t="s">
        <v>1781</v>
      </c>
      <c r="X700" s="216" t="s">
        <v>64</v>
      </c>
      <c r="Y700" s="216" t="s">
        <v>292</v>
      </c>
      <c r="Z700" s="129"/>
      <c r="AA700" s="214">
        <v>21745</v>
      </c>
      <c r="AB700" s="215"/>
      <c r="AC700" s="215"/>
      <c r="AD700" s="153"/>
      <c r="AE700" s="173">
        <v>1959</v>
      </c>
      <c r="AF700" s="173" t="s">
        <v>1769</v>
      </c>
      <c r="AG700" s="173">
        <v>1959</v>
      </c>
      <c r="AH700" s="173">
        <v>1950</v>
      </c>
      <c r="AI700" s="173">
        <v>1983</v>
      </c>
      <c r="AJ700" s="189"/>
      <c r="AK700" s="173"/>
      <c r="AL700" s="317" t="s">
        <v>1770</v>
      </c>
      <c r="AM700" s="175" t="s">
        <v>81</v>
      </c>
      <c r="AO700" s="153" t="s">
        <v>144</v>
      </c>
      <c r="AS700" s="153" t="s">
        <v>81</v>
      </c>
      <c r="AT700" s="153" t="s">
        <v>1771</v>
      </c>
      <c r="AU700" s="317"/>
      <c r="AW700" s="153">
        <f t="shared" ca="1" si="12"/>
        <v>74</v>
      </c>
    </row>
    <row r="701" spans="1:49" ht="45" customHeight="1" outlineLevel="1" x14ac:dyDescent="0.2">
      <c r="A701" s="245"/>
      <c r="B701" s="183" t="s">
        <v>198</v>
      </c>
      <c r="C701" s="136" t="s">
        <v>7909</v>
      </c>
      <c r="D701" s="131" t="s">
        <v>1773</v>
      </c>
      <c r="E701" s="175" t="s">
        <v>71</v>
      </c>
      <c r="F701" s="153" t="s">
        <v>180</v>
      </c>
      <c r="G701" s="131" t="s">
        <v>181</v>
      </c>
      <c r="H701" s="175" t="s">
        <v>292</v>
      </c>
      <c r="I701" s="183" t="s">
        <v>1782</v>
      </c>
      <c r="J701" s="173">
        <v>1</v>
      </c>
      <c r="K701" s="326" t="s">
        <v>61</v>
      </c>
      <c r="L701" s="339">
        <v>0</v>
      </c>
      <c r="M701" s="183">
        <v>464</v>
      </c>
      <c r="N701" s="153">
        <v>1952</v>
      </c>
      <c r="P701" s="163"/>
      <c r="R701" s="153">
        <v>1950</v>
      </c>
      <c r="S701" s="183" t="s">
        <v>203</v>
      </c>
      <c r="T701" s="184"/>
      <c r="U701" s="189"/>
      <c r="V701" s="125"/>
      <c r="W701" s="255" t="s">
        <v>1783</v>
      </c>
      <c r="X701" s="216" t="s">
        <v>64</v>
      </c>
      <c r="Y701" s="216" t="s">
        <v>292</v>
      </c>
      <c r="Z701" s="129"/>
      <c r="AA701" s="214">
        <v>21745</v>
      </c>
      <c r="AB701" s="215"/>
      <c r="AC701" s="215"/>
      <c r="AD701" s="153"/>
      <c r="AE701" s="173">
        <v>1959</v>
      </c>
      <c r="AF701" s="173" t="s">
        <v>1769</v>
      </c>
      <c r="AG701" s="173">
        <v>1959</v>
      </c>
      <c r="AH701" s="173">
        <v>1950</v>
      </c>
      <c r="AI701" s="173">
        <v>1983</v>
      </c>
      <c r="AJ701" s="189"/>
      <c r="AK701" s="173"/>
      <c r="AL701" s="317" t="s">
        <v>1770</v>
      </c>
      <c r="AM701" s="175" t="s">
        <v>61</v>
      </c>
      <c r="AO701" s="153" t="s">
        <v>144</v>
      </c>
      <c r="AS701" s="153" t="s">
        <v>81</v>
      </c>
      <c r="AT701" s="153" t="s">
        <v>1771</v>
      </c>
      <c r="AU701" s="317"/>
      <c r="AW701" s="153">
        <f t="shared" ca="1" si="12"/>
        <v>74</v>
      </c>
    </row>
    <row r="702" spans="1:49" ht="45" customHeight="1" x14ac:dyDescent="0.2">
      <c r="A702" s="245"/>
      <c r="B702" s="183" t="s">
        <v>198</v>
      </c>
      <c r="C702" s="136" t="s">
        <v>7909</v>
      </c>
      <c r="D702" s="131" t="s">
        <v>1773</v>
      </c>
      <c r="E702" s="175" t="s">
        <v>71</v>
      </c>
      <c r="F702" s="153" t="s">
        <v>180</v>
      </c>
      <c r="G702" s="131" t="s">
        <v>181</v>
      </c>
      <c r="H702" s="175" t="s">
        <v>292</v>
      </c>
      <c r="I702" s="183" t="s">
        <v>1784</v>
      </c>
      <c r="J702" s="173">
        <v>1</v>
      </c>
      <c r="K702" s="326" t="s">
        <v>61</v>
      </c>
      <c r="L702" s="339">
        <v>0</v>
      </c>
      <c r="M702" s="183">
        <v>464</v>
      </c>
      <c r="N702" s="153">
        <v>1952</v>
      </c>
      <c r="P702" s="163"/>
      <c r="R702" s="153">
        <v>1950</v>
      </c>
      <c r="S702" s="183" t="s">
        <v>203</v>
      </c>
      <c r="T702" s="184"/>
      <c r="U702" s="189"/>
      <c r="V702" s="125"/>
      <c r="W702" s="358" t="s">
        <v>1785</v>
      </c>
      <c r="X702" s="216" t="s">
        <v>64</v>
      </c>
      <c r="Y702" s="216" t="s">
        <v>292</v>
      </c>
      <c r="Z702" s="129"/>
      <c r="AA702" s="214">
        <v>21745</v>
      </c>
      <c r="AB702" s="215"/>
      <c r="AC702" s="215"/>
      <c r="AD702" s="153"/>
      <c r="AE702" s="173">
        <v>1959</v>
      </c>
      <c r="AF702" s="173" t="s">
        <v>1769</v>
      </c>
      <c r="AG702" s="173">
        <v>1959</v>
      </c>
      <c r="AH702" s="173">
        <v>1950</v>
      </c>
      <c r="AI702" s="173">
        <v>1983</v>
      </c>
      <c r="AJ702" s="189"/>
      <c r="AK702" s="173"/>
      <c r="AL702" s="317" t="s">
        <v>1770</v>
      </c>
      <c r="AM702" s="175" t="s">
        <v>81</v>
      </c>
      <c r="AO702" s="153" t="s">
        <v>144</v>
      </c>
      <c r="AS702" s="153" t="s">
        <v>81</v>
      </c>
      <c r="AT702" s="153" t="s">
        <v>1771</v>
      </c>
      <c r="AU702" s="317"/>
      <c r="AW702" s="153">
        <f t="shared" ca="1" si="12"/>
        <v>74</v>
      </c>
    </row>
    <row r="703" spans="1:49" ht="45" customHeight="1" x14ac:dyDescent="0.2">
      <c r="A703" s="245"/>
      <c r="B703" s="183" t="s">
        <v>198</v>
      </c>
      <c r="C703" s="136" t="s">
        <v>1786</v>
      </c>
      <c r="D703" s="131" t="s">
        <v>1773</v>
      </c>
      <c r="E703" s="175" t="s">
        <v>71</v>
      </c>
      <c r="F703" s="153" t="s">
        <v>180</v>
      </c>
      <c r="G703" s="131" t="s">
        <v>181</v>
      </c>
      <c r="H703" s="175" t="s">
        <v>292</v>
      </c>
      <c r="I703" s="183" t="s">
        <v>1787</v>
      </c>
      <c r="J703" s="173">
        <v>1</v>
      </c>
      <c r="K703" s="326" t="s">
        <v>61</v>
      </c>
      <c r="L703" s="339">
        <v>0</v>
      </c>
      <c r="M703" s="183">
        <v>464</v>
      </c>
      <c r="N703" s="153">
        <v>1952</v>
      </c>
      <c r="P703" s="163"/>
      <c r="R703" s="153">
        <v>1950</v>
      </c>
      <c r="S703" s="183" t="s">
        <v>203</v>
      </c>
      <c r="T703" s="184"/>
      <c r="U703" s="189"/>
      <c r="V703" s="125"/>
      <c r="W703" s="255" t="s">
        <v>1788</v>
      </c>
      <c r="X703" s="216" t="s">
        <v>64</v>
      </c>
      <c r="Y703" s="216" t="s">
        <v>292</v>
      </c>
      <c r="Z703" s="129"/>
      <c r="AA703" s="214">
        <v>21745</v>
      </c>
      <c r="AB703" s="215"/>
      <c r="AC703" s="215"/>
      <c r="AD703" s="153"/>
      <c r="AE703" s="173">
        <v>1959</v>
      </c>
      <c r="AF703" s="173" t="s">
        <v>1769</v>
      </c>
      <c r="AG703" s="173">
        <v>1959</v>
      </c>
      <c r="AH703" s="173">
        <v>1950</v>
      </c>
      <c r="AI703" s="173">
        <v>1983</v>
      </c>
      <c r="AJ703" s="189"/>
      <c r="AK703" s="173"/>
      <c r="AL703" s="317" t="s">
        <v>1770</v>
      </c>
      <c r="AM703" s="175" t="s">
        <v>81</v>
      </c>
      <c r="AO703" s="153" t="s">
        <v>144</v>
      </c>
      <c r="AS703" s="153" t="s">
        <v>81</v>
      </c>
      <c r="AT703" s="153" t="s">
        <v>1771</v>
      </c>
      <c r="AU703" s="317"/>
      <c r="AW703" s="153">
        <f t="shared" ca="1" si="12"/>
        <v>74</v>
      </c>
    </row>
    <row r="704" spans="1:49" ht="45" customHeight="1" outlineLevel="1" x14ac:dyDescent="0.2">
      <c r="A704" s="245"/>
      <c r="B704" s="183" t="s">
        <v>55</v>
      </c>
      <c r="E704" s="175" t="s">
        <v>91</v>
      </c>
      <c r="F704" s="153" t="s">
        <v>187</v>
      </c>
      <c r="G704" s="131" t="s">
        <v>188</v>
      </c>
      <c r="H704" s="175" t="s">
        <v>59</v>
      </c>
      <c r="I704" s="183" t="s">
        <v>1789</v>
      </c>
      <c r="J704" s="173">
        <v>1</v>
      </c>
      <c r="K704" s="326" t="s">
        <v>61</v>
      </c>
      <c r="L704" s="339">
        <v>1</v>
      </c>
      <c r="M704" s="183">
        <v>465</v>
      </c>
      <c r="P704" s="163"/>
      <c r="R704" s="153">
        <v>1950</v>
      </c>
      <c r="S704" s="183" t="s">
        <v>62</v>
      </c>
      <c r="T704" s="184"/>
      <c r="U704" s="189"/>
      <c r="V704" s="125"/>
      <c r="W704" s="352" t="s">
        <v>1790</v>
      </c>
      <c r="X704" s="216" t="s">
        <v>64</v>
      </c>
      <c r="Y704" s="216" t="s">
        <v>65</v>
      </c>
      <c r="Z704" s="129" t="s">
        <v>66</v>
      </c>
      <c r="AA704" s="214"/>
      <c r="AB704" s="215"/>
      <c r="AC704" s="215">
        <v>22943</v>
      </c>
      <c r="AD704" s="216"/>
      <c r="AG704" s="173">
        <v>1962</v>
      </c>
      <c r="AH704" s="173">
        <v>1960</v>
      </c>
      <c r="AI704" s="173"/>
      <c r="AJ704" s="189"/>
      <c r="AK704" s="173"/>
      <c r="AL704" s="317"/>
      <c r="AM704" s="175" t="s">
        <v>67</v>
      </c>
      <c r="AQ704" s="131"/>
      <c r="AU704" s="317"/>
      <c r="AV704" s="390"/>
      <c r="AW704" s="153" t="str">
        <f t="shared" ca="1" si="12"/>
        <v/>
      </c>
    </row>
    <row r="705" spans="1:49" ht="45" customHeight="1" x14ac:dyDescent="0.2">
      <c r="A705" s="245"/>
      <c r="B705" s="183" t="s">
        <v>55</v>
      </c>
      <c r="E705" s="175" t="s">
        <v>91</v>
      </c>
      <c r="F705" s="153" t="s">
        <v>92</v>
      </c>
      <c r="G705" s="131" t="s">
        <v>93</v>
      </c>
      <c r="H705" s="175" t="s">
        <v>65</v>
      </c>
      <c r="I705" s="183" t="s">
        <v>1791</v>
      </c>
      <c r="J705" s="173">
        <v>1</v>
      </c>
      <c r="K705" s="326" t="s">
        <v>61</v>
      </c>
      <c r="L705" s="339">
        <v>1</v>
      </c>
      <c r="M705" s="183">
        <v>466</v>
      </c>
      <c r="P705" s="163"/>
      <c r="R705" s="153">
        <v>1950</v>
      </c>
      <c r="S705" s="183" t="s">
        <v>62</v>
      </c>
      <c r="T705" s="184"/>
      <c r="U705" s="189"/>
      <c r="V705" s="125"/>
      <c r="W705" s="352" t="s">
        <v>1792</v>
      </c>
      <c r="X705" s="216" t="s">
        <v>64</v>
      </c>
      <c r="Y705" s="216" t="s">
        <v>65</v>
      </c>
      <c r="Z705" s="129"/>
      <c r="AA705" s="214"/>
      <c r="AB705" s="215">
        <v>20130</v>
      </c>
      <c r="AC705" s="215"/>
      <c r="AD705" s="153"/>
      <c r="AG705" s="173">
        <v>1955</v>
      </c>
      <c r="AH705" s="173">
        <v>1950</v>
      </c>
      <c r="AI705" s="173"/>
      <c r="AJ705" s="189"/>
      <c r="AK705" s="173"/>
      <c r="AL705" s="317"/>
      <c r="AM705" s="175" t="s">
        <v>67</v>
      </c>
      <c r="AQ705" s="131"/>
      <c r="AV705" s="390"/>
      <c r="AW705" s="153" t="str">
        <f t="shared" ca="1" si="12"/>
        <v/>
      </c>
    </row>
    <row r="706" spans="1:49" ht="45" customHeight="1" outlineLevel="1" x14ac:dyDescent="0.2">
      <c r="A706" s="245"/>
      <c r="B706" s="183" t="s">
        <v>55</v>
      </c>
      <c r="E706" s="175" t="s">
        <v>91</v>
      </c>
      <c r="F706" s="153" t="s">
        <v>92</v>
      </c>
      <c r="G706" s="131" t="s">
        <v>93</v>
      </c>
      <c r="H706" s="175" t="s">
        <v>65</v>
      </c>
      <c r="I706" s="183" t="s">
        <v>1793</v>
      </c>
      <c r="J706" s="173">
        <v>1</v>
      </c>
      <c r="K706" s="326" t="s">
        <v>61</v>
      </c>
      <c r="L706" s="339">
        <v>0</v>
      </c>
      <c r="M706" s="183">
        <v>466</v>
      </c>
      <c r="P706" s="163"/>
      <c r="R706" s="153">
        <v>1950</v>
      </c>
      <c r="S706" s="183" t="s">
        <v>62</v>
      </c>
      <c r="T706" s="184"/>
      <c r="U706" s="189"/>
      <c r="V706" s="125"/>
      <c r="W706" s="352" t="s">
        <v>1794</v>
      </c>
      <c r="X706" s="216" t="s">
        <v>64</v>
      </c>
      <c r="Y706" s="216" t="s">
        <v>65</v>
      </c>
      <c r="Z706" s="129" t="s">
        <v>66</v>
      </c>
      <c r="AA706" s="214"/>
      <c r="AB706" s="215">
        <v>19305</v>
      </c>
      <c r="AC706" s="215"/>
      <c r="AD706" s="153"/>
      <c r="AG706" s="173">
        <v>1952</v>
      </c>
      <c r="AH706" s="173">
        <v>1950</v>
      </c>
      <c r="AI706" s="173"/>
      <c r="AJ706" s="189"/>
      <c r="AK706" s="173"/>
      <c r="AL706" s="317"/>
      <c r="AM706" s="175" t="s">
        <v>67</v>
      </c>
      <c r="AQ706" s="131"/>
      <c r="AV706" s="390"/>
      <c r="AW706" s="153" t="str">
        <f t="shared" ca="1" si="12"/>
        <v/>
      </c>
    </row>
    <row r="707" spans="1:49" ht="45" customHeight="1" outlineLevel="1" x14ac:dyDescent="0.2">
      <c r="A707" s="245"/>
      <c r="B707" s="183" t="s">
        <v>55</v>
      </c>
      <c r="E707" s="175" t="s">
        <v>56</v>
      </c>
      <c r="F707" s="153" t="s">
        <v>57</v>
      </c>
      <c r="G707" s="131" t="s">
        <v>1795</v>
      </c>
      <c r="H707" s="175" t="s">
        <v>65</v>
      </c>
      <c r="I707" s="183" t="s">
        <v>1796</v>
      </c>
      <c r="J707" s="173">
        <v>1</v>
      </c>
      <c r="K707" s="326" t="s">
        <v>61</v>
      </c>
      <c r="L707" s="339">
        <v>1</v>
      </c>
      <c r="M707" s="183">
        <v>467</v>
      </c>
      <c r="N707" s="153">
        <v>1952</v>
      </c>
      <c r="P707" s="163"/>
      <c r="R707" s="153">
        <v>1950</v>
      </c>
      <c r="S707" s="183" t="s">
        <v>62</v>
      </c>
      <c r="T707" s="184"/>
      <c r="U707" s="189"/>
      <c r="V707" s="125"/>
      <c r="W707" s="352" t="s">
        <v>1797</v>
      </c>
      <c r="X707" s="216" t="s">
        <v>64</v>
      </c>
      <c r="Y707" s="216" t="s">
        <v>65</v>
      </c>
      <c r="Z707" s="129"/>
      <c r="AA707" s="214"/>
      <c r="AB707" s="215">
        <v>19504</v>
      </c>
      <c r="AC707" s="215"/>
      <c r="AD707" s="153"/>
      <c r="AG707" s="173">
        <v>1953</v>
      </c>
      <c r="AH707" s="173">
        <v>1950</v>
      </c>
      <c r="AI707" s="173"/>
      <c r="AJ707" s="189"/>
      <c r="AK707" s="173"/>
      <c r="AL707" s="317"/>
      <c r="AM707" s="175" t="s">
        <v>67</v>
      </c>
      <c r="AQ707" s="131"/>
      <c r="AU707" s="317"/>
      <c r="AV707" s="390"/>
      <c r="AW707" s="153">
        <f t="shared" ca="1" si="12"/>
        <v>74</v>
      </c>
    </row>
    <row r="708" spans="1:49" ht="45" customHeight="1" x14ac:dyDescent="0.2">
      <c r="A708" s="245"/>
      <c r="B708" s="183" t="s">
        <v>55</v>
      </c>
      <c r="E708" s="175" t="s">
        <v>91</v>
      </c>
      <c r="F708" s="153" t="s">
        <v>187</v>
      </c>
      <c r="G708" s="131" t="s">
        <v>291</v>
      </c>
      <c r="H708" s="175" t="s">
        <v>59</v>
      </c>
      <c r="I708" s="183" t="s">
        <v>1798</v>
      </c>
      <c r="J708" s="173">
        <v>1</v>
      </c>
      <c r="K708" s="326" t="s">
        <v>61</v>
      </c>
      <c r="L708" s="339">
        <v>1</v>
      </c>
      <c r="M708" s="183">
        <v>468</v>
      </c>
      <c r="P708" s="163"/>
      <c r="R708" s="153">
        <v>1950</v>
      </c>
      <c r="S708" s="183" t="s">
        <v>62</v>
      </c>
      <c r="T708" s="184"/>
      <c r="U708" s="189"/>
      <c r="V708" s="125"/>
      <c r="W708" s="352" t="s">
        <v>1799</v>
      </c>
      <c r="X708" s="216" t="s">
        <v>64</v>
      </c>
      <c r="Y708" s="216" t="s">
        <v>65</v>
      </c>
      <c r="Z708" s="129" t="s">
        <v>66</v>
      </c>
      <c r="AA708" s="214"/>
      <c r="AB708" s="215">
        <v>19314</v>
      </c>
      <c r="AC708" s="215">
        <v>19314</v>
      </c>
      <c r="AD708" s="216"/>
      <c r="AG708" s="173">
        <v>1952</v>
      </c>
      <c r="AH708" s="173">
        <v>1950</v>
      </c>
      <c r="AI708" s="173"/>
      <c r="AJ708" s="189"/>
      <c r="AK708" s="173"/>
      <c r="AL708" s="317"/>
      <c r="AM708" s="175" t="s">
        <v>67</v>
      </c>
      <c r="AQ708" s="131"/>
      <c r="AU708" s="317"/>
      <c r="AV708" s="390"/>
      <c r="AW708" s="153" t="str">
        <f t="shared" ca="1" si="12"/>
        <v/>
      </c>
    </row>
    <row r="709" spans="1:49" ht="45" customHeight="1" outlineLevel="1" x14ac:dyDescent="0.2">
      <c r="A709" s="245"/>
      <c r="B709" s="183" t="s">
        <v>55</v>
      </c>
      <c r="C709" s="136" t="s">
        <v>1800</v>
      </c>
      <c r="D709" s="131" t="s">
        <v>1801</v>
      </c>
      <c r="E709" s="175" t="s">
        <v>91</v>
      </c>
      <c r="F709" s="153" t="s">
        <v>187</v>
      </c>
      <c r="G709" s="131" t="s">
        <v>1802</v>
      </c>
      <c r="H709" s="175" t="s">
        <v>59</v>
      </c>
      <c r="I709" s="183" t="s">
        <v>1803</v>
      </c>
      <c r="J709" s="173">
        <v>1</v>
      </c>
      <c r="K709" s="326" t="s">
        <v>135</v>
      </c>
      <c r="L709" s="339">
        <v>1</v>
      </c>
      <c r="M709" s="183">
        <v>469</v>
      </c>
      <c r="N709" s="153">
        <v>1952</v>
      </c>
      <c r="P709" s="163"/>
      <c r="R709" s="153">
        <v>1950</v>
      </c>
      <c r="S709" s="183" t="s">
        <v>136</v>
      </c>
      <c r="T709" s="184"/>
      <c r="U709" s="189"/>
      <c r="V709" s="125"/>
      <c r="W709" s="352" t="s">
        <v>1804</v>
      </c>
      <c r="X709" s="216" t="s">
        <v>64</v>
      </c>
      <c r="Y709" s="216" t="s">
        <v>65</v>
      </c>
      <c r="Z709" s="129" t="s">
        <v>66</v>
      </c>
      <c r="AA709" s="214"/>
      <c r="AB709" s="215"/>
      <c r="AC709" s="215"/>
      <c r="AD709" s="216"/>
      <c r="AE709" s="173">
        <v>2021</v>
      </c>
      <c r="AG709" s="173">
        <v>1953</v>
      </c>
      <c r="AH709" s="173">
        <v>1950</v>
      </c>
      <c r="AI709" s="173"/>
      <c r="AJ709" s="189"/>
      <c r="AK709" s="173"/>
      <c r="AL709" s="317" t="s">
        <v>1805</v>
      </c>
      <c r="AM709" s="175" t="s">
        <v>67</v>
      </c>
      <c r="AQ709" s="131"/>
      <c r="AU709" s="317"/>
      <c r="AV709" s="390"/>
      <c r="AW709" s="153">
        <f t="shared" ca="1" si="12"/>
        <v>74</v>
      </c>
    </row>
    <row r="710" spans="1:49" ht="45" customHeight="1" x14ac:dyDescent="0.2">
      <c r="A710" s="245"/>
      <c r="B710" s="183" t="s">
        <v>55</v>
      </c>
      <c r="C710" s="136" t="s">
        <v>1806</v>
      </c>
      <c r="D710" s="131" t="s">
        <v>1807</v>
      </c>
      <c r="E710" s="175" t="s">
        <v>71</v>
      </c>
      <c r="F710" s="153" t="s">
        <v>91</v>
      </c>
      <c r="G710" s="131" t="s">
        <v>1155</v>
      </c>
      <c r="H710" s="175" t="s">
        <v>59</v>
      </c>
      <c r="I710" s="183" t="s">
        <v>1808</v>
      </c>
      <c r="J710" s="173">
        <v>1</v>
      </c>
      <c r="K710" s="326"/>
      <c r="L710" s="339">
        <v>1</v>
      </c>
      <c r="M710" s="183">
        <v>470</v>
      </c>
      <c r="N710" s="153">
        <v>1952</v>
      </c>
      <c r="P710" s="163"/>
      <c r="R710" s="153">
        <v>1950</v>
      </c>
      <c r="S710" s="183" t="s">
        <v>243</v>
      </c>
      <c r="T710" s="184"/>
      <c r="U710" s="189"/>
      <c r="V710" s="125"/>
      <c r="W710" s="352" t="s">
        <v>70</v>
      </c>
      <c r="X710" s="216" t="s">
        <v>64</v>
      </c>
      <c r="Y710" s="216" t="s">
        <v>65</v>
      </c>
      <c r="Z710" s="129" t="s">
        <v>66</v>
      </c>
      <c r="AA710" s="214"/>
      <c r="AB710" s="215"/>
      <c r="AC710" s="215"/>
      <c r="AD710" s="216"/>
      <c r="AI710" s="173"/>
      <c r="AJ710" s="216">
        <v>42704</v>
      </c>
      <c r="AK710" s="173">
        <v>2010</v>
      </c>
      <c r="AL710" s="317"/>
      <c r="AQ710" s="131"/>
      <c r="AU710" s="317"/>
      <c r="AV710" s="390"/>
      <c r="AW710" s="153">
        <f t="shared" ca="1" si="12"/>
        <v>74</v>
      </c>
    </row>
    <row r="711" spans="1:49" ht="45" customHeight="1" x14ac:dyDescent="0.2">
      <c r="A711" s="245"/>
      <c r="B711" s="183" t="s">
        <v>55</v>
      </c>
      <c r="D711" s="131" t="s">
        <v>7981</v>
      </c>
      <c r="E711" s="175" t="s">
        <v>1055</v>
      </c>
      <c r="F711" s="153" t="s">
        <v>1056</v>
      </c>
      <c r="G711" s="131" t="s">
        <v>1287</v>
      </c>
      <c r="H711" s="175" t="s">
        <v>59</v>
      </c>
      <c r="I711" s="183" t="s">
        <v>995</v>
      </c>
      <c r="J711" s="173">
        <v>1</v>
      </c>
      <c r="K711" s="326" t="s">
        <v>61</v>
      </c>
      <c r="L711" s="339">
        <v>1</v>
      </c>
      <c r="M711" s="183">
        <v>471</v>
      </c>
      <c r="N711" s="153">
        <v>1952</v>
      </c>
      <c r="P711" s="163"/>
      <c r="R711" s="153">
        <v>1950</v>
      </c>
      <c r="S711" s="183" t="s">
        <v>62</v>
      </c>
      <c r="T711" s="184"/>
      <c r="U711" s="189"/>
      <c r="V711" s="125"/>
      <c r="W711" s="352" t="s">
        <v>1809</v>
      </c>
      <c r="X711" s="216" t="s">
        <v>64</v>
      </c>
      <c r="Y711" s="216" t="s">
        <v>65</v>
      </c>
      <c r="Z711" s="129" t="s">
        <v>66</v>
      </c>
      <c r="AA711" s="214"/>
      <c r="AB711" s="215"/>
      <c r="AC711" s="215">
        <v>19668</v>
      </c>
      <c r="AD711" s="216"/>
      <c r="AG711" s="173">
        <v>1953</v>
      </c>
      <c r="AH711" s="173">
        <v>1950</v>
      </c>
      <c r="AI711" s="173"/>
      <c r="AJ711" s="189"/>
      <c r="AK711" s="173"/>
      <c r="AL711" s="317"/>
      <c r="AM711" s="175" t="s">
        <v>67</v>
      </c>
      <c r="AQ711" s="131"/>
      <c r="AU711" s="317"/>
      <c r="AV711" s="390"/>
      <c r="AW711" s="153">
        <f t="shared" ca="1" si="12"/>
        <v>74</v>
      </c>
    </row>
    <row r="712" spans="1:49" ht="45" customHeight="1" collapsed="1" x14ac:dyDescent="0.2">
      <c r="A712" s="245"/>
      <c r="B712" s="183" t="s">
        <v>55</v>
      </c>
      <c r="E712" s="175" t="s">
        <v>91</v>
      </c>
      <c r="F712" s="153" t="s">
        <v>187</v>
      </c>
      <c r="G712" s="131" t="s">
        <v>188</v>
      </c>
      <c r="H712" s="175" t="s">
        <v>65</v>
      </c>
      <c r="I712" s="183" t="s">
        <v>1810</v>
      </c>
      <c r="J712" s="173">
        <v>1</v>
      </c>
      <c r="K712" s="326" t="s">
        <v>61</v>
      </c>
      <c r="L712" s="339">
        <v>1</v>
      </c>
      <c r="M712" s="183">
        <v>472</v>
      </c>
      <c r="P712" s="163"/>
      <c r="R712" s="153">
        <v>1950</v>
      </c>
      <c r="S712" s="183" t="s">
        <v>62</v>
      </c>
      <c r="T712" s="184"/>
      <c r="U712" s="189"/>
      <c r="V712" s="125"/>
      <c r="W712" s="352" t="s">
        <v>1811</v>
      </c>
      <c r="X712" s="216" t="s">
        <v>64</v>
      </c>
      <c r="Y712" s="216" t="s">
        <v>65</v>
      </c>
      <c r="Z712" s="129"/>
      <c r="AA712" s="214"/>
      <c r="AB712" s="215">
        <v>23202</v>
      </c>
      <c r="AC712" s="215"/>
      <c r="AD712" s="153"/>
      <c r="AG712" s="173">
        <v>1963</v>
      </c>
      <c r="AH712" s="173">
        <v>1960</v>
      </c>
      <c r="AI712" s="173"/>
      <c r="AJ712" s="189"/>
      <c r="AK712" s="173"/>
      <c r="AL712" s="317"/>
      <c r="AM712" s="175" t="s">
        <v>67</v>
      </c>
      <c r="AQ712" s="131"/>
      <c r="AU712" s="317"/>
      <c r="AV712" s="390"/>
      <c r="AW712" s="153" t="str">
        <f t="shared" ca="1" si="12"/>
        <v/>
      </c>
    </row>
    <row r="713" spans="1:49" ht="45" customHeight="1" outlineLevel="1" x14ac:dyDescent="0.2">
      <c r="A713" s="245"/>
      <c r="B713" s="183" t="s">
        <v>55</v>
      </c>
      <c r="E713" s="175" t="s">
        <v>71</v>
      </c>
      <c r="F713" s="153" t="s">
        <v>224</v>
      </c>
      <c r="G713" s="131" t="s">
        <v>584</v>
      </c>
      <c r="H713" s="175" t="s">
        <v>59</v>
      </c>
      <c r="I713" s="183" t="s">
        <v>1812</v>
      </c>
      <c r="J713" s="173">
        <v>1</v>
      </c>
      <c r="K713" s="326" t="s">
        <v>61</v>
      </c>
      <c r="L713" s="339">
        <v>1</v>
      </c>
      <c r="M713" s="183">
        <v>473</v>
      </c>
      <c r="N713" s="153">
        <v>1953</v>
      </c>
      <c r="P713" s="163"/>
      <c r="R713" s="153">
        <v>1950</v>
      </c>
      <c r="S713" s="183" t="s">
        <v>62</v>
      </c>
      <c r="T713" s="184"/>
      <c r="U713" s="189"/>
      <c r="V713" s="125"/>
      <c r="W713" s="352" t="s">
        <v>1813</v>
      </c>
      <c r="X713" s="216" t="s">
        <v>64</v>
      </c>
      <c r="Y713" s="216" t="s">
        <v>65</v>
      </c>
      <c r="Z713" s="129" t="s">
        <v>66</v>
      </c>
      <c r="AA713" s="214"/>
      <c r="AB713" s="215"/>
      <c r="AC713" s="215">
        <v>20131</v>
      </c>
      <c r="AD713" s="216"/>
      <c r="AG713" s="173">
        <v>1955</v>
      </c>
      <c r="AH713" s="173">
        <v>1950</v>
      </c>
      <c r="AI713" s="173"/>
      <c r="AJ713" s="189"/>
      <c r="AK713" s="173"/>
      <c r="AL713" s="317"/>
      <c r="AM713" s="175" t="s">
        <v>67</v>
      </c>
      <c r="AQ713" s="131"/>
      <c r="AU713" s="317"/>
      <c r="AV713" s="390"/>
      <c r="AW713" s="153">
        <f t="shared" ca="1" si="12"/>
        <v>73</v>
      </c>
    </row>
    <row r="714" spans="1:49" ht="45" customHeight="1" x14ac:dyDescent="0.2">
      <c r="A714" s="307">
        <v>42747</v>
      </c>
      <c r="B714" s="183" t="s">
        <v>198</v>
      </c>
      <c r="C714" s="443" t="s">
        <v>1814</v>
      </c>
      <c r="D714" s="155" t="s">
        <v>1815</v>
      </c>
      <c r="E714" s="175" t="s">
        <v>91</v>
      </c>
      <c r="F714" s="153" t="s">
        <v>187</v>
      </c>
      <c r="G714" s="131" t="s">
        <v>1816</v>
      </c>
      <c r="H714" s="175" t="s">
        <v>59</v>
      </c>
      <c r="I714" s="183" t="s">
        <v>1817</v>
      </c>
      <c r="J714" s="173">
        <v>1</v>
      </c>
      <c r="K714" s="330"/>
      <c r="L714" s="339">
        <v>1</v>
      </c>
      <c r="M714" s="183">
        <v>474</v>
      </c>
      <c r="N714" s="153">
        <v>1952</v>
      </c>
      <c r="P714" s="163"/>
      <c r="R714" s="153">
        <v>1950</v>
      </c>
      <c r="S714" s="183" t="s">
        <v>288</v>
      </c>
      <c r="T714" s="184" t="s">
        <v>1116</v>
      </c>
      <c r="U714" s="189"/>
      <c r="V714" s="125"/>
      <c r="W714" s="255" t="s">
        <v>70</v>
      </c>
      <c r="X714" s="216" t="s">
        <v>64</v>
      </c>
      <c r="Y714" s="216" t="s">
        <v>65</v>
      </c>
      <c r="Z714" s="129" t="s">
        <v>66</v>
      </c>
      <c r="AA714" s="224"/>
      <c r="AB714" s="225"/>
      <c r="AC714" s="225"/>
      <c r="AD714" s="226"/>
      <c r="AE714" s="227">
        <v>1953</v>
      </c>
      <c r="AF714" s="173">
        <v>17</v>
      </c>
      <c r="AG714" s="227"/>
      <c r="AH714" s="227"/>
      <c r="AI714" s="227"/>
      <c r="AJ714" s="232"/>
      <c r="AK714" s="227"/>
      <c r="AL714" s="321" t="s">
        <v>1818</v>
      </c>
      <c r="AO714" s="167"/>
      <c r="AP714" s="167"/>
      <c r="AQ714" s="155"/>
      <c r="AR714" s="234"/>
      <c r="AS714" s="167"/>
      <c r="AT714" s="167"/>
      <c r="AU714" s="322"/>
      <c r="AV714" s="394"/>
      <c r="AW714" s="153">
        <f t="shared" ca="1" si="12"/>
        <v>74</v>
      </c>
    </row>
    <row r="715" spans="1:49" ht="45" customHeight="1" x14ac:dyDescent="0.2">
      <c r="A715" s="245"/>
      <c r="B715" s="183" t="s">
        <v>55</v>
      </c>
      <c r="E715" s="175" t="s">
        <v>91</v>
      </c>
      <c r="F715" s="153" t="s">
        <v>187</v>
      </c>
      <c r="G715" s="131" t="s">
        <v>1819</v>
      </c>
      <c r="H715" s="175" t="s">
        <v>59</v>
      </c>
      <c r="I715" s="183" t="s">
        <v>1820</v>
      </c>
      <c r="J715" s="173">
        <v>1</v>
      </c>
      <c r="K715" s="326" t="s">
        <v>61</v>
      </c>
      <c r="L715" s="339">
        <v>1</v>
      </c>
      <c r="M715" s="183">
        <v>475</v>
      </c>
      <c r="P715" s="163"/>
      <c r="R715" s="153">
        <v>1950</v>
      </c>
      <c r="S715" s="183" t="s">
        <v>62</v>
      </c>
      <c r="T715" s="184"/>
      <c r="U715" s="189"/>
      <c r="V715" s="125"/>
      <c r="W715" s="352" t="s">
        <v>1821</v>
      </c>
      <c r="X715" s="216" t="s">
        <v>64</v>
      </c>
      <c r="Y715" s="216" t="s">
        <v>65</v>
      </c>
      <c r="Z715" s="129" t="s">
        <v>66</v>
      </c>
      <c r="AA715" s="214"/>
      <c r="AB715" s="215"/>
      <c r="AC715" s="215">
        <v>19435</v>
      </c>
      <c r="AD715" s="216"/>
      <c r="AG715" s="173">
        <v>1953</v>
      </c>
      <c r="AH715" s="173">
        <v>1950</v>
      </c>
      <c r="AI715" s="173"/>
      <c r="AJ715" s="189"/>
      <c r="AK715" s="173"/>
      <c r="AL715" s="317"/>
      <c r="AM715" s="175" t="s">
        <v>67</v>
      </c>
      <c r="AQ715" s="131"/>
      <c r="AU715" s="317"/>
      <c r="AV715" s="390"/>
      <c r="AW715" s="153" t="str">
        <f t="shared" ca="1" si="12"/>
        <v/>
      </c>
    </row>
    <row r="716" spans="1:49" ht="45" customHeight="1" collapsed="1" x14ac:dyDescent="0.2">
      <c r="A716" s="245"/>
      <c r="B716" s="183" t="s">
        <v>55</v>
      </c>
      <c r="E716" s="318" t="s">
        <v>91</v>
      </c>
      <c r="F716" s="154" t="s">
        <v>187</v>
      </c>
      <c r="G716" s="418" t="s">
        <v>1822</v>
      </c>
      <c r="H716" s="318" t="s">
        <v>263</v>
      </c>
      <c r="I716" s="202" t="s">
        <v>1823</v>
      </c>
      <c r="J716" s="173">
        <v>1</v>
      </c>
      <c r="K716" s="326" t="s">
        <v>61</v>
      </c>
      <c r="L716" s="339">
        <v>1</v>
      </c>
      <c r="M716" s="183">
        <v>476</v>
      </c>
      <c r="N716" s="153">
        <v>1953</v>
      </c>
      <c r="P716" s="163"/>
      <c r="R716" s="153">
        <v>1950</v>
      </c>
      <c r="S716" s="183" t="s">
        <v>62</v>
      </c>
      <c r="T716" s="184"/>
      <c r="U716" s="189"/>
      <c r="V716" s="125"/>
      <c r="W716" s="318" t="s">
        <v>1824</v>
      </c>
      <c r="X716" s="283" t="s">
        <v>64</v>
      </c>
      <c r="Y716" s="283" t="s">
        <v>76</v>
      </c>
      <c r="Z716" s="351" t="s">
        <v>266</v>
      </c>
      <c r="AA716" s="214"/>
      <c r="AB716" s="215">
        <v>32307</v>
      </c>
      <c r="AC716" s="215">
        <v>32307</v>
      </c>
      <c r="AD716" s="216"/>
      <c r="AE716" s="173">
        <v>1986</v>
      </c>
      <c r="AF716" s="173">
        <v>125</v>
      </c>
      <c r="AG716" s="173">
        <v>1988</v>
      </c>
      <c r="AH716" s="173">
        <v>1980</v>
      </c>
      <c r="AI716" s="173"/>
      <c r="AJ716" s="189"/>
      <c r="AK716" s="173"/>
      <c r="AL716" s="317"/>
      <c r="AM716" s="175" t="s">
        <v>61</v>
      </c>
      <c r="AQ716" s="131"/>
      <c r="AU716" s="317" t="s">
        <v>1825</v>
      </c>
      <c r="AV716" s="390"/>
      <c r="AW716" s="153">
        <f t="shared" ca="1" si="12"/>
        <v>73</v>
      </c>
    </row>
    <row r="717" spans="1:49" ht="45" customHeight="1" outlineLevel="1" x14ac:dyDescent="0.2">
      <c r="A717" s="245"/>
      <c r="B717" s="183" t="s">
        <v>55</v>
      </c>
      <c r="C717" s="136" t="s">
        <v>1826</v>
      </c>
      <c r="E717" s="175" t="s">
        <v>56</v>
      </c>
      <c r="F717" s="153" t="s">
        <v>57</v>
      </c>
      <c r="G717" s="131" t="s">
        <v>1795</v>
      </c>
      <c r="H717" s="175" t="s">
        <v>65</v>
      </c>
      <c r="I717" s="183" t="s">
        <v>1827</v>
      </c>
      <c r="J717" s="173">
        <v>1</v>
      </c>
      <c r="K717" s="326"/>
      <c r="L717" s="339">
        <v>1</v>
      </c>
      <c r="M717" s="183">
        <v>477</v>
      </c>
      <c r="P717" s="163"/>
      <c r="R717" s="153">
        <v>1950</v>
      </c>
      <c r="S717" s="183" t="s">
        <v>243</v>
      </c>
      <c r="T717" s="184"/>
      <c r="U717" s="189"/>
      <c r="V717" s="125"/>
      <c r="W717" s="352" t="s">
        <v>70</v>
      </c>
      <c r="X717" s="216" t="s">
        <v>64</v>
      </c>
      <c r="Y717" s="216" t="s">
        <v>65</v>
      </c>
      <c r="Z717" s="129"/>
      <c r="AA717" s="214"/>
      <c r="AB717" s="215"/>
      <c r="AC717" s="215"/>
      <c r="AD717" s="216"/>
      <c r="AI717" s="173"/>
      <c r="AJ717" s="237">
        <v>22922</v>
      </c>
      <c r="AK717" s="173">
        <v>1960</v>
      </c>
      <c r="AL717" s="317"/>
      <c r="AQ717" s="131"/>
      <c r="AU717" s="317"/>
      <c r="AV717" s="390"/>
      <c r="AW717" s="153" t="str">
        <f t="shared" ca="1" si="12"/>
        <v/>
      </c>
    </row>
    <row r="718" spans="1:49" ht="45" customHeight="1" outlineLevel="1" collapsed="1" x14ac:dyDescent="0.2">
      <c r="A718" s="245"/>
      <c r="B718" s="183" t="s">
        <v>55</v>
      </c>
      <c r="C718" s="136" t="s">
        <v>1828</v>
      </c>
      <c r="E718" s="175" t="s">
        <v>91</v>
      </c>
      <c r="F718" s="153" t="s">
        <v>916</v>
      </c>
      <c r="G718" s="131" t="s">
        <v>1558</v>
      </c>
      <c r="H718" s="175" t="s">
        <v>59</v>
      </c>
      <c r="I718" s="183" t="s">
        <v>1829</v>
      </c>
      <c r="J718" s="173">
        <v>1</v>
      </c>
      <c r="K718" s="326"/>
      <c r="L718" s="339">
        <v>1</v>
      </c>
      <c r="M718" s="183">
        <v>478</v>
      </c>
      <c r="P718" s="163"/>
      <c r="R718" s="153">
        <v>1950</v>
      </c>
      <c r="S718" s="183" t="s">
        <v>243</v>
      </c>
      <c r="T718" s="184"/>
      <c r="U718" s="189"/>
      <c r="V718" s="125"/>
      <c r="W718" s="352" t="s">
        <v>70</v>
      </c>
      <c r="X718" s="216" t="s">
        <v>64</v>
      </c>
      <c r="Y718" s="216" t="s">
        <v>65</v>
      </c>
      <c r="Z718" s="129" t="s">
        <v>66</v>
      </c>
      <c r="AA718" s="214"/>
      <c r="AB718" s="215"/>
      <c r="AC718" s="215"/>
      <c r="AD718" s="216"/>
      <c r="AI718" s="173"/>
      <c r="AJ718" s="237">
        <v>36346</v>
      </c>
      <c r="AK718" s="173">
        <v>1990</v>
      </c>
      <c r="AL718" s="317"/>
      <c r="AQ718" s="131"/>
      <c r="AU718" s="317"/>
      <c r="AV718" s="390"/>
      <c r="AW718" s="153" t="str">
        <f t="shared" ca="1" si="12"/>
        <v/>
      </c>
    </row>
    <row r="719" spans="1:49" ht="45" customHeight="1" x14ac:dyDescent="0.2">
      <c r="A719" s="245"/>
      <c r="B719" s="183" t="s">
        <v>55</v>
      </c>
      <c r="C719" s="136" t="s">
        <v>1240</v>
      </c>
      <c r="E719" s="175" t="s">
        <v>91</v>
      </c>
      <c r="F719" s="153" t="s">
        <v>92</v>
      </c>
      <c r="G719" s="131" t="s">
        <v>93</v>
      </c>
      <c r="H719" s="175" t="s">
        <v>487</v>
      </c>
      <c r="I719" s="183" t="s">
        <v>1830</v>
      </c>
      <c r="J719" s="173">
        <v>1</v>
      </c>
      <c r="L719" s="339">
        <v>1</v>
      </c>
      <c r="M719" s="183">
        <v>479</v>
      </c>
      <c r="N719" s="153">
        <v>1950</v>
      </c>
      <c r="P719" s="163"/>
      <c r="R719" s="153">
        <v>1950</v>
      </c>
      <c r="S719" s="183" t="s">
        <v>243</v>
      </c>
      <c r="T719" s="184"/>
      <c r="U719" s="189">
        <v>38044</v>
      </c>
      <c r="V719" s="125"/>
      <c r="W719" s="352" t="s">
        <v>70</v>
      </c>
      <c r="X719" s="216" t="s">
        <v>64</v>
      </c>
      <c r="Y719" s="216" t="s">
        <v>518</v>
      </c>
      <c r="Z719" s="129"/>
      <c r="AI719" s="173"/>
      <c r="AJ719" s="237">
        <v>38044</v>
      </c>
      <c r="AK719" s="173">
        <v>2000</v>
      </c>
      <c r="AL719" s="317"/>
      <c r="AQ719" s="131"/>
      <c r="AV719" s="390"/>
      <c r="AW719" s="153">
        <f t="shared" ca="1" si="12"/>
        <v>76</v>
      </c>
    </row>
    <row r="720" spans="1:49" ht="45" customHeight="1" x14ac:dyDescent="0.2">
      <c r="A720" s="245"/>
      <c r="B720" s="183" t="s">
        <v>55</v>
      </c>
      <c r="E720" s="175" t="s">
        <v>71</v>
      </c>
      <c r="F720" s="153" t="s">
        <v>180</v>
      </c>
      <c r="G720" s="131" t="s">
        <v>181</v>
      </c>
      <c r="H720" s="175" t="s">
        <v>59</v>
      </c>
      <c r="I720" s="183" t="s">
        <v>1831</v>
      </c>
      <c r="J720" s="173">
        <v>1</v>
      </c>
      <c r="K720" s="326" t="s">
        <v>61</v>
      </c>
      <c r="L720" s="339">
        <v>1</v>
      </c>
      <c r="M720" s="183">
        <v>480</v>
      </c>
      <c r="N720" s="153">
        <v>1951</v>
      </c>
      <c r="P720" s="163"/>
      <c r="R720" s="153">
        <v>1950</v>
      </c>
      <c r="S720" s="183" t="s">
        <v>62</v>
      </c>
      <c r="T720" s="184"/>
      <c r="U720" s="189"/>
      <c r="V720" s="125"/>
      <c r="W720" s="352" t="s">
        <v>1832</v>
      </c>
      <c r="X720" s="216" t="s">
        <v>64</v>
      </c>
      <c r="Y720" s="216" t="s">
        <v>65</v>
      </c>
      <c r="Z720" s="129" t="s">
        <v>66</v>
      </c>
      <c r="AA720" s="214"/>
      <c r="AB720" s="215">
        <v>29319</v>
      </c>
      <c r="AC720" s="215">
        <v>29319</v>
      </c>
      <c r="AD720" s="216"/>
      <c r="AE720" s="173">
        <v>1978</v>
      </c>
      <c r="AF720" s="173">
        <v>79</v>
      </c>
      <c r="AG720" s="173">
        <v>1980</v>
      </c>
      <c r="AH720" s="173">
        <v>1980</v>
      </c>
      <c r="AI720" s="173"/>
      <c r="AJ720" s="189"/>
      <c r="AK720" s="173"/>
      <c r="AL720" s="317"/>
      <c r="AM720" s="175" t="s">
        <v>67</v>
      </c>
      <c r="AQ720" s="131"/>
      <c r="AU720" s="317"/>
      <c r="AV720" s="390"/>
      <c r="AW720" s="153">
        <f t="shared" ca="1" si="12"/>
        <v>75</v>
      </c>
    </row>
    <row r="721" spans="1:49" ht="45" customHeight="1" x14ac:dyDescent="0.2">
      <c r="A721" s="245"/>
      <c r="B721" s="183" t="s">
        <v>55</v>
      </c>
      <c r="C721" s="136" t="s">
        <v>1833</v>
      </c>
      <c r="E721" s="175" t="s">
        <v>1055</v>
      </c>
      <c r="F721" s="153" t="s">
        <v>1056</v>
      </c>
      <c r="G721" s="131" t="s">
        <v>1834</v>
      </c>
      <c r="H721" s="175" t="s">
        <v>59</v>
      </c>
      <c r="I721" s="203" t="s">
        <v>1835</v>
      </c>
      <c r="J721" s="173">
        <v>1</v>
      </c>
      <c r="K721" s="327"/>
      <c r="L721" s="339">
        <v>1</v>
      </c>
      <c r="M721" s="183">
        <v>481</v>
      </c>
      <c r="N721" s="153">
        <v>1953</v>
      </c>
      <c r="P721" s="163"/>
      <c r="R721" s="153">
        <v>1950</v>
      </c>
      <c r="S721" s="183" t="s">
        <v>243</v>
      </c>
      <c r="T721" s="184"/>
      <c r="U721" s="189"/>
      <c r="V721" s="125"/>
      <c r="W721" s="352" t="s">
        <v>70</v>
      </c>
      <c r="X721" s="216" t="s">
        <v>64</v>
      </c>
      <c r="Y721" s="216" t="s">
        <v>65</v>
      </c>
      <c r="Z721" s="129" t="s">
        <v>66</v>
      </c>
      <c r="AA721" s="214"/>
      <c r="AB721" s="215"/>
      <c r="AC721" s="215"/>
      <c r="AD721" s="153"/>
      <c r="AI721" s="173"/>
      <c r="AJ721" s="237">
        <v>41354</v>
      </c>
      <c r="AK721" s="173">
        <v>2010</v>
      </c>
      <c r="AL721" s="317"/>
      <c r="AQ721" s="131"/>
      <c r="AU721" s="317"/>
      <c r="AV721" s="390"/>
      <c r="AW721" s="153">
        <f t="shared" ca="1" si="12"/>
        <v>73</v>
      </c>
    </row>
    <row r="722" spans="1:49" ht="45" customHeight="1" outlineLevel="1" collapsed="1" x14ac:dyDescent="0.2">
      <c r="A722" s="245"/>
      <c r="B722" s="183" t="s">
        <v>198</v>
      </c>
      <c r="C722" s="136" t="s">
        <v>1836</v>
      </c>
      <c r="D722" s="166" t="s">
        <v>1837</v>
      </c>
      <c r="E722" s="175" t="s">
        <v>91</v>
      </c>
      <c r="F722" s="153" t="s">
        <v>698</v>
      </c>
      <c r="G722" s="131" t="s">
        <v>1838</v>
      </c>
      <c r="H722" s="175" t="s">
        <v>59</v>
      </c>
      <c r="I722" s="183" t="s">
        <v>1839</v>
      </c>
      <c r="J722" s="173">
        <v>1</v>
      </c>
      <c r="K722" s="327"/>
      <c r="L722" s="339">
        <v>1</v>
      </c>
      <c r="M722" s="183">
        <v>482</v>
      </c>
      <c r="N722" s="153">
        <v>1953</v>
      </c>
      <c r="P722" s="163"/>
      <c r="R722" s="153">
        <v>1950</v>
      </c>
      <c r="S722" s="183" t="s">
        <v>288</v>
      </c>
      <c r="T722" s="184"/>
      <c r="U722" s="189"/>
      <c r="V722" s="125"/>
      <c r="W722" s="255" t="s">
        <v>70</v>
      </c>
      <c r="X722" s="216" t="s">
        <v>64</v>
      </c>
      <c r="Y722" s="216" t="s">
        <v>65</v>
      </c>
      <c r="Z722" s="129" t="s">
        <v>66</v>
      </c>
      <c r="AA722" s="214"/>
      <c r="AB722" s="215"/>
      <c r="AC722" s="215"/>
      <c r="AD722" s="153"/>
      <c r="AI722" s="173"/>
      <c r="AJ722" s="189"/>
      <c r="AK722" s="173"/>
      <c r="AL722" s="317"/>
      <c r="AQ722" s="131"/>
      <c r="AU722" s="317"/>
      <c r="AV722" s="390"/>
      <c r="AW722" s="153">
        <f t="shared" ca="1" si="12"/>
        <v>73</v>
      </c>
    </row>
    <row r="723" spans="1:49" ht="45" customHeight="1" outlineLevel="1" x14ac:dyDescent="0.2">
      <c r="A723" s="245"/>
      <c r="B723" s="183" t="s">
        <v>55</v>
      </c>
      <c r="C723" s="136" t="s">
        <v>1840</v>
      </c>
      <c r="E723" s="175" t="s">
        <v>91</v>
      </c>
      <c r="F723" s="153" t="s">
        <v>187</v>
      </c>
      <c r="G723" s="131" t="s">
        <v>1841</v>
      </c>
      <c r="H723" s="175" t="s">
        <v>59</v>
      </c>
      <c r="I723" s="183" t="s">
        <v>1842</v>
      </c>
      <c r="J723" s="173">
        <v>1</v>
      </c>
      <c r="K723" s="327"/>
      <c r="L723" s="339">
        <v>1</v>
      </c>
      <c r="M723" s="183">
        <v>483</v>
      </c>
      <c r="P723" s="163"/>
      <c r="R723" s="153">
        <v>1950</v>
      </c>
      <c r="S723" s="183" t="s">
        <v>243</v>
      </c>
      <c r="T723" s="184"/>
      <c r="U723" s="189"/>
      <c r="V723" s="125"/>
      <c r="W723" s="352" t="s">
        <v>70</v>
      </c>
      <c r="X723" s="216" t="s">
        <v>64</v>
      </c>
      <c r="Y723" s="216" t="s">
        <v>65</v>
      </c>
      <c r="Z723" s="129" t="s">
        <v>66</v>
      </c>
      <c r="AA723" s="214"/>
      <c r="AB723" s="215"/>
      <c r="AC723" s="215"/>
      <c r="AD723" s="153"/>
      <c r="AI723" s="173"/>
      <c r="AJ723" s="237">
        <v>22984</v>
      </c>
      <c r="AK723" s="173">
        <v>1960</v>
      </c>
      <c r="AL723" s="317"/>
      <c r="AQ723" s="131"/>
      <c r="AU723" s="317"/>
      <c r="AV723" s="390"/>
      <c r="AW723" s="153" t="str">
        <f t="shared" ca="1" si="12"/>
        <v/>
      </c>
    </row>
    <row r="724" spans="1:49" ht="45" customHeight="1" outlineLevel="1" x14ac:dyDescent="0.2">
      <c r="A724" s="245"/>
      <c r="B724" s="183" t="s">
        <v>55</v>
      </c>
      <c r="E724" s="175" t="s">
        <v>688</v>
      </c>
      <c r="F724" s="153" t="s">
        <v>689</v>
      </c>
      <c r="G724" s="131" t="s">
        <v>1843</v>
      </c>
      <c r="H724" s="175" t="s">
        <v>65</v>
      </c>
      <c r="I724" s="183" t="s">
        <v>1844</v>
      </c>
      <c r="J724" s="173">
        <v>1</v>
      </c>
      <c r="K724" s="326" t="s">
        <v>61</v>
      </c>
      <c r="L724" s="339">
        <v>1</v>
      </c>
      <c r="M724" s="183">
        <v>484</v>
      </c>
      <c r="N724" s="153">
        <v>1952</v>
      </c>
      <c r="P724" s="163"/>
      <c r="R724" s="153">
        <v>1950</v>
      </c>
      <c r="S724" s="183" t="s">
        <v>62</v>
      </c>
      <c r="T724" s="184"/>
      <c r="U724" s="189"/>
      <c r="V724" s="125"/>
      <c r="W724" s="352" t="s">
        <v>1845</v>
      </c>
      <c r="X724" s="216" t="s">
        <v>64</v>
      </c>
      <c r="Y724" s="216" t="s">
        <v>65</v>
      </c>
      <c r="Z724" s="129"/>
      <c r="AA724" s="214"/>
      <c r="AB724" s="215">
        <v>23197</v>
      </c>
      <c r="AC724" s="215"/>
      <c r="AD724" s="153"/>
      <c r="AE724" s="173">
        <v>1963</v>
      </c>
      <c r="AF724" s="173">
        <v>41</v>
      </c>
      <c r="AG724" s="173">
        <v>1963</v>
      </c>
      <c r="AH724" s="173">
        <v>1960</v>
      </c>
      <c r="AI724" s="173"/>
      <c r="AJ724" s="189"/>
      <c r="AK724" s="173"/>
      <c r="AL724" s="317"/>
      <c r="AM724" s="175" t="s">
        <v>67</v>
      </c>
      <c r="AO724" s="153" t="s">
        <v>144</v>
      </c>
      <c r="AP724" s="153" t="s">
        <v>112</v>
      </c>
      <c r="AQ724" s="131" t="s">
        <v>112</v>
      </c>
      <c r="AU724" s="317"/>
      <c r="AV724" s="390"/>
      <c r="AW724" s="153">
        <f t="shared" ca="1" si="12"/>
        <v>74</v>
      </c>
    </row>
    <row r="725" spans="1:49" ht="45" customHeight="1" x14ac:dyDescent="0.2">
      <c r="A725" s="245"/>
      <c r="B725" s="183" t="s">
        <v>55</v>
      </c>
      <c r="E725" s="318" t="s">
        <v>91</v>
      </c>
      <c r="F725" s="154" t="s">
        <v>187</v>
      </c>
      <c r="G725" s="418" t="s">
        <v>319</v>
      </c>
      <c r="H725" s="318" t="s">
        <v>76</v>
      </c>
      <c r="I725" s="205" t="s">
        <v>1846</v>
      </c>
      <c r="J725" s="173">
        <v>1</v>
      </c>
      <c r="K725" s="326" t="s">
        <v>61</v>
      </c>
      <c r="L725" s="339">
        <v>1</v>
      </c>
      <c r="M725" s="183">
        <v>485</v>
      </c>
      <c r="N725" s="153">
        <v>1953</v>
      </c>
      <c r="P725" s="163"/>
      <c r="R725" s="153">
        <v>1950</v>
      </c>
      <c r="S725" s="183" t="s">
        <v>62</v>
      </c>
      <c r="T725" s="184"/>
      <c r="U725" s="189"/>
      <c r="V725" s="125"/>
      <c r="W725" s="318" t="s">
        <v>1847</v>
      </c>
      <c r="X725" s="283" t="s">
        <v>64</v>
      </c>
      <c r="Y725" s="283" t="s">
        <v>76</v>
      </c>
      <c r="Z725" s="351"/>
      <c r="AA725" s="214">
        <v>23769</v>
      </c>
      <c r="AB725" s="215">
        <v>23769</v>
      </c>
      <c r="AC725" s="215"/>
      <c r="AD725" s="153"/>
      <c r="AG725" s="173">
        <v>1965</v>
      </c>
      <c r="AH725" s="173">
        <v>1960</v>
      </c>
      <c r="AI725" s="173"/>
      <c r="AJ725" s="189"/>
      <c r="AK725" s="173"/>
      <c r="AL725" s="317"/>
      <c r="AM725" s="175" t="s">
        <v>81</v>
      </c>
      <c r="AO725" s="153" t="s">
        <v>144</v>
      </c>
      <c r="AQ725" s="131"/>
      <c r="AU725" s="317"/>
      <c r="AV725" s="390"/>
      <c r="AW725" s="153">
        <f t="shared" ca="1" si="12"/>
        <v>73</v>
      </c>
    </row>
    <row r="726" spans="1:49" ht="45" customHeight="1" x14ac:dyDescent="0.2">
      <c r="A726" s="245"/>
      <c r="B726" s="183" t="s">
        <v>55</v>
      </c>
      <c r="C726" s="136" t="s">
        <v>1848</v>
      </c>
      <c r="E726" s="175" t="s">
        <v>71</v>
      </c>
      <c r="F726" s="153" t="s">
        <v>180</v>
      </c>
      <c r="G726" s="131" t="s">
        <v>181</v>
      </c>
      <c r="H726" s="175" t="s">
        <v>59</v>
      </c>
      <c r="I726" s="183" t="s">
        <v>1849</v>
      </c>
      <c r="J726" s="173">
        <v>1</v>
      </c>
      <c r="K726" s="327"/>
      <c r="L726" s="339">
        <v>1</v>
      </c>
      <c r="M726" s="183">
        <v>486</v>
      </c>
      <c r="P726" s="163"/>
      <c r="R726" s="153">
        <v>1950</v>
      </c>
      <c r="S726" s="183" t="s">
        <v>243</v>
      </c>
      <c r="T726" s="184"/>
      <c r="U726" s="189"/>
      <c r="V726" s="125"/>
      <c r="W726" s="352" t="s">
        <v>70</v>
      </c>
      <c r="X726" s="216" t="s">
        <v>64</v>
      </c>
      <c r="Y726" s="216" t="s">
        <v>65</v>
      </c>
      <c r="Z726" s="129" t="s">
        <v>66</v>
      </c>
      <c r="AA726" s="214"/>
      <c r="AB726" s="215"/>
      <c r="AC726" s="215"/>
      <c r="AD726" s="153"/>
      <c r="AI726" s="173"/>
      <c r="AJ726" s="237">
        <v>22955</v>
      </c>
      <c r="AK726" s="173">
        <v>1960</v>
      </c>
      <c r="AL726" s="317"/>
      <c r="AQ726" s="131"/>
      <c r="AU726" s="317"/>
      <c r="AV726" s="390"/>
      <c r="AW726" s="153" t="str">
        <f t="shared" ca="1" si="12"/>
        <v/>
      </c>
    </row>
    <row r="727" spans="1:49" ht="45" customHeight="1" x14ac:dyDescent="0.2">
      <c r="A727" s="245"/>
      <c r="B727" s="183" t="s">
        <v>55</v>
      </c>
      <c r="E727" s="175" t="s">
        <v>71</v>
      </c>
      <c r="F727" s="153" t="s">
        <v>72</v>
      </c>
      <c r="G727" s="131" t="s">
        <v>77</v>
      </c>
      <c r="H727" s="175" t="s">
        <v>189</v>
      </c>
      <c r="I727" s="183" t="s">
        <v>1850</v>
      </c>
      <c r="J727" s="173">
        <v>1</v>
      </c>
      <c r="K727" s="326" t="s">
        <v>61</v>
      </c>
      <c r="L727" s="339">
        <v>1</v>
      </c>
      <c r="M727" s="183">
        <v>487</v>
      </c>
      <c r="N727" s="153">
        <v>1953</v>
      </c>
      <c r="P727" s="163"/>
      <c r="R727" s="153">
        <v>1950</v>
      </c>
      <c r="S727" s="183" t="s">
        <v>62</v>
      </c>
      <c r="T727" s="184"/>
      <c r="U727" s="189"/>
      <c r="V727" s="125"/>
      <c r="W727" s="352" t="s">
        <v>1851</v>
      </c>
      <c r="X727" s="216" t="s">
        <v>64</v>
      </c>
      <c r="Y727" s="216" t="s">
        <v>189</v>
      </c>
      <c r="Z727" s="129"/>
      <c r="AA727" s="214"/>
      <c r="AB727" s="215">
        <v>27197</v>
      </c>
      <c r="AC727" s="215"/>
      <c r="AD727" s="153"/>
      <c r="AF727" s="173">
        <v>110</v>
      </c>
      <c r="AG727" s="173">
        <v>1974</v>
      </c>
      <c r="AH727" s="173">
        <v>1970</v>
      </c>
      <c r="AI727" s="173">
        <v>1984</v>
      </c>
      <c r="AJ727" s="189"/>
      <c r="AK727" s="173"/>
      <c r="AL727" s="317" t="s">
        <v>1852</v>
      </c>
      <c r="AM727" s="175" t="s">
        <v>90</v>
      </c>
      <c r="AS727" s="153" t="s">
        <v>81</v>
      </c>
      <c r="AU727" s="317"/>
      <c r="AW727" s="153">
        <f t="shared" ref="AW727:AW758" ca="1" si="13">IF(N727&lt;&gt;0,(YEAR( TODAY())-N727),(""))</f>
        <v>73</v>
      </c>
    </row>
    <row r="728" spans="1:49" ht="45" customHeight="1" x14ac:dyDescent="0.2">
      <c r="A728" s="245"/>
      <c r="B728" s="183" t="s">
        <v>68</v>
      </c>
      <c r="C728" s="136" t="s">
        <v>1853</v>
      </c>
      <c r="I728" s="183" t="s">
        <v>69</v>
      </c>
      <c r="J728" s="173">
        <v>0</v>
      </c>
      <c r="K728" s="327"/>
      <c r="L728" s="339">
        <v>1</v>
      </c>
      <c r="M728" s="183">
        <v>488</v>
      </c>
      <c r="P728" s="163"/>
      <c r="R728" s="153" t="s">
        <v>68</v>
      </c>
      <c r="S728" s="183" t="s">
        <v>68</v>
      </c>
      <c r="T728" s="184"/>
      <c r="U728" s="189"/>
      <c r="V728" s="125"/>
      <c r="W728" s="255" t="s">
        <v>70</v>
      </c>
      <c r="X728" s="216"/>
      <c r="Y728" s="216"/>
      <c r="Z728" s="129"/>
      <c r="AA728" s="214"/>
      <c r="AB728" s="215"/>
      <c r="AC728" s="215"/>
      <c r="AD728" s="153"/>
      <c r="AI728" s="173"/>
      <c r="AJ728" s="189"/>
      <c r="AK728" s="173"/>
      <c r="AL728" s="317"/>
      <c r="AQ728" s="131"/>
      <c r="AU728" s="317"/>
      <c r="AV728" s="390"/>
      <c r="AW728" s="153" t="str">
        <f t="shared" ca="1" si="13"/>
        <v/>
      </c>
    </row>
    <row r="729" spans="1:49" ht="45" customHeight="1" x14ac:dyDescent="0.2">
      <c r="A729" s="245"/>
      <c r="B729" s="183" t="s">
        <v>55</v>
      </c>
      <c r="C729" s="136" t="s">
        <v>1240</v>
      </c>
      <c r="E729" s="175" t="s">
        <v>56</v>
      </c>
      <c r="F729" s="153" t="s">
        <v>57</v>
      </c>
      <c r="G729" s="131" t="s">
        <v>1854</v>
      </c>
      <c r="H729" s="175" t="s">
        <v>65</v>
      </c>
      <c r="I729" s="183" t="s">
        <v>1855</v>
      </c>
      <c r="J729" s="173">
        <v>1</v>
      </c>
      <c r="K729" s="327"/>
      <c r="L729" s="339">
        <v>1</v>
      </c>
      <c r="M729" s="183">
        <v>489</v>
      </c>
      <c r="N729" s="153">
        <v>1953</v>
      </c>
      <c r="P729" s="163"/>
      <c r="R729" s="153">
        <v>1950</v>
      </c>
      <c r="S729" s="183" t="s">
        <v>243</v>
      </c>
      <c r="T729" s="184"/>
      <c r="U729" s="189"/>
      <c r="V729" s="125"/>
      <c r="W729" s="352" t="s">
        <v>70</v>
      </c>
      <c r="X729" s="216" t="s">
        <v>64</v>
      </c>
      <c r="Y729" s="216" t="s">
        <v>65</v>
      </c>
      <c r="Z729" s="129"/>
      <c r="AA729" s="214"/>
      <c r="AB729" s="215"/>
      <c r="AC729" s="215"/>
      <c r="AD729" s="153"/>
      <c r="AI729" s="173"/>
      <c r="AJ729" s="237">
        <v>38044</v>
      </c>
      <c r="AK729" s="173">
        <v>2000</v>
      </c>
      <c r="AL729" s="317"/>
      <c r="AQ729" s="131"/>
      <c r="AU729" s="317"/>
      <c r="AV729" s="390"/>
      <c r="AW729" s="153">
        <f t="shared" ca="1" si="13"/>
        <v>73</v>
      </c>
    </row>
    <row r="730" spans="1:49" ht="45" customHeight="1" x14ac:dyDescent="0.2">
      <c r="A730" s="245"/>
      <c r="B730" s="183" t="s">
        <v>55</v>
      </c>
      <c r="E730" s="175" t="s">
        <v>71</v>
      </c>
      <c r="F730" s="153" t="s">
        <v>180</v>
      </c>
      <c r="G730" s="131" t="s">
        <v>1856</v>
      </c>
      <c r="H730" s="175" t="s">
        <v>59</v>
      </c>
      <c r="I730" s="190" t="s">
        <v>1857</v>
      </c>
      <c r="J730" s="173">
        <v>1</v>
      </c>
      <c r="K730" s="326" t="s">
        <v>61</v>
      </c>
      <c r="L730" s="339">
        <v>1</v>
      </c>
      <c r="M730" s="183">
        <v>490</v>
      </c>
      <c r="N730" s="153">
        <v>1948</v>
      </c>
      <c r="P730" s="163"/>
      <c r="R730" s="153">
        <v>1950</v>
      </c>
      <c r="S730" s="183" t="s">
        <v>62</v>
      </c>
      <c r="T730" s="184"/>
      <c r="U730" s="189"/>
      <c r="V730" s="125"/>
      <c r="W730" s="352" t="s">
        <v>1858</v>
      </c>
      <c r="X730" s="216" t="s">
        <v>64</v>
      </c>
      <c r="Y730" s="216" t="s">
        <v>65</v>
      </c>
      <c r="Z730" s="129" t="s">
        <v>66</v>
      </c>
      <c r="AA730" s="214"/>
      <c r="AB730" s="215">
        <v>26317</v>
      </c>
      <c r="AC730" s="215"/>
      <c r="AD730" s="153"/>
      <c r="AG730" s="173">
        <v>1972</v>
      </c>
      <c r="AH730" s="173">
        <v>1970</v>
      </c>
      <c r="AI730" s="173"/>
      <c r="AJ730" s="189"/>
      <c r="AK730" s="173"/>
      <c r="AL730" s="317" t="s">
        <v>184</v>
      </c>
      <c r="AM730" s="175" t="s">
        <v>67</v>
      </c>
      <c r="AQ730" s="131"/>
      <c r="AU730" s="317" t="s">
        <v>1859</v>
      </c>
      <c r="AV730" s="390"/>
      <c r="AW730" s="153">
        <f t="shared" ca="1" si="13"/>
        <v>78</v>
      </c>
    </row>
    <row r="731" spans="1:49" ht="45" customHeight="1" collapsed="1" x14ac:dyDescent="0.2">
      <c r="A731" s="245"/>
      <c r="B731" s="183" t="s">
        <v>55</v>
      </c>
      <c r="E731" s="175" t="s">
        <v>71</v>
      </c>
      <c r="F731" s="153" t="s">
        <v>180</v>
      </c>
      <c r="G731" s="131" t="s">
        <v>1856</v>
      </c>
      <c r="H731" s="175" t="s">
        <v>59</v>
      </c>
      <c r="I731" s="190" t="s">
        <v>1860</v>
      </c>
      <c r="J731" s="173">
        <v>1</v>
      </c>
      <c r="K731" s="326" t="s">
        <v>61</v>
      </c>
      <c r="L731" s="339">
        <v>0</v>
      </c>
      <c r="M731" s="183">
        <v>490</v>
      </c>
      <c r="N731" s="153">
        <v>1948</v>
      </c>
      <c r="P731" s="163"/>
      <c r="R731" s="153">
        <v>1950</v>
      </c>
      <c r="S731" s="183" t="s">
        <v>62</v>
      </c>
      <c r="T731" s="184"/>
      <c r="U731" s="189"/>
      <c r="V731" s="125"/>
      <c r="W731" s="352" t="s">
        <v>1861</v>
      </c>
      <c r="X731" s="216" t="s">
        <v>64</v>
      </c>
      <c r="Y731" s="216" t="s">
        <v>65</v>
      </c>
      <c r="Z731" s="129" t="s">
        <v>66</v>
      </c>
      <c r="AA731" s="214"/>
      <c r="AB731" s="215">
        <v>26317</v>
      </c>
      <c r="AC731" s="215"/>
      <c r="AD731" s="153"/>
      <c r="AG731" s="173">
        <v>1972</v>
      </c>
      <c r="AH731" s="173">
        <v>1970</v>
      </c>
      <c r="AI731" s="173"/>
      <c r="AJ731" s="189"/>
      <c r="AK731" s="173"/>
      <c r="AL731" s="317" t="s">
        <v>184</v>
      </c>
      <c r="AM731" s="175" t="s">
        <v>67</v>
      </c>
      <c r="AQ731" s="131"/>
      <c r="AU731" s="317" t="s">
        <v>1859</v>
      </c>
      <c r="AV731" s="390"/>
      <c r="AW731" s="153">
        <f t="shared" ca="1" si="13"/>
        <v>78</v>
      </c>
    </row>
    <row r="732" spans="1:49" ht="45" customHeight="1" x14ac:dyDescent="0.2">
      <c r="A732" s="245"/>
      <c r="B732" s="183" t="s">
        <v>55</v>
      </c>
      <c r="C732" s="136" t="s">
        <v>1862</v>
      </c>
      <c r="E732" s="175" t="s">
        <v>91</v>
      </c>
      <c r="F732" s="153" t="s">
        <v>187</v>
      </c>
      <c r="G732" s="131" t="s">
        <v>1863</v>
      </c>
      <c r="H732" s="175" t="s">
        <v>961</v>
      </c>
      <c r="I732" s="183" t="s">
        <v>1864</v>
      </c>
      <c r="J732" s="173">
        <v>1</v>
      </c>
      <c r="K732" s="326" t="s">
        <v>61</v>
      </c>
      <c r="L732" s="339">
        <v>1</v>
      </c>
      <c r="M732" s="183">
        <v>491</v>
      </c>
      <c r="N732" s="153">
        <v>1953</v>
      </c>
      <c r="P732" s="163"/>
      <c r="R732" s="153">
        <v>1950</v>
      </c>
      <c r="S732" s="183" t="s">
        <v>62</v>
      </c>
      <c r="T732" s="184"/>
      <c r="U732" s="189"/>
      <c r="V732" s="125"/>
      <c r="W732" s="352" t="s">
        <v>1865</v>
      </c>
      <c r="X732" s="216" t="s">
        <v>499</v>
      </c>
      <c r="Y732" s="216" t="s">
        <v>506</v>
      </c>
      <c r="Z732" s="129"/>
      <c r="AA732" s="214">
        <v>22824</v>
      </c>
      <c r="AB732" s="215"/>
      <c r="AC732" s="215"/>
      <c r="AD732" s="153"/>
      <c r="AG732" s="173">
        <v>1962</v>
      </c>
      <c r="AH732" s="173">
        <v>1960</v>
      </c>
      <c r="AI732" s="173"/>
      <c r="AJ732" s="189"/>
      <c r="AK732" s="173"/>
      <c r="AL732" s="317"/>
      <c r="AQ732" s="131"/>
      <c r="AU732" s="317"/>
      <c r="AV732" s="390"/>
      <c r="AW732" s="153">
        <f t="shared" ca="1" si="13"/>
        <v>73</v>
      </c>
    </row>
    <row r="733" spans="1:49" ht="45" customHeight="1" outlineLevel="1" x14ac:dyDescent="0.2">
      <c r="A733" s="245"/>
      <c r="B733" s="183" t="s">
        <v>55</v>
      </c>
      <c r="E733" s="175" t="s">
        <v>56</v>
      </c>
      <c r="F733" s="153" t="s">
        <v>559</v>
      </c>
      <c r="G733" s="131" t="s">
        <v>1866</v>
      </c>
      <c r="H733" s="175" t="s">
        <v>65</v>
      </c>
      <c r="I733" s="183" t="s">
        <v>1867</v>
      </c>
      <c r="J733" s="173">
        <v>1</v>
      </c>
      <c r="K733" s="326" t="s">
        <v>61</v>
      </c>
      <c r="L733" s="339">
        <v>1</v>
      </c>
      <c r="M733" s="183">
        <v>492</v>
      </c>
      <c r="N733" s="153">
        <v>1953</v>
      </c>
      <c r="P733" s="163"/>
      <c r="R733" s="153">
        <v>1950</v>
      </c>
      <c r="S733" s="183" t="s">
        <v>62</v>
      </c>
      <c r="T733" s="184"/>
      <c r="U733" s="189"/>
      <c r="V733" s="125"/>
      <c r="W733" s="352" t="s">
        <v>1868</v>
      </c>
      <c r="X733" s="216" t="s">
        <v>64</v>
      </c>
      <c r="Y733" s="216" t="s">
        <v>65</v>
      </c>
      <c r="Z733" s="129"/>
      <c r="AA733" s="214"/>
      <c r="AB733" s="215">
        <v>19788</v>
      </c>
      <c r="AC733" s="215"/>
      <c r="AD733" s="153"/>
      <c r="AG733" s="173">
        <v>1954</v>
      </c>
      <c r="AH733" s="173">
        <v>1950</v>
      </c>
      <c r="AI733" s="173"/>
      <c r="AJ733" s="189"/>
      <c r="AK733" s="173"/>
      <c r="AL733" s="317"/>
      <c r="AM733" s="175" t="s">
        <v>67</v>
      </c>
      <c r="AO733" s="153" t="s">
        <v>67</v>
      </c>
      <c r="AQ733" s="131"/>
      <c r="AU733" s="317" t="s">
        <v>1869</v>
      </c>
      <c r="AV733" s="390"/>
      <c r="AW733" s="153">
        <f t="shared" ca="1" si="13"/>
        <v>73</v>
      </c>
    </row>
    <row r="734" spans="1:49" ht="45" customHeight="1" outlineLevel="1" x14ac:dyDescent="0.2">
      <c r="A734" s="245"/>
      <c r="B734" s="183" t="s">
        <v>55</v>
      </c>
      <c r="E734" s="175" t="s">
        <v>91</v>
      </c>
      <c r="F734" s="153" t="s">
        <v>187</v>
      </c>
      <c r="G734" s="131" t="s">
        <v>1870</v>
      </c>
      <c r="H734" s="175" t="s">
        <v>59</v>
      </c>
      <c r="I734" s="183" t="s">
        <v>330</v>
      </c>
      <c r="J734" s="173">
        <v>1</v>
      </c>
      <c r="K734" s="326" t="s">
        <v>61</v>
      </c>
      <c r="L734" s="339">
        <v>1</v>
      </c>
      <c r="M734" s="183">
        <v>493</v>
      </c>
      <c r="N734" s="153">
        <v>1954</v>
      </c>
      <c r="P734" s="163"/>
      <c r="R734" s="153">
        <v>1950</v>
      </c>
      <c r="S734" s="183" t="s">
        <v>62</v>
      </c>
      <c r="T734" s="184"/>
      <c r="U734" s="189"/>
      <c r="V734" s="125"/>
      <c r="W734" s="352" t="s">
        <v>1871</v>
      </c>
      <c r="X734" s="216" t="s">
        <v>64</v>
      </c>
      <c r="Y734" s="216" t="s">
        <v>65</v>
      </c>
      <c r="Z734" s="129" t="s">
        <v>66</v>
      </c>
      <c r="AA734" s="214"/>
      <c r="AB734" s="215">
        <v>19774</v>
      </c>
      <c r="AC734" s="215"/>
      <c r="AD734" s="153"/>
      <c r="AG734" s="173">
        <v>1954</v>
      </c>
      <c r="AH734" s="173">
        <v>1950</v>
      </c>
      <c r="AI734" s="173"/>
      <c r="AJ734" s="189"/>
      <c r="AK734" s="173"/>
      <c r="AL734" s="317"/>
      <c r="AM734" s="175" t="s">
        <v>67</v>
      </c>
      <c r="AQ734" s="131"/>
      <c r="AU734" s="317"/>
      <c r="AV734" s="390"/>
      <c r="AW734" s="153">
        <f t="shared" ca="1" si="13"/>
        <v>72</v>
      </c>
    </row>
    <row r="735" spans="1:49" ht="45" customHeight="1" outlineLevel="1" x14ac:dyDescent="0.2">
      <c r="A735" s="245"/>
      <c r="B735" s="183" t="s">
        <v>55</v>
      </c>
      <c r="C735" s="136" t="s">
        <v>1872</v>
      </c>
      <c r="E735" s="175" t="s">
        <v>71</v>
      </c>
      <c r="F735" s="153" t="s">
        <v>351</v>
      </c>
      <c r="G735" s="131" t="s">
        <v>955</v>
      </c>
      <c r="H735" s="175" t="s">
        <v>76</v>
      </c>
      <c r="I735" s="183" t="s">
        <v>1873</v>
      </c>
      <c r="J735" s="173">
        <v>1</v>
      </c>
      <c r="K735" s="326" t="s">
        <v>61</v>
      </c>
      <c r="L735" s="339">
        <v>1</v>
      </c>
      <c r="M735" s="183">
        <v>494</v>
      </c>
      <c r="N735" s="153">
        <v>1952</v>
      </c>
      <c r="P735" s="163"/>
      <c r="R735" s="153">
        <v>1950</v>
      </c>
      <c r="S735" s="183" t="s">
        <v>62</v>
      </c>
      <c r="T735" s="184"/>
      <c r="U735" s="189"/>
      <c r="V735" s="125"/>
      <c r="W735" s="352" t="s">
        <v>1874</v>
      </c>
      <c r="X735" s="216" t="s">
        <v>64</v>
      </c>
      <c r="Y735" s="216" t="s">
        <v>76</v>
      </c>
      <c r="Z735" s="129"/>
      <c r="AA735" s="214"/>
      <c r="AB735" s="215"/>
      <c r="AC735" s="215">
        <v>20446</v>
      </c>
      <c r="AD735" s="216"/>
      <c r="AG735" s="173">
        <v>1955</v>
      </c>
      <c r="AH735" s="173">
        <v>1950</v>
      </c>
      <c r="AI735" s="173"/>
      <c r="AJ735" s="189"/>
      <c r="AK735" s="173"/>
      <c r="AL735" s="155"/>
      <c r="AM735" s="175" t="s">
        <v>67</v>
      </c>
      <c r="AN735" s="153" t="s">
        <v>81</v>
      </c>
      <c r="AO735" s="153" t="s">
        <v>90</v>
      </c>
      <c r="AP735" s="153" t="s">
        <v>81</v>
      </c>
      <c r="AQ735" s="131" t="s">
        <v>81</v>
      </c>
      <c r="AU735" s="317"/>
      <c r="AV735" s="390"/>
      <c r="AW735" s="153">
        <f t="shared" ca="1" si="13"/>
        <v>74</v>
      </c>
    </row>
    <row r="736" spans="1:49" ht="45" customHeight="1" outlineLevel="1" x14ac:dyDescent="0.2">
      <c r="A736" s="245"/>
      <c r="B736" s="183" t="s">
        <v>55</v>
      </c>
      <c r="C736" s="136" t="s">
        <v>1875</v>
      </c>
      <c r="E736" s="175" t="s">
        <v>91</v>
      </c>
      <c r="F736" s="153" t="s">
        <v>187</v>
      </c>
      <c r="G736" s="131" t="s">
        <v>188</v>
      </c>
      <c r="H736" s="175" t="s">
        <v>65</v>
      </c>
      <c r="I736" s="183" t="s">
        <v>1876</v>
      </c>
      <c r="J736" s="173">
        <v>1</v>
      </c>
      <c r="K736" s="326"/>
      <c r="L736" s="339">
        <v>1</v>
      </c>
      <c r="M736" s="183">
        <v>495</v>
      </c>
      <c r="P736" s="163"/>
      <c r="R736" s="153">
        <v>1950</v>
      </c>
      <c r="S736" s="183" t="s">
        <v>243</v>
      </c>
      <c r="T736" s="184"/>
      <c r="U736" s="189"/>
      <c r="V736" s="125"/>
      <c r="W736" s="352" t="s">
        <v>70</v>
      </c>
      <c r="X736" s="216" t="s">
        <v>64</v>
      </c>
      <c r="Y736" s="216" t="s">
        <v>65</v>
      </c>
      <c r="Z736" s="129"/>
      <c r="AA736" s="214"/>
      <c r="AB736" s="215"/>
      <c r="AC736" s="215"/>
      <c r="AD736" s="216"/>
      <c r="AI736" s="173"/>
      <c r="AJ736" s="237">
        <v>19870</v>
      </c>
      <c r="AK736" s="173">
        <v>1950</v>
      </c>
      <c r="AL736" s="317"/>
      <c r="AQ736" s="131"/>
      <c r="AU736" s="317"/>
      <c r="AV736" s="390"/>
      <c r="AW736" s="153" t="str">
        <f t="shared" ca="1" si="13"/>
        <v/>
      </c>
    </row>
    <row r="737" spans="1:49" s="11" customFormat="1" ht="45" customHeight="1" outlineLevel="1" x14ac:dyDescent="0.2">
      <c r="A737" s="245"/>
      <c r="B737" s="183" t="s">
        <v>55</v>
      </c>
      <c r="C737" s="136" t="s">
        <v>1877</v>
      </c>
      <c r="D737" s="131"/>
      <c r="E737" s="175" t="s">
        <v>91</v>
      </c>
      <c r="F737" s="153" t="s">
        <v>187</v>
      </c>
      <c r="G737" s="131" t="s">
        <v>339</v>
      </c>
      <c r="H737" s="175" t="s">
        <v>59</v>
      </c>
      <c r="I737" s="183" t="s">
        <v>1878</v>
      </c>
      <c r="J737" s="173">
        <v>1</v>
      </c>
      <c r="K737" s="326"/>
      <c r="L737" s="339">
        <v>1</v>
      </c>
      <c r="M737" s="183">
        <v>496</v>
      </c>
      <c r="N737" s="153"/>
      <c r="O737" s="216"/>
      <c r="P737" s="163"/>
      <c r="Q737" s="216"/>
      <c r="R737" s="153">
        <v>1950</v>
      </c>
      <c r="S737" s="183" t="s">
        <v>243</v>
      </c>
      <c r="T737" s="184"/>
      <c r="U737" s="189"/>
      <c r="V737" s="125"/>
      <c r="W737" s="352" t="s">
        <v>70</v>
      </c>
      <c r="X737" s="216" t="s">
        <v>64</v>
      </c>
      <c r="Y737" s="216" t="s">
        <v>65</v>
      </c>
      <c r="Z737" s="129" t="s">
        <v>66</v>
      </c>
      <c r="AA737" s="214"/>
      <c r="AB737" s="215"/>
      <c r="AC737" s="215"/>
      <c r="AD737" s="216"/>
      <c r="AE737" s="173"/>
      <c r="AF737" s="173"/>
      <c r="AG737" s="173"/>
      <c r="AH737" s="173"/>
      <c r="AI737" s="173"/>
      <c r="AJ737" s="237">
        <v>19861</v>
      </c>
      <c r="AK737" s="173">
        <v>1950</v>
      </c>
      <c r="AL737" s="317"/>
      <c r="AM737" s="175"/>
      <c r="AN737" s="153"/>
      <c r="AO737" s="153"/>
      <c r="AP737" s="153"/>
      <c r="AQ737" s="131"/>
      <c r="AR737" s="175"/>
      <c r="AS737" s="153"/>
      <c r="AT737" s="153"/>
      <c r="AU737" s="317"/>
      <c r="AV737" s="390"/>
      <c r="AW737" s="153" t="str">
        <f t="shared" ca="1" si="13"/>
        <v/>
      </c>
    </row>
    <row r="738" spans="1:49" ht="45" customHeight="1" outlineLevel="1" x14ac:dyDescent="0.2">
      <c r="A738" s="307"/>
      <c r="B738" s="183" t="s">
        <v>55</v>
      </c>
      <c r="C738" s="141" t="s">
        <v>1879</v>
      </c>
      <c r="D738" s="155" t="s">
        <v>1880</v>
      </c>
      <c r="E738" s="175" t="s">
        <v>91</v>
      </c>
      <c r="F738" s="153" t="s">
        <v>187</v>
      </c>
      <c r="G738" s="131" t="s">
        <v>188</v>
      </c>
      <c r="H738" s="175" t="s">
        <v>65</v>
      </c>
      <c r="I738" s="183" t="s">
        <v>1881</v>
      </c>
      <c r="J738" s="173">
        <v>1</v>
      </c>
      <c r="K738" s="330"/>
      <c r="L738" s="339">
        <v>1</v>
      </c>
      <c r="M738" s="183">
        <v>497</v>
      </c>
      <c r="N738" s="153">
        <v>1954</v>
      </c>
      <c r="P738" s="163"/>
      <c r="R738" s="153">
        <v>1950</v>
      </c>
      <c r="S738" s="183" t="s">
        <v>243</v>
      </c>
      <c r="T738" s="184"/>
      <c r="U738" s="189"/>
      <c r="V738" s="125"/>
      <c r="W738" s="352" t="s">
        <v>70</v>
      </c>
      <c r="X738" s="216" t="s">
        <v>64</v>
      </c>
      <c r="Y738" s="216" t="s">
        <v>65</v>
      </c>
      <c r="Z738" s="129"/>
      <c r="AA738" s="224"/>
      <c r="AB738" s="225"/>
      <c r="AC738" s="225"/>
      <c r="AD738" s="226"/>
      <c r="AE738" s="227"/>
      <c r="AG738" s="227"/>
      <c r="AH738" s="227"/>
      <c r="AI738" s="227"/>
      <c r="AJ738" s="216">
        <v>42349</v>
      </c>
      <c r="AK738" s="173">
        <v>2010</v>
      </c>
      <c r="AL738" s="317"/>
      <c r="AO738" s="167"/>
      <c r="AP738" s="167"/>
      <c r="AQ738" s="155"/>
      <c r="AR738" s="234"/>
      <c r="AS738" s="167"/>
      <c r="AT738" s="167"/>
      <c r="AU738" s="322"/>
      <c r="AV738" s="394"/>
      <c r="AW738" s="153">
        <f t="shared" ca="1" si="13"/>
        <v>72</v>
      </c>
    </row>
    <row r="739" spans="1:49" ht="45" customHeight="1" outlineLevel="1" x14ac:dyDescent="0.2">
      <c r="A739" s="245"/>
      <c r="B739" s="183" t="s">
        <v>55</v>
      </c>
      <c r="C739" s="136" t="s">
        <v>348</v>
      </c>
      <c r="E739" s="175" t="s">
        <v>91</v>
      </c>
      <c r="F739" s="153" t="s">
        <v>187</v>
      </c>
      <c r="G739" s="131" t="s">
        <v>188</v>
      </c>
      <c r="H739" s="175" t="s">
        <v>65</v>
      </c>
      <c r="I739" s="183" t="s">
        <v>1882</v>
      </c>
      <c r="J739" s="173">
        <v>1</v>
      </c>
      <c r="K739" s="326"/>
      <c r="L739" s="339">
        <v>1</v>
      </c>
      <c r="M739" s="183">
        <v>498</v>
      </c>
      <c r="N739" s="153">
        <v>1954</v>
      </c>
      <c r="P739" s="163"/>
      <c r="R739" s="153">
        <v>1950</v>
      </c>
      <c r="S739" s="183" t="s">
        <v>243</v>
      </c>
      <c r="T739" s="184"/>
      <c r="U739" s="189"/>
      <c r="V739" s="125"/>
      <c r="W739" s="352" t="s">
        <v>70</v>
      </c>
      <c r="X739" s="216" t="s">
        <v>64</v>
      </c>
      <c r="Y739" s="216" t="s">
        <v>65</v>
      </c>
      <c r="Z739" s="129"/>
      <c r="AA739" s="214"/>
      <c r="AB739" s="215"/>
      <c r="AC739" s="215"/>
      <c r="AD739" s="216"/>
      <c r="AI739" s="173"/>
      <c r="AJ739" s="237">
        <v>39595</v>
      </c>
      <c r="AK739" s="173">
        <v>2000</v>
      </c>
      <c r="AL739" s="317"/>
      <c r="AQ739" s="131"/>
      <c r="AU739" s="317"/>
      <c r="AV739" s="390"/>
      <c r="AW739" s="153">
        <f t="shared" ca="1" si="13"/>
        <v>72</v>
      </c>
    </row>
    <row r="740" spans="1:49" ht="45" customHeight="1" outlineLevel="1" x14ac:dyDescent="0.2">
      <c r="A740" s="245"/>
      <c r="B740" s="183" t="s">
        <v>55</v>
      </c>
      <c r="C740" s="136" t="s">
        <v>1883</v>
      </c>
      <c r="E740" s="175" t="s">
        <v>91</v>
      </c>
      <c r="F740" s="153" t="s">
        <v>187</v>
      </c>
      <c r="G740" s="131" t="s">
        <v>188</v>
      </c>
      <c r="H740" s="175" t="s">
        <v>65</v>
      </c>
      <c r="I740" s="183" t="s">
        <v>1884</v>
      </c>
      <c r="J740" s="173">
        <v>1</v>
      </c>
      <c r="K740" s="326"/>
      <c r="L740" s="339">
        <v>1</v>
      </c>
      <c r="M740" s="183">
        <v>499</v>
      </c>
      <c r="P740" s="163"/>
      <c r="R740" s="153">
        <v>1950</v>
      </c>
      <c r="S740" s="183" t="s">
        <v>243</v>
      </c>
      <c r="T740" s="184"/>
      <c r="U740" s="189"/>
      <c r="V740" s="125"/>
      <c r="W740" s="352" t="s">
        <v>70</v>
      </c>
      <c r="X740" s="216" t="s">
        <v>64</v>
      </c>
      <c r="Y740" s="216" t="s">
        <v>65</v>
      </c>
      <c r="Z740" s="129"/>
      <c r="AA740" s="214"/>
      <c r="AB740" s="215"/>
      <c r="AC740" s="215"/>
      <c r="AD740" s="216"/>
      <c r="AI740" s="173"/>
      <c r="AJ740" s="237">
        <v>19880</v>
      </c>
      <c r="AK740" s="173">
        <v>1950</v>
      </c>
      <c r="AL740" s="317"/>
      <c r="AQ740" s="131"/>
      <c r="AU740" s="317"/>
      <c r="AV740" s="390"/>
      <c r="AW740" s="153" t="str">
        <f t="shared" ca="1" si="13"/>
        <v/>
      </c>
    </row>
    <row r="741" spans="1:49" ht="45" customHeight="1" outlineLevel="1" x14ac:dyDescent="0.2">
      <c r="A741" s="245"/>
      <c r="B741" s="183" t="s">
        <v>55</v>
      </c>
      <c r="E741" s="175" t="s">
        <v>91</v>
      </c>
      <c r="F741" s="153" t="s">
        <v>187</v>
      </c>
      <c r="G741" s="131" t="s">
        <v>339</v>
      </c>
      <c r="H741" s="175" t="s">
        <v>65</v>
      </c>
      <c r="I741" s="183" t="s">
        <v>1885</v>
      </c>
      <c r="J741" s="173">
        <v>1</v>
      </c>
      <c r="K741" s="326" t="s">
        <v>61</v>
      </c>
      <c r="L741" s="339">
        <v>1</v>
      </c>
      <c r="M741" s="183">
        <v>500</v>
      </c>
      <c r="N741" s="153">
        <v>1954</v>
      </c>
      <c r="P741" s="163"/>
      <c r="R741" s="153">
        <v>1950</v>
      </c>
      <c r="S741" s="183" t="s">
        <v>62</v>
      </c>
      <c r="T741" s="184"/>
      <c r="U741" s="189"/>
      <c r="V741" s="125"/>
      <c r="W741" s="352" t="s">
        <v>1886</v>
      </c>
      <c r="X741" s="216" t="s">
        <v>64</v>
      </c>
      <c r="Y741" s="216" t="s">
        <v>65</v>
      </c>
      <c r="Z741" s="129"/>
      <c r="AA741" s="214"/>
      <c r="AB741" s="215">
        <v>22833</v>
      </c>
      <c r="AC741" s="215"/>
      <c r="AD741" s="153"/>
      <c r="AG741" s="173">
        <v>1962</v>
      </c>
      <c r="AH741" s="173">
        <v>1960</v>
      </c>
      <c r="AI741" s="173"/>
      <c r="AJ741" s="189"/>
      <c r="AK741" s="173"/>
      <c r="AL741" s="317"/>
      <c r="AM741" s="175" t="s">
        <v>67</v>
      </c>
      <c r="AQ741" s="131"/>
      <c r="AU741" s="317"/>
      <c r="AV741" s="390"/>
      <c r="AW741" s="153">
        <f t="shared" ca="1" si="13"/>
        <v>72</v>
      </c>
    </row>
    <row r="742" spans="1:49" ht="45" customHeight="1" x14ac:dyDescent="0.2">
      <c r="A742" s="245"/>
      <c r="B742" s="183" t="s">
        <v>55</v>
      </c>
      <c r="C742" s="136" t="s">
        <v>1887</v>
      </c>
      <c r="E742" s="175" t="s">
        <v>91</v>
      </c>
      <c r="F742" s="153" t="s">
        <v>187</v>
      </c>
      <c r="G742" s="131" t="s">
        <v>339</v>
      </c>
      <c r="H742" s="175" t="s">
        <v>65</v>
      </c>
      <c r="I742" s="203" t="s">
        <v>1888</v>
      </c>
      <c r="J742" s="173">
        <v>1</v>
      </c>
      <c r="K742" s="326"/>
      <c r="L742" s="339">
        <v>1</v>
      </c>
      <c r="M742" s="183">
        <v>501</v>
      </c>
      <c r="N742" s="153">
        <v>1954</v>
      </c>
      <c r="P742" s="163"/>
      <c r="R742" s="153">
        <v>1950</v>
      </c>
      <c r="S742" s="183" t="s">
        <v>243</v>
      </c>
      <c r="T742" s="184"/>
      <c r="U742" s="189"/>
      <c r="V742" s="125"/>
      <c r="W742" s="352" t="s">
        <v>70</v>
      </c>
      <c r="X742" s="216" t="s">
        <v>64</v>
      </c>
      <c r="Y742" s="216" t="s">
        <v>65</v>
      </c>
      <c r="Z742" s="129"/>
      <c r="AA742" s="214"/>
      <c r="AB742" s="215"/>
      <c r="AC742" s="215"/>
      <c r="AD742" s="153"/>
      <c r="AI742" s="173"/>
      <c r="AJ742" s="237">
        <v>19821</v>
      </c>
      <c r="AK742" s="173">
        <v>1950</v>
      </c>
      <c r="AL742" s="317"/>
      <c r="AQ742" s="131"/>
      <c r="AU742" s="317"/>
      <c r="AV742" s="390"/>
      <c r="AW742" s="153">
        <f t="shared" ca="1" si="13"/>
        <v>72</v>
      </c>
    </row>
    <row r="743" spans="1:49" ht="45" customHeight="1" x14ac:dyDescent="0.2">
      <c r="A743" s="245"/>
      <c r="B743" s="183" t="s">
        <v>55</v>
      </c>
      <c r="E743" s="175" t="s">
        <v>91</v>
      </c>
      <c r="F743" s="153" t="s">
        <v>187</v>
      </c>
      <c r="G743" s="131" t="s">
        <v>339</v>
      </c>
      <c r="H743" s="175" t="s">
        <v>59</v>
      </c>
      <c r="I743" s="183" t="s">
        <v>1889</v>
      </c>
      <c r="J743" s="173">
        <v>1</v>
      </c>
      <c r="K743" s="326" t="s">
        <v>61</v>
      </c>
      <c r="L743" s="339">
        <v>1</v>
      </c>
      <c r="M743" s="183">
        <v>502</v>
      </c>
      <c r="P743" s="163"/>
      <c r="R743" s="153">
        <v>1950</v>
      </c>
      <c r="S743" s="183" t="s">
        <v>62</v>
      </c>
      <c r="T743" s="184"/>
      <c r="U743" s="189"/>
      <c r="V743" s="125"/>
      <c r="W743" s="352" t="s">
        <v>1890</v>
      </c>
      <c r="X743" s="216" t="s">
        <v>64</v>
      </c>
      <c r="Y743" s="216" t="s">
        <v>65</v>
      </c>
      <c r="Z743" s="129" t="s">
        <v>66</v>
      </c>
      <c r="AA743" s="214"/>
      <c r="AB743" s="215"/>
      <c r="AC743" s="215">
        <v>19865</v>
      </c>
      <c r="AD743" s="216"/>
      <c r="AG743" s="173">
        <v>1954</v>
      </c>
      <c r="AH743" s="173">
        <v>1950</v>
      </c>
      <c r="AI743" s="173"/>
      <c r="AJ743" s="189"/>
      <c r="AK743" s="173"/>
      <c r="AL743" s="317"/>
      <c r="AM743" s="175" t="s">
        <v>67</v>
      </c>
      <c r="AQ743" s="131"/>
      <c r="AU743" s="317"/>
      <c r="AV743" s="390"/>
      <c r="AW743" s="153" t="str">
        <f t="shared" ca="1" si="13"/>
        <v/>
      </c>
    </row>
    <row r="744" spans="1:49" ht="45" customHeight="1" x14ac:dyDescent="0.2">
      <c r="A744" s="245">
        <v>45460</v>
      </c>
      <c r="B744" s="183" t="s">
        <v>978</v>
      </c>
      <c r="C744" s="136" t="s">
        <v>1891</v>
      </c>
      <c r="D744" s="131" t="s">
        <v>1892</v>
      </c>
      <c r="E744" s="175" t="s">
        <v>91</v>
      </c>
      <c r="F744" s="153" t="s">
        <v>92</v>
      </c>
      <c r="G744" s="131" t="s">
        <v>93</v>
      </c>
      <c r="H744" s="175" t="s">
        <v>65</v>
      </c>
      <c r="I744" s="183" t="s">
        <v>1893</v>
      </c>
      <c r="J744" s="173">
        <v>1</v>
      </c>
      <c r="K744" s="326" t="s">
        <v>61</v>
      </c>
      <c r="L744" s="339">
        <v>1</v>
      </c>
      <c r="M744" s="183">
        <v>503</v>
      </c>
      <c r="N744" s="153">
        <v>1953</v>
      </c>
      <c r="P744" s="163"/>
      <c r="R744" s="153">
        <v>1950</v>
      </c>
      <c r="S744" s="183" t="s">
        <v>203</v>
      </c>
      <c r="T744" s="184" t="s">
        <v>982</v>
      </c>
      <c r="U744" s="189"/>
      <c r="V744" s="125"/>
      <c r="W744" s="255" t="s">
        <v>1894</v>
      </c>
      <c r="X744" s="216" t="s">
        <v>64</v>
      </c>
      <c r="Y744" s="216" t="s">
        <v>65</v>
      </c>
      <c r="Z744" s="129"/>
      <c r="AA744" s="214"/>
      <c r="AB744" s="215">
        <v>26491</v>
      </c>
      <c r="AC744" s="215"/>
      <c r="AD744" s="153"/>
      <c r="AE744" s="173">
        <v>1972</v>
      </c>
      <c r="AF744" s="173">
        <v>57</v>
      </c>
      <c r="AG744" s="173">
        <v>1972</v>
      </c>
      <c r="AH744" s="173">
        <v>1970</v>
      </c>
      <c r="AI744" s="173"/>
      <c r="AJ744" s="189"/>
      <c r="AK744" s="173"/>
      <c r="AL744" s="317"/>
      <c r="AM744" s="175" t="s">
        <v>67</v>
      </c>
      <c r="AQ744" s="131"/>
      <c r="AV744" s="390"/>
      <c r="AW744" s="153">
        <f t="shared" ca="1" si="13"/>
        <v>73</v>
      </c>
    </row>
    <row r="745" spans="1:49" ht="45" customHeight="1" x14ac:dyDescent="0.2">
      <c r="A745" s="245"/>
      <c r="B745" s="183" t="s">
        <v>55</v>
      </c>
      <c r="C745" s="137"/>
      <c r="E745" s="175" t="s">
        <v>91</v>
      </c>
      <c r="F745" s="153" t="s">
        <v>92</v>
      </c>
      <c r="G745" s="131" t="s">
        <v>837</v>
      </c>
      <c r="H745" s="175" t="s">
        <v>65</v>
      </c>
      <c r="I745" s="183" t="s">
        <v>1895</v>
      </c>
      <c r="J745" s="173">
        <v>1</v>
      </c>
      <c r="K745" s="327" t="s">
        <v>61</v>
      </c>
      <c r="L745" s="339">
        <v>1</v>
      </c>
      <c r="M745" s="183">
        <v>504</v>
      </c>
      <c r="P745" s="163"/>
      <c r="R745" s="153">
        <v>1950</v>
      </c>
      <c r="S745" s="183" t="s">
        <v>62</v>
      </c>
      <c r="T745" s="184"/>
      <c r="U745" s="189"/>
      <c r="V745" s="125"/>
      <c r="W745" s="353" t="s">
        <v>1896</v>
      </c>
      <c r="X745" s="216" t="s">
        <v>64</v>
      </c>
      <c r="Y745" s="216" t="s">
        <v>65</v>
      </c>
      <c r="Z745" s="129"/>
      <c r="AA745" s="214"/>
      <c r="AB745" s="215">
        <v>20051</v>
      </c>
      <c r="AC745" s="215">
        <v>20051</v>
      </c>
      <c r="AD745" s="153"/>
      <c r="AG745" s="173">
        <v>1954</v>
      </c>
      <c r="AH745" s="173">
        <v>1950</v>
      </c>
      <c r="AI745" s="173"/>
      <c r="AJ745" s="189"/>
      <c r="AK745" s="173"/>
      <c r="AL745" s="317" t="s">
        <v>1897</v>
      </c>
      <c r="AQ745" s="131"/>
      <c r="AU745" s="317"/>
      <c r="AV745" s="390"/>
      <c r="AW745" s="153" t="str">
        <f t="shared" ca="1" si="13"/>
        <v/>
      </c>
    </row>
    <row r="746" spans="1:49" ht="45" customHeight="1" x14ac:dyDescent="0.2">
      <c r="A746" s="245"/>
      <c r="B746" s="183" t="s">
        <v>55</v>
      </c>
      <c r="E746" s="175" t="s">
        <v>71</v>
      </c>
      <c r="F746" s="153" t="s">
        <v>351</v>
      </c>
      <c r="G746" s="131" t="s">
        <v>955</v>
      </c>
      <c r="H746" s="175" t="s">
        <v>379</v>
      </c>
      <c r="I746" s="183" t="s">
        <v>1898</v>
      </c>
      <c r="J746" s="173">
        <v>1</v>
      </c>
      <c r="K746" s="326" t="s">
        <v>61</v>
      </c>
      <c r="L746" s="339">
        <v>1</v>
      </c>
      <c r="M746" s="183">
        <v>505</v>
      </c>
      <c r="N746" s="153">
        <v>1954</v>
      </c>
      <c r="P746" s="163"/>
      <c r="R746" s="153">
        <v>1950</v>
      </c>
      <c r="S746" s="183" t="s">
        <v>62</v>
      </c>
      <c r="T746" s="184"/>
      <c r="U746" s="189"/>
      <c r="V746" s="125"/>
      <c r="W746" s="352" t="s">
        <v>1899</v>
      </c>
      <c r="X746" s="216" t="s">
        <v>99</v>
      </c>
      <c r="Y746" s="216" t="s">
        <v>382</v>
      </c>
      <c r="Z746" s="129"/>
      <c r="AA746" s="214"/>
      <c r="AB746" s="215"/>
      <c r="AC746" s="215">
        <v>19959</v>
      </c>
      <c r="AD746" s="216"/>
      <c r="AG746" s="173">
        <v>1954</v>
      </c>
      <c r="AH746" s="173">
        <v>1950</v>
      </c>
      <c r="AI746" s="173"/>
      <c r="AJ746" s="189"/>
      <c r="AK746" s="173"/>
      <c r="AL746" s="317"/>
      <c r="AM746" s="175" t="s">
        <v>67</v>
      </c>
      <c r="AN746" s="153" t="s">
        <v>81</v>
      </c>
      <c r="AO746" s="153" t="s">
        <v>67</v>
      </c>
      <c r="AP746" s="153" t="s">
        <v>81</v>
      </c>
      <c r="AQ746" s="131" t="s">
        <v>81</v>
      </c>
      <c r="AU746" s="317"/>
      <c r="AV746" s="390"/>
      <c r="AW746" s="153">
        <f t="shared" ca="1" si="13"/>
        <v>72</v>
      </c>
    </row>
    <row r="747" spans="1:49" ht="45" customHeight="1" outlineLevel="1" x14ac:dyDescent="0.2">
      <c r="A747" s="245">
        <v>45309</v>
      </c>
      <c r="B747" s="183" t="s">
        <v>978</v>
      </c>
      <c r="C747" s="136" t="s">
        <v>1900</v>
      </c>
      <c r="D747" s="131" t="s">
        <v>1901</v>
      </c>
      <c r="E747" s="175" t="s">
        <v>91</v>
      </c>
      <c r="F747" s="153" t="s">
        <v>92</v>
      </c>
      <c r="G747" s="131" t="s">
        <v>1902</v>
      </c>
      <c r="H747" s="175" t="s">
        <v>487</v>
      </c>
      <c r="I747" s="183" t="s">
        <v>1903</v>
      </c>
      <c r="J747" s="173">
        <v>1</v>
      </c>
      <c r="K747" s="326" t="s">
        <v>61</v>
      </c>
      <c r="L747" s="339">
        <v>1</v>
      </c>
      <c r="M747" s="183">
        <v>506</v>
      </c>
      <c r="N747" s="153">
        <v>1954</v>
      </c>
      <c r="P747" s="163"/>
      <c r="R747" s="153">
        <v>1950</v>
      </c>
      <c r="S747" s="183" t="s">
        <v>203</v>
      </c>
      <c r="T747" s="184" t="s">
        <v>982</v>
      </c>
      <c r="U747" s="189"/>
      <c r="V747" s="125"/>
      <c r="W747" s="255" t="s">
        <v>1904</v>
      </c>
      <c r="X747" s="216" t="s">
        <v>64</v>
      </c>
      <c r="Y747" s="216" t="s">
        <v>518</v>
      </c>
      <c r="Z747" s="129"/>
      <c r="AA747" s="214"/>
      <c r="AB747" s="215">
        <v>19851</v>
      </c>
      <c r="AC747" s="215"/>
      <c r="AD747" s="153"/>
      <c r="AG747" s="173">
        <v>1954</v>
      </c>
      <c r="AH747" s="173">
        <v>1950</v>
      </c>
      <c r="AI747" s="173"/>
      <c r="AJ747" s="189"/>
      <c r="AK747" s="173"/>
      <c r="AL747" s="317"/>
      <c r="AM747" s="175" t="s">
        <v>67</v>
      </c>
      <c r="AQ747" s="131"/>
      <c r="AU747" s="317" t="s">
        <v>1905</v>
      </c>
      <c r="AV747" s="390"/>
      <c r="AW747" s="153">
        <f t="shared" ca="1" si="13"/>
        <v>72</v>
      </c>
    </row>
    <row r="748" spans="1:49" ht="45" customHeight="1" outlineLevel="1" x14ac:dyDescent="0.2">
      <c r="A748" s="245"/>
      <c r="B748" s="183" t="s">
        <v>55</v>
      </c>
      <c r="C748" s="136" t="s">
        <v>7926</v>
      </c>
      <c r="E748" s="175" t="s">
        <v>91</v>
      </c>
      <c r="F748" s="153" t="s">
        <v>92</v>
      </c>
      <c r="G748" s="131" t="s">
        <v>93</v>
      </c>
      <c r="H748" s="175" t="s">
        <v>65</v>
      </c>
      <c r="I748" s="183" t="s">
        <v>1906</v>
      </c>
      <c r="J748" s="173">
        <v>1</v>
      </c>
      <c r="K748" s="327"/>
      <c r="L748" s="339">
        <v>1</v>
      </c>
      <c r="M748" s="183">
        <v>507</v>
      </c>
      <c r="P748" s="163"/>
      <c r="R748" s="153">
        <v>1950</v>
      </c>
      <c r="S748" s="183" t="s">
        <v>923</v>
      </c>
      <c r="T748" s="184"/>
      <c r="U748" s="189"/>
      <c r="V748" s="125"/>
      <c r="W748" s="352"/>
      <c r="X748" s="216" t="s">
        <v>64</v>
      </c>
      <c r="Y748" s="216" t="s">
        <v>65</v>
      </c>
      <c r="Z748" s="129"/>
      <c r="AA748" s="214"/>
      <c r="AB748" s="215"/>
      <c r="AC748" s="215"/>
      <c r="AD748" s="153"/>
      <c r="AI748" s="173"/>
      <c r="AJ748" s="189"/>
      <c r="AK748" s="173"/>
      <c r="AL748" s="317"/>
      <c r="AQ748" s="131"/>
      <c r="AV748" s="390"/>
      <c r="AW748" s="153" t="str">
        <f t="shared" ca="1" si="13"/>
        <v/>
      </c>
    </row>
    <row r="749" spans="1:49" ht="45" customHeight="1" outlineLevel="1" x14ac:dyDescent="0.2">
      <c r="A749" s="245"/>
      <c r="B749" s="183" t="s">
        <v>55</v>
      </c>
      <c r="C749" s="136" t="s">
        <v>1710</v>
      </c>
      <c r="E749" s="175" t="s">
        <v>71</v>
      </c>
      <c r="F749" s="153" t="s">
        <v>351</v>
      </c>
      <c r="G749" s="131" t="s">
        <v>1907</v>
      </c>
      <c r="H749" s="175" t="s">
        <v>189</v>
      </c>
      <c r="I749" s="183" t="s">
        <v>1908</v>
      </c>
      <c r="J749" s="173">
        <v>1</v>
      </c>
      <c r="K749" s="327"/>
      <c r="L749" s="339">
        <v>1</v>
      </c>
      <c r="M749" s="183">
        <v>508</v>
      </c>
      <c r="N749" s="153">
        <v>1954</v>
      </c>
      <c r="P749" s="163"/>
      <c r="R749" s="153">
        <v>1950</v>
      </c>
      <c r="S749" s="183" t="s">
        <v>243</v>
      </c>
      <c r="T749" s="184"/>
      <c r="U749" s="189"/>
      <c r="V749" s="125"/>
      <c r="W749" s="352" t="s">
        <v>70</v>
      </c>
      <c r="X749" s="216" t="s">
        <v>64</v>
      </c>
      <c r="Y749" s="216" t="s">
        <v>189</v>
      </c>
      <c r="Z749" s="129"/>
      <c r="AA749" s="214"/>
      <c r="AB749" s="215"/>
      <c r="AC749" s="215"/>
      <c r="AD749" s="153"/>
      <c r="AI749" s="173"/>
      <c r="AJ749" s="237">
        <v>38044</v>
      </c>
      <c r="AK749" s="173">
        <v>2000</v>
      </c>
      <c r="AL749" s="317"/>
      <c r="AQ749" s="131"/>
      <c r="AU749" s="317"/>
      <c r="AV749" s="390"/>
      <c r="AW749" s="153">
        <f t="shared" ca="1" si="13"/>
        <v>72</v>
      </c>
    </row>
    <row r="750" spans="1:49" ht="45" customHeight="1" outlineLevel="1" x14ac:dyDescent="0.2">
      <c r="A750" s="245"/>
      <c r="B750" s="183" t="s">
        <v>55</v>
      </c>
      <c r="C750" s="136" t="s">
        <v>1872</v>
      </c>
      <c r="E750" s="175" t="s">
        <v>71</v>
      </c>
      <c r="F750" s="153" t="s">
        <v>351</v>
      </c>
      <c r="G750" s="131" t="s">
        <v>955</v>
      </c>
      <c r="H750" s="175" t="s">
        <v>76</v>
      </c>
      <c r="I750" s="183" t="s">
        <v>1909</v>
      </c>
      <c r="J750" s="173">
        <v>1</v>
      </c>
      <c r="K750" s="326" t="s">
        <v>61</v>
      </c>
      <c r="L750" s="339">
        <v>1</v>
      </c>
      <c r="M750" s="183">
        <v>509</v>
      </c>
      <c r="N750" s="153">
        <v>1954</v>
      </c>
      <c r="P750" s="163"/>
      <c r="R750" s="153">
        <v>1950</v>
      </c>
      <c r="S750" s="183" t="s">
        <v>62</v>
      </c>
      <c r="T750" s="184"/>
      <c r="U750" s="189"/>
      <c r="V750" s="125"/>
      <c r="W750" s="352" t="s">
        <v>1910</v>
      </c>
      <c r="X750" s="216" t="s">
        <v>64</v>
      </c>
      <c r="Y750" s="216" t="s">
        <v>76</v>
      </c>
      <c r="Z750" s="129"/>
      <c r="AA750" s="214"/>
      <c r="AB750" s="215"/>
      <c r="AC750" s="215">
        <v>20446</v>
      </c>
      <c r="AD750" s="216"/>
      <c r="AG750" s="173">
        <v>1955</v>
      </c>
      <c r="AH750" s="173">
        <v>1950</v>
      </c>
      <c r="AI750" s="173"/>
      <c r="AJ750" s="189"/>
      <c r="AK750" s="173"/>
      <c r="AL750" s="317"/>
      <c r="AM750" s="175" t="s">
        <v>61</v>
      </c>
      <c r="AN750" s="153" t="s">
        <v>81</v>
      </c>
      <c r="AO750" s="153" t="s">
        <v>90</v>
      </c>
      <c r="AP750" s="153" t="s">
        <v>81</v>
      </c>
      <c r="AQ750" s="131" t="s">
        <v>81</v>
      </c>
      <c r="AU750" s="317"/>
      <c r="AV750" s="390"/>
      <c r="AW750" s="153">
        <f t="shared" ca="1" si="13"/>
        <v>72</v>
      </c>
    </row>
    <row r="751" spans="1:49" ht="45" customHeight="1" x14ac:dyDescent="0.2">
      <c r="A751" s="245"/>
      <c r="B751" s="183" t="s">
        <v>55</v>
      </c>
      <c r="E751" s="175" t="s">
        <v>1055</v>
      </c>
      <c r="F751" s="153" t="s">
        <v>1056</v>
      </c>
      <c r="G751" s="131" t="s">
        <v>1911</v>
      </c>
      <c r="H751" s="175" t="s">
        <v>189</v>
      </c>
      <c r="I751" s="183" t="s">
        <v>1912</v>
      </c>
      <c r="J751" s="173">
        <v>1</v>
      </c>
      <c r="K751" s="326" t="s">
        <v>61</v>
      </c>
      <c r="L751" s="339">
        <v>1</v>
      </c>
      <c r="M751" s="183">
        <v>510</v>
      </c>
      <c r="N751" s="153">
        <v>1954</v>
      </c>
      <c r="P751" s="163"/>
      <c r="R751" s="153">
        <v>1950</v>
      </c>
      <c r="S751" s="183" t="s">
        <v>62</v>
      </c>
      <c r="T751" s="184"/>
      <c r="U751" s="189"/>
      <c r="V751" s="125"/>
      <c r="W751" s="352" t="s">
        <v>1913</v>
      </c>
      <c r="X751" s="216" t="s">
        <v>64</v>
      </c>
      <c r="Y751" s="216" t="s">
        <v>189</v>
      </c>
      <c r="Z751" s="129"/>
      <c r="AA751" s="214"/>
      <c r="AB751" s="215"/>
      <c r="AC751" s="215">
        <v>20108</v>
      </c>
      <c r="AD751" s="216"/>
      <c r="AG751" s="173">
        <v>1955</v>
      </c>
      <c r="AH751" s="173">
        <v>1950</v>
      </c>
      <c r="AI751" s="173"/>
      <c r="AJ751" s="189"/>
      <c r="AK751" s="173"/>
      <c r="AL751" s="317"/>
      <c r="AM751" s="175" t="s">
        <v>90</v>
      </c>
      <c r="AQ751" s="131"/>
      <c r="AU751" s="317" t="s">
        <v>1914</v>
      </c>
      <c r="AV751" s="390"/>
      <c r="AW751" s="153">
        <f t="shared" ca="1" si="13"/>
        <v>72</v>
      </c>
    </row>
    <row r="752" spans="1:49" ht="45" customHeight="1" outlineLevel="1" x14ac:dyDescent="0.2">
      <c r="A752" s="245"/>
      <c r="B752" s="183" t="s">
        <v>55</v>
      </c>
      <c r="E752" s="175" t="s">
        <v>1055</v>
      </c>
      <c r="F752" s="153" t="s">
        <v>1056</v>
      </c>
      <c r="G752" s="131" t="s">
        <v>1911</v>
      </c>
      <c r="H752" s="175" t="s">
        <v>189</v>
      </c>
      <c r="I752" s="183" t="s">
        <v>411</v>
      </c>
      <c r="J752" s="173">
        <v>1</v>
      </c>
      <c r="K752" s="326" t="s">
        <v>61</v>
      </c>
      <c r="L752" s="339">
        <v>0</v>
      </c>
      <c r="M752" s="183">
        <v>510</v>
      </c>
      <c r="N752" s="153">
        <v>1954</v>
      </c>
      <c r="P752" s="163"/>
      <c r="R752" s="153">
        <v>1950</v>
      </c>
      <c r="S752" s="183" t="s">
        <v>62</v>
      </c>
      <c r="T752" s="184"/>
      <c r="U752" s="189"/>
      <c r="V752" s="125"/>
      <c r="W752" s="352" t="s">
        <v>1915</v>
      </c>
      <c r="X752" s="216" t="s">
        <v>64</v>
      </c>
      <c r="Y752" s="216" t="s">
        <v>65</v>
      </c>
      <c r="Z752" s="129" t="s">
        <v>66</v>
      </c>
      <c r="AA752" s="214"/>
      <c r="AB752" s="215"/>
      <c r="AC752" s="215">
        <v>20108</v>
      </c>
      <c r="AD752" s="216"/>
      <c r="AG752" s="173">
        <v>1955</v>
      </c>
      <c r="AH752" s="173">
        <v>1950</v>
      </c>
      <c r="AI752" s="173"/>
      <c r="AJ752" s="189"/>
      <c r="AK752" s="173"/>
      <c r="AL752" s="317" t="s">
        <v>184</v>
      </c>
      <c r="AM752" s="175" t="s">
        <v>67</v>
      </c>
      <c r="AQ752" s="131"/>
      <c r="AU752" s="317" t="s">
        <v>1914</v>
      </c>
      <c r="AV752" s="390"/>
      <c r="AW752" s="153">
        <f t="shared" ca="1" si="13"/>
        <v>72</v>
      </c>
    </row>
    <row r="753" spans="1:49" ht="45" customHeight="1" outlineLevel="1" x14ac:dyDescent="0.2">
      <c r="A753" s="245"/>
      <c r="B753" s="183" t="s">
        <v>55</v>
      </c>
      <c r="D753" s="131" t="s">
        <v>1916</v>
      </c>
      <c r="E753" s="175" t="s">
        <v>91</v>
      </c>
      <c r="F753" s="153" t="s">
        <v>92</v>
      </c>
      <c r="G753" s="131" t="s">
        <v>93</v>
      </c>
      <c r="H753" s="175" t="s">
        <v>487</v>
      </c>
      <c r="I753" s="183" t="s">
        <v>1917</v>
      </c>
      <c r="J753" s="173">
        <v>1</v>
      </c>
      <c r="K753" s="326" t="s">
        <v>61</v>
      </c>
      <c r="L753" s="339">
        <v>1</v>
      </c>
      <c r="M753" s="183">
        <v>511</v>
      </c>
      <c r="N753" s="153">
        <v>1954</v>
      </c>
      <c r="P753" s="163"/>
      <c r="R753" s="153">
        <v>1950</v>
      </c>
      <c r="S753" s="183" t="s">
        <v>62</v>
      </c>
      <c r="T753" s="184"/>
      <c r="U753" s="189"/>
      <c r="V753" s="125"/>
      <c r="W753" s="352" t="s">
        <v>1918</v>
      </c>
      <c r="X753" s="216" t="s">
        <v>64</v>
      </c>
      <c r="Y753" s="216" t="s">
        <v>518</v>
      </c>
      <c r="Z753" s="129"/>
      <c r="AA753" s="214"/>
      <c r="AB753" s="215">
        <v>43462</v>
      </c>
      <c r="AC753" s="215"/>
      <c r="AD753" s="216"/>
      <c r="AI753" s="173"/>
      <c r="AJ753" s="189"/>
      <c r="AK753" s="173"/>
      <c r="AL753" s="317" t="s">
        <v>1919</v>
      </c>
      <c r="AQ753" s="131"/>
      <c r="AV753" s="390"/>
      <c r="AW753" s="153">
        <f t="shared" ca="1" si="13"/>
        <v>72</v>
      </c>
    </row>
    <row r="754" spans="1:49" ht="45" customHeight="1" outlineLevel="1" x14ac:dyDescent="0.2">
      <c r="A754" s="245"/>
      <c r="B754" s="183" t="s">
        <v>55</v>
      </c>
      <c r="E754" s="175" t="s">
        <v>91</v>
      </c>
      <c r="F754" s="153" t="s">
        <v>187</v>
      </c>
      <c r="G754" s="131" t="s">
        <v>188</v>
      </c>
      <c r="H754" s="175" t="s">
        <v>65</v>
      </c>
      <c r="I754" s="183" t="s">
        <v>1920</v>
      </c>
      <c r="J754" s="173">
        <v>1</v>
      </c>
      <c r="K754" s="326" t="s">
        <v>61</v>
      </c>
      <c r="L754" s="339">
        <v>1</v>
      </c>
      <c r="M754" s="183">
        <v>512</v>
      </c>
      <c r="N754" s="153">
        <v>1954</v>
      </c>
      <c r="P754" s="163"/>
      <c r="R754" s="153">
        <v>1950</v>
      </c>
      <c r="S754" s="183" t="s">
        <v>62</v>
      </c>
      <c r="T754" s="184"/>
      <c r="U754" s="189"/>
      <c r="V754" s="125"/>
      <c r="W754" s="352" t="s">
        <v>1921</v>
      </c>
      <c r="X754" s="216" t="s">
        <v>64</v>
      </c>
      <c r="Y754" s="216" t="s">
        <v>65</v>
      </c>
      <c r="Z754" s="129"/>
      <c r="AA754" s="214"/>
      <c r="AB754" s="215">
        <v>20057</v>
      </c>
      <c r="AC754" s="215">
        <v>20057</v>
      </c>
      <c r="AD754" s="216"/>
      <c r="AG754" s="173">
        <v>1954</v>
      </c>
      <c r="AH754" s="173">
        <v>1950</v>
      </c>
      <c r="AI754" s="173"/>
      <c r="AJ754" s="189"/>
      <c r="AK754" s="173"/>
      <c r="AL754" s="317"/>
      <c r="AM754" s="175" t="s">
        <v>67</v>
      </c>
      <c r="AQ754" s="131"/>
      <c r="AU754" s="317"/>
      <c r="AV754" s="390"/>
      <c r="AW754" s="153">
        <f t="shared" ca="1" si="13"/>
        <v>72</v>
      </c>
    </row>
    <row r="755" spans="1:49" ht="45" customHeight="1" x14ac:dyDescent="0.2">
      <c r="A755" s="245"/>
      <c r="B755" s="183" t="s">
        <v>55</v>
      </c>
      <c r="E755" s="175" t="s">
        <v>91</v>
      </c>
      <c r="F755" s="153" t="s">
        <v>187</v>
      </c>
      <c r="G755" s="131" t="s">
        <v>844</v>
      </c>
      <c r="H755" s="175" t="s">
        <v>65</v>
      </c>
      <c r="I755" s="183" t="s">
        <v>1922</v>
      </c>
      <c r="J755" s="173">
        <v>1</v>
      </c>
      <c r="K755" s="326" t="s">
        <v>61</v>
      </c>
      <c r="L755" s="339">
        <v>1</v>
      </c>
      <c r="M755" s="183">
        <v>513</v>
      </c>
      <c r="P755" s="163"/>
      <c r="R755" s="153">
        <v>1950</v>
      </c>
      <c r="S755" s="183" t="s">
        <v>62</v>
      </c>
      <c r="T755" s="184"/>
      <c r="U755" s="189"/>
      <c r="V755" s="125"/>
      <c r="W755" s="352" t="s">
        <v>1923</v>
      </c>
      <c r="X755" s="216" t="s">
        <v>64</v>
      </c>
      <c r="Y755" s="216" t="s">
        <v>65</v>
      </c>
      <c r="Z755" s="129"/>
      <c r="AA755" s="214"/>
      <c r="AB755" s="215"/>
      <c r="AC755" s="215">
        <v>20057</v>
      </c>
      <c r="AD755" s="216"/>
      <c r="AG755" s="173">
        <v>1954</v>
      </c>
      <c r="AH755" s="173">
        <v>1950</v>
      </c>
      <c r="AI755" s="173"/>
      <c r="AJ755" s="189"/>
      <c r="AK755" s="173"/>
      <c r="AL755" s="317"/>
      <c r="AM755" s="175" t="s">
        <v>67</v>
      </c>
      <c r="AQ755" s="131"/>
      <c r="AU755" s="317"/>
      <c r="AV755" s="390"/>
      <c r="AW755" s="153" t="str">
        <f t="shared" ca="1" si="13"/>
        <v/>
      </c>
    </row>
    <row r="756" spans="1:49" ht="45" customHeight="1" x14ac:dyDescent="0.2">
      <c r="A756" s="245"/>
      <c r="B756" s="183" t="s">
        <v>55</v>
      </c>
      <c r="E756" s="175" t="s">
        <v>91</v>
      </c>
      <c r="F756" s="153" t="s">
        <v>698</v>
      </c>
      <c r="G756" s="131" t="s">
        <v>1924</v>
      </c>
      <c r="H756" s="175" t="s">
        <v>76</v>
      </c>
      <c r="I756" s="183" t="s">
        <v>1925</v>
      </c>
      <c r="J756" s="173">
        <v>1</v>
      </c>
      <c r="K756" s="326" t="s">
        <v>61</v>
      </c>
      <c r="L756" s="339">
        <v>1</v>
      </c>
      <c r="M756" s="183">
        <v>514</v>
      </c>
      <c r="N756" s="153">
        <v>1951</v>
      </c>
      <c r="P756" s="163"/>
      <c r="R756" s="153">
        <v>1950</v>
      </c>
      <c r="S756" s="183" t="s">
        <v>62</v>
      </c>
      <c r="T756" s="184"/>
      <c r="U756" s="189"/>
      <c r="V756" s="125"/>
      <c r="W756" s="352" t="s">
        <v>1926</v>
      </c>
      <c r="X756" s="216" t="s">
        <v>64</v>
      </c>
      <c r="Y756" s="216" t="s">
        <v>76</v>
      </c>
      <c r="Z756" s="129" t="s">
        <v>266</v>
      </c>
      <c r="AA756" s="214"/>
      <c r="AB756" s="215">
        <v>20106</v>
      </c>
      <c r="AC756" s="215"/>
      <c r="AD756" s="153"/>
      <c r="AG756" s="173">
        <v>1955</v>
      </c>
      <c r="AH756" s="173">
        <v>1950</v>
      </c>
      <c r="AI756" s="173"/>
      <c r="AJ756" s="189"/>
      <c r="AK756" s="173"/>
      <c r="AL756" s="317"/>
      <c r="AQ756" s="131"/>
      <c r="AU756" s="317" t="s">
        <v>1927</v>
      </c>
      <c r="AV756" s="390"/>
      <c r="AW756" s="153">
        <f t="shared" ca="1" si="13"/>
        <v>75</v>
      </c>
    </row>
    <row r="757" spans="1:49" ht="45" customHeight="1" x14ac:dyDescent="0.2">
      <c r="A757" s="245"/>
      <c r="B757" s="183" t="s">
        <v>55</v>
      </c>
      <c r="E757" s="318" t="s">
        <v>71</v>
      </c>
      <c r="F757" s="154" t="s">
        <v>1209</v>
      </c>
      <c r="G757" s="418" t="s">
        <v>1928</v>
      </c>
      <c r="H757" s="318" t="s">
        <v>76</v>
      </c>
      <c r="I757" s="202" t="s">
        <v>1925</v>
      </c>
      <c r="J757" s="173">
        <v>1</v>
      </c>
      <c r="K757" s="326" t="s">
        <v>61</v>
      </c>
      <c r="L757" s="339">
        <v>1</v>
      </c>
      <c r="M757" s="183">
        <v>515</v>
      </c>
      <c r="P757" s="163"/>
      <c r="R757" s="153">
        <v>1950</v>
      </c>
      <c r="S757" s="183" t="s">
        <v>62</v>
      </c>
      <c r="T757" s="184"/>
      <c r="U757" s="189"/>
      <c r="V757" s="125"/>
      <c r="W757" s="318" t="s">
        <v>1929</v>
      </c>
      <c r="X757" s="283" t="s">
        <v>64</v>
      </c>
      <c r="Y757" s="283" t="s">
        <v>76</v>
      </c>
      <c r="Z757" s="351" t="s">
        <v>266</v>
      </c>
      <c r="AA757" s="214">
        <v>20106</v>
      </c>
      <c r="AB757" s="215"/>
      <c r="AC757" s="215"/>
      <c r="AD757" s="153"/>
      <c r="AG757" s="173">
        <v>1955</v>
      </c>
      <c r="AH757" s="173">
        <v>1950</v>
      </c>
      <c r="AI757" s="173"/>
      <c r="AJ757" s="189"/>
      <c r="AK757" s="173"/>
      <c r="AL757" s="317" t="s">
        <v>1930</v>
      </c>
      <c r="AQ757" s="131"/>
      <c r="AU757" s="317"/>
      <c r="AV757" s="390"/>
      <c r="AW757" s="153" t="str">
        <f t="shared" ca="1" si="13"/>
        <v/>
      </c>
    </row>
    <row r="758" spans="1:49" ht="45" customHeight="1" outlineLevel="1" x14ac:dyDescent="0.2">
      <c r="A758" s="245"/>
      <c r="B758" s="183" t="s">
        <v>55</v>
      </c>
      <c r="E758" s="175" t="s">
        <v>91</v>
      </c>
      <c r="F758" s="153" t="s">
        <v>187</v>
      </c>
      <c r="G758" s="131" t="s">
        <v>1802</v>
      </c>
      <c r="H758" s="175" t="s">
        <v>59</v>
      </c>
      <c r="I758" s="183" t="s">
        <v>326</v>
      </c>
      <c r="J758" s="173">
        <v>1</v>
      </c>
      <c r="K758" s="326" t="s">
        <v>61</v>
      </c>
      <c r="L758" s="339">
        <v>1</v>
      </c>
      <c r="M758" s="183">
        <v>516</v>
      </c>
      <c r="P758" s="163"/>
      <c r="R758" s="153">
        <v>1950</v>
      </c>
      <c r="S758" s="183" t="s">
        <v>62</v>
      </c>
      <c r="T758" s="184"/>
      <c r="U758" s="189"/>
      <c r="V758" s="125"/>
      <c r="W758" s="352" t="s">
        <v>1931</v>
      </c>
      <c r="X758" s="216" t="s">
        <v>64</v>
      </c>
      <c r="Y758" s="216" t="s">
        <v>65</v>
      </c>
      <c r="Z758" s="129" t="s">
        <v>66</v>
      </c>
      <c r="AA758" s="214"/>
      <c r="AB758" s="215"/>
      <c r="AC758" s="215">
        <v>20159</v>
      </c>
      <c r="AD758" s="216"/>
      <c r="AG758" s="173">
        <v>1955</v>
      </c>
      <c r="AH758" s="173">
        <v>1950</v>
      </c>
      <c r="AI758" s="173"/>
      <c r="AJ758" s="189"/>
      <c r="AK758" s="173"/>
      <c r="AL758" s="317"/>
      <c r="AM758" s="175" t="s">
        <v>67</v>
      </c>
      <c r="AO758" s="153" t="s">
        <v>81</v>
      </c>
      <c r="AR758" s="175" t="s">
        <v>81</v>
      </c>
      <c r="AT758" s="153">
        <v>2022</v>
      </c>
      <c r="AU758" s="131" t="s">
        <v>7829</v>
      </c>
      <c r="AW758" s="153" t="str">
        <f t="shared" ca="1" si="13"/>
        <v/>
      </c>
    </row>
    <row r="759" spans="1:49" ht="45" customHeight="1" x14ac:dyDescent="0.2">
      <c r="A759" s="245"/>
      <c r="B759" s="183" t="s">
        <v>55</v>
      </c>
      <c r="E759" s="175" t="s">
        <v>91</v>
      </c>
      <c r="F759" s="153" t="s">
        <v>698</v>
      </c>
      <c r="G759" s="131" t="s">
        <v>1932</v>
      </c>
      <c r="H759" s="175" t="s">
        <v>65</v>
      </c>
      <c r="I759" s="183" t="s">
        <v>1933</v>
      </c>
      <c r="J759" s="173">
        <v>1</v>
      </c>
      <c r="K759" s="326" t="s">
        <v>61</v>
      </c>
      <c r="L759" s="339">
        <v>1</v>
      </c>
      <c r="M759" s="183">
        <v>517</v>
      </c>
      <c r="P759" s="163"/>
      <c r="R759" s="153">
        <v>1950</v>
      </c>
      <c r="S759" s="183" t="s">
        <v>62</v>
      </c>
      <c r="T759" s="184"/>
      <c r="U759" s="189"/>
      <c r="V759" s="125"/>
      <c r="W759" s="352" t="s">
        <v>1934</v>
      </c>
      <c r="X759" s="216" t="s">
        <v>64</v>
      </c>
      <c r="Y759" s="216" t="s">
        <v>65</v>
      </c>
      <c r="Z759" s="129"/>
      <c r="AA759" s="214"/>
      <c r="AB759" s="215"/>
      <c r="AC759" s="215">
        <v>20194</v>
      </c>
      <c r="AD759" s="216"/>
      <c r="AG759" s="173">
        <v>1955</v>
      </c>
      <c r="AH759" s="173">
        <v>1950</v>
      </c>
      <c r="AI759" s="173"/>
      <c r="AJ759" s="189"/>
      <c r="AK759" s="173"/>
      <c r="AL759" s="317"/>
      <c r="AM759" s="175" t="s">
        <v>67</v>
      </c>
      <c r="AQ759" s="131"/>
      <c r="AU759" s="317"/>
      <c r="AV759" s="390"/>
      <c r="AW759" s="153" t="str">
        <f t="shared" ref="AW759:AW790" ca="1" si="14">IF(N759&lt;&gt;0,(YEAR( TODAY())-N759),(""))</f>
        <v/>
      </c>
    </row>
    <row r="760" spans="1:49" ht="45" customHeight="1" x14ac:dyDescent="0.2">
      <c r="A760" s="245">
        <v>45231</v>
      </c>
      <c r="B760" s="183" t="s">
        <v>198</v>
      </c>
      <c r="C760" s="136" t="s">
        <v>1935</v>
      </c>
      <c r="D760" s="131" t="s">
        <v>1936</v>
      </c>
      <c r="E760" s="175" t="s">
        <v>91</v>
      </c>
      <c r="F760" s="153" t="s">
        <v>698</v>
      </c>
      <c r="G760" s="131" t="s">
        <v>699</v>
      </c>
      <c r="H760" s="175" t="s">
        <v>487</v>
      </c>
      <c r="I760" s="183" t="s">
        <v>1937</v>
      </c>
      <c r="J760" s="196"/>
      <c r="K760" s="326" t="s">
        <v>1717</v>
      </c>
      <c r="L760" s="339">
        <v>1</v>
      </c>
      <c r="M760" s="183">
        <v>518</v>
      </c>
      <c r="N760" s="153">
        <v>1954</v>
      </c>
      <c r="P760" s="163" t="s">
        <v>1938</v>
      </c>
      <c r="R760" s="153">
        <v>1950</v>
      </c>
      <c r="S760" s="183" t="s">
        <v>1718</v>
      </c>
      <c r="T760" s="184" t="s">
        <v>982</v>
      </c>
      <c r="U760" s="189"/>
      <c r="V760" s="422">
        <v>44953</v>
      </c>
      <c r="W760" s="352" t="s">
        <v>70</v>
      </c>
      <c r="X760" s="216" t="s">
        <v>64</v>
      </c>
      <c r="Y760" s="216" t="s">
        <v>518</v>
      </c>
      <c r="Z760" s="129"/>
      <c r="AA760" s="214"/>
      <c r="AB760" s="215"/>
      <c r="AC760" s="215"/>
      <c r="AD760" s="216"/>
      <c r="AI760" s="173"/>
      <c r="AJ760" s="189"/>
      <c r="AK760" s="173"/>
      <c r="AL760" s="317"/>
      <c r="AQ760" s="131"/>
      <c r="AU760" s="317"/>
      <c r="AV760" s="390"/>
      <c r="AW760" s="153">
        <f t="shared" ca="1" si="14"/>
        <v>72</v>
      </c>
    </row>
    <row r="761" spans="1:49" ht="45" customHeight="1" outlineLevel="1" x14ac:dyDescent="0.2">
      <c r="A761" s="245"/>
      <c r="B761" s="183" t="s">
        <v>55</v>
      </c>
      <c r="E761" s="175" t="s">
        <v>91</v>
      </c>
      <c r="F761" s="153" t="s">
        <v>92</v>
      </c>
      <c r="G761" s="131" t="s">
        <v>855</v>
      </c>
      <c r="H761" s="175" t="s">
        <v>76</v>
      </c>
      <c r="I761" s="183" t="s">
        <v>1939</v>
      </c>
      <c r="J761" s="173">
        <v>1</v>
      </c>
      <c r="K761" s="326" t="s">
        <v>135</v>
      </c>
      <c r="L761" s="339">
        <v>1</v>
      </c>
      <c r="M761" s="183">
        <v>519</v>
      </c>
      <c r="P761" s="163"/>
      <c r="R761" s="153">
        <v>1950</v>
      </c>
      <c r="S761" s="183" t="s">
        <v>136</v>
      </c>
      <c r="T761" s="184"/>
      <c r="U761" s="189"/>
      <c r="V761" s="125"/>
      <c r="W761" s="352" t="s">
        <v>70</v>
      </c>
      <c r="X761" s="216" t="s">
        <v>64</v>
      </c>
      <c r="Y761" s="216" t="s">
        <v>76</v>
      </c>
      <c r="Z761" s="129"/>
      <c r="AA761" s="214"/>
      <c r="AB761" s="215"/>
      <c r="AC761" s="215"/>
      <c r="AD761" s="216"/>
      <c r="AI761" s="173"/>
      <c r="AJ761" s="189"/>
      <c r="AK761" s="173"/>
      <c r="AL761" s="317" t="s">
        <v>1940</v>
      </c>
      <c r="AQ761" s="131"/>
      <c r="AU761" s="317"/>
      <c r="AV761" s="390"/>
      <c r="AW761" s="153" t="str">
        <f t="shared" ca="1" si="14"/>
        <v/>
      </c>
    </row>
    <row r="762" spans="1:49" ht="45" customHeight="1" outlineLevel="1" x14ac:dyDescent="0.2">
      <c r="A762" s="245"/>
      <c r="B762" s="183" t="s">
        <v>55</v>
      </c>
      <c r="E762" s="175" t="s">
        <v>91</v>
      </c>
      <c r="F762" s="153" t="s">
        <v>698</v>
      </c>
      <c r="G762" s="131" t="s">
        <v>1000</v>
      </c>
      <c r="H762" s="175" t="s">
        <v>65</v>
      </c>
      <c r="I762" s="183" t="s">
        <v>1941</v>
      </c>
      <c r="J762" s="173">
        <v>1</v>
      </c>
      <c r="K762" s="326" t="s">
        <v>61</v>
      </c>
      <c r="L762" s="339">
        <v>1</v>
      </c>
      <c r="M762" s="183">
        <v>520</v>
      </c>
      <c r="P762" s="163"/>
      <c r="R762" s="153">
        <v>1950</v>
      </c>
      <c r="S762" s="183" t="s">
        <v>62</v>
      </c>
      <c r="T762" s="184"/>
      <c r="U762" s="189"/>
      <c r="V762" s="125"/>
      <c r="W762" s="352" t="s">
        <v>1942</v>
      </c>
      <c r="X762" s="216" t="s">
        <v>64</v>
      </c>
      <c r="Y762" s="216" t="s">
        <v>65</v>
      </c>
      <c r="Z762" s="129"/>
      <c r="AA762" s="214"/>
      <c r="AB762" s="215"/>
      <c r="AC762" s="215">
        <v>21405</v>
      </c>
      <c r="AD762" s="216"/>
      <c r="AG762" s="173">
        <v>1958</v>
      </c>
      <c r="AH762" s="173">
        <v>1950</v>
      </c>
      <c r="AI762" s="173"/>
      <c r="AJ762" s="189"/>
      <c r="AK762" s="173"/>
      <c r="AL762" s="317"/>
      <c r="AM762" s="175" t="s">
        <v>67</v>
      </c>
      <c r="AQ762" s="131"/>
      <c r="AU762" s="317"/>
      <c r="AV762" s="390"/>
      <c r="AW762" s="153" t="str">
        <f t="shared" ca="1" si="14"/>
        <v/>
      </c>
    </row>
    <row r="763" spans="1:49" s="11" customFormat="1" ht="45" customHeight="1" outlineLevel="1" x14ac:dyDescent="0.2">
      <c r="A763" s="245"/>
      <c r="B763" s="183" t="s">
        <v>55</v>
      </c>
      <c r="C763" s="136"/>
      <c r="D763" s="131"/>
      <c r="E763" s="175" t="s">
        <v>56</v>
      </c>
      <c r="F763" s="153" t="s">
        <v>57</v>
      </c>
      <c r="G763" s="131" t="s">
        <v>1327</v>
      </c>
      <c r="H763" s="175" t="s">
        <v>487</v>
      </c>
      <c r="I763" s="183" t="s">
        <v>1943</v>
      </c>
      <c r="J763" s="173">
        <v>1</v>
      </c>
      <c r="K763" s="326" t="s">
        <v>61</v>
      </c>
      <c r="L763" s="339">
        <v>1</v>
      </c>
      <c r="M763" s="183">
        <v>521</v>
      </c>
      <c r="N763" s="153">
        <v>1955</v>
      </c>
      <c r="O763" s="216"/>
      <c r="P763" s="163"/>
      <c r="Q763" s="216"/>
      <c r="R763" s="153">
        <v>1950</v>
      </c>
      <c r="S763" s="183" t="s">
        <v>62</v>
      </c>
      <c r="T763" s="184"/>
      <c r="U763" s="189"/>
      <c r="V763" s="125"/>
      <c r="W763" s="352" t="s">
        <v>1944</v>
      </c>
      <c r="X763" s="216" t="s">
        <v>64</v>
      </c>
      <c r="Y763" s="216" t="s">
        <v>518</v>
      </c>
      <c r="Z763" s="129"/>
      <c r="AA763" s="214"/>
      <c r="AB763" s="215">
        <v>20164</v>
      </c>
      <c r="AC763" s="215"/>
      <c r="AD763" s="153"/>
      <c r="AE763" s="173"/>
      <c r="AF763" s="173"/>
      <c r="AG763" s="173">
        <v>1955</v>
      </c>
      <c r="AH763" s="173">
        <v>1950</v>
      </c>
      <c r="AI763" s="173"/>
      <c r="AJ763" s="189"/>
      <c r="AK763" s="173"/>
      <c r="AL763" s="317"/>
      <c r="AM763" s="175" t="s">
        <v>67</v>
      </c>
      <c r="AN763" s="153"/>
      <c r="AO763" s="153"/>
      <c r="AP763" s="153"/>
      <c r="AQ763" s="131"/>
      <c r="AR763" s="175"/>
      <c r="AS763" s="153"/>
      <c r="AT763" s="153"/>
      <c r="AU763" s="317"/>
      <c r="AV763" s="390"/>
      <c r="AW763" s="153">
        <f t="shared" ca="1" si="14"/>
        <v>71</v>
      </c>
    </row>
    <row r="764" spans="1:49" s="11" customFormat="1" ht="45" customHeight="1" x14ac:dyDescent="0.2">
      <c r="A764" s="245"/>
      <c r="B764" s="183" t="s">
        <v>55</v>
      </c>
      <c r="C764" s="136"/>
      <c r="D764" s="131"/>
      <c r="E764" s="175" t="s">
        <v>91</v>
      </c>
      <c r="F764" s="153" t="s">
        <v>698</v>
      </c>
      <c r="G764" s="131" t="s">
        <v>1945</v>
      </c>
      <c r="H764" s="175" t="s">
        <v>65</v>
      </c>
      <c r="I764" s="183" t="s">
        <v>577</v>
      </c>
      <c r="J764" s="173">
        <v>1</v>
      </c>
      <c r="K764" s="326" t="s">
        <v>61</v>
      </c>
      <c r="L764" s="339">
        <v>1</v>
      </c>
      <c r="M764" s="183">
        <v>522</v>
      </c>
      <c r="N764" s="153"/>
      <c r="O764" s="216"/>
      <c r="P764" s="163"/>
      <c r="Q764" s="216"/>
      <c r="R764" s="153">
        <v>1950</v>
      </c>
      <c r="S764" s="183" t="s">
        <v>62</v>
      </c>
      <c r="T764" s="184"/>
      <c r="U764" s="189"/>
      <c r="V764" s="125"/>
      <c r="W764" s="352" t="s">
        <v>1946</v>
      </c>
      <c r="X764" s="216" t="s">
        <v>64</v>
      </c>
      <c r="Y764" s="216" t="s">
        <v>65</v>
      </c>
      <c r="Z764" s="129"/>
      <c r="AA764" s="214"/>
      <c r="AB764" s="215">
        <v>20324</v>
      </c>
      <c r="AC764" s="215"/>
      <c r="AD764" s="153"/>
      <c r="AE764" s="173"/>
      <c r="AF764" s="173"/>
      <c r="AG764" s="173">
        <v>1955</v>
      </c>
      <c r="AH764" s="173">
        <v>1950</v>
      </c>
      <c r="AI764" s="173"/>
      <c r="AJ764" s="189"/>
      <c r="AK764" s="173"/>
      <c r="AL764" s="317"/>
      <c r="AM764" s="175" t="s">
        <v>67</v>
      </c>
      <c r="AN764" s="153"/>
      <c r="AO764" s="153"/>
      <c r="AP764" s="153"/>
      <c r="AQ764" s="131"/>
      <c r="AR764" s="175"/>
      <c r="AS764" s="153"/>
      <c r="AT764" s="153"/>
      <c r="AU764" s="317"/>
      <c r="AV764" s="390"/>
      <c r="AW764" s="153" t="str">
        <f t="shared" ca="1" si="14"/>
        <v/>
      </c>
    </row>
    <row r="765" spans="1:49" ht="45" customHeight="1" x14ac:dyDescent="0.2">
      <c r="A765" s="245"/>
      <c r="B765" s="183" t="s">
        <v>55</v>
      </c>
      <c r="E765" s="175" t="s">
        <v>71</v>
      </c>
      <c r="F765" s="153" t="s">
        <v>72</v>
      </c>
      <c r="G765" s="131" t="s">
        <v>83</v>
      </c>
      <c r="H765" s="175" t="s">
        <v>496</v>
      </c>
      <c r="I765" s="183" t="s">
        <v>1947</v>
      </c>
      <c r="J765" s="173">
        <v>1</v>
      </c>
      <c r="K765" s="326" t="s">
        <v>61</v>
      </c>
      <c r="L765" s="339">
        <v>1</v>
      </c>
      <c r="M765" s="183">
        <v>523</v>
      </c>
      <c r="N765" s="153">
        <v>1953</v>
      </c>
      <c r="P765" s="163"/>
      <c r="R765" s="153">
        <v>1950</v>
      </c>
      <c r="S765" s="183" t="s">
        <v>62</v>
      </c>
      <c r="T765" s="184"/>
      <c r="U765" s="189"/>
      <c r="V765" s="125"/>
      <c r="W765" s="352" t="s">
        <v>1948</v>
      </c>
      <c r="X765" s="216" t="s">
        <v>499</v>
      </c>
      <c r="Y765" s="216" t="s">
        <v>496</v>
      </c>
      <c r="Z765" s="129"/>
      <c r="AA765" s="214"/>
      <c r="AB765" s="215">
        <v>22584</v>
      </c>
      <c r="AC765" s="215"/>
      <c r="AD765" s="153"/>
      <c r="AE765" s="173">
        <v>1955</v>
      </c>
      <c r="AF765" s="173" t="s">
        <v>1949</v>
      </c>
      <c r="AG765" s="173">
        <v>1961</v>
      </c>
      <c r="AH765" s="173">
        <v>1960</v>
      </c>
      <c r="AI765" s="173"/>
      <c r="AJ765" s="189"/>
      <c r="AK765" s="173"/>
      <c r="AL765" s="317"/>
      <c r="AM765" s="175" t="s">
        <v>61</v>
      </c>
      <c r="AO765" s="153" t="s">
        <v>108</v>
      </c>
      <c r="AR765" s="175" t="s">
        <v>81</v>
      </c>
      <c r="AT765" s="153">
        <v>1997</v>
      </c>
      <c r="AU765" s="131" t="s">
        <v>7831</v>
      </c>
      <c r="AW765" s="153">
        <f t="shared" ca="1" si="14"/>
        <v>73</v>
      </c>
    </row>
    <row r="766" spans="1:49" ht="45" customHeight="1" outlineLevel="1" x14ac:dyDescent="0.2">
      <c r="A766" s="245"/>
      <c r="B766" s="183" t="s">
        <v>55</v>
      </c>
      <c r="C766" s="136" t="s">
        <v>1240</v>
      </c>
      <c r="E766" s="175" t="s">
        <v>91</v>
      </c>
      <c r="F766" s="153" t="s">
        <v>92</v>
      </c>
      <c r="G766" s="131" t="s">
        <v>1950</v>
      </c>
      <c r="H766" s="175" t="s">
        <v>65</v>
      </c>
      <c r="I766" s="183" t="s">
        <v>1951</v>
      </c>
      <c r="J766" s="173">
        <v>1</v>
      </c>
      <c r="K766" s="327"/>
      <c r="L766" s="339">
        <v>1</v>
      </c>
      <c r="M766" s="183">
        <v>524</v>
      </c>
      <c r="N766" s="153">
        <v>1955</v>
      </c>
      <c r="P766" s="163"/>
      <c r="R766" s="153">
        <v>1950</v>
      </c>
      <c r="S766" s="183" t="s">
        <v>243</v>
      </c>
      <c r="T766" s="184"/>
      <c r="U766" s="189">
        <v>38044</v>
      </c>
      <c r="V766" s="125"/>
      <c r="W766" s="352" t="s">
        <v>70</v>
      </c>
      <c r="X766" s="216" t="s">
        <v>64</v>
      </c>
      <c r="Y766" s="216" t="s">
        <v>65</v>
      </c>
      <c r="Z766" s="129"/>
      <c r="AA766" s="214"/>
      <c r="AB766" s="215"/>
      <c r="AC766" s="215"/>
      <c r="AD766" s="153"/>
      <c r="AI766" s="173"/>
      <c r="AJ766" s="237">
        <v>38044</v>
      </c>
      <c r="AK766" s="173">
        <v>2000</v>
      </c>
      <c r="AL766" s="317"/>
      <c r="AQ766" s="131"/>
      <c r="AU766" s="317"/>
      <c r="AV766" s="390"/>
      <c r="AW766" s="153">
        <f t="shared" ca="1" si="14"/>
        <v>71</v>
      </c>
    </row>
    <row r="767" spans="1:49" ht="45" customHeight="1" outlineLevel="1" x14ac:dyDescent="0.2">
      <c r="A767" s="245"/>
      <c r="B767" s="183" t="s">
        <v>55</v>
      </c>
      <c r="C767" s="136" t="s">
        <v>1952</v>
      </c>
      <c r="E767" s="175" t="s">
        <v>91</v>
      </c>
      <c r="F767" s="153" t="s">
        <v>698</v>
      </c>
      <c r="G767" s="131" t="s">
        <v>1953</v>
      </c>
      <c r="H767" s="175" t="s">
        <v>961</v>
      </c>
      <c r="I767" s="183" t="s">
        <v>1954</v>
      </c>
      <c r="J767" s="173">
        <v>1</v>
      </c>
      <c r="K767" s="326" t="s">
        <v>61</v>
      </c>
      <c r="L767" s="339">
        <v>1</v>
      </c>
      <c r="M767" s="183">
        <v>525</v>
      </c>
      <c r="N767" s="153">
        <v>1955</v>
      </c>
      <c r="P767" s="163"/>
      <c r="R767" s="153">
        <v>1950</v>
      </c>
      <c r="S767" s="183" t="s">
        <v>62</v>
      </c>
      <c r="T767" s="184"/>
      <c r="U767" s="189"/>
      <c r="V767" s="125"/>
      <c r="W767" s="352" t="s">
        <v>1955</v>
      </c>
      <c r="X767" s="216" t="s">
        <v>220</v>
      </c>
      <c r="Y767" s="216" t="s">
        <v>964</v>
      </c>
      <c r="Z767" s="129"/>
      <c r="AA767" s="214">
        <v>20257</v>
      </c>
      <c r="AB767" s="215"/>
      <c r="AC767" s="215"/>
      <c r="AD767" s="153"/>
      <c r="AG767" s="173">
        <v>1955</v>
      </c>
      <c r="AH767" s="173">
        <v>1950</v>
      </c>
      <c r="AI767" s="173"/>
      <c r="AJ767" s="189"/>
      <c r="AK767" s="173"/>
      <c r="AL767" s="317"/>
      <c r="AQ767" s="131"/>
      <c r="AU767" s="317"/>
      <c r="AV767" s="390"/>
      <c r="AW767" s="153">
        <f t="shared" ca="1" si="14"/>
        <v>71</v>
      </c>
    </row>
    <row r="768" spans="1:49" ht="45" customHeight="1" outlineLevel="1" x14ac:dyDescent="0.2">
      <c r="A768" s="245"/>
      <c r="B768" s="183" t="s">
        <v>55</v>
      </c>
      <c r="D768" s="131" t="s">
        <v>1956</v>
      </c>
      <c r="E768" s="175" t="s">
        <v>91</v>
      </c>
      <c r="F768" s="153" t="s">
        <v>187</v>
      </c>
      <c r="G768" s="131" t="s">
        <v>313</v>
      </c>
      <c r="H768" s="175" t="s">
        <v>76</v>
      </c>
      <c r="I768" s="183" t="s">
        <v>1957</v>
      </c>
      <c r="J768" s="173">
        <v>1</v>
      </c>
      <c r="K768" s="326" t="s">
        <v>61</v>
      </c>
      <c r="L768" s="339">
        <v>1</v>
      </c>
      <c r="M768" s="183">
        <v>526</v>
      </c>
      <c r="N768" s="153">
        <v>1955</v>
      </c>
      <c r="P768" s="163"/>
      <c r="R768" s="153">
        <v>1950</v>
      </c>
      <c r="S768" s="183" t="s">
        <v>62</v>
      </c>
      <c r="T768" s="184"/>
      <c r="U768" s="189"/>
      <c r="V768" s="125"/>
      <c r="W768" s="352" t="s">
        <v>1958</v>
      </c>
      <c r="X768" s="216" t="s">
        <v>499</v>
      </c>
      <c r="Y768" s="216" t="s">
        <v>506</v>
      </c>
      <c r="Z768" s="129"/>
      <c r="AA768" s="214" t="s">
        <v>1959</v>
      </c>
      <c r="AB768" s="215" t="s">
        <v>1959</v>
      </c>
      <c r="AC768" s="215"/>
      <c r="AD768" s="153"/>
      <c r="AE768" s="173">
        <v>1956</v>
      </c>
      <c r="AF768" s="173" t="s">
        <v>1960</v>
      </c>
      <c r="AG768" s="173">
        <v>1956</v>
      </c>
      <c r="AH768" s="173">
        <v>1950</v>
      </c>
      <c r="AI768" s="173" t="s">
        <v>1961</v>
      </c>
      <c r="AJ768" s="189"/>
      <c r="AK768" s="173"/>
      <c r="AL768" s="368" t="s">
        <v>1962</v>
      </c>
      <c r="AQ768" s="131"/>
      <c r="AU768" s="317" t="s">
        <v>1963</v>
      </c>
      <c r="AV768" s="390"/>
      <c r="AW768" s="153">
        <f t="shared" ca="1" si="14"/>
        <v>71</v>
      </c>
    </row>
    <row r="769" spans="1:49" ht="45" customHeight="1" x14ac:dyDescent="0.2">
      <c r="A769" s="245"/>
      <c r="B769" s="183" t="s">
        <v>55</v>
      </c>
      <c r="C769" s="136" t="s">
        <v>1676</v>
      </c>
      <c r="E769" s="175" t="s">
        <v>56</v>
      </c>
      <c r="F769" s="153" t="s">
        <v>57</v>
      </c>
      <c r="G769" s="131" t="s">
        <v>1964</v>
      </c>
      <c r="H769" s="175" t="s">
        <v>65</v>
      </c>
      <c r="I769" s="183" t="s">
        <v>1965</v>
      </c>
      <c r="J769" s="173">
        <v>1</v>
      </c>
      <c r="K769" s="326"/>
      <c r="L769" s="339">
        <v>1</v>
      </c>
      <c r="M769" s="183">
        <v>527</v>
      </c>
      <c r="N769" s="153">
        <v>1955</v>
      </c>
      <c r="P769" s="163"/>
      <c r="R769" s="153">
        <v>1950</v>
      </c>
      <c r="S769" s="183" t="s">
        <v>243</v>
      </c>
      <c r="T769" s="184"/>
      <c r="U769" s="189"/>
      <c r="V769" s="125"/>
      <c r="W769" s="352" t="s">
        <v>70</v>
      </c>
      <c r="X769" s="216" t="s">
        <v>64</v>
      </c>
      <c r="Y769" s="216" t="s">
        <v>65</v>
      </c>
      <c r="Z769" s="129"/>
      <c r="AA769" s="214"/>
      <c r="AB769" s="215"/>
      <c r="AC769" s="215"/>
      <c r="AD769" s="153"/>
      <c r="AI769" s="173"/>
      <c r="AJ769" s="237">
        <v>38175</v>
      </c>
      <c r="AK769" s="173">
        <v>2000</v>
      </c>
      <c r="AL769" s="368"/>
      <c r="AQ769" s="131"/>
      <c r="AU769" s="317"/>
      <c r="AV769" s="390"/>
      <c r="AW769" s="153">
        <f t="shared" ca="1" si="14"/>
        <v>71</v>
      </c>
    </row>
    <row r="770" spans="1:49" ht="45" customHeight="1" outlineLevel="1" x14ac:dyDescent="0.2">
      <c r="A770" s="245"/>
      <c r="B770" s="183" t="s">
        <v>55</v>
      </c>
      <c r="C770" s="136" t="s">
        <v>1676</v>
      </c>
      <c r="E770" s="175" t="s">
        <v>56</v>
      </c>
      <c r="F770" s="153" t="s">
        <v>57</v>
      </c>
      <c r="G770" s="131" t="s">
        <v>1964</v>
      </c>
      <c r="H770" s="175" t="s">
        <v>65</v>
      </c>
      <c r="I770" s="183" t="s">
        <v>1966</v>
      </c>
      <c r="J770" s="173">
        <v>1</v>
      </c>
      <c r="K770" s="327"/>
      <c r="L770" s="339">
        <v>0</v>
      </c>
      <c r="M770" s="183">
        <v>527</v>
      </c>
      <c r="N770" s="153">
        <v>1955</v>
      </c>
      <c r="P770" s="163"/>
      <c r="R770" s="153">
        <v>1950</v>
      </c>
      <c r="S770" s="183" t="s">
        <v>243</v>
      </c>
      <c r="T770" s="184"/>
      <c r="U770" s="189"/>
      <c r="V770" s="125"/>
      <c r="W770" s="352" t="s">
        <v>70</v>
      </c>
      <c r="X770" s="216" t="s">
        <v>64</v>
      </c>
      <c r="Y770" s="216" t="s">
        <v>65</v>
      </c>
      <c r="Z770" s="129"/>
      <c r="AA770" s="214"/>
      <c r="AB770" s="215"/>
      <c r="AC770" s="215"/>
      <c r="AD770" s="153"/>
      <c r="AI770" s="173"/>
      <c r="AJ770" s="237">
        <v>38175</v>
      </c>
      <c r="AK770" s="173">
        <v>2000</v>
      </c>
      <c r="AL770" s="317"/>
      <c r="AQ770" s="131"/>
      <c r="AU770" s="317"/>
      <c r="AV770" s="390"/>
      <c r="AW770" s="153">
        <f t="shared" ca="1" si="14"/>
        <v>71</v>
      </c>
    </row>
    <row r="771" spans="1:49" ht="45" customHeight="1" outlineLevel="1" x14ac:dyDescent="0.2">
      <c r="A771" s="245"/>
      <c r="B771" s="183" t="s">
        <v>55</v>
      </c>
      <c r="C771" s="136" t="s">
        <v>1240</v>
      </c>
      <c r="E771" s="175" t="s">
        <v>71</v>
      </c>
      <c r="F771" s="153" t="s">
        <v>180</v>
      </c>
      <c r="G771" s="131" t="s">
        <v>1967</v>
      </c>
      <c r="H771" s="175" t="s">
        <v>379</v>
      </c>
      <c r="I771" s="183" t="s">
        <v>1968</v>
      </c>
      <c r="J771" s="284">
        <v>1</v>
      </c>
      <c r="K771" s="326"/>
      <c r="L771" s="339">
        <v>1</v>
      </c>
      <c r="M771" s="183">
        <v>528</v>
      </c>
      <c r="N771" s="153">
        <v>1955</v>
      </c>
      <c r="P771" s="163"/>
      <c r="R771" s="153">
        <v>1950</v>
      </c>
      <c r="S771" s="183" t="s">
        <v>243</v>
      </c>
      <c r="T771" s="184"/>
      <c r="U771" s="189"/>
      <c r="V771" s="125"/>
      <c r="W771" s="352" t="s">
        <v>70</v>
      </c>
      <c r="X771" s="216" t="s">
        <v>99</v>
      </c>
      <c r="Y771" s="216" t="s">
        <v>382</v>
      </c>
      <c r="Z771" s="129"/>
      <c r="AA771" s="214"/>
      <c r="AB771" s="215"/>
      <c r="AC771" s="215"/>
      <c r="AD771" s="216"/>
      <c r="AI771" s="173"/>
      <c r="AJ771" s="237">
        <v>38044</v>
      </c>
      <c r="AK771" s="173">
        <v>2000</v>
      </c>
      <c r="AL771" s="317"/>
      <c r="AQ771" s="131"/>
      <c r="AU771" s="317"/>
      <c r="AV771" s="390"/>
      <c r="AW771" s="153">
        <f t="shared" ca="1" si="14"/>
        <v>71</v>
      </c>
    </row>
    <row r="772" spans="1:49" ht="45" customHeight="1" outlineLevel="1" x14ac:dyDescent="0.2">
      <c r="A772" s="245"/>
      <c r="B772" s="183" t="s">
        <v>55</v>
      </c>
      <c r="C772" s="136" t="s">
        <v>1240</v>
      </c>
      <c r="E772" s="175" t="s">
        <v>71</v>
      </c>
      <c r="F772" s="153" t="s">
        <v>180</v>
      </c>
      <c r="G772" s="131" t="s">
        <v>1967</v>
      </c>
      <c r="H772" s="175" t="s">
        <v>59</v>
      </c>
      <c r="I772" s="203" t="s">
        <v>1969</v>
      </c>
      <c r="J772" s="173">
        <v>1</v>
      </c>
      <c r="K772" s="326"/>
      <c r="L772" s="339">
        <v>0</v>
      </c>
      <c r="M772" s="183">
        <v>528</v>
      </c>
      <c r="N772" s="153">
        <v>1955</v>
      </c>
      <c r="P772" s="163"/>
      <c r="R772" s="153">
        <v>1950</v>
      </c>
      <c r="S772" s="183" t="s">
        <v>243</v>
      </c>
      <c r="T772" s="184"/>
      <c r="U772" s="189"/>
      <c r="V772" s="125"/>
      <c r="W772" s="352" t="s">
        <v>70</v>
      </c>
      <c r="X772" s="216" t="s">
        <v>64</v>
      </c>
      <c r="Y772" s="216" t="s">
        <v>65</v>
      </c>
      <c r="Z772" s="129" t="s">
        <v>66</v>
      </c>
      <c r="AA772" s="214"/>
      <c r="AB772" s="215"/>
      <c r="AC772" s="215"/>
      <c r="AD772" s="216"/>
      <c r="AI772" s="173"/>
      <c r="AJ772" s="237">
        <v>38044</v>
      </c>
      <c r="AK772" s="173">
        <v>2000</v>
      </c>
      <c r="AL772" s="317"/>
      <c r="AQ772" s="131"/>
      <c r="AU772" s="317"/>
      <c r="AV772" s="390"/>
      <c r="AW772" s="153">
        <f t="shared" ca="1" si="14"/>
        <v>71</v>
      </c>
    </row>
    <row r="773" spans="1:49" ht="45" customHeight="1" outlineLevel="1" x14ac:dyDescent="0.2">
      <c r="A773" s="245"/>
      <c r="B773" s="183" t="s">
        <v>55</v>
      </c>
      <c r="E773" s="175" t="s">
        <v>91</v>
      </c>
      <c r="F773" s="153" t="s">
        <v>698</v>
      </c>
      <c r="G773" s="131" t="s">
        <v>1970</v>
      </c>
      <c r="H773" s="175" t="s">
        <v>65</v>
      </c>
      <c r="I773" s="183" t="s">
        <v>1971</v>
      </c>
      <c r="J773" s="173">
        <v>1</v>
      </c>
      <c r="K773" s="326" t="s">
        <v>61</v>
      </c>
      <c r="L773" s="339">
        <v>1</v>
      </c>
      <c r="M773" s="183">
        <v>529</v>
      </c>
      <c r="N773" s="153">
        <v>1965</v>
      </c>
      <c r="P773" s="163"/>
      <c r="R773" s="153">
        <v>1950</v>
      </c>
      <c r="S773" s="183" t="s">
        <v>62</v>
      </c>
      <c r="T773" s="184"/>
      <c r="U773" s="189"/>
      <c r="V773" s="125"/>
      <c r="W773" s="352" t="s">
        <v>1972</v>
      </c>
      <c r="X773" s="216" t="s">
        <v>64</v>
      </c>
      <c r="Y773" s="216" t="s">
        <v>65</v>
      </c>
      <c r="Z773" s="129"/>
      <c r="AA773" s="214"/>
      <c r="AB773" s="215">
        <v>25351</v>
      </c>
      <c r="AC773" s="215"/>
      <c r="AD773" s="153"/>
      <c r="AG773" s="173">
        <v>1969</v>
      </c>
      <c r="AH773" s="173">
        <v>1960</v>
      </c>
      <c r="AI773" s="173"/>
      <c r="AJ773" s="189"/>
      <c r="AK773" s="173"/>
      <c r="AL773" s="317"/>
      <c r="AM773" s="175" t="s">
        <v>67</v>
      </c>
      <c r="AQ773" s="131"/>
      <c r="AU773" s="317"/>
      <c r="AV773" s="390"/>
      <c r="AW773" s="153">
        <f t="shared" ca="1" si="14"/>
        <v>61</v>
      </c>
    </row>
    <row r="774" spans="1:49" ht="45" customHeight="1" outlineLevel="1" x14ac:dyDescent="0.2">
      <c r="A774" s="245"/>
      <c r="B774" s="183" t="s">
        <v>55</v>
      </c>
      <c r="C774" s="136" t="s">
        <v>1973</v>
      </c>
      <c r="E774" s="175" t="s">
        <v>71</v>
      </c>
      <c r="F774" s="153" t="s">
        <v>180</v>
      </c>
      <c r="G774" s="131" t="s">
        <v>181</v>
      </c>
      <c r="H774" s="175" t="s">
        <v>76</v>
      </c>
      <c r="I774" s="183" t="s">
        <v>1974</v>
      </c>
      <c r="J774" s="173">
        <v>1</v>
      </c>
      <c r="K774" s="327"/>
      <c r="L774" s="339">
        <v>1</v>
      </c>
      <c r="M774" s="183">
        <v>530</v>
      </c>
      <c r="N774" s="153">
        <v>1955</v>
      </c>
      <c r="P774" s="163"/>
      <c r="R774" s="153">
        <v>1950</v>
      </c>
      <c r="S774" s="185" t="s">
        <v>243</v>
      </c>
      <c r="T774" s="184"/>
      <c r="U774" s="189"/>
      <c r="V774" s="125"/>
      <c r="W774" s="352" t="s">
        <v>70</v>
      </c>
      <c r="X774" s="216" t="s">
        <v>64</v>
      </c>
      <c r="Y774" s="216" t="s">
        <v>76</v>
      </c>
      <c r="Z774" s="129"/>
      <c r="AA774" s="214"/>
      <c r="AB774" s="215"/>
      <c r="AC774" s="215"/>
      <c r="AD774" s="153"/>
      <c r="AE774" s="173">
        <v>1956</v>
      </c>
      <c r="AF774" s="173">
        <v>21</v>
      </c>
      <c r="AI774" s="173"/>
      <c r="AJ774" s="237">
        <v>38044</v>
      </c>
      <c r="AK774" s="173">
        <v>2000</v>
      </c>
      <c r="AL774" s="319" t="s">
        <v>1975</v>
      </c>
      <c r="AQ774" s="131"/>
      <c r="AU774" s="317"/>
      <c r="AV774" s="390"/>
      <c r="AW774" s="153">
        <f t="shared" ca="1" si="14"/>
        <v>71</v>
      </c>
    </row>
    <row r="775" spans="1:49" ht="45" customHeight="1" outlineLevel="1" x14ac:dyDescent="0.2">
      <c r="A775" s="245"/>
      <c r="B775" s="183" t="s">
        <v>55</v>
      </c>
      <c r="E775" s="175" t="s">
        <v>56</v>
      </c>
      <c r="F775" s="153" t="s">
        <v>57</v>
      </c>
      <c r="G775" s="131" t="s">
        <v>1854</v>
      </c>
      <c r="H775" s="175" t="s">
        <v>379</v>
      </c>
      <c r="I775" s="183" t="s">
        <v>1976</v>
      </c>
      <c r="J775" s="173">
        <v>1</v>
      </c>
      <c r="K775" s="326" t="s">
        <v>61</v>
      </c>
      <c r="L775" s="339">
        <v>1</v>
      </c>
      <c r="M775" s="183">
        <v>531</v>
      </c>
      <c r="N775" s="153">
        <v>1955</v>
      </c>
      <c r="P775" s="163"/>
      <c r="R775" s="153">
        <v>1950</v>
      </c>
      <c r="S775" s="183" t="s">
        <v>62</v>
      </c>
      <c r="T775" s="184"/>
      <c r="U775" s="189"/>
      <c r="V775" s="125"/>
      <c r="W775" s="352" t="s">
        <v>1977</v>
      </c>
      <c r="X775" s="216" t="s">
        <v>99</v>
      </c>
      <c r="Y775" s="216" t="s">
        <v>382</v>
      </c>
      <c r="Z775" s="129"/>
      <c r="AA775" s="214"/>
      <c r="AB775" s="215">
        <v>20437</v>
      </c>
      <c r="AC775" s="215"/>
      <c r="AD775" s="153"/>
      <c r="AE775" s="173">
        <v>1955</v>
      </c>
      <c r="AF775" s="173">
        <v>19</v>
      </c>
      <c r="AG775" s="173">
        <v>1955</v>
      </c>
      <c r="AH775" s="173">
        <v>1950</v>
      </c>
      <c r="AI775" s="173"/>
      <c r="AJ775" s="189"/>
      <c r="AK775" s="173"/>
      <c r="AL775" s="317"/>
      <c r="AM775" s="175" t="s">
        <v>67</v>
      </c>
      <c r="AO775" s="153" t="s">
        <v>67</v>
      </c>
      <c r="AQ775" s="131"/>
      <c r="AU775" s="317"/>
      <c r="AV775" s="390"/>
      <c r="AW775" s="153">
        <f t="shared" ca="1" si="14"/>
        <v>71</v>
      </c>
    </row>
    <row r="776" spans="1:49" ht="45" customHeight="1" outlineLevel="1" x14ac:dyDescent="0.2">
      <c r="A776" s="245"/>
      <c r="B776" s="183" t="s">
        <v>55</v>
      </c>
      <c r="E776" s="175" t="s">
        <v>91</v>
      </c>
      <c r="F776" s="153" t="s">
        <v>92</v>
      </c>
      <c r="G776" s="131" t="s">
        <v>1978</v>
      </c>
      <c r="H776" s="175" t="s">
        <v>65</v>
      </c>
      <c r="I776" s="183" t="s">
        <v>1979</v>
      </c>
      <c r="J776" s="173">
        <v>1</v>
      </c>
      <c r="K776" s="326" t="s">
        <v>61</v>
      </c>
      <c r="L776" s="339">
        <v>1</v>
      </c>
      <c r="M776" s="183">
        <v>532</v>
      </c>
      <c r="N776" s="153">
        <v>1955</v>
      </c>
      <c r="P776" s="163"/>
      <c r="R776" s="153">
        <v>1950</v>
      </c>
      <c r="S776" s="183" t="s">
        <v>62</v>
      </c>
      <c r="T776" s="184"/>
      <c r="U776" s="189"/>
      <c r="V776" s="125"/>
      <c r="W776" s="353" t="s">
        <v>1980</v>
      </c>
      <c r="X776" s="216" t="s">
        <v>64</v>
      </c>
      <c r="Y776" s="216" t="s">
        <v>65</v>
      </c>
      <c r="Z776" s="129"/>
      <c r="AA776" s="214"/>
      <c r="AB776" s="215">
        <v>20829</v>
      </c>
      <c r="AC776" s="215"/>
      <c r="AD776" s="153"/>
      <c r="AG776" s="173">
        <v>1957</v>
      </c>
      <c r="AH776" s="173">
        <v>1950</v>
      </c>
      <c r="AI776" s="173"/>
      <c r="AJ776" s="189"/>
      <c r="AK776" s="173"/>
      <c r="AL776" s="317"/>
      <c r="AM776" s="175" t="s">
        <v>67</v>
      </c>
      <c r="AO776" s="153" t="s">
        <v>67</v>
      </c>
      <c r="AQ776" s="131" t="s">
        <v>81</v>
      </c>
      <c r="AU776" s="317" t="s">
        <v>1981</v>
      </c>
      <c r="AV776" s="390"/>
      <c r="AW776" s="153">
        <f t="shared" ca="1" si="14"/>
        <v>71</v>
      </c>
    </row>
    <row r="777" spans="1:49" ht="45" customHeight="1" outlineLevel="1" x14ac:dyDescent="0.2">
      <c r="A777" s="245"/>
      <c r="B777" s="183" t="s">
        <v>55</v>
      </c>
      <c r="D777" s="131" t="s">
        <v>1982</v>
      </c>
      <c r="E777" s="253" t="s">
        <v>1055</v>
      </c>
      <c r="F777" s="157" t="s">
        <v>1983</v>
      </c>
      <c r="G777" s="156" t="s">
        <v>1984</v>
      </c>
      <c r="H777" s="253" t="s">
        <v>76</v>
      </c>
      <c r="I777" s="185" t="s">
        <v>1985</v>
      </c>
      <c r="J777" s="173">
        <v>1</v>
      </c>
      <c r="K777" s="327" t="s">
        <v>61</v>
      </c>
      <c r="L777" s="339">
        <v>1</v>
      </c>
      <c r="M777" s="183">
        <v>533</v>
      </c>
      <c r="N777" s="153">
        <v>1955</v>
      </c>
      <c r="P777" s="163"/>
      <c r="R777" s="153">
        <v>1950</v>
      </c>
      <c r="S777" s="183" t="s">
        <v>62</v>
      </c>
      <c r="T777" s="184"/>
      <c r="U777" s="189"/>
      <c r="V777" s="125"/>
      <c r="W777" s="253" t="s">
        <v>1986</v>
      </c>
      <c r="X777" s="231" t="s">
        <v>499</v>
      </c>
      <c r="Y777" s="231" t="s">
        <v>496</v>
      </c>
      <c r="Z777" s="130"/>
      <c r="AA777" s="214"/>
      <c r="AB777" s="215" t="s">
        <v>215</v>
      </c>
      <c r="AC777" s="215"/>
      <c r="AD777" s="153"/>
      <c r="AE777" s="173" t="s">
        <v>1987</v>
      </c>
      <c r="AF777" s="173" t="s">
        <v>1988</v>
      </c>
      <c r="AG777" s="173">
        <v>2017</v>
      </c>
      <c r="AH777" s="173">
        <v>2010</v>
      </c>
      <c r="AI777" s="173"/>
      <c r="AJ777" s="189"/>
      <c r="AK777" s="173"/>
      <c r="AL777" s="317" t="s">
        <v>1989</v>
      </c>
      <c r="AM777" s="175" t="s">
        <v>61</v>
      </c>
      <c r="AQ777" s="131"/>
      <c r="AU777" s="317"/>
      <c r="AV777" s="390"/>
      <c r="AW777" s="153">
        <f t="shared" ca="1" si="14"/>
        <v>71</v>
      </c>
    </row>
    <row r="778" spans="1:49" ht="45" customHeight="1" x14ac:dyDescent="0.2">
      <c r="A778" s="245">
        <v>45721</v>
      </c>
      <c r="B778" s="183" t="s">
        <v>198</v>
      </c>
      <c r="C778" s="136" t="s">
        <v>1990</v>
      </c>
      <c r="D778" s="131" t="s">
        <v>1991</v>
      </c>
      <c r="E778" s="175" t="s">
        <v>71</v>
      </c>
      <c r="F778" s="153" t="s">
        <v>1209</v>
      </c>
      <c r="G778" s="131" t="s">
        <v>1992</v>
      </c>
      <c r="H778" s="175" t="s">
        <v>59</v>
      </c>
      <c r="I778" s="183" t="s">
        <v>1993</v>
      </c>
      <c r="J778" s="173">
        <v>1</v>
      </c>
      <c r="L778" s="339">
        <v>1</v>
      </c>
      <c r="M778" s="183">
        <v>534</v>
      </c>
      <c r="N778" s="153">
        <v>1955</v>
      </c>
      <c r="P778" s="163"/>
      <c r="R778" s="153">
        <v>1950</v>
      </c>
      <c r="S778" s="183" t="s">
        <v>288</v>
      </c>
      <c r="T778" s="184"/>
      <c r="U778" s="189"/>
      <c r="V778" s="125"/>
      <c r="W778" s="255" t="s">
        <v>70</v>
      </c>
      <c r="X778" s="216" t="s">
        <v>64</v>
      </c>
      <c r="Y778" s="216" t="s">
        <v>65</v>
      </c>
      <c r="Z778" s="129" t="s">
        <v>66</v>
      </c>
      <c r="AI778" s="173"/>
      <c r="AJ778" s="189"/>
      <c r="AK778" s="173"/>
      <c r="AL778" s="317"/>
      <c r="AQ778" s="131"/>
      <c r="AU778" s="317"/>
      <c r="AV778" s="390"/>
      <c r="AW778" s="153">
        <f t="shared" ca="1" si="14"/>
        <v>71</v>
      </c>
    </row>
    <row r="779" spans="1:49" ht="45" customHeight="1" x14ac:dyDescent="0.2">
      <c r="A779" s="245"/>
      <c r="B779" s="183" t="s">
        <v>55</v>
      </c>
      <c r="C779" s="136" t="s">
        <v>1994</v>
      </c>
      <c r="D779" s="131" t="s">
        <v>1995</v>
      </c>
      <c r="E779" s="175" t="s">
        <v>71</v>
      </c>
      <c r="F779" s="153" t="s">
        <v>1209</v>
      </c>
      <c r="G779" s="131" t="s">
        <v>1210</v>
      </c>
      <c r="H779" s="175" t="s">
        <v>65</v>
      </c>
      <c r="I779" s="183" t="s">
        <v>1996</v>
      </c>
      <c r="J779" s="173">
        <v>1</v>
      </c>
      <c r="K779" s="327"/>
      <c r="L779" s="339">
        <v>1</v>
      </c>
      <c r="M779" s="183">
        <v>535</v>
      </c>
      <c r="N779" s="153">
        <v>1956</v>
      </c>
      <c r="O779" s="216">
        <v>20465</v>
      </c>
      <c r="P779" s="163" t="s">
        <v>1997</v>
      </c>
      <c r="R779" s="153">
        <v>1950</v>
      </c>
      <c r="S779" s="183" t="s">
        <v>243</v>
      </c>
      <c r="T779" s="184"/>
      <c r="U779" s="189"/>
      <c r="V779" s="125"/>
      <c r="W779" s="352" t="s">
        <v>70</v>
      </c>
      <c r="X779" s="216" t="s">
        <v>64</v>
      </c>
      <c r="Y779" s="216" t="s">
        <v>65</v>
      </c>
      <c r="Z779" s="129"/>
      <c r="AA779" s="214"/>
      <c r="AB779" s="215"/>
      <c r="AC779" s="215"/>
      <c r="AD779" s="153"/>
      <c r="AI779" s="173"/>
      <c r="AJ779" s="216">
        <v>42334</v>
      </c>
      <c r="AK779" s="173">
        <v>2010</v>
      </c>
      <c r="AL779" s="317"/>
      <c r="AQ779" s="131"/>
      <c r="AU779" s="317"/>
      <c r="AV779" s="390"/>
      <c r="AW779" s="153">
        <f t="shared" ca="1" si="14"/>
        <v>70</v>
      </c>
    </row>
    <row r="780" spans="1:49" ht="45" customHeight="1" outlineLevel="1" x14ac:dyDescent="0.2">
      <c r="A780" s="245"/>
      <c r="B780" s="183" t="s">
        <v>55</v>
      </c>
      <c r="C780" s="136" t="s">
        <v>7927</v>
      </c>
      <c r="D780" s="131" t="s">
        <v>1998</v>
      </c>
      <c r="E780" s="175" t="s">
        <v>71</v>
      </c>
      <c r="F780" s="153" t="s">
        <v>1209</v>
      </c>
      <c r="G780" s="131" t="s">
        <v>1577</v>
      </c>
      <c r="H780" s="175" t="s">
        <v>59</v>
      </c>
      <c r="I780" s="183" t="s">
        <v>229</v>
      </c>
      <c r="J780" s="173">
        <v>1</v>
      </c>
      <c r="K780" s="327"/>
      <c r="L780" s="339">
        <v>1</v>
      </c>
      <c r="M780" s="183">
        <v>536</v>
      </c>
      <c r="N780" s="153">
        <v>1956</v>
      </c>
      <c r="P780" s="163"/>
      <c r="R780" s="153">
        <v>1950</v>
      </c>
      <c r="S780" s="183" t="s">
        <v>923</v>
      </c>
      <c r="T780" s="184"/>
      <c r="U780" s="189"/>
      <c r="V780" s="125"/>
      <c r="W780" s="255" t="s">
        <v>1999</v>
      </c>
      <c r="X780" s="216" t="s">
        <v>64</v>
      </c>
      <c r="Y780" s="216" t="s">
        <v>65</v>
      </c>
      <c r="Z780" s="129" t="s">
        <v>66</v>
      </c>
      <c r="AA780" s="214"/>
      <c r="AB780" s="215"/>
      <c r="AC780" s="215"/>
      <c r="AD780" s="153"/>
      <c r="AI780" s="173"/>
      <c r="AJ780" s="189"/>
      <c r="AK780" s="173"/>
      <c r="AL780" s="317"/>
      <c r="AQ780" s="131"/>
      <c r="AU780" s="317"/>
      <c r="AV780" s="390"/>
      <c r="AW780" s="153">
        <f t="shared" ca="1" si="14"/>
        <v>70</v>
      </c>
    </row>
    <row r="781" spans="1:49" ht="45" customHeight="1" outlineLevel="1" x14ac:dyDescent="0.2">
      <c r="A781" s="245"/>
      <c r="B781" s="183" t="s">
        <v>55</v>
      </c>
      <c r="C781" s="138" t="s">
        <v>2000</v>
      </c>
      <c r="D781" s="131" t="s">
        <v>7933</v>
      </c>
      <c r="E781" s="175" t="s">
        <v>91</v>
      </c>
      <c r="F781" s="153" t="s">
        <v>92</v>
      </c>
      <c r="G781" s="131" t="s">
        <v>93</v>
      </c>
      <c r="H781" s="175" t="s">
        <v>496</v>
      </c>
      <c r="I781" s="183" t="s">
        <v>2001</v>
      </c>
      <c r="J781" s="173">
        <v>1</v>
      </c>
      <c r="K781" s="329" t="s">
        <v>61</v>
      </c>
      <c r="L781" s="339">
        <v>1</v>
      </c>
      <c r="M781" s="183">
        <v>537</v>
      </c>
      <c r="N781" s="153">
        <v>1957</v>
      </c>
      <c r="P781" s="163"/>
      <c r="R781" s="153">
        <v>1950</v>
      </c>
      <c r="S781" s="183" t="s">
        <v>62</v>
      </c>
      <c r="T781" s="184"/>
      <c r="U781" s="189"/>
      <c r="V781" s="125"/>
      <c r="W781" s="352" t="s">
        <v>2002</v>
      </c>
      <c r="X781" s="216" t="s">
        <v>499</v>
      </c>
      <c r="Y781" s="216" t="s">
        <v>496</v>
      </c>
      <c r="Z781" s="129"/>
      <c r="AA781" s="214"/>
      <c r="AB781" s="215">
        <v>20985</v>
      </c>
      <c r="AC781" s="215"/>
      <c r="AD781" s="153"/>
      <c r="AE781" s="173">
        <v>1956</v>
      </c>
      <c r="AF781" s="173">
        <v>21</v>
      </c>
      <c r="AG781" s="173">
        <v>1957</v>
      </c>
      <c r="AH781" s="173">
        <v>1950</v>
      </c>
      <c r="AI781" s="173"/>
      <c r="AJ781" s="189"/>
      <c r="AK781" s="173"/>
      <c r="AL781" s="317" t="s">
        <v>2003</v>
      </c>
      <c r="AM781" s="175" t="s">
        <v>61</v>
      </c>
      <c r="AO781" s="153" t="s">
        <v>108</v>
      </c>
      <c r="AP781" s="153" t="s">
        <v>112</v>
      </c>
      <c r="AQ781" s="392" t="s">
        <v>112</v>
      </c>
      <c r="AR781" s="253" t="s">
        <v>81</v>
      </c>
      <c r="AS781" s="157"/>
      <c r="AT781" s="153">
        <v>2000</v>
      </c>
      <c r="AU781" s="156" t="s">
        <v>7832</v>
      </c>
      <c r="AV781" s="432"/>
      <c r="AW781" s="153">
        <f t="shared" ca="1" si="14"/>
        <v>69</v>
      </c>
    </row>
    <row r="782" spans="1:49" ht="45" customHeight="1" outlineLevel="1" x14ac:dyDescent="0.2">
      <c r="A782" s="245"/>
      <c r="B782" s="183" t="s">
        <v>55</v>
      </c>
      <c r="C782" s="141" t="s">
        <v>2004</v>
      </c>
      <c r="D782" s="131" t="s">
        <v>2005</v>
      </c>
      <c r="E782" s="175" t="s">
        <v>91</v>
      </c>
      <c r="F782" s="153" t="s">
        <v>187</v>
      </c>
      <c r="G782" s="131" t="s">
        <v>355</v>
      </c>
      <c r="H782" s="175" t="s">
        <v>65</v>
      </c>
      <c r="I782" s="183" t="s">
        <v>2006</v>
      </c>
      <c r="J782" s="173">
        <v>1</v>
      </c>
      <c r="K782" s="327"/>
      <c r="L782" s="339">
        <v>1</v>
      </c>
      <c r="M782" s="183">
        <v>538</v>
      </c>
      <c r="N782" s="153">
        <v>1956</v>
      </c>
      <c r="P782" s="163"/>
      <c r="R782" s="153">
        <v>1950</v>
      </c>
      <c r="S782" s="183" t="s">
        <v>243</v>
      </c>
      <c r="T782" s="184"/>
      <c r="U782" s="189"/>
      <c r="V782" s="125"/>
      <c r="W782" s="352" t="s">
        <v>70</v>
      </c>
      <c r="X782" s="216" t="s">
        <v>64</v>
      </c>
      <c r="Y782" s="216" t="s">
        <v>65</v>
      </c>
      <c r="Z782" s="129"/>
      <c r="AA782" s="214"/>
      <c r="AB782" s="215"/>
      <c r="AC782" s="215"/>
      <c r="AD782" s="153"/>
      <c r="AI782" s="173"/>
      <c r="AJ782" s="216">
        <v>42319</v>
      </c>
      <c r="AK782" s="173">
        <v>2010</v>
      </c>
      <c r="AL782" s="317"/>
      <c r="AQ782" s="131"/>
      <c r="AU782" s="317"/>
      <c r="AV782" s="390"/>
      <c r="AW782" s="153">
        <f t="shared" ca="1" si="14"/>
        <v>70</v>
      </c>
    </row>
    <row r="783" spans="1:49" ht="45" customHeight="1" outlineLevel="1" x14ac:dyDescent="0.2">
      <c r="A783" s="245">
        <v>43635</v>
      </c>
      <c r="B783" s="183" t="s">
        <v>198</v>
      </c>
      <c r="C783" s="136" t="s">
        <v>2007</v>
      </c>
      <c r="D783" s="166" t="s">
        <v>2008</v>
      </c>
      <c r="E783" s="175" t="s">
        <v>91</v>
      </c>
      <c r="F783" s="153" t="s">
        <v>187</v>
      </c>
      <c r="G783" s="131" t="s">
        <v>2009</v>
      </c>
      <c r="H783" s="175" t="s">
        <v>189</v>
      </c>
      <c r="I783" s="183" t="s">
        <v>2010</v>
      </c>
      <c r="J783" s="173">
        <v>1</v>
      </c>
      <c r="K783" s="327"/>
      <c r="L783" s="339">
        <v>1</v>
      </c>
      <c r="M783" s="183">
        <v>539</v>
      </c>
      <c r="N783" s="153">
        <v>1956</v>
      </c>
      <c r="P783" s="163"/>
      <c r="R783" s="153">
        <v>1950</v>
      </c>
      <c r="S783" s="183" t="s">
        <v>288</v>
      </c>
      <c r="T783" s="184"/>
      <c r="U783" s="189"/>
      <c r="V783" s="125"/>
      <c r="W783" s="255" t="s">
        <v>70</v>
      </c>
      <c r="X783" s="216" t="s">
        <v>64</v>
      </c>
      <c r="Y783" s="216" t="s">
        <v>189</v>
      </c>
      <c r="Z783" s="129"/>
      <c r="AA783" s="214"/>
      <c r="AB783" s="215"/>
      <c r="AC783" s="215"/>
      <c r="AD783" s="153"/>
      <c r="AI783" s="173"/>
      <c r="AJ783" s="189"/>
      <c r="AK783" s="173"/>
      <c r="AL783" s="321" t="s">
        <v>2011</v>
      </c>
      <c r="AQ783" s="131"/>
      <c r="AU783" s="317"/>
      <c r="AV783" s="390"/>
      <c r="AW783" s="153">
        <f t="shared" ca="1" si="14"/>
        <v>70</v>
      </c>
    </row>
    <row r="784" spans="1:49" ht="45" customHeight="1" outlineLevel="1" x14ac:dyDescent="0.2">
      <c r="A784" s="245"/>
      <c r="B784" s="183" t="s">
        <v>198</v>
      </c>
      <c r="C784" s="136" t="s">
        <v>2012</v>
      </c>
      <c r="D784" s="131" t="s">
        <v>2013</v>
      </c>
      <c r="E784" s="175" t="s">
        <v>1055</v>
      </c>
      <c r="F784" s="153" t="s">
        <v>1056</v>
      </c>
      <c r="G784" s="131" t="s">
        <v>2014</v>
      </c>
      <c r="H784" s="175" t="s">
        <v>65</v>
      </c>
      <c r="I784" s="183" t="s">
        <v>2015</v>
      </c>
      <c r="J784" s="173">
        <v>1</v>
      </c>
      <c r="K784" s="327"/>
      <c r="L784" s="339">
        <v>1</v>
      </c>
      <c r="M784" s="183">
        <v>540</v>
      </c>
      <c r="P784" s="163"/>
      <c r="R784" s="153">
        <v>1950</v>
      </c>
      <c r="S784" s="183" t="s">
        <v>288</v>
      </c>
      <c r="T784" s="184"/>
      <c r="U784" s="189"/>
      <c r="V784" s="125"/>
      <c r="W784" s="255" t="s">
        <v>70</v>
      </c>
      <c r="X784" s="216" t="s">
        <v>64</v>
      </c>
      <c r="Y784" s="216" t="s">
        <v>65</v>
      </c>
      <c r="Z784" s="129"/>
      <c r="AA784" s="214"/>
      <c r="AB784" s="215"/>
      <c r="AC784" s="215"/>
      <c r="AD784" s="153"/>
      <c r="AI784" s="173"/>
      <c r="AJ784" s="189"/>
      <c r="AK784" s="173"/>
      <c r="AL784" s="317"/>
      <c r="AQ784" s="131"/>
      <c r="AU784" s="317"/>
      <c r="AV784" s="390"/>
      <c r="AW784" s="153" t="str">
        <f t="shared" ca="1" si="14"/>
        <v/>
      </c>
    </row>
    <row r="785" spans="1:49" ht="45" customHeight="1" outlineLevel="1" x14ac:dyDescent="0.2">
      <c r="A785" s="245"/>
      <c r="B785" s="183" t="s">
        <v>198</v>
      </c>
      <c r="C785" s="136" t="s">
        <v>2016</v>
      </c>
      <c r="D785" s="131" t="s">
        <v>2017</v>
      </c>
      <c r="E785" s="175" t="s">
        <v>71</v>
      </c>
      <c r="F785" s="153" t="s">
        <v>180</v>
      </c>
      <c r="G785" s="131" t="s">
        <v>181</v>
      </c>
      <c r="H785" s="175" t="s">
        <v>65</v>
      </c>
      <c r="I785" s="183" t="s">
        <v>2018</v>
      </c>
      <c r="J785" s="173">
        <v>1</v>
      </c>
      <c r="K785" s="327"/>
      <c r="L785" s="339">
        <v>1</v>
      </c>
      <c r="M785" s="183">
        <v>541</v>
      </c>
      <c r="N785" s="153">
        <v>1956</v>
      </c>
      <c r="P785" s="163" t="s">
        <v>1429</v>
      </c>
      <c r="Q785" s="216" t="s">
        <v>1430</v>
      </c>
      <c r="R785" s="153">
        <v>1950</v>
      </c>
      <c r="S785" s="183" t="s">
        <v>288</v>
      </c>
      <c r="T785" s="184"/>
      <c r="U785" s="189"/>
      <c r="V785" s="125"/>
      <c r="W785" s="255" t="s">
        <v>70</v>
      </c>
      <c r="X785" s="216" t="s">
        <v>64</v>
      </c>
      <c r="Y785" s="216" t="s">
        <v>65</v>
      </c>
      <c r="Z785" s="129"/>
      <c r="AA785" s="214"/>
      <c r="AB785" s="215"/>
      <c r="AC785" s="215"/>
      <c r="AD785" s="153"/>
      <c r="AI785" s="173"/>
      <c r="AJ785" s="189"/>
      <c r="AK785" s="173"/>
      <c r="AL785" s="317"/>
      <c r="AQ785" s="131"/>
      <c r="AU785" s="317"/>
      <c r="AV785" s="390"/>
      <c r="AW785" s="153">
        <f t="shared" ca="1" si="14"/>
        <v>70</v>
      </c>
    </row>
    <row r="786" spans="1:49" ht="45" customHeight="1" outlineLevel="1" x14ac:dyDescent="0.2">
      <c r="A786" s="245"/>
      <c r="B786" s="183" t="s">
        <v>55</v>
      </c>
      <c r="C786" s="136" t="s">
        <v>7928</v>
      </c>
      <c r="E786" s="175" t="s">
        <v>91</v>
      </c>
      <c r="F786" s="153" t="s">
        <v>187</v>
      </c>
      <c r="G786" s="131" t="s">
        <v>319</v>
      </c>
      <c r="H786" s="175" t="s">
        <v>59</v>
      </c>
      <c r="I786" s="183" t="s">
        <v>2019</v>
      </c>
      <c r="J786" s="173">
        <v>1</v>
      </c>
      <c r="K786" s="327"/>
      <c r="L786" s="339">
        <v>1</v>
      </c>
      <c r="M786" s="183">
        <v>542</v>
      </c>
      <c r="P786" s="163"/>
      <c r="R786" s="153">
        <v>1950</v>
      </c>
      <c r="S786" s="183" t="s">
        <v>923</v>
      </c>
      <c r="T786" s="184"/>
      <c r="U786" s="189"/>
      <c r="V786" s="125"/>
      <c r="W786" s="352"/>
      <c r="X786" s="216" t="s">
        <v>64</v>
      </c>
      <c r="Y786" s="216" t="s">
        <v>65</v>
      </c>
      <c r="Z786" s="129"/>
      <c r="AA786" s="214"/>
      <c r="AB786" s="215"/>
      <c r="AC786" s="215"/>
      <c r="AD786" s="153"/>
      <c r="AI786" s="173"/>
      <c r="AJ786" s="189"/>
      <c r="AK786" s="173"/>
      <c r="AL786" s="317"/>
      <c r="AQ786" s="131"/>
      <c r="AU786" s="317"/>
      <c r="AV786" s="390"/>
      <c r="AW786" s="153" t="str">
        <f t="shared" ca="1" si="14"/>
        <v/>
      </c>
    </row>
    <row r="787" spans="1:49" s="11" customFormat="1" ht="45" customHeight="1" outlineLevel="1" x14ac:dyDescent="0.2">
      <c r="A787" s="245"/>
      <c r="B787" s="183" t="s">
        <v>55</v>
      </c>
      <c r="C787" s="136" t="s">
        <v>1240</v>
      </c>
      <c r="D787" s="131"/>
      <c r="E787" s="175" t="s">
        <v>71</v>
      </c>
      <c r="F787" s="153" t="s">
        <v>180</v>
      </c>
      <c r="G787" s="131" t="s">
        <v>181</v>
      </c>
      <c r="H787" s="175" t="s">
        <v>76</v>
      </c>
      <c r="I787" s="183" t="s">
        <v>2020</v>
      </c>
      <c r="J787" s="173">
        <v>1</v>
      </c>
      <c r="K787" s="327"/>
      <c r="L787" s="339">
        <v>1</v>
      </c>
      <c r="M787" s="183">
        <v>543</v>
      </c>
      <c r="N787" s="153">
        <v>1956</v>
      </c>
      <c r="O787" s="216"/>
      <c r="P787" s="163"/>
      <c r="Q787" s="216"/>
      <c r="R787" s="153">
        <v>1950</v>
      </c>
      <c r="S787" s="183" t="s">
        <v>243</v>
      </c>
      <c r="T787" s="184"/>
      <c r="U787" s="189"/>
      <c r="V787" s="125"/>
      <c r="W787" s="352" t="s">
        <v>70</v>
      </c>
      <c r="X787" s="216" t="s">
        <v>64</v>
      </c>
      <c r="Y787" s="216" t="s">
        <v>76</v>
      </c>
      <c r="Z787" s="129" t="s">
        <v>266</v>
      </c>
      <c r="AA787" s="214"/>
      <c r="AB787" s="215"/>
      <c r="AC787" s="215"/>
      <c r="AD787" s="153"/>
      <c r="AE787" s="173"/>
      <c r="AF787" s="173"/>
      <c r="AG787" s="173"/>
      <c r="AH787" s="173"/>
      <c r="AI787" s="173"/>
      <c r="AJ787" s="237">
        <v>38044</v>
      </c>
      <c r="AK787" s="173">
        <v>2000</v>
      </c>
      <c r="AL787" s="317"/>
      <c r="AM787" s="175"/>
      <c r="AN787" s="153"/>
      <c r="AO787" s="153"/>
      <c r="AP787" s="153"/>
      <c r="AQ787" s="131"/>
      <c r="AR787" s="175"/>
      <c r="AS787" s="153"/>
      <c r="AT787" s="153"/>
      <c r="AU787" s="317"/>
      <c r="AV787" s="390"/>
      <c r="AW787" s="153">
        <f t="shared" ca="1" si="14"/>
        <v>70</v>
      </c>
    </row>
    <row r="788" spans="1:49" ht="45" customHeight="1" outlineLevel="1" x14ac:dyDescent="0.2">
      <c r="A788" s="245"/>
      <c r="B788" s="183" t="s">
        <v>55</v>
      </c>
      <c r="C788" s="136" t="s">
        <v>2021</v>
      </c>
      <c r="E788" s="175" t="s">
        <v>71</v>
      </c>
      <c r="F788" s="153" t="s">
        <v>180</v>
      </c>
      <c r="G788" s="131" t="s">
        <v>181</v>
      </c>
      <c r="H788" s="175" t="s">
        <v>59</v>
      </c>
      <c r="I788" s="183" t="s">
        <v>2022</v>
      </c>
      <c r="J788" s="173">
        <v>1</v>
      </c>
      <c r="K788" s="327"/>
      <c r="L788" s="339">
        <v>1</v>
      </c>
      <c r="M788" s="183">
        <v>544</v>
      </c>
      <c r="N788" s="153">
        <v>1956</v>
      </c>
      <c r="P788" s="163"/>
      <c r="R788" s="153">
        <v>1950</v>
      </c>
      <c r="S788" s="183" t="s">
        <v>243</v>
      </c>
      <c r="T788" s="184"/>
      <c r="U788" s="189"/>
      <c r="V788" s="125"/>
      <c r="W788" s="352" t="s">
        <v>70</v>
      </c>
      <c r="X788" s="216" t="s">
        <v>64</v>
      </c>
      <c r="Y788" s="216" t="s">
        <v>65</v>
      </c>
      <c r="Z788" s="129" t="s">
        <v>66</v>
      </c>
      <c r="AA788" s="214"/>
      <c r="AB788" s="215"/>
      <c r="AC788" s="215"/>
      <c r="AD788" s="153"/>
      <c r="AI788" s="173"/>
      <c r="AJ788" s="237">
        <v>20694</v>
      </c>
      <c r="AK788" s="173">
        <v>1950</v>
      </c>
      <c r="AL788" s="317"/>
      <c r="AQ788" s="131"/>
      <c r="AU788" s="317"/>
      <c r="AV788" s="390"/>
      <c r="AW788" s="153">
        <f t="shared" ca="1" si="14"/>
        <v>70</v>
      </c>
    </row>
    <row r="789" spans="1:49" ht="45" customHeight="1" outlineLevel="1" x14ac:dyDescent="0.2">
      <c r="A789" s="245"/>
      <c r="B789" s="183" t="s">
        <v>55</v>
      </c>
      <c r="E789" s="175" t="s">
        <v>91</v>
      </c>
      <c r="F789" s="153" t="s">
        <v>698</v>
      </c>
      <c r="G789" s="131" t="s">
        <v>980</v>
      </c>
      <c r="H789" s="175" t="s">
        <v>65</v>
      </c>
      <c r="I789" s="183" t="s">
        <v>2023</v>
      </c>
      <c r="J789" s="173">
        <v>1</v>
      </c>
      <c r="K789" s="326" t="s">
        <v>61</v>
      </c>
      <c r="L789" s="339">
        <v>1</v>
      </c>
      <c r="M789" s="183">
        <v>545</v>
      </c>
      <c r="N789" s="153">
        <v>1956</v>
      </c>
      <c r="P789" s="163"/>
      <c r="R789" s="153">
        <v>1950</v>
      </c>
      <c r="S789" s="183" t="s">
        <v>62</v>
      </c>
      <c r="T789" s="184"/>
      <c r="U789" s="189"/>
      <c r="V789" s="125"/>
      <c r="W789" s="352" t="s">
        <v>2024</v>
      </c>
      <c r="X789" s="216" t="s">
        <v>64</v>
      </c>
      <c r="Y789" s="216" t="s">
        <v>65</v>
      </c>
      <c r="Z789" s="129"/>
      <c r="AA789" s="214"/>
      <c r="AB789" s="215"/>
      <c r="AC789" s="215">
        <v>21682</v>
      </c>
      <c r="AD789" s="216"/>
      <c r="AG789" s="173">
        <v>1959</v>
      </c>
      <c r="AH789" s="173">
        <v>1950</v>
      </c>
      <c r="AI789" s="173"/>
      <c r="AJ789" s="189"/>
      <c r="AK789" s="173"/>
      <c r="AL789" s="317"/>
      <c r="AM789" s="175" t="s">
        <v>67</v>
      </c>
      <c r="AQ789" s="131"/>
      <c r="AU789" s="317"/>
      <c r="AV789" s="390"/>
      <c r="AW789" s="153">
        <f t="shared" ca="1" si="14"/>
        <v>70</v>
      </c>
    </row>
    <row r="790" spans="1:49" ht="45" customHeight="1" outlineLevel="1" x14ac:dyDescent="0.2">
      <c r="A790" s="245"/>
      <c r="B790" s="183" t="s">
        <v>55</v>
      </c>
      <c r="C790" s="136" t="s">
        <v>2025</v>
      </c>
      <c r="D790" s="131" t="s">
        <v>2026</v>
      </c>
      <c r="E790" s="175" t="s">
        <v>91</v>
      </c>
      <c r="F790" s="153" t="s">
        <v>187</v>
      </c>
      <c r="G790" s="131" t="s">
        <v>188</v>
      </c>
      <c r="H790" s="175" t="s">
        <v>65</v>
      </c>
      <c r="I790" s="183" t="s">
        <v>2027</v>
      </c>
      <c r="J790" s="173">
        <v>1</v>
      </c>
      <c r="K790" s="326"/>
      <c r="L790" s="339">
        <v>1</v>
      </c>
      <c r="M790" s="183">
        <v>546</v>
      </c>
      <c r="N790" s="153">
        <v>1956</v>
      </c>
      <c r="P790" s="163"/>
      <c r="R790" s="153">
        <v>1950</v>
      </c>
      <c r="S790" s="183" t="s">
        <v>243</v>
      </c>
      <c r="T790" s="184"/>
      <c r="V790" s="125"/>
      <c r="W790" s="352" t="s">
        <v>70</v>
      </c>
      <c r="X790" s="216" t="s">
        <v>64</v>
      </c>
      <c r="Y790" s="216" t="s">
        <v>65</v>
      </c>
      <c r="Z790" s="129"/>
      <c r="AA790" s="214"/>
      <c r="AB790" s="215"/>
      <c r="AC790" s="215"/>
      <c r="AD790" s="216"/>
      <c r="AI790" s="173"/>
      <c r="AJ790" s="216">
        <v>44567</v>
      </c>
      <c r="AK790" s="173">
        <v>2020</v>
      </c>
      <c r="AL790" s="317"/>
      <c r="AQ790" s="131"/>
      <c r="AU790" s="317"/>
      <c r="AV790" s="390"/>
      <c r="AW790" s="153">
        <f t="shared" ca="1" si="14"/>
        <v>70</v>
      </c>
    </row>
    <row r="791" spans="1:49" ht="45" customHeight="1" outlineLevel="1" x14ac:dyDescent="0.2">
      <c r="A791" s="245"/>
      <c r="B791" s="183" t="s">
        <v>55</v>
      </c>
      <c r="E791" s="175" t="s">
        <v>91</v>
      </c>
      <c r="F791" s="153" t="s">
        <v>187</v>
      </c>
      <c r="G791" s="131" t="s">
        <v>319</v>
      </c>
      <c r="H791" s="175" t="s">
        <v>59</v>
      </c>
      <c r="I791" s="183" t="s">
        <v>2028</v>
      </c>
      <c r="J791" s="173">
        <v>1</v>
      </c>
      <c r="K791" s="326" t="s">
        <v>61</v>
      </c>
      <c r="L791" s="339">
        <v>1</v>
      </c>
      <c r="M791" s="183">
        <v>547</v>
      </c>
      <c r="N791" s="153">
        <v>1956</v>
      </c>
      <c r="P791" s="163"/>
      <c r="R791" s="153">
        <v>1950</v>
      </c>
      <c r="S791" s="183" t="s">
        <v>62</v>
      </c>
      <c r="T791" s="184"/>
      <c r="U791" s="189"/>
      <c r="V791" s="125"/>
      <c r="W791" s="352" t="s">
        <v>2029</v>
      </c>
      <c r="X791" s="216" t="s">
        <v>64</v>
      </c>
      <c r="Y791" s="216" t="s">
        <v>65</v>
      </c>
      <c r="Z791" s="129" t="s">
        <v>66</v>
      </c>
      <c r="AA791" s="214"/>
      <c r="AB791" s="215"/>
      <c r="AC791" s="215">
        <v>21436</v>
      </c>
      <c r="AD791" s="216"/>
      <c r="AG791" s="173">
        <v>1958</v>
      </c>
      <c r="AH791" s="173">
        <v>1950</v>
      </c>
      <c r="AI791" s="173"/>
      <c r="AJ791" s="189"/>
      <c r="AK791" s="173"/>
      <c r="AL791" s="317"/>
      <c r="AM791" s="175" t="s">
        <v>67</v>
      </c>
      <c r="AQ791" s="131"/>
      <c r="AU791" s="317"/>
      <c r="AV791" s="390"/>
      <c r="AW791" s="153">
        <f t="shared" ref="AW791:AW823" ca="1" si="15">IF(N791&lt;&gt;0,(YEAR( TODAY())-N791),(""))</f>
        <v>70</v>
      </c>
    </row>
    <row r="792" spans="1:49" ht="45" customHeight="1" outlineLevel="1" collapsed="1" x14ac:dyDescent="0.2">
      <c r="A792" s="307">
        <v>43875</v>
      </c>
      <c r="B792" s="183" t="s">
        <v>55</v>
      </c>
      <c r="C792" s="141" t="s">
        <v>2030</v>
      </c>
      <c r="D792" s="155" t="s">
        <v>2031</v>
      </c>
      <c r="E792" s="175" t="s">
        <v>91</v>
      </c>
      <c r="F792" s="153" t="s">
        <v>187</v>
      </c>
      <c r="G792" s="131" t="s">
        <v>844</v>
      </c>
      <c r="H792" s="175" t="s">
        <v>59</v>
      </c>
      <c r="I792" s="183" t="s">
        <v>2032</v>
      </c>
      <c r="J792" s="173">
        <v>1</v>
      </c>
      <c r="K792" s="330"/>
      <c r="L792" s="339">
        <v>1</v>
      </c>
      <c r="M792" s="183">
        <v>548</v>
      </c>
      <c r="N792" s="153">
        <v>1956</v>
      </c>
      <c r="P792" s="163"/>
      <c r="R792" s="153">
        <v>1950</v>
      </c>
      <c r="S792" s="183" t="s">
        <v>243</v>
      </c>
      <c r="T792" s="184" t="s">
        <v>1116</v>
      </c>
      <c r="U792" s="189">
        <v>44027</v>
      </c>
      <c r="V792" s="125"/>
      <c r="W792" s="352" t="s">
        <v>70</v>
      </c>
      <c r="X792" s="216" t="s">
        <v>64</v>
      </c>
      <c r="Y792" s="216" t="s">
        <v>65</v>
      </c>
      <c r="Z792" s="129" t="s">
        <v>66</v>
      </c>
      <c r="AA792" s="224"/>
      <c r="AB792" s="225"/>
      <c r="AC792" s="225"/>
      <c r="AD792" s="226"/>
      <c r="AE792" s="227"/>
      <c r="AG792" s="227"/>
      <c r="AH792" s="227"/>
      <c r="AI792" s="227"/>
      <c r="AJ792" s="226">
        <v>41088</v>
      </c>
      <c r="AK792" s="173">
        <v>2010</v>
      </c>
      <c r="AL792" s="317"/>
      <c r="AO792" s="167"/>
      <c r="AP792" s="167"/>
      <c r="AQ792" s="155"/>
      <c r="AR792" s="234"/>
      <c r="AS792" s="167"/>
      <c r="AT792" s="167"/>
      <c r="AU792" s="322"/>
      <c r="AV792" s="394"/>
      <c r="AW792" s="153">
        <f t="shared" ca="1" si="15"/>
        <v>70</v>
      </c>
    </row>
    <row r="793" spans="1:49" ht="45" customHeight="1" outlineLevel="1" x14ac:dyDescent="0.2">
      <c r="A793" s="245"/>
      <c r="B793" s="183" t="s">
        <v>55</v>
      </c>
      <c r="C793" s="136" t="s">
        <v>1240</v>
      </c>
      <c r="E793" s="175" t="s">
        <v>71</v>
      </c>
      <c r="F793" s="153" t="s">
        <v>180</v>
      </c>
      <c r="G793" s="131" t="s">
        <v>181</v>
      </c>
      <c r="H793" s="175" t="s">
        <v>379</v>
      </c>
      <c r="I793" s="183" t="s">
        <v>2033</v>
      </c>
      <c r="J793" s="284">
        <v>1</v>
      </c>
      <c r="K793" s="326"/>
      <c r="L793" s="339">
        <v>1</v>
      </c>
      <c r="M793" s="183">
        <v>549</v>
      </c>
      <c r="N793" s="153">
        <v>1956</v>
      </c>
      <c r="P793" s="163"/>
      <c r="R793" s="153">
        <v>1950</v>
      </c>
      <c r="S793" s="183" t="s">
        <v>243</v>
      </c>
      <c r="T793" s="184"/>
      <c r="U793" s="189"/>
      <c r="V793" s="125"/>
      <c r="W793" s="352" t="s">
        <v>70</v>
      </c>
      <c r="X793" s="216" t="s">
        <v>99</v>
      </c>
      <c r="Y793" s="216" t="s">
        <v>382</v>
      </c>
      <c r="Z793" s="129"/>
      <c r="AA793" s="214"/>
      <c r="AB793" s="215"/>
      <c r="AC793" s="215"/>
      <c r="AD793" s="216"/>
      <c r="AI793" s="173"/>
      <c r="AJ793" s="237">
        <v>38044</v>
      </c>
      <c r="AK793" s="173">
        <v>2000</v>
      </c>
      <c r="AL793" s="317"/>
      <c r="AQ793" s="131"/>
      <c r="AU793" s="317"/>
      <c r="AV793" s="390"/>
      <c r="AW793" s="153">
        <f t="shared" ca="1" si="15"/>
        <v>70</v>
      </c>
    </row>
    <row r="794" spans="1:49" ht="45" customHeight="1" outlineLevel="1" x14ac:dyDescent="0.2">
      <c r="A794" s="245"/>
      <c r="B794" s="183" t="s">
        <v>55</v>
      </c>
      <c r="E794" s="175" t="s">
        <v>71</v>
      </c>
      <c r="F794" s="153" t="s">
        <v>425</v>
      </c>
      <c r="G794" s="131" t="s">
        <v>2034</v>
      </c>
      <c r="H794" s="175" t="s">
        <v>59</v>
      </c>
      <c r="I794" s="183" t="s">
        <v>732</v>
      </c>
      <c r="J794" s="173">
        <v>1</v>
      </c>
      <c r="K794" s="326" t="s">
        <v>61</v>
      </c>
      <c r="L794" s="339">
        <v>1</v>
      </c>
      <c r="M794" s="183">
        <v>550</v>
      </c>
      <c r="N794" s="153">
        <v>1956</v>
      </c>
      <c r="P794" s="163"/>
      <c r="R794" s="153">
        <v>1950</v>
      </c>
      <c r="S794" s="183" t="s">
        <v>62</v>
      </c>
      <c r="T794" s="184"/>
      <c r="U794" s="189"/>
      <c r="V794" s="125"/>
      <c r="W794" s="352" t="s">
        <v>2035</v>
      </c>
      <c r="X794" s="216" t="s">
        <v>64</v>
      </c>
      <c r="Y794" s="216" t="s">
        <v>65</v>
      </c>
      <c r="Z794" s="129" t="s">
        <v>66</v>
      </c>
      <c r="AA794" s="214"/>
      <c r="AB794" s="215">
        <v>20844</v>
      </c>
      <c r="AC794" s="215"/>
      <c r="AD794" s="153"/>
      <c r="AG794" s="173">
        <v>1957</v>
      </c>
      <c r="AH794" s="173">
        <v>1950</v>
      </c>
      <c r="AI794" s="173"/>
      <c r="AJ794" s="189"/>
      <c r="AK794" s="173"/>
      <c r="AL794" s="317"/>
      <c r="AM794" s="175" t="s">
        <v>67</v>
      </c>
      <c r="AO794" s="153" t="s">
        <v>67</v>
      </c>
      <c r="AQ794" s="131" t="s">
        <v>81</v>
      </c>
      <c r="AU794" s="317"/>
      <c r="AV794" s="390"/>
      <c r="AW794" s="153">
        <f t="shared" ca="1" si="15"/>
        <v>70</v>
      </c>
    </row>
    <row r="795" spans="1:49" ht="45" customHeight="1" outlineLevel="1" x14ac:dyDescent="0.2">
      <c r="A795" s="245"/>
      <c r="B795" s="183" t="s">
        <v>55</v>
      </c>
      <c r="E795" s="175" t="s">
        <v>71</v>
      </c>
      <c r="F795" s="153" t="s">
        <v>180</v>
      </c>
      <c r="G795" s="131" t="s">
        <v>181</v>
      </c>
      <c r="H795" s="175" t="s">
        <v>65</v>
      </c>
      <c r="I795" s="183" t="s">
        <v>2036</v>
      </c>
      <c r="J795" s="173">
        <v>1</v>
      </c>
      <c r="K795" s="326" t="s">
        <v>61</v>
      </c>
      <c r="L795" s="339">
        <v>1</v>
      </c>
      <c r="M795" s="183">
        <v>551</v>
      </c>
      <c r="N795" s="153">
        <v>1956</v>
      </c>
      <c r="P795" s="163"/>
      <c r="R795" s="153">
        <v>1950</v>
      </c>
      <c r="S795" s="183" t="s">
        <v>62</v>
      </c>
      <c r="T795" s="184"/>
      <c r="U795" s="189"/>
      <c r="V795" s="125"/>
      <c r="W795" s="352" t="s">
        <v>2037</v>
      </c>
      <c r="X795" s="216" t="s">
        <v>64</v>
      </c>
      <c r="Y795" s="216" t="s">
        <v>65</v>
      </c>
      <c r="Z795" s="129"/>
      <c r="AA795" s="214"/>
      <c r="AB795" s="215">
        <v>20829</v>
      </c>
      <c r="AC795" s="215"/>
      <c r="AD795" s="153"/>
      <c r="AG795" s="173">
        <v>1957</v>
      </c>
      <c r="AH795" s="173">
        <v>1950</v>
      </c>
      <c r="AI795" s="173"/>
      <c r="AJ795" s="189"/>
      <c r="AK795" s="173"/>
      <c r="AL795" s="317"/>
      <c r="AM795" s="175" t="s">
        <v>67</v>
      </c>
      <c r="AQ795" s="131"/>
      <c r="AU795" s="317"/>
      <c r="AV795" s="390"/>
      <c r="AW795" s="153">
        <f t="shared" ca="1" si="15"/>
        <v>70</v>
      </c>
    </row>
    <row r="796" spans="1:49" ht="45" customHeight="1" outlineLevel="1" x14ac:dyDescent="0.2">
      <c r="A796" s="245"/>
      <c r="B796" s="183" t="s">
        <v>55</v>
      </c>
      <c r="E796" s="175" t="s">
        <v>71</v>
      </c>
      <c r="F796" s="153" t="s">
        <v>180</v>
      </c>
      <c r="G796" s="131" t="s">
        <v>181</v>
      </c>
      <c r="H796" s="175" t="s">
        <v>65</v>
      </c>
      <c r="I796" s="183" t="s">
        <v>2038</v>
      </c>
      <c r="J796" s="173">
        <v>1</v>
      </c>
      <c r="K796" s="326" t="s">
        <v>61</v>
      </c>
      <c r="L796" s="339">
        <v>0</v>
      </c>
      <c r="M796" s="183">
        <v>551</v>
      </c>
      <c r="N796" s="153">
        <v>1956</v>
      </c>
      <c r="P796" s="163"/>
      <c r="R796" s="153">
        <v>1950</v>
      </c>
      <c r="S796" s="183" t="s">
        <v>62</v>
      </c>
      <c r="T796" s="184"/>
      <c r="U796" s="189"/>
      <c r="V796" s="125"/>
      <c r="W796" s="352" t="s">
        <v>2039</v>
      </c>
      <c r="X796" s="216" t="s">
        <v>64</v>
      </c>
      <c r="Y796" s="216" t="s">
        <v>65</v>
      </c>
      <c r="Z796" s="129"/>
      <c r="AA796" s="214"/>
      <c r="AB796" s="215">
        <v>20829</v>
      </c>
      <c r="AC796" s="215"/>
      <c r="AD796" s="153"/>
      <c r="AG796" s="173">
        <v>1957</v>
      </c>
      <c r="AH796" s="173">
        <v>1950</v>
      </c>
      <c r="AI796" s="173"/>
      <c r="AJ796" s="189"/>
      <c r="AK796" s="173"/>
      <c r="AL796" s="317"/>
      <c r="AM796" s="175" t="s">
        <v>67</v>
      </c>
      <c r="AQ796" s="131"/>
      <c r="AU796" s="317"/>
      <c r="AV796" s="390"/>
      <c r="AW796" s="153">
        <f t="shared" ca="1" si="15"/>
        <v>70</v>
      </c>
    </row>
    <row r="797" spans="1:49" ht="45" customHeight="1" outlineLevel="1" collapsed="1" x14ac:dyDescent="0.2">
      <c r="A797" s="245"/>
      <c r="B797" s="183" t="s">
        <v>55</v>
      </c>
      <c r="E797" s="175" t="s">
        <v>71</v>
      </c>
      <c r="F797" s="153" t="s">
        <v>180</v>
      </c>
      <c r="G797" s="131" t="s">
        <v>181</v>
      </c>
      <c r="H797" s="175" t="s">
        <v>65</v>
      </c>
      <c r="I797" s="183" t="s">
        <v>2040</v>
      </c>
      <c r="J797" s="173">
        <v>1</v>
      </c>
      <c r="K797" s="326" t="s">
        <v>61</v>
      </c>
      <c r="L797" s="339">
        <v>0</v>
      </c>
      <c r="M797" s="183">
        <v>551</v>
      </c>
      <c r="N797" s="153">
        <v>1956</v>
      </c>
      <c r="P797" s="163"/>
      <c r="R797" s="153">
        <v>1950</v>
      </c>
      <c r="S797" s="183" t="s">
        <v>62</v>
      </c>
      <c r="T797" s="184"/>
      <c r="U797" s="189"/>
      <c r="V797" s="125"/>
      <c r="W797" s="352" t="s">
        <v>2041</v>
      </c>
      <c r="X797" s="216" t="s">
        <v>64</v>
      </c>
      <c r="Y797" s="216" t="s">
        <v>65</v>
      </c>
      <c r="Z797" s="129"/>
      <c r="AA797" s="214"/>
      <c r="AB797" s="215">
        <v>20829</v>
      </c>
      <c r="AC797" s="215"/>
      <c r="AD797" s="153"/>
      <c r="AG797" s="173">
        <v>1957</v>
      </c>
      <c r="AH797" s="173">
        <v>1950</v>
      </c>
      <c r="AI797" s="173"/>
      <c r="AJ797" s="189"/>
      <c r="AK797" s="173"/>
      <c r="AL797" s="317"/>
      <c r="AM797" s="175" t="s">
        <v>67</v>
      </c>
      <c r="AQ797" s="131"/>
      <c r="AU797" s="317"/>
      <c r="AV797" s="390"/>
      <c r="AW797" s="153">
        <f t="shared" ca="1" si="15"/>
        <v>70</v>
      </c>
    </row>
    <row r="798" spans="1:49" ht="45" customHeight="1" outlineLevel="1" x14ac:dyDescent="0.2">
      <c r="A798" s="245"/>
      <c r="B798" s="183" t="s">
        <v>55</v>
      </c>
      <c r="E798" s="175" t="s">
        <v>91</v>
      </c>
      <c r="F798" s="153" t="s">
        <v>92</v>
      </c>
      <c r="G798" s="131" t="s">
        <v>93</v>
      </c>
      <c r="H798" s="175" t="s">
        <v>65</v>
      </c>
      <c r="I798" s="183" t="s">
        <v>2042</v>
      </c>
      <c r="J798" s="173">
        <v>1</v>
      </c>
      <c r="K798" s="326" t="s">
        <v>61</v>
      </c>
      <c r="L798" s="339">
        <v>1</v>
      </c>
      <c r="M798" s="183">
        <v>552</v>
      </c>
      <c r="N798" s="153">
        <v>1956</v>
      </c>
      <c r="P798" s="163"/>
      <c r="R798" s="153">
        <v>1950</v>
      </c>
      <c r="S798" s="183" t="s">
        <v>62</v>
      </c>
      <c r="T798" s="184"/>
      <c r="U798" s="189"/>
      <c r="V798" s="125"/>
      <c r="W798" s="352" t="s">
        <v>2043</v>
      </c>
      <c r="X798" s="216" t="s">
        <v>64</v>
      </c>
      <c r="Y798" s="216" t="s">
        <v>65</v>
      </c>
      <c r="Z798" s="129"/>
      <c r="AA798" s="214"/>
      <c r="AB798" s="215"/>
      <c r="AC798" s="215">
        <v>20849</v>
      </c>
      <c r="AD798" s="216"/>
      <c r="AG798" s="173">
        <v>1957</v>
      </c>
      <c r="AH798" s="173">
        <v>1950</v>
      </c>
      <c r="AI798" s="173"/>
      <c r="AJ798" s="189"/>
      <c r="AK798" s="173"/>
      <c r="AL798" s="317"/>
      <c r="AM798" s="175" t="s">
        <v>67</v>
      </c>
      <c r="AQ798" s="131"/>
      <c r="AV798" s="390"/>
      <c r="AW798" s="153">
        <f t="shared" ca="1" si="15"/>
        <v>70</v>
      </c>
    </row>
    <row r="799" spans="1:49" ht="45" customHeight="1" outlineLevel="1" x14ac:dyDescent="0.2">
      <c r="A799" s="245"/>
      <c r="B799" s="183" t="s">
        <v>55</v>
      </c>
      <c r="E799" s="175" t="s">
        <v>1055</v>
      </c>
      <c r="F799" s="153" t="s">
        <v>2044</v>
      </c>
      <c r="G799" s="131" t="s">
        <v>2045</v>
      </c>
      <c r="H799" s="175" t="s">
        <v>59</v>
      </c>
      <c r="I799" s="183" t="s">
        <v>2046</v>
      </c>
      <c r="J799" s="173">
        <v>1</v>
      </c>
      <c r="K799" s="326" t="s">
        <v>61</v>
      </c>
      <c r="L799" s="339">
        <v>0</v>
      </c>
      <c r="M799" s="183">
        <v>553</v>
      </c>
      <c r="N799" s="153">
        <v>1957</v>
      </c>
      <c r="P799" s="163"/>
      <c r="R799" s="153">
        <v>1950</v>
      </c>
      <c r="S799" s="183" t="s">
        <v>62</v>
      </c>
      <c r="T799" s="184"/>
      <c r="U799" s="189"/>
      <c r="W799" s="352" t="s">
        <v>2049</v>
      </c>
      <c r="X799" s="216" t="s">
        <v>64</v>
      </c>
      <c r="Y799" s="216" t="s">
        <v>65</v>
      </c>
      <c r="Z799" s="129" t="s">
        <v>66</v>
      </c>
      <c r="AA799" s="214"/>
      <c r="AB799" s="215"/>
      <c r="AC799" s="215">
        <v>20838</v>
      </c>
      <c r="AD799" s="216"/>
      <c r="AG799" s="173">
        <v>1957</v>
      </c>
      <c r="AH799" s="173">
        <v>1950</v>
      </c>
      <c r="AI799" s="173"/>
      <c r="AJ799" s="189"/>
      <c r="AK799" s="173"/>
      <c r="AL799" s="317" t="s">
        <v>2050</v>
      </c>
      <c r="AM799" s="175" t="s">
        <v>67</v>
      </c>
      <c r="AQ799" s="131"/>
      <c r="AU799" s="317"/>
      <c r="AV799" s="390"/>
      <c r="AW799" s="153">
        <f t="shared" ca="1" si="15"/>
        <v>69</v>
      </c>
    </row>
    <row r="800" spans="1:49" ht="45" customHeight="1" outlineLevel="1" collapsed="1" x14ac:dyDescent="0.2">
      <c r="A800" s="245">
        <v>42940</v>
      </c>
      <c r="B800" s="183" t="s">
        <v>55</v>
      </c>
      <c r="C800" s="136" t="s">
        <v>2052</v>
      </c>
      <c r="D800" s="131" t="s">
        <v>2053</v>
      </c>
      <c r="E800" s="175" t="s">
        <v>1055</v>
      </c>
      <c r="F800" s="153" t="s">
        <v>2044</v>
      </c>
      <c r="G800" s="131" t="s">
        <v>2054</v>
      </c>
      <c r="H800" s="175" t="s">
        <v>379</v>
      </c>
      <c r="I800" s="183" t="s">
        <v>8056</v>
      </c>
      <c r="J800" s="173">
        <v>1</v>
      </c>
      <c r="K800" s="327" t="s">
        <v>2047</v>
      </c>
      <c r="L800" s="339">
        <v>1</v>
      </c>
      <c r="M800" s="183">
        <v>553</v>
      </c>
      <c r="N800" s="153">
        <v>1957</v>
      </c>
      <c r="O800" s="216">
        <v>20830</v>
      </c>
      <c r="P800" s="163" t="s">
        <v>2055</v>
      </c>
      <c r="R800" s="153">
        <v>1950</v>
      </c>
      <c r="S800" s="183" t="s">
        <v>3236</v>
      </c>
      <c r="T800" s="184" t="s">
        <v>982</v>
      </c>
      <c r="U800" s="189"/>
      <c r="V800" s="422">
        <v>40877</v>
      </c>
      <c r="W800" s="352" t="s">
        <v>2056</v>
      </c>
      <c r="X800" s="216" t="s">
        <v>99</v>
      </c>
      <c r="Y800" s="216" t="s">
        <v>382</v>
      </c>
      <c r="Z800" s="129"/>
      <c r="AA800" s="175"/>
      <c r="AB800" s="153"/>
      <c r="AC800" s="153"/>
      <c r="AD800" s="153"/>
      <c r="AE800" s="173">
        <v>2024</v>
      </c>
      <c r="AF800" s="173">
        <v>104</v>
      </c>
      <c r="AI800" s="173"/>
      <c r="AJ800" s="189"/>
      <c r="AK800" s="173"/>
      <c r="AL800" s="317"/>
      <c r="AM800" s="175" t="s">
        <v>67</v>
      </c>
      <c r="AO800" s="153" t="s">
        <v>67</v>
      </c>
      <c r="AQ800" s="131"/>
      <c r="AU800" s="317" t="s">
        <v>2057</v>
      </c>
      <c r="AV800" s="390"/>
      <c r="AW800" s="153">
        <f t="shared" ca="1" si="15"/>
        <v>69</v>
      </c>
    </row>
    <row r="801" spans="1:49" ht="45" customHeight="1" x14ac:dyDescent="0.2">
      <c r="A801" s="245"/>
      <c r="B801" s="183" t="s">
        <v>55</v>
      </c>
      <c r="D801" s="170"/>
      <c r="E801" s="175" t="s">
        <v>1055</v>
      </c>
      <c r="F801" s="153" t="s">
        <v>2044</v>
      </c>
      <c r="G801" s="131" t="s">
        <v>2054</v>
      </c>
      <c r="H801" s="175" t="s">
        <v>59</v>
      </c>
      <c r="I801" s="183" t="s">
        <v>7447</v>
      </c>
      <c r="J801" s="173">
        <v>1</v>
      </c>
      <c r="K801" s="326" t="s">
        <v>61</v>
      </c>
      <c r="L801" s="339">
        <v>1</v>
      </c>
      <c r="M801" s="183" t="s">
        <v>7448</v>
      </c>
      <c r="N801" s="153">
        <v>1957</v>
      </c>
      <c r="P801" s="163"/>
      <c r="R801" s="153">
        <v>1950</v>
      </c>
      <c r="S801" s="183" t="s">
        <v>62</v>
      </c>
      <c r="T801" s="184"/>
      <c r="U801" s="189"/>
      <c r="V801" s="125"/>
      <c r="W801" s="352" t="s">
        <v>6366</v>
      </c>
      <c r="X801" s="216" t="s">
        <v>64</v>
      </c>
      <c r="Y801" s="216" t="s">
        <v>65</v>
      </c>
      <c r="Z801" s="129" t="s">
        <v>66</v>
      </c>
      <c r="AA801" s="214"/>
      <c r="AB801" s="215">
        <v>27732</v>
      </c>
      <c r="AC801" s="215">
        <v>27732</v>
      </c>
      <c r="AD801" s="216"/>
      <c r="AG801" s="173">
        <v>1975</v>
      </c>
      <c r="AH801" s="173">
        <v>1970</v>
      </c>
      <c r="AI801" s="173"/>
      <c r="AJ801" s="189"/>
      <c r="AK801" s="173"/>
      <c r="AL801" s="317"/>
      <c r="AM801" s="175" t="s">
        <v>67</v>
      </c>
      <c r="AO801" s="153" t="s">
        <v>67</v>
      </c>
      <c r="AQ801" s="131" t="s">
        <v>81</v>
      </c>
      <c r="AU801" s="317" t="s">
        <v>7449</v>
      </c>
      <c r="AV801" s="390"/>
      <c r="AW801" s="153">
        <f ca="1">IF(N801&lt;&gt;0,(YEAR( TODAY())-N801),(""))</f>
        <v>69</v>
      </c>
    </row>
    <row r="802" spans="1:49" ht="45" customHeight="1" outlineLevel="1" x14ac:dyDescent="0.2">
      <c r="A802" s="307"/>
      <c r="B802" s="183" t="s">
        <v>55</v>
      </c>
      <c r="C802" s="141" t="s">
        <v>1879</v>
      </c>
      <c r="D802" s="155" t="s">
        <v>2058</v>
      </c>
      <c r="E802" s="175" t="s">
        <v>91</v>
      </c>
      <c r="F802" s="153" t="s">
        <v>187</v>
      </c>
      <c r="G802" s="131" t="s">
        <v>188</v>
      </c>
      <c r="H802" s="175" t="s">
        <v>65</v>
      </c>
      <c r="I802" s="183" t="s">
        <v>2059</v>
      </c>
      <c r="J802" s="173">
        <v>1</v>
      </c>
      <c r="K802" s="332"/>
      <c r="L802" s="344">
        <v>1</v>
      </c>
      <c r="M802" s="183">
        <v>554</v>
      </c>
      <c r="N802" s="153">
        <v>1956</v>
      </c>
      <c r="P802" s="187"/>
      <c r="Q802" s="226"/>
      <c r="R802" s="153">
        <v>1950</v>
      </c>
      <c r="S802" s="183" t="s">
        <v>243</v>
      </c>
      <c r="T802" s="184"/>
      <c r="U802" s="189"/>
      <c r="V802" s="125"/>
      <c r="W802" s="352" t="s">
        <v>70</v>
      </c>
      <c r="X802" s="216" t="s">
        <v>64</v>
      </c>
      <c r="Y802" s="216" t="s">
        <v>65</v>
      </c>
      <c r="Z802" s="129"/>
      <c r="AA802" s="228"/>
      <c r="AB802" s="229"/>
      <c r="AC802" s="229"/>
      <c r="AD802" s="229"/>
      <c r="AE802" s="227"/>
      <c r="AG802" s="227"/>
      <c r="AH802" s="227"/>
      <c r="AI802" s="227"/>
      <c r="AJ802" s="216">
        <v>42349</v>
      </c>
      <c r="AK802" s="173">
        <v>2010</v>
      </c>
      <c r="AL802" s="317"/>
      <c r="AO802" s="167"/>
      <c r="AP802" s="167"/>
      <c r="AQ802" s="155"/>
      <c r="AR802" s="234"/>
      <c r="AS802" s="167"/>
      <c r="AT802" s="167"/>
      <c r="AU802" s="322"/>
      <c r="AV802" s="394"/>
      <c r="AW802" s="153">
        <f t="shared" ca="1" si="15"/>
        <v>70</v>
      </c>
    </row>
    <row r="803" spans="1:49" ht="45" customHeight="1" outlineLevel="1" x14ac:dyDescent="0.2">
      <c r="A803" s="245"/>
      <c r="B803" s="183" t="s">
        <v>198</v>
      </c>
      <c r="C803" s="136" t="s">
        <v>1836</v>
      </c>
      <c r="D803" s="131" t="s">
        <v>2060</v>
      </c>
      <c r="E803" s="175" t="s">
        <v>91</v>
      </c>
      <c r="F803" s="153" t="s">
        <v>698</v>
      </c>
      <c r="G803" s="131" t="s">
        <v>900</v>
      </c>
      <c r="H803" s="175" t="s">
        <v>65</v>
      </c>
      <c r="I803" s="183" t="s">
        <v>2061</v>
      </c>
      <c r="J803" s="173">
        <v>1</v>
      </c>
      <c r="K803" s="326"/>
      <c r="L803" s="339">
        <v>1</v>
      </c>
      <c r="M803" s="183">
        <v>555</v>
      </c>
      <c r="N803" s="153">
        <v>1957</v>
      </c>
      <c r="P803" s="163"/>
      <c r="R803" s="153">
        <v>1950</v>
      </c>
      <c r="S803" s="183" t="s">
        <v>288</v>
      </c>
      <c r="T803" s="184"/>
      <c r="U803" s="189"/>
      <c r="V803" s="125"/>
      <c r="W803" s="255" t="s">
        <v>70</v>
      </c>
      <c r="X803" s="216" t="s">
        <v>64</v>
      </c>
      <c r="Y803" s="216" t="s">
        <v>65</v>
      </c>
      <c r="Z803" s="129"/>
      <c r="AA803" s="214"/>
      <c r="AB803" s="215"/>
      <c r="AC803" s="215"/>
      <c r="AD803" s="216"/>
      <c r="AI803" s="173"/>
      <c r="AJ803" s="189"/>
      <c r="AK803" s="173"/>
      <c r="AL803" s="317"/>
      <c r="AQ803" s="131"/>
      <c r="AU803" s="317"/>
      <c r="AV803" s="390"/>
      <c r="AW803" s="153">
        <f t="shared" ca="1" si="15"/>
        <v>69</v>
      </c>
    </row>
    <row r="804" spans="1:49" ht="45" customHeight="1" outlineLevel="1" collapsed="1" x14ac:dyDescent="0.2">
      <c r="A804" s="245"/>
      <c r="B804" s="183" t="s">
        <v>55</v>
      </c>
      <c r="E804" s="175" t="s">
        <v>91</v>
      </c>
      <c r="F804" s="153" t="s">
        <v>698</v>
      </c>
      <c r="G804" s="131" t="s">
        <v>980</v>
      </c>
      <c r="H804" s="175" t="s">
        <v>379</v>
      </c>
      <c r="I804" s="183" t="s">
        <v>2062</v>
      </c>
      <c r="J804" s="173">
        <v>1</v>
      </c>
      <c r="K804" s="326" t="s">
        <v>61</v>
      </c>
      <c r="L804" s="339">
        <v>1</v>
      </c>
      <c r="M804" s="183">
        <v>556</v>
      </c>
      <c r="N804" s="153">
        <v>1957</v>
      </c>
      <c r="P804" s="163"/>
      <c r="R804" s="153">
        <v>1950</v>
      </c>
      <c r="S804" s="183" t="s">
        <v>62</v>
      </c>
      <c r="T804" s="184"/>
      <c r="U804" s="189"/>
      <c r="V804" s="125"/>
      <c r="W804" s="352" t="s">
        <v>2063</v>
      </c>
      <c r="X804" s="216" t="s">
        <v>99</v>
      </c>
      <c r="Y804" s="216" t="s">
        <v>382</v>
      </c>
      <c r="Z804" s="129"/>
      <c r="AA804" s="214"/>
      <c r="AB804" s="215"/>
      <c r="AC804" s="215">
        <v>37746</v>
      </c>
      <c r="AD804" s="216"/>
      <c r="AE804" s="173">
        <v>2001</v>
      </c>
      <c r="AF804" s="173">
        <v>28</v>
      </c>
      <c r="AG804" s="173">
        <v>2003</v>
      </c>
      <c r="AH804" s="173">
        <v>2000</v>
      </c>
      <c r="AI804" s="173"/>
      <c r="AJ804" s="189"/>
      <c r="AK804" s="173"/>
      <c r="AL804" s="317"/>
      <c r="AM804" s="175" t="s">
        <v>67</v>
      </c>
      <c r="AO804" s="153" t="s">
        <v>67</v>
      </c>
      <c r="AQ804" s="131"/>
      <c r="AU804" s="317"/>
      <c r="AV804" s="390"/>
      <c r="AW804" s="153">
        <f t="shared" ca="1" si="15"/>
        <v>69</v>
      </c>
    </row>
    <row r="805" spans="1:49" ht="45" customHeight="1" outlineLevel="1" x14ac:dyDescent="0.2">
      <c r="A805" s="245"/>
      <c r="B805" s="183" t="s">
        <v>55</v>
      </c>
      <c r="E805" s="175" t="s">
        <v>91</v>
      </c>
      <c r="F805" s="153" t="s">
        <v>698</v>
      </c>
      <c r="G805" s="131" t="s">
        <v>1000</v>
      </c>
      <c r="H805" s="175" t="s">
        <v>65</v>
      </c>
      <c r="I805" s="183" t="s">
        <v>2064</v>
      </c>
      <c r="J805" s="173">
        <v>1</v>
      </c>
      <c r="K805" s="326" t="s">
        <v>61</v>
      </c>
      <c r="L805" s="339">
        <v>1</v>
      </c>
      <c r="M805" s="183">
        <v>557</v>
      </c>
      <c r="P805" s="163"/>
      <c r="R805" s="153">
        <v>1950</v>
      </c>
      <c r="S805" s="183" t="s">
        <v>62</v>
      </c>
      <c r="T805" s="184"/>
      <c r="U805" s="189"/>
      <c r="V805" s="125"/>
      <c r="W805" s="352" t="s">
        <v>1942</v>
      </c>
      <c r="X805" s="216" t="s">
        <v>64</v>
      </c>
      <c r="Y805" s="216" t="s">
        <v>65</v>
      </c>
      <c r="Z805" s="129"/>
      <c r="AA805" s="214"/>
      <c r="AB805" s="215">
        <v>21521</v>
      </c>
      <c r="AC805" s="215"/>
      <c r="AD805" s="153"/>
      <c r="AG805" s="173">
        <v>1958</v>
      </c>
      <c r="AH805" s="173">
        <v>1950</v>
      </c>
      <c r="AI805" s="173"/>
      <c r="AJ805" s="189"/>
      <c r="AK805" s="173"/>
      <c r="AL805" s="317"/>
      <c r="AM805" s="175" t="s">
        <v>67</v>
      </c>
      <c r="AQ805" s="131"/>
      <c r="AU805" s="317"/>
      <c r="AV805" s="390"/>
      <c r="AW805" s="153" t="str">
        <f t="shared" ca="1" si="15"/>
        <v/>
      </c>
    </row>
    <row r="806" spans="1:49" ht="45" customHeight="1" outlineLevel="1" x14ac:dyDescent="0.2">
      <c r="A806" s="245"/>
      <c r="B806" s="183" t="s">
        <v>68</v>
      </c>
      <c r="C806" s="136" t="s">
        <v>2065</v>
      </c>
      <c r="I806" s="183" t="s">
        <v>69</v>
      </c>
      <c r="J806" s="173">
        <v>0</v>
      </c>
      <c r="K806" s="327"/>
      <c r="L806" s="339">
        <v>1</v>
      </c>
      <c r="M806" s="183">
        <v>558</v>
      </c>
      <c r="P806" s="163"/>
      <c r="R806" s="153" t="s">
        <v>68</v>
      </c>
      <c r="S806" s="183" t="s">
        <v>68</v>
      </c>
      <c r="T806" s="184"/>
      <c r="U806" s="189"/>
      <c r="V806" s="125"/>
      <c r="W806" s="255" t="s">
        <v>70</v>
      </c>
      <c r="X806" s="216"/>
      <c r="Y806" s="216"/>
      <c r="Z806" s="129"/>
      <c r="AA806" s="214"/>
      <c r="AB806" s="215"/>
      <c r="AC806" s="215"/>
      <c r="AD806" s="153"/>
      <c r="AI806" s="173"/>
      <c r="AJ806" s="189"/>
      <c r="AK806" s="173"/>
      <c r="AL806" s="317"/>
      <c r="AQ806" s="131"/>
      <c r="AU806" s="317"/>
      <c r="AV806" s="390"/>
      <c r="AW806" s="153" t="str">
        <f t="shared" ca="1" si="15"/>
        <v/>
      </c>
    </row>
    <row r="807" spans="1:49" ht="45" customHeight="1" outlineLevel="1" x14ac:dyDescent="0.2">
      <c r="A807" s="245"/>
      <c r="B807" s="183" t="s">
        <v>198</v>
      </c>
      <c r="C807" s="136" t="s">
        <v>2066</v>
      </c>
      <c r="D807" s="131" t="s">
        <v>2067</v>
      </c>
      <c r="E807" s="175" t="s">
        <v>71</v>
      </c>
      <c r="F807" s="153" t="s">
        <v>180</v>
      </c>
      <c r="G807" s="131" t="s">
        <v>1090</v>
      </c>
      <c r="H807" s="175" t="s">
        <v>59</v>
      </c>
      <c r="I807" s="183" t="s">
        <v>2068</v>
      </c>
      <c r="J807" s="173">
        <v>1</v>
      </c>
      <c r="K807" s="327"/>
      <c r="L807" s="339">
        <v>1</v>
      </c>
      <c r="M807" s="183">
        <v>559</v>
      </c>
      <c r="N807" s="153">
        <v>1957</v>
      </c>
      <c r="O807" s="216">
        <v>20982</v>
      </c>
      <c r="P807" s="163"/>
      <c r="R807" s="153">
        <v>1950</v>
      </c>
      <c r="S807" s="183" t="s">
        <v>288</v>
      </c>
      <c r="T807" s="184" t="s">
        <v>1116</v>
      </c>
      <c r="U807" s="189"/>
      <c r="V807" s="125"/>
      <c r="W807" s="255" t="s">
        <v>70</v>
      </c>
      <c r="X807" s="216" t="s">
        <v>64</v>
      </c>
      <c r="Y807" s="216" t="s">
        <v>65</v>
      </c>
      <c r="Z807" s="129" t="s">
        <v>66</v>
      </c>
      <c r="AA807" s="214"/>
      <c r="AB807" s="215"/>
      <c r="AC807" s="215"/>
      <c r="AD807" s="153"/>
      <c r="AI807" s="173"/>
      <c r="AJ807" s="189"/>
      <c r="AK807" s="173"/>
      <c r="AL807" s="317"/>
      <c r="AQ807" s="131"/>
      <c r="AU807" s="317"/>
      <c r="AV807" s="390"/>
      <c r="AW807" s="153">
        <f t="shared" ca="1" si="15"/>
        <v>69</v>
      </c>
    </row>
    <row r="808" spans="1:49" ht="45" customHeight="1" outlineLevel="1" x14ac:dyDescent="0.2">
      <c r="A808" s="245"/>
      <c r="B808" s="183" t="s">
        <v>55</v>
      </c>
      <c r="E808" s="175" t="s">
        <v>71</v>
      </c>
      <c r="F808" s="153" t="s">
        <v>180</v>
      </c>
      <c r="G808" s="131" t="s">
        <v>181</v>
      </c>
      <c r="H808" s="175" t="s">
        <v>59</v>
      </c>
      <c r="I808" s="183" t="s">
        <v>2069</v>
      </c>
      <c r="J808" s="173">
        <v>1</v>
      </c>
      <c r="K808" s="326" t="s">
        <v>61</v>
      </c>
      <c r="L808" s="339">
        <v>1</v>
      </c>
      <c r="M808" s="183">
        <v>560</v>
      </c>
      <c r="P808" s="163"/>
      <c r="R808" s="153">
        <v>1950</v>
      </c>
      <c r="S808" s="183" t="s">
        <v>62</v>
      </c>
      <c r="T808" s="184"/>
      <c r="U808" s="189"/>
      <c r="V808" s="125"/>
      <c r="W808" s="352" t="s">
        <v>2070</v>
      </c>
      <c r="X808" s="216" t="s">
        <v>64</v>
      </c>
      <c r="Y808" s="216" t="s">
        <v>65</v>
      </c>
      <c r="Z808" s="129" t="s">
        <v>66</v>
      </c>
      <c r="AA808" s="214"/>
      <c r="AB808" s="215">
        <v>22747</v>
      </c>
      <c r="AC808" s="215"/>
      <c r="AD808" s="153"/>
      <c r="AG808" s="173">
        <v>1962</v>
      </c>
      <c r="AH808" s="173">
        <v>1960</v>
      </c>
      <c r="AI808" s="173"/>
      <c r="AJ808" s="189"/>
      <c r="AK808" s="173"/>
      <c r="AL808" s="317"/>
      <c r="AM808" s="175" t="s">
        <v>67</v>
      </c>
      <c r="AQ808" s="131"/>
      <c r="AU808" s="317"/>
      <c r="AV808" s="390"/>
      <c r="AW808" s="153" t="str">
        <f t="shared" ca="1" si="15"/>
        <v/>
      </c>
    </row>
    <row r="809" spans="1:49" ht="45" customHeight="1" outlineLevel="1" collapsed="1" x14ac:dyDescent="0.2">
      <c r="A809" s="245"/>
      <c r="B809" s="183" t="s">
        <v>55</v>
      </c>
      <c r="C809" s="136" t="s">
        <v>2071</v>
      </c>
      <c r="D809" s="131" t="s">
        <v>2072</v>
      </c>
      <c r="E809" s="175" t="s">
        <v>71</v>
      </c>
      <c r="F809" s="153" t="s">
        <v>180</v>
      </c>
      <c r="G809" s="131" t="s">
        <v>2073</v>
      </c>
      <c r="H809" s="175" t="s">
        <v>59</v>
      </c>
      <c r="I809" s="183" t="s">
        <v>2074</v>
      </c>
      <c r="J809" s="173">
        <v>1</v>
      </c>
      <c r="K809" s="327"/>
      <c r="L809" s="339">
        <v>1</v>
      </c>
      <c r="M809" s="183">
        <v>561</v>
      </c>
      <c r="N809" s="153">
        <v>1957</v>
      </c>
      <c r="P809" s="163"/>
      <c r="R809" s="153">
        <v>1950</v>
      </c>
      <c r="S809" s="183" t="s">
        <v>243</v>
      </c>
      <c r="T809" s="184" t="s">
        <v>1116</v>
      </c>
      <c r="V809" s="125"/>
      <c r="W809" s="352" t="s">
        <v>70</v>
      </c>
      <c r="X809" s="216" t="s">
        <v>64</v>
      </c>
      <c r="Y809" s="216" t="s">
        <v>65</v>
      </c>
      <c r="Z809" s="129" t="s">
        <v>66</v>
      </c>
      <c r="AA809" s="214"/>
      <c r="AB809" s="215"/>
      <c r="AC809" s="215"/>
      <c r="AD809" s="153"/>
      <c r="AI809" s="173"/>
      <c r="AJ809" s="237">
        <v>44778</v>
      </c>
      <c r="AK809" s="173">
        <v>2020</v>
      </c>
      <c r="AL809" s="317"/>
      <c r="AQ809" s="131"/>
      <c r="AU809" s="317"/>
      <c r="AV809" s="390"/>
      <c r="AW809" s="153">
        <f t="shared" ca="1" si="15"/>
        <v>69</v>
      </c>
    </row>
    <row r="810" spans="1:49" ht="45" customHeight="1" outlineLevel="1" x14ac:dyDescent="0.2">
      <c r="A810" s="245">
        <v>45033</v>
      </c>
      <c r="B810" s="183" t="s">
        <v>55</v>
      </c>
      <c r="C810" s="136" t="s">
        <v>2075</v>
      </c>
      <c r="D810" s="131" t="s">
        <v>2076</v>
      </c>
      <c r="E810" s="175" t="s">
        <v>71</v>
      </c>
      <c r="F810" s="153" t="s">
        <v>180</v>
      </c>
      <c r="G810" s="131" t="s">
        <v>181</v>
      </c>
      <c r="H810" s="175" t="s">
        <v>379</v>
      </c>
      <c r="I810" s="183" t="s">
        <v>7984</v>
      </c>
      <c r="J810" s="173">
        <v>2</v>
      </c>
      <c r="K810" s="327"/>
      <c r="L810" s="339">
        <v>1</v>
      </c>
      <c r="M810" s="183">
        <v>562</v>
      </c>
      <c r="N810" s="153">
        <v>1957</v>
      </c>
      <c r="P810" s="163"/>
      <c r="R810" s="153">
        <v>1950</v>
      </c>
      <c r="S810" s="183" t="s">
        <v>243</v>
      </c>
      <c r="T810" s="184"/>
      <c r="U810" s="189"/>
      <c r="V810" s="125"/>
      <c r="W810" s="255" t="s">
        <v>70</v>
      </c>
      <c r="X810" s="216" t="s">
        <v>99</v>
      </c>
      <c r="Y810" s="216" t="s">
        <v>382</v>
      </c>
      <c r="Z810" s="129"/>
      <c r="AA810" s="214"/>
      <c r="AB810" s="215"/>
      <c r="AC810" s="215"/>
      <c r="AD810" s="153"/>
      <c r="AI810" s="173"/>
      <c r="AJ810" s="216">
        <v>45895</v>
      </c>
      <c r="AK810" s="173">
        <v>2020</v>
      </c>
      <c r="AL810" s="317" t="s">
        <v>8017</v>
      </c>
      <c r="AQ810" s="131"/>
      <c r="AU810" s="317"/>
      <c r="AV810" s="390"/>
      <c r="AW810" s="153">
        <f t="shared" ca="1" si="15"/>
        <v>69</v>
      </c>
    </row>
    <row r="811" spans="1:49" ht="45" customHeight="1" outlineLevel="1" x14ac:dyDescent="0.2">
      <c r="A811" s="245"/>
      <c r="B811" s="183" t="s">
        <v>55</v>
      </c>
      <c r="E811" s="175" t="s">
        <v>91</v>
      </c>
      <c r="F811" s="153" t="s">
        <v>92</v>
      </c>
      <c r="G811" s="131" t="s">
        <v>1978</v>
      </c>
      <c r="H811" s="175" t="s">
        <v>292</v>
      </c>
      <c r="I811" s="183" t="s">
        <v>2077</v>
      </c>
      <c r="J811" s="173">
        <v>1</v>
      </c>
      <c r="K811" s="326" t="s">
        <v>61</v>
      </c>
      <c r="L811" s="339">
        <v>1</v>
      </c>
      <c r="M811" s="183">
        <v>563</v>
      </c>
      <c r="N811" s="153">
        <v>1957</v>
      </c>
      <c r="P811" s="163"/>
      <c r="R811" s="153">
        <v>1950</v>
      </c>
      <c r="S811" s="183" t="s">
        <v>62</v>
      </c>
      <c r="T811" s="184"/>
      <c r="U811" s="189"/>
      <c r="V811" s="125"/>
      <c r="W811" s="352" t="s">
        <v>2078</v>
      </c>
      <c r="X811" s="216" t="s">
        <v>64</v>
      </c>
      <c r="Y811" s="216" t="s">
        <v>292</v>
      </c>
      <c r="Z811" s="129"/>
      <c r="AA811" s="214" t="s">
        <v>2079</v>
      </c>
      <c r="AB811" s="215"/>
      <c r="AC811" s="215" t="s">
        <v>2079</v>
      </c>
      <c r="AD811" s="216"/>
      <c r="AG811" s="173">
        <v>1958</v>
      </c>
      <c r="AH811" s="173">
        <v>1950</v>
      </c>
      <c r="AI811" s="173">
        <v>1974</v>
      </c>
      <c r="AJ811" s="189"/>
      <c r="AK811" s="173"/>
      <c r="AL811" s="317" t="s">
        <v>2080</v>
      </c>
      <c r="AM811" s="175" t="s">
        <v>108</v>
      </c>
      <c r="AN811" s="153" t="s">
        <v>81</v>
      </c>
      <c r="AO811" s="153" t="s">
        <v>67</v>
      </c>
      <c r="AP811" s="153" t="s">
        <v>81</v>
      </c>
      <c r="AQ811" s="392" t="s">
        <v>81</v>
      </c>
      <c r="AR811" s="175" t="s">
        <v>81</v>
      </c>
      <c r="AT811" s="153">
        <v>2012</v>
      </c>
      <c r="AU811" s="317" t="s">
        <v>7841</v>
      </c>
      <c r="AW811" s="153">
        <f t="shared" ca="1" si="15"/>
        <v>69</v>
      </c>
    </row>
    <row r="812" spans="1:49" ht="45" customHeight="1" outlineLevel="1" x14ac:dyDescent="0.2">
      <c r="A812" s="245"/>
      <c r="B812" s="183" t="s">
        <v>55</v>
      </c>
      <c r="E812" s="175" t="s">
        <v>91</v>
      </c>
      <c r="F812" s="153" t="s">
        <v>92</v>
      </c>
      <c r="G812" s="131" t="s">
        <v>822</v>
      </c>
      <c r="H812" s="175" t="s">
        <v>263</v>
      </c>
      <c r="I812" s="183" t="s">
        <v>2081</v>
      </c>
      <c r="J812" s="173">
        <v>1</v>
      </c>
      <c r="K812" s="326" t="s">
        <v>61</v>
      </c>
      <c r="L812" s="339">
        <v>1</v>
      </c>
      <c r="M812" s="183">
        <v>564</v>
      </c>
      <c r="N812" s="153">
        <v>1957</v>
      </c>
      <c r="P812" s="163"/>
      <c r="R812" s="153">
        <v>1950</v>
      </c>
      <c r="S812" s="183" t="s">
        <v>62</v>
      </c>
      <c r="T812" s="184"/>
      <c r="U812" s="189"/>
      <c r="V812" s="125"/>
      <c r="W812" s="352" t="s">
        <v>2082</v>
      </c>
      <c r="X812" s="216" t="s">
        <v>64</v>
      </c>
      <c r="Y812" s="216" t="s">
        <v>76</v>
      </c>
      <c r="Z812" s="129" t="s">
        <v>266</v>
      </c>
      <c r="AA812" s="214"/>
      <c r="AB812" s="215"/>
      <c r="AC812" s="215">
        <v>21011</v>
      </c>
      <c r="AD812" s="216"/>
      <c r="AG812" s="173">
        <v>1957</v>
      </c>
      <c r="AH812" s="173">
        <v>1950</v>
      </c>
      <c r="AI812" s="173"/>
      <c r="AJ812" s="189"/>
      <c r="AK812" s="173"/>
      <c r="AL812" s="317"/>
      <c r="AQ812" s="131"/>
      <c r="AU812" s="317"/>
      <c r="AV812" s="390"/>
      <c r="AW812" s="153">
        <f t="shared" ca="1" si="15"/>
        <v>69</v>
      </c>
    </row>
    <row r="813" spans="1:49" ht="45" customHeight="1" outlineLevel="1" collapsed="1" x14ac:dyDescent="0.2">
      <c r="A813" s="245">
        <v>42702</v>
      </c>
      <c r="B813" s="183" t="s">
        <v>55</v>
      </c>
      <c r="C813" s="136" t="s">
        <v>2083</v>
      </c>
      <c r="D813" s="131" t="s">
        <v>2084</v>
      </c>
      <c r="E813" s="175" t="s">
        <v>91</v>
      </c>
      <c r="F813" s="153" t="s">
        <v>92</v>
      </c>
      <c r="G813" s="131" t="s">
        <v>93</v>
      </c>
      <c r="H813" s="175" t="s">
        <v>379</v>
      </c>
      <c r="I813" s="183" t="s">
        <v>2085</v>
      </c>
      <c r="J813" s="173">
        <v>1</v>
      </c>
      <c r="K813" s="327"/>
      <c r="L813" s="339">
        <v>1</v>
      </c>
      <c r="M813" s="183">
        <v>565</v>
      </c>
      <c r="N813" s="153">
        <v>1957</v>
      </c>
      <c r="P813" s="163"/>
      <c r="R813" s="153">
        <v>1950</v>
      </c>
      <c r="S813" s="183" t="s">
        <v>243</v>
      </c>
      <c r="T813" s="184" t="s">
        <v>1116</v>
      </c>
      <c r="V813" s="125">
        <v>21018</v>
      </c>
      <c r="W813" s="353" t="s">
        <v>2086</v>
      </c>
      <c r="X813" s="216" t="s">
        <v>99</v>
      </c>
      <c r="Y813" s="216" t="s">
        <v>221</v>
      </c>
      <c r="Z813" s="129"/>
      <c r="AA813" s="214"/>
      <c r="AB813" s="215"/>
      <c r="AC813" s="215"/>
      <c r="AD813" s="153"/>
      <c r="AI813" s="173"/>
      <c r="AJ813" s="216">
        <v>44335</v>
      </c>
      <c r="AK813" s="173">
        <v>2020</v>
      </c>
      <c r="AL813" s="317"/>
      <c r="AQ813" s="131"/>
      <c r="AV813" s="390"/>
      <c r="AW813" s="153">
        <f t="shared" ca="1" si="15"/>
        <v>69</v>
      </c>
    </row>
    <row r="814" spans="1:49" ht="60" customHeight="1" outlineLevel="1" x14ac:dyDescent="0.2">
      <c r="A814" s="245"/>
      <c r="B814" s="183" t="s">
        <v>55</v>
      </c>
      <c r="E814" s="175" t="s">
        <v>91</v>
      </c>
      <c r="F814" s="153" t="s">
        <v>92</v>
      </c>
      <c r="G814" s="131" t="s">
        <v>1751</v>
      </c>
      <c r="H814" s="175" t="s">
        <v>292</v>
      </c>
      <c r="I814" s="183" t="s">
        <v>2087</v>
      </c>
      <c r="J814" s="173">
        <v>1</v>
      </c>
      <c r="K814" s="326" t="s">
        <v>61</v>
      </c>
      <c r="L814" s="339">
        <v>1</v>
      </c>
      <c r="M814" s="183">
        <v>566</v>
      </c>
      <c r="N814" s="153">
        <v>1957</v>
      </c>
      <c r="P814" s="163"/>
      <c r="R814" s="153">
        <v>1950</v>
      </c>
      <c r="S814" s="183" t="s">
        <v>62</v>
      </c>
      <c r="T814" s="184"/>
      <c r="U814" s="189"/>
      <c r="V814" s="125"/>
      <c r="W814" s="352" t="s">
        <v>2088</v>
      </c>
      <c r="X814" s="216" t="s">
        <v>64</v>
      </c>
      <c r="Y814" s="216" t="s">
        <v>292</v>
      </c>
      <c r="Z814" s="129"/>
      <c r="AA814" s="214">
        <v>21362</v>
      </c>
      <c r="AB814" s="215"/>
      <c r="AC814" s="215"/>
      <c r="AD814" s="153"/>
      <c r="AE814" s="173">
        <v>1958</v>
      </c>
      <c r="AF814" s="173">
        <v>25</v>
      </c>
      <c r="AG814" s="173">
        <v>1958</v>
      </c>
      <c r="AH814" s="173">
        <v>1950</v>
      </c>
      <c r="AI814" s="173"/>
      <c r="AJ814" s="189"/>
      <c r="AK814" s="173"/>
      <c r="AL814" s="317"/>
      <c r="AM814" s="175" t="s">
        <v>108</v>
      </c>
      <c r="AN814" s="153" t="s">
        <v>81</v>
      </c>
      <c r="AO814" s="153" t="s">
        <v>108</v>
      </c>
      <c r="AP814" s="153" t="s">
        <v>81</v>
      </c>
      <c r="AQ814" s="131" t="s">
        <v>81</v>
      </c>
      <c r="AR814" s="175" t="s">
        <v>81</v>
      </c>
      <c r="AT814" s="153">
        <v>1986</v>
      </c>
      <c r="AU814" s="131" t="s">
        <v>7843</v>
      </c>
      <c r="AV814" s="390"/>
      <c r="AW814" s="153">
        <f t="shared" ca="1" si="15"/>
        <v>69</v>
      </c>
    </row>
    <row r="815" spans="1:49" ht="45" customHeight="1" outlineLevel="1" x14ac:dyDescent="0.2">
      <c r="A815" s="245"/>
      <c r="B815" s="183" t="s">
        <v>55</v>
      </c>
      <c r="C815" s="136" t="s">
        <v>1710</v>
      </c>
      <c r="E815" s="175" t="s">
        <v>71</v>
      </c>
      <c r="F815" s="153" t="s">
        <v>351</v>
      </c>
      <c r="G815" s="131" t="s">
        <v>1907</v>
      </c>
      <c r="H815" s="175" t="s">
        <v>59</v>
      </c>
      <c r="I815" s="203" t="s">
        <v>2089</v>
      </c>
      <c r="J815" s="173">
        <v>1</v>
      </c>
      <c r="K815" s="327"/>
      <c r="L815" s="339">
        <v>1</v>
      </c>
      <c r="M815" s="183">
        <v>567</v>
      </c>
      <c r="P815" s="163"/>
      <c r="R815" s="153">
        <v>1950</v>
      </c>
      <c r="S815" s="183" t="s">
        <v>243</v>
      </c>
      <c r="T815" s="184"/>
      <c r="U815" s="189"/>
      <c r="V815" s="125"/>
      <c r="W815" s="352" t="s">
        <v>70</v>
      </c>
      <c r="X815" s="216" t="s">
        <v>64</v>
      </c>
      <c r="Y815" s="216" t="s">
        <v>65</v>
      </c>
      <c r="Z815" s="129" t="s">
        <v>66</v>
      </c>
      <c r="AA815" s="214"/>
      <c r="AB815" s="215"/>
      <c r="AC815" s="215"/>
      <c r="AD815" s="153"/>
      <c r="AI815" s="173"/>
      <c r="AJ815" s="237">
        <v>38044</v>
      </c>
      <c r="AK815" s="173">
        <v>2000</v>
      </c>
      <c r="AL815" s="317"/>
      <c r="AQ815" s="131"/>
      <c r="AU815" s="317"/>
      <c r="AV815" s="390"/>
      <c r="AW815" s="153" t="str">
        <f t="shared" ca="1" si="15"/>
        <v/>
      </c>
    </row>
    <row r="816" spans="1:49" ht="45" customHeight="1" outlineLevel="1" x14ac:dyDescent="0.2">
      <c r="A816" s="245"/>
      <c r="B816" s="183" t="s">
        <v>55</v>
      </c>
      <c r="C816" s="136" t="s">
        <v>2090</v>
      </c>
      <c r="E816" s="175" t="s">
        <v>56</v>
      </c>
      <c r="F816" s="153" t="s">
        <v>559</v>
      </c>
      <c r="G816" s="131" t="s">
        <v>2091</v>
      </c>
      <c r="H816" s="175" t="s">
        <v>961</v>
      </c>
      <c r="I816" s="183" t="s">
        <v>2092</v>
      </c>
      <c r="J816" s="173">
        <v>1</v>
      </c>
      <c r="K816" s="327"/>
      <c r="L816" s="339">
        <v>1</v>
      </c>
      <c r="M816" s="183">
        <v>568</v>
      </c>
      <c r="N816" s="153">
        <v>1957</v>
      </c>
      <c r="P816" s="163"/>
      <c r="R816" s="153">
        <v>1950</v>
      </c>
      <c r="S816" s="183" t="s">
        <v>243</v>
      </c>
      <c r="T816" s="184"/>
      <c r="U816" s="189"/>
      <c r="V816" s="125"/>
      <c r="W816" s="352" t="s">
        <v>70</v>
      </c>
      <c r="X816" s="216" t="s">
        <v>220</v>
      </c>
      <c r="Y816" s="216" t="s">
        <v>964</v>
      </c>
      <c r="Z816" s="129"/>
      <c r="AA816" s="214"/>
      <c r="AB816" s="215"/>
      <c r="AC816" s="215"/>
      <c r="AD816" s="153"/>
      <c r="AI816" s="173"/>
      <c r="AJ816" s="237">
        <v>40323</v>
      </c>
      <c r="AK816" s="173">
        <v>2010</v>
      </c>
      <c r="AL816" s="317"/>
      <c r="AQ816" s="131"/>
      <c r="AU816" s="317"/>
      <c r="AV816" s="390"/>
      <c r="AW816" s="153">
        <f t="shared" ca="1" si="15"/>
        <v>69</v>
      </c>
    </row>
    <row r="817" spans="1:49" ht="45" customHeight="1" outlineLevel="1" x14ac:dyDescent="0.2">
      <c r="A817" s="245"/>
      <c r="B817" s="183" t="s">
        <v>55</v>
      </c>
      <c r="E817" s="175" t="s">
        <v>91</v>
      </c>
      <c r="F817" s="153" t="s">
        <v>187</v>
      </c>
      <c r="G817" s="131" t="s">
        <v>1654</v>
      </c>
      <c r="H817" s="175" t="s">
        <v>65</v>
      </c>
      <c r="I817" s="183" t="s">
        <v>2093</v>
      </c>
      <c r="J817" s="173">
        <v>1</v>
      </c>
      <c r="K817" s="326" t="s">
        <v>61</v>
      </c>
      <c r="L817" s="339">
        <v>1</v>
      </c>
      <c r="M817" s="183">
        <v>569</v>
      </c>
      <c r="P817" s="163"/>
      <c r="R817" s="153">
        <v>1950</v>
      </c>
      <c r="S817" s="183" t="s">
        <v>62</v>
      </c>
      <c r="T817" s="184"/>
      <c r="U817" s="189"/>
      <c r="V817" s="125"/>
      <c r="W817" s="352" t="s">
        <v>2094</v>
      </c>
      <c r="X817" s="216" t="s">
        <v>64</v>
      </c>
      <c r="Y817" s="216" t="s">
        <v>65</v>
      </c>
      <c r="Z817" s="129"/>
      <c r="AA817" s="214"/>
      <c r="AB817" s="215"/>
      <c r="AC817" s="215">
        <v>21789</v>
      </c>
      <c r="AD817" s="216"/>
      <c r="AG817" s="173">
        <v>1959</v>
      </c>
      <c r="AH817" s="173">
        <v>1950</v>
      </c>
      <c r="AI817" s="173"/>
      <c r="AJ817" s="189"/>
      <c r="AK817" s="173"/>
      <c r="AL817" s="317"/>
      <c r="AM817" s="175" t="s">
        <v>67</v>
      </c>
      <c r="AQ817" s="131"/>
      <c r="AU817" s="317"/>
      <c r="AV817" s="390"/>
      <c r="AW817" s="153" t="str">
        <f t="shared" ca="1" si="15"/>
        <v/>
      </c>
    </row>
    <row r="818" spans="1:49" ht="45" customHeight="1" outlineLevel="1" x14ac:dyDescent="0.2">
      <c r="A818" s="245"/>
      <c r="B818" s="183" t="s">
        <v>55</v>
      </c>
      <c r="C818" s="136" t="s">
        <v>2095</v>
      </c>
      <c r="D818" s="131" t="s">
        <v>2096</v>
      </c>
      <c r="E818" s="175" t="s">
        <v>91</v>
      </c>
      <c r="F818" s="153" t="s">
        <v>698</v>
      </c>
      <c r="G818" s="131" t="s">
        <v>699</v>
      </c>
      <c r="H818" s="175" t="s">
        <v>263</v>
      </c>
      <c r="I818" s="183" t="s">
        <v>2097</v>
      </c>
      <c r="J818" s="173">
        <v>1</v>
      </c>
      <c r="L818" s="339">
        <v>1</v>
      </c>
      <c r="M818" s="183">
        <v>570</v>
      </c>
      <c r="N818" s="153">
        <v>1957</v>
      </c>
      <c r="P818" s="163"/>
      <c r="R818" s="153">
        <v>1950</v>
      </c>
      <c r="S818" s="183" t="s">
        <v>243</v>
      </c>
      <c r="T818" s="184"/>
      <c r="U818" s="189"/>
      <c r="V818" s="125"/>
      <c r="W818" s="352" t="s">
        <v>70</v>
      </c>
      <c r="X818" s="216" t="s">
        <v>64</v>
      </c>
      <c r="Y818" s="216" t="s">
        <v>76</v>
      </c>
      <c r="Z818" s="129" t="s">
        <v>266</v>
      </c>
      <c r="AI818" s="173"/>
      <c r="AJ818" s="216">
        <v>42198</v>
      </c>
      <c r="AK818" s="173">
        <v>2010</v>
      </c>
      <c r="AL818" s="317"/>
      <c r="AQ818" s="131"/>
      <c r="AU818" s="317"/>
      <c r="AV818" s="390"/>
      <c r="AW818" s="153">
        <f t="shared" ca="1" si="15"/>
        <v>69</v>
      </c>
    </row>
    <row r="819" spans="1:49" s="11" customFormat="1" ht="45" customHeight="1" outlineLevel="1" collapsed="1" x14ac:dyDescent="0.2">
      <c r="A819" s="245"/>
      <c r="B819" s="183" t="s">
        <v>55</v>
      </c>
      <c r="C819" s="136" t="s">
        <v>1240</v>
      </c>
      <c r="D819" s="131"/>
      <c r="E819" s="175" t="s">
        <v>56</v>
      </c>
      <c r="F819" s="153" t="s">
        <v>57</v>
      </c>
      <c r="G819" s="131" t="s">
        <v>1324</v>
      </c>
      <c r="H819" s="175" t="s">
        <v>59</v>
      </c>
      <c r="I819" s="183" t="s">
        <v>2098</v>
      </c>
      <c r="J819" s="173">
        <v>1</v>
      </c>
      <c r="K819" s="326"/>
      <c r="L819" s="339">
        <v>1</v>
      </c>
      <c r="M819" s="183">
        <v>571</v>
      </c>
      <c r="N819" s="153">
        <v>1958</v>
      </c>
      <c r="O819" s="216"/>
      <c r="P819" s="163"/>
      <c r="Q819" s="216"/>
      <c r="R819" s="153">
        <v>1950</v>
      </c>
      <c r="S819" s="183" t="s">
        <v>243</v>
      </c>
      <c r="T819" s="184"/>
      <c r="U819" s="189"/>
      <c r="V819" s="125"/>
      <c r="W819" s="352" t="s">
        <v>70</v>
      </c>
      <c r="X819" s="216" t="s">
        <v>64</v>
      </c>
      <c r="Y819" s="216" t="s">
        <v>65</v>
      </c>
      <c r="Z819" s="129" t="s">
        <v>66</v>
      </c>
      <c r="AA819" s="214"/>
      <c r="AB819" s="215"/>
      <c r="AC819" s="215"/>
      <c r="AD819" s="216"/>
      <c r="AE819" s="173">
        <v>1963</v>
      </c>
      <c r="AF819" s="173">
        <v>41</v>
      </c>
      <c r="AG819" s="173"/>
      <c r="AH819" s="173"/>
      <c r="AI819" s="173"/>
      <c r="AJ819" s="237">
        <v>38044</v>
      </c>
      <c r="AK819" s="173">
        <v>2000</v>
      </c>
      <c r="AL819" s="317"/>
      <c r="AM819" s="175"/>
      <c r="AN819" s="153"/>
      <c r="AO819" s="153"/>
      <c r="AP819" s="153"/>
      <c r="AQ819" s="131"/>
      <c r="AR819" s="175"/>
      <c r="AS819" s="153"/>
      <c r="AT819" s="153"/>
      <c r="AU819" s="317"/>
      <c r="AV819" s="390"/>
      <c r="AW819" s="153">
        <f t="shared" ca="1" si="15"/>
        <v>68</v>
      </c>
    </row>
    <row r="820" spans="1:49" ht="45" customHeight="1" outlineLevel="1" x14ac:dyDescent="0.2">
      <c r="A820" s="245"/>
      <c r="B820" s="183" t="s">
        <v>55</v>
      </c>
      <c r="E820" s="175" t="s">
        <v>91</v>
      </c>
      <c r="F820" s="153" t="s">
        <v>92</v>
      </c>
      <c r="G820" s="131" t="s">
        <v>93</v>
      </c>
      <c r="H820" s="175" t="s">
        <v>65</v>
      </c>
      <c r="I820" s="183" t="s">
        <v>2099</v>
      </c>
      <c r="J820" s="173">
        <v>1</v>
      </c>
      <c r="K820" s="326" t="s">
        <v>61</v>
      </c>
      <c r="L820" s="339">
        <v>1</v>
      </c>
      <c r="M820" s="183">
        <v>572</v>
      </c>
      <c r="N820" s="153">
        <v>1958</v>
      </c>
      <c r="P820" s="163"/>
      <c r="R820" s="153">
        <v>1950</v>
      </c>
      <c r="S820" s="183" t="s">
        <v>62</v>
      </c>
      <c r="T820" s="184"/>
      <c r="U820" s="189"/>
      <c r="V820" s="125"/>
      <c r="W820" s="352" t="s">
        <v>2100</v>
      </c>
      <c r="X820" s="216" t="s">
        <v>64</v>
      </c>
      <c r="Y820" s="216" t="s">
        <v>65</v>
      </c>
      <c r="Z820" s="129"/>
      <c r="AA820" s="214"/>
      <c r="AB820" s="215">
        <v>21340</v>
      </c>
      <c r="AC820" s="215"/>
      <c r="AD820" s="153"/>
      <c r="AE820" s="173">
        <v>1958</v>
      </c>
      <c r="AF820" s="173">
        <v>25</v>
      </c>
      <c r="AG820" s="173">
        <v>1958</v>
      </c>
      <c r="AH820" s="173">
        <v>1950</v>
      </c>
      <c r="AI820" s="173"/>
      <c r="AJ820" s="189"/>
      <c r="AK820" s="173"/>
      <c r="AL820" s="317"/>
      <c r="AM820" s="175" t="s">
        <v>67</v>
      </c>
      <c r="AQ820" s="131"/>
      <c r="AU820" s="131" t="s">
        <v>2101</v>
      </c>
      <c r="AV820" s="390"/>
      <c r="AW820" s="153">
        <f t="shared" ca="1" si="15"/>
        <v>68</v>
      </c>
    </row>
    <row r="821" spans="1:49" ht="45" customHeight="1" outlineLevel="1" x14ac:dyDescent="0.2">
      <c r="A821" s="245"/>
      <c r="B821" s="183" t="s">
        <v>55</v>
      </c>
      <c r="C821" s="136" t="s">
        <v>7875</v>
      </c>
      <c r="D821" s="131" t="s">
        <v>2102</v>
      </c>
      <c r="E821" s="175" t="s">
        <v>1055</v>
      </c>
      <c r="F821" s="153" t="s">
        <v>2103</v>
      </c>
      <c r="G821" s="131" t="s">
        <v>2104</v>
      </c>
      <c r="H821" s="175" t="s">
        <v>65</v>
      </c>
      <c r="I821" s="183" t="s">
        <v>2105</v>
      </c>
      <c r="J821" s="173">
        <v>1</v>
      </c>
      <c r="K821" s="327"/>
      <c r="L821" s="339">
        <v>1</v>
      </c>
      <c r="M821" s="183">
        <v>573</v>
      </c>
      <c r="N821" s="153">
        <v>1958</v>
      </c>
      <c r="P821" s="163"/>
      <c r="R821" s="153">
        <v>1950</v>
      </c>
      <c r="S821" s="183" t="s">
        <v>923</v>
      </c>
      <c r="T821" s="184"/>
      <c r="U821" s="189"/>
      <c r="V821" s="125"/>
      <c r="W821" s="352" t="s">
        <v>70</v>
      </c>
      <c r="X821" s="216" t="s">
        <v>64</v>
      </c>
      <c r="Y821" s="216" t="s">
        <v>65</v>
      </c>
      <c r="Z821" s="129"/>
      <c r="AA821" s="214"/>
      <c r="AB821" s="215"/>
      <c r="AC821" s="215"/>
      <c r="AD821" s="153"/>
      <c r="AI821" s="173"/>
      <c r="AJ821" s="189"/>
      <c r="AK821" s="173"/>
      <c r="AL821" s="317"/>
      <c r="AQ821" s="131"/>
      <c r="AU821" s="317"/>
      <c r="AV821" s="390"/>
      <c r="AW821" s="153">
        <f t="shared" ca="1" si="15"/>
        <v>68</v>
      </c>
    </row>
    <row r="822" spans="1:49" ht="45" customHeight="1" outlineLevel="1" x14ac:dyDescent="0.2">
      <c r="A822" s="245"/>
      <c r="B822" s="183" t="s">
        <v>55</v>
      </c>
      <c r="E822" s="175" t="s">
        <v>71</v>
      </c>
      <c r="F822" s="153" t="s">
        <v>180</v>
      </c>
      <c r="G822" s="131" t="s">
        <v>181</v>
      </c>
      <c r="H822" s="175" t="s">
        <v>59</v>
      </c>
      <c r="I822" s="183" t="s">
        <v>2106</v>
      </c>
      <c r="J822" s="173">
        <v>1</v>
      </c>
      <c r="K822" s="326" t="s">
        <v>61</v>
      </c>
      <c r="L822" s="339">
        <v>1</v>
      </c>
      <c r="M822" s="183">
        <v>574</v>
      </c>
      <c r="N822" s="153">
        <v>1958</v>
      </c>
      <c r="P822" s="163"/>
      <c r="R822" s="153">
        <v>1950</v>
      </c>
      <c r="S822" s="183" t="s">
        <v>62</v>
      </c>
      <c r="T822" s="184"/>
      <c r="U822" s="189"/>
      <c r="V822" s="125"/>
      <c r="W822" s="352" t="s">
        <v>2107</v>
      </c>
      <c r="X822" s="216" t="s">
        <v>64</v>
      </c>
      <c r="Y822" s="216" t="s">
        <v>65</v>
      </c>
      <c r="Z822" s="129" t="s">
        <v>66</v>
      </c>
      <c r="AA822" s="214"/>
      <c r="AB822" s="215"/>
      <c r="AC822" s="215">
        <v>21374</v>
      </c>
      <c r="AD822" s="153"/>
      <c r="AG822" s="173">
        <v>1958</v>
      </c>
      <c r="AH822" s="173">
        <v>1950</v>
      </c>
      <c r="AI822" s="173"/>
      <c r="AJ822" s="189"/>
      <c r="AK822" s="173"/>
      <c r="AL822" s="317"/>
      <c r="AM822" s="175" t="s">
        <v>67</v>
      </c>
      <c r="AQ822" s="131"/>
      <c r="AU822" s="317"/>
      <c r="AV822" s="390"/>
      <c r="AW822" s="153">
        <f t="shared" ca="1" si="15"/>
        <v>68</v>
      </c>
    </row>
    <row r="823" spans="1:49" ht="45" customHeight="1" outlineLevel="1" collapsed="1" x14ac:dyDescent="0.2">
      <c r="A823" s="245"/>
      <c r="B823" s="183" t="s">
        <v>55</v>
      </c>
      <c r="E823" s="175" t="s">
        <v>71</v>
      </c>
      <c r="F823" s="153" t="s">
        <v>180</v>
      </c>
      <c r="G823" s="131" t="s">
        <v>612</v>
      </c>
      <c r="H823" s="175" t="s">
        <v>59</v>
      </c>
      <c r="I823" s="183" t="s">
        <v>2108</v>
      </c>
      <c r="J823" s="173">
        <v>1</v>
      </c>
      <c r="K823" s="326" t="s">
        <v>61</v>
      </c>
      <c r="L823" s="339">
        <v>1</v>
      </c>
      <c r="M823" s="183">
        <v>575</v>
      </c>
      <c r="N823" s="153">
        <v>1958</v>
      </c>
      <c r="P823" s="163"/>
      <c r="R823" s="153">
        <v>1950</v>
      </c>
      <c r="S823" s="183" t="s">
        <v>62</v>
      </c>
      <c r="T823" s="184"/>
      <c r="U823" s="189"/>
      <c r="V823" s="125"/>
      <c r="W823" s="352" t="s">
        <v>2109</v>
      </c>
      <c r="X823" s="216" t="s">
        <v>64</v>
      </c>
      <c r="Y823" s="216" t="s">
        <v>65</v>
      </c>
      <c r="Z823" s="129" t="s">
        <v>66</v>
      </c>
      <c r="AA823" s="214"/>
      <c r="AB823" s="215"/>
      <c r="AC823" s="215">
        <v>22129</v>
      </c>
      <c r="AD823" s="216"/>
      <c r="AG823" s="173">
        <v>1960</v>
      </c>
      <c r="AH823" s="173">
        <v>1960</v>
      </c>
      <c r="AI823" s="173"/>
      <c r="AJ823" s="189"/>
      <c r="AK823" s="173"/>
      <c r="AL823" s="317"/>
      <c r="AM823" s="175" t="s">
        <v>67</v>
      </c>
      <c r="AQ823" s="131"/>
      <c r="AU823" s="317" t="s">
        <v>444</v>
      </c>
      <c r="AV823" s="390"/>
      <c r="AW823" s="153">
        <f t="shared" ca="1" si="15"/>
        <v>68</v>
      </c>
    </row>
    <row r="824" spans="1:49" ht="45" customHeight="1" outlineLevel="1" x14ac:dyDescent="0.2">
      <c r="A824" s="245"/>
      <c r="B824" s="183" t="s">
        <v>55</v>
      </c>
      <c r="C824" s="136" t="s">
        <v>2110</v>
      </c>
      <c r="E824" s="175" t="s">
        <v>71</v>
      </c>
      <c r="F824" s="153" t="s">
        <v>180</v>
      </c>
      <c r="G824" s="131" t="s">
        <v>612</v>
      </c>
      <c r="H824" s="175" t="s">
        <v>263</v>
      </c>
      <c r="I824" s="183" t="s">
        <v>2111</v>
      </c>
      <c r="J824" s="173">
        <v>1</v>
      </c>
      <c r="K824" s="326"/>
      <c r="L824" s="339">
        <v>1</v>
      </c>
      <c r="M824" s="183">
        <v>576</v>
      </c>
      <c r="N824" s="153">
        <v>1958</v>
      </c>
      <c r="P824" s="163"/>
      <c r="R824" s="153">
        <v>1950</v>
      </c>
      <c r="S824" s="183" t="s">
        <v>243</v>
      </c>
      <c r="T824" s="184"/>
      <c r="U824" s="189"/>
      <c r="V824" s="125"/>
      <c r="W824" s="352" t="s">
        <v>70</v>
      </c>
      <c r="X824" s="216" t="s">
        <v>64</v>
      </c>
      <c r="Y824" s="216" t="s">
        <v>76</v>
      </c>
      <c r="Z824" s="129" t="s">
        <v>266</v>
      </c>
      <c r="AA824" s="214"/>
      <c r="AB824" s="215"/>
      <c r="AC824" s="215"/>
      <c r="AD824" s="216"/>
      <c r="AI824" s="173"/>
      <c r="AJ824" s="237">
        <v>36346</v>
      </c>
      <c r="AK824" s="173">
        <v>1990</v>
      </c>
      <c r="AL824" s="317"/>
      <c r="AQ824" s="131"/>
      <c r="AU824" s="317"/>
      <c r="AV824" s="390"/>
      <c r="AW824" s="153">
        <f t="shared" ref="AW824:AW846" ca="1" si="16">IF(N824&lt;&gt;0,(YEAR( TODAY())-N824),(""))</f>
        <v>68</v>
      </c>
    </row>
    <row r="825" spans="1:49" s="11" customFormat="1" ht="45" customHeight="1" outlineLevel="1" collapsed="1" x14ac:dyDescent="0.2">
      <c r="A825" s="245"/>
      <c r="B825" s="183" t="s">
        <v>55</v>
      </c>
      <c r="C825" s="136"/>
      <c r="D825" s="131"/>
      <c r="E825" s="318" t="s">
        <v>91</v>
      </c>
      <c r="F825" s="154" t="s">
        <v>698</v>
      </c>
      <c r="G825" s="418" t="s">
        <v>2112</v>
      </c>
      <c r="H825" s="318" t="s">
        <v>263</v>
      </c>
      <c r="I825" s="202" t="s">
        <v>2113</v>
      </c>
      <c r="J825" s="173">
        <v>1</v>
      </c>
      <c r="K825" s="326" t="s">
        <v>61</v>
      </c>
      <c r="L825" s="339">
        <v>1</v>
      </c>
      <c r="M825" s="183">
        <v>577</v>
      </c>
      <c r="N825" s="153">
        <v>1958</v>
      </c>
      <c r="O825" s="216"/>
      <c r="P825" s="163"/>
      <c r="Q825" s="216"/>
      <c r="R825" s="153">
        <v>1950</v>
      </c>
      <c r="S825" s="183" t="s">
        <v>62</v>
      </c>
      <c r="T825" s="184"/>
      <c r="U825" s="189"/>
      <c r="V825" s="125"/>
      <c r="W825" s="318" t="s">
        <v>2114</v>
      </c>
      <c r="X825" s="283" t="s">
        <v>64</v>
      </c>
      <c r="Y825" s="283" t="s">
        <v>76</v>
      </c>
      <c r="Z825" s="351" t="s">
        <v>266</v>
      </c>
      <c r="AA825" s="214"/>
      <c r="AB825" s="215">
        <v>24887</v>
      </c>
      <c r="AC825" s="215"/>
      <c r="AD825" s="153"/>
      <c r="AE825" s="173"/>
      <c r="AF825" s="173"/>
      <c r="AG825" s="173">
        <v>1968</v>
      </c>
      <c r="AH825" s="173">
        <v>1960</v>
      </c>
      <c r="AI825" s="173"/>
      <c r="AJ825" s="189"/>
      <c r="AK825" s="173"/>
      <c r="AL825" s="317"/>
      <c r="AM825" s="175" t="s">
        <v>67</v>
      </c>
      <c r="AN825" s="153"/>
      <c r="AO825" s="153"/>
      <c r="AP825" s="153"/>
      <c r="AQ825" s="131"/>
      <c r="AR825" s="175"/>
      <c r="AS825" s="153"/>
      <c r="AT825" s="153"/>
      <c r="AU825" s="317"/>
      <c r="AV825" s="390"/>
      <c r="AW825" s="153">
        <f t="shared" ca="1" si="16"/>
        <v>68</v>
      </c>
    </row>
    <row r="826" spans="1:49" ht="45" customHeight="1" outlineLevel="1" x14ac:dyDescent="0.2">
      <c r="A826" s="245"/>
      <c r="B826" s="183" t="s">
        <v>55</v>
      </c>
      <c r="E826" s="175" t="s">
        <v>91</v>
      </c>
      <c r="F826" s="153" t="s">
        <v>92</v>
      </c>
      <c r="G826" s="131" t="s">
        <v>93</v>
      </c>
      <c r="H826" s="175" t="s">
        <v>65</v>
      </c>
      <c r="I826" s="183" t="s">
        <v>2115</v>
      </c>
      <c r="J826" s="173">
        <v>1</v>
      </c>
      <c r="K826" s="326" t="s">
        <v>61</v>
      </c>
      <c r="L826" s="339">
        <v>1</v>
      </c>
      <c r="M826" s="183">
        <v>578</v>
      </c>
      <c r="N826" s="153">
        <v>1958</v>
      </c>
      <c r="P826" s="163"/>
      <c r="R826" s="153">
        <v>1950</v>
      </c>
      <c r="S826" s="183" t="s">
        <v>62</v>
      </c>
      <c r="T826" s="184"/>
      <c r="U826" s="189"/>
      <c r="V826" s="125"/>
      <c r="W826" s="352" t="s">
        <v>2116</v>
      </c>
      <c r="X826" s="216" t="s">
        <v>64</v>
      </c>
      <c r="Y826" s="216" t="s">
        <v>65</v>
      </c>
      <c r="Z826" s="129"/>
      <c r="AA826" s="214"/>
      <c r="AB826" s="215">
        <v>21277</v>
      </c>
      <c r="AC826" s="215"/>
      <c r="AD826" s="153"/>
      <c r="AG826" s="173">
        <v>1958</v>
      </c>
      <c r="AH826" s="173">
        <v>1950</v>
      </c>
      <c r="AI826" s="173"/>
      <c r="AJ826" s="189"/>
      <c r="AK826" s="173"/>
      <c r="AL826" s="317"/>
      <c r="AM826" s="175" t="s">
        <v>67</v>
      </c>
      <c r="AQ826" s="131"/>
      <c r="AV826" s="390"/>
      <c r="AW826" s="153">
        <f t="shared" ca="1" si="16"/>
        <v>68</v>
      </c>
    </row>
    <row r="827" spans="1:49" ht="45" customHeight="1" outlineLevel="1" x14ac:dyDescent="0.2">
      <c r="A827" s="245"/>
      <c r="B827" s="183" t="s">
        <v>55</v>
      </c>
      <c r="C827" s="136" t="s">
        <v>2117</v>
      </c>
      <c r="E827" s="175" t="s">
        <v>71</v>
      </c>
      <c r="F827" s="153" t="s">
        <v>180</v>
      </c>
      <c r="G827" s="131" t="s">
        <v>2118</v>
      </c>
      <c r="H827" s="175" t="s">
        <v>503</v>
      </c>
      <c r="I827" s="183" t="s">
        <v>2119</v>
      </c>
      <c r="J827" s="173">
        <v>1</v>
      </c>
      <c r="K827" s="327"/>
      <c r="L827" s="339">
        <v>1</v>
      </c>
      <c r="M827" s="183">
        <v>579</v>
      </c>
      <c r="N827" s="153">
        <v>1958</v>
      </c>
      <c r="P827" s="163"/>
      <c r="R827" s="153">
        <v>1950</v>
      </c>
      <c r="S827" s="183" t="s">
        <v>243</v>
      </c>
      <c r="T827" s="184"/>
      <c r="U827" s="189"/>
      <c r="V827" s="125"/>
      <c r="W827" s="352" t="s">
        <v>70</v>
      </c>
      <c r="X827" s="216" t="s">
        <v>499</v>
      </c>
      <c r="Y827" s="216" t="s">
        <v>506</v>
      </c>
      <c r="Z827" s="129"/>
      <c r="AA827" s="214"/>
      <c r="AB827" s="215"/>
      <c r="AC827" s="215"/>
      <c r="AD827" s="153"/>
      <c r="AE827" s="173">
        <v>1958</v>
      </c>
      <c r="AF827" s="173">
        <v>26</v>
      </c>
      <c r="AI827" s="173"/>
      <c r="AJ827" s="237">
        <v>21418</v>
      </c>
      <c r="AK827" s="173">
        <v>1950</v>
      </c>
      <c r="AL827" s="317"/>
      <c r="AQ827" s="131"/>
      <c r="AU827" s="317"/>
      <c r="AV827" s="390"/>
      <c r="AW827" s="153">
        <f t="shared" ca="1" si="16"/>
        <v>68</v>
      </c>
    </row>
    <row r="828" spans="1:49" ht="45" customHeight="1" outlineLevel="1" x14ac:dyDescent="0.2">
      <c r="A828" s="245"/>
      <c r="B828" s="183" t="s">
        <v>55</v>
      </c>
      <c r="C828" s="136" t="s">
        <v>2120</v>
      </c>
      <c r="E828" s="175" t="s">
        <v>71</v>
      </c>
      <c r="F828" s="153" t="s">
        <v>72</v>
      </c>
      <c r="G828" s="131" t="s">
        <v>77</v>
      </c>
      <c r="H828" s="175" t="s">
        <v>379</v>
      </c>
      <c r="I828" s="203" t="s">
        <v>2121</v>
      </c>
      <c r="J828" s="173">
        <v>1</v>
      </c>
      <c r="K828" s="327"/>
      <c r="L828" s="339">
        <v>1</v>
      </c>
      <c r="M828" s="183">
        <v>580</v>
      </c>
      <c r="N828" s="153">
        <v>1958</v>
      </c>
      <c r="P828" s="163"/>
      <c r="R828" s="153">
        <v>1950</v>
      </c>
      <c r="S828" s="183" t="s">
        <v>243</v>
      </c>
      <c r="T828" s="184"/>
      <c r="U828" s="189"/>
      <c r="V828" s="125"/>
      <c r="W828" s="352" t="s">
        <v>70</v>
      </c>
      <c r="X828" s="216" t="s">
        <v>99</v>
      </c>
      <c r="Y828" s="216" t="s">
        <v>221</v>
      </c>
      <c r="Z828" s="129"/>
      <c r="AA828" s="214"/>
      <c r="AB828" s="215"/>
      <c r="AC828" s="215"/>
      <c r="AD828" s="153"/>
      <c r="AI828" s="173"/>
      <c r="AJ828" s="237">
        <v>41354</v>
      </c>
      <c r="AK828" s="173">
        <v>2010</v>
      </c>
      <c r="AL828" s="317"/>
      <c r="AQ828" s="131"/>
      <c r="AU828" s="317"/>
      <c r="AV828" s="390"/>
      <c r="AW828" s="153">
        <f t="shared" ca="1" si="16"/>
        <v>68</v>
      </c>
    </row>
    <row r="829" spans="1:49" ht="45" customHeight="1" outlineLevel="1" collapsed="1" x14ac:dyDescent="0.2">
      <c r="A829" s="245"/>
      <c r="B829" s="183" t="s">
        <v>55</v>
      </c>
      <c r="C829" s="136" t="s">
        <v>2122</v>
      </c>
      <c r="E829" s="175" t="s">
        <v>91</v>
      </c>
      <c r="F829" s="153" t="s">
        <v>916</v>
      </c>
      <c r="G829" s="131" t="s">
        <v>2123</v>
      </c>
      <c r="H829" s="175" t="s">
        <v>65</v>
      </c>
      <c r="I829" s="183" t="s">
        <v>2124</v>
      </c>
      <c r="J829" s="173">
        <v>1</v>
      </c>
      <c r="K829" s="327"/>
      <c r="L829" s="339">
        <v>1</v>
      </c>
      <c r="M829" s="183">
        <v>581</v>
      </c>
      <c r="N829" s="153">
        <v>1958</v>
      </c>
      <c r="P829" s="163"/>
      <c r="R829" s="153">
        <v>1950</v>
      </c>
      <c r="S829" s="183" t="s">
        <v>243</v>
      </c>
      <c r="T829" s="184"/>
      <c r="U829" s="189"/>
      <c r="V829" s="125"/>
      <c r="W829" s="352" t="s">
        <v>70</v>
      </c>
      <c r="X829" s="216" t="s">
        <v>64</v>
      </c>
      <c r="Y829" s="216" t="s">
        <v>65</v>
      </c>
      <c r="Z829" s="129"/>
      <c r="AA829" s="214"/>
      <c r="AB829" s="215"/>
      <c r="AC829" s="215"/>
      <c r="AD829" s="153"/>
      <c r="AI829" s="173"/>
      <c r="AJ829" s="237">
        <v>40323</v>
      </c>
      <c r="AK829" s="173">
        <v>2010</v>
      </c>
      <c r="AL829" s="317"/>
      <c r="AQ829" s="131"/>
      <c r="AU829" s="317"/>
      <c r="AV829" s="390"/>
      <c r="AW829" s="153">
        <f t="shared" ca="1" si="16"/>
        <v>68</v>
      </c>
    </row>
    <row r="830" spans="1:49" ht="45" customHeight="1" outlineLevel="1" x14ac:dyDescent="0.2">
      <c r="A830" s="245"/>
      <c r="B830" s="183" t="s">
        <v>55</v>
      </c>
      <c r="C830" s="136" t="s">
        <v>2125</v>
      </c>
      <c r="E830" s="175" t="s">
        <v>91</v>
      </c>
      <c r="F830" s="153" t="s">
        <v>187</v>
      </c>
      <c r="G830" s="131" t="s">
        <v>2126</v>
      </c>
      <c r="H830" s="175" t="s">
        <v>59</v>
      </c>
      <c r="I830" s="183" t="s">
        <v>2127</v>
      </c>
      <c r="J830" s="173">
        <v>1</v>
      </c>
      <c r="K830" s="327"/>
      <c r="L830" s="339">
        <v>1</v>
      </c>
      <c r="M830" s="183">
        <v>582</v>
      </c>
      <c r="N830" s="153">
        <v>1958</v>
      </c>
      <c r="P830" s="163"/>
      <c r="R830" s="153">
        <v>1950</v>
      </c>
      <c r="S830" s="183" t="s">
        <v>243</v>
      </c>
      <c r="T830" s="184"/>
      <c r="U830" s="189"/>
      <c r="V830" s="125"/>
      <c r="W830" s="352" t="s">
        <v>70</v>
      </c>
      <c r="X830" s="216" t="s">
        <v>64</v>
      </c>
      <c r="Y830" s="216" t="s">
        <v>65</v>
      </c>
      <c r="Z830" s="129" t="s">
        <v>66</v>
      </c>
      <c r="AA830" s="214"/>
      <c r="AB830" s="215"/>
      <c r="AC830" s="215"/>
      <c r="AD830" s="153"/>
      <c r="AI830" s="173"/>
      <c r="AJ830" s="237">
        <v>36346</v>
      </c>
      <c r="AK830" s="173">
        <v>1990</v>
      </c>
      <c r="AL830" s="317"/>
      <c r="AQ830" s="131"/>
      <c r="AU830" s="317"/>
      <c r="AV830" s="390"/>
      <c r="AW830" s="153">
        <f t="shared" ca="1" si="16"/>
        <v>68</v>
      </c>
    </row>
    <row r="831" spans="1:49" ht="45" customHeight="1" outlineLevel="1" collapsed="1" x14ac:dyDescent="0.2">
      <c r="A831" s="245"/>
      <c r="B831" s="183" t="s">
        <v>55</v>
      </c>
      <c r="C831" s="136" t="s">
        <v>1240</v>
      </c>
      <c r="E831" s="175" t="s">
        <v>71</v>
      </c>
      <c r="F831" s="153" t="s">
        <v>180</v>
      </c>
      <c r="G831" s="131" t="s">
        <v>181</v>
      </c>
      <c r="H831" s="175" t="s">
        <v>379</v>
      </c>
      <c r="I831" s="183" t="s">
        <v>2128</v>
      </c>
      <c r="J831" s="284">
        <v>1</v>
      </c>
      <c r="K831" s="327"/>
      <c r="L831" s="339">
        <v>1</v>
      </c>
      <c r="M831" s="183">
        <v>583</v>
      </c>
      <c r="N831" s="153">
        <v>1958</v>
      </c>
      <c r="P831" s="163"/>
      <c r="R831" s="153">
        <v>1950</v>
      </c>
      <c r="S831" s="183" t="s">
        <v>243</v>
      </c>
      <c r="T831" s="184"/>
      <c r="U831" s="189"/>
      <c r="V831" s="125"/>
      <c r="W831" s="352" t="s">
        <v>70</v>
      </c>
      <c r="X831" s="216" t="s">
        <v>99</v>
      </c>
      <c r="Y831" s="216" t="s">
        <v>382</v>
      </c>
      <c r="Z831" s="129"/>
      <c r="AA831" s="214"/>
      <c r="AB831" s="215"/>
      <c r="AC831" s="215"/>
      <c r="AD831" s="153"/>
      <c r="AI831" s="173"/>
      <c r="AJ831" s="216">
        <v>38044</v>
      </c>
      <c r="AK831" s="173">
        <v>2000</v>
      </c>
      <c r="AL831" s="317"/>
      <c r="AQ831" s="131"/>
      <c r="AU831" s="317"/>
      <c r="AV831" s="390"/>
      <c r="AW831" s="153">
        <f t="shared" ca="1" si="16"/>
        <v>68</v>
      </c>
    </row>
    <row r="832" spans="1:49" ht="45" customHeight="1" outlineLevel="1" x14ac:dyDescent="0.2">
      <c r="A832" s="245"/>
      <c r="B832" s="183" t="s">
        <v>55</v>
      </c>
      <c r="E832" s="175" t="s">
        <v>71</v>
      </c>
      <c r="F832" s="153" t="s">
        <v>180</v>
      </c>
      <c r="G832" s="131" t="s">
        <v>181</v>
      </c>
      <c r="H832" s="175" t="s">
        <v>379</v>
      </c>
      <c r="I832" s="183" t="s">
        <v>2129</v>
      </c>
      <c r="J832" s="173">
        <v>1</v>
      </c>
      <c r="K832" s="326" t="s">
        <v>61</v>
      </c>
      <c r="L832" s="339">
        <v>1</v>
      </c>
      <c r="M832" s="183">
        <v>584</v>
      </c>
      <c r="N832" s="153">
        <v>1958</v>
      </c>
      <c r="P832" s="163"/>
      <c r="R832" s="153">
        <v>1950</v>
      </c>
      <c r="S832" s="183" t="s">
        <v>62</v>
      </c>
      <c r="T832" s="184"/>
      <c r="U832" s="189"/>
      <c r="V832" s="125"/>
      <c r="W832" s="352" t="s">
        <v>2130</v>
      </c>
      <c r="X832" s="216" t="s">
        <v>99</v>
      </c>
      <c r="Y832" s="216" t="s">
        <v>221</v>
      </c>
      <c r="Z832" s="129"/>
      <c r="AA832" s="214"/>
      <c r="AB832" s="215"/>
      <c r="AC832" s="215">
        <v>21424</v>
      </c>
      <c r="AD832" s="216"/>
      <c r="AG832" s="173">
        <v>1958</v>
      </c>
      <c r="AH832" s="173">
        <v>1950</v>
      </c>
      <c r="AI832" s="173"/>
      <c r="AJ832" s="189"/>
      <c r="AK832" s="173"/>
      <c r="AL832" s="317"/>
      <c r="AM832" s="175" t="s">
        <v>67</v>
      </c>
      <c r="AO832" s="153" t="s">
        <v>67</v>
      </c>
      <c r="AQ832" s="131"/>
      <c r="AU832" s="317"/>
      <c r="AV832" s="390"/>
      <c r="AW832" s="153">
        <f t="shared" ca="1" si="16"/>
        <v>68</v>
      </c>
    </row>
    <row r="833" spans="1:49" ht="45" customHeight="1" outlineLevel="1" x14ac:dyDescent="0.2">
      <c r="A833" s="245"/>
      <c r="B833" s="183" t="s">
        <v>55</v>
      </c>
      <c r="E833" s="175" t="s">
        <v>91</v>
      </c>
      <c r="F833" s="153" t="s">
        <v>92</v>
      </c>
      <c r="G833" s="131" t="s">
        <v>786</v>
      </c>
      <c r="H833" s="175" t="s">
        <v>65</v>
      </c>
      <c r="I833" s="183" t="s">
        <v>2131</v>
      </c>
      <c r="J833" s="173">
        <v>1</v>
      </c>
      <c r="K833" s="326" t="s">
        <v>61</v>
      </c>
      <c r="L833" s="339">
        <v>1</v>
      </c>
      <c r="M833" s="183">
        <v>585</v>
      </c>
      <c r="N833" s="153">
        <v>1985</v>
      </c>
      <c r="P833" s="163"/>
      <c r="R833" s="153">
        <v>1950</v>
      </c>
      <c r="S833" s="183" t="s">
        <v>62</v>
      </c>
      <c r="T833" s="184"/>
      <c r="U833" s="189"/>
      <c r="V833" s="125"/>
      <c r="W833" s="352" t="s">
        <v>2132</v>
      </c>
      <c r="X833" s="216" t="s">
        <v>64</v>
      </c>
      <c r="Y833" s="216" t="s">
        <v>65</v>
      </c>
      <c r="Z833" s="129"/>
      <c r="AA833" s="214"/>
      <c r="AB833" s="215"/>
      <c r="AC833" s="215">
        <v>22747</v>
      </c>
      <c r="AD833" s="216"/>
      <c r="AG833" s="173">
        <v>1962</v>
      </c>
      <c r="AH833" s="173">
        <v>1960</v>
      </c>
      <c r="AI833" s="173"/>
      <c r="AJ833" s="189"/>
      <c r="AK833" s="173"/>
      <c r="AL833" s="317"/>
      <c r="AM833" s="175" t="s">
        <v>67</v>
      </c>
      <c r="AQ833" s="131"/>
      <c r="AU833" s="317"/>
      <c r="AV833" s="390"/>
      <c r="AW833" s="153">
        <f t="shared" ca="1" si="16"/>
        <v>41</v>
      </c>
    </row>
    <row r="834" spans="1:49" ht="45" customHeight="1" outlineLevel="1" collapsed="1" x14ac:dyDescent="0.2">
      <c r="A834" s="245"/>
      <c r="B834" s="183" t="s">
        <v>55</v>
      </c>
      <c r="C834" s="136" t="s">
        <v>7877</v>
      </c>
      <c r="E834" s="175" t="s">
        <v>91</v>
      </c>
      <c r="F834" s="153" t="s">
        <v>698</v>
      </c>
      <c r="G834" s="131" t="s">
        <v>699</v>
      </c>
      <c r="H834" s="175" t="s">
        <v>65</v>
      </c>
      <c r="I834" s="183" t="s">
        <v>2133</v>
      </c>
      <c r="J834" s="173">
        <v>1</v>
      </c>
      <c r="K834" s="326"/>
      <c r="L834" s="339">
        <v>1</v>
      </c>
      <c r="M834" s="183">
        <v>586</v>
      </c>
      <c r="P834" s="163"/>
      <c r="R834" s="153">
        <v>1950</v>
      </c>
      <c r="S834" s="183" t="s">
        <v>923</v>
      </c>
      <c r="T834" s="184"/>
      <c r="U834" s="189"/>
      <c r="V834" s="125"/>
      <c r="W834" s="352" t="s">
        <v>2134</v>
      </c>
      <c r="X834" s="216" t="s">
        <v>64</v>
      </c>
      <c r="Y834" s="216" t="s">
        <v>65</v>
      </c>
      <c r="Z834" s="129" t="s">
        <v>66</v>
      </c>
      <c r="AA834" s="214"/>
      <c r="AB834" s="215"/>
      <c r="AC834" s="215"/>
      <c r="AD834" s="216"/>
      <c r="AI834" s="173"/>
      <c r="AJ834" s="189"/>
      <c r="AK834" s="173"/>
      <c r="AL834" s="317"/>
      <c r="AQ834" s="131"/>
      <c r="AU834" s="317"/>
      <c r="AV834" s="390"/>
      <c r="AW834" s="153" t="str">
        <f t="shared" ca="1" si="16"/>
        <v/>
      </c>
    </row>
    <row r="835" spans="1:49" ht="45" customHeight="1" outlineLevel="1" x14ac:dyDescent="0.2">
      <c r="A835" s="245"/>
      <c r="B835" s="183" t="s">
        <v>55</v>
      </c>
      <c r="D835" s="131" t="s">
        <v>2135</v>
      </c>
      <c r="E835" s="175" t="s">
        <v>91</v>
      </c>
      <c r="F835" s="153" t="s">
        <v>698</v>
      </c>
      <c r="G835" s="131" t="s">
        <v>699</v>
      </c>
      <c r="H835" s="175" t="s">
        <v>65</v>
      </c>
      <c r="I835" s="183" t="s">
        <v>2136</v>
      </c>
      <c r="J835" s="173">
        <v>1</v>
      </c>
      <c r="K835" s="326"/>
      <c r="L835" s="339">
        <v>1</v>
      </c>
      <c r="M835" s="183">
        <v>587</v>
      </c>
      <c r="N835" s="153">
        <v>1958</v>
      </c>
      <c r="P835" s="195" t="s">
        <v>1429</v>
      </c>
      <c r="Q835" s="216" t="s">
        <v>1430</v>
      </c>
      <c r="R835" s="153">
        <v>1950</v>
      </c>
      <c r="S835" s="183" t="s">
        <v>243</v>
      </c>
      <c r="T835" s="184"/>
      <c r="U835" s="189"/>
      <c r="V835" s="125"/>
      <c r="W835" s="352" t="s">
        <v>70</v>
      </c>
      <c r="X835" s="216" t="s">
        <v>64</v>
      </c>
      <c r="Y835" s="216" t="s">
        <v>65</v>
      </c>
      <c r="Z835" s="129"/>
      <c r="AA835" s="214"/>
      <c r="AB835" s="215"/>
      <c r="AC835" s="215"/>
      <c r="AD835" s="216"/>
      <c r="AI835" s="173"/>
      <c r="AK835" s="173"/>
      <c r="AL835" s="317"/>
      <c r="AQ835" s="131"/>
      <c r="AU835" s="317"/>
      <c r="AV835" s="390"/>
      <c r="AW835" s="153">
        <f t="shared" ca="1" si="16"/>
        <v>68</v>
      </c>
    </row>
    <row r="836" spans="1:49" ht="45" customHeight="1" outlineLevel="1" x14ac:dyDescent="0.2">
      <c r="A836" s="245"/>
      <c r="B836" s="183" t="s">
        <v>55</v>
      </c>
      <c r="E836" s="175" t="s">
        <v>91</v>
      </c>
      <c r="F836" s="153" t="s">
        <v>187</v>
      </c>
      <c r="G836" s="131" t="s">
        <v>2137</v>
      </c>
      <c r="H836" s="175" t="s">
        <v>65</v>
      </c>
      <c r="I836" s="183" t="s">
        <v>2138</v>
      </c>
      <c r="J836" s="173">
        <v>1</v>
      </c>
      <c r="K836" s="326" t="s">
        <v>61</v>
      </c>
      <c r="L836" s="339">
        <v>1</v>
      </c>
      <c r="M836" s="183">
        <v>588</v>
      </c>
      <c r="N836" s="153">
        <v>1958</v>
      </c>
      <c r="P836" s="163"/>
      <c r="R836" s="153">
        <v>1950</v>
      </c>
      <c r="S836" s="183" t="s">
        <v>62</v>
      </c>
      <c r="T836" s="184"/>
      <c r="U836" s="189"/>
      <c r="V836" s="125"/>
      <c r="W836" s="352" t="s">
        <v>2139</v>
      </c>
      <c r="X836" s="216" t="s">
        <v>64</v>
      </c>
      <c r="Y836" s="216" t="s">
        <v>65</v>
      </c>
      <c r="Z836" s="129"/>
      <c r="AA836" s="214"/>
      <c r="AB836" s="215">
        <v>25064</v>
      </c>
      <c r="AC836" s="215"/>
      <c r="AD836" s="153"/>
      <c r="AG836" s="173">
        <v>1968</v>
      </c>
      <c r="AH836" s="173">
        <v>1960</v>
      </c>
      <c r="AI836" s="173"/>
      <c r="AJ836" s="189"/>
      <c r="AK836" s="173"/>
      <c r="AL836" s="317"/>
      <c r="AM836" s="175" t="s">
        <v>67</v>
      </c>
      <c r="AQ836" s="131"/>
      <c r="AU836" s="317"/>
      <c r="AV836" s="390"/>
      <c r="AW836" s="153">
        <f t="shared" ca="1" si="16"/>
        <v>68</v>
      </c>
    </row>
    <row r="837" spans="1:49" ht="45" customHeight="1" outlineLevel="1" x14ac:dyDescent="0.2">
      <c r="A837" s="245"/>
      <c r="B837" s="183" t="s">
        <v>55</v>
      </c>
      <c r="E837" s="175" t="s">
        <v>91</v>
      </c>
      <c r="F837" s="153" t="s">
        <v>92</v>
      </c>
      <c r="G837" s="131" t="s">
        <v>93</v>
      </c>
      <c r="H837" s="175" t="s">
        <v>379</v>
      </c>
      <c r="I837" s="183" t="s">
        <v>2140</v>
      </c>
      <c r="J837" s="173">
        <v>1</v>
      </c>
      <c r="K837" s="326" t="s">
        <v>61</v>
      </c>
      <c r="L837" s="339">
        <v>1</v>
      </c>
      <c r="M837" s="183">
        <v>589</v>
      </c>
      <c r="N837" s="153">
        <v>1958</v>
      </c>
      <c r="P837" s="163"/>
      <c r="R837" s="153">
        <v>1950</v>
      </c>
      <c r="S837" s="183" t="s">
        <v>62</v>
      </c>
      <c r="T837" s="184"/>
      <c r="U837" s="189"/>
      <c r="V837" s="125"/>
      <c r="W837" s="352" t="s">
        <v>2141</v>
      </c>
      <c r="X837" s="216" t="s">
        <v>99</v>
      </c>
      <c r="Y837" s="216" t="s">
        <v>382</v>
      </c>
      <c r="Z837" s="129"/>
      <c r="AA837" s="214"/>
      <c r="AB837" s="215"/>
      <c r="AC837" s="215">
        <v>21992</v>
      </c>
      <c r="AD837" s="216"/>
      <c r="AE837" s="173">
        <v>1960</v>
      </c>
      <c r="AF837" s="173">
        <v>30</v>
      </c>
      <c r="AG837" s="173">
        <v>1960</v>
      </c>
      <c r="AH837" s="173">
        <v>1960</v>
      </c>
      <c r="AI837" s="173"/>
      <c r="AJ837" s="189"/>
      <c r="AK837" s="173"/>
      <c r="AL837" s="317"/>
      <c r="AM837" s="175" t="s">
        <v>67</v>
      </c>
      <c r="AO837" s="153" t="s">
        <v>67</v>
      </c>
      <c r="AQ837" s="131"/>
      <c r="AV837" s="390"/>
      <c r="AW837" s="153">
        <f t="shared" ca="1" si="16"/>
        <v>68</v>
      </c>
    </row>
    <row r="838" spans="1:49" ht="45" customHeight="1" outlineLevel="1" collapsed="1" x14ac:dyDescent="0.2">
      <c r="A838" s="245"/>
      <c r="B838" s="183" t="s">
        <v>55</v>
      </c>
      <c r="C838" s="136" t="s">
        <v>7929</v>
      </c>
      <c r="E838" s="175" t="s">
        <v>91</v>
      </c>
      <c r="F838" s="153" t="s">
        <v>187</v>
      </c>
      <c r="G838" s="131" t="s">
        <v>1320</v>
      </c>
      <c r="H838" s="175" t="s">
        <v>65</v>
      </c>
      <c r="I838" s="183" t="s">
        <v>2142</v>
      </c>
      <c r="J838" s="173">
        <v>1</v>
      </c>
      <c r="K838" s="326"/>
      <c r="L838" s="339">
        <v>1</v>
      </c>
      <c r="M838" s="183">
        <v>590</v>
      </c>
      <c r="N838" s="153">
        <v>1958</v>
      </c>
      <c r="P838" s="163"/>
      <c r="R838" s="153">
        <v>1950</v>
      </c>
      <c r="S838" s="183" t="s">
        <v>923</v>
      </c>
      <c r="T838" s="184"/>
      <c r="U838" s="189"/>
      <c r="V838" s="125"/>
      <c r="W838" s="352" t="s">
        <v>2143</v>
      </c>
      <c r="X838" s="216" t="s">
        <v>64</v>
      </c>
      <c r="Y838" s="216" t="s">
        <v>65</v>
      </c>
      <c r="Z838" s="129"/>
      <c r="AA838" s="214"/>
      <c r="AB838" s="215"/>
      <c r="AC838" s="215"/>
      <c r="AD838" s="216"/>
      <c r="AI838" s="173"/>
      <c r="AJ838" s="189"/>
      <c r="AK838" s="173"/>
      <c r="AL838" s="317" t="s">
        <v>2144</v>
      </c>
      <c r="AQ838" s="131"/>
      <c r="AU838" s="317"/>
      <c r="AV838" s="390"/>
      <c r="AW838" s="153">
        <f t="shared" ca="1" si="16"/>
        <v>68</v>
      </c>
    </row>
    <row r="839" spans="1:49" ht="45" customHeight="1" outlineLevel="1" x14ac:dyDescent="0.2">
      <c r="A839" s="245">
        <v>43447</v>
      </c>
      <c r="B839" s="183" t="s">
        <v>55</v>
      </c>
      <c r="C839" s="136" t="s">
        <v>2145</v>
      </c>
      <c r="D839" s="131" t="s">
        <v>2146</v>
      </c>
      <c r="E839" s="175" t="s">
        <v>91</v>
      </c>
      <c r="F839" s="153" t="s">
        <v>187</v>
      </c>
      <c r="G839" s="131" t="s">
        <v>1320</v>
      </c>
      <c r="H839" s="175" t="s">
        <v>503</v>
      </c>
      <c r="I839" s="183" t="s">
        <v>2147</v>
      </c>
      <c r="J839" s="173">
        <v>1</v>
      </c>
      <c r="K839" s="326" t="s">
        <v>61</v>
      </c>
      <c r="L839" s="339">
        <v>1</v>
      </c>
      <c r="M839" s="183">
        <v>591</v>
      </c>
      <c r="N839" s="153">
        <v>1958</v>
      </c>
      <c r="P839" s="163"/>
      <c r="R839" s="153">
        <v>1950</v>
      </c>
      <c r="S839" s="183" t="s">
        <v>62</v>
      </c>
      <c r="T839" s="184"/>
      <c r="U839" s="189"/>
      <c r="V839" s="125"/>
      <c r="W839" s="352" t="s">
        <v>2148</v>
      </c>
      <c r="X839" s="216" t="s">
        <v>499</v>
      </c>
      <c r="Y839" s="216" t="s">
        <v>506</v>
      </c>
      <c r="Z839" s="129"/>
      <c r="AA839" s="214">
        <v>22180</v>
      </c>
      <c r="AB839" s="215"/>
      <c r="AC839" s="215"/>
      <c r="AD839" s="153"/>
      <c r="AE839" s="173">
        <v>1960</v>
      </c>
      <c r="AF839" s="173" t="s">
        <v>2149</v>
      </c>
      <c r="AG839" s="173">
        <v>1960</v>
      </c>
      <c r="AH839" s="173">
        <v>1960</v>
      </c>
      <c r="AI839" s="173">
        <v>1961</v>
      </c>
      <c r="AJ839" s="189"/>
      <c r="AK839" s="173"/>
      <c r="AL839" s="317" t="s">
        <v>2150</v>
      </c>
      <c r="AM839" s="175" t="s">
        <v>108</v>
      </c>
      <c r="AO839" s="153" t="s">
        <v>108</v>
      </c>
      <c r="AP839" s="153" t="s">
        <v>81</v>
      </c>
      <c r="AR839" s="175" t="s">
        <v>81</v>
      </c>
      <c r="AT839" s="153">
        <v>2018</v>
      </c>
      <c r="AU839" s="131" t="s">
        <v>7828</v>
      </c>
      <c r="AW839" s="153">
        <f t="shared" ca="1" si="16"/>
        <v>68</v>
      </c>
    </row>
    <row r="840" spans="1:49" ht="45" customHeight="1" outlineLevel="1" x14ac:dyDescent="0.2">
      <c r="A840" s="245"/>
      <c r="B840" s="183" t="s">
        <v>55</v>
      </c>
      <c r="E840" s="175" t="s">
        <v>91</v>
      </c>
      <c r="F840" s="153" t="s">
        <v>698</v>
      </c>
      <c r="G840" s="131" t="s">
        <v>2151</v>
      </c>
      <c r="H840" s="175" t="s">
        <v>65</v>
      </c>
      <c r="I840" s="183" t="s">
        <v>2152</v>
      </c>
      <c r="J840" s="173">
        <v>1</v>
      </c>
      <c r="K840" s="326" t="s">
        <v>61</v>
      </c>
      <c r="L840" s="339">
        <v>1</v>
      </c>
      <c r="M840" s="183">
        <v>592</v>
      </c>
      <c r="N840" s="153">
        <v>1959</v>
      </c>
      <c r="P840" s="163"/>
      <c r="R840" s="153">
        <v>1950</v>
      </c>
      <c r="S840" s="183" t="s">
        <v>62</v>
      </c>
      <c r="T840" s="184"/>
      <c r="U840" s="189"/>
      <c r="V840" s="125"/>
      <c r="W840" s="352" t="s">
        <v>2153</v>
      </c>
      <c r="X840" s="216" t="s">
        <v>64</v>
      </c>
      <c r="Y840" s="216" t="s">
        <v>65</v>
      </c>
      <c r="Z840" s="129"/>
      <c r="AA840" s="214"/>
      <c r="AB840" s="215"/>
      <c r="AC840" s="215">
        <v>21612</v>
      </c>
      <c r="AD840" s="216"/>
      <c r="AG840" s="173">
        <v>1959</v>
      </c>
      <c r="AH840" s="173">
        <v>1950</v>
      </c>
      <c r="AI840" s="173"/>
      <c r="AJ840" s="189"/>
      <c r="AK840" s="173"/>
      <c r="AL840" s="317"/>
      <c r="AM840" s="175" t="s">
        <v>67</v>
      </c>
      <c r="AQ840" s="131"/>
      <c r="AU840" s="157" t="s">
        <v>7832</v>
      </c>
      <c r="AV840" s="390"/>
      <c r="AW840" s="153">
        <f t="shared" ca="1" si="16"/>
        <v>67</v>
      </c>
    </row>
    <row r="841" spans="1:49" ht="45" customHeight="1" outlineLevel="1" x14ac:dyDescent="0.2">
      <c r="A841" s="245">
        <v>44032</v>
      </c>
      <c r="B841" s="183" t="s">
        <v>55</v>
      </c>
      <c r="C841" s="136" t="s">
        <v>2155</v>
      </c>
      <c r="D841" s="131" t="s">
        <v>2156</v>
      </c>
      <c r="E841" s="175" t="s">
        <v>91</v>
      </c>
      <c r="F841" s="153" t="s">
        <v>698</v>
      </c>
      <c r="G841" s="131" t="s">
        <v>699</v>
      </c>
      <c r="H841" s="175" t="s">
        <v>59</v>
      </c>
      <c r="I841" s="183" t="s">
        <v>2157</v>
      </c>
      <c r="J841" s="173">
        <v>1</v>
      </c>
      <c r="K841" s="326" t="s">
        <v>61</v>
      </c>
      <c r="L841" s="339">
        <v>1</v>
      </c>
      <c r="M841" s="183">
        <v>593</v>
      </c>
      <c r="N841" s="153">
        <v>1959</v>
      </c>
      <c r="O841" s="216">
        <v>42219</v>
      </c>
      <c r="P841" s="163" t="s">
        <v>2158</v>
      </c>
      <c r="R841" s="153">
        <v>1950</v>
      </c>
      <c r="S841" s="183" t="s">
        <v>62</v>
      </c>
      <c r="T841" s="184" t="s">
        <v>982</v>
      </c>
      <c r="U841" s="189"/>
      <c r="W841" s="352" t="s">
        <v>8079</v>
      </c>
      <c r="X841" s="216" t="s">
        <v>64</v>
      </c>
      <c r="Y841" s="216" t="s">
        <v>65</v>
      </c>
      <c r="Z841" s="129" t="s">
        <v>66</v>
      </c>
      <c r="AA841" s="214"/>
      <c r="AB841" s="215"/>
      <c r="AC841" s="215"/>
      <c r="AD841" s="216"/>
      <c r="AE841" s="173">
        <v>2024</v>
      </c>
      <c r="AF841" s="173">
        <v>104</v>
      </c>
      <c r="AI841" s="173"/>
      <c r="AJ841" s="189"/>
      <c r="AK841" s="173"/>
      <c r="AL841" s="317"/>
      <c r="AQ841" s="131"/>
      <c r="AU841" s="157" t="s">
        <v>7832</v>
      </c>
      <c r="AV841" s="390"/>
      <c r="AW841" s="153">
        <f t="shared" ca="1" si="16"/>
        <v>67</v>
      </c>
    </row>
    <row r="842" spans="1:49" s="11" customFormat="1" ht="45" customHeight="1" outlineLevel="1" x14ac:dyDescent="0.2">
      <c r="A842" s="245">
        <v>44032</v>
      </c>
      <c r="B842" s="183" t="s">
        <v>55</v>
      </c>
      <c r="C842" s="136" t="s">
        <v>2155</v>
      </c>
      <c r="D842" s="131" t="s">
        <v>2156</v>
      </c>
      <c r="E842" s="175" t="s">
        <v>91</v>
      </c>
      <c r="F842" s="153" t="s">
        <v>698</v>
      </c>
      <c r="G842" s="131" t="s">
        <v>699</v>
      </c>
      <c r="H842" s="175" t="s">
        <v>59</v>
      </c>
      <c r="I842" s="183" t="s">
        <v>2159</v>
      </c>
      <c r="J842" s="173">
        <v>1</v>
      </c>
      <c r="K842" s="326" t="s">
        <v>61</v>
      </c>
      <c r="L842" s="339">
        <v>1</v>
      </c>
      <c r="M842" s="183">
        <v>593</v>
      </c>
      <c r="N842" s="153">
        <v>1959</v>
      </c>
      <c r="O842" s="216">
        <v>22661</v>
      </c>
      <c r="P842" s="163" t="s">
        <v>2158</v>
      </c>
      <c r="Q842" s="216"/>
      <c r="R842" s="153">
        <v>1950</v>
      </c>
      <c r="S842" s="183" t="s">
        <v>62</v>
      </c>
      <c r="T842" s="184" t="s">
        <v>982</v>
      </c>
      <c r="U842" s="189"/>
      <c r="V842" s="422"/>
      <c r="W842" s="352" t="s">
        <v>8078</v>
      </c>
      <c r="X842" s="216" t="s">
        <v>64</v>
      </c>
      <c r="Y842" s="216" t="s">
        <v>65</v>
      </c>
      <c r="Z842" s="129" t="s">
        <v>66</v>
      </c>
      <c r="AA842" s="214"/>
      <c r="AB842" s="215"/>
      <c r="AC842" s="215"/>
      <c r="AD842" s="216"/>
      <c r="AE842" s="173">
        <v>2024</v>
      </c>
      <c r="AF842" s="173">
        <v>104</v>
      </c>
      <c r="AG842" s="173"/>
      <c r="AH842" s="173"/>
      <c r="AI842" s="173"/>
      <c r="AJ842" s="189"/>
      <c r="AK842" s="173"/>
      <c r="AL842" s="317"/>
      <c r="AM842" s="175"/>
      <c r="AN842" s="153"/>
      <c r="AO842" s="153"/>
      <c r="AP842" s="153"/>
      <c r="AQ842" s="131"/>
      <c r="AR842" s="175"/>
      <c r="AS842" s="153"/>
      <c r="AT842" s="153"/>
      <c r="AU842" s="317"/>
      <c r="AV842" s="390"/>
      <c r="AW842" s="153">
        <f t="shared" ca="1" si="16"/>
        <v>67</v>
      </c>
    </row>
    <row r="843" spans="1:49" ht="45" customHeight="1" outlineLevel="1" collapsed="1" x14ac:dyDescent="0.2">
      <c r="A843" s="245"/>
      <c r="B843" s="183" t="s">
        <v>55</v>
      </c>
      <c r="C843" s="136" t="s">
        <v>2160</v>
      </c>
      <c r="E843" s="175" t="s">
        <v>1055</v>
      </c>
      <c r="F843" s="153" t="s">
        <v>2103</v>
      </c>
      <c r="G843" s="131" t="s">
        <v>2104</v>
      </c>
      <c r="H843" s="175" t="s">
        <v>65</v>
      </c>
      <c r="I843" s="183" t="s">
        <v>2161</v>
      </c>
      <c r="J843" s="173">
        <v>1</v>
      </c>
      <c r="K843" s="326" t="s">
        <v>61</v>
      </c>
      <c r="L843" s="339">
        <v>1</v>
      </c>
      <c r="M843" s="183">
        <v>594</v>
      </c>
      <c r="N843" s="153">
        <v>1959</v>
      </c>
      <c r="P843" s="163"/>
      <c r="R843" s="153">
        <v>1950</v>
      </c>
      <c r="S843" s="183" t="s">
        <v>62</v>
      </c>
      <c r="T843" s="184"/>
      <c r="U843" s="189"/>
      <c r="V843" s="125"/>
      <c r="W843" s="352" t="s">
        <v>2162</v>
      </c>
      <c r="X843" s="216" t="s">
        <v>64</v>
      </c>
      <c r="Y843" s="216" t="s">
        <v>65</v>
      </c>
      <c r="Z843" s="129"/>
      <c r="AA843" s="214"/>
      <c r="AB843" s="215">
        <v>21752</v>
      </c>
      <c r="AC843" s="215"/>
      <c r="AD843" s="153"/>
      <c r="AG843" s="173">
        <v>1959</v>
      </c>
      <c r="AH843" s="173">
        <v>1950</v>
      </c>
      <c r="AI843" s="173"/>
      <c r="AJ843" s="189"/>
      <c r="AK843" s="173"/>
      <c r="AL843" s="317"/>
      <c r="AM843" s="175" t="s">
        <v>67</v>
      </c>
      <c r="AO843" s="153" t="s">
        <v>67</v>
      </c>
      <c r="AQ843" s="131"/>
      <c r="AU843" s="317" t="s">
        <v>2163</v>
      </c>
      <c r="AV843" s="390"/>
      <c r="AW843" s="153">
        <f t="shared" ca="1" si="16"/>
        <v>67</v>
      </c>
    </row>
    <row r="844" spans="1:49" ht="45" customHeight="1" outlineLevel="1" x14ac:dyDescent="0.2">
      <c r="A844" s="245"/>
      <c r="B844" s="183" t="s">
        <v>55</v>
      </c>
      <c r="E844" s="175" t="s">
        <v>71</v>
      </c>
      <c r="F844" s="153" t="s">
        <v>425</v>
      </c>
      <c r="G844" s="131" t="s">
        <v>2164</v>
      </c>
      <c r="H844" s="175" t="s">
        <v>65</v>
      </c>
      <c r="I844" s="183" t="s">
        <v>577</v>
      </c>
      <c r="J844" s="173">
        <v>1</v>
      </c>
      <c r="K844" s="326" t="s">
        <v>61</v>
      </c>
      <c r="L844" s="339">
        <v>1</v>
      </c>
      <c r="M844" s="183">
        <v>595</v>
      </c>
      <c r="N844" s="153">
        <v>1959</v>
      </c>
      <c r="P844" s="163"/>
      <c r="R844" s="153">
        <v>1950</v>
      </c>
      <c r="S844" s="183" t="s">
        <v>62</v>
      </c>
      <c r="T844" s="184"/>
      <c r="U844" s="189"/>
      <c r="V844" s="125"/>
      <c r="W844" s="352" t="s">
        <v>2165</v>
      </c>
      <c r="X844" s="216" t="s">
        <v>64</v>
      </c>
      <c r="Y844" s="216" t="s">
        <v>65</v>
      </c>
      <c r="Z844" s="129"/>
      <c r="AA844" s="214"/>
      <c r="AB844" s="215">
        <v>26814</v>
      </c>
      <c r="AC844" s="215"/>
      <c r="AD844" s="153"/>
      <c r="AG844" s="173">
        <v>1973</v>
      </c>
      <c r="AH844" s="173">
        <v>1970</v>
      </c>
      <c r="AI844" s="173"/>
      <c r="AJ844" s="189"/>
      <c r="AK844" s="173"/>
      <c r="AL844" s="317"/>
      <c r="AM844" s="175" t="s">
        <v>67</v>
      </c>
      <c r="AQ844" s="131"/>
      <c r="AU844" s="317"/>
      <c r="AV844" s="390"/>
      <c r="AW844" s="153">
        <f t="shared" ca="1" si="16"/>
        <v>67</v>
      </c>
    </row>
    <row r="845" spans="1:49" ht="45" customHeight="1" outlineLevel="1" x14ac:dyDescent="0.2">
      <c r="A845" s="245"/>
      <c r="B845" s="183" t="s">
        <v>55</v>
      </c>
      <c r="E845" s="175" t="s">
        <v>91</v>
      </c>
      <c r="F845" s="153" t="s">
        <v>187</v>
      </c>
      <c r="G845" s="131" t="s">
        <v>2166</v>
      </c>
      <c r="H845" s="175" t="s">
        <v>65</v>
      </c>
      <c r="I845" s="183" t="s">
        <v>2167</v>
      </c>
      <c r="J845" s="173">
        <v>1</v>
      </c>
      <c r="K845" s="326" t="s">
        <v>61</v>
      </c>
      <c r="L845" s="339">
        <v>1</v>
      </c>
      <c r="M845" s="183">
        <v>596</v>
      </c>
      <c r="N845" s="153">
        <v>1959</v>
      </c>
      <c r="P845" s="163"/>
      <c r="R845" s="153">
        <v>1950</v>
      </c>
      <c r="S845" s="183" t="s">
        <v>62</v>
      </c>
      <c r="T845" s="184"/>
      <c r="U845" s="189"/>
      <c r="V845" s="125"/>
      <c r="W845" s="352" t="s">
        <v>2168</v>
      </c>
      <c r="X845" s="216" t="s">
        <v>64</v>
      </c>
      <c r="Y845" s="216" t="s">
        <v>65</v>
      </c>
      <c r="Z845" s="129"/>
      <c r="AA845" s="214"/>
      <c r="AB845" s="215"/>
      <c r="AC845" s="215">
        <v>21766</v>
      </c>
      <c r="AD845" s="216"/>
      <c r="AG845" s="173">
        <v>1959</v>
      </c>
      <c r="AH845" s="173">
        <v>1950</v>
      </c>
      <c r="AI845" s="173"/>
      <c r="AJ845" s="189"/>
      <c r="AK845" s="173"/>
      <c r="AL845" s="317"/>
      <c r="AM845" s="175" t="s">
        <v>67</v>
      </c>
      <c r="AQ845" s="131"/>
      <c r="AU845" s="317" t="s">
        <v>2169</v>
      </c>
      <c r="AV845" s="390"/>
      <c r="AW845" s="153">
        <f t="shared" ca="1" si="16"/>
        <v>67</v>
      </c>
    </row>
    <row r="846" spans="1:49" ht="45" customHeight="1" outlineLevel="1" x14ac:dyDescent="0.2">
      <c r="A846" s="408"/>
      <c r="B846" s="191" t="s">
        <v>55</v>
      </c>
      <c r="C846" s="409" t="s">
        <v>70</v>
      </c>
      <c r="D846" s="162" t="s">
        <v>70</v>
      </c>
      <c r="E846" s="352" t="s">
        <v>91</v>
      </c>
      <c r="F846" s="208" t="s">
        <v>187</v>
      </c>
      <c r="G846" s="162" t="s">
        <v>2170</v>
      </c>
      <c r="H846" s="352" t="s">
        <v>65</v>
      </c>
      <c r="I846" s="191" t="s">
        <v>2171</v>
      </c>
      <c r="J846" s="208">
        <v>1</v>
      </c>
      <c r="K846" s="407" t="s">
        <v>61</v>
      </c>
      <c r="L846" s="352">
        <v>1</v>
      </c>
      <c r="M846" s="191">
        <v>597</v>
      </c>
      <c r="N846" s="208">
        <v>1959</v>
      </c>
      <c r="P846" s="153"/>
      <c r="R846" s="208">
        <v>1950</v>
      </c>
      <c r="S846" s="191" t="s">
        <v>62</v>
      </c>
      <c r="T846" s="208" t="s">
        <v>70</v>
      </c>
      <c r="U846" s="189"/>
      <c r="V846" s="125"/>
      <c r="W846" s="175" t="s">
        <v>2172</v>
      </c>
      <c r="X846" s="208" t="s">
        <v>64</v>
      </c>
      <c r="Y846" s="208" t="s">
        <v>65</v>
      </c>
      <c r="Z846" s="162" t="s">
        <v>2173</v>
      </c>
      <c r="AA846" s="410">
        <v>21794</v>
      </c>
      <c r="AB846" s="208" t="s">
        <v>70</v>
      </c>
      <c r="AC846" s="208" t="s">
        <v>70</v>
      </c>
      <c r="AD846" s="208" t="s">
        <v>70</v>
      </c>
      <c r="AE846" s="208">
        <v>1959</v>
      </c>
      <c r="AF846" s="208">
        <v>29</v>
      </c>
      <c r="AG846" s="208">
        <v>1959</v>
      </c>
      <c r="AH846" s="208">
        <v>1950</v>
      </c>
      <c r="AI846" s="208" t="s">
        <v>70</v>
      </c>
      <c r="AJ846" s="411"/>
      <c r="AK846" s="208" t="s">
        <v>70</v>
      </c>
      <c r="AL846" s="162" t="s">
        <v>70</v>
      </c>
      <c r="AM846" s="352" t="s">
        <v>70</v>
      </c>
      <c r="AN846" s="208" t="s">
        <v>70</v>
      </c>
      <c r="AO846" s="208" t="s">
        <v>70</v>
      </c>
      <c r="AP846" s="208" t="s">
        <v>70</v>
      </c>
      <c r="AQ846" s="162" t="s">
        <v>70</v>
      </c>
      <c r="AR846" s="352" t="s">
        <v>70</v>
      </c>
      <c r="AS846" s="208" t="s">
        <v>70</v>
      </c>
      <c r="AT846" s="208" t="s">
        <v>70</v>
      </c>
      <c r="AU846" s="162" t="s">
        <v>70</v>
      </c>
      <c r="AV846" s="412"/>
      <c r="AW846" s="153">
        <f t="shared" ca="1" si="16"/>
        <v>67</v>
      </c>
    </row>
    <row r="847" spans="1:49" s="8" customFormat="1" ht="45" customHeight="1" outlineLevel="1" x14ac:dyDescent="0.2">
      <c r="A847" s="245"/>
      <c r="B847" s="183" t="s">
        <v>55</v>
      </c>
      <c r="C847" s="136" t="s">
        <v>1741</v>
      </c>
      <c r="D847" s="131"/>
      <c r="E847" s="175" t="s">
        <v>91</v>
      </c>
      <c r="F847" s="153" t="s">
        <v>92</v>
      </c>
      <c r="G847" s="131" t="s">
        <v>93</v>
      </c>
      <c r="H847" s="175" t="s">
        <v>65</v>
      </c>
      <c r="I847" s="183" t="s">
        <v>2174</v>
      </c>
      <c r="J847" s="173">
        <v>1</v>
      </c>
      <c r="K847" s="327"/>
      <c r="L847" s="339">
        <v>1</v>
      </c>
      <c r="M847" s="183">
        <v>598</v>
      </c>
      <c r="N847" s="153"/>
      <c r="O847" s="216"/>
      <c r="P847" s="163"/>
      <c r="Q847" s="216"/>
      <c r="R847" s="153">
        <v>1950</v>
      </c>
      <c r="S847" s="183" t="s">
        <v>243</v>
      </c>
      <c r="T847" s="184"/>
      <c r="U847" s="189">
        <v>22949</v>
      </c>
      <c r="V847" s="125"/>
      <c r="W847" s="352"/>
      <c r="X847" s="216" t="s">
        <v>64</v>
      </c>
      <c r="Y847" s="216" t="s">
        <v>65</v>
      </c>
      <c r="Z847" s="129"/>
      <c r="AA847" s="214"/>
      <c r="AB847" s="215"/>
      <c r="AC847" s="215"/>
      <c r="AD847" s="153"/>
      <c r="AE847" s="173">
        <v>1962</v>
      </c>
      <c r="AF847" s="173">
        <v>40</v>
      </c>
      <c r="AG847" s="173"/>
      <c r="AH847" s="173"/>
      <c r="AI847" s="173"/>
      <c r="AJ847" s="237">
        <v>22949</v>
      </c>
      <c r="AK847" s="173">
        <v>1960</v>
      </c>
      <c r="AL847" s="317"/>
      <c r="AM847" s="175"/>
      <c r="AN847" s="153"/>
      <c r="AO847" s="153"/>
      <c r="AP847" s="153"/>
      <c r="AQ847" s="131"/>
      <c r="AR847" s="175"/>
      <c r="AS847" s="153"/>
      <c r="AT847" s="153"/>
      <c r="AU847" s="131"/>
      <c r="AV847" s="390"/>
      <c r="AW847" s="152"/>
    </row>
    <row r="848" spans="1:49" ht="45" customHeight="1" outlineLevel="1" x14ac:dyDescent="0.2">
      <c r="A848" s="245"/>
      <c r="B848" s="183" t="s">
        <v>55</v>
      </c>
      <c r="E848" s="318" t="s">
        <v>71</v>
      </c>
      <c r="F848" s="154" t="s">
        <v>351</v>
      </c>
      <c r="G848" s="418" t="s">
        <v>955</v>
      </c>
      <c r="H848" s="318" t="s">
        <v>76</v>
      </c>
      <c r="I848" s="202" t="s">
        <v>2175</v>
      </c>
      <c r="J848" s="173">
        <v>1</v>
      </c>
      <c r="K848" s="326" t="s">
        <v>61</v>
      </c>
      <c r="L848" s="339">
        <v>1</v>
      </c>
      <c r="M848" s="183">
        <v>599</v>
      </c>
      <c r="N848" s="153">
        <v>1959</v>
      </c>
      <c r="P848" s="163"/>
      <c r="R848" s="153">
        <v>1950</v>
      </c>
      <c r="S848" s="183" t="s">
        <v>62</v>
      </c>
      <c r="T848" s="184"/>
      <c r="U848" s="189"/>
      <c r="V848" s="125"/>
      <c r="W848" s="318" t="s">
        <v>2176</v>
      </c>
      <c r="X848" s="283" t="s">
        <v>64</v>
      </c>
      <c r="Y848" s="283" t="s">
        <v>76</v>
      </c>
      <c r="Z848" s="351"/>
      <c r="AA848" s="214"/>
      <c r="AB848" s="215"/>
      <c r="AC848" s="215">
        <v>22510</v>
      </c>
      <c r="AD848" s="216"/>
      <c r="AG848" s="173">
        <v>1961</v>
      </c>
      <c r="AH848" s="173">
        <v>1960</v>
      </c>
      <c r="AI848" s="173"/>
      <c r="AJ848" s="189"/>
      <c r="AK848" s="173"/>
      <c r="AL848" s="317"/>
      <c r="AM848" s="175" t="s">
        <v>90</v>
      </c>
      <c r="AN848" s="153" t="s">
        <v>81</v>
      </c>
      <c r="AO848" s="153" t="s">
        <v>90</v>
      </c>
      <c r="AP848" s="153" t="s">
        <v>81</v>
      </c>
      <c r="AQ848" s="131" t="s">
        <v>81</v>
      </c>
      <c r="AU848" s="317"/>
      <c r="AV848" s="390"/>
      <c r="AW848" s="153">
        <f t="shared" ref="AW848:AW912" ca="1" si="17">IF(N848&lt;&gt;0,(YEAR( TODAY())-N848),(""))</f>
        <v>67</v>
      </c>
    </row>
    <row r="849" spans="1:49" ht="45" customHeight="1" outlineLevel="1" x14ac:dyDescent="0.2">
      <c r="A849" s="245"/>
      <c r="B849" s="183" t="s">
        <v>55</v>
      </c>
      <c r="E849" s="175" t="s">
        <v>71</v>
      </c>
      <c r="F849" s="153" t="s">
        <v>351</v>
      </c>
      <c r="G849" s="131" t="s">
        <v>955</v>
      </c>
      <c r="H849" s="175" t="s">
        <v>65</v>
      </c>
      <c r="I849" s="183" t="s">
        <v>2177</v>
      </c>
      <c r="J849" s="173">
        <v>1</v>
      </c>
      <c r="K849" s="326" t="s">
        <v>61</v>
      </c>
      <c r="L849" s="339">
        <v>1</v>
      </c>
      <c r="M849" s="183">
        <v>600</v>
      </c>
      <c r="N849" s="153">
        <v>1959</v>
      </c>
      <c r="P849" s="163"/>
      <c r="R849" s="153">
        <v>1950</v>
      </c>
      <c r="S849" s="183" t="s">
        <v>62</v>
      </c>
      <c r="T849" s="184"/>
      <c r="U849" s="189"/>
      <c r="V849" s="125"/>
      <c r="W849" s="352" t="s">
        <v>2178</v>
      </c>
      <c r="X849" s="216" t="s">
        <v>64</v>
      </c>
      <c r="Y849" s="216" t="s">
        <v>65</v>
      </c>
      <c r="Z849" s="129"/>
      <c r="AA849" s="214"/>
      <c r="AB849" s="215"/>
      <c r="AC849" s="215">
        <v>23204</v>
      </c>
      <c r="AD849" s="216"/>
      <c r="AG849" s="173">
        <v>1963</v>
      </c>
      <c r="AH849" s="173">
        <v>1960</v>
      </c>
      <c r="AI849" s="173"/>
      <c r="AJ849" s="189"/>
      <c r="AK849" s="173"/>
      <c r="AL849" s="317" t="s">
        <v>2179</v>
      </c>
      <c r="AM849" s="175" t="s">
        <v>67</v>
      </c>
      <c r="AN849" s="153" t="s">
        <v>81</v>
      </c>
      <c r="AO849" s="153" t="s">
        <v>144</v>
      </c>
      <c r="AP849" s="153" t="s">
        <v>112</v>
      </c>
      <c r="AQ849" s="131" t="s">
        <v>81</v>
      </c>
      <c r="AU849" s="317" t="s">
        <v>2179</v>
      </c>
      <c r="AV849" s="390"/>
      <c r="AW849" s="153">
        <f t="shared" ca="1" si="17"/>
        <v>67</v>
      </c>
    </row>
    <row r="850" spans="1:49" s="11" customFormat="1" ht="45" customHeight="1" outlineLevel="1" collapsed="1" x14ac:dyDescent="0.2">
      <c r="A850" s="245"/>
      <c r="B850" s="183" t="s">
        <v>55</v>
      </c>
      <c r="C850" s="140" t="s">
        <v>7879</v>
      </c>
      <c r="D850" s="131"/>
      <c r="E850" s="175" t="s">
        <v>91</v>
      </c>
      <c r="F850" s="153" t="s">
        <v>187</v>
      </c>
      <c r="G850" s="131" t="s">
        <v>2180</v>
      </c>
      <c r="H850" s="175" t="s">
        <v>59</v>
      </c>
      <c r="I850" s="183" t="s">
        <v>2181</v>
      </c>
      <c r="J850" s="173">
        <v>1</v>
      </c>
      <c r="K850" s="326"/>
      <c r="L850" s="339">
        <v>1</v>
      </c>
      <c r="M850" s="183">
        <v>601</v>
      </c>
      <c r="N850" s="153">
        <v>1959</v>
      </c>
      <c r="O850" s="216"/>
      <c r="P850" s="163"/>
      <c r="Q850" s="216"/>
      <c r="R850" s="153">
        <v>1950</v>
      </c>
      <c r="S850" s="183" t="s">
        <v>923</v>
      </c>
      <c r="T850" s="184"/>
      <c r="U850" s="189"/>
      <c r="V850" s="125"/>
      <c r="W850" s="352" t="s">
        <v>2182</v>
      </c>
      <c r="X850" s="216" t="s">
        <v>64</v>
      </c>
      <c r="Y850" s="216" t="s">
        <v>65</v>
      </c>
      <c r="Z850" s="129" t="s">
        <v>66</v>
      </c>
      <c r="AA850" s="214"/>
      <c r="AB850" s="215"/>
      <c r="AC850" s="215"/>
      <c r="AD850" s="216"/>
      <c r="AE850" s="173"/>
      <c r="AF850" s="173"/>
      <c r="AG850" s="173"/>
      <c r="AH850" s="173"/>
      <c r="AI850" s="173"/>
      <c r="AJ850" s="189"/>
      <c r="AK850" s="173"/>
      <c r="AL850" s="317"/>
      <c r="AM850" s="175"/>
      <c r="AN850" s="153"/>
      <c r="AO850" s="153"/>
      <c r="AP850" s="153"/>
      <c r="AQ850" s="131"/>
      <c r="AR850" s="175"/>
      <c r="AS850" s="153"/>
      <c r="AT850" s="153"/>
      <c r="AU850" s="317"/>
      <c r="AV850" s="390"/>
      <c r="AW850" s="153">
        <f t="shared" ca="1" si="17"/>
        <v>67</v>
      </c>
    </row>
    <row r="851" spans="1:49" ht="45" customHeight="1" x14ac:dyDescent="0.2">
      <c r="A851" s="245"/>
      <c r="B851" s="183" t="s">
        <v>55</v>
      </c>
      <c r="C851" s="136" t="s">
        <v>1710</v>
      </c>
      <c r="D851" s="170"/>
      <c r="E851" s="175" t="s">
        <v>91</v>
      </c>
      <c r="F851" s="153" t="s">
        <v>187</v>
      </c>
      <c r="G851" s="131" t="s">
        <v>2180</v>
      </c>
      <c r="H851" s="175" t="s">
        <v>59</v>
      </c>
      <c r="I851" s="203" t="s">
        <v>7450</v>
      </c>
      <c r="J851" s="173">
        <v>1</v>
      </c>
      <c r="K851" s="326"/>
      <c r="L851" s="339">
        <v>1</v>
      </c>
      <c r="M851" s="183" t="s">
        <v>7451</v>
      </c>
      <c r="N851" s="153">
        <v>1959</v>
      </c>
      <c r="P851" s="163"/>
      <c r="R851" s="153">
        <v>1950</v>
      </c>
      <c r="S851" s="183" t="s">
        <v>243</v>
      </c>
      <c r="T851" s="184"/>
      <c r="U851" s="189"/>
      <c r="V851" s="125"/>
      <c r="W851" s="256"/>
      <c r="X851" s="216" t="s">
        <v>64</v>
      </c>
      <c r="Y851" s="216" t="s">
        <v>65</v>
      </c>
      <c r="Z851" s="129" t="s">
        <v>66</v>
      </c>
      <c r="AA851" s="214"/>
      <c r="AB851" s="215"/>
      <c r="AC851" s="215"/>
      <c r="AD851" s="216"/>
      <c r="AI851" s="173"/>
      <c r="AJ851" s="237">
        <v>38044</v>
      </c>
      <c r="AK851" s="173">
        <v>2000</v>
      </c>
      <c r="AL851" s="317"/>
      <c r="AQ851" s="131"/>
      <c r="AU851" s="317"/>
      <c r="AV851" s="390"/>
      <c r="AW851" s="153">
        <f ca="1">IF(N851&lt;&gt;0,(YEAR( TODAY())-N851),(""))</f>
        <v>67</v>
      </c>
    </row>
    <row r="852" spans="1:49" ht="45" customHeight="1" outlineLevel="1" x14ac:dyDescent="0.2">
      <c r="A852" s="245"/>
      <c r="B852" s="183" t="s">
        <v>55</v>
      </c>
      <c r="E852" s="175" t="s">
        <v>1055</v>
      </c>
      <c r="F852" s="153" t="s">
        <v>1056</v>
      </c>
      <c r="G852" s="131" t="s">
        <v>2183</v>
      </c>
      <c r="H852" s="175" t="s">
        <v>59</v>
      </c>
      <c r="I852" s="183" t="s">
        <v>326</v>
      </c>
      <c r="J852" s="173">
        <v>1</v>
      </c>
      <c r="K852" s="326" t="s">
        <v>61</v>
      </c>
      <c r="L852" s="339">
        <v>1</v>
      </c>
      <c r="M852" s="183">
        <v>602</v>
      </c>
      <c r="N852" s="153">
        <v>1959</v>
      </c>
      <c r="P852" s="163"/>
      <c r="R852" s="153">
        <v>1950</v>
      </c>
      <c r="S852" s="183" t="s">
        <v>62</v>
      </c>
      <c r="T852" s="184"/>
      <c r="U852" s="189"/>
      <c r="V852" s="125"/>
      <c r="W852" s="352" t="s">
        <v>2184</v>
      </c>
      <c r="X852" s="216" t="s">
        <v>64</v>
      </c>
      <c r="Y852" s="216" t="s">
        <v>65</v>
      </c>
      <c r="Z852" s="129" t="s">
        <v>66</v>
      </c>
      <c r="AA852" s="214"/>
      <c r="AB852" s="215"/>
      <c r="AC852" s="215">
        <v>21941</v>
      </c>
      <c r="AD852" s="216"/>
      <c r="AG852" s="173">
        <v>1960</v>
      </c>
      <c r="AH852" s="173">
        <v>1960</v>
      </c>
      <c r="AI852" s="173"/>
      <c r="AJ852" s="189"/>
      <c r="AK852" s="173"/>
      <c r="AL852" s="317"/>
      <c r="AM852" s="175" t="s">
        <v>67</v>
      </c>
      <c r="AQ852" s="131"/>
      <c r="AU852" s="317"/>
      <c r="AV852" s="390"/>
      <c r="AW852" s="153">
        <f t="shared" ca="1" si="17"/>
        <v>67</v>
      </c>
    </row>
    <row r="853" spans="1:49" ht="45" customHeight="1" outlineLevel="1" x14ac:dyDescent="0.2">
      <c r="A853" s="245"/>
      <c r="B853" s="183" t="s">
        <v>55</v>
      </c>
      <c r="E853" s="318" t="s">
        <v>91</v>
      </c>
      <c r="F853" s="154" t="s">
        <v>187</v>
      </c>
      <c r="G853" s="418" t="s">
        <v>2126</v>
      </c>
      <c r="H853" s="318" t="s">
        <v>65</v>
      </c>
      <c r="I853" s="202" t="s">
        <v>2185</v>
      </c>
      <c r="J853" s="173">
        <v>1</v>
      </c>
      <c r="K853" s="326" t="s">
        <v>61</v>
      </c>
      <c r="L853" s="339">
        <v>1</v>
      </c>
      <c r="M853" s="183">
        <v>603</v>
      </c>
      <c r="N853" s="153">
        <v>1959</v>
      </c>
      <c r="P853" s="163"/>
      <c r="R853" s="153">
        <v>1950</v>
      </c>
      <c r="S853" s="183" t="s">
        <v>62</v>
      </c>
      <c r="T853" s="184"/>
      <c r="U853" s="189"/>
      <c r="V853" s="125"/>
      <c r="W853" s="318" t="s">
        <v>2186</v>
      </c>
      <c r="X853" s="283" t="s">
        <v>64</v>
      </c>
      <c r="Y853" s="283" t="s">
        <v>76</v>
      </c>
      <c r="Z853" s="351" t="s">
        <v>890</v>
      </c>
      <c r="AA853" s="214"/>
      <c r="AB853" s="215">
        <v>22045</v>
      </c>
      <c r="AC853" s="215"/>
      <c r="AD853" s="153"/>
      <c r="AE853" s="173">
        <v>1960</v>
      </c>
      <c r="AF853" s="173">
        <v>31</v>
      </c>
      <c r="AG853" s="173">
        <v>1960</v>
      </c>
      <c r="AH853" s="173">
        <v>1960</v>
      </c>
      <c r="AI853" s="173"/>
      <c r="AJ853" s="189"/>
      <c r="AK853" s="173"/>
      <c r="AL853" s="317"/>
      <c r="AM853" s="175" t="s">
        <v>67</v>
      </c>
      <c r="AQ853" s="131"/>
      <c r="AU853" s="317"/>
      <c r="AV853" s="390"/>
      <c r="AW853" s="153">
        <f t="shared" ca="1" si="17"/>
        <v>67</v>
      </c>
    </row>
    <row r="854" spans="1:49" ht="45" customHeight="1" outlineLevel="1" x14ac:dyDescent="0.2">
      <c r="A854" s="245"/>
      <c r="B854" s="183" t="s">
        <v>55</v>
      </c>
      <c r="E854" s="175" t="s">
        <v>91</v>
      </c>
      <c r="F854" s="153" t="s">
        <v>187</v>
      </c>
      <c r="G854" s="131" t="s">
        <v>188</v>
      </c>
      <c r="H854" s="175" t="s">
        <v>59</v>
      </c>
      <c r="I854" s="183" t="s">
        <v>1018</v>
      </c>
      <c r="J854" s="173">
        <v>1</v>
      </c>
      <c r="K854" s="326" t="s">
        <v>61</v>
      </c>
      <c r="L854" s="339">
        <v>1</v>
      </c>
      <c r="M854" s="183">
        <v>604</v>
      </c>
      <c r="N854" s="153">
        <v>1960</v>
      </c>
      <c r="P854" s="163"/>
      <c r="R854" s="153">
        <v>1960</v>
      </c>
      <c r="S854" s="183" t="s">
        <v>62</v>
      </c>
      <c r="T854" s="184"/>
      <c r="U854" s="189"/>
      <c r="V854" s="125"/>
      <c r="W854" s="352" t="s">
        <v>2187</v>
      </c>
      <c r="X854" s="216" t="s">
        <v>64</v>
      </c>
      <c r="Y854" s="216" t="s">
        <v>65</v>
      </c>
      <c r="Z854" s="129" t="s">
        <v>66</v>
      </c>
      <c r="AA854" s="214"/>
      <c r="AB854" s="215"/>
      <c r="AC854" s="215">
        <v>21979</v>
      </c>
      <c r="AD854" s="216"/>
      <c r="AG854" s="173">
        <v>1960</v>
      </c>
      <c r="AH854" s="173">
        <v>1960</v>
      </c>
      <c r="AI854" s="173"/>
      <c r="AJ854" s="189"/>
      <c r="AK854" s="173"/>
      <c r="AL854" s="317"/>
      <c r="AM854" s="175" t="s">
        <v>67</v>
      </c>
      <c r="AQ854" s="131"/>
      <c r="AU854" s="317"/>
      <c r="AV854" s="390"/>
      <c r="AW854" s="153">
        <f t="shared" ca="1" si="17"/>
        <v>66</v>
      </c>
    </row>
    <row r="855" spans="1:49" ht="45" customHeight="1" outlineLevel="1" collapsed="1" x14ac:dyDescent="0.2">
      <c r="A855" s="245"/>
      <c r="B855" s="183" t="s">
        <v>198</v>
      </c>
      <c r="C855" s="136" t="s">
        <v>2188</v>
      </c>
      <c r="D855" s="166" t="s">
        <v>2189</v>
      </c>
      <c r="E855" s="175" t="s">
        <v>71</v>
      </c>
      <c r="F855" s="153" t="s">
        <v>351</v>
      </c>
      <c r="G855" s="131" t="s">
        <v>955</v>
      </c>
      <c r="H855" s="175" t="s">
        <v>65</v>
      </c>
      <c r="I855" s="183" t="s">
        <v>2190</v>
      </c>
      <c r="J855" s="173">
        <v>1</v>
      </c>
      <c r="K855" s="326"/>
      <c r="L855" s="339">
        <v>1</v>
      </c>
      <c r="M855" s="183">
        <v>605</v>
      </c>
      <c r="N855" s="153">
        <v>1960</v>
      </c>
      <c r="P855" s="163"/>
      <c r="R855" s="153">
        <v>1960</v>
      </c>
      <c r="S855" s="183" t="s">
        <v>288</v>
      </c>
      <c r="T855" s="184" t="s">
        <v>1116</v>
      </c>
      <c r="U855" s="189"/>
      <c r="V855" s="125"/>
      <c r="W855" s="255" t="s">
        <v>70</v>
      </c>
      <c r="X855" s="216" t="s">
        <v>64</v>
      </c>
      <c r="Y855" s="216" t="s">
        <v>65</v>
      </c>
      <c r="Z855" s="129"/>
      <c r="AA855" s="214"/>
      <c r="AB855" s="215"/>
      <c r="AC855" s="215"/>
      <c r="AD855" s="216"/>
      <c r="AI855" s="173"/>
      <c r="AJ855" s="189"/>
      <c r="AK855" s="173"/>
      <c r="AL855" s="317"/>
      <c r="AQ855" s="131"/>
      <c r="AU855" s="317"/>
      <c r="AV855" s="390"/>
      <c r="AW855" s="153">
        <f t="shared" ca="1" si="17"/>
        <v>66</v>
      </c>
    </row>
    <row r="856" spans="1:49" s="11" customFormat="1" ht="45" customHeight="1" outlineLevel="1" x14ac:dyDescent="0.2">
      <c r="A856" s="245"/>
      <c r="B856" s="183" t="s">
        <v>55</v>
      </c>
      <c r="C856" s="136"/>
      <c r="D856" s="131"/>
      <c r="E856" s="175" t="s">
        <v>71</v>
      </c>
      <c r="F856" s="153" t="s">
        <v>180</v>
      </c>
      <c r="G856" s="131" t="s">
        <v>921</v>
      </c>
      <c r="H856" s="175" t="s">
        <v>503</v>
      </c>
      <c r="I856" s="183" t="s">
        <v>2191</v>
      </c>
      <c r="J856" s="173">
        <v>1</v>
      </c>
      <c r="K856" s="326" t="s">
        <v>61</v>
      </c>
      <c r="L856" s="339">
        <v>1</v>
      </c>
      <c r="M856" s="183">
        <v>606</v>
      </c>
      <c r="N856" s="153">
        <v>1960</v>
      </c>
      <c r="O856" s="216"/>
      <c r="P856" s="163"/>
      <c r="Q856" s="216"/>
      <c r="R856" s="153">
        <v>1960</v>
      </c>
      <c r="S856" s="183" t="s">
        <v>62</v>
      </c>
      <c r="T856" s="184"/>
      <c r="U856" s="189"/>
      <c r="V856" s="125"/>
      <c r="W856" s="352" t="s">
        <v>924</v>
      </c>
      <c r="X856" s="216" t="s">
        <v>499</v>
      </c>
      <c r="Y856" s="216" t="s">
        <v>506</v>
      </c>
      <c r="Z856" s="129"/>
      <c r="AA856" s="214">
        <v>22854</v>
      </c>
      <c r="AB856" s="215"/>
      <c r="AC856" s="215"/>
      <c r="AD856" s="153"/>
      <c r="AE856" s="173"/>
      <c r="AF856" s="173"/>
      <c r="AG856" s="173">
        <v>1962</v>
      </c>
      <c r="AH856" s="173">
        <v>1960</v>
      </c>
      <c r="AI856" s="173"/>
      <c r="AJ856" s="189"/>
      <c r="AK856" s="173"/>
      <c r="AL856" s="317"/>
      <c r="AM856" s="175"/>
      <c r="AN856" s="153"/>
      <c r="AO856" s="153"/>
      <c r="AP856" s="153"/>
      <c r="AQ856" s="131"/>
      <c r="AR856" s="175"/>
      <c r="AS856" s="153"/>
      <c r="AT856" s="153"/>
      <c r="AU856" s="317"/>
      <c r="AV856" s="390"/>
      <c r="AW856" s="153">
        <f t="shared" ca="1" si="17"/>
        <v>66</v>
      </c>
    </row>
    <row r="857" spans="1:49" ht="45" customHeight="1" outlineLevel="1" x14ac:dyDescent="0.2">
      <c r="A857" s="245"/>
      <c r="B857" s="183" t="s">
        <v>55</v>
      </c>
      <c r="C857" s="136" t="s">
        <v>2192</v>
      </c>
      <c r="D857" s="131" t="s">
        <v>2193</v>
      </c>
      <c r="E857" s="175" t="s">
        <v>1055</v>
      </c>
      <c r="F857" s="153" t="s">
        <v>1056</v>
      </c>
      <c r="G857" s="131" t="s">
        <v>2194</v>
      </c>
      <c r="H857" s="175" t="s">
        <v>65</v>
      </c>
      <c r="I857" s="183" t="s">
        <v>2195</v>
      </c>
      <c r="J857" s="173">
        <v>1</v>
      </c>
      <c r="K857" s="327"/>
      <c r="L857" s="339">
        <v>1</v>
      </c>
      <c r="M857" s="183">
        <v>607</v>
      </c>
      <c r="N857" s="153">
        <v>1960</v>
      </c>
      <c r="P857" s="163"/>
      <c r="R857" s="153">
        <v>1960</v>
      </c>
      <c r="S857" s="183" t="s">
        <v>243</v>
      </c>
      <c r="T857" s="184"/>
      <c r="U857" s="189"/>
      <c r="V857" s="125"/>
      <c r="W857" s="352" t="s">
        <v>70</v>
      </c>
      <c r="X857" s="216" t="s">
        <v>64</v>
      </c>
      <c r="Y857" s="216" t="s">
        <v>65</v>
      </c>
      <c r="Z857" s="129"/>
      <c r="AA857" s="214"/>
      <c r="AB857" s="215"/>
      <c r="AC857" s="215"/>
      <c r="AD857" s="153"/>
      <c r="AI857" s="173"/>
      <c r="AJ857" s="216">
        <v>42192</v>
      </c>
      <c r="AK857" s="173">
        <v>2010</v>
      </c>
      <c r="AL857" s="155"/>
      <c r="AQ857" s="131"/>
      <c r="AU857" s="317"/>
      <c r="AV857" s="390"/>
      <c r="AW857" s="153">
        <f t="shared" ca="1" si="17"/>
        <v>66</v>
      </c>
    </row>
    <row r="858" spans="1:49" ht="45" customHeight="1" outlineLevel="1" collapsed="1" x14ac:dyDescent="0.2">
      <c r="A858" s="245"/>
      <c r="B858" s="183" t="s">
        <v>55</v>
      </c>
      <c r="C858" s="136" t="s">
        <v>2196</v>
      </c>
      <c r="E858" s="175" t="s">
        <v>91</v>
      </c>
      <c r="F858" s="153" t="s">
        <v>187</v>
      </c>
      <c r="G858" s="131" t="s">
        <v>1802</v>
      </c>
      <c r="H858" s="175" t="s">
        <v>503</v>
      </c>
      <c r="I858" s="183" t="s">
        <v>2197</v>
      </c>
      <c r="J858" s="173">
        <v>1</v>
      </c>
      <c r="K858" s="326" t="s">
        <v>135</v>
      </c>
      <c r="L858" s="339">
        <v>1</v>
      </c>
      <c r="M858" s="183">
        <v>608</v>
      </c>
      <c r="N858" s="153">
        <v>1960</v>
      </c>
      <c r="P858" s="163"/>
      <c r="R858" s="153">
        <v>1960</v>
      </c>
      <c r="S858" s="183" t="s">
        <v>136</v>
      </c>
      <c r="T858" s="184"/>
      <c r="U858" s="189"/>
      <c r="V858" s="125"/>
      <c r="W858" s="352" t="s">
        <v>70</v>
      </c>
      <c r="X858" s="216" t="s">
        <v>499</v>
      </c>
      <c r="Y858" s="216" t="s">
        <v>506</v>
      </c>
      <c r="Z858" s="129"/>
      <c r="AA858" s="214" t="s">
        <v>137</v>
      </c>
      <c r="AB858" s="215"/>
      <c r="AC858" s="215"/>
      <c r="AD858" s="153"/>
      <c r="AE858" s="173" t="s">
        <v>2198</v>
      </c>
      <c r="AF858" s="173" t="s">
        <v>2199</v>
      </c>
      <c r="AI858" s="173"/>
      <c r="AJ858" s="189"/>
      <c r="AK858" s="173"/>
      <c r="AL858" s="317" t="s">
        <v>2200</v>
      </c>
      <c r="AQ858" s="131"/>
      <c r="AU858" s="317"/>
      <c r="AV858" s="390"/>
      <c r="AW858" s="153">
        <f t="shared" ca="1" si="17"/>
        <v>66</v>
      </c>
    </row>
    <row r="859" spans="1:49" ht="45" customHeight="1" outlineLevel="1" collapsed="1" x14ac:dyDescent="0.2">
      <c r="A859" s="245"/>
      <c r="B859" s="183" t="s">
        <v>55</v>
      </c>
      <c r="C859" s="136" t="s">
        <v>2201</v>
      </c>
      <c r="E859" s="175" t="s">
        <v>688</v>
      </c>
      <c r="F859" s="153" t="s">
        <v>689</v>
      </c>
      <c r="G859" s="131" t="s">
        <v>690</v>
      </c>
      <c r="H859" s="175" t="s">
        <v>65</v>
      </c>
      <c r="I859" s="183" t="s">
        <v>2202</v>
      </c>
      <c r="J859" s="173">
        <v>1</v>
      </c>
      <c r="K859" s="327"/>
      <c r="L859" s="339">
        <v>1</v>
      </c>
      <c r="M859" s="183">
        <v>609</v>
      </c>
      <c r="N859" s="153">
        <v>1960</v>
      </c>
      <c r="P859" s="163"/>
      <c r="R859" s="153">
        <v>1960</v>
      </c>
      <c r="S859" s="183" t="s">
        <v>243</v>
      </c>
      <c r="T859" s="184"/>
      <c r="U859" s="189"/>
      <c r="V859" s="125"/>
      <c r="W859" s="352" t="s">
        <v>70</v>
      </c>
      <c r="X859" s="216" t="s">
        <v>64</v>
      </c>
      <c r="Y859" s="216" t="s">
        <v>65</v>
      </c>
      <c r="Z859" s="129"/>
      <c r="AA859" s="214"/>
      <c r="AB859" s="215"/>
      <c r="AC859" s="215"/>
      <c r="AD859" s="153"/>
      <c r="AI859" s="173"/>
      <c r="AJ859" s="237">
        <v>22833</v>
      </c>
      <c r="AK859" s="173">
        <v>1960</v>
      </c>
      <c r="AL859" s="317"/>
      <c r="AQ859" s="131"/>
      <c r="AU859" s="317"/>
      <c r="AV859" s="390"/>
      <c r="AW859" s="153">
        <f t="shared" ca="1" si="17"/>
        <v>66</v>
      </c>
    </row>
    <row r="860" spans="1:49" s="11" customFormat="1" ht="45" customHeight="1" outlineLevel="1" x14ac:dyDescent="0.2">
      <c r="A860" s="245"/>
      <c r="B860" s="183" t="s">
        <v>55</v>
      </c>
      <c r="C860" s="136"/>
      <c r="D860" s="131"/>
      <c r="E860" s="175" t="s">
        <v>91</v>
      </c>
      <c r="F860" s="153" t="s">
        <v>187</v>
      </c>
      <c r="G860" s="131" t="s">
        <v>1320</v>
      </c>
      <c r="H860" s="175" t="s">
        <v>379</v>
      </c>
      <c r="I860" s="183" t="s">
        <v>2203</v>
      </c>
      <c r="J860" s="173">
        <v>1</v>
      </c>
      <c r="K860" s="326" t="s">
        <v>61</v>
      </c>
      <c r="L860" s="339">
        <v>1</v>
      </c>
      <c r="M860" s="183">
        <v>610</v>
      </c>
      <c r="N860" s="153">
        <v>1960</v>
      </c>
      <c r="O860" s="216"/>
      <c r="P860" s="163"/>
      <c r="Q860" s="216"/>
      <c r="R860" s="153">
        <v>1960</v>
      </c>
      <c r="S860" s="183" t="s">
        <v>62</v>
      </c>
      <c r="T860" s="184"/>
      <c r="U860" s="189"/>
      <c r="V860" s="125"/>
      <c r="W860" s="352" t="s">
        <v>2204</v>
      </c>
      <c r="X860" s="216" t="s">
        <v>99</v>
      </c>
      <c r="Y860" s="216" t="s">
        <v>382</v>
      </c>
      <c r="Z860" s="129"/>
      <c r="AA860" s="214"/>
      <c r="AB860" s="215"/>
      <c r="AC860" s="215">
        <v>22098</v>
      </c>
      <c r="AD860" s="216"/>
      <c r="AE860" s="173"/>
      <c r="AF860" s="173"/>
      <c r="AG860" s="173">
        <v>1960</v>
      </c>
      <c r="AH860" s="173">
        <v>1960</v>
      </c>
      <c r="AI860" s="173"/>
      <c r="AJ860" s="189"/>
      <c r="AK860" s="173"/>
      <c r="AL860" s="317"/>
      <c r="AM860" s="175" t="s">
        <v>67</v>
      </c>
      <c r="AN860" s="153"/>
      <c r="AO860" s="153" t="s">
        <v>67</v>
      </c>
      <c r="AP860" s="153"/>
      <c r="AQ860" s="131"/>
      <c r="AR860" s="175"/>
      <c r="AS860" s="153"/>
      <c r="AT860" s="153"/>
      <c r="AU860" s="317"/>
      <c r="AV860" s="390"/>
      <c r="AW860" s="153">
        <f t="shared" ca="1" si="17"/>
        <v>66</v>
      </c>
    </row>
    <row r="861" spans="1:49" ht="45" customHeight="1" outlineLevel="1" x14ac:dyDescent="0.2">
      <c r="A861" s="245"/>
      <c r="B861" s="183" t="s">
        <v>55</v>
      </c>
      <c r="C861" s="136" t="s">
        <v>2201</v>
      </c>
      <c r="E861" s="175" t="s">
        <v>688</v>
      </c>
      <c r="F861" s="153" t="s">
        <v>689</v>
      </c>
      <c r="G861" s="131" t="s">
        <v>690</v>
      </c>
      <c r="H861" s="175" t="s">
        <v>96</v>
      </c>
      <c r="I861" s="183" t="s">
        <v>2205</v>
      </c>
      <c r="J861" s="173">
        <v>1</v>
      </c>
      <c r="K861" s="326"/>
      <c r="L861" s="339">
        <v>1</v>
      </c>
      <c r="M861" s="183">
        <v>611</v>
      </c>
      <c r="N861" s="153">
        <v>1960</v>
      </c>
      <c r="P861" s="163"/>
      <c r="R861" s="153">
        <v>1960</v>
      </c>
      <c r="S861" s="183" t="s">
        <v>243</v>
      </c>
      <c r="T861" s="184"/>
      <c r="U861" s="189"/>
      <c r="V861" s="125"/>
      <c r="W861" s="352" t="s">
        <v>70</v>
      </c>
      <c r="X861" s="216" t="s">
        <v>99</v>
      </c>
      <c r="Y861" s="216" t="s">
        <v>221</v>
      </c>
      <c r="Z861" s="129"/>
      <c r="AA861" s="214"/>
      <c r="AB861" s="215"/>
      <c r="AC861" s="215"/>
      <c r="AD861" s="216"/>
      <c r="AI861" s="173"/>
      <c r="AJ861" s="237">
        <v>22833</v>
      </c>
      <c r="AK861" s="173">
        <v>1960</v>
      </c>
      <c r="AQ861" s="131"/>
      <c r="AU861" s="317"/>
      <c r="AV861" s="390"/>
      <c r="AW861" s="153">
        <f t="shared" ca="1" si="17"/>
        <v>66</v>
      </c>
    </row>
    <row r="862" spans="1:49" ht="45" customHeight="1" outlineLevel="1" x14ac:dyDescent="0.2">
      <c r="A862" s="245"/>
      <c r="B862" s="183" t="s">
        <v>55</v>
      </c>
      <c r="E862" s="175" t="s">
        <v>91</v>
      </c>
      <c r="F862" s="153" t="s">
        <v>92</v>
      </c>
      <c r="G862" s="131" t="s">
        <v>837</v>
      </c>
      <c r="H862" s="175" t="s">
        <v>76</v>
      </c>
      <c r="I862" s="183" t="s">
        <v>2206</v>
      </c>
      <c r="J862" s="173">
        <v>1</v>
      </c>
      <c r="K862" s="326" t="s">
        <v>61</v>
      </c>
      <c r="L862" s="339">
        <v>1</v>
      </c>
      <c r="M862" s="183">
        <v>612</v>
      </c>
      <c r="N862" s="153">
        <v>1960</v>
      </c>
      <c r="P862" s="163"/>
      <c r="R862" s="153">
        <v>1960</v>
      </c>
      <c r="S862" s="183" t="s">
        <v>62</v>
      </c>
      <c r="T862" s="184"/>
      <c r="U862" s="189"/>
      <c r="V862" s="125"/>
      <c r="W862" s="352" t="s">
        <v>2207</v>
      </c>
      <c r="X862" s="216" t="s">
        <v>64</v>
      </c>
      <c r="Y862" s="216" t="s">
        <v>76</v>
      </c>
      <c r="Z862" s="129"/>
      <c r="AA862" s="214">
        <v>24644</v>
      </c>
      <c r="AB862" s="215"/>
      <c r="AC862" s="215">
        <v>24644</v>
      </c>
      <c r="AD862" s="216"/>
      <c r="AE862" s="173">
        <v>1960</v>
      </c>
      <c r="AF862" s="173">
        <v>32</v>
      </c>
      <c r="AG862" s="173">
        <v>1967</v>
      </c>
      <c r="AH862" s="173">
        <v>1960</v>
      </c>
      <c r="AJ862" s="189"/>
      <c r="AL862" s="317"/>
      <c r="AM862" s="175" t="s">
        <v>61</v>
      </c>
      <c r="AN862" s="153" t="s">
        <v>81</v>
      </c>
      <c r="AO862" s="153" t="s">
        <v>67</v>
      </c>
      <c r="AQ862" s="131" t="s">
        <v>112</v>
      </c>
      <c r="AU862" s="317" t="s">
        <v>915</v>
      </c>
      <c r="AV862" s="390"/>
      <c r="AW862" s="153">
        <f t="shared" ca="1" si="17"/>
        <v>66</v>
      </c>
    </row>
    <row r="863" spans="1:49" s="11" customFormat="1" ht="45" customHeight="1" outlineLevel="1" collapsed="1" x14ac:dyDescent="0.2">
      <c r="A863" s="245"/>
      <c r="B863" s="183" t="s">
        <v>55</v>
      </c>
      <c r="C863" s="136"/>
      <c r="D863" s="131"/>
      <c r="E863" s="175" t="s">
        <v>91</v>
      </c>
      <c r="F863" s="153" t="s">
        <v>92</v>
      </c>
      <c r="G863" s="131" t="s">
        <v>2208</v>
      </c>
      <c r="H863" s="175" t="s">
        <v>65</v>
      </c>
      <c r="I863" s="183" t="s">
        <v>2209</v>
      </c>
      <c r="J863" s="173">
        <v>1</v>
      </c>
      <c r="K863" s="326" t="s">
        <v>61</v>
      </c>
      <c r="L863" s="339">
        <v>1</v>
      </c>
      <c r="M863" s="183">
        <v>613</v>
      </c>
      <c r="N863" s="153">
        <v>1960</v>
      </c>
      <c r="O863" s="216"/>
      <c r="P863" s="163"/>
      <c r="Q863" s="216"/>
      <c r="R863" s="153">
        <v>1960</v>
      </c>
      <c r="S863" s="183" t="s">
        <v>62</v>
      </c>
      <c r="T863" s="184"/>
      <c r="U863" s="189"/>
      <c r="V863" s="125"/>
      <c r="W863" s="352" t="s">
        <v>2210</v>
      </c>
      <c r="X863" s="216" t="s">
        <v>64</v>
      </c>
      <c r="Y863" s="216" t="s">
        <v>65</v>
      </c>
      <c r="Z863" s="129"/>
      <c r="AA863" s="214"/>
      <c r="AB863" s="215">
        <v>23083</v>
      </c>
      <c r="AC863" s="215"/>
      <c r="AD863" s="153"/>
      <c r="AE863" s="173"/>
      <c r="AF863" s="173"/>
      <c r="AG863" s="173">
        <v>1963</v>
      </c>
      <c r="AH863" s="173">
        <v>1960</v>
      </c>
      <c r="AI863" s="173"/>
      <c r="AJ863" s="189"/>
      <c r="AK863" s="173"/>
      <c r="AL863" s="317"/>
      <c r="AM863" s="175" t="s">
        <v>67</v>
      </c>
      <c r="AN863" s="153"/>
      <c r="AO863" s="153"/>
      <c r="AP863" s="153"/>
      <c r="AQ863" s="131"/>
      <c r="AR863" s="175"/>
      <c r="AS863" s="153"/>
      <c r="AT863" s="153"/>
      <c r="AU863" s="317"/>
      <c r="AV863" s="390"/>
      <c r="AW863" s="153">
        <f t="shared" ca="1" si="17"/>
        <v>66</v>
      </c>
    </row>
    <row r="864" spans="1:49" ht="45" customHeight="1" outlineLevel="1" x14ac:dyDescent="0.2">
      <c r="A864" s="245"/>
      <c r="B864" s="183" t="s">
        <v>55</v>
      </c>
      <c r="C864" s="136" t="s">
        <v>1741</v>
      </c>
      <c r="E864" s="175" t="s">
        <v>91</v>
      </c>
      <c r="F864" s="153" t="s">
        <v>92</v>
      </c>
      <c r="G864" s="131" t="s">
        <v>93</v>
      </c>
      <c r="H864" s="175" t="s">
        <v>379</v>
      </c>
      <c r="I864" s="183" t="s">
        <v>2211</v>
      </c>
      <c r="J864" s="173">
        <v>1</v>
      </c>
      <c r="K864" s="327"/>
      <c r="L864" s="339">
        <v>1</v>
      </c>
      <c r="M864" s="183">
        <v>614</v>
      </c>
      <c r="N864" s="153">
        <v>1960</v>
      </c>
      <c r="P864" s="163"/>
      <c r="R864" s="153">
        <v>1960</v>
      </c>
      <c r="S864" s="183" t="s">
        <v>243</v>
      </c>
      <c r="T864" s="184"/>
      <c r="U864" s="189">
        <v>22949</v>
      </c>
      <c r="V864" s="125"/>
      <c r="W864" s="352" t="s">
        <v>70</v>
      </c>
      <c r="X864" s="216" t="s">
        <v>99</v>
      </c>
      <c r="Y864" s="216" t="s">
        <v>382</v>
      </c>
      <c r="Z864" s="129"/>
      <c r="AA864" s="214"/>
      <c r="AB864" s="215"/>
      <c r="AC864" s="215"/>
      <c r="AD864" s="153"/>
      <c r="AE864" s="173">
        <v>1962</v>
      </c>
      <c r="AF864" s="173">
        <v>40</v>
      </c>
      <c r="AI864" s="173"/>
      <c r="AJ864" s="237">
        <v>22949</v>
      </c>
      <c r="AK864" s="173">
        <v>1960</v>
      </c>
      <c r="AL864" s="131"/>
      <c r="AQ864" s="131"/>
      <c r="AV864" s="390"/>
      <c r="AW864" s="153">
        <f t="shared" ca="1" si="17"/>
        <v>66</v>
      </c>
    </row>
    <row r="865" spans="1:49" s="11" customFormat="1" ht="45" customHeight="1" outlineLevel="1" x14ac:dyDescent="0.2">
      <c r="A865" s="245"/>
      <c r="B865" s="183" t="s">
        <v>55</v>
      </c>
      <c r="C865" s="136"/>
      <c r="D865" s="131" t="s">
        <v>2212</v>
      </c>
      <c r="E865" s="175" t="s">
        <v>91</v>
      </c>
      <c r="F865" s="153" t="s">
        <v>92</v>
      </c>
      <c r="G865" s="131" t="s">
        <v>93</v>
      </c>
      <c r="H865" s="175" t="s">
        <v>65</v>
      </c>
      <c r="I865" s="183" t="s">
        <v>2213</v>
      </c>
      <c r="J865" s="173">
        <v>1</v>
      </c>
      <c r="K865" s="326" t="s">
        <v>61</v>
      </c>
      <c r="L865" s="339">
        <v>1</v>
      </c>
      <c r="M865" s="183">
        <v>615</v>
      </c>
      <c r="N865" s="153">
        <v>1960</v>
      </c>
      <c r="O865" s="216"/>
      <c r="P865" s="163"/>
      <c r="Q865" s="216"/>
      <c r="R865" s="153">
        <v>1960</v>
      </c>
      <c r="S865" s="183" t="s">
        <v>62</v>
      </c>
      <c r="T865" s="184"/>
      <c r="U865" s="189"/>
      <c r="V865" s="125"/>
      <c r="W865" s="352" t="s">
        <v>2214</v>
      </c>
      <c r="X865" s="216" t="s">
        <v>64</v>
      </c>
      <c r="Y865" s="216" t="s">
        <v>65</v>
      </c>
      <c r="Z865" s="129"/>
      <c r="AA865" s="214"/>
      <c r="AB865" s="215">
        <v>22747</v>
      </c>
      <c r="AC865" s="215"/>
      <c r="AD865" s="153"/>
      <c r="AE865" s="173" t="s">
        <v>2215</v>
      </c>
      <c r="AF865" s="173" t="s">
        <v>2216</v>
      </c>
      <c r="AG865" s="173">
        <v>1962</v>
      </c>
      <c r="AH865" s="173">
        <v>1960</v>
      </c>
      <c r="AI865" s="173">
        <v>1989</v>
      </c>
      <c r="AJ865" s="189"/>
      <c r="AK865" s="173"/>
      <c r="AL865" s="317" t="s">
        <v>2217</v>
      </c>
      <c r="AM865" s="175" t="s">
        <v>67</v>
      </c>
      <c r="AN865" s="153"/>
      <c r="AO865" s="153"/>
      <c r="AP865" s="153"/>
      <c r="AQ865" s="131"/>
      <c r="AR865" s="175"/>
      <c r="AS865" s="153"/>
      <c r="AT865" s="153"/>
      <c r="AU865" s="131" t="s">
        <v>2218</v>
      </c>
      <c r="AV865" s="390"/>
      <c r="AW865" s="153">
        <f t="shared" ca="1" si="17"/>
        <v>66</v>
      </c>
    </row>
    <row r="866" spans="1:49" s="11" customFormat="1" ht="45" customHeight="1" outlineLevel="1" x14ac:dyDescent="0.2">
      <c r="A866" s="245"/>
      <c r="B866" s="183" t="s">
        <v>55</v>
      </c>
      <c r="C866" s="136"/>
      <c r="D866" s="131"/>
      <c r="E866" s="175" t="s">
        <v>91</v>
      </c>
      <c r="F866" s="153" t="s">
        <v>92</v>
      </c>
      <c r="G866" s="131" t="s">
        <v>2219</v>
      </c>
      <c r="H866" s="175" t="s">
        <v>59</v>
      </c>
      <c r="I866" s="183" t="s">
        <v>356</v>
      </c>
      <c r="J866" s="173">
        <v>1</v>
      </c>
      <c r="K866" s="326" t="s">
        <v>61</v>
      </c>
      <c r="L866" s="339">
        <v>1</v>
      </c>
      <c r="M866" s="183">
        <v>616</v>
      </c>
      <c r="N866" s="153">
        <v>1960</v>
      </c>
      <c r="O866" s="216"/>
      <c r="P866" s="163"/>
      <c r="Q866" s="216"/>
      <c r="R866" s="153">
        <v>1960</v>
      </c>
      <c r="S866" s="183" t="s">
        <v>62</v>
      </c>
      <c r="T866" s="184"/>
      <c r="U866" s="189"/>
      <c r="V866" s="125"/>
      <c r="W866" s="352" t="s">
        <v>2220</v>
      </c>
      <c r="X866" s="216" t="s">
        <v>64</v>
      </c>
      <c r="Y866" s="216" t="s">
        <v>65</v>
      </c>
      <c r="Z866" s="129" t="s">
        <v>66</v>
      </c>
      <c r="AA866" s="214"/>
      <c r="AB866" s="215">
        <v>25645</v>
      </c>
      <c r="AC866" s="215"/>
      <c r="AD866" s="153"/>
      <c r="AE866" s="173"/>
      <c r="AF866" s="173"/>
      <c r="AG866" s="173">
        <v>1970</v>
      </c>
      <c r="AH866" s="173">
        <v>1970</v>
      </c>
      <c r="AI866" s="173"/>
      <c r="AJ866" s="189"/>
      <c r="AK866" s="173"/>
      <c r="AL866" s="317"/>
      <c r="AM866" s="175" t="s">
        <v>67</v>
      </c>
      <c r="AN866" s="153"/>
      <c r="AO866" s="153"/>
      <c r="AP866" s="153"/>
      <c r="AQ866" s="131"/>
      <c r="AR866" s="175"/>
      <c r="AS866" s="153"/>
      <c r="AT866" s="153"/>
      <c r="AU866" s="317"/>
      <c r="AV866" s="390"/>
      <c r="AW866" s="153">
        <f t="shared" ca="1" si="17"/>
        <v>66</v>
      </c>
    </row>
    <row r="867" spans="1:49" ht="45" customHeight="1" outlineLevel="1" x14ac:dyDescent="0.2">
      <c r="A867" s="245"/>
      <c r="B867" s="183" t="s">
        <v>55</v>
      </c>
      <c r="C867" s="136" t="s">
        <v>1240</v>
      </c>
      <c r="E867" s="175" t="s">
        <v>91</v>
      </c>
      <c r="F867" s="153" t="s">
        <v>92</v>
      </c>
      <c r="G867" s="131" t="s">
        <v>2219</v>
      </c>
      <c r="H867" s="175" t="s">
        <v>65</v>
      </c>
      <c r="I867" s="203" t="s">
        <v>2221</v>
      </c>
      <c r="J867" s="173">
        <v>1</v>
      </c>
      <c r="K867" s="327"/>
      <c r="L867" s="339">
        <v>1</v>
      </c>
      <c r="M867" s="183">
        <v>617</v>
      </c>
      <c r="N867" s="153">
        <v>1960</v>
      </c>
      <c r="P867" s="163"/>
      <c r="R867" s="153">
        <v>1960</v>
      </c>
      <c r="S867" s="183" t="s">
        <v>243</v>
      </c>
      <c r="T867" s="184"/>
      <c r="U867" s="189">
        <v>38044</v>
      </c>
      <c r="V867" s="125"/>
      <c r="W867" s="352" t="s">
        <v>70</v>
      </c>
      <c r="X867" s="216" t="s">
        <v>64</v>
      </c>
      <c r="Y867" s="216" t="s">
        <v>65</v>
      </c>
      <c r="Z867" s="129"/>
      <c r="AA867" s="214"/>
      <c r="AB867" s="215"/>
      <c r="AC867" s="215"/>
      <c r="AD867" s="153"/>
      <c r="AI867" s="173"/>
      <c r="AJ867" s="237">
        <v>38044</v>
      </c>
      <c r="AK867" s="173">
        <v>2000</v>
      </c>
      <c r="AL867" s="317"/>
      <c r="AQ867" s="131"/>
      <c r="AU867" s="317"/>
      <c r="AV867" s="390"/>
      <c r="AW867" s="153">
        <f t="shared" ca="1" si="17"/>
        <v>66</v>
      </c>
    </row>
    <row r="868" spans="1:49" s="11" customFormat="1" ht="45" customHeight="1" outlineLevel="1" collapsed="1" x14ac:dyDescent="0.2">
      <c r="A868" s="245"/>
      <c r="B868" s="183" t="s">
        <v>55</v>
      </c>
      <c r="C868" s="136"/>
      <c r="D868" s="131"/>
      <c r="E868" s="318" t="s">
        <v>91</v>
      </c>
      <c r="F868" s="154" t="s">
        <v>698</v>
      </c>
      <c r="G868" s="418" t="s">
        <v>1283</v>
      </c>
      <c r="H868" s="318" t="s">
        <v>263</v>
      </c>
      <c r="I868" s="202" t="s">
        <v>2222</v>
      </c>
      <c r="J868" s="173">
        <v>1</v>
      </c>
      <c r="K868" s="326" t="s">
        <v>61</v>
      </c>
      <c r="L868" s="339">
        <v>1</v>
      </c>
      <c r="M868" s="183">
        <v>618</v>
      </c>
      <c r="N868" s="153">
        <v>1960</v>
      </c>
      <c r="O868" s="216"/>
      <c r="P868" s="163"/>
      <c r="Q868" s="216"/>
      <c r="R868" s="153">
        <v>1960</v>
      </c>
      <c r="S868" s="183" t="s">
        <v>62</v>
      </c>
      <c r="T868" s="184"/>
      <c r="U868" s="189"/>
      <c r="V868" s="125"/>
      <c r="W868" s="318" t="s">
        <v>2223</v>
      </c>
      <c r="X868" s="283" t="s">
        <v>64</v>
      </c>
      <c r="Y868" s="283" t="s">
        <v>76</v>
      </c>
      <c r="Z868" s="351" t="s">
        <v>266</v>
      </c>
      <c r="AA868" s="214"/>
      <c r="AB868" s="215">
        <v>22850</v>
      </c>
      <c r="AC868" s="215"/>
      <c r="AD868" s="153"/>
      <c r="AE868" s="173"/>
      <c r="AF868" s="173"/>
      <c r="AG868" s="173">
        <v>1962</v>
      </c>
      <c r="AH868" s="173">
        <v>1960</v>
      </c>
      <c r="AI868" s="173"/>
      <c r="AJ868" s="189"/>
      <c r="AK868" s="173"/>
      <c r="AL868" s="317"/>
      <c r="AM868" s="175" t="s">
        <v>67</v>
      </c>
      <c r="AN868" s="153"/>
      <c r="AO868" s="153"/>
      <c r="AP868" s="153"/>
      <c r="AQ868" s="131"/>
      <c r="AR868" s="175"/>
      <c r="AS868" s="153"/>
      <c r="AT868" s="153"/>
      <c r="AU868" s="317"/>
      <c r="AV868" s="390"/>
      <c r="AW868" s="153">
        <f t="shared" ca="1" si="17"/>
        <v>66</v>
      </c>
    </row>
    <row r="869" spans="1:49" s="11" customFormat="1" ht="45" customHeight="1" outlineLevel="1" x14ac:dyDescent="0.2">
      <c r="A869" s="245"/>
      <c r="B869" s="183" t="s">
        <v>55</v>
      </c>
      <c r="C869" s="136"/>
      <c r="D869" s="131"/>
      <c r="E869" s="318" t="s">
        <v>71</v>
      </c>
      <c r="F869" s="154" t="s">
        <v>72</v>
      </c>
      <c r="G869" s="418" t="s">
        <v>2224</v>
      </c>
      <c r="H869" s="318" t="s">
        <v>59</v>
      </c>
      <c r="I869" s="202" t="s">
        <v>2225</v>
      </c>
      <c r="J869" s="173">
        <v>1</v>
      </c>
      <c r="K869" s="326" t="s">
        <v>61</v>
      </c>
      <c r="L869" s="339">
        <v>1</v>
      </c>
      <c r="M869" s="183">
        <v>619</v>
      </c>
      <c r="N869" s="153">
        <v>1961</v>
      </c>
      <c r="O869" s="216"/>
      <c r="P869" s="163"/>
      <c r="Q869" s="216"/>
      <c r="R869" s="153">
        <v>1960</v>
      </c>
      <c r="S869" s="183" t="s">
        <v>62</v>
      </c>
      <c r="T869" s="184"/>
      <c r="U869" s="189"/>
      <c r="V869" s="125"/>
      <c r="W869" s="318" t="s">
        <v>2226</v>
      </c>
      <c r="X869" s="283" t="s">
        <v>64</v>
      </c>
      <c r="Y869" s="283" t="s">
        <v>65</v>
      </c>
      <c r="Z869" s="351" t="s">
        <v>66</v>
      </c>
      <c r="AA869" s="214"/>
      <c r="AB869" s="215"/>
      <c r="AC869" s="215">
        <v>22468</v>
      </c>
      <c r="AD869" s="216"/>
      <c r="AE869" s="173"/>
      <c r="AF869" s="173"/>
      <c r="AG869" s="173">
        <v>1961</v>
      </c>
      <c r="AH869" s="173">
        <v>1960</v>
      </c>
      <c r="AI869" s="173"/>
      <c r="AJ869" s="189"/>
      <c r="AK869" s="173"/>
      <c r="AL869" s="317"/>
      <c r="AM869" s="175" t="s">
        <v>67</v>
      </c>
      <c r="AN869" s="153"/>
      <c r="AO869" s="153"/>
      <c r="AP869" s="153"/>
      <c r="AQ869" s="131"/>
      <c r="AR869" s="175"/>
      <c r="AS869" s="153"/>
      <c r="AT869" s="153"/>
      <c r="AU869" s="317"/>
      <c r="AV869" s="390"/>
      <c r="AW869" s="153">
        <f t="shared" ca="1" si="17"/>
        <v>65</v>
      </c>
    </row>
    <row r="870" spans="1:49" ht="45" customHeight="1" outlineLevel="1" x14ac:dyDescent="0.2">
      <c r="A870" s="245"/>
      <c r="B870" s="183" t="s">
        <v>55</v>
      </c>
      <c r="C870" s="136" t="s">
        <v>2227</v>
      </c>
      <c r="D870" s="131" t="s">
        <v>2228</v>
      </c>
      <c r="E870" s="175" t="s">
        <v>91</v>
      </c>
      <c r="F870" s="153" t="s">
        <v>187</v>
      </c>
      <c r="G870" s="131" t="s">
        <v>2229</v>
      </c>
      <c r="H870" s="175" t="s">
        <v>65</v>
      </c>
      <c r="I870" s="183" t="s">
        <v>2230</v>
      </c>
      <c r="J870" s="173">
        <v>1</v>
      </c>
      <c r="K870" s="326"/>
      <c r="L870" s="339">
        <v>1</v>
      </c>
      <c r="M870" s="183">
        <v>620</v>
      </c>
      <c r="N870" s="153">
        <v>1961</v>
      </c>
      <c r="P870" s="163"/>
      <c r="R870" s="153">
        <v>1960</v>
      </c>
      <c r="S870" s="183" t="s">
        <v>243</v>
      </c>
      <c r="T870" s="184"/>
      <c r="U870" s="216">
        <v>43837</v>
      </c>
      <c r="V870" s="125"/>
      <c r="W870" s="352" t="s">
        <v>70</v>
      </c>
      <c r="X870" s="216" t="s">
        <v>64</v>
      </c>
      <c r="Y870" s="216" t="s">
        <v>65</v>
      </c>
      <c r="Z870" s="129"/>
      <c r="AA870" s="214"/>
      <c r="AB870" s="215"/>
      <c r="AC870" s="215"/>
      <c r="AD870" s="216"/>
      <c r="AI870" s="173"/>
      <c r="AJ870" s="216">
        <v>43837</v>
      </c>
      <c r="AK870" s="173">
        <v>2020</v>
      </c>
      <c r="AL870" s="317"/>
      <c r="AQ870" s="131"/>
      <c r="AU870" s="317"/>
      <c r="AV870" s="390"/>
      <c r="AW870" s="153">
        <f t="shared" ca="1" si="17"/>
        <v>65</v>
      </c>
    </row>
    <row r="871" spans="1:49" ht="45" customHeight="1" outlineLevel="1" x14ac:dyDescent="0.2">
      <c r="A871" s="245"/>
      <c r="B871" s="183" t="s">
        <v>55</v>
      </c>
      <c r="E871" s="175" t="s">
        <v>71</v>
      </c>
      <c r="F871" s="153" t="s">
        <v>180</v>
      </c>
      <c r="G871" s="131" t="s">
        <v>2231</v>
      </c>
      <c r="H871" s="175" t="s">
        <v>59</v>
      </c>
      <c r="I871" s="183" t="s">
        <v>2232</v>
      </c>
      <c r="J871" s="173">
        <v>1</v>
      </c>
      <c r="K871" s="326" t="s">
        <v>61</v>
      </c>
      <c r="L871" s="339">
        <v>1</v>
      </c>
      <c r="M871" s="183">
        <v>621</v>
      </c>
      <c r="N871" s="153">
        <v>1961</v>
      </c>
      <c r="P871" s="163"/>
      <c r="R871" s="153">
        <v>1960</v>
      </c>
      <c r="S871" s="183" t="s">
        <v>62</v>
      </c>
      <c r="T871" s="184"/>
      <c r="U871" s="189"/>
      <c r="V871" s="125"/>
      <c r="W871" s="352" t="s">
        <v>2233</v>
      </c>
      <c r="X871" s="216" t="s">
        <v>64</v>
      </c>
      <c r="Y871" s="216" t="s">
        <v>65</v>
      </c>
      <c r="Z871" s="129" t="s">
        <v>66</v>
      </c>
      <c r="AA871" s="214"/>
      <c r="AB871" s="215"/>
      <c r="AC871" s="215">
        <v>22672</v>
      </c>
      <c r="AD871" s="216"/>
      <c r="AG871" s="173">
        <v>1962</v>
      </c>
      <c r="AH871" s="173">
        <v>1960</v>
      </c>
      <c r="AI871" s="173"/>
      <c r="AJ871" s="189"/>
      <c r="AK871" s="173"/>
      <c r="AL871" s="317" t="s">
        <v>2234</v>
      </c>
      <c r="AM871" s="175" t="s">
        <v>67</v>
      </c>
      <c r="AQ871" s="131"/>
      <c r="AU871" s="317" t="s">
        <v>444</v>
      </c>
      <c r="AV871" s="390"/>
      <c r="AW871" s="153">
        <f t="shared" ca="1" si="17"/>
        <v>65</v>
      </c>
    </row>
    <row r="872" spans="1:49" ht="45" customHeight="1" outlineLevel="1" collapsed="1" x14ac:dyDescent="0.2">
      <c r="A872" s="245"/>
      <c r="B872" s="183" t="s">
        <v>55</v>
      </c>
      <c r="E872" s="175" t="s">
        <v>71</v>
      </c>
      <c r="F872" s="153" t="s">
        <v>180</v>
      </c>
      <c r="G872" s="131" t="s">
        <v>2231</v>
      </c>
      <c r="H872" s="175" t="s">
        <v>59</v>
      </c>
      <c r="I872" s="183" t="s">
        <v>317</v>
      </c>
      <c r="J872" s="173">
        <v>1</v>
      </c>
      <c r="K872" s="326" t="s">
        <v>61</v>
      </c>
      <c r="L872" s="339">
        <v>1</v>
      </c>
      <c r="M872" s="183">
        <v>622</v>
      </c>
      <c r="N872" s="153">
        <v>1961</v>
      </c>
      <c r="P872" s="163"/>
      <c r="R872" s="153">
        <v>1960</v>
      </c>
      <c r="S872" s="183" t="s">
        <v>62</v>
      </c>
      <c r="T872" s="184"/>
      <c r="U872" s="189"/>
      <c r="V872" s="125"/>
      <c r="W872" s="352" t="s">
        <v>2235</v>
      </c>
      <c r="X872" s="216" t="s">
        <v>64</v>
      </c>
      <c r="Y872" s="216" t="s">
        <v>65</v>
      </c>
      <c r="Z872" s="129" t="s">
        <v>66</v>
      </c>
      <c r="AA872" s="214"/>
      <c r="AB872" s="215"/>
      <c r="AC872" s="215">
        <v>22672</v>
      </c>
      <c r="AD872" s="216"/>
      <c r="AG872" s="173">
        <v>1962</v>
      </c>
      <c r="AH872" s="173">
        <v>1960</v>
      </c>
      <c r="AI872" s="173"/>
      <c r="AJ872" s="189"/>
      <c r="AK872" s="173"/>
      <c r="AL872" s="317"/>
      <c r="AM872" s="175" t="s">
        <v>67</v>
      </c>
      <c r="AQ872" s="131"/>
      <c r="AU872" s="317"/>
      <c r="AV872" s="390"/>
      <c r="AW872" s="153">
        <f t="shared" ca="1" si="17"/>
        <v>65</v>
      </c>
    </row>
    <row r="873" spans="1:49" ht="45" customHeight="1" outlineLevel="1" x14ac:dyDescent="0.2">
      <c r="A873" s="245"/>
      <c r="B873" s="183" t="s">
        <v>55</v>
      </c>
      <c r="E873" s="175" t="s">
        <v>71</v>
      </c>
      <c r="F873" s="153" t="s">
        <v>180</v>
      </c>
      <c r="G873" s="131" t="s">
        <v>2231</v>
      </c>
      <c r="H873" s="175" t="s">
        <v>65</v>
      </c>
      <c r="I873" s="183" t="s">
        <v>2236</v>
      </c>
      <c r="J873" s="173">
        <v>1</v>
      </c>
      <c r="K873" s="326" t="s">
        <v>61</v>
      </c>
      <c r="L873" s="339">
        <v>1</v>
      </c>
      <c r="M873" s="183">
        <v>623</v>
      </c>
      <c r="N873" s="153">
        <v>1961</v>
      </c>
      <c r="P873" s="163"/>
      <c r="R873" s="153">
        <v>1960</v>
      </c>
      <c r="S873" s="183" t="s">
        <v>62</v>
      </c>
      <c r="T873" s="184"/>
      <c r="U873" s="189"/>
      <c r="V873" s="125"/>
      <c r="W873" s="352" t="s">
        <v>2237</v>
      </c>
      <c r="X873" s="216" t="s">
        <v>64</v>
      </c>
      <c r="Y873" s="216" t="s">
        <v>65</v>
      </c>
      <c r="Z873" s="129" t="s">
        <v>66</v>
      </c>
      <c r="AA873" s="214"/>
      <c r="AB873" s="215">
        <v>22747</v>
      </c>
      <c r="AC873" s="215"/>
      <c r="AD873" s="153"/>
      <c r="AG873" s="173">
        <v>1962</v>
      </c>
      <c r="AH873" s="173">
        <v>1960</v>
      </c>
      <c r="AI873" s="173"/>
      <c r="AJ873" s="189"/>
      <c r="AK873" s="173"/>
      <c r="AL873" s="317" t="s">
        <v>2234</v>
      </c>
      <c r="AM873" s="175" t="s">
        <v>67</v>
      </c>
      <c r="AQ873" s="131"/>
      <c r="AU873" s="317" t="s">
        <v>444</v>
      </c>
      <c r="AV873" s="390"/>
      <c r="AW873" s="153">
        <f t="shared" ca="1" si="17"/>
        <v>65</v>
      </c>
    </row>
    <row r="874" spans="1:49" ht="45" customHeight="1" outlineLevel="1" x14ac:dyDescent="0.2">
      <c r="A874" s="245"/>
      <c r="B874" s="183" t="s">
        <v>198</v>
      </c>
      <c r="C874" s="136" t="s">
        <v>2238</v>
      </c>
      <c r="D874" s="131" t="s">
        <v>2239</v>
      </c>
      <c r="E874" s="175" t="s">
        <v>71</v>
      </c>
      <c r="F874" s="153" t="s">
        <v>180</v>
      </c>
      <c r="G874" s="131" t="s">
        <v>2231</v>
      </c>
      <c r="H874" s="175" t="s">
        <v>76</v>
      </c>
      <c r="I874" s="183" t="s">
        <v>2240</v>
      </c>
      <c r="J874" s="173">
        <v>1</v>
      </c>
      <c r="K874" s="327"/>
      <c r="L874" s="339">
        <v>1</v>
      </c>
      <c r="M874" s="183">
        <v>624</v>
      </c>
      <c r="N874" s="153">
        <v>1961</v>
      </c>
      <c r="P874" s="163"/>
      <c r="R874" s="153">
        <v>1960</v>
      </c>
      <c r="S874" s="183" t="s">
        <v>288</v>
      </c>
      <c r="T874" s="184"/>
      <c r="U874" s="189"/>
      <c r="V874" s="125"/>
      <c r="W874" s="255" t="s">
        <v>70</v>
      </c>
      <c r="X874" s="216" t="s">
        <v>64</v>
      </c>
      <c r="Y874" s="216" t="s">
        <v>76</v>
      </c>
      <c r="Z874" s="129" t="s">
        <v>266</v>
      </c>
      <c r="AA874" s="168"/>
      <c r="AB874" s="215"/>
      <c r="AC874" s="215"/>
      <c r="AD874" s="153"/>
      <c r="AI874" s="173"/>
      <c r="AJ874" s="189"/>
      <c r="AK874" s="173"/>
      <c r="AL874" s="317"/>
      <c r="AQ874" s="131"/>
      <c r="AU874" s="317"/>
      <c r="AV874" s="390"/>
      <c r="AW874" s="153">
        <f t="shared" ca="1" si="17"/>
        <v>65</v>
      </c>
    </row>
    <row r="875" spans="1:49" s="11" customFormat="1" ht="45" customHeight="1" outlineLevel="1" x14ac:dyDescent="0.2">
      <c r="A875" s="245">
        <v>45427</v>
      </c>
      <c r="B875" s="183" t="s">
        <v>1714</v>
      </c>
      <c r="C875" s="136" t="s">
        <v>7765</v>
      </c>
      <c r="D875" s="131" t="s">
        <v>2241</v>
      </c>
      <c r="E875" s="175" t="s">
        <v>71</v>
      </c>
      <c r="F875" s="153" t="s">
        <v>180</v>
      </c>
      <c r="G875" s="131" t="s">
        <v>2231</v>
      </c>
      <c r="H875" s="175" t="s">
        <v>65</v>
      </c>
      <c r="I875" s="183" t="s">
        <v>8004</v>
      </c>
      <c r="J875" s="173">
        <v>1</v>
      </c>
      <c r="K875" s="327" t="s">
        <v>2047</v>
      </c>
      <c r="L875" s="339">
        <v>1</v>
      </c>
      <c r="M875" s="183">
        <v>625</v>
      </c>
      <c r="N875" s="153">
        <v>1961</v>
      </c>
      <c r="O875" s="216">
        <v>19450</v>
      </c>
      <c r="P875" s="163" t="s">
        <v>8092</v>
      </c>
      <c r="Q875" s="216"/>
      <c r="R875" s="153">
        <v>1950</v>
      </c>
      <c r="S875" s="183" t="s">
        <v>2048</v>
      </c>
      <c r="T875" s="184" t="s">
        <v>982</v>
      </c>
      <c r="U875" s="189"/>
      <c r="V875" s="125"/>
      <c r="W875" s="255" t="s">
        <v>70</v>
      </c>
      <c r="X875" s="216" t="s">
        <v>64</v>
      </c>
      <c r="Y875" s="216" t="s">
        <v>65</v>
      </c>
      <c r="Z875" s="129"/>
      <c r="AA875" s="168"/>
      <c r="AB875" s="215"/>
      <c r="AC875" s="215"/>
      <c r="AD875" s="153"/>
      <c r="AE875" s="173">
        <v>2026</v>
      </c>
      <c r="AF875" s="173">
        <v>112</v>
      </c>
      <c r="AG875" s="173"/>
      <c r="AH875" s="173"/>
      <c r="AI875" s="173"/>
      <c r="AJ875" s="189"/>
      <c r="AK875" s="173"/>
      <c r="AL875" s="317" t="s">
        <v>2242</v>
      </c>
      <c r="AM875" s="175"/>
      <c r="AN875" s="153"/>
      <c r="AO875" s="153"/>
      <c r="AP875" s="153"/>
      <c r="AQ875" s="131"/>
      <c r="AR875" s="175"/>
      <c r="AS875" s="153"/>
      <c r="AT875" s="153"/>
      <c r="AU875" s="317"/>
      <c r="AV875" s="390"/>
      <c r="AW875" s="153">
        <f t="shared" ca="1" si="17"/>
        <v>65</v>
      </c>
    </row>
    <row r="876" spans="1:49" ht="45" customHeight="1" outlineLevel="1" x14ac:dyDescent="0.2">
      <c r="A876" s="245"/>
      <c r="B876" s="183" t="s">
        <v>55</v>
      </c>
      <c r="C876" s="136" t="s">
        <v>1240</v>
      </c>
      <c r="E876" s="175" t="s">
        <v>71</v>
      </c>
      <c r="F876" s="153" t="s">
        <v>180</v>
      </c>
      <c r="G876" s="131" t="s">
        <v>2231</v>
      </c>
      <c r="H876" s="175" t="s">
        <v>65</v>
      </c>
      <c r="I876" s="183" t="s">
        <v>2243</v>
      </c>
      <c r="J876" s="173">
        <v>1</v>
      </c>
      <c r="K876" s="327"/>
      <c r="L876" s="339">
        <v>1</v>
      </c>
      <c r="M876" s="183">
        <v>626</v>
      </c>
      <c r="N876" s="153">
        <v>1961</v>
      </c>
      <c r="P876" s="163"/>
      <c r="R876" s="153">
        <v>1960</v>
      </c>
      <c r="S876" s="183" t="s">
        <v>243</v>
      </c>
      <c r="T876" s="184"/>
      <c r="U876" s="189"/>
      <c r="V876" s="125"/>
      <c r="W876" s="352" t="s">
        <v>70</v>
      </c>
      <c r="X876" s="216" t="s">
        <v>64</v>
      </c>
      <c r="Y876" s="216" t="s">
        <v>65</v>
      </c>
      <c r="Z876" s="129"/>
      <c r="AA876" s="168"/>
      <c r="AB876" s="215"/>
      <c r="AC876" s="215"/>
      <c r="AD876" s="153"/>
      <c r="AI876" s="173"/>
      <c r="AJ876" s="237">
        <v>38044</v>
      </c>
      <c r="AK876" s="173">
        <v>2000</v>
      </c>
      <c r="AL876" s="317"/>
      <c r="AQ876" s="131"/>
      <c r="AU876" s="317"/>
      <c r="AV876" s="390"/>
      <c r="AW876" s="153">
        <f t="shared" ca="1" si="17"/>
        <v>65</v>
      </c>
    </row>
    <row r="877" spans="1:49" ht="45" customHeight="1" outlineLevel="1" x14ac:dyDescent="0.2">
      <c r="A877" s="245"/>
      <c r="B877" s="183" t="s">
        <v>55</v>
      </c>
      <c r="C877" s="136" t="s">
        <v>1240</v>
      </c>
      <c r="E877" s="175" t="s">
        <v>71</v>
      </c>
      <c r="F877" s="153" t="s">
        <v>180</v>
      </c>
      <c r="G877" s="131" t="s">
        <v>2231</v>
      </c>
      <c r="H877" s="175" t="s">
        <v>65</v>
      </c>
      <c r="I877" s="203" t="s">
        <v>2244</v>
      </c>
      <c r="J877" s="173">
        <v>1</v>
      </c>
      <c r="K877" s="327"/>
      <c r="L877" s="339">
        <v>1</v>
      </c>
      <c r="M877" s="183">
        <v>627</v>
      </c>
      <c r="N877" s="153">
        <v>1961</v>
      </c>
      <c r="P877" s="163"/>
      <c r="R877" s="153">
        <v>1960</v>
      </c>
      <c r="S877" s="183" t="s">
        <v>243</v>
      </c>
      <c r="T877" s="184"/>
      <c r="U877" s="189"/>
      <c r="V877" s="125"/>
      <c r="W877" s="352" t="s">
        <v>70</v>
      </c>
      <c r="X877" s="216" t="s">
        <v>64</v>
      </c>
      <c r="Y877" s="216" t="s">
        <v>65</v>
      </c>
      <c r="Z877" s="129"/>
      <c r="AA877" s="168"/>
      <c r="AB877" s="215"/>
      <c r="AC877" s="215"/>
      <c r="AD877" s="153"/>
      <c r="AI877" s="173"/>
      <c r="AJ877" s="237">
        <v>38044</v>
      </c>
      <c r="AK877" s="173">
        <v>2000</v>
      </c>
      <c r="AL877" s="317"/>
      <c r="AQ877" s="131"/>
      <c r="AU877" s="317"/>
      <c r="AV877" s="390"/>
      <c r="AW877" s="153">
        <f t="shared" ca="1" si="17"/>
        <v>65</v>
      </c>
    </row>
    <row r="878" spans="1:49" s="11" customFormat="1" ht="45" customHeight="1" outlineLevel="1" x14ac:dyDescent="0.2">
      <c r="A878" s="245"/>
      <c r="B878" s="183" t="s">
        <v>55</v>
      </c>
      <c r="C878" s="136" t="s">
        <v>1240</v>
      </c>
      <c r="D878" s="131"/>
      <c r="E878" s="175" t="s">
        <v>71</v>
      </c>
      <c r="F878" s="153" t="s">
        <v>180</v>
      </c>
      <c r="G878" s="131" t="s">
        <v>2231</v>
      </c>
      <c r="H878" s="175" t="s">
        <v>65</v>
      </c>
      <c r="I878" s="183" t="s">
        <v>2245</v>
      </c>
      <c r="J878" s="173">
        <v>1</v>
      </c>
      <c r="K878" s="327"/>
      <c r="L878" s="339">
        <v>1</v>
      </c>
      <c r="M878" s="183">
        <v>628</v>
      </c>
      <c r="N878" s="153">
        <v>1961</v>
      </c>
      <c r="O878" s="216"/>
      <c r="P878" s="163"/>
      <c r="Q878" s="216"/>
      <c r="R878" s="153">
        <v>1960</v>
      </c>
      <c r="S878" s="183" t="s">
        <v>243</v>
      </c>
      <c r="T878" s="184"/>
      <c r="U878" s="189"/>
      <c r="V878" s="125"/>
      <c r="W878" s="352" t="s">
        <v>70</v>
      </c>
      <c r="X878" s="216" t="s">
        <v>64</v>
      </c>
      <c r="Y878" s="216" t="s">
        <v>65</v>
      </c>
      <c r="Z878" s="129"/>
      <c r="AA878" s="168"/>
      <c r="AB878" s="215"/>
      <c r="AC878" s="215"/>
      <c r="AD878" s="153"/>
      <c r="AE878" s="173"/>
      <c r="AF878" s="173"/>
      <c r="AG878" s="173"/>
      <c r="AH878" s="173"/>
      <c r="AI878" s="173"/>
      <c r="AJ878" s="237">
        <v>38044</v>
      </c>
      <c r="AK878" s="173">
        <v>2000</v>
      </c>
      <c r="AL878" s="317"/>
      <c r="AM878" s="175"/>
      <c r="AN878" s="153"/>
      <c r="AO878" s="153"/>
      <c r="AP878" s="153"/>
      <c r="AQ878" s="131"/>
      <c r="AR878" s="175"/>
      <c r="AS878" s="153"/>
      <c r="AT878" s="153"/>
      <c r="AU878" s="317"/>
      <c r="AV878" s="390"/>
      <c r="AW878" s="153">
        <f t="shared" ca="1" si="17"/>
        <v>65</v>
      </c>
    </row>
    <row r="879" spans="1:49" s="11" customFormat="1" ht="45" customHeight="1" outlineLevel="1" x14ac:dyDescent="0.2">
      <c r="A879" s="245"/>
      <c r="B879" s="183" t="s">
        <v>55</v>
      </c>
      <c r="C879" s="136" t="s">
        <v>1240</v>
      </c>
      <c r="D879" s="131"/>
      <c r="E879" s="175" t="s">
        <v>71</v>
      </c>
      <c r="F879" s="153" t="s">
        <v>180</v>
      </c>
      <c r="G879" s="131" t="s">
        <v>2231</v>
      </c>
      <c r="H879" s="175" t="s">
        <v>65</v>
      </c>
      <c r="I879" s="183" t="s">
        <v>2246</v>
      </c>
      <c r="J879" s="173">
        <v>1</v>
      </c>
      <c r="K879" s="327"/>
      <c r="L879" s="339">
        <v>1</v>
      </c>
      <c r="M879" s="183">
        <v>629</v>
      </c>
      <c r="N879" s="153">
        <v>1961</v>
      </c>
      <c r="O879" s="216"/>
      <c r="P879" s="163"/>
      <c r="Q879" s="216"/>
      <c r="R879" s="153">
        <v>1960</v>
      </c>
      <c r="S879" s="183" t="s">
        <v>243</v>
      </c>
      <c r="T879" s="184"/>
      <c r="U879" s="189"/>
      <c r="V879" s="125"/>
      <c r="W879" s="352" t="s">
        <v>70</v>
      </c>
      <c r="X879" s="216" t="s">
        <v>64</v>
      </c>
      <c r="Y879" s="216" t="s">
        <v>65</v>
      </c>
      <c r="Z879" s="129"/>
      <c r="AA879" s="168"/>
      <c r="AB879" s="215"/>
      <c r="AC879" s="215"/>
      <c r="AD879" s="153"/>
      <c r="AE879" s="173"/>
      <c r="AF879" s="173"/>
      <c r="AG879" s="173"/>
      <c r="AH879" s="173"/>
      <c r="AI879" s="173"/>
      <c r="AJ879" s="237">
        <v>38175</v>
      </c>
      <c r="AK879" s="173">
        <v>2000</v>
      </c>
      <c r="AL879" s="317"/>
      <c r="AM879" s="175"/>
      <c r="AN879" s="153"/>
      <c r="AO879" s="153"/>
      <c r="AP879" s="153"/>
      <c r="AQ879" s="131"/>
      <c r="AR879" s="175"/>
      <c r="AS879" s="153"/>
      <c r="AT879" s="153"/>
      <c r="AU879" s="317"/>
      <c r="AV879" s="390"/>
      <c r="AW879" s="153">
        <f t="shared" ca="1" si="17"/>
        <v>65</v>
      </c>
    </row>
    <row r="880" spans="1:49" ht="45" customHeight="1" outlineLevel="1" x14ac:dyDescent="0.2">
      <c r="A880" s="245"/>
      <c r="B880" s="183" t="s">
        <v>55</v>
      </c>
      <c r="E880" s="175" t="s">
        <v>71</v>
      </c>
      <c r="F880" s="153" t="s">
        <v>180</v>
      </c>
      <c r="G880" s="131" t="s">
        <v>2231</v>
      </c>
      <c r="H880" s="175" t="s">
        <v>59</v>
      </c>
      <c r="I880" s="183" t="s">
        <v>1340</v>
      </c>
      <c r="J880" s="173">
        <v>1</v>
      </c>
      <c r="K880" s="326" t="s">
        <v>61</v>
      </c>
      <c r="L880" s="339">
        <v>1</v>
      </c>
      <c r="M880" s="183">
        <v>630</v>
      </c>
      <c r="N880" s="153">
        <v>1961</v>
      </c>
      <c r="P880" s="163"/>
      <c r="R880" s="153">
        <v>1960</v>
      </c>
      <c r="S880" s="183" t="s">
        <v>62</v>
      </c>
      <c r="T880" s="184"/>
      <c r="U880" s="189"/>
      <c r="V880" s="125"/>
      <c r="W880" s="352" t="s">
        <v>2247</v>
      </c>
      <c r="X880" s="216" t="s">
        <v>64</v>
      </c>
      <c r="Y880" s="216" t="s">
        <v>65</v>
      </c>
      <c r="Z880" s="129" t="s">
        <v>66</v>
      </c>
      <c r="AA880" s="214"/>
      <c r="AB880" s="215"/>
      <c r="AC880" s="215">
        <v>22672</v>
      </c>
      <c r="AD880" s="216"/>
      <c r="AG880" s="173">
        <v>1962</v>
      </c>
      <c r="AH880" s="173">
        <v>1960</v>
      </c>
      <c r="AI880" s="173"/>
      <c r="AJ880" s="189"/>
      <c r="AK880" s="173"/>
      <c r="AL880" s="317" t="s">
        <v>2234</v>
      </c>
      <c r="AM880" s="175" t="s">
        <v>67</v>
      </c>
      <c r="AQ880" s="131"/>
      <c r="AU880" s="317" t="s">
        <v>444</v>
      </c>
      <c r="AV880" s="390"/>
      <c r="AW880" s="153">
        <f t="shared" ca="1" si="17"/>
        <v>65</v>
      </c>
    </row>
    <row r="881" spans="1:49" ht="45" customHeight="1" outlineLevel="1" x14ac:dyDescent="0.2">
      <c r="A881" s="245"/>
      <c r="B881" s="183" t="s">
        <v>55</v>
      </c>
      <c r="C881" s="136" t="s">
        <v>2248</v>
      </c>
      <c r="E881" s="175" t="s">
        <v>71</v>
      </c>
      <c r="F881" s="153" t="s">
        <v>351</v>
      </c>
      <c r="G881" s="131" t="s">
        <v>955</v>
      </c>
      <c r="H881" s="175" t="s">
        <v>65</v>
      </c>
      <c r="I881" s="203" t="s">
        <v>2249</v>
      </c>
      <c r="J881" s="173">
        <v>1</v>
      </c>
      <c r="K881" s="326"/>
      <c r="L881" s="339">
        <v>1</v>
      </c>
      <c r="M881" s="183">
        <v>631</v>
      </c>
      <c r="N881" s="153">
        <v>1961</v>
      </c>
      <c r="P881" s="163"/>
      <c r="R881" s="153">
        <v>1960</v>
      </c>
      <c r="S881" s="183" t="s">
        <v>243</v>
      </c>
      <c r="T881" s="184"/>
      <c r="U881" s="189"/>
      <c r="V881" s="125"/>
      <c r="W881" s="352" t="s">
        <v>70</v>
      </c>
      <c r="X881" s="216" t="s">
        <v>64</v>
      </c>
      <c r="Y881" s="216" t="s">
        <v>65</v>
      </c>
      <c r="Z881" s="129"/>
      <c r="AA881" s="214"/>
      <c r="AB881" s="215"/>
      <c r="AC881" s="215"/>
      <c r="AD881" s="216"/>
      <c r="AI881" s="173"/>
      <c r="AJ881" s="237">
        <v>40634</v>
      </c>
      <c r="AK881" s="173">
        <v>2000</v>
      </c>
      <c r="AL881" s="317"/>
      <c r="AQ881" s="131"/>
      <c r="AU881" s="317"/>
      <c r="AV881" s="390"/>
      <c r="AW881" s="153">
        <f t="shared" ca="1" si="17"/>
        <v>65</v>
      </c>
    </row>
    <row r="882" spans="1:49" ht="45" customHeight="1" outlineLevel="1" collapsed="1" x14ac:dyDescent="0.2">
      <c r="A882" s="245"/>
      <c r="B882" s="183" t="s">
        <v>55</v>
      </c>
      <c r="E882" s="175" t="s">
        <v>91</v>
      </c>
      <c r="F882" s="153" t="s">
        <v>92</v>
      </c>
      <c r="G882" s="131" t="s">
        <v>93</v>
      </c>
      <c r="H882" s="175" t="s">
        <v>59</v>
      </c>
      <c r="I882" s="183" t="s">
        <v>2250</v>
      </c>
      <c r="J882" s="173">
        <v>1</v>
      </c>
      <c r="K882" s="326" t="s">
        <v>61</v>
      </c>
      <c r="L882" s="339">
        <v>1</v>
      </c>
      <c r="M882" s="183">
        <v>632</v>
      </c>
      <c r="N882" s="153">
        <v>1961</v>
      </c>
      <c r="P882" s="163"/>
      <c r="R882" s="153">
        <v>1960</v>
      </c>
      <c r="S882" s="183" t="s">
        <v>62</v>
      </c>
      <c r="T882" s="184"/>
      <c r="U882" s="189"/>
      <c r="V882" s="125"/>
      <c r="W882" s="352" t="s">
        <v>2251</v>
      </c>
      <c r="X882" s="216" t="s">
        <v>64</v>
      </c>
      <c r="Y882" s="216" t="s">
        <v>65</v>
      </c>
      <c r="Z882" s="129" t="s">
        <v>66</v>
      </c>
      <c r="AA882" s="214"/>
      <c r="AB882" s="215">
        <v>23967</v>
      </c>
      <c r="AC882" s="215"/>
      <c r="AD882" s="153"/>
      <c r="AG882" s="173">
        <v>1965</v>
      </c>
      <c r="AH882" s="173">
        <v>1960</v>
      </c>
      <c r="AI882" s="173"/>
      <c r="AJ882" s="189"/>
      <c r="AK882" s="173"/>
      <c r="AL882" s="317" t="s">
        <v>2252</v>
      </c>
      <c r="AM882" s="175" t="s">
        <v>67</v>
      </c>
      <c r="AO882" s="153" t="s">
        <v>67</v>
      </c>
      <c r="AR882" s="253" t="s">
        <v>81</v>
      </c>
      <c r="AS882" s="157"/>
      <c r="AT882" s="157">
        <v>2000</v>
      </c>
      <c r="AU882" s="156" t="s">
        <v>7832</v>
      </c>
      <c r="AV882" s="432"/>
      <c r="AW882" s="153">
        <f t="shared" ca="1" si="17"/>
        <v>65</v>
      </c>
    </row>
    <row r="883" spans="1:49" ht="45" customHeight="1" outlineLevel="1" x14ac:dyDescent="0.2">
      <c r="A883" s="245"/>
      <c r="B883" s="183" t="s">
        <v>55</v>
      </c>
      <c r="D883" s="131" t="s">
        <v>2253</v>
      </c>
      <c r="E883" s="175" t="s">
        <v>91</v>
      </c>
      <c r="F883" s="153" t="s">
        <v>92</v>
      </c>
      <c r="G883" s="131" t="s">
        <v>93</v>
      </c>
      <c r="H883" s="175" t="s">
        <v>496</v>
      </c>
      <c r="I883" s="183" t="s">
        <v>2254</v>
      </c>
      <c r="J883" s="173">
        <v>1</v>
      </c>
      <c r="K883" s="326" t="s">
        <v>61</v>
      </c>
      <c r="L883" s="339">
        <v>1</v>
      </c>
      <c r="M883" s="183">
        <v>633</v>
      </c>
      <c r="N883" s="153">
        <v>1961</v>
      </c>
      <c r="P883" s="163"/>
      <c r="R883" s="153">
        <v>1960</v>
      </c>
      <c r="S883" s="183" t="s">
        <v>62</v>
      </c>
      <c r="T883" s="184"/>
      <c r="U883" s="189"/>
      <c r="V883" s="125"/>
      <c r="W883" s="352" t="s">
        <v>2255</v>
      </c>
      <c r="X883" s="216" t="s">
        <v>499</v>
      </c>
      <c r="Y883" s="216" t="s">
        <v>496</v>
      </c>
      <c r="Z883" s="129"/>
      <c r="AA883" s="214">
        <v>27015</v>
      </c>
      <c r="AB883" s="215"/>
      <c r="AC883" s="215"/>
      <c r="AD883" s="153"/>
      <c r="AE883" s="173">
        <v>1973</v>
      </c>
      <c r="AF883" s="173">
        <v>62</v>
      </c>
      <c r="AG883" s="173">
        <v>1973</v>
      </c>
      <c r="AH883" s="173">
        <v>1970</v>
      </c>
      <c r="AI883" s="173"/>
      <c r="AJ883" s="189"/>
      <c r="AK883" s="173"/>
      <c r="AL883" s="317"/>
      <c r="AM883" s="175" t="s">
        <v>90</v>
      </c>
      <c r="AO883" s="153" t="s">
        <v>108</v>
      </c>
      <c r="AR883" s="175" t="s">
        <v>81</v>
      </c>
      <c r="AT883" s="157">
        <v>2000</v>
      </c>
      <c r="AU883" s="156" t="s">
        <v>7832</v>
      </c>
      <c r="AW883" s="153">
        <f t="shared" ca="1" si="17"/>
        <v>65</v>
      </c>
    </row>
    <row r="884" spans="1:49" s="11" customFormat="1" ht="45" customHeight="1" outlineLevel="1" x14ac:dyDescent="0.2">
      <c r="A884" s="245"/>
      <c r="B884" s="183" t="s">
        <v>55</v>
      </c>
      <c r="C884" s="136" t="s">
        <v>2256</v>
      </c>
      <c r="D884" s="131" t="s">
        <v>2257</v>
      </c>
      <c r="E884" s="175" t="s">
        <v>688</v>
      </c>
      <c r="F884" s="153" t="s">
        <v>689</v>
      </c>
      <c r="G884" s="131" t="s">
        <v>2258</v>
      </c>
      <c r="H884" s="175" t="s">
        <v>503</v>
      </c>
      <c r="I884" s="183" t="s">
        <v>2259</v>
      </c>
      <c r="J884" s="173">
        <v>1</v>
      </c>
      <c r="K884" s="327"/>
      <c r="L884" s="339">
        <v>1</v>
      </c>
      <c r="M884" s="183">
        <v>634</v>
      </c>
      <c r="N884" s="153">
        <v>1961</v>
      </c>
      <c r="O884" s="216"/>
      <c r="P884" s="163"/>
      <c r="Q884" s="216"/>
      <c r="R884" s="153">
        <v>1960</v>
      </c>
      <c r="S884" s="183" t="s">
        <v>243</v>
      </c>
      <c r="T884" s="184" t="s">
        <v>1116</v>
      </c>
      <c r="U884" s="216">
        <v>45586</v>
      </c>
      <c r="V884" s="125"/>
      <c r="W884" s="255" t="s">
        <v>70</v>
      </c>
      <c r="X884" s="216" t="s">
        <v>499</v>
      </c>
      <c r="Y884" s="216" t="s">
        <v>506</v>
      </c>
      <c r="Z884" s="129"/>
      <c r="AA884" s="214"/>
      <c r="AB884" s="215"/>
      <c r="AC884" s="215"/>
      <c r="AD884" s="153"/>
      <c r="AE884" s="173"/>
      <c r="AF884" s="173"/>
      <c r="AG884" s="173"/>
      <c r="AH884" s="173"/>
      <c r="AI884" s="173"/>
      <c r="AJ884" s="216">
        <v>45586</v>
      </c>
      <c r="AK884" s="173">
        <v>2020</v>
      </c>
      <c r="AL884" s="317" t="s">
        <v>7764</v>
      </c>
      <c r="AM884" s="175"/>
      <c r="AN884" s="153"/>
      <c r="AO884" s="153"/>
      <c r="AP884" s="153"/>
      <c r="AQ884" s="131"/>
      <c r="AR884" s="175"/>
      <c r="AS884" s="153"/>
      <c r="AT884" s="153"/>
      <c r="AU884" s="317"/>
      <c r="AV884" s="390"/>
      <c r="AW884" s="153">
        <f t="shared" ca="1" si="17"/>
        <v>65</v>
      </c>
    </row>
    <row r="885" spans="1:49" ht="45" customHeight="1" outlineLevel="1" x14ac:dyDescent="0.2">
      <c r="A885" s="245"/>
      <c r="B885" s="183" t="s">
        <v>55</v>
      </c>
      <c r="E885" s="175" t="s">
        <v>71</v>
      </c>
      <c r="F885" s="153" t="s">
        <v>72</v>
      </c>
      <c r="G885" s="131" t="s">
        <v>2260</v>
      </c>
      <c r="H885" s="175" t="s">
        <v>65</v>
      </c>
      <c r="I885" s="183" t="s">
        <v>2261</v>
      </c>
      <c r="J885" s="173">
        <v>1</v>
      </c>
      <c r="K885" s="326" t="s">
        <v>61</v>
      </c>
      <c r="L885" s="339">
        <v>1</v>
      </c>
      <c r="M885" s="183">
        <v>635</v>
      </c>
      <c r="N885" s="153">
        <v>1961</v>
      </c>
      <c r="P885" s="163"/>
      <c r="R885" s="153">
        <v>1960</v>
      </c>
      <c r="S885" s="183" t="s">
        <v>62</v>
      </c>
      <c r="T885" s="184"/>
      <c r="U885" s="189"/>
      <c r="V885" s="125"/>
      <c r="W885" s="352" t="s">
        <v>2262</v>
      </c>
      <c r="X885" s="216" t="s">
        <v>64</v>
      </c>
      <c r="Y885" s="216" t="s">
        <v>65</v>
      </c>
      <c r="Z885" s="129"/>
      <c r="AA885" s="214"/>
      <c r="AB885" s="215">
        <v>22514</v>
      </c>
      <c r="AC885" s="215"/>
      <c r="AD885" s="153"/>
      <c r="AG885" s="173">
        <v>1961</v>
      </c>
      <c r="AH885" s="173">
        <v>1960</v>
      </c>
      <c r="AI885" s="173"/>
      <c r="AJ885" s="189"/>
      <c r="AK885" s="173"/>
      <c r="AL885" s="317"/>
      <c r="AM885" s="175" t="s">
        <v>67</v>
      </c>
      <c r="AQ885" s="131"/>
      <c r="AU885" s="317"/>
      <c r="AV885" s="390"/>
      <c r="AW885" s="153">
        <f t="shared" ca="1" si="17"/>
        <v>65</v>
      </c>
    </row>
    <row r="886" spans="1:49" ht="45" customHeight="1" outlineLevel="1" x14ac:dyDescent="0.2">
      <c r="A886" s="245"/>
      <c r="B886" s="183" t="s">
        <v>55</v>
      </c>
      <c r="E886" s="175" t="s">
        <v>91</v>
      </c>
      <c r="F886" s="153" t="s">
        <v>187</v>
      </c>
      <c r="G886" s="131" t="s">
        <v>2263</v>
      </c>
      <c r="H886" s="175" t="s">
        <v>59</v>
      </c>
      <c r="I886" s="183" t="s">
        <v>574</v>
      </c>
      <c r="J886" s="173">
        <v>1</v>
      </c>
      <c r="K886" s="326" t="s">
        <v>61</v>
      </c>
      <c r="L886" s="339">
        <v>0</v>
      </c>
      <c r="M886" s="183">
        <v>636</v>
      </c>
      <c r="N886" s="153">
        <v>1961</v>
      </c>
      <c r="P886" s="163"/>
      <c r="R886" s="153">
        <v>1960</v>
      </c>
      <c r="S886" s="183" t="s">
        <v>62</v>
      </c>
      <c r="T886" s="184"/>
      <c r="U886" s="189"/>
      <c r="V886" s="125"/>
      <c r="W886" s="352" t="s">
        <v>2264</v>
      </c>
      <c r="X886" s="216" t="s">
        <v>64</v>
      </c>
      <c r="Y886" s="216" t="s">
        <v>65</v>
      </c>
      <c r="Z886" s="129" t="s">
        <v>66</v>
      </c>
      <c r="AA886" s="214"/>
      <c r="AB886" s="215"/>
      <c r="AC886" s="215">
        <v>22690</v>
      </c>
      <c r="AD886" s="216"/>
      <c r="AG886" s="173">
        <v>1962</v>
      </c>
      <c r="AH886" s="173">
        <v>1960</v>
      </c>
      <c r="AI886" s="173"/>
      <c r="AJ886" s="189"/>
      <c r="AK886" s="173"/>
      <c r="AL886" s="317" t="s">
        <v>184</v>
      </c>
      <c r="AM886" s="175" t="s">
        <v>67</v>
      </c>
      <c r="AQ886" s="131"/>
      <c r="AU886" s="317"/>
      <c r="AV886" s="390"/>
      <c r="AW886" s="153">
        <f t="shared" ca="1" si="17"/>
        <v>65</v>
      </c>
    </row>
    <row r="887" spans="1:49" ht="45" customHeight="1" outlineLevel="1" x14ac:dyDescent="0.2">
      <c r="A887" s="245"/>
      <c r="B887" s="183" t="s">
        <v>55</v>
      </c>
      <c r="E887" s="175" t="s">
        <v>91</v>
      </c>
      <c r="F887" s="153" t="s">
        <v>187</v>
      </c>
      <c r="G887" s="131" t="s">
        <v>2263</v>
      </c>
      <c r="H887" s="175" t="s">
        <v>59</v>
      </c>
      <c r="I887" s="183" t="s">
        <v>411</v>
      </c>
      <c r="J887" s="173">
        <v>1</v>
      </c>
      <c r="K887" s="326" t="s">
        <v>61</v>
      </c>
      <c r="L887" s="339">
        <v>1</v>
      </c>
      <c r="M887" s="183">
        <v>636</v>
      </c>
      <c r="N887" s="153">
        <v>1961</v>
      </c>
      <c r="P887" s="163"/>
      <c r="R887" s="153">
        <v>1960</v>
      </c>
      <c r="S887" s="183" t="s">
        <v>62</v>
      </c>
      <c r="T887" s="184"/>
      <c r="U887" s="189"/>
      <c r="V887" s="125"/>
      <c r="W887" s="352" t="s">
        <v>2265</v>
      </c>
      <c r="X887" s="216" t="s">
        <v>64</v>
      </c>
      <c r="Y887" s="216" t="s">
        <v>65</v>
      </c>
      <c r="Z887" s="129" t="s">
        <v>66</v>
      </c>
      <c r="AA887" s="214"/>
      <c r="AB887" s="215"/>
      <c r="AC887" s="215">
        <v>22690</v>
      </c>
      <c r="AD887" s="216"/>
      <c r="AG887" s="173">
        <v>1962</v>
      </c>
      <c r="AH887" s="173">
        <v>1960</v>
      </c>
      <c r="AI887" s="173"/>
      <c r="AJ887" s="189"/>
      <c r="AK887" s="173"/>
      <c r="AL887" s="317" t="s">
        <v>184</v>
      </c>
      <c r="AM887" s="175" t="s">
        <v>67</v>
      </c>
      <c r="AQ887" s="131"/>
      <c r="AU887" s="317"/>
      <c r="AV887" s="390"/>
      <c r="AW887" s="153">
        <f t="shared" ca="1" si="17"/>
        <v>65</v>
      </c>
    </row>
    <row r="888" spans="1:49" ht="45" customHeight="1" outlineLevel="1" x14ac:dyDescent="0.2">
      <c r="A888" s="245"/>
      <c r="B888" s="183" t="s">
        <v>55</v>
      </c>
      <c r="E888" s="175" t="s">
        <v>71</v>
      </c>
      <c r="F888" s="153" t="s">
        <v>180</v>
      </c>
      <c r="G888" s="131" t="s">
        <v>181</v>
      </c>
      <c r="H888" s="175" t="s">
        <v>65</v>
      </c>
      <c r="I888" s="183" t="s">
        <v>2266</v>
      </c>
      <c r="J888" s="173">
        <v>1</v>
      </c>
      <c r="K888" s="326" t="s">
        <v>61</v>
      </c>
      <c r="L888" s="339">
        <v>1</v>
      </c>
      <c r="M888" s="183">
        <v>637</v>
      </c>
      <c r="N888" s="153">
        <v>1961</v>
      </c>
      <c r="P888" s="163"/>
      <c r="R888" s="153">
        <v>1960</v>
      </c>
      <c r="S888" s="183" t="s">
        <v>62</v>
      </c>
      <c r="T888" s="184"/>
      <c r="U888" s="189"/>
      <c r="V888" s="125"/>
      <c r="W888" s="352" t="s">
        <v>2267</v>
      </c>
      <c r="X888" s="216" t="s">
        <v>64</v>
      </c>
      <c r="Y888" s="216" t="s">
        <v>65</v>
      </c>
      <c r="Z888" s="129"/>
      <c r="AA888" s="214"/>
      <c r="AB888" s="215"/>
      <c r="AC888" s="215">
        <v>22672</v>
      </c>
      <c r="AD888" s="216"/>
      <c r="AG888" s="173">
        <v>1962</v>
      </c>
      <c r="AH888" s="173">
        <v>1960</v>
      </c>
      <c r="AI888" s="173"/>
      <c r="AJ888" s="189"/>
      <c r="AK888" s="173"/>
      <c r="AL888" s="317"/>
      <c r="AM888" s="175" t="s">
        <v>67</v>
      </c>
      <c r="AQ888" s="131"/>
      <c r="AU888" s="317" t="s">
        <v>2268</v>
      </c>
      <c r="AV888" s="390"/>
      <c r="AW888" s="153">
        <f t="shared" ca="1" si="17"/>
        <v>65</v>
      </c>
    </row>
    <row r="889" spans="1:49" ht="45" customHeight="1" outlineLevel="1" x14ac:dyDescent="0.2">
      <c r="A889" s="245"/>
      <c r="B889" s="183" t="s">
        <v>55</v>
      </c>
      <c r="E889" s="175" t="s">
        <v>71</v>
      </c>
      <c r="F889" s="153" t="s">
        <v>72</v>
      </c>
      <c r="G889" s="131" t="s">
        <v>249</v>
      </c>
      <c r="H889" s="175" t="s">
        <v>59</v>
      </c>
      <c r="I889" s="183" t="s">
        <v>2269</v>
      </c>
      <c r="J889" s="173">
        <v>1</v>
      </c>
      <c r="K889" s="326" t="s">
        <v>61</v>
      </c>
      <c r="L889" s="339">
        <v>1</v>
      </c>
      <c r="M889" s="183">
        <v>638</v>
      </c>
      <c r="N889" s="153">
        <v>1961</v>
      </c>
      <c r="P889" s="163"/>
      <c r="R889" s="153">
        <v>1960</v>
      </c>
      <c r="S889" s="183" t="s">
        <v>62</v>
      </c>
      <c r="T889" s="184"/>
      <c r="U889" s="189"/>
      <c r="V889" s="125"/>
      <c r="W889" s="352" t="s">
        <v>2270</v>
      </c>
      <c r="X889" s="216" t="s">
        <v>64</v>
      </c>
      <c r="Y889" s="216" t="s">
        <v>65</v>
      </c>
      <c r="Z889" s="129" t="s">
        <v>66</v>
      </c>
      <c r="AA889" s="214"/>
      <c r="AB889" s="215">
        <v>24182</v>
      </c>
      <c r="AC889" s="215"/>
      <c r="AD889" s="153"/>
      <c r="AG889" s="173">
        <v>1966</v>
      </c>
      <c r="AH889" s="173">
        <v>1960</v>
      </c>
      <c r="AI889" s="173"/>
      <c r="AJ889" s="189"/>
      <c r="AK889" s="173"/>
      <c r="AL889" s="317" t="s">
        <v>184</v>
      </c>
      <c r="AM889" s="175" t="s">
        <v>67</v>
      </c>
      <c r="AQ889" s="131"/>
      <c r="AU889" s="317"/>
      <c r="AV889" s="390"/>
      <c r="AW889" s="153">
        <f t="shared" ca="1" si="17"/>
        <v>65</v>
      </c>
    </row>
    <row r="890" spans="1:49" ht="45" customHeight="1" outlineLevel="1" collapsed="1" x14ac:dyDescent="0.2">
      <c r="A890" s="245"/>
      <c r="B890" s="183" t="s">
        <v>55</v>
      </c>
      <c r="E890" s="175" t="s">
        <v>71</v>
      </c>
      <c r="F890" s="153" t="s">
        <v>72</v>
      </c>
      <c r="G890" s="131" t="s">
        <v>249</v>
      </c>
      <c r="H890" s="175" t="s">
        <v>65</v>
      </c>
      <c r="I890" s="183" t="s">
        <v>2271</v>
      </c>
      <c r="J890" s="173">
        <v>1</v>
      </c>
      <c r="K890" s="326" t="s">
        <v>61</v>
      </c>
      <c r="L890" s="339">
        <v>0</v>
      </c>
      <c r="M890" s="183">
        <v>638</v>
      </c>
      <c r="N890" s="153">
        <v>1961</v>
      </c>
      <c r="P890" s="163"/>
      <c r="R890" s="153">
        <v>1960</v>
      </c>
      <c r="S890" s="183" t="s">
        <v>62</v>
      </c>
      <c r="T890" s="184"/>
      <c r="U890" s="189"/>
      <c r="V890" s="125"/>
      <c r="W890" s="352" t="s">
        <v>2272</v>
      </c>
      <c r="X890" s="216" t="s">
        <v>64</v>
      </c>
      <c r="Y890" s="216" t="s">
        <v>65</v>
      </c>
      <c r="Z890" s="129"/>
      <c r="AA890" s="214"/>
      <c r="AB890" s="215">
        <v>24182</v>
      </c>
      <c r="AC890" s="215"/>
      <c r="AD890" s="153"/>
      <c r="AG890" s="173">
        <v>1966</v>
      </c>
      <c r="AH890" s="173">
        <v>1960</v>
      </c>
      <c r="AI890" s="173"/>
      <c r="AJ890" s="189"/>
      <c r="AK890" s="173"/>
      <c r="AL890" s="317"/>
      <c r="AM890" s="175" t="s">
        <v>67</v>
      </c>
      <c r="AQ890" s="131"/>
      <c r="AU890" s="317"/>
      <c r="AV890" s="390"/>
      <c r="AW890" s="153">
        <f t="shared" ca="1" si="17"/>
        <v>65</v>
      </c>
    </row>
    <row r="891" spans="1:49" s="11" customFormat="1" ht="45" customHeight="1" outlineLevel="1" x14ac:dyDescent="0.2">
      <c r="A891" s="245"/>
      <c r="B891" s="183" t="s">
        <v>55</v>
      </c>
      <c r="C891" s="136" t="s">
        <v>2273</v>
      </c>
      <c r="D891" s="131" t="s">
        <v>2274</v>
      </c>
      <c r="E891" s="175" t="s">
        <v>1055</v>
      </c>
      <c r="F891" s="153" t="s">
        <v>1056</v>
      </c>
      <c r="G891" s="131" t="s">
        <v>1911</v>
      </c>
      <c r="H891" s="175" t="s">
        <v>59</v>
      </c>
      <c r="I891" s="183" t="s">
        <v>1820</v>
      </c>
      <c r="J891" s="173">
        <v>1</v>
      </c>
      <c r="K891" s="327"/>
      <c r="L891" s="339">
        <v>1</v>
      </c>
      <c r="M891" s="183">
        <v>639</v>
      </c>
      <c r="N891" s="153">
        <v>1961</v>
      </c>
      <c r="O891" s="216"/>
      <c r="P891" s="163"/>
      <c r="Q891" s="216"/>
      <c r="R891" s="153">
        <v>1960</v>
      </c>
      <c r="S891" s="183" t="s">
        <v>243</v>
      </c>
      <c r="T891" s="184"/>
      <c r="U891" s="216"/>
      <c r="V891" s="125"/>
      <c r="W891" s="352" t="s">
        <v>70</v>
      </c>
      <c r="X891" s="216" t="s">
        <v>64</v>
      </c>
      <c r="Y891" s="216" t="s">
        <v>65</v>
      </c>
      <c r="Z891" s="129" t="s">
        <v>66</v>
      </c>
      <c r="AA891" s="214"/>
      <c r="AB891" s="215"/>
      <c r="AC891" s="215"/>
      <c r="AD891" s="153"/>
      <c r="AE891" s="173"/>
      <c r="AF891" s="173"/>
      <c r="AG891" s="173"/>
      <c r="AH891" s="173"/>
      <c r="AI891" s="173"/>
      <c r="AJ891" s="216">
        <v>44495</v>
      </c>
      <c r="AK891" s="173">
        <v>2020</v>
      </c>
      <c r="AL891" s="317"/>
      <c r="AM891" s="175"/>
      <c r="AN891" s="153"/>
      <c r="AO891" s="153"/>
      <c r="AP891" s="153"/>
      <c r="AQ891" s="131"/>
      <c r="AR891" s="175"/>
      <c r="AS891" s="153"/>
      <c r="AT891" s="153"/>
      <c r="AU891" s="317"/>
      <c r="AV891" s="390"/>
      <c r="AW891" s="153">
        <f t="shared" ca="1" si="17"/>
        <v>65</v>
      </c>
    </row>
    <row r="892" spans="1:49" s="11" customFormat="1" ht="45" customHeight="1" outlineLevel="1" x14ac:dyDescent="0.2">
      <c r="A892" s="245"/>
      <c r="B892" s="183" t="s">
        <v>55</v>
      </c>
      <c r="C892" s="136"/>
      <c r="D892" s="131"/>
      <c r="E892" s="175" t="s">
        <v>56</v>
      </c>
      <c r="F892" s="153" t="s">
        <v>57</v>
      </c>
      <c r="G892" s="131" t="s">
        <v>1854</v>
      </c>
      <c r="H892" s="175" t="s">
        <v>65</v>
      </c>
      <c r="I892" s="183" t="s">
        <v>2275</v>
      </c>
      <c r="J892" s="173">
        <v>1</v>
      </c>
      <c r="K892" s="326" t="s">
        <v>61</v>
      </c>
      <c r="L892" s="339">
        <v>1</v>
      </c>
      <c r="M892" s="183">
        <v>640</v>
      </c>
      <c r="N892" s="153">
        <v>1961</v>
      </c>
      <c r="O892" s="216"/>
      <c r="P892" s="163"/>
      <c r="Q892" s="216"/>
      <c r="R892" s="153">
        <v>1960</v>
      </c>
      <c r="S892" s="183" t="s">
        <v>62</v>
      </c>
      <c r="T892" s="184"/>
      <c r="U892" s="189"/>
      <c r="V892" s="125"/>
      <c r="W892" s="352" t="s">
        <v>2276</v>
      </c>
      <c r="X892" s="216" t="s">
        <v>64</v>
      </c>
      <c r="Y892" s="216" t="s">
        <v>65</v>
      </c>
      <c r="Z892" s="129"/>
      <c r="AA892" s="214"/>
      <c r="AB892" s="215">
        <v>26491</v>
      </c>
      <c r="AC892" s="215">
        <v>26491</v>
      </c>
      <c r="AD892" s="216"/>
      <c r="AE892" s="173">
        <v>1971</v>
      </c>
      <c r="AF892" s="173">
        <v>56</v>
      </c>
      <c r="AG892" s="173">
        <v>1972</v>
      </c>
      <c r="AH892" s="173">
        <v>1970</v>
      </c>
      <c r="AI892" s="173"/>
      <c r="AJ892" s="189"/>
      <c r="AK892" s="173"/>
      <c r="AL892" s="317"/>
      <c r="AM892" s="175" t="s">
        <v>67</v>
      </c>
      <c r="AN892" s="153"/>
      <c r="AO892" s="153" t="s">
        <v>81</v>
      </c>
      <c r="AP892" s="153"/>
      <c r="AQ892" s="131"/>
      <c r="AR892" s="175" t="s">
        <v>81</v>
      </c>
      <c r="AS892" s="153"/>
      <c r="AT892" s="153">
        <v>1986</v>
      </c>
      <c r="AU892" s="317" t="s">
        <v>7848</v>
      </c>
      <c r="AV892" s="390"/>
      <c r="AW892" s="153">
        <f t="shared" ca="1" si="17"/>
        <v>65</v>
      </c>
    </row>
    <row r="893" spans="1:49" s="11" customFormat="1" ht="45" customHeight="1" outlineLevel="1" x14ac:dyDescent="0.2">
      <c r="A893" s="245"/>
      <c r="B893" s="183" t="s">
        <v>55</v>
      </c>
      <c r="C893" s="136"/>
      <c r="D893" s="131" t="s">
        <v>2277</v>
      </c>
      <c r="E893" s="175" t="s">
        <v>91</v>
      </c>
      <c r="F893" s="153" t="s">
        <v>92</v>
      </c>
      <c r="G893" s="131" t="s">
        <v>93</v>
      </c>
      <c r="H893" s="175" t="s">
        <v>65</v>
      </c>
      <c r="I893" s="183" t="s">
        <v>2278</v>
      </c>
      <c r="J893" s="173">
        <v>1</v>
      </c>
      <c r="K893" s="326" t="s">
        <v>61</v>
      </c>
      <c r="L893" s="339">
        <v>1</v>
      </c>
      <c r="M893" s="183">
        <v>641</v>
      </c>
      <c r="N893" s="153">
        <v>1961</v>
      </c>
      <c r="O893" s="216"/>
      <c r="P893" s="163"/>
      <c r="Q893" s="216"/>
      <c r="R893" s="153">
        <v>1960</v>
      </c>
      <c r="S893" s="183" t="s">
        <v>62</v>
      </c>
      <c r="T893" s="184"/>
      <c r="U893" s="189"/>
      <c r="V893" s="125"/>
      <c r="W893" s="352" t="s">
        <v>2279</v>
      </c>
      <c r="X893" s="216" t="s">
        <v>64</v>
      </c>
      <c r="Y893" s="216" t="s">
        <v>65</v>
      </c>
      <c r="Z893" s="129"/>
      <c r="AA893" s="214"/>
      <c r="AB893" s="215">
        <v>36889</v>
      </c>
      <c r="AC893" s="215"/>
      <c r="AD893" s="153"/>
      <c r="AE893" s="173">
        <v>1999</v>
      </c>
      <c r="AF893" s="173">
        <v>17</v>
      </c>
      <c r="AG893" s="173">
        <v>2000</v>
      </c>
      <c r="AH893" s="173">
        <v>2000</v>
      </c>
      <c r="AI893" s="173"/>
      <c r="AJ893" s="189"/>
      <c r="AK893" s="173"/>
      <c r="AL893" s="317"/>
      <c r="AM893" s="175" t="s">
        <v>67</v>
      </c>
      <c r="AN893" s="153"/>
      <c r="AO893" s="153"/>
      <c r="AP893" s="153"/>
      <c r="AQ893" s="131"/>
      <c r="AR893" s="175"/>
      <c r="AS893" s="153"/>
      <c r="AT893" s="153"/>
      <c r="AU893" s="131"/>
      <c r="AV893" s="390"/>
      <c r="AW893" s="153">
        <f t="shared" ca="1" si="17"/>
        <v>65</v>
      </c>
    </row>
    <row r="894" spans="1:49" ht="45" customHeight="1" outlineLevel="1" collapsed="1" x14ac:dyDescent="0.2">
      <c r="A894" s="245"/>
      <c r="B894" s="183" t="s">
        <v>55</v>
      </c>
      <c r="E894" s="175" t="s">
        <v>71</v>
      </c>
      <c r="F894" s="153" t="s">
        <v>180</v>
      </c>
      <c r="G894" s="131" t="s">
        <v>1103</v>
      </c>
      <c r="H894" s="175" t="s">
        <v>65</v>
      </c>
      <c r="I894" s="183" t="s">
        <v>2280</v>
      </c>
      <c r="J894" s="173">
        <v>1</v>
      </c>
      <c r="K894" s="326" t="s">
        <v>61</v>
      </c>
      <c r="L894" s="339">
        <v>1</v>
      </c>
      <c r="M894" s="183">
        <v>642</v>
      </c>
      <c r="N894" s="153">
        <v>1961</v>
      </c>
      <c r="P894" s="163"/>
      <c r="R894" s="153">
        <v>1960</v>
      </c>
      <c r="S894" s="183" t="s">
        <v>62</v>
      </c>
      <c r="T894" s="184"/>
      <c r="U894" s="189"/>
      <c r="V894" s="125"/>
      <c r="W894" s="352" t="s">
        <v>2281</v>
      </c>
      <c r="X894" s="216" t="s">
        <v>64</v>
      </c>
      <c r="Y894" s="216" t="s">
        <v>65</v>
      </c>
      <c r="Z894" s="129"/>
      <c r="AA894" s="214"/>
      <c r="AB894" s="215">
        <v>22854</v>
      </c>
      <c r="AC894" s="215"/>
      <c r="AD894" s="153"/>
      <c r="AG894" s="173">
        <v>1962</v>
      </c>
      <c r="AH894" s="173">
        <v>1960</v>
      </c>
      <c r="AI894" s="173"/>
      <c r="AJ894" s="189"/>
      <c r="AK894" s="173"/>
      <c r="AL894" s="317"/>
      <c r="AM894" s="175" t="s">
        <v>67</v>
      </c>
      <c r="AQ894" s="131"/>
      <c r="AU894" s="317"/>
      <c r="AV894" s="390"/>
      <c r="AW894" s="153">
        <f t="shared" ca="1" si="17"/>
        <v>65</v>
      </c>
    </row>
    <row r="895" spans="1:49" s="11" customFormat="1" ht="45" customHeight="1" outlineLevel="1" x14ac:dyDescent="0.2">
      <c r="A895" s="245"/>
      <c r="B895" s="183" t="s">
        <v>55</v>
      </c>
      <c r="C895" s="136" t="s">
        <v>2282</v>
      </c>
      <c r="D895" s="131"/>
      <c r="E895" s="175" t="s">
        <v>56</v>
      </c>
      <c r="F895" s="153" t="s">
        <v>224</v>
      </c>
      <c r="G895" s="131" t="s">
        <v>2283</v>
      </c>
      <c r="H895" s="175" t="s">
        <v>65</v>
      </c>
      <c r="I895" s="183" t="s">
        <v>2284</v>
      </c>
      <c r="J895" s="173">
        <v>1</v>
      </c>
      <c r="K895" s="327"/>
      <c r="L895" s="339">
        <v>1</v>
      </c>
      <c r="M895" s="183">
        <v>643</v>
      </c>
      <c r="N895" s="153">
        <v>1961</v>
      </c>
      <c r="O895" s="216"/>
      <c r="P895" s="163"/>
      <c r="Q895" s="216"/>
      <c r="R895" s="153">
        <v>1960</v>
      </c>
      <c r="S895" s="183" t="s">
        <v>243</v>
      </c>
      <c r="T895" s="184"/>
      <c r="U895" s="189"/>
      <c r="V895" s="125"/>
      <c r="W895" s="352" t="s">
        <v>70</v>
      </c>
      <c r="X895" s="216" t="s">
        <v>64</v>
      </c>
      <c r="Y895" s="216" t="s">
        <v>65</v>
      </c>
      <c r="Z895" s="129"/>
      <c r="AA895" s="214"/>
      <c r="AB895" s="215"/>
      <c r="AC895" s="215"/>
      <c r="AD895" s="153"/>
      <c r="AE895" s="173">
        <v>1963</v>
      </c>
      <c r="AF895" s="173">
        <v>38</v>
      </c>
      <c r="AG895" s="173"/>
      <c r="AH895" s="173"/>
      <c r="AI895" s="173"/>
      <c r="AJ895" s="237">
        <v>22781</v>
      </c>
      <c r="AK895" s="173">
        <v>1960</v>
      </c>
      <c r="AL895" s="317"/>
      <c r="AM895" s="175"/>
      <c r="AN895" s="153"/>
      <c r="AO895" s="153"/>
      <c r="AP895" s="153"/>
      <c r="AQ895" s="131"/>
      <c r="AR895" s="175"/>
      <c r="AS895" s="153"/>
      <c r="AT895" s="153"/>
      <c r="AU895" s="317"/>
      <c r="AV895" s="390"/>
      <c r="AW895" s="153">
        <f t="shared" ca="1" si="17"/>
        <v>65</v>
      </c>
    </row>
    <row r="896" spans="1:49" s="11" customFormat="1" ht="45" customHeight="1" outlineLevel="1" x14ac:dyDescent="0.2">
      <c r="A896" s="245"/>
      <c r="B896" s="183" t="s">
        <v>55</v>
      </c>
      <c r="C896" s="136"/>
      <c r="D896" s="131"/>
      <c r="E896" s="175" t="s">
        <v>688</v>
      </c>
      <c r="F896" s="153" t="s">
        <v>689</v>
      </c>
      <c r="G896" s="131" t="s">
        <v>690</v>
      </c>
      <c r="H896" s="175" t="s">
        <v>65</v>
      </c>
      <c r="I896" s="183" t="s">
        <v>2285</v>
      </c>
      <c r="J896" s="173">
        <v>1</v>
      </c>
      <c r="K896" s="326" t="s">
        <v>61</v>
      </c>
      <c r="L896" s="339">
        <v>1</v>
      </c>
      <c r="M896" s="183">
        <v>644</v>
      </c>
      <c r="N896" s="153">
        <v>1961</v>
      </c>
      <c r="O896" s="216"/>
      <c r="P896" s="163"/>
      <c r="Q896" s="216"/>
      <c r="R896" s="153">
        <v>1960</v>
      </c>
      <c r="S896" s="183" t="s">
        <v>62</v>
      </c>
      <c r="T896" s="184"/>
      <c r="U896" s="189"/>
      <c r="V896" s="125"/>
      <c r="W896" s="352" t="s">
        <v>2286</v>
      </c>
      <c r="X896" s="216" t="s">
        <v>64</v>
      </c>
      <c r="Y896" s="216" t="s">
        <v>65</v>
      </c>
      <c r="Z896" s="129"/>
      <c r="AA896" s="214"/>
      <c r="AB896" s="215">
        <v>22886</v>
      </c>
      <c r="AC896" s="215"/>
      <c r="AD896" s="153"/>
      <c r="AE896" s="173"/>
      <c r="AF896" s="173"/>
      <c r="AG896" s="173">
        <v>1962</v>
      </c>
      <c r="AH896" s="173">
        <v>1960</v>
      </c>
      <c r="AI896" s="173"/>
      <c r="AJ896" s="189"/>
      <c r="AK896" s="173"/>
      <c r="AL896" s="317"/>
      <c r="AM896" s="175" t="s">
        <v>67</v>
      </c>
      <c r="AN896" s="153"/>
      <c r="AO896" s="153" t="s">
        <v>67</v>
      </c>
      <c r="AP896" s="153"/>
      <c r="AQ896" s="131" t="s">
        <v>81</v>
      </c>
      <c r="AR896" s="175"/>
      <c r="AS896" s="153"/>
      <c r="AT896" s="153"/>
      <c r="AU896" s="317"/>
      <c r="AV896" s="390"/>
      <c r="AW896" s="153">
        <f t="shared" ca="1" si="17"/>
        <v>65</v>
      </c>
    </row>
    <row r="897" spans="1:49" ht="45" customHeight="1" outlineLevel="1" x14ac:dyDescent="0.2">
      <c r="A897" s="245"/>
      <c r="B897" s="183" t="s">
        <v>55</v>
      </c>
      <c r="E897" s="175" t="s">
        <v>71</v>
      </c>
      <c r="F897" s="153" t="s">
        <v>351</v>
      </c>
      <c r="G897" s="131" t="s">
        <v>955</v>
      </c>
      <c r="H897" s="175" t="s">
        <v>65</v>
      </c>
      <c r="I897" s="183" t="s">
        <v>2287</v>
      </c>
      <c r="J897" s="173">
        <v>1</v>
      </c>
      <c r="K897" s="326" t="s">
        <v>61</v>
      </c>
      <c r="L897" s="339">
        <v>1</v>
      </c>
      <c r="M897" s="183">
        <v>645</v>
      </c>
      <c r="N897" s="153">
        <v>1961</v>
      </c>
      <c r="P897" s="163"/>
      <c r="R897" s="153">
        <v>1960</v>
      </c>
      <c r="S897" s="183" t="s">
        <v>62</v>
      </c>
      <c r="T897" s="184"/>
      <c r="U897" s="189"/>
      <c r="V897" s="125"/>
      <c r="W897" s="352" t="s">
        <v>2288</v>
      </c>
      <c r="X897" s="216" t="s">
        <v>64</v>
      </c>
      <c r="Y897" s="216" t="s">
        <v>65</v>
      </c>
      <c r="Z897" s="129"/>
      <c r="AA897" s="214"/>
      <c r="AB897" s="215">
        <v>22959</v>
      </c>
      <c r="AC897" s="215"/>
      <c r="AD897" s="153"/>
      <c r="AE897" s="173">
        <v>1961</v>
      </c>
      <c r="AF897" s="173">
        <v>37</v>
      </c>
      <c r="AG897" s="173">
        <v>1962</v>
      </c>
      <c r="AH897" s="173">
        <v>1960</v>
      </c>
      <c r="AI897" s="173"/>
      <c r="AJ897" s="189"/>
      <c r="AK897" s="173"/>
      <c r="AL897" s="317"/>
      <c r="AM897" s="175" t="s">
        <v>67</v>
      </c>
      <c r="AN897" s="153" t="s">
        <v>81</v>
      </c>
      <c r="AO897" s="153" t="s">
        <v>90</v>
      </c>
      <c r="AP897" s="153" t="s">
        <v>81</v>
      </c>
      <c r="AQ897" s="131" t="s">
        <v>81</v>
      </c>
      <c r="AU897" s="317"/>
      <c r="AV897" s="390"/>
      <c r="AW897" s="153">
        <f t="shared" ca="1" si="17"/>
        <v>65</v>
      </c>
    </row>
    <row r="898" spans="1:49" s="11" customFormat="1" ht="45" customHeight="1" outlineLevel="1" collapsed="1" x14ac:dyDescent="0.2">
      <c r="A898" s="245">
        <v>44171</v>
      </c>
      <c r="B898" s="183" t="s">
        <v>198</v>
      </c>
      <c r="C898" s="136" t="s">
        <v>2289</v>
      </c>
      <c r="D898" s="131" t="s">
        <v>2290</v>
      </c>
      <c r="E898" s="175" t="s">
        <v>91</v>
      </c>
      <c r="F898" s="153" t="s">
        <v>187</v>
      </c>
      <c r="G898" s="131" t="s">
        <v>339</v>
      </c>
      <c r="H898" s="175" t="s">
        <v>59</v>
      </c>
      <c r="I898" s="183" t="s">
        <v>2291</v>
      </c>
      <c r="J898" s="173">
        <v>1</v>
      </c>
      <c r="K898" s="327"/>
      <c r="L898" s="339">
        <v>1</v>
      </c>
      <c r="M898" s="183">
        <v>646</v>
      </c>
      <c r="N898" s="153">
        <v>1962</v>
      </c>
      <c r="O898" s="216"/>
      <c r="P898" s="163"/>
      <c r="Q898" s="216"/>
      <c r="R898" s="153">
        <v>1960</v>
      </c>
      <c r="S898" s="183" t="s">
        <v>288</v>
      </c>
      <c r="T898" s="184" t="s">
        <v>982</v>
      </c>
      <c r="U898" s="189"/>
      <c r="V898" s="125"/>
      <c r="W898" s="255" t="s">
        <v>70</v>
      </c>
      <c r="X898" s="216" t="s">
        <v>64</v>
      </c>
      <c r="Y898" s="216" t="s">
        <v>65</v>
      </c>
      <c r="Z898" s="129" t="s">
        <v>66</v>
      </c>
      <c r="AA898" s="214"/>
      <c r="AB898" s="215"/>
      <c r="AC898" s="215"/>
      <c r="AD898" s="153"/>
      <c r="AE898" s="173"/>
      <c r="AF898" s="173"/>
      <c r="AG898" s="173"/>
      <c r="AH898" s="173"/>
      <c r="AI898" s="173"/>
      <c r="AJ898" s="189"/>
      <c r="AK898" s="173"/>
      <c r="AL898" s="317"/>
      <c r="AM898" s="175"/>
      <c r="AN898" s="153"/>
      <c r="AO898" s="153"/>
      <c r="AP898" s="153"/>
      <c r="AQ898" s="131"/>
      <c r="AR898" s="175"/>
      <c r="AS898" s="153"/>
      <c r="AT898" s="153"/>
      <c r="AU898" s="317"/>
      <c r="AV898" s="390"/>
      <c r="AW898" s="153">
        <f t="shared" ca="1" si="17"/>
        <v>64</v>
      </c>
    </row>
    <row r="899" spans="1:49" s="11" customFormat="1" ht="45" customHeight="1" outlineLevel="1" collapsed="1" x14ac:dyDescent="0.2">
      <c r="A899" s="245"/>
      <c r="B899" s="183" t="s">
        <v>55</v>
      </c>
      <c r="C899" s="136"/>
      <c r="D899" s="131" t="s">
        <v>2292</v>
      </c>
      <c r="E899" s="175" t="s">
        <v>91</v>
      </c>
      <c r="F899" s="153" t="s">
        <v>187</v>
      </c>
      <c r="G899" s="131" t="s">
        <v>339</v>
      </c>
      <c r="H899" s="175" t="s">
        <v>65</v>
      </c>
      <c r="I899" s="183" t="s">
        <v>2293</v>
      </c>
      <c r="J899" s="173">
        <v>1</v>
      </c>
      <c r="K899" s="327"/>
      <c r="L899" s="339">
        <v>1</v>
      </c>
      <c r="M899" s="183">
        <v>647</v>
      </c>
      <c r="N899" s="153">
        <v>1962</v>
      </c>
      <c r="O899" s="216"/>
      <c r="P899" s="163"/>
      <c r="Q899" s="216"/>
      <c r="R899" s="153">
        <v>1960</v>
      </c>
      <c r="S899" s="183" t="s">
        <v>243</v>
      </c>
      <c r="T899" s="184"/>
      <c r="U899" s="216">
        <v>43837</v>
      </c>
      <c r="V899" s="125"/>
      <c r="W899" s="352" t="s">
        <v>70</v>
      </c>
      <c r="X899" s="216" t="s">
        <v>64</v>
      </c>
      <c r="Y899" s="216" t="s">
        <v>65</v>
      </c>
      <c r="Z899" s="129"/>
      <c r="AA899" s="214"/>
      <c r="AB899" s="215"/>
      <c r="AC899" s="215"/>
      <c r="AD899" s="153"/>
      <c r="AE899" s="173"/>
      <c r="AF899" s="173"/>
      <c r="AG899" s="173"/>
      <c r="AH899" s="173"/>
      <c r="AI899" s="173"/>
      <c r="AJ899" s="216">
        <v>43837</v>
      </c>
      <c r="AK899" s="173">
        <v>2020</v>
      </c>
      <c r="AL899" s="317"/>
      <c r="AM899" s="175"/>
      <c r="AN899" s="153"/>
      <c r="AO899" s="153"/>
      <c r="AP899" s="153"/>
      <c r="AQ899" s="131"/>
      <c r="AR899" s="175"/>
      <c r="AS899" s="153"/>
      <c r="AT899" s="153"/>
      <c r="AU899" s="317"/>
      <c r="AV899" s="390"/>
      <c r="AW899" s="153">
        <f t="shared" ca="1" si="17"/>
        <v>64</v>
      </c>
    </row>
    <row r="900" spans="1:49" s="11" customFormat="1" ht="45" customHeight="1" outlineLevel="1" collapsed="1" x14ac:dyDescent="0.2">
      <c r="A900" s="245">
        <v>43871</v>
      </c>
      <c r="B900" s="183" t="s">
        <v>55</v>
      </c>
      <c r="C900" s="136" t="s">
        <v>2294</v>
      </c>
      <c r="D900" s="131" t="s">
        <v>2295</v>
      </c>
      <c r="E900" s="175" t="s">
        <v>91</v>
      </c>
      <c r="F900" s="153" t="s">
        <v>187</v>
      </c>
      <c r="G900" s="131" t="s">
        <v>339</v>
      </c>
      <c r="H900" s="175" t="s">
        <v>65</v>
      </c>
      <c r="I900" s="183" t="s">
        <v>2296</v>
      </c>
      <c r="J900" s="173">
        <v>1</v>
      </c>
      <c r="K900" s="327"/>
      <c r="L900" s="339">
        <v>1</v>
      </c>
      <c r="M900" s="183">
        <v>648</v>
      </c>
      <c r="N900" s="153">
        <v>1962</v>
      </c>
      <c r="O900" s="216"/>
      <c r="P900" s="163"/>
      <c r="Q900" s="216"/>
      <c r="R900" s="153">
        <v>1960</v>
      </c>
      <c r="S900" s="183" t="s">
        <v>243</v>
      </c>
      <c r="T900" s="184" t="s">
        <v>1116</v>
      </c>
      <c r="U900" s="216"/>
      <c r="V900" s="125"/>
      <c r="W900" s="352" t="s">
        <v>70</v>
      </c>
      <c r="X900" s="216" t="s">
        <v>64</v>
      </c>
      <c r="Y900" s="216" t="s">
        <v>65</v>
      </c>
      <c r="Z900" s="129"/>
      <c r="AA900" s="214"/>
      <c r="AB900" s="215"/>
      <c r="AC900" s="215"/>
      <c r="AD900" s="153"/>
      <c r="AE900" s="173"/>
      <c r="AF900" s="173"/>
      <c r="AG900" s="173"/>
      <c r="AH900" s="173"/>
      <c r="AI900" s="173"/>
      <c r="AJ900" s="216">
        <v>44438</v>
      </c>
      <c r="AK900" s="173">
        <v>2020</v>
      </c>
      <c r="AL900" s="317"/>
      <c r="AM900" s="175"/>
      <c r="AN900" s="153"/>
      <c r="AO900" s="153"/>
      <c r="AP900" s="153"/>
      <c r="AQ900" s="131"/>
      <c r="AR900" s="175"/>
      <c r="AS900" s="153"/>
      <c r="AT900" s="153"/>
      <c r="AU900" s="317"/>
      <c r="AV900" s="390"/>
      <c r="AW900" s="153">
        <f t="shared" ca="1" si="17"/>
        <v>64</v>
      </c>
    </row>
    <row r="901" spans="1:49" ht="45" customHeight="1" outlineLevel="1" x14ac:dyDescent="0.2">
      <c r="A901" s="245">
        <v>44777</v>
      </c>
      <c r="B901" s="183" t="s">
        <v>198</v>
      </c>
      <c r="C901" s="136" t="s">
        <v>2297</v>
      </c>
      <c r="D901" s="131" t="s">
        <v>2298</v>
      </c>
      <c r="E901" s="175" t="s">
        <v>71</v>
      </c>
      <c r="F901" s="153" t="s">
        <v>425</v>
      </c>
      <c r="G901" s="131" t="s">
        <v>426</v>
      </c>
      <c r="H901" s="175" t="s">
        <v>65</v>
      </c>
      <c r="I901" s="183" t="s">
        <v>2299</v>
      </c>
      <c r="J901" s="173">
        <v>1</v>
      </c>
      <c r="K901" s="326" t="s">
        <v>61</v>
      </c>
      <c r="L901" s="339">
        <v>1</v>
      </c>
      <c r="M901" s="183">
        <v>649</v>
      </c>
      <c r="N901" s="153">
        <v>1962</v>
      </c>
      <c r="P901" s="163"/>
      <c r="R901" s="153">
        <v>1960</v>
      </c>
      <c r="S901" s="183" t="s">
        <v>203</v>
      </c>
      <c r="T901" s="184" t="s">
        <v>982</v>
      </c>
      <c r="U901" s="189"/>
      <c r="V901" s="125"/>
      <c r="W901" s="255" t="s">
        <v>2300</v>
      </c>
      <c r="X901" s="216" t="s">
        <v>64</v>
      </c>
      <c r="Y901" s="216" t="s">
        <v>65</v>
      </c>
      <c r="Z901" s="129"/>
      <c r="AA901" s="214"/>
      <c r="AB901" s="215">
        <v>23599</v>
      </c>
      <c r="AC901" s="215"/>
      <c r="AD901" s="153"/>
      <c r="AG901" s="173">
        <v>1964</v>
      </c>
      <c r="AH901" s="173">
        <v>1960</v>
      </c>
      <c r="AI901" s="173"/>
      <c r="AJ901" s="189"/>
      <c r="AK901" s="173"/>
      <c r="AL901" s="129" t="s">
        <v>2301</v>
      </c>
      <c r="AM901" s="175" t="s">
        <v>67</v>
      </c>
      <c r="AO901" s="153" t="s">
        <v>61</v>
      </c>
      <c r="AP901" s="153" t="s">
        <v>81</v>
      </c>
      <c r="AQ901" s="131" t="s">
        <v>81</v>
      </c>
      <c r="AU901" s="317" t="s">
        <v>2302</v>
      </c>
      <c r="AV901" s="390"/>
      <c r="AW901" s="153">
        <f t="shared" ca="1" si="17"/>
        <v>64</v>
      </c>
    </row>
    <row r="902" spans="1:49" ht="45" customHeight="1" outlineLevel="1" x14ac:dyDescent="0.2">
      <c r="A902" s="245"/>
      <c r="B902" s="183" t="s">
        <v>55</v>
      </c>
      <c r="E902" s="175" t="s">
        <v>71</v>
      </c>
      <c r="F902" s="153" t="s">
        <v>425</v>
      </c>
      <c r="G902" s="131" t="s">
        <v>426</v>
      </c>
      <c r="H902" s="175" t="s">
        <v>65</v>
      </c>
      <c r="I902" s="183" t="s">
        <v>2303</v>
      </c>
      <c r="J902" s="173">
        <v>1</v>
      </c>
      <c r="K902" s="326" t="s">
        <v>61</v>
      </c>
      <c r="L902" s="339">
        <v>1</v>
      </c>
      <c r="M902" s="183">
        <v>650</v>
      </c>
      <c r="N902" s="153">
        <v>1962</v>
      </c>
      <c r="P902" s="163"/>
      <c r="R902" s="153">
        <v>1960</v>
      </c>
      <c r="S902" s="183" t="s">
        <v>62</v>
      </c>
      <c r="T902" s="184"/>
      <c r="U902" s="189"/>
      <c r="V902" s="125"/>
      <c r="W902" s="352" t="s">
        <v>2304</v>
      </c>
      <c r="X902" s="216" t="s">
        <v>64</v>
      </c>
      <c r="Y902" s="216" t="s">
        <v>65</v>
      </c>
      <c r="Z902" s="129"/>
      <c r="AA902" s="214"/>
      <c r="AB902" s="215"/>
      <c r="AC902" s="215">
        <v>23599</v>
      </c>
      <c r="AD902" s="216"/>
      <c r="AG902" s="173">
        <v>1964</v>
      </c>
      <c r="AH902" s="173">
        <v>1960</v>
      </c>
      <c r="AI902" s="173"/>
      <c r="AJ902" s="189"/>
      <c r="AK902" s="173"/>
      <c r="AL902" s="317"/>
      <c r="AM902" s="175" t="s">
        <v>67</v>
      </c>
      <c r="AO902" s="153" t="s">
        <v>144</v>
      </c>
      <c r="AQ902" s="131" t="s">
        <v>112</v>
      </c>
      <c r="AU902" s="382" t="s">
        <v>2305</v>
      </c>
      <c r="AV902" s="396"/>
      <c r="AW902" s="153">
        <f t="shared" ca="1" si="17"/>
        <v>64</v>
      </c>
    </row>
    <row r="903" spans="1:49" ht="65.25" customHeight="1" outlineLevel="1" x14ac:dyDescent="0.2">
      <c r="A903" s="245"/>
      <c r="B903" s="183" t="s">
        <v>55</v>
      </c>
      <c r="C903" s="136" t="s">
        <v>2306</v>
      </c>
      <c r="D903" s="131" t="s">
        <v>2307</v>
      </c>
      <c r="E903" s="318" t="s">
        <v>71</v>
      </c>
      <c r="F903" s="154" t="s">
        <v>425</v>
      </c>
      <c r="G903" s="418" t="s">
        <v>426</v>
      </c>
      <c r="H903" s="318" t="s">
        <v>76</v>
      </c>
      <c r="I903" s="202" t="s">
        <v>2308</v>
      </c>
      <c r="J903" s="173">
        <v>1</v>
      </c>
      <c r="K903" s="326" t="s">
        <v>61</v>
      </c>
      <c r="L903" s="339">
        <v>1</v>
      </c>
      <c r="M903" s="183">
        <v>651</v>
      </c>
      <c r="N903" s="153">
        <v>1962</v>
      </c>
      <c r="P903" s="163"/>
      <c r="R903" s="153">
        <v>1960</v>
      </c>
      <c r="S903" s="183" t="s">
        <v>62</v>
      </c>
      <c r="T903" s="184"/>
      <c r="U903" s="189"/>
      <c r="V903" s="125"/>
      <c r="W903" s="318" t="s">
        <v>2309</v>
      </c>
      <c r="X903" s="283" t="s">
        <v>64</v>
      </c>
      <c r="Y903" s="283" t="s">
        <v>65</v>
      </c>
      <c r="Z903" s="351"/>
      <c r="AA903" s="214">
        <v>40912</v>
      </c>
      <c r="AB903" s="215">
        <v>40912</v>
      </c>
      <c r="AC903" s="215">
        <v>40912</v>
      </c>
      <c r="AD903" s="153"/>
      <c r="AE903" s="173">
        <v>2008</v>
      </c>
      <c r="AF903" s="173">
        <v>57</v>
      </c>
      <c r="AG903" s="173">
        <v>2012</v>
      </c>
      <c r="AH903" s="173">
        <v>2010</v>
      </c>
      <c r="AI903" s="173"/>
      <c r="AJ903" s="189"/>
      <c r="AK903" s="173"/>
      <c r="AL903" s="367"/>
      <c r="AM903" s="175" t="s">
        <v>67</v>
      </c>
      <c r="AO903" s="153" t="s">
        <v>61</v>
      </c>
      <c r="AP903" s="153" t="s">
        <v>81</v>
      </c>
      <c r="AQ903" s="131" t="s">
        <v>81</v>
      </c>
      <c r="AU903" s="317"/>
      <c r="AV903" s="390"/>
      <c r="AW903" s="153">
        <f t="shared" ca="1" si="17"/>
        <v>64</v>
      </c>
    </row>
    <row r="904" spans="1:49" ht="45" customHeight="1" outlineLevel="1" x14ac:dyDescent="0.2">
      <c r="A904" s="245"/>
      <c r="B904" s="183" t="s">
        <v>55</v>
      </c>
      <c r="E904" s="175" t="s">
        <v>71</v>
      </c>
      <c r="F904" s="153" t="s">
        <v>425</v>
      </c>
      <c r="G904" s="131" t="s">
        <v>2310</v>
      </c>
      <c r="H904" s="175" t="s">
        <v>59</v>
      </c>
      <c r="I904" s="183" t="s">
        <v>2311</v>
      </c>
      <c r="J904" s="173">
        <v>1</v>
      </c>
      <c r="K904" s="326" t="s">
        <v>61</v>
      </c>
      <c r="L904" s="339">
        <v>1</v>
      </c>
      <c r="M904" s="183">
        <v>652</v>
      </c>
      <c r="N904" s="153">
        <v>1962</v>
      </c>
      <c r="P904" s="163"/>
      <c r="R904" s="153">
        <v>1960</v>
      </c>
      <c r="S904" s="183" t="s">
        <v>62</v>
      </c>
      <c r="T904" s="184"/>
      <c r="U904" s="189"/>
      <c r="V904" s="125"/>
      <c r="W904" s="352" t="s">
        <v>2312</v>
      </c>
      <c r="X904" s="216" t="s">
        <v>64</v>
      </c>
      <c r="Y904" s="216" t="s">
        <v>65</v>
      </c>
      <c r="Z904" s="129" t="s">
        <v>66</v>
      </c>
      <c r="AA904" s="214"/>
      <c r="AB904" s="215">
        <v>29329</v>
      </c>
      <c r="AC904" s="215">
        <v>29329</v>
      </c>
      <c r="AD904" s="216"/>
      <c r="AE904" s="173">
        <v>1979</v>
      </c>
      <c r="AF904" s="173">
        <v>84</v>
      </c>
      <c r="AG904" s="173">
        <v>1980</v>
      </c>
      <c r="AH904" s="173">
        <v>1980</v>
      </c>
      <c r="AI904" s="173"/>
      <c r="AJ904" s="189"/>
      <c r="AK904" s="173"/>
      <c r="AL904" s="317"/>
      <c r="AM904" s="175" t="s">
        <v>67</v>
      </c>
      <c r="AQ904" s="131"/>
      <c r="AU904" s="317"/>
      <c r="AV904" s="390"/>
      <c r="AW904" s="153">
        <f t="shared" ca="1" si="17"/>
        <v>64</v>
      </c>
    </row>
    <row r="905" spans="1:49" ht="45" customHeight="1" outlineLevel="1" collapsed="1" x14ac:dyDescent="0.2">
      <c r="A905" s="245"/>
      <c r="B905" s="183" t="s">
        <v>55</v>
      </c>
      <c r="E905" s="175" t="s">
        <v>71</v>
      </c>
      <c r="F905" s="153" t="s">
        <v>425</v>
      </c>
      <c r="G905" s="131" t="s">
        <v>2313</v>
      </c>
      <c r="H905" s="175" t="s">
        <v>65</v>
      </c>
      <c r="I905" s="183" t="s">
        <v>2314</v>
      </c>
      <c r="J905" s="173">
        <v>1</v>
      </c>
      <c r="K905" s="326" t="s">
        <v>61</v>
      </c>
      <c r="L905" s="339">
        <v>1</v>
      </c>
      <c r="M905" s="183">
        <v>653</v>
      </c>
      <c r="N905" s="153">
        <v>1962</v>
      </c>
      <c r="P905" s="163"/>
      <c r="R905" s="153">
        <v>1960</v>
      </c>
      <c r="S905" s="183" t="s">
        <v>62</v>
      </c>
      <c r="T905" s="184"/>
      <c r="U905" s="189"/>
      <c r="V905" s="125"/>
      <c r="W905" s="352" t="s">
        <v>2315</v>
      </c>
      <c r="X905" s="216" t="s">
        <v>64</v>
      </c>
      <c r="Y905" s="216" t="s">
        <v>65</v>
      </c>
      <c r="Z905" s="129"/>
      <c r="AA905" s="214"/>
      <c r="AB905" s="215">
        <v>27715</v>
      </c>
      <c r="AC905" s="215"/>
      <c r="AD905" s="153"/>
      <c r="AG905" s="173">
        <v>1975</v>
      </c>
      <c r="AH905" s="173">
        <v>1970</v>
      </c>
      <c r="AI905" s="173"/>
      <c r="AJ905" s="189"/>
      <c r="AK905" s="173"/>
      <c r="AL905" s="317"/>
      <c r="AM905" s="175" t="s">
        <v>67</v>
      </c>
      <c r="AO905" s="153" t="s">
        <v>67</v>
      </c>
      <c r="AQ905" s="131"/>
      <c r="AU905" s="317"/>
      <c r="AV905" s="390"/>
      <c r="AW905" s="153">
        <f t="shared" ca="1" si="17"/>
        <v>64</v>
      </c>
    </row>
    <row r="906" spans="1:49" ht="45" customHeight="1" outlineLevel="1" x14ac:dyDescent="0.2">
      <c r="A906" s="245"/>
      <c r="B906" s="183" t="s">
        <v>55</v>
      </c>
      <c r="C906" s="136" t="s">
        <v>1240</v>
      </c>
      <c r="E906" s="175" t="s">
        <v>91</v>
      </c>
      <c r="F906" s="153" t="s">
        <v>187</v>
      </c>
      <c r="G906" s="131" t="s">
        <v>188</v>
      </c>
      <c r="H906" s="175" t="s">
        <v>189</v>
      </c>
      <c r="I906" s="203" t="s">
        <v>2316</v>
      </c>
      <c r="J906" s="173">
        <v>1</v>
      </c>
      <c r="K906" s="327"/>
      <c r="L906" s="339">
        <v>1</v>
      </c>
      <c r="M906" s="183">
        <v>654</v>
      </c>
      <c r="N906" s="153">
        <v>1962</v>
      </c>
      <c r="P906" s="163"/>
      <c r="R906" s="153">
        <v>1960</v>
      </c>
      <c r="S906" s="183" t="s">
        <v>243</v>
      </c>
      <c r="T906" s="184"/>
      <c r="U906" s="189"/>
      <c r="V906" s="125"/>
      <c r="W906" s="352" t="s">
        <v>70</v>
      </c>
      <c r="X906" s="216" t="s">
        <v>64</v>
      </c>
      <c r="Y906" s="216" t="s">
        <v>189</v>
      </c>
      <c r="Z906" s="129"/>
      <c r="AA906" s="214"/>
      <c r="AB906" s="215"/>
      <c r="AC906" s="215"/>
      <c r="AD906" s="153"/>
      <c r="AI906" s="173"/>
      <c r="AJ906" s="237">
        <v>38044</v>
      </c>
      <c r="AK906" s="173">
        <v>2000</v>
      </c>
      <c r="AL906" s="317"/>
      <c r="AQ906" s="131"/>
      <c r="AU906" s="317"/>
      <c r="AV906" s="390"/>
      <c r="AW906" s="153">
        <f t="shared" ca="1" si="17"/>
        <v>64</v>
      </c>
    </row>
    <row r="907" spans="1:49" ht="45" customHeight="1" outlineLevel="1" x14ac:dyDescent="0.2">
      <c r="A907" s="245"/>
      <c r="B907" s="183" t="s">
        <v>55</v>
      </c>
      <c r="E907" s="175" t="s">
        <v>91</v>
      </c>
      <c r="F907" s="153" t="s">
        <v>92</v>
      </c>
      <c r="G907" s="131" t="s">
        <v>1978</v>
      </c>
      <c r="H907" s="175" t="s">
        <v>59</v>
      </c>
      <c r="I907" s="183" t="s">
        <v>2317</v>
      </c>
      <c r="J907" s="173">
        <v>1</v>
      </c>
      <c r="K907" s="326" t="s">
        <v>61</v>
      </c>
      <c r="L907" s="339">
        <v>1</v>
      </c>
      <c r="M907" s="183">
        <v>655</v>
      </c>
      <c r="N907" s="153">
        <v>1961</v>
      </c>
      <c r="P907" s="163"/>
      <c r="R907" s="153">
        <v>1960</v>
      </c>
      <c r="S907" s="183" t="s">
        <v>62</v>
      </c>
      <c r="T907" s="184"/>
      <c r="U907" s="189"/>
      <c r="V907" s="125"/>
      <c r="W907" s="352" t="s">
        <v>2318</v>
      </c>
      <c r="X907" s="216" t="s">
        <v>64</v>
      </c>
      <c r="Y907" s="216" t="s">
        <v>65</v>
      </c>
      <c r="Z907" s="129" t="s">
        <v>66</v>
      </c>
      <c r="AA907" s="214"/>
      <c r="AB907" s="215">
        <v>22690</v>
      </c>
      <c r="AC907" s="215"/>
      <c r="AD907" s="153"/>
      <c r="AG907" s="173">
        <v>1962</v>
      </c>
      <c r="AH907" s="173">
        <v>1960</v>
      </c>
      <c r="AI907" s="173"/>
      <c r="AJ907" s="189"/>
      <c r="AK907" s="173"/>
      <c r="AL907" s="317"/>
      <c r="AM907" s="175" t="s">
        <v>67</v>
      </c>
      <c r="AO907" s="153" t="s">
        <v>67</v>
      </c>
      <c r="AQ907" s="131" t="s">
        <v>81</v>
      </c>
      <c r="AU907" s="317" t="s">
        <v>1981</v>
      </c>
      <c r="AV907" s="390"/>
      <c r="AW907" s="153">
        <f t="shared" ca="1" si="17"/>
        <v>65</v>
      </c>
    </row>
    <row r="908" spans="1:49" ht="45" customHeight="1" outlineLevel="1" x14ac:dyDescent="0.2">
      <c r="A908" s="245"/>
      <c r="B908" s="183" t="s">
        <v>55</v>
      </c>
      <c r="E908" s="175" t="s">
        <v>91</v>
      </c>
      <c r="F908" s="153" t="s">
        <v>92</v>
      </c>
      <c r="G908" s="131" t="s">
        <v>1978</v>
      </c>
      <c r="H908" s="175" t="s">
        <v>59</v>
      </c>
      <c r="I908" s="183" t="s">
        <v>2319</v>
      </c>
      <c r="J908" s="173">
        <v>1</v>
      </c>
      <c r="K908" s="326" t="s">
        <v>61</v>
      </c>
      <c r="L908" s="339">
        <v>1</v>
      </c>
      <c r="M908" s="183">
        <v>656</v>
      </c>
      <c r="N908" s="153">
        <v>1962</v>
      </c>
      <c r="P908" s="163"/>
      <c r="R908" s="153">
        <v>1960</v>
      </c>
      <c r="S908" s="183" t="s">
        <v>62</v>
      </c>
      <c r="T908" s="184"/>
      <c r="U908" s="189"/>
      <c r="V908" s="125"/>
      <c r="W908" s="352" t="s">
        <v>2320</v>
      </c>
      <c r="X908" s="216" t="s">
        <v>64</v>
      </c>
      <c r="Y908" s="216" t="s">
        <v>65</v>
      </c>
      <c r="Z908" s="129" t="s">
        <v>66</v>
      </c>
      <c r="AA908" s="214"/>
      <c r="AB908" s="215">
        <v>22690</v>
      </c>
      <c r="AC908" s="215"/>
      <c r="AD908" s="153"/>
      <c r="AG908" s="173">
        <v>1962</v>
      </c>
      <c r="AH908" s="173">
        <v>1960</v>
      </c>
      <c r="AI908" s="173"/>
      <c r="AJ908" s="189"/>
      <c r="AK908" s="173"/>
      <c r="AL908" s="317"/>
      <c r="AM908" s="175" t="s">
        <v>67</v>
      </c>
      <c r="AO908" s="153" t="s">
        <v>67</v>
      </c>
      <c r="AQ908" s="131" t="s">
        <v>81</v>
      </c>
      <c r="AU908" s="317" t="s">
        <v>1981</v>
      </c>
      <c r="AV908" s="390"/>
      <c r="AW908" s="153">
        <f t="shared" ca="1" si="17"/>
        <v>64</v>
      </c>
    </row>
    <row r="909" spans="1:49" ht="45" customHeight="1" outlineLevel="1" collapsed="1" x14ac:dyDescent="0.2">
      <c r="A909" s="245"/>
      <c r="B909" s="183" t="s">
        <v>55</v>
      </c>
      <c r="E909" s="175" t="s">
        <v>91</v>
      </c>
      <c r="F909" s="153" t="s">
        <v>92</v>
      </c>
      <c r="G909" s="131" t="s">
        <v>1978</v>
      </c>
      <c r="H909" s="175" t="s">
        <v>59</v>
      </c>
      <c r="I909" s="183" t="s">
        <v>2321</v>
      </c>
      <c r="J909" s="173">
        <v>1</v>
      </c>
      <c r="K909" s="326" t="s">
        <v>61</v>
      </c>
      <c r="L909" s="339">
        <v>1</v>
      </c>
      <c r="M909" s="183">
        <v>657</v>
      </c>
      <c r="N909" s="153">
        <v>1962</v>
      </c>
      <c r="P909" s="163"/>
      <c r="R909" s="153">
        <v>1960</v>
      </c>
      <c r="S909" s="183" t="s">
        <v>62</v>
      </c>
      <c r="T909" s="184"/>
      <c r="U909" s="189"/>
      <c r="V909" s="125"/>
      <c r="W909" s="352" t="s">
        <v>2322</v>
      </c>
      <c r="X909" s="216" t="s">
        <v>64</v>
      </c>
      <c r="Y909" s="216" t="s">
        <v>65</v>
      </c>
      <c r="Z909" s="129" t="s">
        <v>66</v>
      </c>
      <c r="AA909" s="214"/>
      <c r="AB909" s="215">
        <v>22690</v>
      </c>
      <c r="AC909" s="215"/>
      <c r="AD909" s="153"/>
      <c r="AG909" s="173">
        <v>1962</v>
      </c>
      <c r="AH909" s="173">
        <v>1960</v>
      </c>
      <c r="AI909" s="173"/>
      <c r="AJ909" s="189"/>
      <c r="AK909" s="173"/>
      <c r="AL909" s="317"/>
      <c r="AM909" s="175" t="s">
        <v>67</v>
      </c>
      <c r="AO909" s="153" t="s">
        <v>67</v>
      </c>
      <c r="AQ909" s="131" t="s">
        <v>81</v>
      </c>
      <c r="AU909" s="317" t="s">
        <v>1981</v>
      </c>
      <c r="AV909" s="390"/>
      <c r="AW909" s="153">
        <f t="shared" ca="1" si="17"/>
        <v>64</v>
      </c>
    </row>
    <row r="910" spans="1:49" ht="45" customHeight="1" outlineLevel="1" x14ac:dyDescent="0.2">
      <c r="A910" s="245"/>
      <c r="B910" s="183" t="s">
        <v>55</v>
      </c>
      <c r="E910" s="175" t="s">
        <v>91</v>
      </c>
      <c r="F910" s="153" t="s">
        <v>92</v>
      </c>
      <c r="G910" s="131" t="s">
        <v>1978</v>
      </c>
      <c r="H910" s="175" t="s">
        <v>59</v>
      </c>
      <c r="I910" s="183" t="s">
        <v>2323</v>
      </c>
      <c r="J910" s="173">
        <v>1</v>
      </c>
      <c r="K910" s="326" t="s">
        <v>61</v>
      </c>
      <c r="L910" s="339">
        <v>1</v>
      </c>
      <c r="M910" s="183">
        <v>658</v>
      </c>
      <c r="N910" s="153">
        <v>1962</v>
      </c>
      <c r="P910" s="163"/>
      <c r="R910" s="153">
        <v>1960</v>
      </c>
      <c r="S910" s="183" t="s">
        <v>62</v>
      </c>
      <c r="T910" s="184"/>
      <c r="U910" s="189"/>
      <c r="V910" s="125"/>
      <c r="W910" s="352" t="s">
        <v>2324</v>
      </c>
      <c r="X910" s="216" t="s">
        <v>64</v>
      </c>
      <c r="Y910" s="216" t="s">
        <v>65</v>
      </c>
      <c r="Z910" s="129" t="s">
        <v>66</v>
      </c>
      <c r="AA910" s="214"/>
      <c r="AB910" s="215">
        <v>22690</v>
      </c>
      <c r="AC910" s="215"/>
      <c r="AD910" s="153"/>
      <c r="AG910" s="173">
        <v>1962</v>
      </c>
      <c r="AH910" s="173">
        <v>1960</v>
      </c>
      <c r="AI910" s="173"/>
      <c r="AJ910" s="189"/>
      <c r="AK910" s="173"/>
      <c r="AL910" s="317"/>
      <c r="AM910" s="175" t="s">
        <v>67</v>
      </c>
      <c r="AO910" s="153" t="s">
        <v>67</v>
      </c>
      <c r="AQ910" s="131" t="s">
        <v>81</v>
      </c>
      <c r="AU910" s="317" t="s">
        <v>1981</v>
      </c>
      <c r="AV910" s="390"/>
      <c r="AW910" s="153">
        <f t="shared" ca="1" si="17"/>
        <v>64</v>
      </c>
    </row>
    <row r="911" spans="1:49" ht="45" customHeight="1" outlineLevel="1" x14ac:dyDescent="0.2">
      <c r="A911" s="245"/>
      <c r="B911" s="183" t="s">
        <v>55</v>
      </c>
      <c r="E911" s="253" t="s">
        <v>56</v>
      </c>
      <c r="F911" s="157" t="s">
        <v>559</v>
      </c>
      <c r="G911" s="156" t="s">
        <v>824</v>
      </c>
      <c r="H911" s="253" t="s">
        <v>76</v>
      </c>
      <c r="I911" s="185" t="s">
        <v>2325</v>
      </c>
      <c r="J911" s="196">
        <v>1</v>
      </c>
      <c r="K911" s="329" t="s">
        <v>61</v>
      </c>
      <c r="L911" s="342">
        <v>1</v>
      </c>
      <c r="M911" s="185">
        <v>659</v>
      </c>
      <c r="N911" s="157">
        <v>1962</v>
      </c>
      <c r="O911" s="231"/>
      <c r="P911" s="186"/>
      <c r="Q911" s="231"/>
      <c r="R911" s="157">
        <v>1960</v>
      </c>
      <c r="S911" s="185" t="s">
        <v>62</v>
      </c>
      <c r="T911" s="184"/>
      <c r="U911" s="285"/>
      <c r="V911" s="343"/>
      <c r="W911" s="253" t="s">
        <v>2326</v>
      </c>
      <c r="X911" s="231" t="s">
        <v>64</v>
      </c>
      <c r="Y911" s="231" t="s">
        <v>76</v>
      </c>
      <c r="Z911" s="130" t="s">
        <v>890</v>
      </c>
      <c r="AA911" s="222">
        <v>22959</v>
      </c>
      <c r="AB911" s="215">
        <v>22959</v>
      </c>
      <c r="AC911" s="215"/>
      <c r="AD911" s="153"/>
      <c r="AE911" s="173">
        <v>1962</v>
      </c>
      <c r="AF911" s="173">
        <v>40</v>
      </c>
      <c r="AG911" s="173">
        <v>1962</v>
      </c>
      <c r="AH911" s="173">
        <v>1960</v>
      </c>
      <c r="AI911" s="173"/>
      <c r="AJ911" s="189"/>
      <c r="AK911" s="173"/>
      <c r="AL911" s="317"/>
      <c r="AM911" s="175" t="s">
        <v>90</v>
      </c>
      <c r="AO911" s="153" t="s">
        <v>144</v>
      </c>
      <c r="AP911" s="153" t="s">
        <v>81</v>
      </c>
      <c r="AQ911" s="131" t="s">
        <v>81</v>
      </c>
      <c r="AT911" s="153">
        <v>2021</v>
      </c>
      <c r="AU911" s="317" t="s">
        <v>7853</v>
      </c>
      <c r="AV911" s="390"/>
      <c r="AW911" s="153">
        <f t="shared" ca="1" si="17"/>
        <v>64</v>
      </c>
    </row>
    <row r="912" spans="1:49" ht="45" customHeight="1" outlineLevel="1" x14ac:dyDescent="0.2">
      <c r="A912" s="245"/>
      <c r="B912" s="183" t="s">
        <v>55</v>
      </c>
      <c r="C912" s="136" t="s">
        <v>2327</v>
      </c>
      <c r="E912" s="175" t="s">
        <v>71</v>
      </c>
      <c r="F912" s="153" t="s">
        <v>351</v>
      </c>
      <c r="G912" s="131" t="s">
        <v>955</v>
      </c>
      <c r="H912" s="175" t="s">
        <v>65</v>
      </c>
      <c r="I912" s="183" t="s">
        <v>2328</v>
      </c>
      <c r="J912" s="173">
        <v>1</v>
      </c>
      <c r="K912" s="327"/>
      <c r="L912" s="339">
        <v>1</v>
      </c>
      <c r="M912" s="183">
        <v>660</v>
      </c>
      <c r="N912" s="153">
        <v>1962</v>
      </c>
      <c r="P912" s="163"/>
      <c r="R912" s="153">
        <v>1960</v>
      </c>
      <c r="S912" s="183" t="s">
        <v>243</v>
      </c>
      <c r="T912" s="184"/>
      <c r="U912" s="189"/>
      <c r="V912" s="125"/>
      <c r="W912" s="352" t="s">
        <v>70</v>
      </c>
      <c r="X912" s="216" t="s">
        <v>64</v>
      </c>
      <c r="Y912" s="216" t="s">
        <v>65</v>
      </c>
      <c r="Z912" s="129"/>
      <c r="AA912" s="214"/>
      <c r="AB912" s="215"/>
      <c r="AC912" s="215"/>
      <c r="AD912" s="153"/>
      <c r="AI912" s="173"/>
      <c r="AJ912" s="237">
        <v>39595</v>
      </c>
      <c r="AK912" s="173">
        <v>2000</v>
      </c>
      <c r="AL912" s="367" t="s">
        <v>2329</v>
      </c>
      <c r="AQ912" s="131"/>
      <c r="AU912" s="317"/>
      <c r="AV912" s="390"/>
      <c r="AW912" s="153">
        <f t="shared" ca="1" si="17"/>
        <v>64</v>
      </c>
    </row>
    <row r="913" spans="1:49" ht="45" customHeight="1" outlineLevel="1" x14ac:dyDescent="0.2">
      <c r="A913" s="245"/>
      <c r="B913" s="183" t="s">
        <v>198</v>
      </c>
      <c r="C913" s="136" t="s">
        <v>7880</v>
      </c>
      <c r="D913" s="131" t="s">
        <v>984</v>
      </c>
      <c r="E913" s="175" t="s">
        <v>91</v>
      </c>
      <c r="F913" s="153" t="s">
        <v>698</v>
      </c>
      <c r="G913" s="131" t="s">
        <v>980</v>
      </c>
      <c r="H913" s="175" t="s">
        <v>96</v>
      </c>
      <c r="I913" s="183" t="s">
        <v>2330</v>
      </c>
      <c r="J913" s="173">
        <v>1</v>
      </c>
      <c r="K913" s="327"/>
      <c r="L913" s="339">
        <v>1</v>
      </c>
      <c r="M913" s="183">
        <v>661</v>
      </c>
      <c r="N913" s="153">
        <v>1962</v>
      </c>
      <c r="P913" s="163"/>
      <c r="R913" s="153">
        <v>1960</v>
      </c>
      <c r="S913" s="183" t="s">
        <v>923</v>
      </c>
      <c r="T913" s="184"/>
      <c r="U913" s="189"/>
      <c r="V913" s="125"/>
      <c r="W913" s="255" t="s">
        <v>70</v>
      </c>
      <c r="X913" s="216" t="s">
        <v>99</v>
      </c>
      <c r="Y913" s="216" t="s">
        <v>221</v>
      </c>
      <c r="Z913" s="129" t="s">
        <v>66</v>
      </c>
      <c r="AA913" s="214"/>
      <c r="AB913" s="215"/>
      <c r="AC913" s="215"/>
      <c r="AD913" s="153"/>
      <c r="AI913" s="173"/>
      <c r="AJ913" s="189"/>
      <c r="AK913" s="173"/>
      <c r="AQ913" s="131"/>
      <c r="AU913" s="317"/>
      <c r="AV913" s="390"/>
      <c r="AW913" s="153">
        <f t="shared" ref="AW913:AW979" ca="1" si="18">IF(N913&lt;&gt;0,(YEAR( TODAY())-N913),(""))</f>
        <v>64</v>
      </c>
    </row>
    <row r="914" spans="1:49" ht="45" customHeight="1" outlineLevel="1" x14ac:dyDescent="0.2">
      <c r="A914" s="245"/>
      <c r="B914" s="183" t="s">
        <v>2051</v>
      </c>
      <c r="C914" s="136" t="s">
        <v>2331</v>
      </c>
      <c r="D914" s="131" t="s">
        <v>2332</v>
      </c>
      <c r="E914" s="175" t="s">
        <v>91</v>
      </c>
      <c r="F914" s="153" t="s">
        <v>92</v>
      </c>
      <c r="G914" s="131" t="s">
        <v>837</v>
      </c>
      <c r="H914" s="175" t="s">
        <v>292</v>
      </c>
      <c r="I914" s="183" t="s">
        <v>8012</v>
      </c>
      <c r="J914" s="173">
        <v>1</v>
      </c>
      <c r="K914" s="326" t="s">
        <v>61</v>
      </c>
      <c r="L914" s="339">
        <v>1</v>
      </c>
      <c r="M914" s="183">
        <v>662</v>
      </c>
      <c r="N914" s="153">
        <v>1962</v>
      </c>
      <c r="O914" s="216">
        <v>22706</v>
      </c>
      <c r="P914" s="163" t="s">
        <v>2333</v>
      </c>
      <c r="R914" s="153">
        <v>1960</v>
      </c>
      <c r="S914" s="183" t="s">
        <v>203</v>
      </c>
      <c r="T914" s="184"/>
      <c r="U914" s="189"/>
      <c r="V914" s="125"/>
      <c r="W914" s="255" t="s">
        <v>2334</v>
      </c>
      <c r="X914" s="216" t="s">
        <v>64</v>
      </c>
      <c r="Y914" s="216" t="s">
        <v>292</v>
      </c>
      <c r="Z914" s="129"/>
      <c r="AA914" s="214" t="s">
        <v>2335</v>
      </c>
      <c r="AB914" s="215"/>
      <c r="AC914" s="215"/>
      <c r="AD914" s="153"/>
      <c r="AE914" s="173" t="s">
        <v>8158</v>
      </c>
      <c r="AF914" s="173" t="s">
        <v>8159</v>
      </c>
      <c r="AG914" s="173">
        <v>1964</v>
      </c>
      <c r="AH914" s="173">
        <v>1960</v>
      </c>
      <c r="AI914" s="153" t="s">
        <v>2336</v>
      </c>
      <c r="AJ914" s="189"/>
      <c r="AL914" s="317" t="s">
        <v>2337</v>
      </c>
      <c r="AM914" s="175" t="s">
        <v>61</v>
      </c>
      <c r="AN914" s="153" t="s">
        <v>81</v>
      </c>
      <c r="AO914" s="153" t="s">
        <v>108</v>
      </c>
      <c r="AP914" s="153" t="s">
        <v>81</v>
      </c>
      <c r="AQ914" s="131" t="s">
        <v>81</v>
      </c>
      <c r="AR914" s="253" t="s">
        <v>81</v>
      </c>
      <c r="AS914" s="157"/>
      <c r="AT914" s="157" t="s">
        <v>2338</v>
      </c>
      <c r="AU914" s="319" t="s">
        <v>7840</v>
      </c>
      <c r="AV914" s="393"/>
      <c r="AW914" s="153">
        <f t="shared" ca="1" si="18"/>
        <v>64</v>
      </c>
    </row>
    <row r="915" spans="1:49" ht="45" customHeight="1" x14ac:dyDescent="0.2">
      <c r="A915" s="245"/>
      <c r="B915" s="183" t="s">
        <v>55</v>
      </c>
      <c r="C915" s="136" t="s">
        <v>2339</v>
      </c>
      <c r="E915" s="175" t="s">
        <v>71</v>
      </c>
      <c r="F915" s="153" t="s">
        <v>1456</v>
      </c>
      <c r="G915" s="131" t="s">
        <v>2340</v>
      </c>
      <c r="H915" s="175" t="s">
        <v>65</v>
      </c>
      <c r="I915" s="183" t="s">
        <v>2341</v>
      </c>
      <c r="J915" s="173">
        <v>1</v>
      </c>
      <c r="K915" s="327"/>
      <c r="L915" s="339">
        <v>1</v>
      </c>
      <c r="M915" s="183">
        <v>663</v>
      </c>
      <c r="N915" s="153">
        <v>1962</v>
      </c>
      <c r="P915" s="163"/>
      <c r="R915" s="153">
        <v>1960</v>
      </c>
      <c r="S915" s="183" t="s">
        <v>243</v>
      </c>
      <c r="T915" s="184"/>
      <c r="U915" s="189"/>
      <c r="V915" s="125"/>
      <c r="W915" s="352" t="s">
        <v>70</v>
      </c>
      <c r="X915" s="216" t="s">
        <v>64</v>
      </c>
      <c r="Y915" s="216" t="s">
        <v>65</v>
      </c>
      <c r="Z915" s="129"/>
      <c r="AA915" s="214"/>
      <c r="AB915" s="215"/>
      <c r="AC915" s="215"/>
      <c r="AD915" s="153"/>
      <c r="AJ915" s="237">
        <v>22819</v>
      </c>
      <c r="AK915" s="173">
        <v>1960</v>
      </c>
      <c r="AL915" s="317"/>
      <c r="AQ915" s="131"/>
      <c r="AU915" s="317"/>
      <c r="AV915" s="390"/>
      <c r="AW915" s="153">
        <f t="shared" ca="1" si="18"/>
        <v>64</v>
      </c>
    </row>
    <row r="916" spans="1:49" ht="45" customHeight="1" outlineLevel="1" x14ac:dyDescent="0.2">
      <c r="A916" s="245"/>
      <c r="B916" s="183" t="s">
        <v>55</v>
      </c>
      <c r="E916" s="175" t="s">
        <v>71</v>
      </c>
      <c r="F916" s="153" t="s">
        <v>1456</v>
      </c>
      <c r="G916" s="131" t="s">
        <v>1457</v>
      </c>
      <c r="H916" s="175" t="s">
        <v>379</v>
      </c>
      <c r="I916" s="183" t="s">
        <v>2342</v>
      </c>
      <c r="J916" s="284">
        <v>1</v>
      </c>
      <c r="K916" s="326" t="s">
        <v>61</v>
      </c>
      <c r="L916" s="339">
        <v>1</v>
      </c>
      <c r="M916" s="183">
        <v>664</v>
      </c>
      <c r="N916" s="153">
        <v>1962</v>
      </c>
      <c r="P916" s="163"/>
      <c r="R916" s="153">
        <v>1960</v>
      </c>
      <c r="S916" s="183" t="s">
        <v>62</v>
      </c>
      <c r="T916" s="184"/>
      <c r="U916" s="189"/>
      <c r="V916" s="125"/>
      <c r="W916" s="352" t="s">
        <v>2343</v>
      </c>
      <c r="X916" s="216" t="s">
        <v>99</v>
      </c>
      <c r="Y916" s="216" t="s">
        <v>382</v>
      </c>
      <c r="Z916" s="129"/>
      <c r="AA916" s="214"/>
      <c r="AB916" s="215">
        <v>22881</v>
      </c>
      <c r="AC916" s="215"/>
      <c r="AD916" s="153"/>
      <c r="AG916" s="173">
        <v>1962</v>
      </c>
      <c r="AH916" s="173">
        <v>1960</v>
      </c>
      <c r="AI916" s="173"/>
      <c r="AJ916" s="189"/>
      <c r="AK916" s="173"/>
      <c r="AL916" s="317"/>
      <c r="AM916" s="175" t="s">
        <v>67</v>
      </c>
      <c r="AO916" s="153" t="s">
        <v>67</v>
      </c>
      <c r="AQ916" s="131"/>
      <c r="AU916" s="317"/>
      <c r="AV916" s="390"/>
      <c r="AW916" s="153">
        <f t="shared" ca="1" si="18"/>
        <v>64</v>
      </c>
    </row>
    <row r="917" spans="1:49" ht="45" customHeight="1" outlineLevel="1" x14ac:dyDescent="0.2">
      <c r="A917" s="245"/>
      <c r="B917" s="183" t="s">
        <v>55</v>
      </c>
      <c r="E917" s="175" t="s">
        <v>71</v>
      </c>
      <c r="F917" s="153" t="s">
        <v>1456</v>
      </c>
      <c r="G917" s="131" t="s">
        <v>2344</v>
      </c>
      <c r="H917" s="175" t="s">
        <v>65</v>
      </c>
      <c r="I917" s="183" t="s">
        <v>2345</v>
      </c>
      <c r="J917" s="173">
        <v>1</v>
      </c>
      <c r="K917" s="326" t="s">
        <v>61</v>
      </c>
      <c r="L917" s="339">
        <v>1</v>
      </c>
      <c r="M917" s="183">
        <v>665</v>
      </c>
      <c r="N917" s="153">
        <v>1962</v>
      </c>
      <c r="P917" s="163"/>
      <c r="R917" s="153">
        <v>1960</v>
      </c>
      <c r="S917" s="183" t="s">
        <v>62</v>
      </c>
      <c r="T917" s="184"/>
      <c r="U917" s="189"/>
      <c r="V917" s="125"/>
      <c r="W917" s="352" t="s">
        <v>2346</v>
      </c>
      <c r="X917" s="216" t="s">
        <v>64</v>
      </c>
      <c r="Y917" s="216" t="s">
        <v>65</v>
      </c>
      <c r="Z917" s="129"/>
      <c r="AA917" s="214"/>
      <c r="AB917" s="215">
        <v>23544</v>
      </c>
      <c r="AC917" s="215"/>
      <c r="AD917" s="153"/>
      <c r="AG917" s="173">
        <v>1964</v>
      </c>
      <c r="AH917" s="173">
        <v>1960</v>
      </c>
      <c r="AI917" s="173"/>
      <c r="AJ917" s="189"/>
      <c r="AK917" s="173"/>
      <c r="AL917" s="317"/>
      <c r="AM917" s="175" t="s">
        <v>67</v>
      </c>
      <c r="AO917" s="153" t="s">
        <v>144</v>
      </c>
      <c r="AQ917" s="131"/>
      <c r="AU917" s="317" t="s">
        <v>2347</v>
      </c>
      <c r="AV917" s="390"/>
      <c r="AW917" s="153">
        <f t="shared" ca="1" si="18"/>
        <v>64</v>
      </c>
    </row>
    <row r="918" spans="1:49" ht="45" customHeight="1" outlineLevel="1" collapsed="1" x14ac:dyDescent="0.2">
      <c r="A918" s="245"/>
      <c r="B918" s="183" t="s">
        <v>55</v>
      </c>
      <c r="E918" s="175" t="s">
        <v>71</v>
      </c>
      <c r="F918" s="153" t="s">
        <v>1456</v>
      </c>
      <c r="G918" s="131" t="s">
        <v>2348</v>
      </c>
      <c r="H918" s="175" t="s">
        <v>189</v>
      </c>
      <c r="I918" s="183" t="s">
        <v>2349</v>
      </c>
      <c r="J918" s="173">
        <v>1</v>
      </c>
      <c r="K918" s="326" t="s">
        <v>61</v>
      </c>
      <c r="L918" s="339">
        <v>1</v>
      </c>
      <c r="M918" s="183">
        <v>666</v>
      </c>
      <c r="N918" s="153">
        <v>1962</v>
      </c>
      <c r="P918" s="163"/>
      <c r="R918" s="153">
        <v>1960</v>
      </c>
      <c r="S918" s="183" t="s">
        <v>62</v>
      </c>
      <c r="T918" s="184"/>
      <c r="U918" s="189"/>
      <c r="V918" s="125"/>
      <c r="W918" s="352" t="s">
        <v>2350</v>
      </c>
      <c r="X918" s="216" t="s">
        <v>64</v>
      </c>
      <c r="Y918" s="216" t="s">
        <v>189</v>
      </c>
      <c r="Z918" s="129"/>
      <c r="AA918" s="214"/>
      <c r="AB918" s="215">
        <v>23544</v>
      </c>
      <c r="AC918" s="215"/>
      <c r="AD918" s="153"/>
      <c r="AG918" s="173">
        <v>1964</v>
      </c>
      <c r="AH918" s="173">
        <v>1960</v>
      </c>
      <c r="AI918" s="173"/>
      <c r="AJ918" s="189"/>
      <c r="AK918" s="173"/>
      <c r="AL918" s="317"/>
      <c r="AM918" s="175" t="s">
        <v>90</v>
      </c>
      <c r="AQ918" s="131"/>
      <c r="AU918" s="317"/>
      <c r="AV918" s="390"/>
      <c r="AW918" s="153">
        <f t="shared" ca="1" si="18"/>
        <v>64</v>
      </c>
    </row>
    <row r="919" spans="1:49" ht="45" customHeight="1" outlineLevel="1" x14ac:dyDescent="0.2">
      <c r="A919" s="245"/>
      <c r="B919" s="183" t="s">
        <v>55</v>
      </c>
      <c r="E919" s="175" t="s">
        <v>71</v>
      </c>
      <c r="F919" s="153" t="s">
        <v>1456</v>
      </c>
      <c r="G919" s="131" t="s">
        <v>2351</v>
      </c>
      <c r="H919" s="175" t="s">
        <v>379</v>
      </c>
      <c r="I919" s="183" t="s">
        <v>2352</v>
      </c>
      <c r="J919" s="173">
        <v>1</v>
      </c>
      <c r="K919" s="326" t="s">
        <v>61</v>
      </c>
      <c r="L919" s="339">
        <v>1</v>
      </c>
      <c r="M919" s="183">
        <v>667</v>
      </c>
      <c r="N919" s="153">
        <v>1962</v>
      </c>
      <c r="P919" s="163"/>
      <c r="R919" s="153">
        <v>1960</v>
      </c>
      <c r="S919" s="183" t="s">
        <v>62</v>
      </c>
      <c r="T919" s="184"/>
      <c r="U919" s="189"/>
      <c r="V919" s="125"/>
      <c r="W919" s="352" t="s">
        <v>2353</v>
      </c>
      <c r="X919" s="216" t="s">
        <v>99</v>
      </c>
      <c r="Y919" s="216" t="s">
        <v>382</v>
      </c>
      <c r="Z919" s="129"/>
      <c r="AA919" s="214"/>
      <c r="AB919" s="215">
        <v>22881</v>
      </c>
      <c r="AC919" s="215"/>
      <c r="AD919" s="153"/>
      <c r="AG919" s="173">
        <v>1962</v>
      </c>
      <c r="AH919" s="173">
        <v>1960</v>
      </c>
      <c r="AI919" s="173"/>
      <c r="AJ919" s="189"/>
      <c r="AK919" s="173"/>
      <c r="AL919" s="317"/>
      <c r="AM919" s="175" t="s">
        <v>67</v>
      </c>
      <c r="AO919" s="153" t="s">
        <v>67</v>
      </c>
      <c r="AQ919" s="131"/>
      <c r="AU919" s="317"/>
      <c r="AV919" s="390"/>
      <c r="AW919" s="153">
        <f t="shared" ca="1" si="18"/>
        <v>64</v>
      </c>
    </row>
    <row r="920" spans="1:49" ht="45" customHeight="1" outlineLevel="1" x14ac:dyDescent="0.2">
      <c r="A920" s="245"/>
      <c r="B920" s="183" t="s">
        <v>68</v>
      </c>
      <c r="I920" s="183" t="s">
        <v>69</v>
      </c>
      <c r="J920" s="173">
        <v>0</v>
      </c>
      <c r="K920" s="327"/>
      <c r="L920" s="339">
        <v>1</v>
      </c>
      <c r="M920" s="183">
        <v>668</v>
      </c>
      <c r="P920" s="163"/>
      <c r="R920" s="153" t="s">
        <v>68</v>
      </c>
      <c r="S920" s="183" t="s">
        <v>68</v>
      </c>
      <c r="T920" s="184"/>
      <c r="U920" s="189"/>
      <c r="V920" s="125"/>
      <c r="W920" s="255" t="s">
        <v>70</v>
      </c>
      <c r="X920" s="216"/>
      <c r="Y920" s="216"/>
      <c r="Z920" s="129"/>
      <c r="AA920" s="214"/>
      <c r="AB920" s="215"/>
      <c r="AC920" s="215"/>
      <c r="AD920" s="153"/>
      <c r="AI920" s="173"/>
      <c r="AJ920" s="189"/>
      <c r="AK920" s="173"/>
      <c r="AL920" s="317"/>
      <c r="AQ920" s="131"/>
      <c r="AU920" s="317"/>
      <c r="AV920" s="390"/>
      <c r="AW920" s="153" t="str">
        <f t="shared" ca="1" si="18"/>
        <v/>
      </c>
    </row>
    <row r="921" spans="1:49" ht="45" customHeight="1" outlineLevel="1" x14ac:dyDescent="0.2">
      <c r="A921" s="245"/>
      <c r="B921" s="183" t="s">
        <v>55</v>
      </c>
      <c r="E921" s="175" t="s">
        <v>71</v>
      </c>
      <c r="F921" s="153" t="s">
        <v>1456</v>
      </c>
      <c r="G921" s="131" t="s">
        <v>2354</v>
      </c>
      <c r="H921" s="175" t="s">
        <v>487</v>
      </c>
      <c r="I921" s="183" t="s">
        <v>2355</v>
      </c>
      <c r="J921" s="173">
        <v>1</v>
      </c>
      <c r="K921" s="326" t="s">
        <v>61</v>
      </c>
      <c r="L921" s="339">
        <v>1</v>
      </c>
      <c r="M921" s="183">
        <v>669</v>
      </c>
      <c r="N921" s="153">
        <v>1962</v>
      </c>
      <c r="P921" s="163"/>
      <c r="R921" s="153">
        <v>1960</v>
      </c>
      <c r="S921" s="183" t="s">
        <v>62</v>
      </c>
      <c r="T921" s="184"/>
      <c r="U921" s="189"/>
      <c r="V921" s="125"/>
      <c r="W921" s="352" t="s">
        <v>2356</v>
      </c>
      <c r="X921" s="216" t="s">
        <v>64</v>
      </c>
      <c r="Y921" s="216" t="s">
        <v>490</v>
      </c>
      <c r="Z921" s="129"/>
      <c r="AA921" s="214"/>
      <c r="AB921" s="215">
        <v>22881</v>
      </c>
      <c r="AC921" s="215"/>
      <c r="AD921" s="153"/>
      <c r="AG921" s="173">
        <v>1962</v>
      </c>
      <c r="AH921" s="173">
        <v>1960</v>
      </c>
      <c r="AI921" s="173"/>
      <c r="AJ921" s="189"/>
      <c r="AK921" s="173"/>
      <c r="AL921" s="317"/>
      <c r="AM921" s="175" t="s">
        <v>67</v>
      </c>
      <c r="AO921" s="153" t="s">
        <v>67</v>
      </c>
      <c r="AQ921" s="131"/>
      <c r="AU921" s="317"/>
      <c r="AV921" s="390"/>
      <c r="AW921" s="153">
        <f t="shared" ca="1" si="18"/>
        <v>64</v>
      </c>
    </row>
    <row r="922" spans="1:49" ht="45" customHeight="1" outlineLevel="1" x14ac:dyDescent="0.2">
      <c r="A922" s="245"/>
      <c r="B922" s="183" t="s">
        <v>55</v>
      </c>
      <c r="E922" s="175" t="s">
        <v>71</v>
      </c>
      <c r="F922" s="153" t="s">
        <v>1456</v>
      </c>
      <c r="G922" s="131" t="s">
        <v>1457</v>
      </c>
      <c r="H922" s="175" t="s">
        <v>65</v>
      </c>
      <c r="I922" s="183" t="s">
        <v>2357</v>
      </c>
      <c r="J922" s="173">
        <v>1</v>
      </c>
      <c r="K922" s="326" t="s">
        <v>61</v>
      </c>
      <c r="L922" s="339">
        <v>1</v>
      </c>
      <c r="M922" s="183">
        <v>670</v>
      </c>
      <c r="N922" s="153">
        <v>1962</v>
      </c>
      <c r="P922" s="163"/>
      <c r="R922" s="153">
        <v>1960</v>
      </c>
      <c r="S922" s="183" t="s">
        <v>62</v>
      </c>
      <c r="T922" s="184"/>
      <c r="U922" s="189"/>
      <c r="V922" s="125"/>
      <c r="W922" s="352" t="s">
        <v>2358</v>
      </c>
      <c r="X922" s="216" t="s">
        <v>64</v>
      </c>
      <c r="Y922" s="216" t="s">
        <v>65</v>
      </c>
      <c r="Z922" s="129"/>
      <c r="AA922" s="214"/>
      <c r="AB922" s="215">
        <v>23021</v>
      </c>
      <c r="AC922" s="215"/>
      <c r="AD922" s="153"/>
      <c r="AG922" s="173">
        <v>1963</v>
      </c>
      <c r="AH922" s="173">
        <v>1960</v>
      </c>
      <c r="AI922" s="173"/>
      <c r="AJ922" s="189"/>
      <c r="AK922" s="173"/>
      <c r="AL922" s="317"/>
      <c r="AM922" s="175" t="s">
        <v>67</v>
      </c>
      <c r="AQ922" s="131"/>
      <c r="AU922" s="317"/>
      <c r="AV922" s="390"/>
      <c r="AW922" s="153">
        <f t="shared" ca="1" si="18"/>
        <v>64</v>
      </c>
    </row>
    <row r="923" spans="1:49" ht="45" customHeight="1" outlineLevel="1" x14ac:dyDescent="0.2">
      <c r="A923" s="245"/>
      <c r="B923" s="183" t="s">
        <v>55</v>
      </c>
      <c r="E923" s="175" t="s">
        <v>688</v>
      </c>
      <c r="F923" s="153" t="s">
        <v>689</v>
      </c>
      <c r="G923" s="131" t="s">
        <v>690</v>
      </c>
      <c r="H923" s="175" t="s">
        <v>65</v>
      </c>
      <c r="I923" s="183" t="s">
        <v>2359</v>
      </c>
      <c r="J923" s="173">
        <v>1</v>
      </c>
      <c r="K923" s="326" t="s">
        <v>61</v>
      </c>
      <c r="L923" s="339">
        <v>1</v>
      </c>
      <c r="M923" s="183">
        <v>671</v>
      </c>
      <c r="N923" s="153">
        <v>1962</v>
      </c>
      <c r="P923" s="163"/>
      <c r="R923" s="153">
        <v>1960</v>
      </c>
      <c r="S923" s="183" t="s">
        <v>62</v>
      </c>
      <c r="T923" s="184"/>
      <c r="U923" s="189"/>
      <c r="V923" s="125"/>
      <c r="W923" s="352" t="s">
        <v>2360</v>
      </c>
      <c r="X923" s="216" t="s">
        <v>64</v>
      </c>
      <c r="Y923" s="216" t="s">
        <v>65</v>
      </c>
      <c r="Z923" s="129"/>
      <c r="AA923" s="214"/>
      <c r="AB923" s="215">
        <v>23183</v>
      </c>
      <c r="AC923" s="215"/>
      <c r="AD923" s="153"/>
      <c r="AG923" s="173">
        <v>1963</v>
      </c>
      <c r="AH923" s="173">
        <v>1960</v>
      </c>
      <c r="AI923" s="173"/>
      <c r="AJ923" s="189"/>
      <c r="AK923" s="173"/>
      <c r="AL923" s="317"/>
      <c r="AM923" s="175" t="s">
        <v>67</v>
      </c>
      <c r="AO923" s="153" t="s">
        <v>67</v>
      </c>
      <c r="AQ923" s="131" t="s">
        <v>81</v>
      </c>
      <c r="AU923" s="317"/>
      <c r="AV923" s="390"/>
      <c r="AW923" s="153">
        <f t="shared" ca="1" si="18"/>
        <v>64</v>
      </c>
    </row>
    <row r="924" spans="1:49" ht="45" customHeight="1" outlineLevel="1" x14ac:dyDescent="0.2">
      <c r="A924" s="245"/>
      <c r="B924" s="183" t="s">
        <v>55</v>
      </c>
      <c r="E924" s="175" t="s">
        <v>1055</v>
      </c>
      <c r="F924" s="153" t="s">
        <v>2103</v>
      </c>
      <c r="G924" s="131" t="s">
        <v>2104</v>
      </c>
      <c r="H924" s="175" t="s">
        <v>65</v>
      </c>
      <c r="I924" s="183" t="s">
        <v>2361</v>
      </c>
      <c r="J924" s="173">
        <v>1</v>
      </c>
      <c r="K924" s="326" t="s">
        <v>61</v>
      </c>
      <c r="L924" s="339">
        <v>1</v>
      </c>
      <c r="M924" s="183">
        <v>672</v>
      </c>
      <c r="N924" s="153">
        <v>1962</v>
      </c>
      <c r="P924" s="163"/>
      <c r="R924" s="153">
        <v>1960</v>
      </c>
      <c r="S924" s="183" t="s">
        <v>62</v>
      </c>
      <c r="T924" s="184"/>
      <c r="U924" s="189"/>
      <c r="V924" s="125"/>
      <c r="W924" s="352" t="s">
        <v>2362</v>
      </c>
      <c r="X924" s="216" t="s">
        <v>64</v>
      </c>
      <c r="Y924" s="216" t="s">
        <v>65</v>
      </c>
      <c r="Z924" s="129"/>
      <c r="AA924" s="214"/>
      <c r="AB924" s="215"/>
      <c r="AC924" s="215">
        <v>24624</v>
      </c>
      <c r="AD924" s="216"/>
      <c r="AG924" s="173">
        <v>1967</v>
      </c>
      <c r="AH924" s="173">
        <v>1960</v>
      </c>
      <c r="AI924" s="173"/>
      <c r="AJ924" s="189"/>
      <c r="AK924" s="173"/>
      <c r="AL924" s="317"/>
      <c r="AM924" s="175" t="s">
        <v>67</v>
      </c>
      <c r="AO924" s="153" t="s">
        <v>90</v>
      </c>
      <c r="AQ924" s="131" t="s">
        <v>81</v>
      </c>
      <c r="AU924" s="317" t="s">
        <v>2363</v>
      </c>
      <c r="AV924" s="390"/>
      <c r="AW924" s="153">
        <f t="shared" ca="1" si="18"/>
        <v>64</v>
      </c>
    </row>
    <row r="925" spans="1:49" ht="45" customHeight="1" outlineLevel="1" x14ac:dyDescent="0.2">
      <c r="A925" s="245"/>
      <c r="B925" s="183" t="s">
        <v>55</v>
      </c>
      <c r="C925" s="136" t="s">
        <v>2364</v>
      </c>
      <c r="D925" s="131" t="s">
        <v>2365</v>
      </c>
      <c r="E925" s="175" t="s">
        <v>71</v>
      </c>
      <c r="F925" s="153" t="s">
        <v>72</v>
      </c>
      <c r="G925" s="131" t="s">
        <v>77</v>
      </c>
      <c r="H925" s="175" t="s">
        <v>65</v>
      </c>
      <c r="I925" s="183" t="s">
        <v>2366</v>
      </c>
      <c r="J925" s="173">
        <v>1</v>
      </c>
      <c r="K925" s="326"/>
      <c r="L925" s="339">
        <v>1</v>
      </c>
      <c r="M925" s="183">
        <v>673</v>
      </c>
      <c r="N925" s="153">
        <v>1962</v>
      </c>
      <c r="P925" s="163"/>
      <c r="R925" s="153">
        <v>1960</v>
      </c>
      <c r="S925" s="183" t="s">
        <v>243</v>
      </c>
      <c r="T925" s="184"/>
      <c r="U925" s="189"/>
      <c r="V925" s="125"/>
      <c r="W925" s="352" t="s">
        <v>70</v>
      </c>
      <c r="X925" s="216" t="s">
        <v>64</v>
      </c>
      <c r="Y925" s="216" t="s">
        <v>65</v>
      </c>
      <c r="Z925" s="129"/>
      <c r="AA925" s="214"/>
      <c r="AB925" s="215"/>
      <c r="AC925" s="215"/>
      <c r="AD925" s="216"/>
      <c r="AI925" s="173"/>
      <c r="AJ925" s="216">
        <v>43637</v>
      </c>
      <c r="AK925" s="173">
        <v>2010</v>
      </c>
      <c r="AL925" s="317"/>
      <c r="AQ925" s="131"/>
      <c r="AU925" s="317"/>
      <c r="AV925" s="390"/>
      <c r="AW925" s="153">
        <f t="shared" ca="1" si="18"/>
        <v>64</v>
      </c>
    </row>
    <row r="926" spans="1:49" ht="45" customHeight="1" x14ac:dyDescent="0.2">
      <c r="A926" s="245"/>
      <c r="B926" s="183" t="s">
        <v>55</v>
      </c>
      <c r="E926" s="175" t="s">
        <v>71</v>
      </c>
      <c r="F926" s="153" t="s">
        <v>72</v>
      </c>
      <c r="G926" s="131" t="s">
        <v>249</v>
      </c>
      <c r="H926" s="175" t="s">
        <v>292</v>
      </c>
      <c r="I926" s="183" t="s">
        <v>2367</v>
      </c>
      <c r="J926" s="173">
        <v>1</v>
      </c>
      <c r="K926" s="326" t="s">
        <v>61</v>
      </c>
      <c r="L926" s="339">
        <v>1</v>
      </c>
      <c r="M926" s="183">
        <v>674</v>
      </c>
      <c r="N926" s="153">
        <v>1962</v>
      </c>
      <c r="P926" s="163"/>
      <c r="R926" s="153">
        <v>1960</v>
      </c>
      <c r="S926" s="183" t="s">
        <v>62</v>
      </c>
      <c r="T926" s="184"/>
      <c r="U926" s="189"/>
      <c r="V926" s="125"/>
      <c r="W926" s="352" t="s">
        <v>2368</v>
      </c>
      <c r="X926" s="216" t="s">
        <v>64</v>
      </c>
      <c r="Y926" s="216" t="s">
        <v>292</v>
      </c>
      <c r="Z926" s="129"/>
      <c r="AA926" s="214">
        <v>24947</v>
      </c>
      <c r="AB926" s="215">
        <v>24947</v>
      </c>
      <c r="AC926" s="215">
        <v>24947</v>
      </c>
      <c r="AD926" s="216"/>
      <c r="AE926" s="173">
        <v>1968</v>
      </c>
      <c r="AF926" s="173" t="s">
        <v>2369</v>
      </c>
      <c r="AG926" s="173">
        <v>1968</v>
      </c>
      <c r="AH926" s="173">
        <v>1960</v>
      </c>
      <c r="AI926" s="173" t="s">
        <v>2370</v>
      </c>
      <c r="AJ926" s="189"/>
      <c r="AK926" s="173"/>
      <c r="AL926" s="317" t="s">
        <v>2371</v>
      </c>
      <c r="AM926" s="175" t="s">
        <v>61</v>
      </c>
      <c r="AN926" s="153" t="s">
        <v>81</v>
      </c>
      <c r="AO926" s="153" t="s">
        <v>61</v>
      </c>
      <c r="AP926" s="153" t="s">
        <v>81</v>
      </c>
      <c r="AS926" s="153" t="s">
        <v>81</v>
      </c>
      <c r="AT926" s="153">
        <v>1985</v>
      </c>
      <c r="AU926" s="317" t="s">
        <v>2372</v>
      </c>
      <c r="AW926" s="153">
        <f t="shared" ca="1" si="18"/>
        <v>64</v>
      </c>
    </row>
    <row r="927" spans="1:49" ht="45" customHeight="1" collapsed="1" x14ac:dyDescent="0.2">
      <c r="A927" s="245"/>
      <c r="B927" s="183" t="s">
        <v>55</v>
      </c>
      <c r="E927" s="175" t="s">
        <v>71</v>
      </c>
      <c r="F927" s="153" t="s">
        <v>91</v>
      </c>
      <c r="G927" s="131" t="s">
        <v>1164</v>
      </c>
      <c r="H927" s="175" t="s">
        <v>59</v>
      </c>
      <c r="I927" s="183" t="s">
        <v>729</v>
      </c>
      <c r="J927" s="173">
        <v>1</v>
      </c>
      <c r="K927" s="326" t="s">
        <v>61</v>
      </c>
      <c r="L927" s="339">
        <v>1</v>
      </c>
      <c r="M927" s="183">
        <v>675</v>
      </c>
      <c r="N927" s="153">
        <v>1962</v>
      </c>
      <c r="P927" s="163"/>
      <c r="R927" s="153">
        <v>1960</v>
      </c>
      <c r="S927" s="183" t="s">
        <v>62</v>
      </c>
      <c r="T927" s="184"/>
      <c r="U927" s="189"/>
      <c r="V927" s="125"/>
      <c r="W927" s="352" t="s">
        <v>2373</v>
      </c>
      <c r="X927" s="216" t="s">
        <v>64</v>
      </c>
      <c r="Y927" s="216" t="s">
        <v>65</v>
      </c>
      <c r="Z927" s="129" t="s">
        <v>66</v>
      </c>
      <c r="AA927" s="214"/>
      <c r="AB927" s="215">
        <v>22775</v>
      </c>
      <c r="AC927" s="215"/>
      <c r="AD927" s="153"/>
      <c r="AG927" s="173">
        <v>1962</v>
      </c>
      <c r="AH927" s="173">
        <v>1960</v>
      </c>
      <c r="AI927" s="173"/>
      <c r="AJ927" s="189"/>
      <c r="AK927" s="173"/>
      <c r="AL927" s="317"/>
      <c r="AM927" s="175" t="s">
        <v>67</v>
      </c>
      <c r="AO927" s="153" t="s">
        <v>67</v>
      </c>
      <c r="AQ927" s="131" t="s">
        <v>81</v>
      </c>
      <c r="AU927" s="317" t="s">
        <v>1166</v>
      </c>
      <c r="AV927" s="390"/>
      <c r="AW927" s="153">
        <f t="shared" ca="1" si="18"/>
        <v>64</v>
      </c>
    </row>
    <row r="928" spans="1:49" ht="45" customHeight="1" x14ac:dyDescent="0.2">
      <c r="A928" s="245"/>
      <c r="B928" s="183" t="s">
        <v>55</v>
      </c>
      <c r="C928" s="136" t="s">
        <v>2374</v>
      </c>
      <c r="D928" s="131" t="s">
        <v>2375</v>
      </c>
      <c r="E928" s="175" t="s">
        <v>56</v>
      </c>
      <c r="F928" s="153" t="s">
        <v>57</v>
      </c>
      <c r="G928" s="131" t="s">
        <v>2376</v>
      </c>
      <c r="H928" s="175" t="s">
        <v>59</v>
      </c>
      <c r="I928" s="183" t="s">
        <v>2377</v>
      </c>
      <c r="J928" s="173">
        <v>1</v>
      </c>
      <c r="K928" s="327"/>
      <c r="L928" s="339">
        <v>1</v>
      </c>
      <c r="M928" s="183">
        <v>676</v>
      </c>
      <c r="N928" s="153">
        <v>1962</v>
      </c>
      <c r="P928" s="163"/>
      <c r="R928" s="153">
        <v>1960</v>
      </c>
      <c r="S928" s="183" t="s">
        <v>243</v>
      </c>
      <c r="T928" s="184"/>
      <c r="U928" s="189"/>
      <c r="V928" s="125"/>
      <c r="W928" s="352" t="s">
        <v>70</v>
      </c>
      <c r="X928" s="216" t="s">
        <v>64</v>
      </c>
      <c r="Y928" s="216" t="s">
        <v>65</v>
      </c>
      <c r="Z928" s="129" t="s">
        <v>66</v>
      </c>
      <c r="AA928" s="214"/>
      <c r="AB928" s="215"/>
      <c r="AC928" s="215"/>
      <c r="AD928" s="153"/>
      <c r="AI928" s="173"/>
      <c r="AJ928" s="237">
        <v>41737</v>
      </c>
      <c r="AK928" s="173">
        <v>2010</v>
      </c>
      <c r="AL928" s="317"/>
      <c r="AQ928" s="131"/>
      <c r="AU928" s="317"/>
      <c r="AV928" s="390"/>
      <c r="AW928" s="153">
        <f t="shared" ca="1" si="18"/>
        <v>64</v>
      </c>
    </row>
    <row r="929" spans="1:49" ht="45" customHeight="1" collapsed="1" x14ac:dyDescent="0.2">
      <c r="A929" s="245"/>
      <c r="B929" s="183" t="s">
        <v>198</v>
      </c>
      <c r="C929" s="136" t="s">
        <v>2378</v>
      </c>
      <c r="D929" s="131" t="s">
        <v>2379</v>
      </c>
      <c r="E929" s="175" t="s">
        <v>91</v>
      </c>
      <c r="F929" s="153" t="s">
        <v>187</v>
      </c>
      <c r="G929" s="131" t="s">
        <v>2380</v>
      </c>
      <c r="H929" s="175" t="s">
        <v>59</v>
      </c>
      <c r="I929" s="183" t="s">
        <v>2381</v>
      </c>
      <c r="J929" s="173">
        <v>1</v>
      </c>
      <c r="K929" s="327"/>
      <c r="L929" s="339">
        <v>1</v>
      </c>
      <c r="M929" s="183">
        <v>677</v>
      </c>
      <c r="N929" s="153">
        <v>1962</v>
      </c>
      <c r="P929" s="163"/>
      <c r="R929" s="153">
        <v>1960</v>
      </c>
      <c r="S929" s="183" t="s">
        <v>288</v>
      </c>
      <c r="T929" s="184"/>
      <c r="U929" s="189"/>
      <c r="V929" s="125"/>
      <c r="W929" s="255" t="s">
        <v>70</v>
      </c>
      <c r="X929" s="216" t="s">
        <v>64</v>
      </c>
      <c r="Y929" s="216" t="s">
        <v>65</v>
      </c>
      <c r="Z929" s="129" t="s">
        <v>66</v>
      </c>
      <c r="AA929" s="214"/>
      <c r="AB929" s="215"/>
      <c r="AC929" s="215"/>
      <c r="AD929" s="153"/>
      <c r="AI929" s="173"/>
      <c r="AJ929" s="189"/>
      <c r="AK929" s="173"/>
      <c r="AL929" s="317"/>
      <c r="AQ929" s="131"/>
      <c r="AU929" s="317"/>
      <c r="AV929" s="390"/>
      <c r="AW929" s="153">
        <f t="shared" ca="1" si="18"/>
        <v>64</v>
      </c>
    </row>
    <row r="930" spans="1:49" ht="45" customHeight="1" x14ac:dyDescent="0.2">
      <c r="A930" s="245"/>
      <c r="B930" s="183" t="s">
        <v>55</v>
      </c>
      <c r="E930" s="175" t="s">
        <v>91</v>
      </c>
      <c r="F930" s="153" t="s">
        <v>698</v>
      </c>
      <c r="G930" s="131" t="s">
        <v>980</v>
      </c>
      <c r="H930" s="175" t="s">
        <v>189</v>
      </c>
      <c r="I930" s="183" t="s">
        <v>2382</v>
      </c>
      <c r="J930" s="173">
        <v>1</v>
      </c>
      <c r="K930" s="326" t="s">
        <v>61</v>
      </c>
      <c r="L930" s="339">
        <v>1</v>
      </c>
      <c r="M930" s="183">
        <v>678</v>
      </c>
      <c r="N930" s="153">
        <v>1962</v>
      </c>
      <c r="P930" s="163"/>
      <c r="R930" s="153">
        <v>1960</v>
      </c>
      <c r="S930" s="183" t="s">
        <v>62</v>
      </c>
      <c r="T930" s="184"/>
      <c r="U930" s="189"/>
      <c r="V930" s="125"/>
      <c r="W930" s="352" t="s">
        <v>2383</v>
      </c>
      <c r="X930" s="216" t="s">
        <v>64</v>
      </c>
      <c r="Y930" s="216" t="s">
        <v>189</v>
      </c>
      <c r="Z930" s="129"/>
      <c r="AA930" s="214"/>
      <c r="AB930" s="215">
        <v>23194</v>
      </c>
      <c r="AC930" s="215"/>
      <c r="AD930" s="153"/>
      <c r="AE930" s="173">
        <v>1963</v>
      </c>
      <c r="AF930" s="173">
        <v>41</v>
      </c>
      <c r="AG930" s="173">
        <v>1963</v>
      </c>
      <c r="AH930" s="173">
        <v>1960</v>
      </c>
      <c r="AI930" s="173"/>
      <c r="AJ930" s="189"/>
      <c r="AK930" s="173"/>
      <c r="AL930" s="317"/>
      <c r="AM930" s="175" t="s">
        <v>67</v>
      </c>
      <c r="AQ930" s="131"/>
      <c r="AU930" s="317"/>
      <c r="AV930" s="390"/>
      <c r="AW930" s="153">
        <f t="shared" ca="1" si="18"/>
        <v>64</v>
      </c>
    </row>
    <row r="931" spans="1:49" ht="45" customHeight="1" x14ac:dyDescent="0.2">
      <c r="A931" s="245"/>
      <c r="B931" s="183" t="s">
        <v>55</v>
      </c>
      <c r="E931" s="175" t="s">
        <v>71</v>
      </c>
      <c r="F931" s="153" t="s">
        <v>91</v>
      </c>
      <c r="G931" s="131" t="s">
        <v>2384</v>
      </c>
      <c r="H931" s="175" t="s">
        <v>65</v>
      </c>
      <c r="I931" s="183" t="s">
        <v>2385</v>
      </c>
      <c r="J931" s="173">
        <v>1</v>
      </c>
      <c r="K931" s="326" t="s">
        <v>61</v>
      </c>
      <c r="L931" s="339">
        <v>0</v>
      </c>
      <c r="M931" s="183">
        <v>679</v>
      </c>
      <c r="N931" s="153">
        <v>1962</v>
      </c>
      <c r="P931" s="163"/>
      <c r="R931" s="153">
        <v>1960</v>
      </c>
      <c r="S931" s="183" t="s">
        <v>62</v>
      </c>
      <c r="T931" s="184"/>
      <c r="U931" s="189"/>
      <c r="V931" s="125"/>
      <c r="W931" s="352" t="s">
        <v>2386</v>
      </c>
      <c r="X931" s="216" t="s">
        <v>64</v>
      </c>
      <c r="Y931" s="216" t="s">
        <v>65</v>
      </c>
      <c r="Z931" s="129"/>
      <c r="AA931" s="214"/>
      <c r="AB931" s="215">
        <v>22854</v>
      </c>
      <c r="AC931" s="215"/>
      <c r="AD931" s="153"/>
      <c r="AG931" s="173">
        <v>1962</v>
      </c>
      <c r="AH931" s="173">
        <v>1960</v>
      </c>
      <c r="AI931" s="173"/>
      <c r="AJ931" s="189"/>
      <c r="AK931" s="173"/>
      <c r="AL931" s="317"/>
      <c r="AM931" s="175" t="s">
        <v>67</v>
      </c>
      <c r="AQ931" s="131"/>
      <c r="AU931" s="317"/>
      <c r="AV931" s="390"/>
      <c r="AW931" s="153">
        <f t="shared" ca="1" si="18"/>
        <v>64</v>
      </c>
    </row>
    <row r="932" spans="1:49" ht="45" customHeight="1" outlineLevel="1" collapsed="1" x14ac:dyDescent="0.2">
      <c r="A932" s="245"/>
      <c r="B932" s="183" t="s">
        <v>55</v>
      </c>
      <c r="C932" s="136" t="s">
        <v>2387</v>
      </c>
      <c r="E932" s="175" t="s">
        <v>71</v>
      </c>
      <c r="F932" s="153" t="s">
        <v>1456</v>
      </c>
      <c r="G932" s="131" t="s">
        <v>2388</v>
      </c>
      <c r="H932" s="175" t="s">
        <v>379</v>
      </c>
      <c r="I932" s="183" t="s">
        <v>2389</v>
      </c>
      <c r="J932" s="173">
        <v>1</v>
      </c>
      <c r="K932" s="326" t="s">
        <v>61</v>
      </c>
      <c r="L932" s="339">
        <v>1</v>
      </c>
      <c r="M932" s="183">
        <v>680</v>
      </c>
      <c r="N932" s="153">
        <v>1962</v>
      </c>
      <c r="P932" s="163"/>
      <c r="R932" s="153">
        <v>1960</v>
      </c>
      <c r="S932" s="183" t="s">
        <v>62</v>
      </c>
      <c r="T932" s="184"/>
      <c r="U932" s="189"/>
      <c r="V932" s="125"/>
      <c r="W932" s="352" t="s">
        <v>2390</v>
      </c>
      <c r="X932" s="216" t="s">
        <v>64</v>
      </c>
      <c r="Y932" s="216" t="s">
        <v>65</v>
      </c>
      <c r="Z932" s="129"/>
      <c r="AA932" s="214"/>
      <c r="AB932" s="215">
        <v>22881</v>
      </c>
      <c r="AC932" s="215"/>
      <c r="AD932" s="153"/>
      <c r="AG932" s="173">
        <v>1962</v>
      </c>
      <c r="AH932" s="173">
        <v>1960</v>
      </c>
      <c r="AI932" s="173"/>
      <c r="AJ932" s="189"/>
      <c r="AK932" s="173"/>
      <c r="AL932" s="317" t="s">
        <v>2391</v>
      </c>
      <c r="AQ932" s="131"/>
      <c r="AU932" s="317"/>
      <c r="AV932" s="390"/>
      <c r="AW932" s="153">
        <f t="shared" ca="1" si="18"/>
        <v>64</v>
      </c>
    </row>
    <row r="933" spans="1:49" s="10" customFormat="1" ht="45" customHeight="1" outlineLevel="1" x14ac:dyDescent="0.2">
      <c r="A933" s="245"/>
      <c r="B933" s="183" t="s">
        <v>55</v>
      </c>
      <c r="C933" s="136"/>
      <c r="D933" s="131"/>
      <c r="E933" s="175" t="s">
        <v>91</v>
      </c>
      <c r="F933" s="153" t="s">
        <v>92</v>
      </c>
      <c r="G933" s="131" t="s">
        <v>2219</v>
      </c>
      <c r="H933" s="175" t="s">
        <v>65</v>
      </c>
      <c r="I933" s="183" t="s">
        <v>2392</v>
      </c>
      <c r="J933" s="173">
        <v>1</v>
      </c>
      <c r="K933" s="326" t="s">
        <v>61</v>
      </c>
      <c r="L933" s="339">
        <v>1</v>
      </c>
      <c r="M933" s="183">
        <v>681</v>
      </c>
      <c r="N933" s="153">
        <v>1962</v>
      </c>
      <c r="O933" s="216"/>
      <c r="P933" s="163"/>
      <c r="Q933" s="216"/>
      <c r="R933" s="153">
        <v>1960</v>
      </c>
      <c r="S933" s="183" t="s">
        <v>62</v>
      </c>
      <c r="T933" s="184"/>
      <c r="U933" s="189"/>
      <c r="V933" s="125"/>
      <c r="W933" s="352" t="s">
        <v>2393</v>
      </c>
      <c r="X933" s="216" t="s">
        <v>64</v>
      </c>
      <c r="Y933" s="216" t="s">
        <v>65</v>
      </c>
      <c r="Z933" s="129"/>
      <c r="AA933" s="214"/>
      <c r="AB933" s="215">
        <v>23490</v>
      </c>
      <c r="AC933" s="215"/>
      <c r="AD933" s="153"/>
      <c r="AE933" s="173"/>
      <c r="AF933" s="173"/>
      <c r="AG933" s="173">
        <v>1964</v>
      </c>
      <c r="AH933" s="173">
        <v>1960</v>
      </c>
      <c r="AI933" s="173"/>
      <c r="AJ933" s="189"/>
      <c r="AK933" s="173"/>
      <c r="AL933" s="317"/>
      <c r="AM933" s="175" t="s">
        <v>67</v>
      </c>
      <c r="AN933" s="153"/>
      <c r="AO933" s="153"/>
      <c r="AP933" s="153"/>
      <c r="AQ933" s="131"/>
      <c r="AR933" s="175"/>
      <c r="AS933" s="153"/>
      <c r="AT933" s="153"/>
      <c r="AU933" s="317"/>
      <c r="AV933" s="390"/>
      <c r="AW933" s="153">
        <f t="shared" ca="1" si="18"/>
        <v>64</v>
      </c>
    </row>
    <row r="934" spans="1:49" ht="45" customHeight="1" x14ac:dyDescent="0.2">
      <c r="A934" s="245"/>
      <c r="B934" s="183" t="s">
        <v>55</v>
      </c>
      <c r="C934" s="136" t="s">
        <v>2394</v>
      </c>
      <c r="E934" s="175" t="s">
        <v>91</v>
      </c>
      <c r="F934" s="153" t="s">
        <v>187</v>
      </c>
      <c r="G934" s="131" t="s">
        <v>188</v>
      </c>
      <c r="H934" s="175" t="s">
        <v>65</v>
      </c>
      <c r="I934" s="183" t="s">
        <v>2395</v>
      </c>
      <c r="J934" s="173">
        <v>1</v>
      </c>
      <c r="K934" s="327"/>
      <c r="L934" s="339">
        <v>1</v>
      </c>
      <c r="M934" s="185">
        <v>682</v>
      </c>
      <c r="N934" s="153">
        <v>1962</v>
      </c>
      <c r="P934" s="163"/>
      <c r="R934" s="153">
        <v>1960</v>
      </c>
      <c r="S934" s="185" t="s">
        <v>243</v>
      </c>
      <c r="T934" s="184"/>
      <c r="U934" s="189"/>
      <c r="V934" s="125"/>
      <c r="W934" s="352" t="s">
        <v>70</v>
      </c>
      <c r="X934" s="216" t="s">
        <v>64</v>
      </c>
      <c r="Y934" s="216" t="s">
        <v>65</v>
      </c>
      <c r="Z934" s="129"/>
      <c r="AA934" s="214"/>
      <c r="AB934" s="215"/>
      <c r="AC934" s="215"/>
      <c r="AD934" s="153"/>
      <c r="AI934" s="173"/>
      <c r="AJ934" s="237">
        <v>22874</v>
      </c>
      <c r="AK934" s="173">
        <v>1960</v>
      </c>
      <c r="AL934" s="319"/>
      <c r="AQ934" s="131"/>
      <c r="AU934" s="317"/>
      <c r="AV934" s="390"/>
      <c r="AW934" s="153">
        <f t="shared" ca="1" si="18"/>
        <v>64</v>
      </c>
    </row>
    <row r="935" spans="1:49" ht="45" customHeight="1" outlineLevel="1" x14ac:dyDescent="0.2">
      <c r="A935" s="245"/>
      <c r="B935" s="183" t="s">
        <v>55</v>
      </c>
      <c r="E935" s="175" t="s">
        <v>91</v>
      </c>
      <c r="F935" s="153" t="s">
        <v>698</v>
      </c>
      <c r="G935" s="131" t="s">
        <v>879</v>
      </c>
      <c r="H935" s="175" t="s">
        <v>65</v>
      </c>
      <c r="I935" s="183" t="s">
        <v>2396</v>
      </c>
      <c r="J935" s="173">
        <v>1</v>
      </c>
      <c r="K935" s="326" t="s">
        <v>61</v>
      </c>
      <c r="L935" s="339">
        <v>1</v>
      </c>
      <c r="M935" s="183">
        <v>683</v>
      </c>
      <c r="N935" s="153">
        <v>1962</v>
      </c>
      <c r="P935" s="163"/>
      <c r="R935" s="153">
        <v>1960</v>
      </c>
      <c r="S935" s="183" t="s">
        <v>62</v>
      </c>
      <c r="T935" s="184"/>
      <c r="U935" s="189"/>
      <c r="V935" s="125"/>
      <c r="W935" s="352" t="s">
        <v>2397</v>
      </c>
      <c r="X935" s="216" t="s">
        <v>64</v>
      </c>
      <c r="Y935" s="216" t="s">
        <v>65</v>
      </c>
      <c r="Z935" s="129"/>
      <c r="AA935" s="214"/>
      <c r="AB935" s="215">
        <v>23363</v>
      </c>
      <c r="AC935" s="215"/>
      <c r="AD935" s="153"/>
      <c r="AG935" s="173">
        <v>1963</v>
      </c>
      <c r="AH935" s="173">
        <v>1960</v>
      </c>
      <c r="AI935" s="173"/>
      <c r="AJ935" s="189"/>
      <c r="AK935" s="173"/>
      <c r="AL935" s="317"/>
      <c r="AM935" s="175" t="s">
        <v>67</v>
      </c>
      <c r="AQ935" s="131"/>
      <c r="AU935" s="317"/>
      <c r="AV935" s="390"/>
      <c r="AW935" s="153">
        <f t="shared" ca="1" si="18"/>
        <v>64</v>
      </c>
    </row>
    <row r="936" spans="1:49" ht="45" customHeight="1" outlineLevel="1" collapsed="1" x14ac:dyDescent="0.2">
      <c r="A936" s="245"/>
      <c r="B936" s="183" t="s">
        <v>55</v>
      </c>
      <c r="E936" s="175" t="s">
        <v>71</v>
      </c>
      <c r="F936" s="153" t="s">
        <v>180</v>
      </c>
      <c r="G936" s="131" t="s">
        <v>181</v>
      </c>
      <c r="H936" s="175" t="s">
        <v>76</v>
      </c>
      <c r="I936" s="183" t="s">
        <v>2398</v>
      </c>
      <c r="J936" s="173">
        <v>1</v>
      </c>
      <c r="K936" s="326" t="s">
        <v>61</v>
      </c>
      <c r="L936" s="339">
        <v>1</v>
      </c>
      <c r="M936" s="183">
        <v>684</v>
      </c>
      <c r="N936" s="153">
        <v>1962</v>
      </c>
      <c r="P936" s="163"/>
      <c r="R936" s="153">
        <v>1960</v>
      </c>
      <c r="S936" s="183" t="s">
        <v>62</v>
      </c>
      <c r="T936" s="184"/>
      <c r="U936" s="189"/>
      <c r="V936" s="125"/>
      <c r="W936" s="352" t="s">
        <v>2399</v>
      </c>
      <c r="X936" s="216" t="s">
        <v>64</v>
      </c>
      <c r="Y936" s="216" t="s">
        <v>76</v>
      </c>
      <c r="Z936" s="129"/>
      <c r="AA936" s="214">
        <v>23536</v>
      </c>
      <c r="AB936" s="215"/>
      <c r="AC936" s="215"/>
      <c r="AD936" s="153"/>
      <c r="AF936" s="173">
        <v>104</v>
      </c>
      <c r="AG936" s="173">
        <v>1964</v>
      </c>
      <c r="AH936" s="173">
        <v>1960</v>
      </c>
      <c r="AI936" s="173">
        <v>1983</v>
      </c>
      <c r="AJ936" s="189"/>
      <c r="AK936" s="173"/>
      <c r="AL936" s="317" t="s">
        <v>1770</v>
      </c>
      <c r="AM936" s="175" t="s">
        <v>81</v>
      </c>
      <c r="AQ936" s="131"/>
      <c r="AU936" s="317"/>
      <c r="AV936" s="390"/>
      <c r="AW936" s="153">
        <f t="shared" ca="1" si="18"/>
        <v>64</v>
      </c>
    </row>
    <row r="937" spans="1:49" ht="45" customHeight="1" x14ac:dyDescent="0.2">
      <c r="A937" s="245">
        <v>42240</v>
      </c>
      <c r="B937" s="183" t="s">
        <v>198</v>
      </c>
      <c r="C937" s="136" t="s">
        <v>2400</v>
      </c>
      <c r="D937" s="131" t="s">
        <v>2401</v>
      </c>
      <c r="E937" s="175" t="s">
        <v>91</v>
      </c>
      <c r="F937" s="153" t="s">
        <v>92</v>
      </c>
      <c r="G937" s="131" t="s">
        <v>2208</v>
      </c>
      <c r="H937" s="175" t="s">
        <v>59</v>
      </c>
      <c r="I937" s="183" t="s">
        <v>2402</v>
      </c>
      <c r="J937" s="173">
        <v>1</v>
      </c>
      <c r="K937" s="327"/>
      <c r="L937" s="339">
        <v>0</v>
      </c>
      <c r="M937" s="183">
        <v>685</v>
      </c>
      <c r="N937" s="153">
        <v>1962</v>
      </c>
      <c r="P937" s="163"/>
      <c r="R937" s="153">
        <v>1960</v>
      </c>
      <c r="S937" s="183" t="s">
        <v>7867</v>
      </c>
      <c r="T937" s="184" t="s">
        <v>982</v>
      </c>
      <c r="U937" s="189"/>
      <c r="V937" s="125"/>
      <c r="W937" s="255" t="s">
        <v>70</v>
      </c>
      <c r="X937" s="216" t="s">
        <v>64</v>
      </c>
      <c r="Y937" s="216" t="s">
        <v>65</v>
      </c>
      <c r="Z937" s="129" t="s">
        <v>66</v>
      </c>
      <c r="AA937" s="214"/>
      <c r="AB937" s="215"/>
      <c r="AC937" s="215"/>
      <c r="AD937" s="153"/>
      <c r="AI937" s="173"/>
      <c r="AJ937" s="189"/>
      <c r="AK937" s="173"/>
      <c r="AL937" s="317"/>
      <c r="AQ937" s="131"/>
      <c r="AU937" s="317"/>
      <c r="AV937" s="390"/>
      <c r="AW937" s="153">
        <f t="shared" ca="1" si="18"/>
        <v>64</v>
      </c>
    </row>
    <row r="938" spans="1:49" ht="45" customHeight="1" collapsed="1" x14ac:dyDescent="0.2">
      <c r="A938" s="245">
        <v>42240</v>
      </c>
      <c r="B938" s="183" t="s">
        <v>198</v>
      </c>
      <c r="C938" s="136" t="s">
        <v>2403</v>
      </c>
      <c r="D938" s="131" t="s">
        <v>2401</v>
      </c>
      <c r="E938" s="175" t="s">
        <v>91</v>
      </c>
      <c r="F938" s="153" t="s">
        <v>92</v>
      </c>
      <c r="G938" s="131" t="s">
        <v>2208</v>
      </c>
      <c r="H938" s="175" t="s">
        <v>59</v>
      </c>
      <c r="I938" s="183" t="s">
        <v>2404</v>
      </c>
      <c r="J938" s="173">
        <v>1</v>
      </c>
      <c r="K938" s="327"/>
      <c r="L938" s="339">
        <v>1</v>
      </c>
      <c r="M938" s="183">
        <v>685</v>
      </c>
      <c r="N938" s="153">
        <v>1962</v>
      </c>
      <c r="P938" s="163"/>
      <c r="R938" s="153">
        <v>1960</v>
      </c>
      <c r="S938" s="183" t="s">
        <v>7867</v>
      </c>
      <c r="T938" s="184" t="s">
        <v>982</v>
      </c>
      <c r="U938" s="189"/>
      <c r="V938" s="125"/>
      <c r="W938" s="255" t="s">
        <v>70</v>
      </c>
      <c r="X938" s="216" t="s">
        <v>64</v>
      </c>
      <c r="Y938" s="216" t="s">
        <v>65</v>
      </c>
      <c r="Z938" s="129" t="s">
        <v>66</v>
      </c>
      <c r="AA938" s="214"/>
      <c r="AB938" s="215"/>
      <c r="AC938" s="215"/>
      <c r="AD938" s="153"/>
      <c r="AI938" s="173"/>
      <c r="AJ938" s="189"/>
      <c r="AK938" s="173"/>
      <c r="AL938" s="317"/>
      <c r="AQ938" s="131"/>
      <c r="AU938" s="317"/>
      <c r="AV938" s="390"/>
      <c r="AW938" s="153">
        <f t="shared" ca="1" si="18"/>
        <v>64</v>
      </c>
    </row>
    <row r="939" spans="1:49" ht="45" customHeight="1" outlineLevel="1" x14ac:dyDescent="0.2">
      <c r="A939" s="245"/>
      <c r="B939" s="183" t="s">
        <v>55</v>
      </c>
      <c r="C939" s="136" t="s">
        <v>2405</v>
      </c>
      <c r="D939" s="131" t="s">
        <v>2406</v>
      </c>
      <c r="E939" s="175" t="s">
        <v>91</v>
      </c>
      <c r="F939" s="153" t="s">
        <v>92</v>
      </c>
      <c r="G939" s="131" t="s">
        <v>93</v>
      </c>
      <c r="H939" s="175" t="s">
        <v>65</v>
      </c>
      <c r="I939" s="183" t="s">
        <v>2407</v>
      </c>
      <c r="J939" s="173">
        <v>1</v>
      </c>
      <c r="K939" s="327"/>
      <c r="L939" s="339">
        <v>1</v>
      </c>
      <c r="M939" s="183">
        <v>686</v>
      </c>
      <c r="N939" s="153">
        <v>1962</v>
      </c>
      <c r="O939" s="216">
        <v>22944</v>
      </c>
      <c r="P939" s="163" t="s">
        <v>2409</v>
      </c>
      <c r="Q939" s="216" t="s">
        <v>1430</v>
      </c>
      <c r="R939" s="153">
        <v>1960</v>
      </c>
      <c r="S939" s="183" t="s">
        <v>243</v>
      </c>
      <c r="T939" s="184" t="s">
        <v>1116</v>
      </c>
      <c r="V939" s="125"/>
      <c r="W939" s="352" t="s">
        <v>70</v>
      </c>
      <c r="X939" s="216" t="s">
        <v>64</v>
      </c>
      <c r="Y939" s="216" t="s">
        <v>65</v>
      </c>
      <c r="Z939" s="129"/>
      <c r="AA939" s="214"/>
      <c r="AB939" s="215"/>
      <c r="AC939" s="215"/>
      <c r="AD939" s="153"/>
      <c r="AI939" s="173"/>
      <c r="AJ939" s="216">
        <v>44572</v>
      </c>
      <c r="AK939" s="173">
        <v>2020</v>
      </c>
      <c r="AL939" s="317" t="s">
        <v>2410</v>
      </c>
      <c r="AQ939" s="131"/>
      <c r="AV939" s="390"/>
      <c r="AW939" s="153">
        <f t="shared" ca="1" si="18"/>
        <v>64</v>
      </c>
    </row>
    <row r="940" spans="1:49" ht="45" customHeight="1" outlineLevel="1" x14ac:dyDescent="0.2">
      <c r="A940" s="245"/>
      <c r="B940" s="183" t="s">
        <v>55</v>
      </c>
      <c r="C940" s="136" t="s">
        <v>2411</v>
      </c>
      <c r="D940" s="131" t="s">
        <v>2412</v>
      </c>
      <c r="E940" s="175" t="s">
        <v>71</v>
      </c>
      <c r="F940" s="153" t="s">
        <v>180</v>
      </c>
      <c r="G940" s="131" t="s">
        <v>2413</v>
      </c>
      <c r="H940" s="175" t="s">
        <v>65</v>
      </c>
      <c r="I940" s="183" t="s">
        <v>2414</v>
      </c>
      <c r="J940" s="173">
        <v>1</v>
      </c>
      <c r="K940" s="327"/>
      <c r="L940" s="339">
        <v>1</v>
      </c>
      <c r="M940" s="183">
        <v>687</v>
      </c>
      <c r="N940" s="153">
        <v>1962</v>
      </c>
      <c r="P940" s="163"/>
      <c r="R940" s="153">
        <v>1960</v>
      </c>
      <c r="S940" s="183" t="s">
        <v>243</v>
      </c>
      <c r="T940" s="184" t="s">
        <v>1116</v>
      </c>
      <c r="V940" s="125"/>
      <c r="W940" s="352" t="s">
        <v>70</v>
      </c>
      <c r="X940" s="216" t="s">
        <v>64</v>
      </c>
      <c r="Y940" s="216" t="s">
        <v>65</v>
      </c>
      <c r="Z940" s="129"/>
      <c r="AA940" s="214"/>
      <c r="AB940" s="215"/>
      <c r="AC940" s="215"/>
      <c r="AD940" s="153"/>
      <c r="AI940" s="173"/>
      <c r="AJ940" s="216">
        <v>44508</v>
      </c>
      <c r="AK940" s="173">
        <v>2020</v>
      </c>
      <c r="AL940" s="317"/>
      <c r="AQ940" s="131"/>
      <c r="AU940" s="317"/>
      <c r="AV940" s="390"/>
      <c r="AW940" s="153">
        <f t="shared" ca="1" si="18"/>
        <v>64</v>
      </c>
    </row>
    <row r="941" spans="1:49" ht="45" customHeight="1" outlineLevel="1" x14ac:dyDescent="0.2">
      <c r="A941" s="245"/>
      <c r="B941" s="183" t="s">
        <v>55</v>
      </c>
      <c r="D941" s="170" t="s">
        <v>7452</v>
      </c>
      <c r="E941" s="175" t="s">
        <v>71</v>
      </c>
      <c r="F941" s="153" t="s">
        <v>180</v>
      </c>
      <c r="G941" s="131" t="s">
        <v>2413</v>
      </c>
      <c r="H941" s="175" t="s">
        <v>59</v>
      </c>
      <c r="I941" s="183" t="s">
        <v>7453</v>
      </c>
      <c r="J941" s="173">
        <v>1</v>
      </c>
      <c r="K941" s="327"/>
      <c r="L941" s="339">
        <v>1</v>
      </c>
      <c r="M941" s="183" t="s">
        <v>7454</v>
      </c>
      <c r="N941" s="153">
        <v>1962</v>
      </c>
      <c r="P941" s="163"/>
      <c r="R941" s="153">
        <v>1960</v>
      </c>
      <c r="S941" s="183" t="s">
        <v>243</v>
      </c>
      <c r="T941" s="184"/>
      <c r="U941" s="216">
        <v>43959</v>
      </c>
      <c r="V941" s="125"/>
      <c r="W941" s="256"/>
      <c r="X941" s="216" t="s">
        <v>64</v>
      </c>
      <c r="Y941" s="216" t="s">
        <v>65</v>
      </c>
      <c r="Z941" s="129" t="s">
        <v>66</v>
      </c>
      <c r="AA941" s="214"/>
      <c r="AB941" s="215"/>
      <c r="AC941" s="215"/>
      <c r="AD941" s="153"/>
      <c r="AI941" s="173"/>
      <c r="AJ941" s="216">
        <v>43962</v>
      </c>
      <c r="AK941" s="173">
        <v>2020</v>
      </c>
      <c r="AL941" s="317"/>
      <c r="AQ941" s="131"/>
      <c r="AU941" s="317"/>
      <c r="AV941" s="390"/>
      <c r="AW941" s="153">
        <f ca="1">IF(N941&lt;&gt;0,(YEAR( TODAY())-N941),(""))</f>
        <v>64</v>
      </c>
    </row>
    <row r="942" spans="1:49" ht="45" customHeight="1" outlineLevel="1" x14ac:dyDescent="0.2">
      <c r="A942" s="245"/>
      <c r="B942" s="183" t="s">
        <v>55</v>
      </c>
      <c r="C942" s="136" t="s">
        <v>2877</v>
      </c>
      <c r="D942" s="170" t="s">
        <v>7455</v>
      </c>
      <c r="E942" s="175" t="s">
        <v>71</v>
      </c>
      <c r="F942" s="153" t="s">
        <v>180</v>
      </c>
      <c r="G942" s="131" t="s">
        <v>2413</v>
      </c>
      <c r="H942" s="175" t="s">
        <v>59</v>
      </c>
      <c r="I942" s="183" t="s">
        <v>7456</v>
      </c>
      <c r="J942" s="173">
        <v>1</v>
      </c>
      <c r="K942" s="327"/>
      <c r="L942" s="339">
        <v>1</v>
      </c>
      <c r="M942" s="183" t="s">
        <v>7457</v>
      </c>
      <c r="N942" s="153">
        <v>1962</v>
      </c>
      <c r="P942" s="163"/>
      <c r="R942" s="153">
        <v>1960</v>
      </c>
      <c r="S942" s="183" t="s">
        <v>243</v>
      </c>
      <c r="T942" s="184"/>
      <c r="U942" s="216">
        <v>43839</v>
      </c>
      <c r="V942" s="125"/>
      <c r="W942" s="256"/>
      <c r="X942" s="216" t="s">
        <v>64</v>
      </c>
      <c r="Y942" s="216" t="s">
        <v>65</v>
      </c>
      <c r="Z942" s="129" t="s">
        <v>66</v>
      </c>
      <c r="AA942" s="214"/>
      <c r="AB942" s="215"/>
      <c r="AC942" s="215"/>
      <c r="AD942" s="153"/>
      <c r="AI942" s="173"/>
      <c r="AJ942" s="216">
        <v>43845</v>
      </c>
      <c r="AK942" s="173">
        <v>2020</v>
      </c>
      <c r="AL942" s="317"/>
      <c r="AQ942" s="131"/>
      <c r="AU942" s="317"/>
      <c r="AV942" s="390"/>
      <c r="AW942" s="153">
        <f ca="1">IF(N942&lt;&gt;0,(YEAR( TODAY())-N942),(""))</f>
        <v>64</v>
      </c>
    </row>
    <row r="943" spans="1:49" ht="45" customHeight="1" outlineLevel="1" x14ac:dyDescent="0.2">
      <c r="A943" s="245"/>
      <c r="B943" s="183" t="s">
        <v>55</v>
      </c>
      <c r="E943" s="175" t="s">
        <v>71</v>
      </c>
      <c r="F943" s="153" t="s">
        <v>180</v>
      </c>
      <c r="G943" s="131" t="s">
        <v>2413</v>
      </c>
      <c r="H943" s="175" t="s">
        <v>59</v>
      </c>
      <c r="I943" s="183" t="s">
        <v>7458</v>
      </c>
      <c r="J943" s="173">
        <v>1</v>
      </c>
      <c r="K943" s="326" t="s">
        <v>61</v>
      </c>
      <c r="L943" s="339">
        <v>1</v>
      </c>
      <c r="M943" s="183" t="s">
        <v>7459</v>
      </c>
      <c r="N943" s="153">
        <v>1962</v>
      </c>
      <c r="P943" s="163"/>
      <c r="R943" s="153">
        <v>1960</v>
      </c>
      <c r="S943" s="183" t="s">
        <v>62</v>
      </c>
      <c r="T943" s="184"/>
      <c r="U943" s="189"/>
      <c r="V943" s="125"/>
      <c r="W943" s="352" t="s">
        <v>6379</v>
      </c>
      <c r="X943" s="216" t="s">
        <v>64</v>
      </c>
      <c r="Y943" s="216" t="s">
        <v>65</v>
      </c>
      <c r="Z943" s="129" t="s">
        <v>66</v>
      </c>
      <c r="AA943" s="214"/>
      <c r="AB943" s="215">
        <v>30732</v>
      </c>
      <c r="AC943" s="215">
        <v>30732</v>
      </c>
      <c r="AD943" s="216"/>
      <c r="AE943" s="173">
        <v>1983</v>
      </c>
      <c r="AF943" s="173">
        <v>103</v>
      </c>
      <c r="AG943" s="173">
        <v>1984</v>
      </c>
      <c r="AH943" s="173">
        <v>1980</v>
      </c>
      <c r="AI943" s="173"/>
      <c r="AJ943" s="189"/>
      <c r="AK943" s="173"/>
      <c r="AL943" s="317"/>
      <c r="AM943" s="175" t="s">
        <v>67</v>
      </c>
      <c r="AQ943" s="131"/>
      <c r="AU943" s="317"/>
      <c r="AV943" s="390"/>
      <c r="AW943" s="153">
        <f t="shared" ref="AW943" ca="1" si="19">IF(N943&lt;&gt;0,(YEAR( TODAY())-N943),(""))</f>
        <v>64</v>
      </c>
    </row>
    <row r="944" spans="1:49" ht="45" customHeight="1" x14ac:dyDescent="0.2">
      <c r="A944" s="245"/>
      <c r="B944" s="183" t="s">
        <v>55</v>
      </c>
      <c r="E944" s="175" t="s">
        <v>91</v>
      </c>
      <c r="F944" s="153" t="s">
        <v>92</v>
      </c>
      <c r="G944" s="131" t="s">
        <v>93</v>
      </c>
      <c r="H944" s="175" t="s">
        <v>65</v>
      </c>
      <c r="I944" s="183" t="s">
        <v>2415</v>
      </c>
      <c r="J944" s="173">
        <v>1</v>
      </c>
      <c r="K944" s="326" t="s">
        <v>61</v>
      </c>
      <c r="L944" s="339">
        <v>1</v>
      </c>
      <c r="M944" s="183">
        <v>688</v>
      </c>
      <c r="N944" s="153">
        <v>1962</v>
      </c>
      <c r="P944" s="163"/>
      <c r="R944" s="153">
        <v>1960</v>
      </c>
      <c r="S944" s="183" t="s">
        <v>62</v>
      </c>
      <c r="T944" s="184"/>
      <c r="U944" s="189"/>
      <c r="V944" s="125"/>
      <c r="W944" s="352" t="s">
        <v>2416</v>
      </c>
      <c r="X944" s="216" t="s">
        <v>64</v>
      </c>
      <c r="Y944" s="216" t="s">
        <v>65</v>
      </c>
      <c r="Z944" s="129"/>
      <c r="AA944" s="214"/>
      <c r="AB944" s="215">
        <v>24530</v>
      </c>
      <c r="AC944" s="215"/>
      <c r="AD944" s="153"/>
      <c r="AE944" s="173" t="s">
        <v>2417</v>
      </c>
      <c r="AF944" s="173" t="s">
        <v>2418</v>
      </c>
      <c r="AG944" s="173">
        <v>1967</v>
      </c>
      <c r="AH944" s="173">
        <v>1960</v>
      </c>
      <c r="AI944" s="173"/>
      <c r="AJ944" s="189"/>
      <c r="AK944" s="173"/>
      <c r="AL944" s="317"/>
      <c r="AM944" s="175" t="s">
        <v>67</v>
      </c>
      <c r="AO944" s="153" t="s">
        <v>108</v>
      </c>
      <c r="AP944" s="153" t="s">
        <v>112</v>
      </c>
      <c r="AQ944" s="131"/>
      <c r="AR944" s="175" t="s">
        <v>81</v>
      </c>
      <c r="AT944" s="153">
        <v>1980</v>
      </c>
      <c r="AU944" s="131" t="s">
        <v>7839</v>
      </c>
      <c r="AV944" s="390"/>
      <c r="AW944" s="153">
        <f t="shared" ca="1" si="18"/>
        <v>64</v>
      </c>
    </row>
    <row r="945" spans="1:49" ht="45" customHeight="1" outlineLevel="1" x14ac:dyDescent="0.2">
      <c r="A945" s="245"/>
      <c r="B945" s="183" t="s">
        <v>55</v>
      </c>
      <c r="E945" s="175" t="s">
        <v>91</v>
      </c>
      <c r="F945" s="153" t="s">
        <v>92</v>
      </c>
      <c r="G945" s="131" t="s">
        <v>93</v>
      </c>
      <c r="H945" s="175" t="s">
        <v>65</v>
      </c>
      <c r="I945" s="183" t="s">
        <v>2419</v>
      </c>
      <c r="J945" s="173">
        <v>1</v>
      </c>
      <c r="K945" s="326" t="s">
        <v>61</v>
      </c>
      <c r="L945" s="339">
        <v>1</v>
      </c>
      <c r="M945" s="183">
        <v>689</v>
      </c>
      <c r="N945" s="153">
        <v>1962</v>
      </c>
      <c r="P945" s="163"/>
      <c r="R945" s="153">
        <v>1960</v>
      </c>
      <c r="S945" s="183" t="s">
        <v>62</v>
      </c>
      <c r="T945" s="184"/>
      <c r="U945" s="189"/>
      <c r="V945" s="125"/>
      <c r="W945" s="352" t="s">
        <v>2420</v>
      </c>
      <c r="X945" s="216" t="s">
        <v>64</v>
      </c>
      <c r="Y945" s="216" t="s">
        <v>65</v>
      </c>
      <c r="Z945" s="129" t="s">
        <v>66</v>
      </c>
      <c r="AA945" s="214"/>
      <c r="AB945" s="215">
        <v>23589</v>
      </c>
      <c r="AC945" s="215"/>
      <c r="AD945" s="153"/>
      <c r="AE945" s="173" t="s">
        <v>2417</v>
      </c>
      <c r="AF945" s="173" t="s">
        <v>2421</v>
      </c>
      <c r="AG945" s="173">
        <v>1964</v>
      </c>
      <c r="AH945" s="173">
        <v>1960</v>
      </c>
      <c r="AI945" s="173"/>
      <c r="AJ945" s="189"/>
      <c r="AK945" s="173"/>
      <c r="AL945" s="317" t="s">
        <v>2422</v>
      </c>
      <c r="AM945" s="175" t="s">
        <v>67</v>
      </c>
      <c r="AO945" s="153" t="s">
        <v>67</v>
      </c>
      <c r="AP945" s="153" t="s">
        <v>81</v>
      </c>
      <c r="AQ945" s="131" t="s">
        <v>81</v>
      </c>
      <c r="AV945" s="390"/>
      <c r="AW945" s="153">
        <f t="shared" ca="1" si="18"/>
        <v>64</v>
      </c>
    </row>
    <row r="946" spans="1:49" ht="45" customHeight="1" x14ac:dyDescent="0.2">
      <c r="A946" s="245"/>
      <c r="B946" s="183" t="s">
        <v>55</v>
      </c>
      <c r="E946" s="175" t="s">
        <v>91</v>
      </c>
      <c r="F946" s="153" t="s">
        <v>92</v>
      </c>
      <c r="G946" s="131" t="s">
        <v>2219</v>
      </c>
      <c r="H946" s="175" t="s">
        <v>189</v>
      </c>
      <c r="I946" s="183" t="s">
        <v>2423</v>
      </c>
      <c r="J946" s="173">
        <v>1</v>
      </c>
      <c r="K946" s="326" t="s">
        <v>61</v>
      </c>
      <c r="L946" s="339">
        <v>1</v>
      </c>
      <c r="M946" s="183">
        <v>690</v>
      </c>
      <c r="N946" s="153">
        <v>1963</v>
      </c>
      <c r="P946" s="163"/>
      <c r="R946" s="153">
        <v>1960</v>
      </c>
      <c r="S946" s="183" t="s">
        <v>62</v>
      </c>
      <c r="T946" s="184"/>
      <c r="U946" s="189"/>
      <c r="V946" s="125"/>
      <c r="W946" s="352" t="s">
        <v>2424</v>
      </c>
      <c r="X946" s="216" t="s">
        <v>64</v>
      </c>
      <c r="Y946" s="216" t="s">
        <v>189</v>
      </c>
      <c r="Z946" s="129"/>
      <c r="AA946" s="214"/>
      <c r="AB946" s="215">
        <v>29339</v>
      </c>
      <c r="AC946" s="215">
        <v>29339</v>
      </c>
      <c r="AD946" s="216"/>
      <c r="AE946" s="173">
        <v>1979</v>
      </c>
      <c r="AF946" s="173">
        <v>84</v>
      </c>
      <c r="AG946" s="173">
        <v>1980</v>
      </c>
      <c r="AH946" s="173">
        <v>1980</v>
      </c>
      <c r="AI946" s="173"/>
      <c r="AJ946" s="189"/>
      <c r="AK946" s="173"/>
      <c r="AL946" s="317"/>
      <c r="AM946" s="175" t="s">
        <v>67</v>
      </c>
      <c r="AQ946" s="131"/>
      <c r="AU946" s="317"/>
      <c r="AV946" s="390"/>
      <c r="AW946" s="153">
        <f t="shared" ca="1" si="18"/>
        <v>63</v>
      </c>
    </row>
    <row r="947" spans="1:49" ht="45" customHeight="1" x14ac:dyDescent="0.2">
      <c r="A947" s="245"/>
      <c r="B947" s="183" t="s">
        <v>198</v>
      </c>
      <c r="C947" s="136" t="s">
        <v>2425</v>
      </c>
      <c r="D947" s="131" t="s">
        <v>2426</v>
      </c>
      <c r="E947" s="175" t="s">
        <v>71</v>
      </c>
      <c r="F947" s="153" t="s">
        <v>425</v>
      </c>
      <c r="G947" s="131" t="s">
        <v>2034</v>
      </c>
      <c r="H947" s="175" t="s">
        <v>76</v>
      </c>
      <c r="I947" s="183" t="s">
        <v>2427</v>
      </c>
      <c r="J947" s="173">
        <v>1</v>
      </c>
      <c r="K947" s="326"/>
      <c r="L947" s="339">
        <v>1</v>
      </c>
      <c r="M947" s="183">
        <v>691</v>
      </c>
      <c r="N947" s="153">
        <v>1963</v>
      </c>
      <c r="P947" s="163"/>
      <c r="R947" s="153">
        <v>1960</v>
      </c>
      <c r="S947" s="183" t="s">
        <v>288</v>
      </c>
      <c r="T947" s="184"/>
      <c r="U947" s="189"/>
      <c r="V947" s="125"/>
      <c r="W947" s="255" t="s">
        <v>70</v>
      </c>
      <c r="X947" s="216" t="s">
        <v>64</v>
      </c>
      <c r="Y947" s="216"/>
      <c r="Z947" s="129"/>
      <c r="AA947" s="214"/>
      <c r="AB947" s="215"/>
      <c r="AC947" s="215"/>
      <c r="AD947" s="216"/>
      <c r="AI947" s="173"/>
      <c r="AJ947" s="189"/>
      <c r="AK947" s="173"/>
      <c r="AL947" s="317"/>
      <c r="AQ947" s="131"/>
      <c r="AU947" s="317"/>
      <c r="AV947" s="390"/>
      <c r="AW947" s="153">
        <f t="shared" ca="1" si="18"/>
        <v>63</v>
      </c>
    </row>
    <row r="948" spans="1:49" ht="45" customHeight="1" collapsed="1" x14ac:dyDescent="0.2">
      <c r="A948" s="245"/>
      <c r="B948" s="183" t="s">
        <v>55</v>
      </c>
      <c r="C948" s="136" t="s">
        <v>1322</v>
      </c>
      <c r="D948" s="131" t="s">
        <v>2428</v>
      </c>
      <c r="E948" s="175" t="s">
        <v>56</v>
      </c>
      <c r="F948" s="153" t="s">
        <v>57</v>
      </c>
      <c r="G948" s="131" t="s">
        <v>464</v>
      </c>
      <c r="H948" s="175" t="s">
        <v>65</v>
      </c>
      <c r="I948" s="203" t="s">
        <v>2429</v>
      </c>
      <c r="J948" s="173">
        <v>1</v>
      </c>
      <c r="K948" s="326"/>
      <c r="L948" s="339">
        <v>1</v>
      </c>
      <c r="M948" s="183">
        <v>692</v>
      </c>
      <c r="N948" s="153">
        <v>1963</v>
      </c>
      <c r="P948" s="163"/>
      <c r="R948" s="153">
        <v>1960</v>
      </c>
      <c r="S948" s="183" t="s">
        <v>243</v>
      </c>
      <c r="T948" s="184"/>
      <c r="U948" s="189"/>
      <c r="V948" s="125"/>
      <c r="W948" s="352" t="s">
        <v>70</v>
      </c>
      <c r="X948" s="216" t="s">
        <v>64</v>
      </c>
      <c r="Y948" s="216" t="s">
        <v>65</v>
      </c>
      <c r="Z948" s="129"/>
      <c r="AA948" s="214"/>
      <c r="AB948" s="215"/>
      <c r="AC948" s="215"/>
      <c r="AD948" s="216"/>
      <c r="AI948" s="173"/>
      <c r="AJ948" s="237">
        <v>41878</v>
      </c>
      <c r="AK948" s="173">
        <v>2010</v>
      </c>
      <c r="AL948" s="317"/>
      <c r="AQ948" s="131"/>
      <c r="AU948" s="317"/>
      <c r="AV948" s="390"/>
      <c r="AW948" s="153">
        <f t="shared" ca="1" si="18"/>
        <v>63</v>
      </c>
    </row>
    <row r="949" spans="1:49" ht="45" customHeight="1" x14ac:dyDescent="0.2">
      <c r="A949" s="245"/>
      <c r="B949" s="183" t="s">
        <v>55</v>
      </c>
      <c r="E949" s="175" t="s">
        <v>688</v>
      </c>
      <c r="F949" s="153" t="s">
        <v>2430</v>
      </c>
      <c r="G949" s="131" t="s">
        <v>2431</v>
      </c>
      <c r="H949" s="175" t="s">
        <v>65</v>
      </c>
      <c r="I949" s="183" t="s">
        <v>2432</v>
      </c>
      <c r="J949" s="173">
        <v>1</v>
      </c>
      <c r="K949" s="326" t="s">
        <v>61</v>
      </c>
      <c r="L949" s="339">
        <v>1</v>
      </c>
      <c r="M949" s="183">
        <v>693</v>
      </c>
      <c r="N949" s="153">
        <v>1963</v>
      </c>
      <c r="P949" s="163"/>
      <c r="R949" s="153">
        <v>1960</v>
      </c>
      <c r="S949" s="183" t="s">
        <v>62</v>
      </c>
      <c r="T949" s="184"/>
      <c r="U949" s="189"/>
      <c r="V949" s="125"/>
      <c r="W949" s="352" t="s">
        <v>2433</v>
      </c>
      <c r="X949" s="216" t="s">
        <v>64</v>
      </c>
      <c r="Y949" s="216" t="s">
        <v>65</v>
      </c>
      <c r="Z949" s="129"/>
      <c r="AA949" s="214"/>
      <c r="AB949" s="215">
        <v>24461</v>
      </c>
      <c r="AC949" s="215"/>
      <c r="AD949" s="153"/>
      <c r="AG949" s="173">
        <v>1966</v>
      </c>
      <c r="AH949" s="173">
        <v>1960</v>
      </c>
      <c r="AI949" s="173"/>
      <c r="AJ949" s="189"/>
      <c r="AK949" s="173"/>
      <c r="AL949" s="317"/>
      <c r="AM949" s="175" t="s">
        <v>67</v>
      </c>
      <c r="AN949" s="153" t="s">
        <v>81</v>
      </c>
      <c r="AO949" s="153" t="s">
        <v>67</v>
      </c>
      <c r="AP949" s="153" t="s">
        <v>81</v>
      </c>
      <c r="AQ949" s="131" t="s">
        <v>81</v>
      </c>
      <c r="AU949" s="317"/>
      <c r="AV949" s="390"/>
      <c r="AW949" s="153">
        <f t="shared" ca="1" si="18"/>
        <v>63</v>
      </c>
    </row>
    <row r="950" spans="1:49" ht="45" customHeight="1" x14ac:dyDescent="0.2">
      <c r="A950" s="245"/>
      <c r="B950" s="183" t="s">
        <v>55</v>
      </c>
      <c r="C950" s="136" t="s">
        <v>2434</v>
      </c>
      <c r="E950" s="175" t="s">
        <v>71</v>
      </c>
      <c r="F950" s="153" t="s">
        <v>351</v>
      </c>
      <c r="G950" s="131" t="s">
        <v>955</v>
      </c>
      <c r="H950" s="175" t="s">
        <v>65</v>
      </c>
      <c r="I950" s="183" t="s">
        <v>2435</v>
      </c>
      <c r="J950" s="173">
        <v>1</v>
      </c>
      <c r="K950" s="327"/>
      <c r="L950" s="339">
        <v>1</v>
      </c>
      <c r="M950" s="183">
        <v>694</v>
      </c>
      <c r="N950" s="153">
        <v>1963</v>
      </c>
      <c r="P950" s="163"/>
      <c r="R950" s="153">
        <v>1960</v>
      </c>
      <c r="S950" s="183" t="s">
        <v>243</v>
      </c>
      <c r="T950" s="184"/>
      <c r="U950" s="189"/>
      <c r="V950" s="125"/>
      <c r="W950" s="352" t="s">
        <v>70</v>
      </c>
      <c r="X950" s="216" t="s">
        <v>64</v>
      </c>
      <c r="Y950" s="216" t="s">
        <v>65</v>
      </c>
      <c r="Z950" s="129"/>
      <c r="AA950" s="214"/>
      <c r="AB950" s="215"/>
      <c r="AC950" s="215"/>
      <c r="AD950" s="153"/>
      <c r="AI950" s="173"/>
      <c r="AJ950" s="237">
        <v>35639</v>
      </c>
      <c r="AK950" s="173">
        <v>1990</v>
      </c>
      <c r="AL950" s="317" t="s">
        <v>2436</v>
      </c>
      <c r="AQ950" s="131"/>
      <c r="AU950" s="317"/>
      <c r="AV950" s="390"/>
      <c r="AW950" s="153">
        <f t="shared" ca="1" si="18"/>
        <v>63</v>
      </c>
    </row>
    <row r="951" spans="1:49" ht="45" customHeight="1" x14ac:dyDescent="0.2">
      <c r="A951" s="245"/>
      <c r="B951" s="183" t="s">
        <v>55</v>
      </c>
      <c r="C951" s="136" t="s">
        <v>2437</v>
      </c>
      <c r="E951" s="175" t="s">
        <v>71</v>
      </c>
      <c r="F951" s="153" t="s">
        <v>883</v>
      </c>
      <c r="G951" s="131" t="s">
        <v>884</v>
      </c>
      <c r="H951" s="175" t="s">
        <v>65</v>
      </c>
      <c r="I951" s="183" t="s">
        <v>2438</v>
      </c>
      <c r="J951" s="173">
        <v>1</v>
      </c>
      <c r="K951" s="327"/>
      <c r="L951" s="339">
        <v>1</v>
      </c>
      <c r="M951" s="183">
        <v>695</v>
      </c>
      <c r="N951" s="153">
        <v>1963</v>
      </c>
      <c r="P951" s="163"/>
      <c r="R951" s="153">
        <v>1960</v>
      </c>
      <c r="S951" s="183" t="s">
        <v>243</v>
      </c>
      <c r="T951" s="184"/>
      <c r="U951" s="189"/>
      <c r="V951" s="125"/>
      <c r="W951" s="352" t="s">
        <v>70</v>
      </c>
      <c r="X951" s="216" t="s">
        <v>64</v>
      </c>
      <c r="Y951" s="216" t="s">
        <v>65</v>
      </c>
      <c r="Z951" s="129"/>
      <c r="AA951" s="214"/>
      <c r="AB951" s="215"/>
      <c r="AC951" s="215"/>
      <c r="AD951" s="153"/>
      <c r="AI951" s="173"/>
      <c r="AJ951" s="237">
        <v>35639</v>
      </c>
      <c r="AK951" s="173">
        <v>1990</v>
      </c>
      <c r="AL951" s="317"/>
      <c r="AQ951" s="131"/>
      <c r="AU951" s="317"/>
      <c r="AV951" s="390"/>
      <c r="AW951" s="153">
        <f t="shared" ca="1" si="18"/>
        <v>63</v>
      </c>
    </row>
    <row r="952" spans="1:49" ht="45" customHeight="1" collapsed="1" x14ac:dyDescent="0.2">
      <c r="A952" s="245"/>
      <c r="B952" s="183" t="s">
        <v>55</v>
      </c>
      <c r="C952" s="136" t="s">
        <v>2439</v>
      </c>
      <c r="D952" s="131" t="s">
        <v>2440</v>
      </c>
      <c r="E952" s="175" t="s">
        <v>71</v>
      </c>
      <c r="F952" s="153" t="s">
        <v>1456</v>
      </c>
      <c r="G952" s="131" t="s">
        <v>1457</v>
      </c>
      <c r="H952" s="175" t="s">
        <v>65</v>
      </c>
      <c r="I952" s="183" t="s">
        <v>2441</v>
      </c>
      <c r="J952" s="173">
        <v>1</v>
      </c>
      <c r="K952" s="327"/>
      <c r="L952" s="339">
        <v>1</v>
      </c>
      <c r="M952" s="183">
        <v>696</v>
      </c>
      <c r="N952" s="153">
        <v>1963</v>
      </c>
      <c r="O952" s="216">
        <v>23807</v>
      </c>
      <c r="P952" s="163" t="s">
        <v>2442</v>
      </c>
      <c r="Q952" s="216" t="s">
        <v>1430</v>
      </c>
      <c r="R952" s="153">
        <v>1960</v>
      </c>
      <c r="S952" s="183" t="s">
        <v>243</v>
      </c>
      <c r="T952" s="184"/>
      <c r="U952" s="189"/>
      <c r="V952" s="125"/>
      <c r="W952" s="352" t="s">
        <v>70</v>
      </c>
      <c r="X952" s="216" t="s">
        <v>64</v>
      </c>
      <c r="Y952" s="216" t="s">
        <v>65</v>
      </c>
      <c r="Z952" s="129"/>
      <c r="AA952" s="214"/>
      <c r="AB952" s="215"/>
      <c r="AC952" s="215"/>
      <c r="AD952" s="153"/>
      <c r="AI952" s="173"/>
      <c r="AJ952" s="216">
        <v>42192</v>
      </c>
      <c r="AK952" s="173">
        <v>2010</v>
      </c>
      <c r="AL952" s="317"/>
      <c r="AQ952" s="131"/>
      <c r="AU952" s="317"/>
      <c r="AV952" s="390"/>
      <c r="AW952" s="153">
        <f t="shared" ca="1" si="18"/>
        <v>63</v>
      </c>
    </row>
    <row r="953" spans="1:49" ht="45" customHeight="1" outlineLevel="1" collapsed="1" x14ac:dyDescent="0.2">
      <c r="A953" s="245"/>
      <c r="B953" s="183" t="s">
        <v>55</v>
      </c>
      <c r="C953" s="136" t="s">
        <v>2443</v>
      </c>
      <c r="D953" s="131" t="s">
        <v>2444</v>
      </c>
      <c r="E953" s="175" t="s">
        <v>71</v>
      </c>
      <c r="F953" s="153" t="s">
        <v>224</v>
      </c>
      <c r="G953" s="131" t="s">
        <v>228</v>
      </c>
      <c r="H953" s="175" t="s">
        <v>65</v>
      </c>
      <c r="I953" s="183" t="s">
        <v>2445</v>
      </c>
      <c r="J953" s="173">
        <v>1</v>
      </c>
      <c r="K953" s="327"/>
      <c r="L953" s="339">
        <v>1</v>
      </c>
      <c r="M953" s="183">
        <v>697</v>
      </c>
      <c r="N953" s="153">
        <v>1963</v>
      </c>
      <c r="P953" s="163"/>
      <c r="R953" s="153">
        <v>1960</v>
      </c>
      <c r="S953" s="183" t="s">
        <v>243</v>
      </c>
      <c r="T953" s="184" t="s">
        <v>1116</v>
      </c>
      <c r="V953" s="125"/>
      <c r="W953" s="352" t="s">
        <v>70</v>
      </c>
      <c r="X953" s="216" t="s">
        <v>64</v>
      </c>
      <c r="Y953" s="216" t="s">
        <v>65</v>
      </c>
      <c r="Z953" s="129"/>
      <c r="AA953" s="214"/>
      <c r="AB953" s="215"/>
      <c r="AC953" s="215"/>
      <c r="AD953" s="153"/>
      <c r="AI953" s="173"/>
      <c r="AJ953" s="216">
        <v>44511</v>
      </c>
      <c r="AK953" s="173">
        <v>2020</v>
      </c>
      <c r="AL953" s="317"/>
      <c r="AQ953" s="131"/>
      <c r="AU953" s="317"/>
      <c r="AV953" s="390"/>
      <c r="AW953" s="153">
        <f t="shared" ca="1" si="18"/>
        <v>63</v>
      </c>
    </row>
    <row r="954" spans="1:49" ht="45" customHeight="1" x14ac:dyDescent="0.2">
      <c r="A954" s="245"/>
      <c r="B954" s="183" t="s">
        <v>55</v>
      </c>
      <c r="C954" s="136" t="s">
        <v>2120</v>
      </c>
      <c r="E954" s="175" t="s">
        <v>71</v>
      </c>
      <c r="F954" s="153" t="s">
        <v>1209</v>
      </c>
      <c r="G954" s="131" t="s">
        <v>2446</v>
      </c>
      <c r="H954" s="175" t="s">
        <v>65</v>
      </c>
      <c r="I954" s="183" t="s">
        <v>2447</v>
      </c>
      <c r="J954" s="173">
        <v>1</v>
      </c>
      <c r="K954" s="327"/>
      <c r="L954" s="339">
        <v>1</v>
      </c>
      <c r="M954" s="183">
        <v>698</v>
      </c>
      <c r="N954" s="153">
        <v>1963</v>
      </c>
      <c r="P954" s="163"/>
      <c r="R954" s="153">
        <v>1960</v>
      </c>
      <c r="S954" s="183" t="s">
        <v>243</v>
      </c>
      <c r="T954" s="184"/>
      <c r="U954" s="189"/>
      <c r="V954" s="125"/>
      <c r="W954" s="352" t="s">
        <v>70</v>
      </c>
      <c r="X954" s="216" t="s">
        <v>64</v>
      </c>
      <c r="Y954" s="216" t="s">
        <v>65</v>
      </c>
      <c r="Z954" s="129"/>
      <c r="AA954" s="214"/>
      <c r="AB954" s="215"/>
      <c r="AC954" s="215"/>
      <c r="AD954" s="153"/>
      <c r="AI954" s="173"/>
      <c r="AJ954" s="237">
        <v>41354</v>
      </c>
      <c r="AK954" s="173">
        <v>2010</v>
      </c>
      <c r="AL954" s="317"/>
      <c r="AQ954" s="131"/>
      <c r="AU954" s="317"/>
      <c r="AV954" s="390"/>
      <c r="AW954" s="153">
        <f t="shared" ca="1" si="18"/>
        <v>63</v>
      </c>
    </row>
    <row r="955" spans="1:49" ht="45" customHeight="1" collapsed="1" x14ac:dyDescent="0.2">
      <c r="A955" s="245"/>
      <c r="B955" s="183" t="s">
        <v>55</v>
      </c>
      <c r="C955" s="136" t="s">
        <v>2120</v>
      </c>
      <c r="E955" s="175" t="s">
        <v>71</v>
      </c>
      <c r="F955" s="153" t="s">
        <v>1209</v>
      </c>
      <c r="G955" s="131" t="s">
        <v>1210</v>
      </c>
      <c r="H955" s="175" t="s">
        <v>65</v>
      </c>
      <c r="I955" s="203" t="s">
        <v>2448</v>
      </c>
      <c r="J955" s="173">
        <v>1</v>
      </c>
      <c r="K955" s="327"/>
      <c r="L955" s="339">
        <v>1</v>
      </c>
      <c r="M955" s="183">
        <v>699</v>
      </c>
      <c r="N955" s="153">
        <v>1963</v>
      </c>
      <c r="P955" s="163"/>
      <c r="R955" s="153">
        <v>1960</v>
      </c>
      <c r="S955" s="183" t="s">
        <v>243</v>
      </c>
      <c r="T955" s="184"/>
      <c r="U955" s="189"/>
      <c r="V955" s="125"/>
      <c r="W955" s="352" t="s">
        <v>70</v>
      </c>
      <c r="X955" s="216" t="s">
        <v>64</v>
      </c>
      <c r="Y955" s="216" t="s">
        <v>65</v>
      </c>
      <c r="Z955" s="129"/>
      <c r="AA955" s="214"/>
      <c r="AB955" s="215"/>
      <c r="AC955" s="215"/>
      <c r="AD955" s="153"/>
      <c r="AI955" s="173"/>
      <c r="AJ955" s="237">
        <v>37701</v>
      </c>
      <c r="AK955" s="173">
        <v>2010</v>
      </c>
      <c r="AL955" s="317"/>
      <c r="AQ955" s="131"/>
      <c r="AU955" s="317"/>
      <c r="AV955" s="390"/>
      <c r="AW955" s="153">
        <f t="shared" ca="1" si="18"/>
        <v>63</v>
      </c>
    </row>
    <row r="956" spans="1:49" ht="45" customHeight="1" x14ac:dyDescent="0.2">
      <c r="A956" s="307">
        <v>45891</v>
      </c>
      <c r="B956" s="183" t="s">
        <v>198</v>
      </c>
      <c r="C956" s="141" t="s">
        <v>2449</v>
      </c>
      <c r="D956" s="155" t="s">
        <v>2450</v>
      </c>
      <c r="E956" s="175" t="s">
        <v>91</v>
      </c>
      <c r="F956" s="153" t="s">
        <v>187</v>
      </c>
      <c r="G956" s="131" t="s">
        <v>188</v>
      </c>
      <c r="H956" s="175" t="s">
        <v>65</v>
      </c>
      <c r="I956" s="183" t="s">
        <v>2451</v>
      </c>
      <c r="J956" s="173">
        <v>1</v>
      </c>
      <c r="K956" s="331"/>
      <c r="L956" s="339">
        <v>1</v>
      </c>
      <c r="M956" s="183">
        <v>700</v>
      </c>
      <c r="N956" s="153">
        <v>1963</v>
      </c>
      <c r="P956" s="163"/>
      <c r="R956" s="153">
        <v>1960</v>
      </c>
      <c r="S956" s="183" t="s">
        <v>288</v>
      </c>
      <c r="T956" s="184" t="s">
        <v>982</v>
      </c>
      <c r="U956" s="189"/>
      <c r="V956" s="125"/>
      <c r="W956" s="255" t="s">
        <v>70</v>
      </c>
      <c r="X956" s="216" t="s">
        <v>64</v>
      </c>
      <c r="Y956" s="216" t="s">
        <v>65</v>
      </c>
      <c r="Z956" s="129"/>
      <c r="AA956" s="224"/>
      <c r="AB956" s="225"/>
      <c r="AC956" s="225"/>
      <c r="AD956" s="167"/>
      <c r="AE956" s="227"/>
      <c r="AG956" s="227"/>
      <c r="AH956" s="227"/>
      <c r="AI956" s="227"/>
      <c r="AJ956" s="232"/>
      <c r="AK956" s="227"/>
      <c r="AL956" s="317"/>
      <c r="AO956" s="167"/>
      <c r="AP956" s="167"/>
      <c r="AQ956" s="155"/>
      <c r="AR956" s="234"/>
      <c r="AS956" s="167"/>
      <c r="AT956" s="167"/>
      <c r="AU956" s="322"/>
      <c r="AV956" s="394"/>
      <c r="AW956" s="153">
        <f t="shared" ca="1" si="18"/>
        <v>63</v>
      </c>
    </row>
    <row r="957" spans="1:49" ht="45" customHeight="1" collapsed="1" x14ac:dyDescent="0.2">
      <c r="A957" s="245"/>
      <c r="B957" s="183" t="s">
        <v>55</v>
      </c>
      <c r="C957" s="136" t="s">
        <v>1240</v>
      </c>
      <c r="E957" s="175" t="s">
        <v>91</v>
      </c>
      <c r="F957" s="153" t="s">
        <v>92</v>
      </c>
      <c r="G957" s="131" t="s">
        <v>1678</v>
      </c>
      <c r="H957" s="175" t="s">
        <v>65</v>
      </c>
      <c r="I957" s="203" t="s">
        <v>2452</v>
      </c>
      <c r="J957" s="173">
        <v>1</v>
      </c>
      <c r="K957" s="327"/>
      <c r="L957" s="339">
        <v>1</v>
      </c>
      <c r="M957" s="183">
        <v>701</v>
      </c>
      <c r="N957" s="153">
        <v>1963</v>
      </c>
      <c r="P957" s="163"/>
      <c r="R957" s="153">
        <v>1960</v>
      </c>
      <c r="S957" s="183" t="s">
        <v>243</v>
      </c>
      <c r="T957" s="184"/>
      <c r="U957" s="189">
        <v>38044</v>
      </c>
      <c r="V957" s="125"/>
      <c r="W957" s="352" t="s">
        <v>70</v>
      </c>
      <c r="X957" s="216" t="s">
        <v>64</v>
      </c>
      <c r="Y957" s="216" t="s">
        <v>65</v>
      </c>
      <c r="Z957" s="129"/>
      <c r="AA957" s="214"/>
      <c r="AB957" s="215"/>
      <c r="AC957" s="215"/>
      <c r="AD957" s="153"/>
      <c r="AI957" s="173"/>
      <c r="AJ957" s="237">
        <v>38044</v>
      </c>
      <c r="AK957" s="173">
        <v>2000</v>
      </c>
      <c r="AL957" s="317"/>
      <c r="AQ957" s="131"/>
      <c r="AU957" s="317"/>
      <c r="AV957" s="390"/>
      <c r="AW957" s="153">
        <f t="shared" ca="1" si="18"/>
        <v>63</v>
      </c>
    </row>
    <row r="958" spans="1:49" ht="45" customHeight="1" collapsed="1" x14ac:dyDescent="0.2">
      <c r="A958" s="245"/>
      <c r="B958" s="183" t="s">
        <v>55</v>
      </c>
      <c r="C958" s="136" t="s">
        <v>2453</v>
      </c>
      <c r="D958" s="131" t="s">
        <v>2454</v>
      </c>
      <c r="E958" s="175" t="s">
        <v>91</v>
      </c>
      <c r="F958" s="153" t="s">
        <v>92</v>
      </c>
      <c r="G958" s="131" t="s">
        <v>2219</v>
      </c>
      <c r="H958" s="175" t="s">
        <v>65</v>
      </c>
      <c r="I958" s="183" t="s">
        <v>2455</v>
      </c>
      <c r="J958" s="173">
        <v>1</v>
      </c>
      <c r="K958" s="327"/>
      <c r="L958" s="339">
        <v>1</v>
      </c>
      <c r="M958" s="183">
        <v>702</v>
      </c>
      <c r="N958" s="153">
        <v>1963</v>
      </c>
      <c r="P958" s="163"/>
      <c r="R958" s="153">
        <v>1960</v>
      </c>
      <c r="S958" s="183" t="s">
        <v>243</v>
      </c>
      <c r="T958" s="184"/>
      <c r="U958" s="189">
        <v>41540</v>
      </c>
      <c r="V958" s="125"/>
      <c r="W958" s="352" t="s">
        <v>70</v>
      </c>
      <c r="X958" s="216" t="s">
        <v>64</v>
      </c>
      <c r="Y958" s="216" t="s">
        <v>65</v>
      </c>
      <c r="Z958" s="129"/>
      <c r="AA958" s="214"/>
      <c r="AB958" s="215"/>
      <c r="AC958" s="215"/>
      <c r="AD958" s="153"/>
      <c r="AI958" s="173"/>
      <c r="AJ958" s="237">
        <v>41540</v>
      </c>
      <c r="AK958" s="173">
        <v>2010</v>
      </c>
      <c r="AL958" s="317"/>
      <c r="AQ958" s="131"/>
      <c r="AU958" s="317"/>
      <c r="AV958" s="390"/>
      <c r="AW958" s="153">
        <f t="shared" ca="1" si="18"/>
        <v>63</v>
      </c>
    </row>
    <row r="959" spans="1:49" ht="45" customHeight="1" x14ac:dyDescent="0.2">
      <c r="A959" s="245"/>
      <c r="B959" s="183" t="s">
        <v>55</v>
      </c>
      <c r="E959" s="175" t="s">
        <v>56</v>
      </c>
      <c r="F959" s="153" t="s">
        <v>57</v>
      </c>
      <c r="G959" s="131" t="s">
        <v>464</v>
      </c>
      <c r="H959" s="175" t="s">
        <v>65</v>
      </c>
      <c r="I959" s="183" t="s">
        <v>2456</v>
      </c>
      <c r="J959" s="173">
        <v>1</v>
      </c>
      <c r="K959" s="326" t="s">
        <v>61</v>
      </c>
      <c r="L959" s="339">
        <v>1</v>
      </c>
      <c r="M959" s="183">
        <v>703</v>
      </c>
      <c r="N959" s="153">
        <v>1963</v>
      </c>
      <c r="P959" s="163"/>
      <c r="R959" s="153">
        <v>1960</v>
      </c>
      <c r="S959" s="183" t="s">
        <v>62</v>
      </c>
      <c r="T959" s="184"/>
      <c r="U959" s="189"/>
      <c r="V959" s="125"/>
      <c r="W959" s="352" t="s">
        <v>2457</v>
      </c>
      <c r="X959" s="216" t="s">
        <v>64</v>
      </c>
      <c r="Y959" s="216" t="s">
        <v>65</v>
      </c>
      <c r="Z959" s="129"/>
      <c r="AA959" s="214"/>
      <c r="AB959" s="215">
        <v>23243</v>
      </c>
      <c r="AC959" s="215"/>
      <c r="AD959" s="153"/>
      <c r="AE959" s="173">
        <v>1963</v>
      </c>
      <c r="AF959" s="173">
        <v>41</v>
      </c>
      <c r="AG959" s="173">
        <v>1963</v>
      </c>
      <c r="AH959" s="173">
        <v>1960</v>
      </c>
      <c r="AI959" s="173"/>
      <c r="AJ959" s="189"/>
      <c r="AK959" s="173"/>
      <c r="AL959" s="317"/>
      <c r="AM959" s="175" t="s">
        <v>67</v>
      </c>
      <c r="AO959" s="153" t="s">
        <v>108</v>
      </c>
      <c r="AP959" s="153" t="s">
        <v>81</v>
      </c>
      <c r="AQ959" s="131" t="s">
        <v>81</v>
      </c>
      <c r="AR959" s="175" t="s">
        <v>81</v>
      </c>
      <c r="AT959" s="153" t="s">
        <v>474</v>
      </c>
      <c r="AU959" s="317" t="s">
        <v>475</v>
      </c>
      <c r="AV959" s="390"/>
      <c r="AW959" s="153">
        <f t="shared" ca="1" si="18"/>
        <v>63</v>
      </c>
    </row>
    <row r="960" spans="1:49" ht="45" customHeight="1" x14ac:dyDescent="0.2">
      <c r="A960" s="245"/>
      <c r="B960" s="183" t="s">
        <v>55</v>
      </c>
      <c r="C960" s="136" t="s">
        <v>2458</v>
      </c>
      <c r="D960" s="131" t="s">
        <v>2459</v>
      </c>
      <c r="E960" s="175" t="s">
        <v>91</v>
      </c>
      <c r="F960" s="153" t="s">
        <v>698</v>
      </c>
      <c r="G960" s="131" t="s">
        <v>1668</v>
      </c>
      <c r="H960" s="175" t="s">
        <v>189</v>
      </c>
      <c r="I960" s="183" t="s">
        <v>2460</v>
      </c>
      <c r="J960" s="173">
        <v>1</v>
      </c>
      <c r="K960" s="327"/>
      <c r="L960" s="339">
        <v>1</v>
      </c>
      <c r="M960" s="183">
        <v>704</v>
      </c>
      <c r="N960" s="153">
        <v>1963</v>
      </c>
      <c r="P960" s="163"/>
      <c r="R960" s="153">
        <v>1960</v>
      </c>
      <c r="S960" s="183" t="s">
        <v>243</v>
      </c>
      <c r="T960" s="184"/>
      <c r="U960" s="189"/>
      <c r="V960" s="125"/>
      <c r="W960" s="352" t="s">
        <v>70</v>
      </c>
      <c r="X960" s="216" t="s">
        <v>64</v>
      </c>
      <c r="Y960" s="216" t="s">
        <v>189</v>
      </c>
      <c r="Z960" s="129"/>
      <c r="AA960" s="214"/>
      <c r="AB960" s="215"/>
      <c r="AC960" s="215"/>
      <c r="AD960" s="153"/>
      <c r="AI960" s="173"/>
      <c r="AJ960" s="216">
        <v>42192</v>
      </c>
      <c r="AK960" s="173">
        <v>2010</v>
      </c>
      <c r="AL960" s="317"/>
      <c r="AQ960" s="131"/>
      <c r="AU960" s="317"/>
      <c r="AV960" s="390"/>
      <c r="AW960" s="153">
        <f t="shared" ca="1" si="18"/>
        <v>63</v>
      </c>
    </row>
    <row r="961" spans="1:49" ht="45" customHeight="1" x14ac:dyDescent="0.2">
      <c r="A961" s="245"/>
      <c r="B961" s="183" t="s">
        <v>55</v>
      </c>
      <c r="C961" s="136" t="s">
        <v>2461</v>
      </c>
      <c r="D961" s="131" t="s">
        <v>2462</v>
      </c>
      <c r="E961" s="175" t="s">
        <v>688</v>
      </c>
      <c r="F961" s="153" t="s">
        <v>689</v>
      </c>
      <c r="G961" s="131" t="s">
        <v>2463</v>
      </c>
      <c r="H961" s="175" t="s">
        <v>65</v>
      </c>
      <c r="I961" s="183" t="s">
        <v>2464</v>
      </c>
      <c r="J961" s="173">
        <v>1</v>
      </c>
      <c r="K961" s="327"/>
      <c r="L961" s="339">
        <v>1</v>
      </c>
      <c r="M961" s="183">
        <v>705</v>
      </c>
      <c r="N961" s="153">
        <v>1963</v>
      </c>
      <c r="O961" s="216">
        <v>23103</v>
      </c>
      <c r="P961" s="163" t="s">
        <v>2465</v>
      </c>
      <c r="Q961" s="216" t="s">
        <v>1430</v>
      </c>
      <c r="R961" s="153">
        <v>1960</v>
      </c>
      <c r="S961" s="183" t="s">
        <v>243</v>
      </c>
      <c r="T961" s="184"/>
      <c r="U961" s="189"/>
      <c r="V961" s="125"/>
      <c r="W961" s="352" t="s">
        <v>70</v>
      </c>
      <c r="X961" s="216" t="s">
        <v>64</v>
      </c>
      <c r="Y961" s="216" t="s">
        <v>65</v>
      </c>
      <c r="Z961" s="129"/>
      <c r="AA961" s="214"/>
      <c r="AB961" s="215"/>
      <c r="AC961" s="215"/>
      <c r="AD961" s="153"/>
      <c r="AI961" s="173"/>
      <c r="AJ961" s="216">
        <v>42835</v>
      </c>
      <c r="AK961" s="173">
        <v>2010</v>
      </c>
      <c r="AL961" s="317"/>
      <c r="AQ961" s="131"/>
      <c r="AU961" s="317"/>
      <c r="AV961" s="390"/>
      <c r="AW961" s="153">
        <f t="shared" ca="1" si="18"/>
        <v>63</v>
      </c>
    </row>
    <row r="962" spans="1:49" ht="45" customHeight="1" outlineLevel="1" x14ac:dyDescent="0.2">
      <c r="A962" s="245"/>
      <c r="B962" s="183" t="s">
        <v>55</v>
      </c>
      <c r="C962" s="136" t="s">
        <v>2466</v>
      </c>
      <c r="E962" s="175" t="s">
        <v>688</v>
      </c>
      <c r="F962" s="153" t="s">
        <v>689</v>
      </c>
      <c r="G962" s="131" t="s">
        <v>690</v>
      </c>
      <c r="H962" s="175" t="s">
        <v>65</v>
      </c>
      <c r="I962" s="203" t="s">
        <v>2467</v>
      </c>
      <c r="J962" s="173">
        <v>1</v>
      </c>
      <c r="K962" s="327"/>
      <c r="L962" s="339">
        <v>1</v>
      </c>
      <c r="M962" s="183">
        <v>706</v>
      </c>
      <c r="N962" s="153">
        <v>1963</v>
      </c>
      <c r="P962" s="163"/>
      <c r="R962" s="153">
        <v>1960</v>
      </c>
      <c r="S962" s="183" t="s">
        <v>243</v>
      </c>
      <c r="T962" s="184"/>
      <c r="U962" s="189"/>
      <c r="V962" s="125"/>
      <c r="W962" s="352" t="s">
        <v>70</v>
      </c>
      <c r="X962" s="216" t="s">
        <v>64</v>
      </c>
      <c r="Y962" s="216" t="s">
        <v>65</v>
      </c>
      <c r="Z962" s="129"/>
      <c r="AA962" s="214"/>
      <c r="AB962" s="215"/>
      <c r="AC962" s="215"/>
      <c r="AD962" s="153"/>
      <c r="AI962" s="173"/>
      <c r="AJ962" s="237">
        <v>36287</v>
      </c>
      <c r="AK962" s="173">
        <v>1990</v>
      </c>
      <c r="AL962" s="317"/>
      <c r="AQ962" s="131"/>
      <c r="AU962" s="317"/>
      <c r="AV962" s="390"/>
      <c r="AW962" s="153">
        <f t="shared" ca="1" si="18"/>
        <v>63</v>
      </c>
    </row>
    <row r="963" spans="1:49" ht="45" customHeight="1" outlineLevel="1" x14ac:dyDescent="0.2">
      <c r="A963" s="245"/>
      <c r="B963" s="183" t="s">
        <v>55</v>
      </c>
      <c r="E963" s="175" t="s">
        <v>688</v>
      </c>
      <c r="F963" s="153" t="s">
        <v>689</v>
      </c>
      <c r="G963" s="131" t="s">
        <v>690</v>
      </c>
      <c r="H963" s="175" t="s">
        <v>65</v>
      </c>
      <c r="I963" s="183" t="s">
        <v>2468</v>
      </c>
      <c r="J963" s="173">
        <v>1</v>
      </c>
      <c r="K963" s="326" t="s">
        <v>61</v>
      </c>
      <c r="L963" s="339">
        <v>1</v>
      </c>
      <c r="M963" s="183">
        <v>707</v>
      </c>
      <c r="N963" s="153">
        <v>1963</v>
      </c>
      <c r="P963" s="163"/>
      <c r="R963" s="153">
        <v>1960</v>
      </c>
      <c r="S963" s="183" t="s">
        <v>62</v>
      </c>
      <c r="T963" s="184"/>
      <c r="U963" s="189"/>
      <c r="V963" s="125"/>
      <c r="W963" s="352" t="s">
        <v>2469</v>
      </c>
      <c r="X963" s="216" t="s">
        <v>64</v>
      </c>
      <c r="Y963" s="216" t="s">
        <v>65</v>
      </c>
      <c r="Z963" s="129"/>
      <c r="AA963" s="214"/>
      <c r="AB963" s="215">
        <v>23728</v>
      </c>
      <c r="AC963" s="215"/>
      <c r="AD963" s="153"/>
      <c r="AG963" s="173">
        <v>1964</v>
      </c>
      <c r="AH963" s="173">
        <v>1960</v>
      </c>
      <c r="AI963" s="173"/>
      <c r="AJ963" s="189"/>
      <c r="AK963" s="173"/>
      <c r="AL963" s="317"/>
      <c r="AM963" s="175" t="s">
        <v>67</v>
      </c>
      <c r="AO963" s="153" t="s">
        <v>67</v>
      </c>
      <c r="AQ963" s="131" t="s">
        <v>81</v>
      </c>
      <c r="AU963" s="317"/>
      <c r="AV963" s="390"/>
      <c r="AW963" s="153">
        <f t="shared" ca="1" si="18"/>
        <v>63</v>
      </c>
    </row>
    <row r="964" spans="1:49" ht="45" customHeight="1" outlineLevel="1" x14ac:dyDescent="0.2">
      <c r="A964" s="245"/>
      <c r="B964" s="183" t="s">
        <v>55</v>
      </c>
      <c r="C964" s="136" t="s">
        <v>2470</v>
      </c>
      <c r="E964" s="175" t="s">
        <v>688</v>
      </c>
      <c r="F964" s="153" t="s">
        <v>689</v>
      </c>
      <c r="G964" s="131" t="s">
        <v>690</v>
      </c>
      <c r="H964" s="175" t="s">
        <v>65</v>
      </c>
      <c r="I964" s="203" t="s">
        <v>2471</v>
      </c>
      <c r="J964" s="173">
        <v>1</v>
      </c>
      <c r="K964" s="326"/>
      <c r="L964" s="339">
        <v>1</v>
      </c>
      <c r="M964" s="183">
        <v>708</v>
      </c>
      <c r="N964" s="153">
        <v>1963</v>
      </c>
      <c r="P964" s="163"/>
      <c r="R964" s="153">
        <v>1960</v>
      </c>
      <c r="S964" s="183" t="s">
        <v>243</v>
      </c>
      <c r="T964" s="184"/>
      <c r="U964" s="189"/>
      <c r="V964" s="125"/>
      <c r="W964" s="352" t="s">
        <v>70</v>
      </c>
      <c r="X964" s="216" t="s">
        <v>64</v>
      </c>
      <c r="Y964" s="216" t="s">
        <v>65</v>
      </c>
      <c r="Z964" s="129"/>
      <c r="AA964" s="214"/>
      <c r="AB964" s="215"/>
      <c r="AC964" s="215"/>
      <c r="AD964" s="153"/>
      <c r="AE964" s="173" t="s">
        <v>2472</v>
      </c>
      <c r="AF964" s="173" t="s">
        <v>2473</v>
      </c>
      <c r="AI964" s="173"/>
      <c r="AJ964" s="237">
        <v>25590</v>
      </c>
      <c r="AK964" s="173">
        <v>1970</v>
      </c>
      <c r="AL964" s="317" t="s">
        <v>2474</v>
      </c>
      <c r="AQ964" s="131"/>
      <c r="AU964" s="317"/>
      <c r="AV964" s="390"/>
      <c r="AW964" s="153">
        <f t="shared" ca="1" si="18"/>
        <v>63</v>
      </c>
    </row>
    <row r="965" spans="1:49" ht="45" customHeight="1" outlineLevel="1" x14ac:dyDescent="0.2">
      <c r="A965" s="245"/>
      <c r="B965" s="183" t="s">
        <v>55</v>
      </c>
      <c r="C965" s="138" t="s">
        <v>2475</v>
      </c>
      <c r="E965" s="175" t="s">
        <v>688</v>
      </c>
      <c r="F965" s="153" t="s">
        <v>689</v>
      </c>
      <c r="G965" s="131" t="s">
        <v>690</v>
      </c>
      <c r="H965" s="175" t="s">
        <v>65</v>
      </c>
      <c r="I965" s="183" t="s">
        <v>2476</v>
      </c>
      <c r="J965" s="173">
        <v>1</v>
      </c>
      <c r="K965" s="326" t="s">
        <v>61</v>
      </c>
      <c r="L965" s="339">
        <v>1</v>
      </c>
      <c r="M965" s="183">
        <v>709</v>
      </c>
      <c r="N965" s="153">
        <v>1963</v>
      </c>
      <c r="P965" s="163"/>
      <c r="R965" s="153">
        <v>1960</v>
      </c>
      <c r="S965" s="183" t="s">
        <v>62</v>
      </c>
      <c r="T965" s="184"/>
      <c r="U965" s="189"/>
      <c r="V965" s="125"/>
      <c r="W965" s="352" t="s">
        <v>2477</v>
      </c>
      <c r="X965" s="216" t="s">
        <v>64</v>
      </c>
      <c r="Y965" s="216" t="s">
        <v>65</v>
      </c>
      <c r="Z965" s="129"/>
      <c r="AA965" s="214"/>
      <c r="AB965" s="215">
        <v>27261</v>
      </c>
      <c r="AC965" s="215">
        <v>27261</v>
      </c>
      <c r="AD965" s="216"/>
      <c r="AG965" s="173">
        <v>1974</v>
      </c>
      <c r="AH965" s="173">
        <v>1970</v>
      </c>
      <c r="AI965" s="173"/>
      <c r="AJ965" s="189"/>
      <c r="AK965" s="173"/>
      <c r="AL965" s="317"/>
      <c r="AM965" s="175" t="s">
        <v>67</v>
      </c>
      <c r="AO965" s="153" t="s">
        <v>67</v>
      </c>
      <c r="AQ965" s="131" t="s">
        <v>81</v>
      </c>
      <c r="AU965" s="317" t="s">
        <v>2478</v>
      </c>
      <c r="AV965" s="390"/>
      <c r="AW965" s="153">
        <f t="shared" ca="1" si="18"/>
        <v>63</v>
      </c>
    </row>
    <row r="966" spans="1:49" ht="45" customHeight="1" outlineLevel="1" x14ac:dyDescent="0.2">
      <c r="A966" s="245"/>
      <c r="B966" s="183" t="s">
        <v>55</v>
      </c>
      <c r="C966" s="136" t="s">
        <v>7881</v>
      </c>
      <c r="E966" s="175" t="s">
        <v>688</v>
      </c>
      <c r="F966" s="153" t="s">
        <v>689</v>
      </c>
      <c r="G966" s="131" t="s">
        <v>690</v>
      </c>
      <c r="H966" s="175" t="s">
        <v>65</v>
      </c>
      <c r="I966" s="183" t="s">
        <v>2479</v>
      </c>
      <c r="J966" s="173">
        <v>1</v>
      </c>
      <c r="K966" s="326"/>
      <c r="L966" s="339">
        <v>1</v>
      </c>
      <c r="M966" s="183">
        <v>710</v>
      </c>
      <c r="N966" s="153">
        <v>1963</v>
      </c>
      <c r="P966" s="163"/>
      <c r="R966" s="153">
        <v>1960</v>
      </c>
      <c r="S966" s="183" t="s">
        <v>923</v>
      </c>
      <c r="T966" s="184"/>
      <c r="U966" s="189"/>
      <c r="V966" s="125"/>
      <c r="W966" s="352"/>
      <c r="X966" s="216" t="s">
        <v>64</v>
      </c>
      <c r="Y966" s="216" t="s">
        <v>65</v>
      </c>
      <c r="Z966" s="129" t="s">
        <v>66</v>
      </c>
      <c r="AA966" s="214"/>
      <c r="AB966" s="215"/>
      <c r="AC966" s="215"/>
      <c r="AD966" s="216"/>
      <c r="AI966" s="173"/>
      <c r="AJ966" s="189"/>
      <c r="AK966" s="173"/>
      <c r="AL966" s="317"/>
      <c r="AQ966" s="131"/>
      <c r="AU966" s="317"/>
      <c r="AV966" s="390"/>
      <c r="AW966" s="153">
        <f t="shared" ca="1" si="18"/>
        <v>63</v>
      </c>
    </row>
    <row r="967" spans="1:49" ht="45" customHeight="1" outlineLevel="1" x14ac:dyDescent="0.2">
      <c r="A967" s="245"/>
      <c r="B967" s="183" t="s">
        <v>55</v>
      </c>
      <c r="C967" s="136" t="s">
        <v>7930</v>
      </c>
      <c r="E967" s="175" t="s">
        <v>688</v>
      </c>
      <c r="F967" s="153" t="s">
        <v>689</v>
      </c>
      <c r="G967" s="131" t="s">
        <v>690</v>
      </c>
      <c r="H967" s="175" t="s">
        <v>65</v>
      </c>
      <c r="I967" s="183" t="s">
        <v>2480</v>
      </c>
      <c r="J967" s="173">
        <v>1</v>
      </c>
      <c r="K967" s="326"/>
      <c r="L967" s="339">
        <v>0</v>
      </c>
      <c r="M967" s="183">
        <v>711</v>
      </c>
      <c r="N967" s="153">
        <v>1963</v>
      </c>
      <c r="P967" s="163"/>
      <c r="R967" s="153">
        <v>1960</v>
      </c>
      <c r="S967" s="183" t="s">
        <v>923</v>
      </c>
      <c r="T967" s="184"/>
      <c r="U967" s="189"/>
      <c r="V967" s="125"/>
      <c r="W967" s="352" t="s">
        <v>2481</v>
      </c>
      <c r="X967" s="216" t="s">
        <v>64</v>
      </c>
      <c r="Y967" s="216" t="s">
        <v>65</v>
      </c>
      <c r="Z967" s="129"/>
      <c r="AA967" s="214"/>
      <c r="AB967" s="215"/>
      <c r="AC967" s="215"/>
      <c r="AD967" s="216"/>
      <c r="AI967" s="173"/>
      <c r="AJ967" s="189"/>
      <c r="AK967" s="173"/>
      <c r="AL967" s="317" t="s">
        <v>2482</v>
      </c>
      <c r="AQ967" s="131"/>
      <c r="AU967" s="317"/>
      <c r="AV967" s="390"/>
      <c r="AW967" s="153">
        <f t="shared" ca="1" si="18"/>
        <v>63</v>
      </c>
    </row>
    <row r="968" spans="1:49" ht="45" customHeight="1" outlineLevel="1" x14ac:dyDescent="0.2">
      <c r="A968" s="245"/>
      <c r="B968" s="183" t="s">
        <v>55</v>
      </c>
      <c r="C968" s="136" t="s">
        <v>7931</v>
      </c>
      <c r="E968" s="175" t="s">
        <v>688</v>
      </c>
      <c r="F968" s="153" t="s">
        <v>689</v>
      </c>
      <c r="G968" s="131" t="s">
        <v>690</v>
      </c>
      <c r="H968" s="175" t="s">
        <v>59</v>
      </c>
      <c r="I968" s="183" t="s">
        <v>2483</v>
      </c>
      <c r="J968" s="173">
        <v>1</v>
      </c>
      <c r="K968" s="326"/>
      <c r="L968" s="339">
        <v>1</v>
      </c>
      <c r="M968" s="183">
        <v>711</v>
      </c>
      <c r="N968" s="153">
        <v>1963</v>
      </c>
      <c r="P968" s="163"/>
      <c r="R968" s="153">
        <v>1960</v>
      </c>
      <c r="S968" s="183" t="s">
        <v>923</v>
      </c>
      <c r="T968" s="184"/>
      <c r="U968" s="189"/>
      <c r="V968" s="125"/>
      <c r="W968" s="352" t="s">
        <v>2484</v>
      </c>
      <c r="X968" s="216" t="s">
        <v>64</v>
      </c>
      <c r="Y968" s="216" t="s">
        <v>65</v>
      </c>
      <c r="Z968" s="129" t="s">
        <v>66</v>
      </c>
      <c r="AA968" s="214"/>
      <c r="AB968" s="215"/>
      <c r="AC968" s="215"/>
      <c r="AD968" s="216"/>
      <c r="AI968" s="173"/>
      <c r="AJ968" s="189"/>
      <c r="AK968" s="173"/>
      <c r="AL968" s="317" t="s">
        <v>2482</v>
      </c>
      <c r="AQ968" s="131"/>
      <c r="AU968" s="317"/>
      <c r="AV968" s="390"/>
      <c r="AW968" s="153">
        <f t="shared" ca="1" si="18"/>
        <v>63</v>
      </c>
    </row>
    <row r="969" spans="1:49" ht="45" customHeight="1" outlineLevel="1" x14ac:dyDescent="0.2">
      <c r="A969" s="245"/>
      <c r="B969" s="183" t="s">
        <v>55</v>
      </c>
      <c r="E969" s="175" t="s">
        <v>91</v>
      </c>
      <c r="F969" s="153" t="s">
        <v>187</v>
      </c>
      <c r="G969" s="131" t="s">
        <v>2485</v>
      </c>
      <c r="H969" s="175" t="s">
        <v>59</v>
      </c>
      <c r="I969" s="183" t="s">
        <v>2486</v>
      </c>
      <c r="J969" s="173">
        <v>1</v>
      </c>
      <c r="K969" s="326" t="s">
        <v>61</v>
      </c>
      <c r="L969" s="339">
        <v>1</v>
      </c>
      <c r="M969" s="183">
        <v>712</v>
      </c>
      <c r="N969" s="153">
        <v>1963</v>
      </c>
      <c r="P969" s="163"/>
      <c r="R969" s="153">
        <v>1960</v>
      </c>
      <c r="S969" s="183" t="s">
        <v>62</v>
      </c>
      <c r="T969" s="184"/>
      <c r="U969" s="189"/>
      <c r="V969" s="125"/>
      <c r="W969" s="352" t="s">
        <v>2487</v>
      </c>
      <c r="X969" s="216" t="s">
        <v>64</v>
      </c>
      <c r="Y969" s="216" t="s">
        <v>65</v>
      </c>
      <c r="Z969" s="129" t="s">
        <v>66</v>
      </c>
      <c r="AA969" s="214"/>
      <c r="AB969" s="215">
        <v>32307</v>
      </c>
      <c r="AC969" s="215">
        <v>32307</v>
      </c>
      <c r="AD969" s="216"/>
      <c r="AE969" s="173" t="s">
        <v>2488</v>
      </c>
      <c r="AF969" s="173" t="s">
        <v>2489</v>
      </c>
      <c r="AG969" s="173">
        <v>1988</v>
      </c>
      <c r="AH969" s="173">
        <v>1980</v>
      </c>
      <c r="AI969" s="173"/>
      <c r="AJ969" s="189"/>
      <c r="AK969" s="173"/>
      <c r="AL969" s="317" t="s">
        <v>2490</v>
      </c>
      <c r="AM969" s="175" t="s">
        <v>67</v>
      </c>
      <c r="AQ969" s="131"/>
      <c r="AU969" s="317" t="s">
        <v>2491</v>
      </c>
      <c r="AV969" s="390"/>
      <c r="AW969" s="153">
        <f t="shared" ca="1" si="18"/>
        <v>63</v>
      </c>
    </row>
    <row r="970" spans="1:49" ht="45" customHeight="1" outlineLevel="1" x14ac:dyDescent="0.2">
      <c r="A970" s="245"/>
      <c r="B970" s="183" t="s">
        <v>55</v>
      </c>
      <c r="E970" s="175" t="s">
        <v>71</v>
      </c>
      <c r="F970" s="153" t="s">
        <v>1209</v>
      </c>
      <c r="G970" s="131" t="s">
        <v>2492</v>
      </c>
      <c r="H970" s="175" t="s">
        <v>65</v>
      </c>
      <c r="I970" s="183" t="s">
        <v>2493</v>
      </c>
      <c r="J970" s="173">
        <v>1</v>
      </c>
      <c r="K970" s="326" t="s">
        <v>61</v>
      </c>
      <c r="L970" s="339">
        <v>1</v>
      </c>
      <c r="M970" s="183">
        <v>713</v>
      </c>
      <c r="N970" s="153">
        <v>1963</v>
      </c>
      <c r="P970" s="163"/>
      <c r="R970" s="153">
        <v>1960</v>
      </c>
      <c r="S970" s="183" t="s">
        <v>62</v>
      </c>
      <c r="T970" s="184"/>
      <c r="U970" s="189"/>
      <c r="V970" s="125"/>
      <c r="W970" s="352" t="s">
        <v>2494</v>
      </c>
      <c r="X970" s="216" t="s">
        <v>64</v>
      </c>
      <c r="Y970" s="216" t="s">
        <v>65</v>
      </c>
      <c r="Z970" s="129"/>
      <c r="AB970" s="172">
        <v>23896</v>
      </c>
      <c r="AE970" s="173">
        <v>1965</v>
      </c>
      <c r="AF970" s="173">
        <v>44</v>
      </c>
      <c r="AG970" s="173">
        <v>1965</v>
      </c>
      <c r="AH970" s="173">
        <v>1960</v>
      </c>
      <c r="AI970" s="173"/>
      <c r="AJ970" s="189"/>
      <c r="AK970" s="173"/>
      <c r="AL970" s="317"/>
      <c r="AM970" s="175" t="s">
        <v>67</v>
      </c>
      <c r="AQ970" s="131"/>
      <c r="AU970" s="317"/>
      <c r="AV970" s="390"/>
      <c r="AW970" s="153">
        <f t="shared" ca="1" si="18"/>
        <v>63</v>
      </c>
    </row>
    <row r="971" spans="1:49" ht="45" customHeight="1" outlineLevel="1" x14ac:dyDescent="0.2">
      <c r="A971" s="245"/>
      <c r="B971" s="183" t="s">
        <v>55</v>
      </c>
      <c r="E971" s="175" t="s">
        <v>91</v>
      </c>
      <c r="F971" s="153" t="s">
        <v>698</v>
      </c>
      <c r="G971" s="131" t="s">
        <v>2495</v>
      </c>
      <c r="H971" s="175" t="s">
        <v>59</v>
      </c>
      <c r="I971" s="183" t="s">
        <v>2496</v>
      </c>
      <c r="J971" s="173">
        <v>1</v>
      </c>
      <c r="K971" s="326" t="s">
        <v>61</v>
      </c>
      <c r="L971" s="339">
        <v>1</v>
      </c>
      <c r="M971" s="183">
        <v>714</v>
      </c>
      <c r="N971" s="153">
        <v>1963</v>
      </c>
      <c r="P971" s="163"/>
      <c r="R971" s="153">
        <v>1960</v>
      </c>
      <c r="S971" s="183" t="s">
        <v>62</v>
      </c>
      <c r="T971" s="184"/>
      <c r="U971" s="189"/>
      <c r="V971" s="125"/>
      <c r="W971" s="352" t="s">
        <v>2497</v>
      </c>
      <c r="X971" s="216" t="s">
        <v>64</v>
      </c>
      <c r="Y971" s="216" t="s">
        <v>65</v>
      </c>
      <c r="Z971" s="129"/>
      <c r="AA971" s="214"/>
      <c r="AB971" s="215">
        <v>37736</v>
      </c>
      <c r="AC971" s="215"/>
      <c r="AD971" s="153"/>
      <c r="AE971" s="173" t="s">
        <v>2498</v>
      </c>
      <c r="AF971" s="173" t="s">
        <v>2499</v>
      </c>
      <c r="AG971" s="173">
        <v>2003</v>
      </c>
      <c r="AH971" s="173">
        <v>2000</v>
      </c>
      <c r="AI971" s="173"/>
      <c r="AJ971" s="189"/>
      <c r="AK971" s="173"/>
      <c r="AL971" s="319" t="s">
        <v>2500</v>
      </c>
      <c r="AM971" s="175" t="s">
        <v>67</v>
      </c>
      <c r="AO971" s="153" t="s">
        <v>61</v>
      </c>
      <c r="AP971" s="153" t="s">
        <v>112</v>
      </c>
      <c r="AQ971" s="131" t="s">
        <v>81</v>
      </c>
      <c r="AU971" s="317"/>
      <c r="AV971" s="390"/>
      <c r="AW971" s="153">
        <f t="shared" ca="1" si="18"/>
        <v>63</v>
      </c>
    </row>
    <row r="972" spans="1:49" ht="45" customHeight="1" outlineLevel="1" x14ac:dyDescent="0.2">
      <c r="A972" s="245"/>
      <c r="B972" s="183" t="s">
        <v>55</v>
      </c>
      <c r="C972" s="136" t="s">
        <v>2501</v>
      </c>
      <c r="D972" s="131" t="s">
        <v>2502</v>
      </c>
      <c r="E972" s="175" t="s">
        <v>91</v>
      </c>
      <c r="F972" s="153" t="s">
        <v>187</v>
      </c>
      <c r="G972" s="131" t="s">
        <v>2503</v>
      </c>
      <c r="H972" s="175" t="s">
        <v>59</v>
      </c>
      <c r="I972" s="183" t="s">
        <v>2504</v>
      </c>
      <c r="J972" s="173">
        <v>1</v>
      </c>
      <c r="K972" s="327"/>
      <c r="L972" s="339">
        <v>1</v>
      </c>
      <c r="M972" s="183">
        <v>715</v>
      </c>
      <c r="N972" s="153">
        <v>1963</v>
      </c>
      <c r="P972" s="163"/>
      <c r="R972" s="153">
        <v>1960</v>
      </c>
      <c r="S972" s="183" t="s">
        <v>243</v>
      </c>
      <c r="T972" s="184"/>
      <c r="V972" s="125"/>
      <c r="W972" s="352" t="s">
        <v>70</v>
      </c>
      <c r="X972" s="216" t="s">
        <v>64</v>
      </c>
      <c r="Y972" s="216" t="s">
        <v>65</v>
      </c>
      <c r="Z972" s="129" t="s">
        <v>66</v>
      </c>
      <c r="AA972" s="214"/>
      <c r="AB972" s="215"/>
      <c r="AC972" s="215"/>
      <c r="AD972" s="153"/>
      <c r="AI972" s="173"/>
      <c r="AJ972" s="216">
        <v>44508</v>
      </c>
      <c r="AK972" s="173">
        <v>2020</v>
      </c>
      <c r="AL972" s="317"/>
      <c r="AQ972" s="131"/>
      <c r="AU972" s="317"/>
      <c r="AV972" s="390"/>
      <c r="AW972" s="153">
        <f t="shared" ca="1" si="18"/>
        <v>63</v>
      </c>
    </row>
    <row r="973" spans="1:49" ht="45" customHeight="1" outlineLevel="1" x14ac:dyDescent="0.2">
      <c r="A973" s="245"/>
      <c r="B973" s="183" t="s">
        <v>55</v>
      </c>
      <c r="C973" s="136" t="s">
        <v>2505</v>
      </c>
      <c r="D973" s="131" t="s">
        <v>2506</v>
      </c>
      <c r="E973" s="175" t="s">
        <v>71</v>
      </c>
      <c r="F973" s="153" t="s">
        <v>180</v>
      </c>
      <c r="G973" s="131" t="s">
        <v>1103</v>
      </c>
      <c r="H973" s="175" t="s">
        <v>292</v>
      </c>
      <c r="I973" s="183" t="s">
        <v>2507</v>
      </c>
      <c r="J973" s="173">
        <v>1</v>
      </c>
      <c r="K973" s="327"/>
      <c r="L973" s="339">
        <v>1</v>
      </c>
      <c r="M973" s="183">
        <v>716</v>
      </c>
      <c r="N973" s="153">
        <v>1963</v>
      </c>
      <c r="P973" s="163"/>
      <c r="R973" s="153">
        <v>1960</v>
      </c>
      <c r="S973" s="183" t="s">
        <v>243</v>
      </c>
      <c r="T973" s="184" t="s">
        <v>1116</v>
      </c>
      <c r="U973" s="216">
        <v>45412</v>
      </c>
      <c r="V973" s="125"/>
      <c r="W973" s="352" t="s">
        <v>70</v>
      </c>
      <c r="X973" s="216" t="s">
        <v>64</v>
      </c>
      <c r="Y973" s="216" t="s">
        <v>292</v>
      </c>
      <c r="Z973" s="129"/>
      <c r="AA973" s="214"/>
      <c r="AB973" s="215"/>
      <c r="AC973" s="215"/>
      <c r="AD973" s="153"/>
      <c r="AI973" s="173"/>
      <c r="AJ973" s="216">
        <v>45412</v>
      </c>
      <c r="AK973" s="173">
        <v>2020</v>
      </c>
      <c r="AL973" s="317" t="s">
        <v>7682</v>
      </c>
      <c r="AQ973" s="131"/>
      <c r="AU973" s="317"/>
      <c r="AV973" s="390"/>
      <c r="AW973" s="153">
        <f t="shared" ca="1" si="18"/>
        <v>63</v>
      </c>
    </row>
    <row r="974" spans="1:49" ht="45" customHeight="1" outlineLevel="1" x14ac:dyDescent="0.2">
      <c r="A974" s="245"/>
      <c r="B974" s="183" t="s">
        <v>55</v>
      </c>
      <c r="E974" s="175" t="s">
        <v>71</v>
      </c>
      <c r="F974" s="153" t="s">
        <v>180</v>
      </c>
      <c r="G974" s="131" t="s">
        <v>181</v>
      </c>
      <c r="H974" s="175" t="s">
        <v>65</v>
      </c>
      <c r="I974" s="183" t="s">
        <v>2508</v>
      </c>
      <c r="J974" s="173">
        <v>1</v>
      </c>
      <c r="K974" s="326" t="s">
        <v>61</v>
      </c>
      <c r="L974" s="339">
        <v>1</v>
      </c>
      <c r="M974" s="183">
        <v>717</v>
      </c>
      <c r="N974" s="153">
        <v>1963</v>
      </c>
      <c r="P974" s="163"/>
      <c r="R974" s="153">
        <v>1960</v>
      </c>
      <c r="S974" s="183" t="s">
        <v>62</v>
      </c>
      <c r="T974" s="184"/>
      <c r="U974" s="189"/>
      <c r="V974" s="125"/>
      <c r="W974" s="352" t="s">
        <v>2509</v>
      </c>
      <c r="X974" s="216" t="s">
        <v>64</v>
      </c>
      <c r="Y974" s="216" t="s">
        <v>65</v>
      </c>
      <c r="Z974" s="129"/>
      <c r="AA974" s="214"/>
      <c r="AB974" s="215">
        <v>25414</v>
      </c>
      <c r="AC974" s="215"/>
      <c r="AD974" s="153"/>
      <c r="AG974" s="173">
        <v>1969</v>
      </c>
      <c r="AH974" s="173">
        <v>1960</v>
      </c>
      <c r="AI974" s="173"/>
      <c r="AJ974" s="189"/>
      <c r="AK974" s="173"/>
      <c r="AL974" s="317"/>
      <c r="AM974" s="175" t="s">
        <v>67</v>
      </c>
      <c r="AQ974" s="131"/>
      <c r="AU974" s="317"/>
      <c r="AV974" s="390"/>
      <c r="AW974" s="153">
        <f t="shared" ca="1" si="18"/>
        <v>63</v>
      </c>
    </row>
    <row r="975" spans="1:49" ht="45" customHeight="1" outlineLevel="1" x14ac:dyDescent="0.2">
      <c r="A975" s="245"/>
      <c r="B975" s="183" t="s">
        <v>55</v>
      </c>
      <c r="E975" s="175" t="s">
        <v>91</v>
      </c>
      <c r="F975" s="153" t="s">
        <v>92</v>
      </c>
      <c r="G975" s="131" t="s">
        <v>93</v>
      </c>
      <c r="H975" s="175" t="s">
        <v>65</v>
      </c>
      <c r="I975" s="183" t="s">
        <v>2510</v>
      </c>
      <c r="J975" s="173">
        <v>1</v>
      </c>
      <c r="K975" s="326" t="s">
        <v>61</v>
      </c>
      <c r="L975" s="339">
        <v>1</v>
      </c>
      <c r="M975" s="183">
        <v>718</v>
      </c>
      <c r="N975" s="153">
        <v>1963</v>
      </c>
      <c r="P975" s="163"/>
      <c r="R975" s="153">
        <v>1960</v>
      </c>
      <c r="S975" s="183" t="s">
        <v>62</v>
      </c>
      <c r="T975" s="184"/>
      <c r="U975" s="189"/>
      <c r="V975" s="125"/>
      <c r="W975" s="352" t="s">
        <v>2511</v>
      </c>
      <c r="X975" s="216" t="s">
        <v>64</v>
      </c>
      <c r="Y975" s="216" t="s">
        <v>65</v>
      </c>
      <c r="Z975" s="129"/>
      <c r="AA975" s="214"/>
      <c r="AB975" s="215">
        <v>24530</v>
      </c>
      <c r="AC975" s="215"/>
      <c r="AD975" s="153"/>
      <c r="AE975" s="173">
        <v>1964</v>
      </c>
      <c r="AF975" s="173">
        <v>43</v>
      </c>
      <c r="AG975" s="173">
        <v>1967</v>
      </c>
      <c r="AH975" s="173">
        <v>1960</v>
      </c>
      <c r="AI975" s="173"/>
      <c r="AJ975" s="189"/>
      <c r="AK975" s="173"/>
      <c r="AL975" s="317"/>
      <c r="AM975" s="175" t="s">
        <v>67</v>
      </c>
      <c r="AO975" s="153" t="s">
        <v>108</v>
      </c>
      <c r="AP975" s="153" t="s">
        <v>112</v>
      </c>
      <c r="AQ975" s="131"/>
      <c r="AR975" s="175" t="s">
        <v>81</v>
      </c>
      <c r="AT975" s="153">
        <v>1980</v>
      </c>
      <c r="AU975" s="131" t="s">
        <v>7839</v>
      </c>
      <c r="AV975" s="390"/>
      <c r="AW975" s="153">
        <f t="shared" ca="1" si="18"/>
        <v>63</v>
      </c>
    </row>
    <row r="976" spans="1:49" ht="45" customHeight="1" outlineLevel="1" x14ac:dyDescent="0.2">
      <c r="A976" s="245"/>
      <c r="B976" s="183" t="s">
        <v>55</v>
      </c>
      <c r="E976" s="175" t="s">
        <v>91</v>
      </c>
      <c r="F976" s="153" t="s">
        <v>92</v>
      </c>
      <c r="G976" s="131" t="s">
        <v>2512</v>
      </c>
      <c r="H976" s="175" t="s">
        <v>65</v>
      </c>
      <c r="I976" s="183" t="s">
        <v>2513</v>
      </c>
      <c r="J976" s="173">
        <v>1</v>
      </c>
      <c r="K976" s="326" t="s">
        <v>61</v>
      </c>
      <c r="L976" s="339">
        <v>1</v>
      </c>
      <c r="M976" s="183">
        <v>719</v>
      </c>
      <c r="N976" s="153">
        <v>1963</v>
      </c>
      <c r="P976" s="163"/>
      <c r="R976" s="153">
        <v>1960</v>
      </c>
      <c r="S976" s="183" t="s">
        <v>62</v>
      </c>
      <c r="T976" s="184"/>
      <c r="U976" s="189"/>
      <c r="V976" s="125"/>
      <c r="W976" s="352" t="s">
        <v>2514</v>
      </c>
      <c r="X976" s="216" t="s">
        <v>64</v>
      </c>
      <c r="Y976" s="216" t="s">
        <v>65</v>
      </c>
      <c r="Z976" s="129"/>
      <c r="AA976" s="214"/>
      <c r="AB976" s="215">
        <v>24644</v>
      </c>
      <c r="AC976" s="215"/>
      <c r="AD976" s="153"/>
      <c r="AG976" s="173">
        <v>1967</v>
      </c>
      <c r="AH976" s="173">
        <v>1960</v>
      </c>
      <c r="AI976" s="173"/>
      <c r="AJ976" s="189"/>
      <c r="AK976" s="173"/>
      <c r="AL976" s="317"/>
      <c r="AM976" s="175" t="s">
        <v>67</v>
      </c>
      <c r="AQ976" s="131"/>
      <c r="AU976" s="317"/>
      <c r="AV976" s="390"/>
      <c r="AW976" s="153">
        <f t="shared" ca="1" si="18"/>
        <v>63</v>
      </c>
    </row>
    <row r="977" spans="1:49" ht="45" customHeight="1" outlineLevel="1" x14ac:dyDescent="0.2">
      <c r="A977" s="245"/>
      <c r="B977" s="183" t="s">
        <v>55</v>
      </c>
      <c r="E977" s="175" t="s">
        <v>91</v>
      </c>
      <c r="F977" s="153" t="s">
        <v>187</v>
      </c>
      <c r="G977" s="131" t="s">
        <v>2515</v>
      </c>
      <c r="H977" s="175" t="s">
        <v>59</v>
      </c>
      <c r="I977" s="183" t="s">
        <v>411</v>
      </c>
      <c r="J977" s="173">
        <v>1</v>
      </c>
      <c r="K977" s="326" t="s">
        <v>61</v>
      </c>
      <c r="L977" s="339">
        <v>1</v>
      </c>
      <c r="M977" s="183">
        <v>720</v>
      </c>
      <c r="N977" s="153">
        <v>1963</v>
      </c>
      <c r="P977" s="163"/>
      <c r="R977" s="153">
        <v>1960</v>
      </c>
      <c r="S977" s="183" t="s">
        <v>62</v>
      </c>
      <c r="T977" s="184"/>
      <c r="U977" s="189"/>
      <c r="V977" s="125"/>
      <c r="W977" s="352" t="s">
        <v>2516</v>
      </c>
      <c r="X977" s="216" t="s">
        <v>64</v>
      </c>
      <c r="Y977" s="216" t="s">
        <v>65</v>
      </c>
      <c r="Z977" s="129" t="s">
        <v>66</v>
      </c>
      <c r="AA977" s="214"/>
      <c r="AB977" s="215"/>
      <c r="AC977" s="215">
        <v>27101</v>
      </c>
      <c r="AD977" s="216"/>
      <c r="AG977" s="173">
        <v>1974</v>
      </c>
      <c r="AH977" s="173">
        <v>1970</v>
      </c>
      <c r="AI977" s="173"/>
      <c r="AJ977" s="189"/>
      <c r="AK977" s="173"/>
      <c r="AL977" s="317" t="s">
        <v>184</v>
      </c>
      <c r="AM977" s="175" t="s">
        <v>67</v>
      </c>
      <c r="AQ977" s="131"/>
      <c r="AU977" s="317" t="s">
        <v>2517</v>
      </c>
      <c r="AV977" s="390"/>
      <c r="AW977" s="153">
        <f t="shared" ca="1" si="18"/>
        <v>63</v>
      </c>
    </row>
    <row r="978" spans="1:49" ht="45" customHeight="1" outlineLevel="1" x14ac:dyDescent="0.2">
      <c r="A978" s="245"/>
      <c r="B978" s="183" t="s">
        <v>55</v>
      </c>
      <c r="E978" s="175" t="s">
        <v>91</v>
      </c>
      <c r="F978" s="153" t="s">
        <v>187</v>
      </c>
      <c r="G978" s="131" t="s">
        <v>2515</v>
      </c>
      <c r="H978" s="175" t="s">
        <v>59</v>
      </c>
      <c r="I978" s="183" t="s">
        <v>330</v>
      </c>
      <c r="J978" s="173">
        <v>1</v>
      </c>
      <c r="K978" s="326" t="s">
        <v>61</v>
      </c>
      <c r="L978" s="339">
        <v>0</v>
      </c>
      <c r="M978" s="183">
        <v>720</v>
      </c>
      <c r="N978" s="153">
        <v>1963</v>
      </c>
      <c r="P978" s="163"/>
      <c r="R978" s="153">
        <v>1960</v>
      </c>
      <c r="S978" s="183" t="s">
        <v>62</v>
      </c>
      <c r="T978" s="184"/>
      <c r="U978" s="189"/>
      <c r="V978" s="125"/>
      <c r="W978" s="352" t="s">
        <v>2518</v>
      </c>
      <c r="X978" s="216" t="s">
        <v>64</v>
      </c>
      <c r="Y978" s="216" t="s">
        <v>65</v>
      </c>
      <c r="Z978" s="129" t="s">
        <v>66</v>
      </c>
      <c r="AA978" s="214"/>
      <c r="AB978" s="215"/>
      <c r="AC978" s="215">
        <v>27101</v>
      </c>
      <c r="AD978" s="216"/>
      <c r="AG978" s="173">
        <v>1974</v>
      </c>
      <c r="AH978" s="173">
        <v>1970</v>
      </c>
      <c r="AI978" s="173"/>
      <c r="AJ978" s="189"/>
      <c r="AK978" s="173"/>
      <c r="AL978" s="317" t="s">
        <v>184</v>
      </c>
      <c r="AM978" s="175" t="s">
        <v>67</v>
      </c>
      <c r="AQ978" s="131"/>
      <c r="AU978" s="317" t="s">
        <v>2517</v>
      </c>
      <c r="AV978" s="390"/>
      <c r="AW978" s="153">
        <f t="shared" ca="1" si="18"/>
        <v>63</v>
      </c>
    </row>
    <row r="979" spans="1:49" ht="45" customHeight="1" outlineLevel="1" x14ac:dyDescent="0.2">
      <c r="A979" s="245"/>
      <c r="B979" s="183" t="s">
        <v>55</v>
      </c>
      <c r="E979" s="175" t="s">
        <v>91</v>
      </c>
      <c r="F979" s="153" t="s">
        <v>187</v>
      </c>
      <c r="G979" s="131" t="s">
        <v>2170</v>
      </c>
      <c r="H979" s="175" t="s">
        <v>59</v>
      </c>
      <c r="I979" s="183" t="s">
        <v>123</v>
      </c>
      <c r="J979" s="173">
        <v>1</v>
      </c>
      <c r="K979" s="326" t="s">
        <v>61</v>
      </c>
      <c r="L979" s="339">
        <v>0</v>
      </c>
      <c r="M979" s="183">
        <v>720</v>
      </c>
      <c r="N979" s="153">
        <v>1963</v>
      </c>
      <c r="P979" s="163"/>
      <c r="R979" s="153">
        <v>1960</v>
      </c>
      <c r="S979" s="183" t="s">
        <v>62</v>
      </c>
      <c r="T979" s="184"/>
      <c r="U979" s="189"/>
      <c r="V979" s="125"/>
      <c r="W979" s="352" t="s">
        <v>2519</v>
      </c>
      <c r="X979" s="216" t="s">
        <v>64</v>
      </c>
      <c r="Y979" s="216" t="s">
        <v>65</v>
      </c>
      <c r="Z979" s="129" t="s">
        <v>66</v>
      </c>
      <c r="AA979" s="214"/>
      <c r="AB979" s="215">
        <v>24589</v>
      </c>
      <c r="AC979" s="215"/>
      <c r="AD979" s="153"/>
      <c r="AG979" s="173">
        <v>1967</v>
      </c>
      <c r="AH979" s="173">
        <v>1960</v>
      </c>
      <c r="AI979" s="173"/>
      <c r="AJ979" s="189"/>
      <c r="AK979" s="173"/>
      <c r="AL979" s="317"/>
      <c r="AM979" s="175" t="s">
        <v>67</v>
      </c>
      <c r="AQ979" s="131"/>
      <c r="AU979" s="317"/>
      <c r="AV979" s="390"/>
      <c r="AW979" s="153">
        <f t="shared" ca="1" si="18"/>
        <v>63</v>
      </c>
    </row>
    <row r="980" spans="1:49" ht="45" customHeight="1" outlineLevel="1" x14ac:dyDescent="0.2">
      <c r="A980" s="245"/>
      <c r="B980" s="183" t="s">
        <v>55</v>
      </c>
      <c r="E980" s="175" t="s">
        <v>91</v>
      </c>
      <c r="F980" s="153" t="s">
        <v>92</v>
      </c>
      <c r="G980" s="131" t="s">
        <v>2520</v>
      </c>
      <c r="H980" s="175" t="s">
        <v>59</v>
      </c>
      <c r="I980" s="183" t="s">
        <v>1009</v>
      </c>
      <c r="J980" s="173">
        <v>1</v>
      </c>
      <c r="K980" s="326" t="s">
        <v>61</v>
      </c>
      <c r="L980" s="339">
        <v>1</v>
      </c>
      <c r="M980" s="183">
        <v>721</v>
      </c>
      <c r="N980" s="153">
        <v>1963</v>
      </c>
      <c r="P980" s="163"/>
      <c r="R980" s="153">
        <v>1960</v>
      </c>
      <c r="S980" s="183" t="s">
        <v>62</v>
      </c>
      <c r="T980" s="184"/>
      <c r="U980" s="189"/>
      <c r="V980" s="125"/>
      <c r="W980" s="352" t="s">
        <v>2521</v>
      </c>
      <c r="X980" s="216" t="s">
        <v>64</v>
      </c>
      <c r="Y980" s="216" t="s">
        <v>65</v>
      </c>
      <c r="Z980" s="129" t="s">
        <v>66</v>
      </c>
      <c r="AA980" s="214"/>
      <c r="AB980" s="215"/>
      <c r="AC980" s="215">
        <v>23399</v>
      </c>
      <c r="AD980" s="216"/>
      <c r="AG980" s="173">
        <v>1964</v>
      </c>
      <c r="AH980" s="173">
        <v>1960</v>
      </c>
      <c r="AI980" s="173"/>
      <c r="AJ980" s="189"/>
      <c r="AK980" s="173"/>
      <c r="AL980" s="317"/>
      <c r="AM980" s="175" t="s">
        <v>67</v>
      </c>
      <c r="AQ980" s="131"/>
      <c r="AU980" s="317"/>
      <c r="AV980" s="390"/>
      <c r="AW980" s="153">
        <f t="shared" ref="AW980:AW1043" ca="1" si="20">IF(N980&lt;&gt;0,(YEAR( TODAY())-N980),(""))</f>
        <v>63</v>
      </c>
    </row>
    <row r="981" spans="1:49" ht="45" customHeight="1" outlineLevel="1" x14ac:dyDescent="0.2">
      <c r="A981" s="245"/>
      <c r="B981" s="183" t="s">
        <v>55</v>
      </c>
      <c r="C981" s="136" t="s">
        <v>2522</v>
      </c>
      <c r="D981" s="131" t="s">
        <v>2523</v>
      </c>
      <c r="E981" s="175" t="s">
        <v>91</v>
      </c>
      <c r="F981" s="153" t="s">
        <v>92</v>
      </c>
      <c r="G981" s="131" t="s">
        <v>2524</v>
      </c>
      <c r="H981" s="175" t="s">
        <v>292</v>
      </c>
      <c r="I981" s="183" t="s">
        <v>2525</v>
      </c>
      <c r="J981" s="173">
        <v>1</v>
      </c>
      <c r="K981" s="326"/>
      <c r="L981" s="339">
        <v>1</v>
      </c>
      <c r="M981" s="183">
        <v>722</v>
      </c>
      <c r="N981" s="153">
        <v>1963</v>
      </c>
      <c r="P981" s="163"/>
      <c r="R981" s="153">
        <v>1960</v>
      </c>
      <c r="S981" s="183" t="s">
        <v>243</v>
      </c>
      <c r="T981" s="184"/>
      <c r="U981" s="189">
        <v>42240</v>
      </c>
      <c r="V981" s="125"/>
      <c r="W981" s="352" t="s">
        <v>70</v>
      </c>
      <c r="X981" s="216" t="s">
        <v>64</v>
      </c>
      <c r="Y981" s="216" t="s">
        <v>292</v>
      </c>
      <c r="Z981" s="129"/>
      <c r="AA981" s="214"/>
      <c r="AB981" s="215"/>
      <c r="AC981" s="215"/>
      <c r="AD981" s="216"/>
      <c r="AI981" s="173"/>
      <c r="AJ981" s="216">
        <v>42192</v>
      </c>
      <c r="AK981" s="173">
        <v>2010</v>
      </c>
      <c r="AL981" s="317"/>
      <c r="AQ981" s="131"/>
      <c r="AU981" s="317"/>
      <c r="AV981" s="390"/>
      <c r="AW981" s="153">
        <f t="shared" ca="1" si="20"/>
        <v>63</v>
      </c>
    </row>
    <row r="982" spans="1:49" ht="45" customHeight="1" outlineLevel="1" x14ac:dyDescent="0.2">
      <c r="A982" s="245"/>
      <c r="B982" s="183" t="s">
        <v>55</v>
      </c>
      <c r="C982" s="136" t="s">
        <v>1240</v>
      </c>
      <c r="E982" s="175" t="s">
        <v>91</v>
      </c>
      <c r="F982" s="153" t="s">
        <v>92</v>
      </c>
      <c r="G982" s="131" t="s">
        <v>93</v>
      </c>
      <c r="H982" s="175" t="s">
        <v>379</v>
      </c>
      <c r="I982" s="183" t="s">
        <v>2526</v>
      </c>
      <c r="J982" s="173">
        <v>1</v>
      </c>
      <c r="K982" s="327"/>
      <c r="L982" s="339">
        <v>1</v>
      </c>
      <c r="M982" s="183">
        <v>723</v>
      </c>
      <c r="N982" s="153">
        <v>1963</v>
      </c>
      <c r="P982" s="163"/>
      <c r="R982" s="153">
        <v>1960</v>
      </c>
      <c r="S982" s="183" t="s">
        <v>243</v>
      </c>
      <c r="T982" s="184"/>
      <c r="U982" s="189">
        <v>38044</v>
      </c>
      <c r="V982" s="125"/>
      <c r="W982" s="352" t="s">
        <v>70</v>
      </c>
      <c r="X982" s="216" t="s">
        <v>99</v>
      </c>
      <c r="Y982" s="216" t="s">
        <v>382</v>
      </c>
      <c r="Z982" s="129"/>
      <c r="AA982" s="214"/>
      <c r="AB982" s="215"/>
      <c r="AC982" s="215"/>
      <c r="AD982" s="153"/>
      <c r="AI982" s="173"/>
      <c r="AJ982" s="237">
        <v>38044</v>
      </c>
      <c r="AK982" s="173">
        <v>2000</v>
      </c>
      <c r="AL982" s="317"/>
      <c r="AQ982" s="131"/>
      <c r="AV982" s="390"/>
      <c r="AW982" s="153">
        <f t="shared" ca="1" si="20"/>
        <v>63</v>
      </c>
    </row>
    <row r="983" spans="1:49" ht="45" customHeight="1" outlineLevel="1" x14ac:dyDescent="0.2">
      <c r="A983" s="245"/>
      <c r="B983" s="183" t="s">
        <v>55</v>
      </c>
      <c r="C983" s="136" t="s">
        <v>2527</v>
      </c>
      <c r="D983" s="131" t="s">
        <v>2528</v>
      </c>
      <c r="E983" s="175" t="s">
        <v>71</v>
      </c>
      <c r="F983" s="153" t="s">
        <v>425</v>
      </c>
      <c r="G983" s="131" t="s">
        <v>426</v>
      </c>
      <c r="H983" s="175" t="s">
        <v>76</v>
      </c>
      <c r="I983" s="183" t="s">
        <v>2529</v>
      </c>
      <c r="J983" s="173">
        <v>1</v>
      </c>
      <c r="K983" s="327"/>
      <c r="L983" s="339">
        <v>1</v>
      </c>
      <c r="M983" s="183">
        <v>724</v>
      </c>
      <c r="N983" s="153">
        <v>1963</v>
      </c>
      <c r="O983" s="216">
        <v>23341</v>
      </c>
      <c r="P983" s="163" t="s">
        <v>2530</v>
      </c>
      <c r="Q983" s="216">
        <v>23341</v>
      </c>
      <c r="R983" s="153">
        <v>1960</v>
      </c>
      <c r="S983" s="183" t="s">
        <v>243</v>
      </c>
      <c r="T983" s="184"/>
      <c r="U983" s="189"/>
      <c r="V983" s="125"/>
      <c r="W983" s="352" t="s">
        <v>70</v>
      </c>
      <c r="X983" s="216" t="s">
        <v>64</v>
      </c>
      <c r="Y983" s="216" t="s">
        <v>76</v>
      </c>
      <c r="Z983" s="129"/>
      <c r="AA983" s="214"/>
      <c r="AB983" s="215"/>
      <c r="AC983" s="215"/>
      <c r="AD983" s="153"/>
      <c r="AI983" s="173"/>
      <c r="AJ983" s="216">
        <v>43648</v>
      </c>
      <c r="AK983" s="173">
        <v>2010</v>
      </c>
      <c r="AL983" s="317"/>
      <c r="AQ983" s="131"/>
      <c r="AU983" s="317"/>
      <c r="AV983" s="390"/>
      <c r="AW983" s="153">
        <f t="shared" ca="1" si="20"/>
        <v>63</v>
      </c>
    </row>
    <row r="984" spans="1:49" ht="45" customHeight="1" x14ac:dyDescent="0.2">
      <c r="A984" s="245"/>
      <c r="B984" s="183" t="s">
        <v>55</v>
      </c>
      <c r="C984" s="136" t="s">
        <v>2531</v>
      </c>
      <c r="E984" s="175" t="s">
        <v>1055</v>
      </c>
      <c r="F984" s="153" t="s">
        <v>2044</v>
      </c>
      <c r="G984" s="131" t="s">
        <v>2054</v>
      </c>
      <c r="H984" s="175" t="s">
        <v>65</v>
      </c>
      <c r="I984" s="203" t="s">
        <v>2532</v>
      </c>
      <c r="J984" s="173">
        <v>1</v>
      </c>
      <c r="K984" s="326"/>
      <c r="L984" s="339">
        <v>1</v>
      </c>
      <c r="M984" s="183">
        <v>725</v>
      </c>
      <c r="N984" s="153">
        <v>1964</v>
      </c>
      <c r="P984" s="163"/>
      <c r="R984" s="153">
        <v>1960</v>
      </c>
      <c r="S984" s="183" t="s">
        <v>243</v>
      </c>
      <c r="T984" s="184"/>
      <c r="U984" s="189"/>
      <c r="V984" s="125"/>
      <c r="W984" s="352" t="s">
        <v>70</v>
      </c>
      <c r="X984" s="216" t="s">
        <v>64</v>
      </c>
      <c r="Y984" s="216" t="s">
        <v>65</v>
      </c>
      <c r="Z984" s="129"/>
      <c r="AA984" s="214"/>
      <c r="AB984" s="215"/>
      <c r="AC984" s="215"/>
      <c r="AD984" s="216"/>
      <c r="AI984" s="173"/>
      <c r="AJ984" s="237">
        <v>35643</v>
      </c>
      <c r="AK984" s="173">
        <v>1990</v>
      </c>
      <c r="AL984" s="317"/>
      <c r="AQ984" s="131"/>
      <c r="AU984" s="317"/>
      <c r="AV984" s="390"/>
      <c r="AW984" s="153">
        <f t="shared" ca="1" si="20"/>
        <v>62</v>
      </c>
    </row>
    <row r="985" spans="1:49" ht="45" customHeight="1" x14ac:dyDescent="0.2">
      <c r="A985" s="245"/>
      <c r="B985" s="183" t="s">
        <v>55</v>
      </c>
      <c r="E985" s="175" t="s">
        <v>91</v>
      </c>
      <c r="F985" s="153" t="s">
        <v>187</v>
      </c>
      <c r="G985" s="131" t="s">
        <v>319</v>
      </c>
      <c r="H985" s="175" t="s">
        <v>65</v>
      </c>
      <c r="I985" s="183" t="s">
        <v>2533</v>
      </c>
      <c r="J985" s="173">
        <v>1</v>
      </c>
      <c r="K985" s="326" t="s">
        <v>61</v>
      </c>
      <c r="L985" s="339">
        <v>1</v>
      </c>
      <c r="M985" s="183">
        <v>726</v>
      </c>
      <c r="N985" s="153">
        <v>1964</v>
      </c>
      <c r="P985" s="163"/>
      <c r="R985" s="153">
        <v>1960</v>
      </c>
      <c r="S985" s="183" t="s">
        <v>62</v>
      </c>
      <c r="T985" s="184"/>
      <c r="U985" s="189"/>
      <c r="V985" s="125"/>
      <c r="W985" s="352" t="s">
        <v>2534</v>
      </c>
      <c r="X985" s="216" t="s">
        <v>64</v>
      </c>
      <c r="Y985" s="216" t="s">
        <v>65</v>
      </c>
      <c r="Z985" s="129"/>
      <c r="AA985" s="214"/>
      <c r="AB985" s="215">
        <v>23811</v>
      </c>
      <c r="AC985" s="215"/>
      <c r="AD985" s="153"/>
      <c r="AG985" s="173">
        <v>1965</v>
      </c>
      <c r="AH985" s="173">
        <v>1960</v>
      </c>
      <c r="AI985" s="173"/>
      <c r="AJ985" s="189"/>
      <c r="AK985" s="173"/>
      <c r="AL985" s="317"/>
      <c r="AM985" s="175" t="s">
        <v>67</v>
      </c>
      <c r="AQ985" s="131"/>
      <c r="AU985" s="317"/>
      <c r="AV985" s="390"/>
      <c r="AW985" s="153">
        <f t="shared" ca="1" si="20"/>
        <v>62</v>
      </c>
    </row>
    <row r="986" spans="1:49" ht="45" customHeight="1" x14ac:dyDescent="0.2">
      <c r="A986" s="245"/>
      <c r="B986" s="183" t="s">
        <v>55</v>
      </c>
      <c r="E986" s="253" t="s">
        <v>91</v>
      </c>
      <c r="F986" s="157" t="s">
        <v>698</v>
      </c>
      <c r="G986" s="156" t="s">
        <v>2535</v>
      </c>
      <c r="H986" s="253" t="s">
        <v>76</v>
      </c>
      <c r="I986" s="185" t="s">
        <v>2536</v>
      </c>
      <c r="J986" s="196">
        <v>1</v>
      </c>
      <c r="K986" s="329" t="s">
        <v>61</v>
      </c>
      <c r="L986" s="342">
        <v>1</v>
      </c>
      <c r="M986" s="185">
        <v>727</v>
      </c>
      <c r="N986" s="157">
        <v>1964</v>
      </c>
      <c r="O986" s="231"/>
      <c r="P986" s="186"/>
      <c r="Q986" s="231"/>
      <c r="R986" s="157">
        <v>1960</v>
      </c>
      <c r="S986" s="185" t="s">
        <v>62</v>
      </c>
      <c r="T986" s="184"/>
      <c r="U986" s="285"/>
      <c r="V986" s="343"/>
      <c r="W986" s="253" t="s">
        <v>2537</v>
      </c>
      <c r="X986" s="231" t="s">
        <v>64</v>
      </c>
      <c r="Y986" s="231" t="s">
        <v>76</v>
      </c>
      <c r="Z986" s="130" t="s">
        <v>244</v>
      </c>
      <c r="AA986" s="222"/>
      <c r="AB986" s="223">
        <v>23644</v>
      </c>
      <c r="AC986" s="223"/>
      <c r="AD986" s="157"/>
      <c r="AE986" s="196">
        <v>1964</v>
      </c>
      <c r="AF986" s="196">
        <v>43</v>
      </c>
      <c r="AG986" s="196">
        <v>1964</v>
      </c>
      <c r="AH986" s="196">
        <v>1960</v>
      </c>
      <c r="AI986" s="196"/>
      <c r="AJ986" s="285"/>
      <c r="AK986" s="196"/>
      <c r="AL986" s="319"/>
      <c r="AM986" s="253"/>
      <c r="AN986" s="157"/>
      <c r="AO986" s="157"/>
      <c r="AP986" s="157"/>
      <c r="AQ986" s="156"/>
      <c r="AR986" s="253"/>
      <c r="AS986" s="157"/>
      <c r="AT986" s="157"/>
      <c r="AU986" s="319"/>
      <c r="AV986" s="393"/>
      <c r="AW986" s="153">
        <f t="shared" ca="1" si="20"/>
        <v>62</v>
      </c>
    </row>
    <row r="987" spans="1:49" ht="45" customHeight="1" x14ac:dyDescent="0.2">
      <c r="A987" s="245"/>
      <c r="B987" s="183" t="s">
        <v>55</v>
      </c>
      <c r="E987" s="175" t="s">
        <v>91</v>
      </c>
      <c r="F987" s="153" t="s">
        <v>92</v>
      </c>
      <c r="G987" s="131" t="s">
        <v>786</v>
      </c>
      <c r="H987" s="175" t="s">
        <v>65</v>
      </c>
      <c r="I987" s="183" t="s">
        <v>2538</v>
      </c>
      <c r="J987" s="173">
        <v>1</v>
      </c>
      <c r="K987" s="326" t="s">
        <v>61</v>
      </c>
      <c r="L987" s="339">
        <v>1</v>
      </c>
      <c r="M987" s="183">
        <v>728</v>
      </c>
      <c r="N987" s="153">
        <v>1964</v>
      </c>
      <c r="P987" s="163"/>
      <c r="R987" s="153">
        <v>1960</v>
      </c>
      <c r="S987" s="183" t="s">
        <v>62</v>
      </c>
      <c r="T987" s="184"/>
      <c r="U987" s="189"/>
      <c r="V987" s="125"/>
      <c r="W987" s="355" t="s">
        <v>8077</v>
      </c>
      <c r="X987" s="216" t="s">
        <v>64</v>
      </c>
      <c r="Y987" s="216" t="s">
        <v>65</v>
      </c>
      <c r="Z987" s="129"/>
      <c r="AA987" s="214"/>
      <c r="AB987" s="215">
        <v>24589</v>
      </c>
      <c r="AC987" s="215"/>
      <c r="AD987" s="153"/>
      <c r="AE987" s="173">
        <v>1966</v>
      </c>
      <c r="AF987" s="173">
        <v>47</v>
      </c>
      <c r="AG987" s="173">
        <v>1967</v>
      </c>
      <c r="AH987" s="173">
        <v>1960</v>
      </c>
      <c r="AI987" s="173"/>
      <c r="AJ987" s="189"/>
      <c r="AK987" s="173"/>
      <c r="AL987" s="317"/>
      <c r="AM987" s="175" t="s">
        <v>67</v>
      </c>
      <c r="AQ987" s="131"/>
      <c r="AU987" s="317"/>
      <c r="AV987" s="390"/>
      <c r="AW987" s="153">
        <f t="shared" ca="1" si="20"/>
        <v>62</v>
      </c>
    </row>
    <row r="988" spans="1:49" ht="45" customHeight="1" x14ac:dyDescent="0.2">
      <c r="A988" s="245"/>
      <c r="B988" s="183" t="s">
        <v>55</v>
      </c>
      <c r="E988" s="175" t="s">
        <v>71</v>
      </c>
      <c r="F988" s="153" t="s">
        <v>1456</v>
      </c>
      <c r="G988" s="131" t="s">
        <v>2539</v>
      </c>
      <c r="H988" s="175" t="s">
        <v>65</v>
      </c>
      <c r="I988" s="183" t="s">
        <v>577</v>
      </c>
      <c r="J988" s="173">
        <v>1</v>
      </c>
      <c r="K988" s="326" t="s">
        <v>61</v>
      </c>
      <c r="L988" s="339">
        <v>1</v>
      </c>
      <c r="M988" s="183">
        <v>729</v>
      </c>
      <c r="N988" s="153">
        <v>1964</v>
      </c>
      <c r="P988" s="163"/>
      <c r="R988" s="153">
        <v>1960</v>
      </c>
      <c r="S988" s="183" t="s">
        <v>62</v>
      </c>
      <c r="T988" s="184"/>
      <c r="U988" s="189"/>
      <c r="V988" s="125"/>
      <c r="W988" s="352" t="s">
        <v>2540</v>
      </c>
      <c r="X988" s="216" t="s">
        <v>64</v>
      </c>
      <c r="Y988" s="216" t="s">
        <v>65</v>
      </c>
      <c r="Z988" s="129"/>
      <c r="AA988" s="214"/>
      <c r="AB988" s="215">
        <v>23544</v>
      </c>
      <c r="AC988" s="215"/>
      <c r="AD988" s="153"/>
      <c r="AG988" s="173">
        <v>1964</v>
      </c>
      <c r="AH988" s="173">
        <v>1960</v>
      </c>
      <c r="AI988" s="173"/>
      <c r="AJ988" s="189"/>
      <c r="AK988" s="173"/>
      <c r="AL988" s="317"/>
      <c r="AM988" s="175" t="s">
        <v>67</v>
      </c>
      <c r="AQ988" s="131"/>
      <c r="AU988" s="317"/>
      <c r="AV988" s="390"/>
      <c r="AW988" s="153">
        <f t="shared" ca="1" si="20"/>
        <v>62</v>
      </c>
    </row>
    <row r="989" spans="1:49" ht="45" customHeight="1" x14ac:dyDescent="0.2">
      <c r="A989" s="245"/>
      <c r="B989" s="183" t="s">
        <v>55</v>
      </c>
      <c r="E989" s="175" t="s">
        <v>71</v>
      </c>
      <c r="F989" s="153" t="s">
        <v>1456</v>
      </c>
      <c r="G989" s="131" t="s">
        <v>2539</v>
      </c>
      <c r="H989" s="175" t="s">
        <v>59</v>
      </c>
      <c r="I989" s="183" t="s">
        <v>326</v>
      </c>
      <c r="J989" s="173">
        <v>1</v>
      </c>
      <c r="K989" s="326" t="s">
        <v>61</v>
      </c>
      <c r="L989" s="339">
        <v>1</v>
      </c>
      <c r="M989" s="183">
        <v>730</v>
      </c>
      <c r="N989" s="153">
        <v>1964</v>
      </c>
      <c r="P989" s="163"/>
      <c r="R989" s="153">
        <v>1960</v>
      </c>
      <c r="S989" s="183" t="s">
        <v>62</v>
      </c>
      <c r="T989" s="184"/>
      <c r="U989" s="189"/>
      <c r="V989" s="125"/>
      <c r="W989" s="352" t="s">
        <v>2541</v>
      </c>
      <c r="X989" s="216" t="s">
        <v>64</v>
      </c>
      <c r="Y989" s="216" t="s">
        <v>65</v>
      </c>
      <c r="Z989" s="129" t="s">
        <v>66</v>
      </c>
      <c r="AA989" s="214"/>
      <c r="AB989" s="215">
        <v>23544</v>
      </c>
      <c r="AC989" s="215"/>
      <c r="AD989" s="153"/>
      <c r="AG989" s="173">
        <v>1964</v>
      </c>
      <c r="AH989" s="173">
        <v>1960</v>
      </c>
      <c r="AI989" s="173"/>
      <c r="AJ989" s="189"/>
      <c r="AK989" s="173"/>
      <c r="AL989" s="317"/>
      <c r="AM989" s="175" t="s">
        <v>67</v>
      </c>
      <c r="AQ989" s="131"/>
      <c r="AU989" s="317"/>
      <c r="AV989" s="390"/>
      <c r="AW989" s="153">
        <f t="shared" ca="1" si="20"/>
        <v>62</v>
      </c>
    </row>
    <row r="990" spans="1:49" ht="45" customHeight="1" x14ac:dyDescent="0.2">
      <c r="A990" s="245"/>
      <c r="B990" s="183" t="s">
        <v>55</v>
      </c>
      <c r="E990" s="175" t="s">
        <v>71</v>
      </c>
      <c r="F990" s="153" t="s">
        <v>1456</v>
      </c>
      <c r="G990" s="131" t="s">
        <v>2542</v>
      </c>
      <c r="H990" s="175" t="s">
        <v>59</v>
      </c>
      <c r="I990" s="183" t="s">
        <v>696</v>
      </c>
      <c r="J990" s="173">
        <v>1</v>
      </c>
      <c r="K990" s="326" t="s">
        <v>61</v>
      </c>
      <c r="L990" s="339">
        <v>1</v>
      </c>
      <c r="M990" s="183">
        <v>731</v>
      </c>
      <c r="N990" s="153">
        <v>1964</v>
      </c>
      <c r="P990" s="163"/>
      <c r="R990" s="153">
        <v>1960</v>
      </c>
      <c r="S990" s="183" t="s">
        <v>62</v>
      </c>
      <c r="T990" s="184"/>
      <c r="U990" s="189"/>
      <c r="V990" s="125"/>
      <c r="W990" s="352" t="s">
        <v>2543</v>
      </c>
      <c r="X990" s="216" t="s">
        <v>64</v>
      </c>
      <c r="Y990" s="216" t="s">
        <v>65</v>
      </c>
      <c r="Z990" s="129" t="s">
        <v>66</v>
      </c>
      <c r="AA990" s="214"/>
      <c r="AB990" s="215">
        <v>23544</v>
      </c>
      <c r="AC990" s="215"/>
      <c r="AD990" s="153"/>
      <c r="AG990" s="173">
        <v>1964</v>
      </c>
      <c r="AH990" s="173">
        <v>1960</v>
      </c>
      <c r="AI990" s="173"/>
      <c r="AJ990" s="189"/>
      <c r="AK990" s="173"/>
      <c r="AL990" s="317"/>
      <c r="AM990" s="175" t="s">
        <v>67</v>
      </c>
      <c r="AQ990" s="131"/>
      <c r="AU990" s="317"/>
      <c r="AV990" s="390"/>
      <c r="AW990" s="153">
        <f t="shared" ca="1" si="20"/>
        <v>62</v>
      </c>
    </row>
    <row r="991" spans="1:49" ht="45" customHeight="1" x14ac:dyDescent="0.2">
      <c r="A991" s="245"/>
      <c r="B991" s="183" t="s">
        <v>55</v>
      </c>
      <c r="E991" s="175" t="s">
        <v>91</v>
      </c>
      <c r="F991" s="153" t="s">
        <v>92</v>
      </c>
      <c r="G991" s="131" t="s">
        <v>93</v>
      </c>
      <c r="H991" s="175" t="s">
        <v>59</v>
      </c>
      <c r="I991" s="183" t="s">
        <v>2544</v>
      </c>
      <c r="J991" s="173">
        <v>1</v>
      </c>
      <c r="K991" s="326" t="s">
        <v>61</v>
      </c>
      <c r="L991" s="339">
        <v>1</v>
      </c>
      <c r="M991" s="183">
        <v>732</v>
      </c>
      <c r="N991" s="153">
        <v>1964</v>
      </c>
      <c r="P991" s="163"/>
      <c r="R991" s="153">
        <v>1960</v>
      </c>
      <c r="S991" s="183" t="s">
        <v>62</v>
      </c>
      <c r="T991" s="184"/>
      <c r="U991" s="189"/>
      <c r="V991" s="125"/>
      <c r="W991" s="352" t="s">
        <v>2545</v>
      </c>
      <c r="X991" s="216" t="s">
        <v>64</v>
      </c>
      <c r="Y991" s="216" t="s">
        <v>65</v>
      </c>
      <c r="Z991" s="129" t="s">
        <v>66</v>
      </c>
      <c r="AA991" s="214"/>
      <c r="AB991" s="215">
        <v>23561</v>
      </c>
      <c r="AC991" s="215"/>
      <c r="AD991" s="153"/>
      <c r="AG991" s="173">
        <v>1964</v>
      </c>
      <c r="AH991" s="173">
        <v>1960</v>
      </c>
      <c r="AI991" s="173"/>
      <c r="AJ991" s="189"/>
      <c r="AK991" s="173"/>
      <c r="AL991" s="317"/>
      <c r="AM991" s="175" t="s">
        <v>67</v>
      </c>
      <c r="AQ991" s="131"/>
      <c r="AV991" s="390"/>
      <c r="AW991" s="153">
        <f t="shared" ca="1" si="20"/>
        <v>62</v>
      </c>
    </row>
    <row r="992" spans="1:49" ht="45" customHeight="1" x14ac:dyDescent="0.2">
      <c r="A992" s="309"/>
      <c r="B992" s="183" t="s">
        <v>198</v>
      </c>
      <c r="C992" s="136" t="s">
        <v>2546</v>
      </c>
      <c r="D992" s="166" t="s">
        <v>2547</v>
      </c>
      <c r="E992" s="175" t="s">
        <v>1055</v>
      </c>
      <c r="F992" s="153" t="s">
        <v>2103</v>
      </c>
      <c r="G992" s="131" t="s">
        <v>2104</v>
      </c>
      <c r="H992" s="175" t="s">
        <v>292</v>
      </c>
      <c r="I992" s="183" t="s">
        <v>2548</v>
      </c>
      <c r="J992" s="173">
        <v>1</v>
      </c>
      <c r="K992" s="333"/>
      <c r="L992" s="339">
        <v>1</v>
      </c>
      <c r="M992" s="183">
        <v>733</v>
      </c>
      <c r="N992" s="153">
        <v>1964</v>
      </c>
      <c r="P992" s="163"/>
      <c r="R992" s="153">
        <v>1960</v>
      </c>
      <c r="S992" s="183" t="s">
        <v>288</v>
      </c>
      <c r="T992" s="184"/>
      <c r="U992" s="189"/>
      <c r="V992" s="125"/>
      <c r="W992" s="255" t="s">
        <v>70</v>
      </c>
      <c r="X992" s="216" t="s">
        <v>64</v>
      </c>
      <c r="Y992" s="216" t="s">
        <v>292</v>
      </c>
      <c r="Z992" s="129"/>
      <c r="AA992" s="217"/>
      <c r="AB992" s="230"/>
      <c r="AC992" s="230"/>
      <c r="AD992" s="209"/>
      <c r="AE992" s="219"/>
      <c r="AG992" s="219"/>
      <c r="AH992" s="219"/>
      <c r="AI992" s="219"/>
      <c r="AJ992" s="238"/>
      <c r="AK992" s="219"/>
      <c r="AL992" s="317"/>
      <c r="AO992" s="209"/>
      <c r="AP992" s="209"/>
      <c r="AQ992" s="370"/>
      <c r="AR992" s="256"/>
      <c r="AS992" s="209"/>
      <c r="AT992" s="209"/>
      <c r="AU992" s="367"/>
      <c r="AV992" s="397"/>
      <c r="AW992" s="153">
        <f t="shared" ca="1" si="20"/>
        <v>62</v>
      </c>
    </row>
    <row r="993" spans="1:49" ht="45" customHeight="1" x14ac:dyDescent="0.2">
      <c r="A993" s="245"/>
      <c r="B993" s="183" t="s">
        <v>55</v>
      </c>
      <c r="C993" s="136" t="s">
        <v>2549</v>
      </c>
      <c r="E993" s="175" t="s">
        <v>91</v>
      </c>
      <c r="F993" s="153" t="s">
        <v>698</v>
      </c>
      <c r="G993" s="131" t="s">
        <v>1953</v>
      </c>
      <c r="H993" s="175" t="s">
        <v>292</v>
      </c>
      <c r="I993" s="183" t="s">
        <v>2550</v>
      </c>
      <c r="J993" s="173">
        <v>1</v>
      </c>
      <c r="K993" s="327"/>
      <c r="L993" s="339">
        <v>1</v>
      </c>
      <c r="M993" s="183">
        <v>734</v>
      </c>
      <c r="N993" s="153">
        <v>1964</v>
      </c>
      <c r="P993" s="163"/>
      <c r="R993" s="153">
        <v>1960</v>
      </c>
      <c r="S993" s="183" t="s">
        <v>243</v>
      </c>
      <c r="T993" s="184"/>
      <c r="U993" s="189"/>
      <c r="V993" s="125"/>
      <c r="W993" s="352" t="s">
        <v>70</v>
      </c>
      <c r="X993" s="216" t="s">
        <v>64</v>
      </c>
      <c r="Y993" s="216" t="s">
        <v>292</v>
      </c>
      <c r="Z993" s="129"/>
      <c r="AA993" s="214"/>
      <c r="AB993" s="215"/>
      <c r="AC993" s="215"/>
      <c r="AD993" s="153"/>
      <c r="AI993" s="173"/>
      <c r="AJ993" s="237">
        <v>25680</v>
      </c>
      <c r="AK993" s="173">
        <v>1970</v>
      </c>
      <c r="AL993" s="317" t="s">
        <v>2551</v>
      </c>
      <c r="AQ993" s="131"/>
      <c r="AU993" s="317"/>
      <c r="AV993" s="390"/>
      <c r="AW993" s="153">
        <f t="shared" ca="1" si="20"/>
        <v>62</v>
      </c>
    </row>
    <row r="994" spans="1:49" ht="45" customHeight="1" outlineLevel="1" x14ac:dyDescent="0.2">
      <c r="A994" s="245"/>
      <c r="B994" s="183" t="s">
        <v>55</v>
      </c>
      <c r="C994" s="136" t="s">
        <v>2552</v>
      </c>
      <c r="E994" s="175" t="s">
        <v>91</v>
      </c>
      <c r="F994" s="153" t="s">
        <v>187</v>
      </c>
      <c r="G994" s="131" t="s">
        <v>2485</v>
      </c>
      <c r="H994" s="175" t="s">
        <v>263</v>
      </c>
      <c r="I994" s="183" t="s">
        <v>2553</v>
      </c>
      <c r="J994" s="173">
        <v>1</v>
      </c>
      <c r="K994" s="327"/>
      <c r="L994" s="339">
        <v>1</v>
      </c>
      <c r="M994" s="183">
        <v>735</v>
      </c>
      <c r="N994" s="153">
        <v>1964</v>
      </c>
      <c r="P994" s="163"/>
      <c r="R994" s="153">
        <v>1960</v>
      </c>
      <c r="S994" s="183" t="s">
        <v>243</v>
      </c>
      <c r="T994" s="184"/>
      <c r="U994" s="189"/>
      <c r="V994" s="125"/>
      <c r="W994" s="352" t="s">
        <v>70</v>
      </c>
      <c r="X994" s="216" t="s">
        <v>64</v>
      </c>
      <c r="Y994" s="216" t="s">
        <v>76</v>
      </c>
      <c r="Z994" s="129" t="s">
        <v>266</v>
      </c>
      <c r="AA994" s="214"/>
      <c r="AB994" s="215"/>
      <c r="AC994" s="215"/>
      <c r="AD994" s="153"/>
      <c r="AI994" s="173"/>
      <c r="AJ994" s="237">
        <v>33014</v>
      </c>
      <c r="AK994" s="173">
        <v>1990</v>
      </c>
      <c r="AL994" s="317"/>
      <c r="AQ994" s="131"/>
      <c r="AU994" s="317"/>
      <c r="AV994" s="390"/>
      <c r="AW994" s="153">
        <f t="shared" ca="1" si="20"/>
        <v>62</v>
      </c>
    </row>
    <row r="995" spans="1:49" ht="45" customHeight="1" x14ac:dyDescent="0.2">
      <c r="A995" s="245"/>
      <c r="B995" s="183" t="s">
        <v>55</v>
      </c>
      <c r="E995" s="175" t="s">
        <v>91</v>
      </c>
      <c r="F995" s="153" t="s">
        <v>698</v>
      </c>
      <c r="G995" s="131" t="s">
        <v>2554</v>
      </c>
      <c r="H995" s="175" t="s">
        <v>65</v>
      </c>
      <c r="I995" s="183" t="s">
        <v>2555</v>
      </c>
      <c r="J995" s="173">
        <v>1</v>
      </c>
      <c r="K995" s="326" t="s">
        <v>61</v>
      </c>
      <c r="L995" s="339">
        <v>1</v>
      </c>
      <c r="M995" s="183">
        <v>736</v>
      </c>
      <c r="N995" s="153">
        <v>1964</v>
      </c>
      <c r="P995" s="163"/>
      <c r="R995" s="153">
        <v>1960</v>
      </c>
      <c r="S995" s="183" t="s">
        <v>62</v>
      </c>
      <c r="T995" s="184"/>
      <c r="U995" s="189"/>
      <c r="V995" s="125"/>
      <c r="W995" s="352" t="s">
        <v>2556</v>
      </c>
      <c r="X995" s="216" t="s">
        <v>64</v>
      </c>
      <c r="Y995" s="216" t="s">
        <v>65</v>
      </c>
      <c r="Z995" s="129"/>
      <c r="AA995" s="214"/>
      <c r="AB995" s="215">
        <v>24826</v>
      </c>
      <c r="AC995" s="215"/>
      <c r="AD995" s="153"/>
      <c r="AG995" s="173">
        <v>1967</v>
      </c>
      <c r="AH995" s="173">
        <v>1960</v>
      </c>
      <c r="AI995" s="173"/>
      <c r="AJ995" s="189"/>
      <c r="AK995" s="173"/>
      <c r="AL995" s="317"/>
      <c r="AM995" s="175" t="s">
        <v>67</v>
      </c>
      <c r="AQ995" s="131"/>
      <c r="AU995" s="317"/>
      <c r="AV995" s="390"/>
      <c r="AW995" s="153">
        <f t="shared" ca="1" si="20"/>
        <v>62</v>
      </c>
    </row>
    <row r="996" spans="1:49" ht="45" customHeight="1" x14ac:dyDescent="0.2">
      <c r="A996" s="245"/>
      <c r="B996" s="183" t="s">
        <v>55</v>
      </c>
      <c r="C996" s="136" t="s">
        <v>2557</v>
      </c>
      <c r="E996" s="175" t="s">
        <v>91</v>
      </c>
      <c r="F996" s="153" t="s">
        <v>92</v>
      </c>
      <c r="G996" s="131" t="s">
        <v>2558</v>
      </c>
      <c r="H996" s="175" t="s">
        <v>59</v>
      </c>
      <c r="I996" s="183" t="s">
        <v>2559</v>
      </c>
      <c r="J996" s="173">
        <v>1</v>
      </c>
      <c r="K996" s="327"/>
      <c r="L996" s="339">
        <v>1</v>
      </c>
      <c r="M996" s="183">
        <v>737</v>
      </c>
      <c r="N996" s="153">
        <v>1964</v>
      </c>
      <c r="P996" s="163"/>
      <c r="R996" s="153">
        <v>1960</v>
      </c>
      <c r="S996" s="183" t="s">
        <v>243</v>
      </c>
      <c r="T996" s="184"/>
      <c r="U996" s="189">
        <v>23684</v>
      </c>
      <c r="V996" s="125"/>
      <c r="W996" s="352" t="s">
        <v>70</v>
      </c>
      <c r="X996" s="216" t="s">
        <v>64</v>
      </c>
      <c r="Y996" s="216" t="s">
        <v>65</v>
      </c>
      <c r="Z996" s="129" t="s">
        <v>66</v>
      </c>
      <c r="AA996" s="214"/>
      <c r="AB996" s="215"/>
      <c r="AC996" s="215"/>
      <c r="AD996" s="153"/>
      <c r="AI996" s="173"/>
      <c r="AJ996" s="237">
        <v>23684</v>
      </c>
      <c r="AK996" s="173">
        <v>1960</v>
      </c>
      <c r="AL996" s="317"/>
      <c r="AQ996" s="131"/>
      <c r="AU996" s="317"/>
      <c r="AV996" s="390"/>
      <c r="AW996" s="153">
        <f t="shared" ca="1" si="20"/>
        <v>62</v>
      </c>
    </row>
    <row r="997" spans="1:49" ht="45" customHeight="1" x14ac:dyDescent="0.2">
      <c r="A997" s="245"/>
      <c r="B997" s="183" t="s">
        <v>55</v>
      </c>
      <c r="E997" s="175" t="s">
        <v>91</v>
      </c>
      <c r="F997" s="153" t="s">
        <v>698</v>
      </c>
      <c r="G997" s="131" t="s">
        <v>2560</v>
      </c>
      <c r="H997" s="175" t="s">
        <v>65</v>
      </c>
      <c r="I997" s="183" t="s">
        <v>2561</v>
      </c>
      <c r="J997" s="173">
        <v>1</v>
      </c>
      <c r="K997" s="326" t="s">
        <v>61</v>
      </c>
      <c r="L997" s="339">
        <v>1</v>
      </c>
      <c r="M997" s="183">
        <v>738</v>
      </c>
      <c r="N997" s="153">
        <v>1964</v>
      </c>
      <c r="P997" s="163"/>
      <c r="R997" s="153">
        <v>1960</v>
      </c>
      <c r="S997" s="183" t="s">
        <v>62</v>
      </c>
      <c r="T997" s="184"/>
      <c r="U997" s="189"/>
      <c r="V997" s="125"/>
      <c r="W997" s="352" t="s">
        <v>2562</v>
      </c>
      <c r="X997" s="216" t="s">
        <v>64</v>
      </c>
      <c r="Y997" s="216" t="s">
        <v>65</v>
      </c>
      <c r="Z997" s="129"/>
      <c r="AA997" s="214"/>
      <c r="AB997" s="215">
        <v>25539</v>
      </c>
      <c r="AC997" s="215"/>
      <c r="AD997" s="153"/>
      <c r="AE997" s="173">
        <v>1969</v>
      </c>
      <c r="AF997" s="173">
        <v>52</v>
      </c>
      <c r="AG997" s="173">
        <v>1969</v>
      </c>
      <c r="AH997" s="173">
        <v>1960</v>
      </c>
      <c r="AI997" s="173"/>
      <c r="AJ997" s="189"/>
      <c r="AK997" s="173"/>
      <c r="AL997" s="317"/>
      <c r="AM997" s="175" t="s">
        <v>67</v>
      </c>
      <c r="AQ997" s="131"/>
      <c r="AU997" s="317"/>
      <c r="AV997" s="390"/>
      <c r="AW997" s="153">
        <f t="shared" ca="1" si="20"/>
        <v>62</v>
      </c>
    </row>
    <row r="998" spans="1:49" ht="45" customHeight="1" x14ac:dyDescent="0.2">
      <c r="A998" s="245"/>
      <c r="B998" s="183" t="s">
        <v>55</v>
      </c>
      <c r="E998" s="175" t="s">
        <v>688</v>
      </c>
      <c r="F998" s="153" t="s">
        <v>689</v>
      </c>
      <c r="G998" s="131" t="s">
        <v>690</v>
      </c>
      <c r="H998" s="175" t="s">
        <v>76</v>
      </c>
      <c r="I998" s="183" t="s">
        <v>2563</v>
      </c>
      <c r="J998" s="173">
        <v>1</v>
      </c>
      <c r="K998" s="326" t="s">
        <v>61</v>
      </c>
      <c r="L998" s="339">
        <v>1</v>
      </c>
      <c r="M998" s="183">
        <v>739</v>
      </c>
      <c r="N998" s="153">
        <v>1964</v>
      </c>
      <c r="P998" s="163"/>
      <c r="R998" s="153">
        <v>1960</v>
      </c>
      <c r="S998" s="183" t="s">
        <v>62</v>
      </c>
      <c r="T998" s="184"/>
      <c r="U998" s="189"/>
      <c r="V998" s="125"/>
      <c r="W998" s="352" t="s">
        <v>2564</v>
      </c>
      <c r="X998" s="216" t="s">
        <v>64</v>
      </c>
      <c r="Y998" s="216" t="s">
        <v>76</v>
      </c>
      <c r="Z998" s="129"/>
      <c r="AA998" s="214">
        <v>23586</v>
      </c>
      <c r="AB998" s="215"/>
      <c r="AC998" s="215"/>
      <c r="AD998" s="153"/>
      <c r="AG998" s="173">
        <v>1964</v>
      </c>
      <c r="AH998" s="173">
        <v>1960</v>
      </c>
      <c r="AI998" s="173"/>
      <c r="AJ998" s="189"/>
      <c r="AK998" s="173"/>
      <c r="AL998" s="317"/>
      <c r="AM998" s="175" t="s">
        <v>67</v>
      </c>
      <c r="AO998" s="153" t="s">
        <v>67</v>
      </c>
      <c r="AQ998" s="131" t="s">
        <v>81</v>
      </c>
      <c r="AU998" s="317"/>
      <c r="AV998" s="390"/>
      <c r="AW998" s="153">
        <f t="shared" ca="1" si="20"/>
        <v>62</v>
      </c>
    </row>
    <row r="999" spans="1:49" ht="45" customHeight="1" outlineLevel="1" x14ac:dyDescent="0.2">
      <c r="A999" s="245"/>
      <c r="B999" s="183" t="s">
        <v>55</v>
      </c>
      <c r="E999" s="175" t="s">
        <v>71</v>
      </c>
      <c r="F999" s="153" t="s">
        <v>1209</v>
      </c>
      <c r="G999" s="131" t="s">
        <v>1210</v>
      </c>
      <c r="H999" s="175" t="s">
        <v>59</v>
      </c>
      <c r="I999" s="183" t="s">
        <v>2565</v>
      </c>
      <c r="J999" s="173">
        <v>1</v>
      </c>
      <c r="K999" s="326" t="s">
        <v>61</v>
      </c>
      <c r="L999" s="339">
        <v>1</v>
      </c>
      <c r="M999" s="183">
        <v>740</v>
      </c>
      <c r="N999" s="153">
        <v>1964</v>
      </c>
      <c r="P999" s="163"/>
      <c r="R999" s="153">
        <v>1960</v>
      </c>
      <c r="S999" s="183" t="s">
        <v>62</v>
      </c>
      <c r="T999" s="184"/>
      <c r="U999" s="189"/>
      <c r="V999" s="125"/>
      <c r="W999" s="352" t="s">
        <v>2566</v>
      </c>
      <c r="X999" s="216" t="s">
        <v>64</v>
      </c>
      <c r="Y999" s="216" t="s">
        <v>65</v>
      </c>
      <c r="Z999" s="129" t="s">
        <v>66</v>
      </c>
      <c r="AA999" s="214"/>
      <c r="AB999" s="215">
        <v>23586</v>
      </c>
      <c r="AC999" s="215"/>
      <c r="AD999" s="153"/>
      <c r="AG999" s="173">
        <v>1964</v>
      </c>
      <c r="AH999" s="173">
        <v>1960</v>
      </c>
      <c r="AI999" s="173"/>
      <c r="AJ999" s="189"/>
      <c r="AK999" s="173"/>
      <c r="AL999" s="317" t="s">
        <v>184</v>
      </c>
      <c r="AM999" s="175" t="s">
        <v>67</v>
      </c>
      <c r="AQ999" s="131"/>
      <c r="AU999" s="317" t="s">
        <v>444</v>
      </c>
      <c r="AV999" s="390"/>
      <c r="AW999" s="153">
        <f t="shared" ca="1" si="20"/>
        <v>62</v>
      </c>
    </row>
    <row r="1000" spans="1:49" ht="45" customHeight="1" outlineLevel="1" x14ac:dyDescent="0.2">
      <c r="A1000" s="245"/>
      <c r="B1000" s="183" t="s">
        <v>55</v>
      </c>
      <c r="E1000" s="175" t="s">
        <v>71</v>
      </c>
      <c r="F1000" s="153" t="s">
        <v>1209</v>
      </c>
      <c r="G1000" s="131" t="s">
        <v>1210</v>
      </c>
      <c r="H1000" s="175" t="s">
        <v>59</v>
      </c>
      <c r="I1000" s="183" t="s">
        <v>2567</v>
      </c>
      <c r="J1000" s="173">
        <v>1</v>
      </c>
      <c r="K1000" s="326" t="s">
        <v>61</v>
      </c>
      <c r="L1000" s="339">
        <v>0</v>
      </c>
      <c r="M1000" s="183">
        <v>740</v>
      </c>
      <c r="N1000" s="153">
        <v>1964</v>
      </c>
      <c r="P1000" s="163"/>
      <c r="R1000" s="153">
        <v>1960</v>
      </c>
      <c r="S1000" s="183" t="s">
        <v>62</v>
      </c>
      <c r="T1000" s="184"/>
      <c r="U1000" s="189"/>
      <c r="V1000" s="125"/>
      <c r="W1000" s="352" t="s">
        <v>2568</v>
      </c>
      <c r="X1000" s="216" t="s">
        <v>64</v>
      </c>
      <c r="Y1000" s="216" t="s">
        <v>65</v>
      </c>
      <c r="Z1000" s="129" t="s">
        <v>66</v>
      </c>
      <c r="AA1000" s="214"/>
      <c r="AB1000" s="215">
        <v>23586</v>
      </c>
      <c r="AC1000" s="215"/>
      <c r="AD1000" s="153"/>
      <c r="AG1000" s="173">
        <v>1964</v>
      </c>
      <c r="AH1000" s="173">
        <v>1960</v>
      </c>
      <c r="AI1000" s="173"/>
      <c r="AJ1000" s="189"/>
      <c r="AK1000" s="173"/>
      <c r="AL1000" s="317" t="s">
        <v>184</v>
      </c>
      <c r="AM1000" s="175" t="s">
        <v>67</v>
      </c>
      <c r="AQ1000" s="131"/>
      <c r="AU1000" s="317" t="s">
        <v>444</v>
      </c>
      <c r="AV1000" s="390"/>
      <c r="AW1000" s="153">
        <f t="shared" ca="1" si="20"/>
        <v>62</v>
      </c>
    </row>
    <row r="1001" spans="1:49" ht="45" customHeight="1" outlineLevel="1" x14ac:dyDescent="0.2">
      <c r="A1001" s="245"/>
      <c r="B1001" s="183" t="s">
        <v>55</v>
      </c>
      <c r="E1001" s="175" t="s">
        <v>71</v>
      </c>
      <c r="F1001" s="153" t="s">
        <v>1209</v>
      </c>
      <c r="G1001" s="131" t="s">
        <v>1577</v>
      </c>
      <c r="H1001" s="175" t="s">
        <v>65</v>
      </c>
      <c r="I1001" s="183" t="s">
        <v>2569</v>
      </c>
      <c r="J1001" s="173">
        <v>1</v>
      </c>
      <c r="K1001" s="326" t="s">
        <v>61</v>
      </c>
      <c r="L1001" s="339">
        <v>1</v>
      </c>
      <c r="M1001" s="183">
        <v>741</v>
      </c>
      <c r="N1001" s="153">
        <v>1964</v>
      </c>
      <c r="P1001" s="163"/>
      <c r="R1001" s="153">
        <v>1960</v>
      </c>
      <c r="S1001" s="183" t="s">
        <v>62</v>
      </c>
      <c r="T1001" s="184"/>
      <c r="U1001" s="189"/>
      <c r="V1001" s="125"/>
      <c r="W1001" s="352" t="s">
        <v>2570</v>
      </c>
      <c r="X1001" s="216" t="s">
        <v>64</v>
      </c>
      <c r="Y1001" s="216" t="s">
        <v>65</v>
      </c>
      <c r="Z1001" s="129"/>
      <c r="AA1001" s="214"/>
      <c r="AB1001" s="215">
        <v>23614</v>
      </c>
      <c r="AC1001" s="215"/>
      <c r="AD1001" s="153"/>
      <c r="AG1001" s="173">
        <v>1964</v>
      </c>
      <c r="AH1001" s="173">
        <v>1960</v>
      </c>
      <c r="AI1001" s="173"/>
      <c r="AJ1001" s="189"/>
      <c r="AK1001" s="173"/>
      <c r="AL1001" s="317"/>
      <c r="AM1001" s="175" t="s">
        <v>67</v>
      </c>
      <c r="AQ1001" s="131"/>
      <c r="AU1001" s="317"/>
      <c r="AV1001" s="390"/>
      <c r="AW1001" s="153">
        <f t="shared" ca="1" si="20"/>
        <v>62</v>
      </c>
    </row>
    <row r="1002" spans="1:49" ht="45" customHeight="1" x14ac:dyDescent="0.2">
      <c r="A1002" s="245"/>
      <c r="B1002" s="183" t="s">
        <v>55</v>
      </c>
      <c r="E1002" s="175" t="s">
        <v>91</v>
      </c>
      <c r="F1002" s="153" t="s">
        <v>92</v>
      </c>
      <c r="G1002" s="131" t="s">
        <v>93</v>
      </c>
      <c r="H1002" s="175" t="s">
        <v>65</v>
      </c>
      <c r="I1002" s="183" t="s">
        <v>2571</v>
      </c>
      <c r="J1002" s="173">
        <v>1</v>
      </c>
      <c r="K1002" s="326" t="s">
        <v>61</v>
      </c>
      <c r="L1002" s="339">
        <v>1</v>
      </c>
      <c r="M1002" s="183">
        <v>742</v>
      </c>
      <c r="N1002" s="153">
        <v>1964</v>
      </c>
      <c r="P1002" s="163"/>
      <c r="R1002" s="153">
        <v>1960</v>
      </c>
      <c r="S1002" s="183" t="s">
        <v>62</v>
      </c>
      <c r="T1002" s="184"/>
      <c r="U1002" s="189"/>
      <c r="V1002" s="125"/>
      <c r="W1002" s="352" t="s">
        <v>2572</v>
      </c>
      <c r="X1002" s="216" t="s">
        <v>64</v>
      </c>
      <c r="Y1002" s="216" t="s">
        <v>65</v>
      </c>
      <c r="Z1002" s="129"/>
      <c r="AA1002" s="214"/>
      <c r="AB1002" s="215">
        <v>24530</v>
      </c>
      <c r="AC1002" s="215"/>
      <c r="AD1002" s="153"/>
      <c r="AG1002" s="173">
        <v>1967</v>
      </c>
      <c r="AH1002" s="173">
        <v>1960</v>
      </c>
      <c r="AI1002" s="173"/>
      <c r="AJ1002" s="189"/>
      <c r="AK1002" s="173"/>
      <c r="AL1002" s="317"/>
      <c r="AM1002" s="175" t="s">
        <v>67</v>
      </c>
      <c r="AO1002" s="153" t="s">
        <v>108</v>
      </c>
      <c r="AP1002" s="153" t="s">
        <v>112</v>
      </c>
      <c r="AQ1002" s="131"/>
      <c r="AR1002" s="175" t="s">
        <v>81</v>
      </c>
      <c r="AT1002" s="153">
        <v>1980</v>
      </c>
      <c r="AU1002" s="131" t="s">
        <v>7839</v>
      </c>
      <c r="AV1002" s="390"/>
      <c r="AW1002" s="153">
        <f t="shared" ca="1" si="20"/>
        <v>62</v>
      </c>
    </row>
    <row r="1003" spans="1:49" ht="45" customHeight="1" x14ac:dyDescent="0.2">
      <c r="A1003" s="245"/>
      <c r="B1003" s="183" t="s">
        <v>55</v>
      </c>
      <c r="C1003" s="136" t="s">
        <v>2466</v>
      </c>
      <c r="E1003" s="175" t="s">
        <v>91</v>
      </c>
      <c r="F1003" s="153" t="s">
        <v>698</v>
      </c>
      <c r="G1003" s="131" t="s">
        <v>2573</v>
      </c>
      <c r="H1003" s="175" t="s">
        <v>59</v>
      </c>
      <c r="I1003" s="203" t="s">
        <v>2574</v>
      </c>
      <c r="J1003" s="173">
        <v>1</v>
      </c>
      <c r="K1003" s="327"/>
      <c r="L1003" s="339">
        <v>1</v>
      </c>
      <c r="M1003" s="183">
        <v>743</v>
      </c>
      <c r="N1003" s="153">
        <v>1964</v>
      </c>
      <c r="P1003" s="163"/>
      <c r="R1003" s="153">
        <v>1960</v>
      </c>
      <c r="S1003" s="183" t="s">
        <v>243</v>
      </c>
      <c r="T1003" s="184"/>
      <c r="U1003" s="189"/>
      <c r="V1003" s="125"/>
      <c r="W1003" s="352" t="s">
        <v>70</v>
      </c>
      <c r="X1003" s="216" t="s">
        <v>64</v>
      </c>
      <c r="Y1003" s="216" t="s">
        <v>65</v>
      </c>
      <c r="Z1003" s="129" t="s">
        <v>66</v>
      </c>
      <c r="AA1003" s="214"/>
      <c r="AB1003" s="215"/>
      <c r="AC1003" s="215"/>
      <c r="AD1003" s="153"/>
      <c r="AI1003" s="173"/>
      <c r="AJ1003" s="237">
        <v>36287</v>
      </c>
      <c r="AK1003" s="173">
        <v>1990</v>
      </c>
      <c r="AL1003" s="317"/>
      <c r="AQ1003" s="131"/>
      <c r="AU1003" s="317"/>
      <c r="AV1003" s="390"/>
      <c r="AW1003" s="153">
        <f t="shared" ca="1" si="20"/>
        <v>62</v>
      </c>
    </row>
    <row r="1004" spans="1:49" ht="45" customHeight="1" collapsed="1" x14ac:dyDescent="0.2">
      <c r="A1004" s="245"/>
      <c r="B1004" s="183" t="s">
        <v>55</v>
      </c>
      <c r="E1004" s="175" t="s">
        <v>71</v>
      </c>
      <c r="F1004" s="153" t="s">
        <v>425</v>
      </c>
      <c r="G1004" s="131" t="s">
        <v>426</v>
      </c>
      <c r="H1004" s="175" t="s">
        <v>496</v>
      </c>
      <c r="I1004" s="183" t="s">
        <v>2575</v>
      </c>
      <c r="J1004" s="173">
        <v>1</v>
      </c>
      <c r="K1004" s="326" t="s">
        <v>61</v>
      </c>
      <c r="L1004" s="339">
        <v>1</v>
      </c>
      <c r="M1004" s="183">
        <v>744</v>
      </c>
      <c r="N1004" s="153">
        <v>1964</v>
      </c>
      <c r="P1004" s="163"/>
      <c r="R1004" s="153">
        <v>1960</v>
      </c>
      <c r="S1004" s="183" t="s">
        <v>62</v>
      </c>
      <c r="T1004" s="184"/>
      <c r="U1004" s="189"/>
      <c r="V1004" s="125"/>
      <c r="W1004" s="352" t="s">
        <v>2576</v>
      </c>
      <c r="X1004" s="216" t="s">
        <v>499</v>
      </c>
      <c r="Y1004" s="216" t="s">
        <v>496</v>
      </c>
      <c r="Z1004" s="129"/>
      <c r="AA1004" s="214">
        <v>23845</v>
      </c>
      <c r="AB1004" s="215"/>
      <c r="AC1004" s="215"/>
      <c r="AD1004" s="153"/>
      <c r="AG1004" s="173">
        <v>1965</v>
      </c>
      <c r="AH1004" s="173">
        <v>1960</v>
      </c>
      <c r="AI1004" s="173"/>
      <c r="AJ1004" s="189"/>
      <c r="AK1004" s="173"/>
      <c r="AL1004" s="317"/>
      <c r="AM1004" s="175" t="s">
        <v>90</v>
      </c>
      <c r="AO1004" s="153" t="s">
        <v>67</v>
      </c>
      <c r="AQ1004" s="131" t="s">
        <v>81</v>
      </c>
      <c r="AU1004" s="317" t="s">
        <v>2577</v>
      </c>
      <c r="AV1004" s="390"/>
      <c r="AW1004" s="153">
        <f t="shared" ca="1" si="20"/>
        <v>62</v>
      </c>
    </row>
    <row r="1005" spans="1:49" ht="45" customHeight="1" x14ac:dyDescent="0.2">
      <c r="A1005" s="245"/>
      <c r="B1005" s="183" t="s">
        <v>55</v>
      </c>
      <c r="E1005" s="175" t="s">
        <v>71</v>
      </c>
      <c r="F1005" s="153" t="s">
        <v>425</v>
      </c>
      <c r="G1005" s="131" t="s">
        <v>2578</v>
      </c>
      <c r="H1005" s="175" t="s">
        <v>65</v>
      </c>
      <c r="I1005" s="183" t="s">
        <v>577</v>
      </c>
      <c r="J1005" s="173">
        <v>1</v>
      </c>
      <c r="K1005" s="326" t="s">
        <v>61</v>
      </c>
      <c r="L1005" s="339">
        <v>1</v>
      </c>
      <c r="M1005" s="183">
        <v>745</v>
      </c>
      <c r="N1005" s="153">
        <v>1964</v>
      </c>
      <c r="P1005" s="163"/>
      <c r="R1005" s="153">
        <v>1960</v>
      </c>
      <c r="S1005" s="183" t="s">
        <v>62</v>
      </c>
      <c r="T1005" s="184"/>
      <c r="U1005" s="189"/>
      <c r="V1005" s="125"/>
      <c r="W1005" s="352" t="s">
        <v>2579</v>
      </c>
      <c r="X1005" s="216" t="s">
        <v>64</v>
      </c>
      <c r="Y1005" s="216" t="s">
        <v>65</v>
      </c>
      <c r="Z1005" s="129"/>
      <c r="AA1005" s="214"/>
      <c r="AB1005" s="215"/>
      <c r="AC1005" s="215">
        <v>26338</v>
      </c>
      <c r="AD1005" s="216"/>
      <c r="AE1005" s="173">
        <v>1971</v>
      </c>
      <c r="AF1005" s="173">
        <v>56</v>
      </c>
      <c r="AG1005" s="173">
        <v>1972</v>
      </c>
      <c r="AH1005" s="173">
        <v>1970</v>
      </c>
      <c r="AI1005" s="173"/>
      <c r="AJ1005" s="189"/>
      <c r="AK1005" s="173"/>
      <c r="AL1005" s="317"/>
      <c r="AM1005" s="175" t="s">
        <v>67</v>
      </c>
      <c r="AQ1005" s="131"/>
      <c r="AU1005" s="317"/>
      <c r="AV1005" s="390"/>
      <c r="AW1005" s="153">
        <f t="shared" ca="1" si="20"/>
        <v>62</v>
      </c>
    </row>
    <row r="1006" spans="1:49" ht="45" customHeight="1" x14ac:dyDescent="0.2">
      <c r="A1006" s="245"/>
      <c r="B1006" s="183" t="s">
        <v>55</v>
      </c>
      <c r="C1006" s="136" t="s">
        <v>2580</v>
      </c>
      <c r="D1006" s="131" t="s">
        <v>2581</v>
      </c>
      <c r="E1006" s="175" t="s">
        <v>71</v>
      </c>
      <c r="F1006" s="153" t="s">
        <v>180</v>
      </c>
      <c r="G1006" s="131" t="s">
        <v>2582</v>
      </c>
      <c r="H1006" s="175" t="s">
        <v>59</v>
      </c>
      <c r="I1006" s="183" t="s">
        <v>2583</v>
      </c>
      <c r="J1006" s="173">
        <v>1</v>
      </c>
      <c r="K1006" s="326"/>
      <c r="L1006" s="339">
        <v>1</v>
      </c>
      <c r="M1006" s="183">
        <v>746</v>
      </c>
      <c r="N1006" s="153">
        <v>1964</v>
      </c>
      <c r="P1006" s="163"/>
      <c r="R1006" s="153">
        <v>1960</v>
      </c>
      <c r="S1006" s="183" t="s">
        <v>243</v>
      </c>
      <c r="T1006" s="184"/>
      <c r="U1006" s="216">
        <v>44019</v>
      </c>
      <c r="V1006" s="125"/>
      <c r="W1006" s="352" t="s">
        <v>70</v>
      </c>
      <c r="X1006" s="216" t="s">
        <v>64</v>
      </c>
      <c r="Y1006" s="216" t="s">
        <v>65</v>
      </c>
      <c r="Z1006" s="129" t="s">
        <v>66</v>
      </c>
      <c r="AA1006" s="214"/>
      <c r="AB1006" s="215"/>
      <c r="AC1006" s="215"/>
      <c r="AD1006" s="216"/>
      <c r="AI1006" s="173"/>
      <c r="AJ1006" s="216">
        <v>44019</v>
      </c>
      <c r="AK1006" s="173">
        <v>2020</v>
      </c>
      <c r="AL1006" s="317"/>
      <c r="AQ1006" s="131"/>
      <c r="AU1006" s="317"/>
      <c r="AV1006" s="390"/>
      <c r="AW1006" s="153">
        <f t="shared" ca="1" si="20"/>
        <v>62</v>
      </c>
    </row>
    <row r="1007" spans="1:49" ht="45" customHeight="1" x14ac:dyDescent="0.2">
      <c r="A1007" s="245"/>
      <c r="B1007" s="183" t="s">
        <v>55</v>
      </c>
      <c r="E1007" s="175" t="s">
        <v>1055</v>
      </c>
      <c r="F1007" s="153" t="s">
        <v>1056</v>
      </c>
      <c r="G1007" s="131" t="s">
        <v>1057</v>
      </c>
      <c r="H1007" s="175" t="s">
        <v>263</v>
      </c>
      <c r="I1007" s="183" t="s">
        <v>2584</v>
      </c>
      <c r="J1007" s="173">
        <v>1</v>
      </c>
      <c r="K1007" s="326" t="s">
        <v>61</v>
      </c>
      <c r="L1007" s="339">
        <v>1</v>
      </c>
      <c r="M1007" s="183">
        <v>747</v>
      </c>
      <c r="N1007" s="153">
        <v>1964</v>
      </c>
      <c r="P1007" s="163"/>
      <c r="R1007" s="153">
        <v>1960</v>
      </c>
      <c r="S1007" s="183" t="s">
        <v>62</v>
      </c>
      <c r="T1007" s="184"/>
      <c r="U1007" s="189"/>
      <c r="V1007" s="125"/>
      <c r="W1007" s="352" t="s">
        <v>2585</v>
      </c>
      <c r="X1007" s="216" t="s">
        <v>64</v>
      </c>
      <c r="Y1007" s="216" t="s">
        <v>76</v>
      </c>
      <c r="Z1007" s="129" t="s">
        <v>266</v>
      </c>
      <c r="AA1007" s="214"/>
      <c r="AB1007" s="215"/>
      <c r="AC1007" s="215">
        <v>23858</v>
      </c>
      <c r="AD1007" s="216"/>
      <c r="AG1007" s="173">
        <v>1965</v>
      </c>
      <c r="AH1007" s="173">
        <v>1960</v>
      </c>
      <c r="AI1007" s="173"/>
      <c r="AJ1007" s="189"/>
      <c r="AK1007" s="173"/>
      <c r="AL1007" s="317"/>
      <c r="AM1007" s="175" t="s">
        <v>67</v>
      </c>
      <c r="AQ1007" s="131"/>
      <c r="AU1007" s="317"/>
      <c r="AV1007" s="390"/>
      <c r="AW1007" s="153">
        <f t="shared" ca="1" si="20"/>
        <v>62</v>
      </c>
    </row>
    <row r="1008" spans="1:49" ht="45" customHeight="1" collapsed="1" x14ac:dyDescent="0.2">
      <c r="A1008" s="245"/>
      <c r="B1008" s="183" t="s">
        <v>55</v>
      </c>
      <c r="C1008" s="136" t="s">
        <v>2586</v>
      </c>
      <c r="D1008" s="131" t="s">
        <v>2587</v>
      </c>
      <c r="E1008" s="175" t="s">
        <v>91</v>
      </c>
      <c r="F1008" s="153" t="s">
        <v>92</v>
      </c>
      <c r="G1008" s="131" t="s">
        <v>93</v>
      </c>
      <c r="H1008" s="175" t="s">
        <v>496</v>
      </c>
      <c r="I1008" s="183" t="s">
        <v>2588</v>
      </c>
      <c r="J1008" s="173">
        <v>1</v>
      </c>
      <c r="K1008" s="326" t="s">
        <v>61</v>
      </c>
      <c r="L1008" s="339">
        <v>1</v>
      </c>
      <c r="M1008" s="183">
        <v>748</v>
      </c>
      <c r="N1008" s="153">
        <v>1964</v>
      </c>
      <c r="P1008" s="163"/>
      <c r="R1008" s="153">
        <v>1960</v>
      </c>
      <c r="S1008" s="183" t="s">
        <v>62</v>
      </c>
      <c r="T1008" s="184"/>
      <c r="U1008" s="189"/>
      <c r="V1008" s="125"/>
      <c r="W1008" s="352" t="s">
        <v>2589</v>
      </c>
      <c r="X1008" s="216" t="s">
        <v>499</v>
      </c>
      <c r="Y1008" s="216" t="s">
        <v>496</v>
      </c>
      <c r="Z1008" s="129"/>
      <c r="AA1008" s="214">
        <v>23951</v>
      </c>
      <c r="AB1008" s="215"/>
      <c r="AC1008" s="215"/>
      <c r="AD1008" s="153"/>
      <c r="AE1008" s="173">
        <v>1965</v>
      </c>
      <c r="AF1008" s="173">
        <v>44</v>
      </c>
      <c r="AG1008" s="173">
        <v>1965</v>
      </c>
      <c r="AH1008" s="173">
        <v>1960</v>
      </c>
      <c r="AI1008" s="173"/>
      <c r="AJ1008" s="189"/>
      <c r="AK1008" s="173"/>
      <c r="AL1008" s="317"/>
      <c r="AM1008" s="175" t="s">
        <v>90</v>
      </c>
      <c r="AQ1008" s="131"/>
      <c r="AV1008" s="390"/>
      <c r="AW1008" s="153">
        <f t="shared" ca="1" si="20"/>
        <v>62</v>
      </c>
    </row>
    <row r="1009" spans="1:49" ht="45" customHeight="1" x14ac:dyDescent="0.2">
      <c r="A1009" s="245"/>
      <c r="B1009" s="183" t="s">
        <v>55</v>
      </c>
      <c r="C1009" s="144"/>
      <c r="E1009" s="175" t="s">
        <v>71</v>
      </c>
      <c r="F1009" s="153" t="s">
        <v>1456</v>
      </c>
      <c r="G1009" s="131" t="s">
        <v>2348</v>
      </c>
      <c r="H1009" s="175" t="s">
        <v>379</v>
      </c>
      <c r="I1009" s="183" t="s">
        <v>2590</v>
      </c>
      <c r="J1009" s="284">
        <v>1</v>
      </c>
      <c r="K1009" s="326" t="s">
        <v>61</v>
      </c>
      <c r="L1009" s="339">
        <v>1</v>
      </c>
      <c r="M1009" s="183">
        <v>749</v>
      </c>
      <c r="N1009" s="153">
        <v>1964</v>
      </c>
      <c r="P1009" s="163"/>
      <c r="R1009" s="153">
        <v>1960</v>
      </c>
      <c r="S1009" s="183" t="s">
        <v>62</v>
      </c>
      <c r="T1009" s="184"/>
      <c r="U1009" s="189"/>
      <c r="V1009" s="125"/>
      <c r="W1009" s="352" t="s">
        <v>2591</v>
      </c>
      <c r="X1009" s="216" t="s">
        <v>99</v>
      </c>
      <c r="Y1009" s="216" t="s">
        <v>382</v>
      </c>
      <c r="Z1009" s="129"/>
      <c r="AA1009" s="214"/>
      <c r="AB1009" s="215"/>
      <c r="AC1009" s="215"/>
      <c r="AD1009" s="215">
        <v>23728</v>
      </c>
      <c r="AG1009" s="173">
        <v>1964</v>
      </c>
      <c r="AH1009" s="173">
        <v>1960</v>
      </c>
      <c r="AI1009" s="173"/>
      <c r="AJ1009" s="189"/>
      <c r="AK1009" s="173"/>
      <c r="AL1009" s="369"/>
      <c r="AM1009" s="175" t="s">
        <v>67</v>
      </c>
      <c r="AO1009" s="153" t="s">
        <v>67</v>
      </c>
      <c r="AQ1009" s="131"/>
      <c r="AU1009" s="317"/>
      <c r="AV1009" s="390"/>
      <c r="AW1009" s="153">
        <f t="shared" ca="1" si="20"/>
        <v>62</v>
      </c>
    </row>
    <row r="1010" spans="1:49" ht="45" customHeight="1" outlineLevel="1" x14ac:dyDescent="0.2">
      <c r="A1010" s="245"/>
      <c r="B1010" s="183" t="s">
        <v>55</v>
      </c>
      <c r="C1010" s="144"/>
      <c r="E1010" s="175" t="s">
        <v>71</v>
      </c>
      <c r="F1010" s="153" t="s">
        <v>1456</v>
      </c>
      <c r="G1010" s="131" t="s">
        <v>2592</v>
      </c>
      <c r="H1010" s="175" t="s">
        <v>379</v>
      </c>
      <c r="I1010" s="183" t="s">
        <v>2593</v>
      </c>
      <c r="J1010" s="284">
        <v>1</v>
      </c>
      <c r="K1010" s="326" t="s">
        <v>61</v>
      </c>
      <c r="L1010" s="339">
        <v>0</v>
      </c>
      <c r="M1010" s="183">
        <v>749</v>
      </c>
      <c r="N1010" s="153">
        <v>1964</v>
      </c>
      <c r="P1010" s="163"/>
      <c r="R1010" s="153">
        <v>1960</v>
      </c>
      <c r="S1010" s="183" t="s">
        <v>62</v>
      </c>
      <c r="T1010" s="184"/>
      <c r="U1010" s="189"/>
      <c r="V1010" s="125"/>
      <c r="W1010" s="352" t="s">
        <v>2594</v>
      </c>
      <c r="X1010" s="216" t="s">
        <v>99</v>
      </c>
      <c r="Y1010" s="216" t="s">
        <v>382</v>
      </c>
      <c r="Z1010" s="129"/>
      <c r="AA1010" s="214"/>
      <c r="AB1010" s="215"/>
      <c r="AC1010" s="215"/>
      <c r="AD1010" s="215">
        <v>23728</v>
      </c>
      <c r="AG1010" s="173">
        <v>1964</v>
      </c>
      <c r="AH1010" s="173">
        <v>1960</v>
      </c>
      <c r="AI1010" s="173"/>
      <c r="AJ1010" s="189"/>
      <c r="AK1010" s="173"/>
      <c r="AL1010" s="317"/>
      <c r="AM1010" s="175" t="s">
        <v>67</v>
      </c>
      <c r="AO1010" s="153" t="s">
        <v>67</v>
      </c>
      <c r="AQ1010" s="131"/>
      <c r="AU1010" s="317"/>
      <c r="AV1010" s="390"/>
      <c r="AW1010" s="153">
        <f t="shared" ca="1" si="20"/>
        <v>62</v>
      </c>
    </row>
    <row r="1011" spans="1:49" ht="45" customHeight="1" outlineLevel="1" x14ac:dyDescent="0.2">
      <c r="A1011" s="245"/>
      <c r="B1011" s="183" t="s">
        <v>55</v>
      </c>
      <c r="C1011" s="136" t="s">
        <v>7874</v>
      </c>
      <c r="D1011" s="131" t="s">
        <v>2595</v>
      </c>
      <c r="E1011" s="175" t="s">
        <v>1055</v>
      </c>
      <c r="F1011" s="153" t="s">
        <v>2103</v>
      </c>
      <c r="G1011" s="131" t="s">
        <v>2104</v>
      </c>
      <c r="H1011" s="175" t="s">
        <v>65</v>
      </c>
      <c r="I1011" s="183" t="s">
        <v>2596</v>
      </c>
      <c r="J1011" s="173">
        <v>1</v>
      </c>
      <c r="K1011" s="334"/>
      <c r="L1011" s="339">
        <v>1</v>
      </c>
      <c r="M1011" s="183">
        <v>750</v>
      </c>
      <c r="N1011" s="153">
        <v>1964</v>
      </c>
      <c r="P1011" s="163"/>
      <c r="R1011" s="153">
        <v>1960</v>
      </c>
      <c r="S1011" s="183" t="s">
        <v>243</v>
      </c>
      <c r="T1011" s="184"/>
      <c r="U1011" s="189"/>
      <c r="V1011" s="125"/>
      <c r="W1011" s="352" t="s">
        <v>70</v>
      </c>
      <c r="X1011" s="216" t="s">
        <v>64</v>
      </c>
      <c r="Y1011" s="216" t="s">
        <v>65</v>
      </c>
      <c r="Z1011" s="129"/>
      <c r="AA1011" s="214"/>
      <c r="AB1011" s="215"/>
      <c r="AC1011" s="215"/>
      <c r="AD1011" s="215"/>
      <c r="AI1011" s="173"/>
      <c r="AJ1011" s="237">
        <v>41913</v>
      </c>
      <c r="AK1011" s="173">
        <v>2010</v>
      </c>
      <c r="AL1011" s="369"/>
      <c r="AQ1011" s="131"/>
      <c r="AU1011" s="317"/>
      <c r="AV1011" s="390"/>
      <c r="AW1011" s="153">
        <f t="shared" ca="1" si="20"/>
        <v>62</v>
      </c>
    </row>
    <row r="1012" spans="1:49" ht="45" customHeight="1" outlineLevel="1" collapsed="1" x14ac:dyDescent="0.2">
      <c r="A1012" s="245"/>
      <c r="B1012" s="183" t="s">
        <v>55</v>
      </c>
      <c r="E1012" s="175" t="s">
        <v>91</v>
      </c>
      <c r="F1012" s="153" t="s">
        <v>698</v>
      </c>
      <c r="G1012" s="131" t="s">
        <v>980</v>
      </c>
      <c r="H1012" s="175" t="s">
        <v>65</v>
      </c>
      <c r="I1012" s="183" t="s">
        <v>2597</v>
      </c>
      <c r="J1012" s="173">
        <v>1</v>
      </c>
      <c r="K1012" s="326" t="s">
        <v>61</v>
      </c>
      <c r="L1012" s="339">
        <v>1</v>
      </c>
      <c r="M1012" s="183">
        <v>751</v>
      </c>
      <c r="N1012" s="153">
        <v>1965</v>
      </c>
      <c r="P1012" s="163"/>
      <c r="R1012" s="153">
        <v>1960</v>
      </c>
      <c r="S1012" s="183" t="s">
        <v>62</v>
      </c>
      <c r="T1012" s="184"/>
      <c r="U1012" s="189"/>
      <c r="V1012" s="125"/>
      <c r="W1012" s="352" t="s">
        <v>2598</v>
      </c>
      <c r="X1012" s="216" t="s">
        <v>64</v>
      </c>
      <c r="Y1012" s="216" t="s">
        <v>65</v>
      </c>
      <c r="Z1012" s="129"/>
      <c r="AA1012" s="214"/>
      <c r="AB1012" s="215">
        <v>26787</v>
      </c>
      <c r="AC1012" s="215"/>
      <c r="AD1012" s="153"/>
      <c r="AG1012" s="173">
        <v>1973</v>
      </c>
      <c r="AH1012" s="173">
        <v>1970</v>
      </c>
      <c r="AI1012" s="173"/>
      <c r="AJ1012" s="189"/>
      <c r="AK1012" s="173"/>
      <c r="AL1012" s="317"/>
      <c r="AM1012" s="175" t="s">
        <v>67</v>
      </c>
      <c r="AQ1012" s="131"/>
      <c r="AU1012" s="317"/>
      <c r="AV1012" s="390"/>
      <c r="AW1012" s="153">
        <f t="shared" ca="1" si="20"/>
        <v>61</v>
      </c>
    </row>
    <row r="1013" spans="1:49" ht="45" customHeight="1" outlineLevel="1" x14ac:dyDescent="0.2">
      <c r="A1013" s="245"/>
      <c r="B1013" s="183" t="s">
        <v>55</v>
      </c>
      <c r="E1013" s="175" t="s">
        <v>91</v>
      </c>
      <c r="F1013" s="153" t="s">
        <v>698</v>
      </c>
      <c r="G1013" s="131" t="s">
        <v>1668</v>
      </c>
      <c r="H1013" s="175" t="s">
        <v>65</v>
      </c>
      <c r="I1013" s="183" t="s">
        <v>2599</v>
      </c>
      <c r="J1013" s="173">
        <v>1</v>
      </c>
      <c r="K1013" s="326" t="s">
        <v>61</v>
      </c>
      <c r="L1013" s="339">
        <v>1</v>
      </c>
      <c r="M1013" s="183">
        <v>752</v>
      </c>
      <c r="N1013" s="153">
        <v>1964</v>
      </c>
      <c r="P1013" s="163"/>
      <c r="R1013" s="153">
        <v>1960</v>
      </c>
      <c r="S1013" s="183" t="s">
        <v>62</v>
      </c>
      <c r="T1013" s="184"/>
      <c r="U1013" s="189"/>
      <c r="V1013" s="125"/>
      <c r="W1013" s="352" t="s">
        <v>2600</v>
      </c>
      <c r="X1013" s="216" t="s">
        <v>64</v>
      </c>
      <c r="Y1013" s="216" t="s">
        <v>65</v>
      </c>
      <c r="Z1013" s="129"/>
      <c r="AA1013" s="214"/>
      <c r="AB1013" s="215">
        <v>23832</v>
      </c>
      <c r="AC1013" s="215"/>
      <c r="AD1013" s="153"/>
      <c r="AG1013" s="173">
        <v>1965</v>
      </c>
      <c r="AH1013" s="173">
        <v>1960</v>
      </c>
      <c r="AI1013" s="173"/>
      <c r="AJ1013" s="189"/>
      <c r="AK1013" s="173"/>
      <c r="AL1013" s="317"/>
      <c r="AM1013" s="175" t="s">
        <v>67</v>
      </c>
      <c r="AQ1013" s="131"/>
      <c r="AU1013" s="317" t="s">
        <v>2601</v>
      </c>
      <c r="AV1013" s="390"/>
      <c r="AW1013" s="153">
        <f t="shared" ca="1" si="20"/>
        <v>62</v>
      </c>
    </row>
    <row r="1014" spans="1:49" ht="45" customHeight="1" outlineLevel="1" collapsed="1" x14ac:dyDescent="0.2">
      <c r="A1014" s="245"/>
      <c r="B1014" s="183" t="s">
        <v>55</v>
      </c>
      <c r="C1014" s="136" t="s">
        <v>2602</v>
      </c>
      <c r="E1014" s="175" t="s">
        <v>71</v>
      </c>
      <c r="F1014" s="153" t="s">
        <v>180</v>
      </c>
      <c r="G1014" s="131" t="s">
        <v>181</v>
      </c>
      <c r="H1014" s="175" t="s">
        <v>59</v>
      </c>
      <c r="I1014" s="183" t="s">
        <v>2603</v>
      </c>
      <c r="J1014" s="173">
        <v>1</v>
      </c>
      <c r="K1014" s="327"/>
      <c r="L1014" s="339">
        <v>1</v>
      </c>
      <c r="M1014" s="183">
        <v>753</v>
      </c>
      <c r="N1014" s="153">
        <v>1965</v>
      </c>
      <c r="P1014" s="163"/>
      <c r="R1014" s="153">
        <v>1960</v>
      </c>
      <c r="S1014" s="183" t="s">
        <v>243</v>
      </c>
      <c r="T1014" s="184"/>
      <c r="U1014" s="189"/>
      <c r="V1014" s="125"/>
      <c r="W1014" s="352" t="s">
        <v>70</v>
      </c>
      <c r="X1014" s="216" t="s">
        <v>64</v>
      </c>
      <c r="Y1014" s="216" t="s">
        <v>65</v>
      </c>
      <c r="Z1014" s="129" t="s">
        <v>66</v>
      </c>
      <c r="AA1014" s="214"/>
      <c r="AB1014" s="215"/>
      <c r="AC1014" s="215"/>
      <c r="AD1014" s="153"/>
      <c r="AI1014" s="173"/>
      <c r="AJ1014" s="237">
        <v>34982</v>
      </c>
      <c r="AK1014" s="173">
        <v>1990</v>
      </c>
      <c r="AL1014" s="317"/>
      <c r="AQ1014" s="131"/>
      <c r="AU1014" s="317"/>
      <c r="AV1014" s="390"/>
      <c r="AW1014" s="153">
        <f t="shared" ca="1" si="20"/>
        <v>61</v>
      </c>
    </row>
    <row r="1015" spans="1:49" ht="45" customHeight="1" outlineLevel="1" x14ac:dyDescent="0.2">
      <c r="A1015" s="245">
        <v>43640</v>
      </c>
      <c r="B1015" s="183" t="s">
        <v>198</v>
      </c>
      <c r="C1015" s="136" t="s">
        <v>2604</v>
      </c>
      <c r="D1015" s="131" t="s">
        <v>2605</v>
      </c>
      <c r="E1015" s="175" t="s">
        <v>56</v>
      </c>
      <c r="F1015" s="153" t="s">
        <v>559</v>
      </c>
      <c r="G1015" s="131" t="s">
        <v>824</v>
      </c>
      <c r="H1015" s="175" t="s">
        <v>496</v>
      </c>
      <c r="I1015" s="183" t="s">
        <v>2606</v>
      </c>
      <c r="J1015" s="173">
        <v>1</v>
      </c>
      <c r="K1015" s="326" t="s">
        <v>61</v>
      </c>
      <c r="L1015" s="339">
        <v>1</v>
      </c>
      <c r="M1015" s="183">
        <v>754</v>
      </c>
      <c r="N1015" s="153">
        <v>1965</v>
      </c>
      <c r="P1015" s="163"/>
      <c r="R1015" s="153">
        <v>1960</v>
      </c>
      <c r="S1015" s="183" t="s">
        <v>62</v>
      </c>
      <c r="T1015" s="184"/>
      <c r="U1015" s="189"/>
      <c r="V1015" s="125"/>
      <c r="W1015" s="255" t="s">
        <v>2607</v>
      </c>
      <c r="X1015" s="216" t="s">
        <v>499</v>
      </c>
      <c r="Y1015" s="216" t="s">
        <v>496</v>
      </c>
      <c r="Z1015" s="129"/>
      <c r="AA1015" s="214">
        <v>23845</v>
      </c>
      <c r="AB1015" s="215"/>
      <c r="AC1015" s="215"/>
      <c r="AD1015" s="153"/>
      <c r="AG1015" s="173">
        <v>1965</v>
      </c>
      <c r="AH1015" s="173">
        <v>1960</v>
      </c>
      <c r="AI1015" s="173"/>
      <c r="AJ1015" s="189"/>
      <c r="AK1015" s="173"/>
      <c r="AL1015" s="317"/>
      <c r="AM1015" s="175" t="s">
        <v>90</v>
      </c>
      <c r="AP1015" s="153" t="s">
        <v>81</v>
      </c>
      <c r="AQ1015" s="131" t="s">
        <v>81</v>
      </c>
      <c r="AU1015" s="317"/>
      <c r="AV1015" s="390"/>
      <c r="AW1015" s="153">
        <f t="shared" ca="1" si="20"/>
        <v>61</v>
      </c>
    </row>
    <row r="1016" spans="1:49" ht="45" customHeight="1" outlineLevel="1" x14ac:dyDescent="0.2">
      <c r="A1016" s="245"/>
      <c r="B1016" s="183" t="s">
        <v>55</v>
      </c>
      <c r="E1016" s="175" t="s">
        <v>91</v>
      </c>
      <c r="F1016" s="153" t="s">
        <v>698</v>
      </c>
      <c r="G1016" s="131" t="s">
        <v>699</v>
      </c>
      <c r="H1016" s="175" t="s">
        <v>189</v>
      </c>
      <c r="I1016" s="183" t="s">
        <v>2608</v>
      </c>
      <c r="J1016" s="173">
        <v>1</v>
      </c>
      <c r="K1016" s="326" t="s">
        <v>61</v>
      </c>
      <c r="L1016" s="339">
        <v>1</v>
      </c>
      <c r="M1016" s="183">
        <v>755</v>
      </c>
      <c r="N1016" s="153">
        <v>1965</v>
      </c>
      <c r="P1016" s="163"/>
      <c r="R1016" s="153">
        <v>1960</v>
      </c>
      <c r="S1016" s="183" t="s">
        <v>62</v>
      </c>
      <c r="T1016" s="184"/>
      <c r="U1016" s="189"/>
      <c r="V1016" s="125"/>
      <c r="W1016" s="352" t="s">
        <v>2609</v>
      </c>
      <c r="X1016" s="216" t="s">
        <v>64</v>
      </c>
      <c r="Y1016" s="216" t="s">
        <v>65</v>
      </c>
      <c r="Z1016" s="129"/>
      <c r="AA1016" s="214"/>
      <c r="AB1016" s="215">
        <v>26729</v>
      </c>
      <c r="AC1016" s="215"/>
      <c r="AD1016" s="153"/>
      <c r="AG1016" s="173">
        <v>1973</v>
      </c>
      <c r="AH1016" s="173">
        <v>1970</v>
      </c>
      <c r="AI1016" s="173"/>
      <c r="AJ1016" s="189"/>
      <c r="AK1016" s="173"/>
      <c r="AL1016" s="317"/>
      <c r="AM1016" s="175" t="s">
        <v>67</v>
      </c>
      <c r="AQ1016" s="131"/>
      <c r="AU1016" s="317"/>
      <c r="AV1016" s="390"/>
      <c r="AW1016" s="153">
        <f t="shared" ca="1" si="20"/>
        <v>61</v>
      </c>
    </row>
    <row r="1017" spans="1:49" ht="45" customHeight="1" outlineLevel="1" collapsed="1" x14ac:dyDescent="0.2">
      <c r="A1017" s="245"/>
      <c r="B1017" s="183" t="s">
        <v>55</v>
      </c>
      <c r="C1017" s="136" t="s">
        <v>2610</v>
      </c>
      <c r="D1017" s="131" t="s">
        <v>2611</v>
      </c>
      <c r="E1017" s="175" t="s">
        <v>91</v>
      </c>
      <c r="F1017" s="153" t="s">
        <v>187</v>
      </c>
      <c r="G1017" s="131" t="s">
        <v>2612</v>
      </c>
      <c r="H1017" s="175" t="s">
        <v>59</v>
      </c>
      <c r="I1017" s="183" t="s">
        <v>2613</v>
      </c>
      <c r="J1017" s="173">
        <v>1</v>
      </c>
      <c r="K1017" s="327"/>
      <c r="L1017" s="339">
        <v>1</v>
      </c>
      <c r="M1017" s="183">
        <v>756</v>
      </c>
      <c r="N1017" s="153">
        <v>1965</v>
      </c>
      <c r="P1017" s="163"/>
      <c r="R1017" s="153">
        <v>1960</v>
      </c>
      <c r="S1017" s="183" t="s">
        <v>243</v>
      </c>
      <c r="T1017" s="184"/>
      <c r="U1017" s="189"/>
      <c r="V1017" s="125"/>
      <c r="W1017" s="352" t="s">
        <v>70</v>
      </c>
      <c r="X1017" s="216" t="s">
        <v>64</v>
      </c>
      <c r="Y1017" s="216" t="s">
        <v>65</v>
      </c>
      <c r="Z1017" s="129" t="s">
        <v>66</v>
      </c>
      <c r="AA1017" s="214"/>
      <c r="AB1017" s="215"/>
      <c r="AC1017" s="215"/>
      <c r="AD1017" s="153"/>
      <c r="AI1017" s="173"/>
      <c r="AJ1017" s="216">
        <v>43812</v>
      </c>
      <c r="AK1017" s="173">
        <v>2010</v>
      </c>
      <c r="AL1017" s="317"/>
      <c r="AQ1017" s="131"/>
      <c r="AU1017" s="317"/>
      <c r="AV1017" s="390"/>
      <c r="AW1017" s="153">
        <f t="shared" ca="1" si="20"/>
        <v>61</v>
      </c>
    </row>
    <row r="1018" spans="1:49" ht="45" customHeight="1" outlineLevel="1" x14ac:dyDescent="0.2">
      <c r="A1018" s="245"/>
      <c r="B1018" s="183" t="s">
        <v>55</v>
      </c>
      <c r="D1018" s="131" t="s">
        <v>2614</v>
      </c>
      <c r="E1018" s="175" t="s">
        <v>91</v>
      </c>
      <c r="F1018" s="153" t="s">
        <v>92</v>
      </c>
      <c r="G1018" s="131" t="s">
        <v>1699</v>
      </c>
      <c r="H1018" s="175" t="s">
        <v>292</v>
      </c>
      <c r="I1018" s="183" t="s">
        <v>2615</v>
      </c>
      <c r="J1018" s="173">
        <v>1</v>
      </c>
      <c r="K1018" s="326" t="s">
        <v>61</v>
      </c>
      <c r="L1018" s="339">
        <v>1</v>
      </c>
      <c r="M1018" s="183">
        <v>757</v>
      </c>
      <c r="N1018" s="153">
        <v>1965</v>
      </c>
      <c r="P1018" s="163"/>
      <c r="R1018" s="153">
        <v>1960</v>
      </c>
      <c r="S1018" s="183" t="s">
        <v>62</v>
      </c>
      <c r="T1018" s="184"/>
      <c r="U1018" s="189"/>
      <c r="V1018" s="125"/>
      <c r="W1018" s="352" t="s">
        <v>2616</v>
      </c>
      <c r="X1018" s="216" t="s">
        <v>64</v>
      </c>
      <c r="Y1018" s="216" t="s">
        <v>292</v>
      </c>
      <c r="Z1018" s="129"/>
      <c r="AA1018" s="214">
        <v>24589</v>
      </c>
      <c r="AB1018" s="215"/>
      <c r="AC1018" s="215"/>
      <c r="AD1018" s="153"/>
      <c r="AE1018" s="173">
        <v>1966</v>
      </c>
      <c r="AF1018" s="173" t="s">
        <v>2617</v>
      </c>
      <c r="AG1018" s="173">
        <v>1967</v>
      </c>
      <c r="AH1018" s="173">
        <v>1960</v>
      </c>
      <c r="AI1018" s="173"/>
      <c r="AJ1018" s="189"/>
      <c r="AK1018" s="173"/>
      <c r="AL1018" s="317" t="s">
        <v>2618</v>
      </c>
      <c r="AM1018" s="175" t="s">
        <v>108</v>
      </c>
      <c r="AN1018" s="153" t="s">
        <v>81</v>
      </c>
      <c r="AO1018" s="153" t="s">
        <v>108</v>
      </c>
      <c r="AP1018" s="153" t="s">
        <v>81</v>
      </c>
      <c r="AQ1018" s="131" t="s">
        <v>81</v>
      </c>
      <c r="AR1018" s="175" t="s">
        <v>81</v>
      </c>
      <c r="AT1018" s="153">
        <v>2012</v>
      </c>
      <c r="AU1018" s="131" t="s">
        <v>7842</v>
      </c>
      <c r="AV1018" s="390"/>
      <c r="AW1018" s="153">
        <f t="shared" ca="1" si="20"/>
        <v>61</v>
      </c>
    </row>
    <row r="1019" spans="1:49" ht="45" customHeight="1" outlineLevel="1" x14ac:dyDescent="0.2">
      <c r="A1019" s="245"/>
      <c r="B1019" s="183" t="s">
        <v>55</v>
      </c>
      <c r="E1019" s="175" t="s">
        <v>71</v>
      </c>
      <c r="F1019" s="153" t="s">
        <v>1456</v>
      </c>
      <c r="G1019" s="131" t="s">
        <v>1457</v>
      </c>
      <c r="H1019" s="175" t="s">
        <v>65</v>
      </c>
      <c r="I1019" s="183" t="s">
        <v>2619</v>
      </c>
      <c r="J1019" s="173">
        <v>1</v>
      </c>
      <c r="K1019" s="326" t="s">
        <v>61</v>
      </c>
      <c r="L1019" s="339">
        <v>1</v>
      </c>
      <c r="M1019" s="183">
        <v>758</v>
      </c>
      <c r="N1019" s="153">
        <v>1963</v>
      </c>
      <c r="P1019" s="163"/>
      <c r="R1019" s="153">
        <v>1960</v>
      </c>
      <c r="S1019" s="183" t="s">
        <v>62</v>
      </c>
      <c r="T1019" s="184"/>
      <c r="U1019" s="189"/>
      <c r="V1019" s="125"/>
      <c r="W1019" s="352" t="s">
        <v>2620</v>
      </c>
      <c r="X1019" s="216" t="s">
        <v>64</v>
      </c>
      <c r="Y1019" s="216" t="s">
        <v>65</v>
      </c>
      <c r="Z1019" s="129"/>
      <c r="AA1019" s="214"/>
      <c r="AB1019" s="215">
        <v>23904</v>
      </c>
      <c r="AC1019" s="215"/>
      <c r="AD1019" s="153"/>
      <c r="AG1019" s="173">
        <v>1965</v>
      </c>
      <c r="AH1019" s="173">
        <v>1960</v>
      </c>
      <c r="AI1019" s="173"/>
      <c r="AJ1019" s="189"/>
      <c r="AK1019" s="173"/>
      <c r="AL1019" s="317"/>
      <c r="AM1019" s="175" t="s">
        <v>67</v>
      </c>
      <c r="AQ1019" s="131"/>
      <c r="AU1019" s="317"/>
      <c r="AV1019" s="390"/>
      <c r="AW1019" s="153">
        <f t="shared" ca="1" si="20"/>
        <v>63</v>
      </c>
    </row>
    <row r="1020" spans="1:49" ht="45" customHeight="1" outlineLevel="1" collapsed="1" x14ac:dyDescent="0.2">
      <c r="A1020" s="245"/>
      <c r="B1020" s="183" t="s">
        <v>55</v>
      </c>
      <c r="E1020" s="175" t="s">
        <v>71</v>
      </c>
      <c r="F1020" s="153" t="s">
        <v>72</v>
      </c>
      <c r="G1020" s="131" t="s">
        <v>77</v>
      </c>
      <c r="H1020" s="175" t="s">
        <v>59</v>
      </c>
      <c r="I1020" s="183" t="s">
        <v>369</v>
      </c>
      <c r="J1020" s="173">
        <v>1</v>
      </c>
      <c r="K1020" s="326" t="s">
        <v>61</v>
      </c>
      <c r="L1020" s="339">
        <v>1</v>
      </c>
      <c r="M1020" s="183">
        <v>759</v>
      </c>
      <c r="N1020" s="153">
        <v>1965</v>
      </c>
      <c r="P1020" s="163"/>
      <c r="R1020" s="153">
        <v>1960</v>
      </c>
      <c r="S1020" s="183" t="s">
        <v>62</v>
      </c>
      <c r="T1020" s="184"/>
      <c r="U1020" s="189"/>
      <c r="V1020" s="125"/>
      <c r="W1020" s="352" t="s">
        <v>2621</v>
      </c>
      <c r="X1020" s="216" t="s">
        <v>64</v>
      </c>
      <c r="Y1020" s="216" t="s">
        <v>65</v>
      </c>
      <c r="Z1020" s="129" t="s">
        <v>66</v>
      </c>
      <c r="AA1020" s="214"/>
      <c r="AB1020" s="215"/>
      <c r="AC1020" s="215">
        <v>23931</v>
      </c>
      <c r="AD1020" s="216"/>
      <c r="AF1020" s="173">
        <v>110</v>
      </c>
      <c r="AG1020" s="173">
        <v>1965</v>
      </c>
      <c r="AH1020" s="173">
        <v>1960</v>
      </c>
      <c r="AI1020" s="173">
        <v>1984</v>
      </c>
      <c r="AJ1020" s="189"/>
      <c r="AK1020" s="173"/>
      <c r="AL1020" s="317" t="s">
        <v>658</v>
      </c>
      <c r="AM1020" s="175" t="s">
        <v>67</v>
      </c>
      <c r="AO1020" s="153" t="s">
        <v>81</v>
      </c>
      <c r="AQ1020" s="131"/>
      <c r="AU1020" s="317" t="s">
        <v>82</v>
      </c>
      <c r="AV1020" s="390"/>
      <c r="AW1020" s="153">
        <f t="shared" ca="1" si="20"/>
        <v>61</v>
      </c>
    </row>
    <row r="1021" spans="1:49" ht="45" customHeight="1" outlineLevel="1" x14ac:dyDescent="0.2">
      <c r="A1021" s="245">
        <v>42123</v>
      </c>
      <c r="B1021" s="183" t="s">
        <v>55</v>
      </c>
      <c r="C1021" s="136" t="s">
        <v>2622</v>
      </c>
      <c r="D1021" s="131" t="s">
        <v>2623</v>
      </c>
      <c r="E1021" s="175" t="s">
        <v>71</v>
      </c>
      <c r="F1021" s="153" t="s">
        <v>72</v>
      </c>
      <c r="G1021" s="131" t="s">
        <v>77</v>
      </c>
      <c r="H1021" s="175" t="s">
        <v>487</v>
      </c>
      <c r="I1021" s="183" t="s">
        <v>2624</v>
      </c>
      <c r="J1021" s="173">
        <v>1</v>
      </c>
      <c r="K1021" s="326"/>
      <c r="L1021" s="339">
        <v>1</v>
      </c>
      <c r="M1021" s="183">
        <v>760</v>
      </c>
      <c r="N1021" s="153">
        <v>1965</v>
      </c>
      <c r="P1021" s="163"/>
      <c r="R1021" s="153">
        <v>1960</v>
      </c>
      <c r="S1021" s="183" t="s">
        <v>243</v>
      </c>
      <c r="T1021" s="184"/>
      <c r="U1021" s="216">
        <v>43991</v>
      </c>
      <c r="V1021" s="125"/>
      <c r="W1021" s="352" t="s">
        <v>70</v>
      </c>
      <c r="X1021" s="216" t="s">
        <v>64</v>
      </c>
      <c r="Y1021" s="216" t="s">
        <v>518</v>
      </c>
      <c r="Z1021" s="129"/>
      <c r="AA1021" s="214"/>
      <c r="AB1021" s="215"/>
      <c r="AC1021" s="215"/>
      <c r="AD1021" s="216"/>
      <c r="AI1021" s="173"/>
      <c r="AJ1021" s="216">
        <v>43991</v>
      </c>
      <c r="AK1021" s="173">
        <v>2020</v>
      </c>
      <c r="AL1021" s="317"/>
      <c r="AQ1021" s="131"/>
      <c r="AU1021" s="317"/>
      <c r="AV1021" s="390"/>
      <c r="AW1021" s="153">
        <f t="shared" ca="1" si="20"/>
        <v>61</v>
      </c>
    </row>
    <row r="1022" spans="1:49" ht="45" customHeight="1" outlineLevel="1" x14ac:dyDescent="0.2">
      <c r="A1022" s="245"/>
      <c r="B1022" s="183" t="s">
        <v>55</v>
      </c>
      <c r="E1022" s="175" t="s">
        <v>71</v>
      </c>
      <c r="F1022" s="153" t="s">
        <v>72</v>
      </c>
      <c r="G1022" s="131" t="s">
        <v>77</v>
      </c>
      <c r="H1022" s="175" t="s">
        <v>59</v>
      </c>
      <c r="I1022" s="183" t="s">
        <v>2625</v>
      </c>
      <c r="J1022" s="173">
        <v>1</v>
      </c>
      <c r="K1022" s="326" t="s">
        <v>61</v>
      </c>
      <c r="L1022" s="339">
        <v>1</v>
      </c>
      <c r="M1022" s="183">
        <v>761</v>
      </c>
      <c r="N1022" s="153">
        <v>1965</v>
      </c>
      <c r="P1022" s="163"/>
      <c r="R1022" s="153">
        <v>1960</v>
      </c>
      <c r="S1022" s="183" t="s">
        <v>62</v>
      </c>
      <c r="T1022" s="184"/>
      <c r="U1022" s="189"/>
      <c r="V1022" s="125"/>
      <c r="W1022" s="352" t="s">
        <v>2626</v>
      </c>
      <c r="X1022" s="216" t="s">
        <v>64</v>
      </c>
      <c r="Y1022" s="216" t="s">
        <v>65</v>
      </c>
      <c r="Z1022" s="129" t="s">
        <v>66</v>
      </c>
      <c r="AA1022" s="214"/>
      <c r="AB1022" s="215">
        <v>23979</v>
      </c>
      <c r="AC1022" s="215">
        <v>23979</v>
      </c>
      <c r="AD1022" s="216"/>
      <c r="AF1022" s="173">
        <v>110</v>
      </c>
      <c r="AG1022" s="173">
        <v>1965</v>
      </c>
      <c r="AH1022" s="173">
        <v>1960</v>
      </c>
      <c r="AI1022" s="173">
        <v>1984</v>
      </c>
      <c r="AJ1022" s="189"/>
      <c r="AK1022" s="173"/>
      <c r="AL1022" s="317" t="s">
        <v>658</v>
      </c>
      <c r="AM1022" s="175" t="s">
        <v>67</v>
      </c>
      <c r="AQ1022" s="131"/>
      <c r="AU1022" s="317"/>
      <c r="AV1022" s="390"/>
      <c r="AW1022" s="153">
        <f t="shared" ca="1" si="20"/>
        <v>61</v>
      </c>
    </row>
    <row r="1023" spans="1:49" ht="45" customHeight="1" outlineLevel="1" collapsed="1" x14ac:dyDescent="0.2">
      <c r="A1023" s="245">
        <v>42756</v>
      </c>
      <c r="B1023" s="183" t="s">
        <v>978</v>
      </c>
      <c r="C1023" s="136" t="s">
        <v>2627</v>
      </c>
      <c r="D1023" s="131" t="s">
        <v>2628</v>
      </c>
      <c r="E1023" s="175" t="s">
        <v>91</v>
      </c>
      <c r="F1023" s="153" t="s">
        <v>92</v>
      </c>
      <c r="G1023" s="131" t="s">
        <v>93</v>
      </c>
      <c r="H1023" s="175" t="s">
        <v>503</v>
      </c>
      <c r="I1023" s="183" t="s">
        <v>2629</v>
      </c>
      <c r="J1023" s="173">
        <v>1</v>
      </c>
      <c r="K1023" s="326" t="s">
        <v>61</v>
      </c>
      <c r="L1023" s="339">
        <v>1</v>
      </c>
      <c r="M1023" s="183">
        <v>762</v>
      </c>
      <c r="N1023" s="153">
        <v>1962</v>
      </c>
      <c r="P1023" s="163"/>
      <c r="R1023" s="153">
        <v>1960</v>
      </c>
      <c r="S1023" s="183" t="s">
        <v>203</v>
      </c>
      <c r="T1023" s="184" t="s">
        <v>982</v>
      </c>
      <c r="U1023" s="189"/>
      <c r="V1023" s="125"/>
      <c r="W1023" s="255" t="s">
        <v>2630</v>
      </c>
      <c r="X1023" s="216" t="s">
        <v>499</v>
      </c>
      <c r="Y1023" s="216" t="s">
        <v>506</v>
      </c>
      <c r="Z1023" s="129"/>
      <c r="AA1023" s="214">
        <v>24589</v>
      </c>
      <c r="AB1023" s="215"/>
      <c r="AC1023" s="215"/>
      <c r="AD1023" s="153"/>
      <c r="AE1023" s="173" t="s">
        <v>2631</v>
      </c>
      <c r="AF1023" s="173" t="s">
        <v>2632</v>
      </c>
      <c r="AG1023" s="173">
        <v>1967</v>
      </c>
      <c r="AH1023" s="173">
        <v>1960</v>
      </c>
      <c r="AI1023" s="173">
        <v>1998</v>
      </c>
      <c r="AJ1023" s="189"/>
      <c r="AK1023" s="173"/>
      <c r="AL1023" s="317" t="s">
        <v>2633</v>
      </c>
      <c r="AM1023" s="175" t="s">
        <v>61</v>
      </c>
      <c r="AN1023" s="153" t="s">
        <v>81</v>
      </c>
      <c r="AS1023" s="153" t="s">
        <v>81</v>
      </c>
      <c r="AT1023" s="153">
        <v>1997</v>
      </c>
      <c r="AU1023" s="131" t="s">
        <v>2634</v>
      </c>
      <c r="AW1023" s="153">
        <f t="shared" ca="1" si="20"/>
        <v>64</v>
      </c>
    </row>
    <row r="1024" spans="1:49" ht="45" customHeight="1" outlineLevel="1" x14ac:dyDescent="0.2">
      <c r="A1024" s="245"/>
      <c r="B1024" s="183" t="s">
        <v>55</v>
      </c>
      <c r="E1024" s="175" t="s">
        <v>91</v>
      </c>
      <c r="F1024" s="153" t="s">
        <v>92</v>
      </c>
      <c r="G1024" s="131" t="s">
        <v>2635</v>
      </c>
      <c r="H1024" s="175" t="s">
        <v>65</v>
      </c>
      <c r="I1024" s="183" t="s">
        <v>577</v>
      </c>
      <c r="J1024" s="173">
        <v>1</v>
      </c>
      <c r="K1024" s="326" t="s">
        <v>61</v>
      </c>
      <c r="L1024" s="339">
        <v>1</v>
      </c>
      <c r="M1024" s="183">
        <v>763</v>
      </c>
      <c r="N1024" s="153">
        <v>1965</v>
      </c>
      <c r="P1024" s="163"/>
      <c r="R1024" s="153">
        <v>1960</v>
      </c>
      <c r="S1024" s="183" t="s">
        <v>62</v>
      </c>
      <c r="T1024" s="184"/>
      <c r="U1024" s="189"/>
      <c r="V1024" s="125"/>
      <c r="W1024" s="352" t="s">
        <v>2636</v>
      </c>
      <c r="X1024" s="216" t="s">
        <v>64</v>
      </c>
      <c r="Y1024" s="216" t="s">
        <v>65</v>
      </c>
      <c r="Z1024" s="129"/>
      <c r="AA1024" s="214"/>
      <c r="AB1024" s="215">
        <v>24589</v>
      </c>
      <c r="AC1024" s="215"/>
      <c r="AD1024" s="153"/>
      <c r="AG1024" s="173">
        <v>1967</v>
      </c>
      <c r="AH1024" s="173">
        <v>1960</v>
      </c>
      <c r="AI1024" s="173"/>
      <c r="AJ1024" s="189"/>
      <c r="AK1024" s="173"/>
      <c r="AL1024" s="317"/>
      <c r="AM1024" s="175" t="s">
        <v>67</v>
      </c>
      <c r="AQ1024" s="131"/>
      <c r="AU1024" s="317"/>
      <c r="AV1024" s="390"/>
      <c r="AW1024" s="153">
        <f t="shared" ca="1" si="20"/>
        <v>61</v>
      </c>
    </row>
    <row r="1025" spans="1:49" ht="45" customHeight="1" outlineLevel="1" x14ac:dyDescent="0.2">
      <c r="A1025" s="245"/>
      <c r="B1025" s="183" t="s">
        <v>198</v>
      </c>
      <c r="C1025" s="136" t="s">
        <v>7884</v>
      </c>
      <c r="D1025" s="131" t="s">
        <v>4572</v>
      </c>
      <c r="E1025" s="175" t="s">
        <v>91</v>
      </c>
      <c r="F1025" s="153" t="s">
        <v>698</v>
      </c>
      <c r="G1025" s="131" t="s">
        <v>2554</v>
      </c>
      <c r="H1025" s="175" t="s">
        <v>59</v>
      </c>
      <c r="I1025" s="183" t="s">
        <v>2637</v>
      </c>
      <c r="J1025" s="173">
        <v>1</v>
      </c>
      <c r="K1025" s="327"/>
      <c r="L1025" s="339">
        <v>1</v>
      </c>
      <c r="M1025" s="183">
        <v>764</v>
      </c>
      <c r="N1025" s="153">
        <v>1965</v>
      </c>
      <c r="P1025" s="163"/>
      <c r="R1025" s="153">
        <v>1960</v>
      </c>
      <c r="S1025" s="183" t="s">
        <v>923</v>
      </c>
      <c r="T1025" s="184"/>
      <c r="U1025" s="189"/>
      <c r="V1025" s="125"/>
      <c r="W1025" s="255" t="s">
        <v>70</v>
      </c>
      <c r="X1025" s="216" t="s">
        <v>64</v>
      </c>
      <c r="Y1025" s="216" t="s">
        <v>65</v>
      </c>
      <c r="Z1025" s="129" t="s">
        <v>66</v>
      </c>
      <c r="AA1025" s="214"/>
      <c r="AB1025" s="215"/>
      <c r="AC1025" s="215"/>
      <c r="AD1025" s="153"/>
      <c r="AI1025" s="173"/>
      <c r="AJ1025" s="189"/>
      <c r="AK1025" s="173"/>
      <c r="AL1025" s="317"/>
      <c r="AQ1025" s="131"/>
      <c r="AU1025" s="317"/>
      <c r="AV1025" s="390"/>
      <c r="AW1025" s="153">
        <f t="shared" ca="1" si="20"/>
        <v>61</v>
      </c>
    </row>
    <row r="1026" spans="1:49" ht="45" customHeight="1" outlineLevel="1" collapsed="1" x14ac:dyDescent="0.2">
      <c r="A1026" s="245"/>
      <c r="B1026" s="183" t="s">
        <v>55</v>
      </c>
      <c r="E1026" s="175" t="s">
        <v>56</v>
      </c>
      <c r="F1026" s="153" t="s">
        <v>57</v>
      </c>
      <c r="G1026" s="131" t="s">
        <v>58</v>
      </c>
      <c r="H1026" s="175" t="s">
        <v>65</v>
      </c>
      <c r="I1026" s="183" t="s">
        <v>2638</v>
      </c>
      <c r="J1026" s="173">
        <v>1</v>
      </c>
      <c r="K1026" s="326" t="s">
        <v>61</v>
      </c>
      <c r="L1026" s="339">
        <v>1</v>
      </c>
      <c r="M1026" s="183">
        <v>765</v>
      </c>
      <c r="N1026" s="153">
        <v>1965</v>
      </c>
      <c r="P1026" s="163"/>
      <c r="R1026" s="153">
        <v>1960</v>
      </c>
      <c r="S1026" s="183" t="s">
        <v>62</v>
      </c>
      <c r="T1026" s="184"/>
      <c r="U1026" s="189"/>
      <c r="V1026" s="125"/>
      <c r="W1026" s="352" t="s">
        <v>2639</v>
      </c>
      <c r="X1026" s="216" t="s">
        <v>64</v>
      </c>
      <c r="Y1026" s="216" t="s">
        <v>65</v>
      </c>
      <c r="Z1026" s="129"/>
      <c r="AA1026" s="214"/>
      <c r="AB1026" s="215">
        <v>24719</v>
      </c>
      <c r="AC1026" s="215"/>
      <c r="AD1026" s="153"/>
      <c r="AG1026" s="173">
        <v>1967</v>
      </c>
      <c r="AH1026" s="173">
        <v>1960</v>
      </c>
      <c r="AI1026" s="173"/>
      <c r="AJ1026" s="189"/>
      <c r="AK1026" s="173"/>
      <c r="AL1026" s="317"/>
      <c r="AM1026" s="175" t="s">
        <v>67</v>
      </c>
      <c r="AQ1026" s="131"/>
      <c r="AU1026" s="317"/>
      <c r="AV1026" s="390"/>
      <c r="AW1026" s="153">
        <f t="shared" ca="1" si="20"/>
        <v>61</v>
      </c>
    </row>
    <row r="1027" spans="1:49" ht="45" customHeight="1" outlineLevel="1" x14ac:dyDescent="0.2">
      <c r="A1027" s="245"/>
      <c r="B1027" s="183" t="s">
        <v>55</v>
      </c>
      <c r="C1027" s="136" t="s">
        <v>2640</v>
      </c>
      <c r="E1027" s="175" t="s">
        <v>91</v>
      </c>
      <c r="F1027" s="153" t="s">
        <v>92</v>
      </c>
      <c r="G1027" s="131" t="s">
        <v>93</v>
      </c>
      <c r="H1027" s="175" t="s">
        <v>379</v>
      </c>
      <c r="I1027" s="183" t="s">
        <v>2641</v>
      </c>
      <c r="J1027" s="173">
        <v>1</v>
      </c>
      <c r="K1027" s="327"/>
      <c r="L1027" s="339">
        <v>1</v>
      </c>
      <c r="M1027" s="183">
        <v>766</v>
      </c>
      <c r="N1027" s="153">
        <v>1966</v>
      </c>
      <c r="P1027" s="163"/>
      <c r="R1027" s="153">
        <v>1960</v>
      </c>
      <c r="S1027" s="183" t="s">
        <v>243</v>
      </c>
      <c r="T1027" s="184"/>
      <c r="U1027" s="189">
        <v>26262</v>
      </c>
      <c r="V1027" s="125"/>
      <c r="W1027" s="352" t="s">
        <v>70</v>
      </c>
      <c r="X1027" s="216" t="s">
        <v>99</v>
      </c>
      <c r="Y1027" s="216" t="s">
        <v>382</v>
      </c>
      <c r="Z1027" s="129"/>
      <c r="AA1027" s="214"/>
      <c r="AB1027" s="215"/>
      <c r="AC1027" s="215"/>
      <c r="AD1027" s="153"/>
      <c r="AE1027" s="173" t="s">
        <v>2642</v>
      </c>
      <c r="AF1027" s="173" t="s">
        <v>2643</v>
      </c>
      <c r="AI1027" s="173"/>
      <c r="AJ1027" s="237">
        <v>26262</v>
      </c>
      <c r="AK1027" s="173">
        <v>1970</v>
      </c>
      <c r="AL1027" s="317" t="s">
        <v>2644</v>
      </c>
      <c r="AQ1027" s="131"/>
      <c r="AV1027" s="390"/>
      <c r="AW1027" s="153">
        <f t="shared" ca="1" si="20"/>
        <v>60</v>
      </c>
    </row>
    <row r="1028" spans="1:49" ht="45" customHeight="1" outlineLevel="1" x14ac:dyDescent="0.2">
      <c r="A1028" s="245"/>
      <c r="B1028" s="183" t="s">
        <v>55</v>
      </c>
      <c r="E1028" s="175" t="s">
        <v>91</v>
      </c>
      <c r="F1028" s="153" t="s">
        <v>698</v>
      </c>
      <c r="G1028" s="131" t="s">
        <v>900</v>
      </c>
      <c r="H1028" s="175" t="s">
        <v>65</v>
      </c>
      <c r="I1028" s="183" t="s">
        <v>2645</v>
      </c>
      <c r="J1028" s="173">
        <v>1</v>
      </c>
      <c r="K1028" s="326" t="s">
        <v>61</v>
      </c>
      <c r="L1028" s="339">
        <v>1</v>
      </c>
      <c r="M1028" s="183">
        <v>767</v>
      </c>
      <c r="N1028" s="153">
        <v>1966</v>
      </c>
      <c r="P1028" s="163"/>
      <c r="R1028" s="153">
        <v>1960</v>
      </c>
      <c r="S1028" s="183" t="s">
        <v>62</v>
      </c>
      <c r="T1028" s="184"/>
      <c r="U1028" s="189"/>
      <c r="V1028" s="125"/>
      <c r="W1028" s="352" t="s">
        <v>2646</v>
      </c>
      <c r="X1028" s="216" t="s">
        <v>64</v>
      </c>
      <c r="Y1028" s="216" t="s">
        <v>65</v>
      </c>
      <c r="Z1028" s="129"/>
      <c r="AA1028" s="214"/>
      <c r="AB1028" s="215">
        <v>24589</v>
      </c>
      <c r="AC1028" s="215"/>
      <c r="AD1028" s="153"/>
      <c r="AE1028" s="173">
        <v>1966</v>
      </c>
      <c r="AF1028" s="173">
        <v>48</v>
      </c>
      <c r="AG1028" s="173">
        <v>1967</v>
      </c>
      <c r="AH1028" s="173">
        <v>1960</v>
      </c>
      <c r="AI1028" s="173"/>
      <c r="AJ1028" s="189"/>
      <c r="AK1028" s="173"/>
      <c r="AL1028" s="317"/>
      <c r="AM1028" s="175" t="s">
        <v>67</v>
      </c>
      <c r="AO1028" s="153" t="s">
        <v>144</v>
      </c>
      <c r="AQ1028" s="131" t="s">
        <v>112</v>
      </c>
      <c r="AU1028" s="317"/>
      <c r="AV1028" s="390"/>
      <c r="AW1028" s="153">
        <f t="shared" ca="1" si="20"/>
        <v>60</v>
      </c>
    </row>
    <row r="1029" spans="1:49" ht="45" customHeight="1" outlineLevel="1" collapsed="1" x14ac:dyDescent="0.2">
      <c r="A1029" s="245">
        <v>43812</v>
      </c>
      <c r="B1029" s="183" t="s">
        <v>55</v>
      </c>
      <c r="C1029" s="136" t="s">
        <v>2647</v>
      </c>
      <c r="D1029" s="131" t="s">
        <v>2648</v>
      </c>
      <c r="E1029" s="175" t="s">
        <v>91</v>
      </c>
      <c r="F1029" s="153" t="s">
        <v>92</v>
      </c>
      <c r="G1029" s="131" t="s">
        <v>2649</v>
      </c>
      <c r="H1029" s="175" t="s">
        <v>263</v>
      </c>
      <c r="I1029" s="183" t="s">
        <v>2650</v>
      </c>
      <c r="J1029" s="173">
        <v>1</v>
      </c>
      <c r="K1029" s="327"/>
      <c r="L1029" s="339">
        <v>1</v>
      </c>
      <c r="M1029" s="183">
        <v>768</v>
      </c>
      <c r="N1029" s="153">
        <v>1966</v>
      </c>
      <c r="P1029" s="163"/>
      <c r="R1029" s="153">
        <v>1960</v>
      </c>
      <c r="S1029" s="183" t="s">
        <v>243</v>
      </c>
      <c r="T1029" s="184" t="s">
        <v>1116</v>
      </c>
      <c r="U1029" s="216">
        <v>44272</v>
      </c>
      <c r="V1029" s="125"/>
      <c r="W1029" s="352" t="s">
        <v>70</v>
      </c>
      <c r="X1029" s="216" t="s">
        <v>64</v>
      </c>
      <c r="Y1029" s="216" t="s">
        <v>292</v>
      </c>
      <c r="Z1029" s="129"/>
      <c r="AA1029" s="214"/>
      <c r="AB1029" s="215"/>
      <c r="AC1029" s="215"/>
      <c r="AD1029" s="216"/>
      <c r="AI1029" s="173"/>
      <c r="AJ1029" s="216">
        <v>44272</v>
      </c>
      <c r="AK1029" s="173">
        <v>2020</v>
      </c>
      <c r="AL1029" s="317"/>
      <c r="AQ1029" s="131"/>
      <c r="AU1029" s="317"/>
      <c r="AV1029" s="390"/>
      <c r="AW1029" s="153">
        <f t="shared" ca="1" si="20"/>
        <v>60</v>
      </c>
    </row>
    <row r="1030" spans="1:49" ht="45" customHeight="1" outlineLevel="1" x14ac:dyDescent="0.2">
      <c r="A1030" s="245">
        <v>43836</v>
      </c>
      <c r="B1030" s="183" t="s">
        <v>55</v>
      </c>
      <c r="C1030" s="136" t="s">
        <v>2651</v>
      </c>
      <c r="D1030" s="131" t="s">
        <v>2652</v>
      </c>
      <c r="E1030" s="175" t="s">
        <v>91</v>
      </c>
      <c r="F1030" s="153" t="s">
        <v>187</v>
      </c>
      <c r="G1030" s="131" t="s">
        <v>2653</v>
      </c>
      <c r="H1030" s="175" t="s">
        <v>65</v>
      </c>
      <c r="I1030" s="183" t="s">
        <v>2654</v>
      </c>
      <c r="J1030" s="173">
        <v>1</v>
      </c>
      <c r="K1030" s="327"/>
      <c r="L1030" s="339">
        <v>1</v>
      </c>
      <c r="M1030" s="183">
        <v>769</v>
      </c>
      <c r="N1030" s="153">
        <v>1966</v>
      </c>
      <c r="P1030" s="163"/>
      <c r="R1030" s="153">
        <v>1960</v>
      </c>
      <c r="S1030" s="183" t="s">
        <v>243</v>
      </c>
      <c r="T1030" s="184" t="s">
        <v>1116</v>
      </c>
      <c r="U1030" s="189"/>
      <c r="V1030" s="125"/>
      <c r="W1030" s="352" t="s">
        <v>70</v>
      </c>
      <c r="X1030" s="216" t="s">
        <v>64</v>
      </c>
      <c r="Y1030" s="216" t="s">
        <v>65</v>
      </c>
      <c r="Z1030" s="129"/>
      <c r="AA1030" s="214"/>
      <c r="AB1030" s="215"/>
      <c r="AC1030" s="215"/>
      <c r="AD1030" s="153"/>
      <c r="AI1030" s="173"/>
      <c r="AJ1030" s="216">
        <v>44720</v>
      </c>
      <c r="AK1030" s="173">
        <v>2020</v>
      </c>
      <c r="AL1030" s="317"/>
      <c r="AQ1030" s="131"/>
      <c r="AU1030" s="317"/>
      <c r="AV1030" s="390"/>
      <c r="AW1030" s="153">
        <f t="shared" ca="1" si="20"/>
        <v>60</v>
      </c>
    </row>
    <row r="1031" spans="1:49" ht="45" customHeight="1" outlineLevel="1" collapsed="1" x14ac:dyDescent="0.2">
      <c r="A1031" s="245">
        <v>43962</v>
      </c>
      <c r="B1031" s="183" t="s">
        <v>55</v>
      </c>
      <c r="C1031" s="136" t="s">
        <v>2655</v>
      </c>
      <c r="D1031" s="131" t="s">
        <v>2656</v>
      </c>
      <c r="E1031" s="175" t="s">
        <v>91</v>
      </c>
      <c r="F1031" s="153" t="s">
        <v>92</v>
      </c>
      <c r="G1031" s="131" t="s">
        <v>93</v>
      </c>
      <c r="H1031" s="175" t="s">
        <v>65</v>
      </c>
      <c r="I1031" s="183" t="s">
        <v>2657</v>
      </c>
      <c r="J1031" s="173">
        <v>1</v>
      </c>
      <c r="K1031" s="327"/>
      <c r="L1031" s="339">
        <v>1</v>
      </c>
      <c r="M1031" s="183">
        <v>770</v>
      </c>
      <c r="N1031" s="153">
        <v>1966</v>
      </c>
      <c r="P1031" s="163"/>
      <c r="R1031" s="153">
        <v>1960</v>
      </c>
      <c r="S1031" s="183" t="s">
        <v>243</v>
      </c>
      <c r="T1031" s="184" t="s">
        <v>1116</v>
      </c>
      <c r="U1031" s="216">
        <v>44333</v>
      </c>
      <c r="V1031" s="125"/>
      <c r="W1031" s="352" t="s">
        <v>70</v>
      </c>
      <c r="X1031" s="216" t="s">
        <v>64</v>
      </c>
      <c r="Y1031" s="216" t="s">
        <v>65</v>
      </c>
      <c r="Z1031" s="129"/>
      <c r="AA1031" s="214"/>
      <c r="AB1031" s="215"/>
      <c r="AC1031" s="215"/>
      <c r="AD1031" s="153"/>
      <c r="AI1031" s="173"/>
      <c r="AJ1031" s="216">
        <v>44333</v>
      </c>
      <c r="AK1031" s="173">
        <v>2020</v>
      </c>
      <c r="AL1031" s="317"/>
      <c r="AQ1031" s="131"/>
      <c r="AV1031" s="390"/>
      <c r="AW1031" s="153">
        <f t="shared" ca="1" si="20"/>
        <v>60</v>
      </c>
    </row>
    <row r="1032" spans="1:49" ht="45" customHeight="1" x14ac:dyDescent="0.2">
      <c r="A1032" s="245"/>
      <c r="B1032" s="183" t="s">
        <v>55</v>
      </c>
      <c r="C1032" s="136" t="s">
        <v>2658</v>
      </c>
      <c r="D1032" s="131" t="s">
        <v>2659</v>
      </c>
      <c r="E1032" s="175" t="s">
        <v>71</v>
      </c>
      <c r="F1032" s="153" t="s">
        <v>1209</v>
      </c>
      <c r="G1032" s="131" t="s">
        <v>2446</v>
      </c>
      <c r="H1032" s="175" t="s">
        <v>76</v>
      </c>
      <c r="I1032" s="183" t="s">
        <v>2660</v>
      </c>
      <c r="J1032" s="173">
        <v>1</v>
      </c>
      <c r="K1032" s="327"/>
      <c r="L1032" s="339">
        <v>1</v>
      </c>
      <c r="M1032" s="183">
        <v>771</v>
      </c>
      <c r="N1032" s="153">
        <v>1966</v>
      </c>
      <c r="P1032" s="163"/>
      <c r="R1032" s="153">
        <v>1960</v>
      </c>
      <c r="S1032" s="183" t="s">
        <v>243</v>
      </c>
      <c r="T1032" s="184"/>
      <c r="U1032" s="189"/>
      <c r="V1032" s="125"/>
      <c r="W1032" s="352" t="s">
        <v>70</v>
      </c>
      <c r="X1032" s="216" t="s">
        <v>64</v>
      </c>
      <c r="Y1032" s="216" t="s">
        <v>76</v>
      </c>
      <c r="Z1032" s="129"/>
      <c r="AA1032" s="214"/>
      <c r="AB1032" s="215"/>
      <c r="AC1032" s="215"/>
      <c r="AD1032" s="153"/>
      <c r="AI1032" s="173"/>
      <c r="AJ1032" s="216">
        <v>42193</v>
      </c>
      <c r="AK1032" s="173">
        <v>2010</v>
      </c>
      <c r="AL1032" s="317" t="s">
        <v>2661</v>
      </c>
      <c r="AQ1032" s="131"/>
      <c r="AU1032" s="317"/>
      <c r="AV1032" s="390"/>
      <c r="AW1032" s="153">
        <f t="shared" ca="1" si="20"/>
        <v>60</v>
      </c>
    </row>
    <row r="1033" spans="1:49" ht="45" customHeight="1" x14ac:dyDescent="0.2">
      <c r="A1033" s="245"/>
      <c r="B1033" s="183" t="s">
        <v>55</v>
      </c>
      <c r="E1033" s="175" t="s">
        <v>91</v>
      </c>
      <c r="F1033" s="153" t="s">
        <v>92</v>
      </c>
      <c r="G1033" s="131" t="s">
        <v>93</v>
      </c>
      <c r="H1033" s="175" t="s">
        <v>379</v>
      </c>
      <c r="I1033" s="183" t="s">
        <v>2662</v>
      </c>
      <c r="J1033" s="284">
        <v>1</v>
      </c>
      <c r="K1033" s="326" t="s">
        <v>61</v>
      </c>
      <c r="L1033" s="339">
        <v>1</v>
      </c>
      <c r="M1033" s="183">
        <v>772</v>
      </c>
      <c r="N1033" s="153">
        <v>1966</v>
      </c>
      <c r="P1033" s="163"/>
      <c r="R1033" s="153">
        <v>1960</v>
      </c>
      <c r="S1033" s="183" t="s">
        <v>62</v>
      </c>
      <c r="T1033" s="184"/>
      <c r="U1033" s="189"/>
      <c r="V1033" s="125"/>
      <c r="W1033" s="352" t="s">
        <v>2663</v>
      </c>
      <c r="X1033" s="216" t="s">
        <v>99</v>
      </c>
      <c r="Y1033" s="216" t="s">
        <v>382</v>
      </c>
      <c r="Z1033" s="129"/>
      <c r="AA1033" s="214"/>
      <c r="AB1033" s="215"/>
      <c r="AC1033" s="215">
        <v>26340</v>
      </c>
      <c r="AD1033" s="216"/>
      <c r="AG1033" s="173">
        <v>1972</v>
      </c>
      <c r="AH1033" s="173">
        <v>1970</v>
      </c>
      <c r="AI1033" s="173"/>
      <c r="AJ1033" s="189"/>
      <c r="AK1033" s="173"/>
      <c r="AL1033" s="317"/>
      <c r="AM1033" s="175" t="s">
        <v>67</v>
      </c>
      <c r="AO1033" s="153" t="s">
        <v>67</v>
      </c>
      <c r="AQ1033" s="131"/>
      <c r="AV1033" s="390"/>
      <c r="AW1033" s="153">
        <f t="shared" ca="1" si="20"/>
        <v>60</v>
      </c>
    </row>
    <row r="1034" spans="1:49" ht="45" customHeight="1" collapsed="1" x14ac:dyDescent="0.2">
      <c r="A1034" s="245"/>
      <c r="B1034" s="183" t="s">
        <v>55</v>
      </c>
      <c r="E1034" s="175" t="s">
        <v>91</v>
      </c>
      <c r="F1034" s="153" t="s">
        <v>92</v>
      </c>
      <c r="G1034" s="131" t="s">
        <v>2664</v>
      </c>
      <c r="H1034" s="175" t="s">
        <v>59</v>
      </c>
      <c r="I1034" s="183" t="s">
        <v>2665</v>
      </c>
      <c r="J1034" s="173">
        <v>1</v>
      </c>
      <c r="K1034" s="326" t="s">
        <v>61</v>
      </c>
      <c r="L1034" s="339">
        <v>1</v>
      </c>
      <c r="M1034" s="183">
        <v>773</v>
      </c>
      <c r="N1034" s="153">
        <v>1966</v>
      </c>
      <c r="P1034" s="163"/>
      <c r="R1034" s="153">
        <v>1960</v>
      </c>
      <c r="S1034" s="183" t="s">
        <v>62</v>
      </c>
      <c r="T1034" s="184"/>
      <c r="U1034" s="189"/>
      <c r="V1034" s="125"/>
      <c r="W1034" s="352" t="s">
        <v>2666</v>
      </c>
      <c r="X1034" s="216" t="s">
        <v>64</v>
      </c>
      <c r="Y1034" s="216" t="s">
        <v>65</v>
      </c>
      <c r="Z1034" s="129" t="s">
        <v>66</v>
      </c>
      <c r="AA1034" s="214"/>
      <c r="AB1034" s="215">
        <v>24687</v>
      </c>
      <c r="AC1034" s="215"/>
      <c r="AD1034" s="153"/>
      <c r="AG1034" s="173">
        <v>1967</v>
      </c>
      <c r="AH1034" s="173">
        <v>1960</v>
      </c>
      <c r="AI1034" s="173"/>
      <c r="AJ1034" s="189"/>
      <c r="AK1034" s="173"/>
      <c r="AL1034" s="317"/>
      <c r="AM1034" s="175" t="s">
        <v>67</v>
      </c>
      <c r="AQ1034" s="131"/>
      <c r="AU1034" s="317"/>
      <c r="AV1034" s="390"/>
      <c r="AW1034" s="153">
        <f t="shared" ca="1" si="20"/>
        <v>60</v>
      </c>
    </row>
    <row r="1035" spans="1:49" ht="45" customHeight="1" x14ac:dyDescent="0.2">
      <c r="A1035" s="245"/>
      <c r="B1035" s="183" t="s">
        <v>55</v>
      </c>
      <c r="D1035" s="131" t="s">
        <v>2667</v>
      </c>
      <c r="E1035" s="175" t="s">
        <v>71</v>
      </c>
      <c r="F1035" s="153" t="s">
        <v>72</v>
      </c>
      <c r="G1035" s="131" t="s">
        <v>2668</v>
      </c>
      <c r="H1035" s="175" t="s">
        <v>65</v>
      </c>
      <c r="I1035" s="183" t="s">
        <v>2669</v>
      </c>
      <c r="J1035" s="173">
        <v>1</v>
      </c>
      <c r="K1035" s="326" t="s">
        <v>61</v>
      </c>
      <c r="L1035" s="339">
        <v>1</v>
      </c>
      <c r="M1035" s="183">
        <v>774</v>
      </c>
      <c r="N1035" s="153">
        <v>1966</v>
      </c>
      <c r="P1035" s="163"/>
      <c r="R1035" s="153">
        <v>1960</v>
      </c>
      <c r="S1035" s="183" t="s">
        <v>62</v>
      </c>
      <c r="T1035" s="184"/>
      <c r="U1035" s="189"/>
      <c r="V1035" s="125"/>
      <c r="W1035" s="352" t="s">
        <v>2670</v>
      </c>
      <c r="X1035" s="216" t="s">
        <v>64</v>
      </c>
      <c r="Y1035" s="216" t="s">
        <v>65</v>
      </c>
      <c r="Z1035" s="129"/>
      <c r="AA1035" s="214"/>
      <c r="AB1035" s="215"/>
      <c r="AC1035" s="215">
        <v>24358</v>
      </c>
      <c r="AD1035" s="216"/>
      <c r="AG1035" s="173">
        <v>1966</v>
      </c>
      <c r="AH1035" s="173">
        <v>1960</v>
      </c>
      <c r="AI1035" s="173"/>
      <c r="AJ1035" s="189"/>
      <c r="AK1035" s="173"/>
      <c r="AL1035" s="317"/>
      <c r="AM1035" s="175" t="s">
        <v>67</v>
      </c>
      <c r="AQ1035" s="131"/>
      <c r="AU1035" s="317"/>
      <c r="AV1035" s="390"/>
      <c r="AW1035" s="153">
        <f t="shared" ca="1" si="20"/>
        <v>60</v>
      </c>
    </row>
    <row r="1036" spans="1:49" ht="45" customHeight="1" x14ac:dyDescent="0.2">
      <c r="A1036" s="245"/>
      <c r="B1036" s="183" t="s">
        <v>55</v>
      </c>
      <c r="C1036" s="136" t="s">
        <v>2671</v>
      </c>
      <c r="E1036" s="175" t="s">
        <v>91</v>
      </c>
      <c r="F1036" s="153" t="s">
        <v>92</v>
      </c>
      <c r="G1036" s="131" t="s">
        <v>1902</v>
      </c>
      <c r="H1036" s="175" t="s">
        <v>263</v>
      </c>
      <c r="I1036" s="183" t="s">
        <v>2672</v>
      </c>
      <c r="J1036" s="173">
        <v>0</v>
      </c>
      <c r="K1036" s="326"/>
      <c r="L1036" s="339">
        <v>1</v>
      </c>
      <c r="M1036" s="183">
        <v>775</v>
      </c>
      <c r="N1036" s="153">
        <v>1966</v>
      </c>
      <c r="P1036" s="163"/>
      <c r="R1036" s="153">
        <v>1960</v>
      </c>
      <c r="S1036" s="183" t="s">
        <v>243</v>
      </c>
      <c r="T1036" s="184"/>
      <c r="U1036" s="238">
        <v>35431</v>
      </c>
      <c r="V1036" s="125"/>
      <c r="W1036" s="352" t="s">
        <v>70</v>
      </c>
      <c r="X1036" s="216" t="s">
        <v>64</v>
      </c>
      <c r="Y1036" s="216" t="s">
        <v>76</v>
      </c>
      <c r="Z1036" s="129" t="s">
        <v>266</v>
      </c>
      <c r="AA1036" s="214"/>
      <c r="AB1036" s="215"/>
      <c r="AC1036" s="215"/>
      <c r="AD1036" s="216"/>
      <c r="AI1036" s="173"/>
      <c r="AJ1036" s="216">
        <v>42174</v>
      </c>
      <c r="AK1036" s="173">
        <v>1990</v>
      </c>
      <c r="AL1036" s="317" t="s">
        <v>2673</v>
      </c>
      <c r="AQ1036" s="131"/>
      <c r="AU1036" s="317"/>
      <c r="AV1036" s="390"/>
      <c r="AW1036" s="153">
        <f t="shared" ca="1" si="20"/>
        <v>60</v>
      </c>
    </row>
    <row r="1037" spans="1:49" ht="45" customHeight="1" x14ac:dyDescent="0.2">
      <c r="A1037" s="245"/>
      <c r="B1037" s="183" t="s">
        <v>55</v>
      </c>
      <c r="C1037" s="136" t="s">
        <v>2674</v>
      </c>
      <c r="E1037" s="175" t="s">
        <v>71</v>
      </c>
      <c r="F1037" s="153" t="s">
        <v>180</v>
      </c>
      <c r="G1037" s="131" t="s">
        <v>181</v>
      </c>
      <c r="H1037" s="175" t="s">
        <v>263</v>
      </c>
      <c r="I1037" s="183" t="s">
        <v>2675</v>
      </c>
      <c r="J1037" s="173">
        <v>1</v>
      </c>
      <c r="K1037" s="326"/>
      <c r="L1037" s="339">
        <v>1</v>
      </c>
      <c r="M1037" s="183">
        <v>776</v>
      </c>
      <c r="N1037" s="153">
        <v>1966</v>
      </c>
      <c r="P1037" s="163"/>
      <c r="R1037" s="153">
        <v>1960</v>
      </c>
      <c r="S1037" s="183" t="s">
        <v>243</v>
      </c>
      <c r="T1037" s="184"/>
      <c r="U1037" s="189"/>
      <c r="V1037" s="125"/>
      <c r="W1037" s="352" t="s">
        <v>70</v>
      </c>
      <c r="X1037" s="216" t="s">
        <v>64</v>
      </c>
      <c r="Y1037" s="216" t="s">
        <v>76</v>
      </c>
      <c r="Z1037" s="129" t="s">
        <v>266</v>
      </c>
      <c r="AA1037" s="214"/>
      <c r="AB1037" s="215"/>
      <c r="AC1037" s="215"/>
      <c r="AD1037" s="216"/>
      <c r="AI1037" s="173"/>
      <c r="AJ1037" s="237">
        <v>24387</v>
      </c>
      <c r="AK1037" s="173">
        <v>1960</v>
      </c>
      <c r="AL1037" s="317"/>
      <c r="AQ1037" s="131"/>
      <c r="AU1037" s="317"/>
      <c r="AV1037" s="390"/>
      <c r="AW1037" s="153">
        <f t="shared" ca="1" si="20"/>
        <v>60</v>
      </c>
    </row>
    <row r="1038" spans="1:49" ht="45" customHeight="1" collapsed="1" x14ac:dyDescent="0.2">
      <c r="A1038" s="245"/>
      <c r="B1038" s="183" t="s">
        <v>55</v>
      </c>
      <c r="C1038" s="136" t="s">
        <v>2676</v>
      </c>
      <c r="E1038" s="175" t="s">
        <v>91</v>
      </c>
      <c r="F1038" s="153" t="s">
        <v>92</v>
      </c>
      <c r="G1038" s="131" t="s">
        <v>93</v>
      </c>
      <c r="H1038" s="175" t="s">
        <v>65</v>
      </c>
      <c r="I1038" s="183" t="s">
        <v>2677</v>
      </c>
      <c r="J1038" s="173">
        <v>1</v>
      </c>
      <c r="K1038" s="326"/>
      <c r="L1038" s="339">
        <v>1</v>
      </c>
      <c r="M1038" s="183">
        <v>777</v>
      </c>
      <c r="N1038" s="153">
        <v>1966</v>
      </c>
      <c r="P1038" s="163"/>
      <c r="R1038" s="153">
        <v>1960</v>
      </c>
      <c r="S1038" s="183" t="s">
        <v>243</v>
      </c>
      <c r="T1038" s="184"/>
      <c r="U1038" s="189">
        <v>26122</v>
      </c>
      <c r="V1038" s="125"/>
      <c r="W1038" s="352" t="s">
        <v>70</v>
      </c>
      <c r="X1038" s="216" t="s">
        <v>64</v>
      </c>
      <c r="Y1038" s="216" t="s">
        <v>65</v>
      </c>
      <c r="Z1038" s="129"/>
      <c r="AA1038" s="214"/>
      <c r="AB1038" s="215"/>
      <c r="AC1038" s="215"/>
      <c r="AD1038" s="216"/>
      <c r="AE1038" s="173" t="s">
        <v>2678</v>
      </c>
      <c r="AF1038" s="173" t="s">
        <v>2679</v>
      </c>
      <c r="AI1038" s="173"/>
      <c r="AJ1038" s="237">
        <v>26122</v>
      </c>
      <c r="AK1038" s="173">
        <v>1970</v>
      </c>
      <c r="AL1038" s="317" t="s">
        <v>2680</v>
      </c>
      <c r="AQ1038" s="131"/>
      <c r="AV1038" s="390"/>
      <c r="AW1038" s="153">
        <f t="shared" ca="1" si="20"/>
        <v>60</v>
      </c>
    </row>
    <row r="1039" spans="1:49" ht="45" customHeight="1" x14ac:dyDescent="0.2">
      <c r="A1039" s="245"/>
      <c r="B1039" s="183" t="s">
        <v>55</v>
      </c>
      <c r="E1039" s="175" t="s">
        <v>71</v>
      </c>
      <c r="F1039" s="153" t="s">
        <v>180</v>
      </c>
      <c r="G1039" s="131" t="s">
        <v>181</v>
      </c>
      <c r="H1039" s="175" t="s">
        <v>65</v>
      </c>
      <c r="I1039" s="183" t="s">
        <v>2681</v>
      </c>
      <c r="J1039" s="173">
        <v>1</v>
      </c>
      <c r="K1039" s="326" t="s">
        <v>61</v>
      </c>
      <c r="L1039" s="339">
        <v>1</v>
      </c>
      <c r="M1039" s="183">
        <v>778</v>
      </c>
      <c r="N1039" s="153">
        <v>1966</v>
      </c>
      <c r="P1039" s="163"/>
      <c r="R1039" s="153">
        <v>1960</v>
      </c>
      <c r="S1039" s="183" t="s">
        <v>62</v>
      </c>
      <c r="T1039" s="184"/>
      <c r="U1039" s="189"/>
      <c r="V1039" s="125"/>
      <c r="W1039" s="352" t="s">
        <v>2682</v>
      </c>
      <c r="X1039" s="216" t="s">
        <v>64</v>
      </c>
      <c r="Y1039" s="216" t="s">
        <v>65</v>
      </c>
      <c r="Z1039" s="129"/>
      <c r="AA1039" s="214"/>
      <c r="AB1039" s="215"/>
      <c r="AC1039" s="215">
        <v>24435</v>
      </c>
      <c r="AD1039" s="216"/>
      <c r="AG1039" s="173">
        <v>1966</v>
      </c>
      <c r="AH1039" s="173">
        <v>1960</v>
      </c>
      <c r="AI1039" s="173"/>
      <c r="AJ1039" s="189"/>
      <c r="AK1039" s="173"/>
      <c r="AL1039" s="317"/>
      <c r="AM1039" s="175" t="s">
        <v>67</v>
      </c>
      <c r="AQ1039" s="131"/>
      <c r="AU1039" s="317"/>
      <c r="AV1039" s="390"/>
      <c r="AW1039" s="153">
        <f t="shared" ca="1" si="20"/>
        <v>60</v>
      </c>
    </row>
    <row r="1040" spans="1:49" ht="45" customHeight="1" x14ac:dyDescent="0.2">
      <c r="A1040" s="245"/>
      <c r="B1040" s="183" t="s">
        <v>55</v>
      </c>
      <c r="C1040" s="136" t="s">
        <v>2683</v>
      </c>
      <c r="E1040" s="175" t="s">
        <v>91</v>
      </c>
      <c r="F1040" s="153" t="s">
        <v>92</v>
      </c>
      <c r="G1040" s="131" t="s">
        <v>93</v>
      </c>
      <c r="H1040" s="175" t="s">
        <v>496</v>
      </c>
      <c r="I1040" s="183" t="s">
        <v>2684</v>
      </c>
      <c r="J1040" s="173">
        <v>1</v>
      </c>
      <c r="K1040" s="326"/>
      <c r="L1040" s="339">
        <v>1</v>
      </c>
      <c r="M1040" s="183">
        <v>779</v>
      </c>
      <c r="N1040" s="153">
        <v>1966</v>
      </c>
      <c r="P1040" s="163"/>
      <c r="R1040" s="153">
        <v>1960</v>
      </c>
      <c r="S1040" s="183" t="s">
        <v>243</v>
      </c>
      <c r="T1040" s="184"/>
      <c r="U1040" s="189">
        <v>24421</v>
      </c>
      <c r="V1040" s="125"/>
      <c r="W1040" s="352" t="s">
        <v>70</v>
      </c>
      <c r="X1040" s="216" t="s">
        <v>499</v>
      </c>
      <c r="Y1040" s="216" t="s">
        <v>496</v>
      </c>
      <c r="Z1040" s="129"/>
      <c r="AA1040" s="214"/>
      <c r="AB1040" s="215"/>
      <c r="AC1040" s="215"/>
      <c r="AD1040" s="216"/>
      <c r="AI1040" s="173"/>
      <c r="AJ1040" s="237">
        <v>24421</v>
      </c>
      <c r="AK1040" s="173">
        <v>1960</v>
      </c>
      <c r="AL1040" s="317" t="s">
        <v>2685</v>
      </c>
      <c r="AQ1040" s="131"/>
      <c r="AV1040" s="390"/>
      <c r="AW1040" s="153">
        <f t="shared" ca="1" si="20"/>
        <v>60</v>
      </c>
    </row>
    <row r="1041" spans="1:49" ht="45" customHeight="1" x14ac:dyDescent="0.2">
      <c r="A1041" s="245"/>
      <c r="B1041" s="183" t="s">
        <v>55</v>
      </c>
      <c r="E1041" s="175" t="s">
        <v>71</v>
      </c>
      <c r="F1041" s="153" t="s">
        <v>72</v>
      </c>
      <c r="G1041" s="131" t="s">
        <v>77</v>
      </c>
      <c r="H1041" s="175" t="s">
        <v>65</v>
      </c>
      <c r="I1041" s="183" t="s">
        <v>2686</v>
      </c>
      <c r="J1041" s="173">
        <v>1</v>
      </c>
      <c r="K1041" s="326" t="s">
        <v>61</v>
      </c>
      <c r="L1041" s="339">
        <v>1</v>
      </c>
      <c r="M1041" s="183">
        <v>780</v>
      </c>
      <c r="N1041" s="153">
        <v>1966</v>
      </c>
      <c r="P1041" s="163"/>
      <c r="R1041" s="153">
        <v>1960</v>
      </c>
      <c r="S1041" s="183" t="s">
        <v>62</v>
      </c>
      <c r="T1041" s="184"/>
      <c r="U1041" s="189"/>
      <c r="V1041" s="125"/>
      <c r="W1041" s="352" t="s">
        <v>2687</v>
      </c>
      <c r="X1041" s="216" t="s">
        <v>64</v>
      </c>
      <c r="Y1041" s="216" t="s">
        <v>65</v>
      </c>
      <c r="Z1041" s="129"/>
      <c r="AA1041" s="214"/>
      <c r="AB1041" s="215">
        <v>24438</v>
      </c>
      <c r="AC1041" s="215"/>
      <c r="AD1041" s="153"/>
      <c r="AF1041" s="173">
        <v>110</v>
      </c>
      <c r="AG1041" s="173">
        <v>1966</v>
      </c>
      <c r="AH1041" s="173">
        <v>1960</v>
      </c>
      <c r="AI1041" s="173">
        <v>1984</v>
      </c>
      <c r="AJ1041" s="189"/>
      <c r="AK1041" s="173"/>
      <c r="AL1041" s="317" t="s">
        <v>658</v>
      </c>
      <c r="AM1041" s="175" t="s">
        <v>67</v>
      </c>
      <c r="AS1041" s="153" t="s">
        <v>81</v>
      </c>
      <c r="AT1041" s="153">
        <v>2011</v>
      </c>
      <c r="AU1041" s="317" t="s">
        <v>2688</v>
      </c>
      <c r="AW1041" s="153">
        <f t="shared" ca="1" si="20"/>
        <v>60</v>
      </c>
    </row>
    <row r="1042" spans="1:49" ht="45" customHeight="1" x14ac:dyDescent="0.2">
      <c r="A1042" s="245">
        <v>45169</v>
      </c>
      <c r="B1042" s="183" t="s">
        <v>1714</v>
      </c>
      <c r="C1042" s="136" t="s">
        <v>7660</v>
      </c>
      <c r="D1042" s="131" t="s">
        <v>2689</v>
      </c>
      <c r="E1042" s="175" t="s">
        <v>91</v>
      </c>
      <c r="F1042" s="153" t="s">
        <v>698</v>
      </c>
      <c r="G1042" s="131" t="s">
        <v>2690</v>
      </c>
      <c r="H1042" s="175" t="s">
        <v>65</v>
      </c>
      <c r="I1042" s="183" t="s">
        <v>8150</v>
      </c>
      <c r="J1042" s="173">
        <v>1</v>
      </c>
      <c r="K1042" s="327" t="s">
        <v>2047</v>
      </c>
      <c r="L1042" s="339">
        <v>1</v>
      </c>
      <c r="M1042" s="183">
        <v>781</v>
      </c>
      <c r="N1042" s="153">
        <v>1966</v>
      </c>
      <c r="O1042" s="216">
        <v>24279</v>
      </c>
      <c r="P1042" s="163" t="s">
        <v>2691</v>
      </c>
      <c r="R1042" s="153">
        <v>1960</v>
      </c>
      <c r="S1042" s="183" t="s">
        <v>3236</v>
      </c>
      <c r="T1042" s="184" t="s">
        <v>982</v>
      </c>
      <c r="U1042" s="189"/>
      <c r="V1042" s="422">
        <v>45427</v>
      </c>
      <c r="W1042" s="352" t="s">
        <v>70</v>
      </c>
      <c r="X1042" s="216" t="s">
        <v>64</v>
      </c>
      <c r="Y1042" s="216" t="s">
        <v>65</v>
      </c>
      <c r="Z1042" s="129"/>
      <c r="AA1042" s="214"/>
      <c r="AB1042" s="215"/>
      <c r="AC1042" s="215" t="s">
        <v>215</v>
      </c>
      <c r="AD1042" s="153"/>
      <c r="AE1042" s="173">
        <v>2025</v>
      </c>
      <c r="AF1042" s="173">
        <v>111</v>
      </c>
      <c r="AI1042" s="173"/>
      <c r="AJ1042" s="189"/>
      <c r="AK1042" s="173"/>
      <c r="AL1042" s="317"/>
      <c r="AQ1042" s="131"/>
      <c r="AU1042" s="317"/>
      <c r="AV1042" s="390"/>
      <c r="AW1042" s="153">
        <f t="shared" ca="1" si="20"/>
        <v>60</v>
      </c>
    </row>
    <row r="1043" spans="1:49" ht="45" customHeight="1" x14ac:dyDescent="0.2">
      <c r="A1043" s="245"/>
      <c r="B1043" s="183" t="s">
        <v>55</v>
      </c>
      <c r="C1043" s="136" t="s">
        <v>2692</v>
      </c>
      <c r="D1043" s="131" t="s">
        <v>2693</v>
      </c>
      <c r="E1043" s="175" t="s">
        <v>71</v>
      </c>
      <c r="F1043" s="153" t="s">
        <v>72</v>
      </c>
      <c r="G1043" s="131" t="s">
        <v>77</v>
      </c>
      <c r="H1043" s="175" t="s">
        <v>59</v>
      </c>
      <c r="I1043" s="183" t="s">
        <v>2694</v>
      </c>
      <c r="J1043" s="173">
        <v>1</v>
      </c>
      <c r="K1043" s="327"/>
      <c r="L1043" s="339">
        <v>1</v>
      </c>
      <c r="M1043" s="183">
        <v>782</v>
      </c>
      <c r="N1043" s="153">
        <v>1966</v>
      </c>
      <c r="P1043" s="163"/>
      <c r="R1043" s="153">
        <v>1960</v>
      </c>
      <c r="S1043" s="183" t="s">
        <v>243</v>
      </c>
      <c r="T1043" s="184"/>
      <c r="U1043" s="216">
        <v>43846</v>
      </c>
      <c r="V1043" s="125"/>
      <c r="W1043" s="352" t="s">
        <v>70</v>
      </c>
      <c r="X1043" s="216" t="s">
        <v>64</v>
      </c>
      <c r="Y1043" s="216" t="s">
        <v>65</v>
      </c>
      <c r="Z1043" s="129" t="s">
        <v>66</v>
      </c>
      <c r="AA1043" s="214"/>
      <c r="AB1043" s="215"/>
      <c r="AC1043" s="215"/>
      <c r="AD1043" s="153"/>
      <c r="AI1043" s="173"/>
      <c r="AJ1043" s="216">
        <v>43846</v>
      </c>
      <c r="AK1043" s="173">
        <v>2020</v>
      </c>
      <c r="AL1043" s="317"/>
      <c r="AQ1043" s="131"/>
      <c r="AU1043" s="317"/>
      <c r="AV1043" s="390"/>
      <c r="AW1043" s="153">
        <f t="shared" ca="1" si="20"/>
        <v>60</v>
      </c>
    </row>
    <row r="1044" spans="1:49" ht="45" customHeight="1" x14ac:dyDescent="0.2">
      <c r="A1044" s="245"/>
      <c r="B1044" s="183" t="s">
        <v>55</v>
      </c>
      <c r="C1044" s="136" t="s">
        <v>2695</v>
      </c>
      <c r="D1044" s="131" t="s">
        <v>2696</v>
      </c>
      <c r="E1044" s="175" t="s">
        <v>91</v>
      </c>
      <c r="F1044" s="153" t="s">
        <v>92</v>
      </c>
      <c r="G1044" s="131" t="s">
        <v>1978</v>
      </c>
      <c r="H1044" s="175" t="s">
        <v>65</v>
      </c>
      <c r="I1044" s="183" t="s">
        <v>2697</v>
      </c>
      <c r="J1044" s="173">
        <v>1</v>
      </c>
      <c r="K1044" s="326" t="s">
        <v>135</v>
      </c>
      <c r="L1044" s="339">
        <v>1</v>
      </c>
      <c r="M1044" s="183">
        <v>783</v>
      </c>
      <c r="N1044" s="153">
        <v>1966</v>
      </c>
      <c r="P1044" s="163"/>
      <c r="R1044" s="153">
        <v>1960</v>
      </c>
      <c r="S1044" s="183" t="s">
        <v>136</v>
      </c>
      <c r="T1044" s="184"/>
      <c r="U1044" s="189"/>
      <c r="V1044" s="125"/>
      <c r="W1044" s="352" t="s">
        <v>2698</v>
      </c>
      <c r="X1044" s="216" t="s">
        <v>64</v>
      </c>
      <c r="Y1044" s="216" t="s">
        <v>65</v>
      </c>
      <c r="Z1044" s="129"/>
      <c r="AA1044" s="214"/>
      <c r="AB1044" s="215">
        <v>24765</v>
      </c>
      <c r="AC1044" s="215"/>
      <c r="AD1044" s="153"/>
      <c r="AG1044" s="173">
        <v>1967</v>
      </c>
      <c r="AH1044" s="173">
        <v>1960</v>
      </c>
      <c r="AI1044" s="173"/>
      <c r="AJ1044" s="189"/>
      <c r="AK1044" s="173"/>
      <c r="AL1044" s="317" t="s">
        <v>2699</v>
      </c>
      <c r="AM1044" s="175" t="s">
        <v>67</v>
      </c>
      <c r="AO1044" s="153" t="s">
        <v>67</v>
      </c>
      <c r="AQ1044" s="131" t="s">
        <v>81</v>
      </c>
      <c r="AU1044" s="317" t="s">
        <v>1981</v>
      </c>
      <c r="AV1044" s="390"/>
      <c r="AW1044" s="153">
        <f t="shared" ref="AW1044:AW1107" ca="1" si="21">IF(N1044&lt;&gt;0,(YEAR( TODAY())-N1044),(""))</f>
        <v>60</v>
      </c>
    </row>
    <row r="1045" spans="1:49" ht="45" customHeight="1" outlineLevel="1" x14ac:dyDescent="0.2">
      <c r="A1045" s="245"/>
      <c r="B1045" s="183" t="s">
        <v>55</v>
      </c>
      <c r="C1045" s="136" t="s">
        <v>1322</v>
      </c>
      <c r="D1045" s="131" t="s">
        <v>2700</v>
      </c>
      <c r="E1045" s="175" t="s">
        <v>56</v>
      </c>
      <c r="F1045" s="153" t="s">
        <v>57</v>
      </c>
      <c r="G1045" s="131" t="s">
        <v>464</v>
      </c>
      <c r="H1045" s="175" t="s">
        <v>65</v>
      </c>
      <c r="I1045" s="183" t="s">
        <v>2701</v>
      </c>
      <c r="J1045" s="173">
        <v>1</v>
      </c>
      <c r="K1045" s="327"/>
      <c r="L1045" s="339">
        <v>1</v>
      </c>
      <c r="M1045" s="183">
        <v>784</v>
      </c>
      <c r="N1045" s="153">
        <v>1966</v>
      </c>
      <c r="P1045" s="163"/>
      <c r="R1045" s="153">
        <v>1960</v>
      </c>
      <c r="S1045" s="183" t="s">
        <v>243</v>
      </c>
      <c r="T1045" s="184"/>
      <c r="U1045" s="189"/>
      <c r="V1045" s="125"/>
      <c r="W1045" s="352" t="s">
        <v>70</v>
      </c>
      <c r="X1045" s="216" t="s">
        <v>64</v>
      </c>
      <c r="Y1045" s="216" t="s">
        <v>65</v>
      </c>
      <c r="Z1045" s="129"/>
      <c r="AA1045" s="214"/>
      <c r="AB1045" s="215"/>
      <c r="AC1045" s="215"/>
      <c r="AD1045" s="153"/>
      <c r="AI1045" s="173"/>
      <c r="AJ1045" s="237">
        <v>41878</v>
      </c>
      <c r="AK1045" s="173">
        <v>2010</v>
      </c>
      <c r="AL1045" s="317"/>
      <c r="AQ1045" s="131"/>
      <c r="AU1045" s="317"/>
      <c r="AV1045" s="390"/>
      <c r="AW1045" s="153">
        <f t="shared" ca="1" si="21"/>
        <v>60</v>
      </c>
    </row>
    <row r="1046" spans="1:49" ht="45" customHeight="1" outlineLevel="1" x14ac:dyDescent="0.2">
      <c r="A1046" s="245"/>
      <c r="B1046" s="183" t="s">
        <v>55</v>
      </c>
      <c r="C1046" s="136" t="s">
        <v>2702</v>
      </c>
      <c r="D1046" s="131" t="s">
        <v>2703</v>
      </c>
      <c r="E1046" s="175" t="s">
        <v>71</v>
      </c>
      <c r="F1046" s="153" t="s">
        <v>91</v>
      </c>
      <c r="G1046" s="131" t="s">
        <v>1164</v>
      </c>
      <c r="H1046" s="175" t="s">
        <v>292</v>
      </c>
      <c r="I1046" s="183" t="s">
        <v>2704</v>
      </c>
      <c r="J1046" s="173">
        <v>1</v>
      </c>
      <c r="K1046" s="326" t="s">
        <v>61</v>
      </c>
      <c r="L1046" s="339">
        <v>1</v>
      </c>
      <c r="M1046" s="183">
        <v>785</v>
      </c>
      <c r="N1046" s="153">
        <v>1967</v>
      </c>
      <c r="P1046" s="163"/>
      <c r="R1046" s="153">
        <v>1960</v>
      </c>
      <c r="S1046" s="183" t="s">
        <v>62</v>
      </c>
      <c r="T1046" s="184"/>
      <c r="U1046" s="189"/>
      <c r="V1046" s="125"/>
      <c r="W1046" s="352" t="s">
        <v>2705</v>
      </c>
      <c r="X1046" s="216" t="s">
        <v>64</v>
      </c>
      <c r="Y1046" s="216" t="s">
        <v>292</v>
      </c>
      <c r="Z1046" s="129"/>
      <c r="AA1046" s="214" t="s">
        <v>2706</v>
      </c>
      <c r="AB1046" s="215">
        <v>41837</v>
      </c>
      <c r="AC1046" s="215"/>
      <c r="AD1046" s="153"/>
      <c r="AF1046" s="173">
        <v>70</v>
      </c>
      <c r="AG1046" s="173">
        <v>1967</v>
      </c>
      <c r="AH1046" s="173">
        <v>1960</v>
      </c>
      <c r="AI1046" s="173">
        <v>2012</v>
      </c>
      <c r="AJ1046" s="189"/>
      <c r="AK1046" s="173"/>
      <c r="AL1046" s="317" t="s">
        <v>2707</v>
      </c>
      <c r="AM1046" s="175" t="s">
        <v>61</v>
      </c>
      <c r="AN1046" s="153" t="s">
        <v>81</v>
      </c>
      <c r="AO1046" s="153" t="s">
        <v>61</v>
      </c>
      <c r="AP1046" s="153" t="s">
        <v>81</v>
      </c>
      <c r="AQ1046" s="392" t="s">
        <v>81</v>
      </c>
      <c r="AS1046" s="153" t="s">
        <v>81</v>
      </c>
      <c r="AT1046" s="153">
        <v>2009</v>
      </c>
      <c r="AU1046" s="317" t="s">
        <v>2708</v>
      </c>
      <c r="AW1046" s="153">
        <f t="shared" ca="1" si="21"/>
        <v>59</v>
      </c>
    </row>
    <row r="1047" spans="1:49" ht="45" customHeight="1" x14ac:dyDescent="0.2">
      <c r="A1047" s="245"/>
      <c r="B1047" s="183" t="s">
        <v>55</v>
      </c>
      <c r="C1047" s="136" t="s">
        <v>1240</v>
      </c>
      <c r="E1047" s="175" t="s">
        <v>91</v>
      </c>
      <c r="F1047" s="153" t="s">
        <v>92</v>
      </c>
      <c r="G1047" s="131" t="s">
        <v>93</v>
      </c>
      <c r="H1047" s="175" t="s">
        <v>496</v>
      </c>
      <c r="I1047" s="183" t="s">
        <v>2709</v>
      </c>
      <c r="J1047" s="173">
        <v>1</v>
      </c>
      <c r="K1047" s="327"/>
      <c r="L1047" s="339">
        <v>1</v>
      </c>
      <c r="M1047" s="183">
        <v>786</v>
      </c>
      <c r="N1047" s="153">
        <v>1967</v>
      </c>
      <c r="P1047" s="163"/>
      <c r="R1047" s="153">
        <v>1960</v>
      </c>
      <c r="S1047" s="183" t="s">
        <v>243</v>
      </c>
      <c r="T1047" s="184"/>
      <c r="U1047" s="189">
        <v>38044</v>
      </c>
      <c r="V1047" s="125"/>
      <c r="W1047" s="352" t="s">
        <v>70</v>
      </c>
      <c r="X1047" s="216" t="s">
        <v>499</v>
      </c>
      <c r="Y1047" s="216" t="s">
        <v>496</v>
      </c>
      <c r="Z1047" s="129"/>
      <c r="AA1047" s="214"/>
      <c r="AB1047" s="215"/>
      <c r="AC1047" s="215"/>
      <c r="AD1047" s="153"/>
      <c r="AI1047" s="173"/>
      <c r="AJ1047" s="237">
        <v>38044</v>
      </c>
      <c r="AK1047" s="173">
        <v>2000</v>
      </c>
      <c r="AL1047" s="317" t="s">
        <v>2710</v>
      </c>
      <c r="AQ1047" s="131"/>
      <c r="AV1047" s="390"/>
      <c r="AW1047" s="153">
        <f t="shared" ca="1" si="21"/>
        <v>59</v>
      </c>
    </row>
    <row r="1048" spans="1:49" ht="45" customHeight="1" x14ac:dyDescent="0.2">
      <c r="A1048" s="245"/>
      <c r="B1048" s="183" t="s">
        <v>55</v>
      </c>
      <c r="E1048" s="175" t="s">
        <v>91</v>
      </c>
      <c r="F1048" s="153" t="s">
        <v>916</v>
      </c>
      <c r="G1048" s="131" t="s">
        <v>917</v>
      </c>
      <c r="H1048" s="175" t="s">
        <v>65</v>
      </c>
      <c r="I1048" s="183" t="s">
        <v>2711</v>
      </c>
      <c r="J1048" s="173">
        <v>1</v>
      </c>
      <c r="K1048" s="326" t="s">
        <v>61</v>
      </c>
      <c r="L1048" s="339">
        <v>0</v>
      </c>
      <c r="M1048" s="183">
        <v>787</v>
      </c>
      <c r="N1048" s="153">
        <v>1967</v>
      </c>
      <c r="P1048" s="163"/>
      <c r="R1048" s="153">
        <v>1960</v>
      </c>
      <c r="S1048" s="183" t="s">
        <v>62</v>
      </c>
      <c r="T1048" s="184"/>
      <c r="U1048" s="189"/>
      <c r="V1048" s="125"/>
      <c r="W1048" s="352" t="s">
        <v>2712</v>
      </c>
      <c r="X1048" s="216" t="s">
        <v>64</v>
      </c>
      <c r="Y1048" s="216" t="s">
        <v>65</v>
      </c>
      <c r="Z1048" s="129"/>
      <c r="AA1048" s="214"/>
      <c r="AB1048" s="215">
        <v>24789</v>
      </c>
      <c r="AC1048" s="215"/>
      <c r="AD1048" s="153"/>
      <c r="AG1048" s="173">
        <v>1967</v>
      </c>
      <c r="AH1048" s="173">
        <v>1960</v>
      </c>
      <c r="AI1048" s="173"/>
      <c r="AJ1048" s="189"/>
      <c r="AK1048" s="173"/>
      <c r="AL1048" s="317"/>
      <c r="AM1048" s="175" t="s">
        <v>67</v>
      </c>
      <c r="AO1048" s="153" t="s">
        <v>144</v>
      </c>
      <c r="AQ1048" s="131"/>
      <c r="AU1048" s="317"/>
      <c r="AV1048" s="390"/>
      <c r="AW1048" s="153">
        <f t="shared" ca="1" si="21"/>
        <v>59</v>
      </c>
    </row>
    <row r="1049" spans="1:49" ht="45" customHeight="1" x14ac:dyDescent="0.2">
      <c r="A1049" s="245"/>
      <c r="B1049" s="183" t="s">
        <v>55</v>
      </c>
      <c r="E1049" s="175" t="s">
        <v>91</v>
      </c>
      <c r="F1049" s="153" t="s">
        <v>916</v>
      </c>
      <c r="G1049" s="131" t="s">
        <v>917</v>
      </c>
      <c r="H1049" s="175" t="s">
        <v>65</v>
      </c>
      <c r="I1049" s="183" t="s">
        <v>2713</v>
      </c>
      <c r="J1049" s="173">
        <v>1</v>
      </c>
      <c r="K1049" s="326" t="s">
        <v>61</v>
      </c>
      <c r="L1049" s="339">
        <v>1</v>
      </c>
      <c r="M1049" s="183">
        <v>787</v>
      </c>
      <c r="N1049" s="153">
        <v>1967</v>
      </c>
      <c r="P1049" s="163"/>
      <c r="R1049" s="153">
        <v>1960</v>
      </c>
      <c r="S1049" s="183" t="s">
        <v>62</v>
      </c>
      <c r="T1049" s="184"/>
      <c r="U1049" s="189"/>
      <c r="V1049" s="125"/>
      <c r="W1049" s="352" t="s">
        <v>2714</v>
      </c>
      <c r="X1049" s="216" t="s">
        <v>64</v>
      </c>
      <c r="Y1049" s="216" t="s">
        <v>65</v>
      </c>
      <c r="Z1049" s="129"/>
      <c r="AA1049" s="214"/>
      <c r="AB1049" s="215">
        <v>24750</v>
      </c>
      <c r="AC1049" s="215"/>
      <c r="AD1049" s="153"/>
      <c r="AG1049" s="173">
        <v>1967</v>
      </c>
      <c r="AH1049" s="173">
        <v>1960</v>
      </c>
      <c r="AI1049" s="173"/>
      <c r="AJ1049" s="189"/>
      <c r="AK1049" s="173"/>
      <c r="AL1049" s="317"/>
      <c r="AM1049" s="175" t="s">
        <v>67</v>
      </c>
      <c r="AO1049" s="153" t="s">
        <v>144</v>
      </c>
      <c r="AQ1049" s="131"/>
      <c r="AU1049" s="317"/>
      <c r="AV1049" s="390"/>
      <c r="AW1049" s="153">
        <f t="shared" ca="1" si="21"/>
        <v>59</v>
      </c>
    </row>
    <row r="1050" spans="1:49" ht="45" customHeight="1" x14ac:dyDescent="0.2">
      <c r="A1050" s="245"/>
      <c r="B1050" s="183" t="s">
        <v>55</v>
      </c>
      <c r="C1050" s="136" t="s">
        <v>2715</v>
      </c>
      <c r="D1050" s="131" t="s">
        <v>2716</v>
      </c>
      <c r="E1050" s="175" t="s">
        <v>1055</v>
      </c>
      <c r="F1050" s="153" t="s">
        <v>1056</v>
      </c>
      <c r="G1050" s="131" t="s">
        <v>2717</v>
      </c>
      <c r="H1050" s="175" t="s">
        <v>65</v>
      </c>
      <c r="I1050" s="183" t="s">
        <v>2718</v>
      </c>
      <c r="J1050" s="173">
        <v>1</v>
      </c>
      <c r="K1050" s="327"/>
      <c r="L1050" s="339">
        <v>1</v>
      </c>
      <c r="M1050" s="183">
        <v>788</v>
      </c>
      <c r="N1050" s="153">
        <v>1967</v>
      </c>
      <c r="P1050" s="163"/>
      <c r="R1050" s="153">
        <v>1960</v>
      </c>
      <c r="S1050" s="183" t="s">
        <v>243</v>
      </c>
      <c r="T1050" s="184"/>
      <c r="U1050" s="189"/>
      <c r="V1050" s="125"/>
      <c r="W1050" s="352" t="s">
        <v>70</v>
      </c>
      <c r="X1050" s="216" t="s">
        <v>64</v>
      </c>
      <c r="Y1050" s="216" t="s">
        <v>65</v>
      </c>
      <c r="Z1050" s="129"/>
      <c r="AA1050" s="214"/>
      <c r="AB1050" s="215"/>
      <c r="AC1050" s="215"/>
      <c r="AD1050" s="153"/>
      <c r="AI1050" s="173"/>
      <c r="AJ1050" s="237">
        <v>41551</v>
      </c>
      <c r="AK1050" s="173">
        <v>2010</v>
      </c>
      <c r="AL1050" s="317"/>
      <c r="AQ1050" s="131"/>
      <c r="AU1050" s="317"/>
      <c r="AV1050" s="390"/>
      <c r="AW1050" s="153">
        <f t="shared" ca="1" si="21"/>
        <v>59</v>
      </c>
    </row>
    <row r="1051" spans="1:49" ht="45" customHeight="1" x14ac:dyDescent="0.2">
      <c r="A1051" s="245">
        <v>45966</v>
      </c>
      <c r="B1051" s="183" t="s">
        <v>978</v>
      </c>
      <c r="C1051" s="145" t="s">
        <v>2719</v>
      </c>
      <c r="D1051" s="131" t="s">
        <v>2720</v>
      </c>
      <c r="E1051" s="175" t="s">
        <v>91</v>
      </c>
      <c r="F1051" s="153" t="s">
        <v>92</v>
      </c>
      <c r="G1051" s="131" t="s">
        <v>1751</v>
      </c>
      <c r="H1051" s="175" t="s">
        <v>263</v>
      </c>
      <c r="I1051" s="183" t="s">
        <v>2721</v>
      </c>
      <c r="J1051" s="173">
        <v>1</v>
      </c>
      <c r="K1051" s="326" t="s">
        <v>61</v>
      </c>
      <c r="L1051" s="339">
        <v>1</v>
      </c>
      <c r="M1051" s="183">
        <v>789</v>
      </c>
      <c r="N1051" s="153">
        <v>1967</v>
      </c>
      <c r="P1051" s="163"/>
      <c r="R1051" s="153">
        <v>1960</v>
      </c>
      <c r="S1051" s="183" t="s">
        <v>203</v>
      </c>
      <c r="T1051" s="184" t="s">
        <v>982</v>
      </c>
      <c r="U1051" s="189"/>
      <c r="V1051" s="125"/>
      <c r="W1051" s="255" t="s">
        <v>2722</v>
      </c>
      <c r="X1051" s="216" t="s">
        <v>64</v>
      </c>
      <c r="Y1051" s="216" t="s">
        <v>76</v>
      </c>
      <c r="Z1051" s="129" t="s">
        <v>266</v>
      </c>
      <c r="AA1051" s="214">
        <v>25591</v>
      </c>
      <c r="AB1051" s="215">
        <v>25590</v>
      </c>
      <c r="AC1051" s="215"/>
      <c r="AD1051" s="153"/>
      <c r="AE1051" s="173">
        <v>1969</v>
      </c>
      <c r="AF1051" s="173">
        <v>52</v>
      </c>
      <c r="AG1051" s="173">
        <v>1970</v>
      </c>
      <c r="AH1051" s="173">
        <v>1970</v>
      </c>
      <c r="AI1051" s="173"/>
      <c r="AJ1051" s="189"/>
      <c r="AK1051" s="173"/>
      <c r="AL1051" s="317"/>
      <c r="AM1051" s="175" t="s">
        <v>67</v>
      </c>
      <c r="AO1051" s="153" t="s">
        <v>144</v>
      </c>
      <c r="AQ1051" s="131"/>
      <c r="AU1051" s="317"/>
      <c r="AV1051" s="390"/>
      <c r="AW1051" s="153">
        <f t="shared" ca="1" si="21"/>
        <v>59</v>
      </c>
    </row>
    <row r="1052" spans="1:49" ht="45" customHeight="1" x14ac:dyDescent="0.2">
      <c r="A1052" s="245"/>
      <c r="B1052" s="183" t="s">
        <v>55</v>
      </c>
      <c r="E1052" s="175" t="s">
        <v>91</v>
      </c>
      <c r="F1052" s="153" t="s">
        <v>698</v>
      </c>
      <c r="G1052" s="131" t="s">
        <v>2723</v>
      </c>
      <c r="H1052" s="175" t="s">
        <v>76</v>
      </c>
      <c r="I1052" s="183" t="s">
        <v>2724</v>
      </c>
      <c r="J1052" s="173">
        <v>1</v>
      </c>
      <c r="K1052" s="326" t="s">
        <v>61</v>
      </c>
      <c r="L1052" s="339">
        <v>1</v>
      </c>
      <c r="M1052" s="183">
        <v>790</v>
      </c>
      <c r="N1052" s="153">
        <v>1967</v>
      </c>
      <c r="P1052" s="163"/>
      <c r="R1052" s="153">
        <v>1960</v>
      </c>
      <c r="S1052" s="183" t="s">
        <v>62</v>
      </c>
      <c r="T1052" s="184"/>
      <c r="U1052" s="189"/>
      <c r="V1052" s="125"/>
      <c r="W1052" s="352" t="s">
        <v>2725</v>
      </c>
      <c r="X1052" s="216" t="s">
        <v>64</v>
      </c>
      <c r="Y1052" s="216" t="s">
        <v>76</v>
      </c>
      <c r="Z1052" s="129" t="s">
        <v>66</v>
      </c>
      <c r="AA1052" s="214"/>
      <c r="AB1052" s="215">
        <v>24719</v>
      </c>
      <c r="AC1052" s="215"/>
      <c r="AD1052" s="153"/>
      <c r="AE1052" s="173">
        <v>1967</v>
      </c>
      <c r="AF1052" s="173">
        <v>49</v>
      </c>
      <c r="AG1052" s="173">
        <v>1967</v>
      </c>
      <c r="AH1052" s="173">
        <v>1960</v>
      </c>
      <c r="AI1052" s="173"/>
      <c r="AJ1052" s="189"/>
      <c r="AK1052" s="173"/>
      <c r="AL1052" s="317"/>
      <c r="AM1052" s="175" t="s">
        <v>90</v>
      </c>
      <c r="AQ1052" s="131"/>
      <c r="AU1052" s="317"/>
      <c r="AV1052" s="390"/>
      <c r="AW1052" s="153">
        <f t="shared" ca="1" si="21"/>
        <v>59</v>
      </c>
    </row>
    <row r="1053" spans="1:49" ht="45" customHeight="1" x14ac:dyDescent="0.2">
      <c r="A1053" s="245"/>
      <c r="B1053" s="183" t="s">
        <v>55</v>
      </c>
      <c r="C1053" s="136" t="s">
        <v>2726</v>
      </c>
      <c r="D1053" s="131" t="s">
        <v>2727</v>
      </c>
      <c r="E1053" s="175" t="s">
        <v>91</v>
      </c>
      <c r="F1053" s="153" t="s">
        <v>698</v>
      </c>
      <c r="G1053" s="131" t="s">
        <v>900</v>
      </c>
      <c r="H1053" s="175" t="s">
        <v>65</v>
      </c>
      <c r="I1053" s="183" t="s">
        <v>2728</v>
      </c>
      <c r="J1053" s="173">
        <v>1</v>
      </c>
      <c r="K1053" s="327"/>
      <c r="L1053" s="339">
        <v>1</v>
      </c>
      <c r="M1053" s="183">
        <v>791</v>
      </c>
      <c r="N1053" s="153">
        <v>1967</v>
      </c>
      <c r="P1053" s="163"/>
      <c r="R1053" s="153">
        <v>1960</v>
      </c>
      <c r="S1053" s="183" t="s">
        <v>243</v>
      </c>
      <c r="T1053" s="184"/>
      <c r="U1053" s="189">
        <v>43794</v>
      </c>
      <c r="V1053" s="125"/>
      <c r="W1053" s="352" t="s">
        <v>70</v>
      </c>
      <c r="X1053" s="216" t="s">
        <v>64</v>
      </c>
      <c r="Y1053" s="216" t="s">
        <v>65</v>
      </c>
      <c r="Z1053" s="129"/>
      <c r="AA1053" s="214"/>
      <c r="AB1053" s="215"/>
      <c r="AC1053" s="215"/>
      <c r="AD1053" s="153"/>
      <c r="AI1053" s="173"/>
      <c r="AJ1053" s="216">
        <v>43794</v>
      </c>
      <c r="AK1053" s="173">
        <v>2010</v>
      </c>
      <c r="AL1053" s="317"/>
      <c r="AQ1053" s="131"/>
      <c r="AU1053" s="317"/>
      <c r="AV1053" s="390"/>
      <c r="AW1053" s="153">
        <f t="shared" ca="1" si="21"/>
        <v>59</v>
      </c>
    </row>
    <row r="1054" spans="1:49" ht="45" customHeight="1" x14ac:dyDescent="0.2">
      <c r="A1054" s="245"/>
      <c r="B1054" s="183" t="s">
        <v>55</v>
      </c>
      <c r="C1054" s="136" t="s">
        <v>2729</v>
      </c>
      <c r="E1054" s="175" t="s">
        <v>91</v>
      </c>
      <c r="F1054" s="153" t="s">
        <v>92</v>
      </c>
      <c r="G1054" s="131" t="s">
        <v>93</v>
      </c>
      <c r="H1054" s="175" t="s">
        <v>65</v>
      </c>
      <c r="I1054" s="203" t="s">
        <v>2730</v>
      </c>
      <c r="J1054" s="173">
        <v>1</v>
      </c>
      <c r="K1054" s="327"/>
      <c r="L1054" s="339">
        <v>1</v>
      </c>
      <c r="M1054" s="183">
        <v>792</v>
      </c>
      <c r="N1054" s="153">
        <v>1967</v>
      </c>
      <c r="P1054" s="163"/>
      <c r="R1054" s="153">
        <v>1960</v>
      </c>
      <c r="S1054" s="183" t="s">
        <v>243</v>
      </c>
      <c r="T1054" s="184"/>
      <c r="U1054" s="189">
        <v>24909</v>
      </c>
      <c r="V1054" s="125"/>
      <c r="W1054" s="352" t="s">
        <v>70</v>
      </c>
      <c r="X1054" s="216" t="s">
        <v>64</v>
      </c>
      <c r="Y1054" s="216" t="s">
        <v>65</v>
      </c>
      <c r="Z1054" s="129"/>
      <c r="AA1054" s="214"/>
      <c r="AB1054" s="215"/>
      <c r="AC1054" s="215"/>
      <c r="AD1054" s="153"/>
      <c r="AE1054" s="173" t="s">
        <v>2731</v>
      </c>
      <c r="AF1054" s="173" t="s">
        <v>2732</v>
      </c>
      <c r="AI1054" s="173"/>
      <c r="AJ1054" s="237">
        <v>24909</v>
      </c>
      <c r="AK1054" s="173">
        <v>1960</v>
      </c>
      <c r="AL1054" s="317" t="s">
        <v>2733</v>
      </c>
      <c r="AQ1054" s="131"/>
      <c r="AV1054" s="390"/>
      <c r="AW1054" s="153">
        <f t="shared" ca="1" si="21"/>
        <v>59</v>
      </c>
    </row>
    <row r="1055" spans="1:49" ht="45" customHeight="1" outlineLevel="1" x14ac:dyDescent="0.2">
      <c r="A1055" s="245"/>
      <c r="B1055" s="183" t="s">
        <v>55</v>
      </c>
      <c r="E1055" s="175" t="s">
        <v>71</v>
      </c>
      <c r="F1055" s="153" t="s">
        <v>72</v>
      </c>
      <c r="G1055" s="131" t="s">
        <v>77</v>
      </c>
      <c r="H1055" s="175" t="s">
        <v>65</v>
      </c>
      <c r="I1055" s="183" t="s">
        <v>2734</v>
      </c>
      <c r="J1055" s="173">
        <v>1</v>
      </c>
      <c r="K1055" s="326" t="s">
        <v>61</v>
      </c>
      <c r="L1055" s="339">
        <v>1</v>
      </c>
      <c r="M1055" s="183">
        <v>793</v>
      </c>
      <c r="N1055" s="153">
        <v>1967</v>
      </c>
      <c r="P1055" s="163"/>
      <c r="R1055" s="153">
        <v>1960</v>
      </c>
      <c r="S1055" s="183" t="s">
        <v>62</v>
      </c>
      <c r="T1055" s="184"/>
      <c r="U1055" s="189"/>
      <c r="V1055" s="125"/>
      <c r="W1055" s="352" t="s">
        <v>2735</v>
      </c>
      <c r="X1055" s="216" t="s">
        <v>64</v>
      </c>
      <c r="Y1055" s="216" t="s">
        <v>65</v>
      </c>
      <c r="Z1055" s="129"/>
      <c r="AA1055" s="214"/>
      <c r="AB1055" s="215">
        <v>24860</v>
      </c>
      <c r="AC1055" s="215"/>
      <c r="AD1055" s="153"/>
      <c r="AF1055" s="173">
        <v>110</v>
      </c>
      <c r="AG1055" s="173">
        <v>1968</v>
      </c>
      <c r="AH1055" s="173">
        <v>1960</v>
      </c>
      <c r="AI1055" s="173">
        <v>1984</v>
      </c>
      <c r="AJ1055" s="189"/>
      <c r="AK1055" s="173"/>
      <c r="AL1055" s="317" t="s">
        <v>658</v>
      </c>
      <c r="AM1055" s="175" t="s">
        <v>67</v>
      </c>
      <c r="AQ1055" s="131"/>
      <c r="AU1055" s="317"/>
      <c r="AV1055" s="390"/>
      <c r="AW1055" s="153">
        <f t="shared" ca="1" si="21"/>
        <v>59</v>
      </c>
    </row>
    <row r="1056" spans="1:49" ht="45" customHeight="1" outlineLevel="1" x14ac:dyDescent="0.2">
      <c r="A1056" s="245"/>
      <c r="B1056" s="183" t="s">
        <v>55</v>
      </c>
      <c r="E1056" s="175" t="s">
        <v>91</v>
      </c>
      <c r="F1056" s="153" t="s">
        <v>92</v>
      </c>
      <c r="G1056" s="131" t="s">
        <v>1049</v>
      </c>
      <c r="H1056" s="175" t="s">
        <v>65</v>
      </c>
      <c r="I1056" s="183" t="s">
        <v>2736</v>
      </c>
      <c r="J1056" s="173">
        <v>1</v>
      </c>
      <c r="K1056" s="326" t="s">
        <v>61</v>
      </c>
      <c r="L1056" s="339">
        <v>0</v>
      </c>
      <c r="M1056" s="183">
        <v>794</v>
      </c>
      <c r="N1056" s="153">
        <v>1967</v>
      </c>
      <c r="P1056" s="163"/>
      <c r="R1056" s="153">
        <v>1960</v>
      </c>
      <c r="S1056" s="183" t="s">
        <v>62</v>
      </c>
      <c r="T1056" s="184"/>
      <c r="U1056" s="189"/>
      <c r="V1056" s="125"/>
      <c r="W1056" s="352" t="s">
        <v>2737</v>
      </c>
      <c r="X1056" s="216" t="s">
        <v>64</v>
      </c>
      <c r="Y1056" s="216" t="s">
        <v>65</v>
      </c>
      <c r="Z1056" s="129"/>
      <c r="AA1056" s="214"/>
      <c r="AB1056" s="215">
        <v>25875</v>
      </c>
      <c r="AC1056" s="215"/>
      <c r="AD1056" s="153"/>
      <c r="AG1056" s="173">
        <v>1970</v>
      </c>
      <c r="AH1056" s="173">
        <v>1970</v>
      </c>
      <c r="AI1056" s="173"/>
      <c r="AJ1056" s="189"/>
      <c r="AK1056" s="173"/>
      <c r="AL1056" s="317"/>
      <c r="AM1056" s="175" t="s">
        <v>67</v>
      </c>
      <c r="AO1056" s="153" t="s">
        <v>144</v>
      </c>
      <c r="AQ1056" s="131" t="s">
        <v>112</v>
      </c>
      <c r="AU1056" s="317"/>
      <c r="AV1056" s="390"/>
      <c r="AW1056" s="153">
        <f t="shared" ca="1" si="21"/>
        <v>59</v>
      </c>
    </row>
    <row r="1057" spans="1:49" ht="45" customHeight="1" outlineLevel="1" x14ac:dyDescent="0.2">
      <c r="A1057" s="245"/>
      <c r="B1057" s="183" t="s">
        <v>55</v>
      </c>
      <c r="E1057" s="175" t="s">
        <v>91</v>
      </c>
      <c r="F1057" s="153" t="s">
        <v>92</v>
      </c>
      <c r="G1057" s="131" t="s">
        <v>1049</v>
      </c>
      <c r="H1057" s="175" t="s">
        <v>65</v>
      </c>
      <c r="I1057" s="183" t="s">
        <v>2738</v>
      </c>
      <c r="J1057" s="173">
        <v>1</v>
      </c>
      <c r="K1057" s="326" t="s">
        <v>61</v>
      </c>
      <c r="L1057" s="339">
        <v>0</v>
      </c>
      <c r="M1057" s="183">
        <v>794</v>
      </c>
      <c r="N1057" s="153">
        <v>1967</v>
      </c>
      <c r="P1057" s="163"/>
      <c r="R1057" s="153">
        <v>1960</v>
      </c>
      <c r="S1057" s="183" t="s">
        <v>62</v>
      </c>
      <c r="T1057" s="184"/>
      <c r="U1057" s="189"/>
      <c r="V1057" s="125"/>
      <c r="W1057" s="352" t="s">
        <v>2739</v>
      </c>
      <c r="X1057" s="216" t="s">
        <v>64</v>
      </c>
      <c r="Y1057" s="216" t="s">
        <v>65</v>
      </c>
      <c r="Z1057" s="129"/>
      <c r="AA1057" s="214"/>
      <c r="AB1057" s="215">
        <v>25554</v>
      </c>
      <c r="AC1057" s="215"/>
      <c r="AD1057" s="153"/>
      <c r="AG1057" s="173">
        <v>1969</v>
      </c>
      <c r="AH1057" s="173">
        <v>1960</v>
      </c>
      <c r="AI1057" s="173"/>
      <c r="AJ1057" s="189"/>
      <c r="AK1057" s="173"/>
      <c r="AL1057" s="317"/>
      <c r="AM1057" s="175" t="s">
        <v>67</v>
      </c>
      <c r="AO1057" s="153" t="s">
        <v>144</v>
      </c>
      <c r="AQ1057" s="131" t="s">
        <v>112</v>
      </c>
      <c r="AU1057" s="317"/>
      <c r="AV1057" s="390"/>
      <c r="AW1057" s="153">
        <f t="shared" ca="1" si="21"/>
        <v>59</v>
      </c>
    </row>
    <row r="1058" spans="1:49" ht="45" customHeight="1" outlineLevel="1" x14ac:dyDescent="0.2">
      <c r="A1058" s="245"/>
      <c r="B1058" s="183" t="s">
        <v>55</v>
      </c>
      <c r="E1058" s="175" t="s">
        <v>91</v>
      </c>
      <c r="F1058" s="153" t="s">
        <v>92</v>
      </c>
      <c r="G1058" s="131" t="s">
        <v>1049</v>
      </c>
      <c r="H1058" s="175" t="s">
        <v>65</v>
      </c>
      <c r="I1058" s="183" t="s">
        <v>2740</v>
      </c>
      <c r="J1058" s="173">
        <v>1</v>
      </c>
      <c r="K1058" s="326" t="s">
        <v>61</v>
      </c>
      <c r="L1058" s="339">
        <v>0</v>
      </c>
      <c r="M1058" s="183">
        <v>794</v>
      </c>
      <c r="N1058" s="153">
        <v>1967</v>
      </c>
      <c r="P1058" s="163"/>
      <c r="R1058" s="153">
        <v>1960</v>
      </c>
      <c r="S1058" s="183" t="s">
        <v>62</v>
      </c>
      <c r="T1058" s="184"/>
      <c r="U1058" s="189"/>
      <c r="V1058" s="125"/>
      <c r="W1058" s="352" t="s">
        <v>2741</v>
      </c>
      <c r="X1058" s="216" t="s">
        <v>64</v>
      </c>
      <c r="Y1058" s="216" t="s">
        <v>65</v>
      </c>
      <c r="Z1058" s="129"/>
      <c r="AA1058" s="214"/>
      <c r="AB1058" s="215">
        <v>25554</v>
      </c>
      <c r="AC1058" s="215"/>
      <c r="AD1058" s="153"/>
      <c r="AG1058" s="173">
        <v>1969</v>
      </c>
      <c r="AH1058" s="173">
        <v>1960</v>
      </c>
      <c r="AI1058" s="173"/>
      <c r="AJ1058" s="189"/>
      <c r="AK1058" s="173"/>
      <c r="AL1058" s="317"/>
      <c r="AM1058" s="175" t="s">
        <v>67</v>
      </c>
      <c r="AO1058" s="153" t="s">
        <v>144</v>
      </c>
      <c r="AQ1058" s="131" t="s">
        <v>112</v>
      </c>
      <c r="AU1058" s="317"/>
      <c r="AV1058" s="390"/>
      <c r="AW1058" s="153">
        <f t="shared" ca="1" si="21"/>
        <v>59</v>
      </c>
    </row>
    <row r="1059" spans="1:49" ht="45" customHeight="1" x14ac:dyDescent="0.2">
      <c r="A1059" s="245"/>
      <c r="B1059" s="183" t="s">
        <v>55</v>
      </c>
      <c r="E1059" s="175" t="s">
        <v>91</v>
      </c>
      <c r="F1059" s="153" t="s">
        <v>92</v>
      </c>
      <c r="G1059" s="131" t="s">
        <v>1049</v>
      </c>
      <c r="H1059" s="175" t="s">
        <v>65</v>
      </c>
      <c r="I1059" s="183" t="s">
        <v>2742</v>
      </c>
      <c r="J1059" s="173">
        <v>1</v>
      </c>
      <c r="K1059" s="326" t="s">
        <v>61</v>
      </c>
      <c r="L1059" s="339">
        <v>1</v>
      </c>
      <c r="M1059" s="183">
        <v>794</v>
      </c>
      <c r="N1059" s="153">
        <v>1967</v>
      </c>
      <c r="P1059" s="163"/>
      <c r="R1059" s="153">
        <v>1960</v>
      </c>
      <c r="S1059" s="183" t="s">
        <v>62</v>
      </c>
      <c r="T1059" s="184"/>
      <c r="U1059" s="189"/>
      <c r="V1059" s="125"/>
      <c r="W1059" s="352" t="s">
        <v>2743</v>
      </c>
      <c r="X1059" s="216" t="s">
        <v>64</v>
      </c>
      <c r="Y1059" s="216" t="s">
        <v>65</v>
      </c>
      <c r="Z1059" s="129"/>
      <c r="AA1059" s="214"/>
      <c r="AB1059" s="215">
        <v>25554</v>
      </c>
      <c r="AC1059" s="215"/>
      <c r="AD1059" s="153"/>
      <c r="AG1059" s="173">
        <v>1969</v>
      </c>
      <c r="AH1059" s="173">
        <v>1960</v>
      </c>
      <c r="AI1059" s="173"/>
      <c r="AJ1059" s="189"/>
      <c r="AK1059" s="173"/>
      <c r="AL1059" s="317"/>
      <c r="AM1059" s="175" t="s">
        <v>67</v>
      </c>
      <c r="AO1059" s="153" t="s">
        <v>144</v>
      </c>
      <c r="AQ1059" s="131" t="s">
        <v>112</v>
      </c>
      <c r="AU1059" s="317"/>
      <c r="AV1059" s="390"/>
      <c r="AW1059" s="153">
        <f t="shared" ca="1" si="21"/>
        <v>59</v>
      </c>
    </row>
    <row r="1060" spans="1:49" ht="45" customHeight="1" x14ac:dyDescent="0.2">
      <c r="A1060" s="245"/>
      <c r="B1060" s="183" t="s">
        <v>55</v>
      </c>
      <c r="C1060" s="136" t="s">
        <v>2744</v>
      </c>
      <c r="D1060" s="131" t="s">
        <v>2745</v>
      </c>
      <c r="E1060" s="175" t="s">
        <v>91</v>
      </c>
      <c r="F1060" s="153" t="s">
        <v>92</v>
      </c>
      <c r="G1060" s="131" t="s">
        <v>1699</v>
      </c>
      <c r="H1060" s="175" t="s">
        <v>65</v>
      </c>
      <c r="I1060" s="183" t="s">
        <v>2746</v>
      </c>
      <c r="J1060" s="173">
        <v>1</v>
      </c>
      <c r="K1060" s="327"/>
      <c r="L1060" s="339">
        <v>1</v>
      </c>
      <c r="M1060" s="183">
        <v>795</v>
      </c>
      <c r="N1060" s="153">
        <v>1967</v>
      </c>
      <c r="P1060" s="163"/>
      <c r="R1060" s="153">
        <v>1960</v>
      </c>
      <c r="S1060" s="183" t="s">
        <v>243</v>
      </c>
      <c r="T1060" s="184"/>
      <c r="U1060" s="189">
        <v>41435</v>
      </c>
      <c r="V1060" s="125"/>
      <c r="W1060" s="352" t="s">
        <v>70</v>
      </c>
      <c r="X1060" s="216" t="s">
        <v>64</v>
      </c>
      <c r="Y1060" s="216" t="s">
        <v>65</v>
      </c>
      <c r="Z1060" s="129"/>
      <c r="AA1060" s="214"/>
      <c r="AB1060" s="215"/>
      <c r="AC1060" s="215"/>
      <c r="AD1060" s="153"/>
      <c r="AI1060" s="173"/>
      <c r="AJ1060" s="237">
        <v>41435</v>
      </c>
      <c r="AK1060" s="173">
        <v>2010</v>
      </c>
      <c r="AL1060" s="317"/>
      <c r="AQ1060" s="131"/>
      <c r="AU1060" s="317"/>
      <c r="AV1060" s="390"/>
      <c r="AW1060" s="153">
        <f t="shared" ca="1" si="21"/>
        <v>59</v>
      </c>
    </row>
    <row r="1061" spans="1:49" ht="45" customHeight="1" outlineLevel="1" x14ac:dyDescent="0.2">
      <c r="A1061" s="245"/>
      <c r="B1061" s="183" t="s">
        <v>55</v>
      </c>
      <c r="C1061" s="136" t="s">
        <v>7747</v>
      </c>
      <c r="D1061" s="131" t="s">
        <v>2747</v>
      </c>
      <c r="E1061" s="175" t="s">
        <v>91</v>
      </c>
      <c r="F1061" s="153" t="s">
        <v>187</v>
      </c>
      <c r="G1061" s="131" t="s">
        <v>2748</v>
      </c>
      <c r="H1061" s="175" t="s">
        <v>59</v>
      </c>
      <c r="I1061" s="183" t="s">
        <v>2749</v>
      </c>
      <c r="J1061" s="173">
        <v>1</v>
      </c>
      <c r="K1061" s="327"/>
      <c r="L1061" s="339">
        <v>1</v>
      </c>
      <c r="M1061" s="183">
        <v>796</v>
      </c>
      <c r="N1061" s="153">
        <v>1967</v>
      </c>
      <c r="P1061" s="163"/>
      <c r="Q1061" s="216">
        <v>24744</v>
      </c>
      <c r="R1061" s="153">
        <v>1960</v>
      </c>
      <c r="S1061" s="183" t="s">
        <v>243</v>
      </c>
      <c r="T1061" s="184" t="s">
        <v>1116</v>
      </c>
      <c r="U1061" s="216">
        <v>45551</v>
      </c>
      <c r="V1061" s="125"/>
      <c r="W1061" s="255" t="s">
        <v>70</v>
      </c>
      <c r="X1061" s="216" t="s">
        <v>64</v>
      </c>
      <c r="Y1061" s="216" t="s">
        <v>65</v>
      </c>
      <c r="Z1061" s="129" t="s">
        <v>66</v>
      </c>
      <c r="AA1061" s="214"/>
      <c r="AB1061" s="215"/>
      <c r="AC1061" s="215"/>
      <c r="AD1061" s="153"/>
      <c r="AI1061" s="173"/>
      <c r="AJ1061" s="216">
        <v>45551</v>
      </c>
      <c r="AK1061" s="173">
        <v>2020</v>
      </c>
      <c r="AL1061" s="317" t="s">
        <v>7748</v>
      </c>
      <c r="AQ1061" s="131"/>
      <c r="AU1061" s="317"/>
      <c r="AV1061" s="390"/>
      <c r="AW1061" s="153">
        <f t="shared" ca="1" si="21"/>
        <v>59</v>
      </c>
    </row>
    <row r="1062" spans="1:49" ht="45" customHeight="1" x14ac:dyDescent="0.2">
      <c r="A1062" s="245"/>
      <c r="B1062" s="183" t="s">
        <v>55</v>
      </c>
      <c r="E1062" s="175" t="s">
        <v>71</v>
      </c>
      <c r="F1062" s="153" t="s">
        <v>72</v>
      </c>
      <c r="G1062" s="131" t="s">
        <v>77</v>
      </c>
      <c r="H1062" s="175" t="s">
        <v>65</v>
      </c>
      <c r="I1062" s="183" t="s">
        <v>2750</v>
      </c>
      <c r="J1062" s="173">
        <v>1</v>
      </c>
      <c r="K1062" s="326" t="s">
        <v>61</v>
      </c>
      <c r="L1062" s="339">
        <v>1</v>
      </c>
      <c r="M1062" s="183">
        <v>797</v>
      </c>
      <c r="N1062" s="153">
        <v>1967</v>
      </c>
      <c r="P1062" s="163"/>
      <c r="R1062" s="153">
        <v>1960</v>
      </c>
      <c r="S1062" s="183" t="s">
        <v>62</v>
      </c>
      <c r="T1062" s="184"/>
      <c r="U1062" s="189"/>
      <c r="V1062" s="125"/>
      <c r="W1062" s="352" t="s">
        <v>2751</v>
      </c>
      <c r="X1062" s="216" t="s">
        <v>64</v>
      </c>
      <c r="Y1062" s="216" t="s">
        <v>65</v>
      </c>
      <c r="Z1062" s="129"/>
      <c r="AA1062" s="214"/>
      <c r="AB1062" s="215">
        <v>24967</v>
      </c>
      <c r="AC1062" s="215"/>
      <c r="AD1062" s="153"/>
      <c r="AE1062" s="173">
        <v>1968</v>
      </c>
      <c r="AF1062" s="173" t="s">
        <v>2752</v>
      </c>
      <c r="AG1062" s="173">
        <v>1968</v>
      </c>
      <c r="AH1062" s="173">
        <v>1960</v>
      </c>
      <c r="AI1062" s="173">
        <v>1984</v>
      </c>
      <c r="AJ1062" s="189"/>
      <c r="AK1062" s="173"/>
      <c r="AL1062" s="317" t="s">
        <v>658</v>
      </c>
      <c r="AM1062" s="175" t="s">
        <v>67</v>
      </c>
      <c r="AQ1062" s="131"/>
      <c r="AU1062" s="317" t="s">
        <v>2753</v>
      </c>
      <c r="AV1062" s="390"/>
      <c r="AW1062" s="153">
        <f t="shared" ca="1" si="21"/>
        <v>59</v>
      </c>
    </row>
    <row r="1063" spans="1:49" ht="45" customHeight="1" x14ac:dyDescent="0.2">
      <c r="A1063" s="245">
        <v>43746</v>
      </c>
      <c r="B1063" s="183" t="s">
        <v>198</v>
      </c>
      <c r="C1063" s="136" t="s">
        <v>2754</v>
      </c>
      <c r="D1063" s="166" t="s">
        <v>2755</v>
      </c>
      <c r="E1063" s="175" t="s">
        <v>91</v>
      </c>
      <c r="F1063" s="153" t="s">
        <v>92</v>
      </c>
      <c r="G1063" s="131" t="s">
        <v>93</v>
      </c>
      <c r="H1063" s="175" t="s">
        <v>59</v>
      </c>
      <c r="I1063" s="183" t="s">
        <v>2756</v>
      </c>
      <c r="J1063" s="173">
        <v>1</v>
      </c>
      <c r="L1063" s="339">
        <v>1</v>
      </c>
      <c r="M1063" s="183">
        <v>798</v>
      </c>
      <c r="N1063" s="153">
        <v>1967</v>
      </c>
      <c r="P1063" s="163"/>
      <c r="R1063" s="153">
        <v>1960</v>
      </c>
      <c r="S1063" s="183" t="s">
        <v>7867</v>
      </c>
      <c r="T1063" s="184" t="s">
        <v>982</v>
      </c>
      <c r="U1063" s="189"/>
      <c r="V1063" s="125"/>
      <c r="W1063" s="255" t="s">
        <v>70</v>
      </c>
      <c r="X1063" s="216" t="s">
        <v>64</v>
      </c>
      <c r="Y1063" s="216" t="s">
        <v>65</v>
      </c>
      <c r="Z1063" s="129" t="s">
        <v>66</v>
      </c>
      <c r="AI1063" s="173"/>
      <c r="AJ1063" s="189"/>
      <c r="AK1063" s="173"/>
      <c r="AL1063" s="317"/>
      <c r="AQ1063" s="131"/>
      <c r="AV1063" s="390"/>
      <c r="AW1063" s="153">
        <f t="shared" ca="1" si="21"/>
        <v>59</v>
      </c>
    </row>
    <row r="1064" spans="1:49" ht="45" customHeight="1" x14ac:dyDescent="0.2">
      <c r="A1064" s="245"/>
      <c r="B1064" s="183" t="s">
        <v>55</v>
      </c>
      <c r="C1064" s="136" t="s">
        <v>2757</v>
      </c>
      <c r="D1064" s="131" t="s">
        <v>2758</v>
      </c>
      <c r="E1064" s="175" t="s">
        <v>91</v>
      </c>
      <c r="F1064" s="153" t="s">
        <v>187</v>
      </c>
      <c r="G1064" s="131" t="s">
        <v>1802</v>
      </c>
      <c r="H1064" s="175" t="s">
        <v>59</v>
      </c>
      <c r="I1064" s="183" t="s">
        <v>2759</v>
      </c>
      <c r="J1064" s="173">
        <v>1</v>
      </c>
      <c r="L1064" s="339">
        <v>1</v>
      </c>
      <c r="M1064" s="183">
        <v>799</v>
      </c>
      <c r="N1064" s="153">
        <v>1967</v>
      </c>
      <c r="P1064" s="163"/>
      <c r="R1064" s="153">
        <v>1960</v>
      </c>
      <c r="S1064" s="183" t="s">
        <v>243</v>
      </c>
      <c r="T1064" s="184"/>
      <c r="U1064" s="189">
        <v>43815</v>
      </c>
      <c r="V1064" s="125"/>
      <c r="W1064" s="352" t="s">
        <v>70</v>
      </c>
      <c r="X1064" s="216" t="s">
        <v>64</v>
      </c>
      <c r="Y1064" s="216" t="s">
        <v>76</v>
      </c>
      <c r="Z1064" s="129" t="s">
        <v>66</v>
      </c>
      <c r="AI1064" s="173"/>
      <c r="AJ1064" s="216">
        <v>43815</v>
      </c>
      <c r="AK1064" s="173">
        <v>2010</v>
      </c>
      <c r="AL1064" s="317"/>
      <c r="AQ1064" s="131"/>
      <c r="AU1064" s="317"/>
      <c r="AV1064" s="390"/>
      <c r="AW1064" s="153">
        <f t="shared" ca="1" si="21"/>
        <v>59</v>
      </c>
    </row>
    <row r="1065" spans="1:49" ht="45" customHeight="1" outlineLevel="1" collapsed="1" x14ac:dyDescent="0.2">
      <c r="A1065" s="245"/>
      <c r="B1065" s="183" t="s">
        <v>55</v>
      </c>
      <c r="D1065" s="131" t="s">
        <v>2760</v>
      </c>
      <c r="E1065" s="175" t="s">
        <v>71</v>
      </c>
      <c r="F1065" s="153" t="s">
        <v>180</v>
      </c>
      <c r="G1065" s="131" t="s">
        <v>2761</v>
      </c>
      <c r="H1065" s="175" t="s">
        <v>292</v>
      </c>
      <c r="I1065" s="183" t="s">
        <v>2762</v>
      </c>
      <c r="J1065" s="173">
        <v>1</v>
      </c>
      <c r="K1065" s="326" t="s">
        <v>61</v>
      </c>
      <c r="L1065" s="339">
        <v>1</v>
      </c>
      <c r="M1065" s="183">
        <v>800</v>
      </c>
      <c r="N1065" s="153">
        <v>1968</v>
      </c>
      <c r="P1065" s="163"/>
      <c r="R1065" s="153">
        <v>1960</v>
      </c>
      <c r="S1065" s="183" t="s">
        <v>62</v>
      </c>
      <c r="T1065" s="184"/>
      <c r="U1065" s="189"/>
      <c r="V1065" s="125"/>
      <c r="W1065" s="352" t="s">
        <v>2763</v>
      </c>
      <c r="X1065" s="216" t="s">
        <v>64</v>
      </c>
      <c r="Y1065" s="216" t="s">
        <v>292</v>
      </c>
      <c r="Z1065" s="129"/>
      <c r="AA1065" s="214" t="s">
        <v>2764</v>
      </c>
      <c r="AB1065" s="215" t="s">
        <v>2764</v>
      </c>
      <c r="AC1065" s="215"/>
      <c r="AD1065" s="153"/>
      <c r="AF1065" s="173">
        <v>19</v>
      </c>
      <c r="AG1065" s="173">
        <v>1968</v>
      </c>
      <c r="AH1065" s="173">
        <v>1960</v>
      </c>
      <c r="AI1065" s="173" t="s">
        <v>2765</v>
      </c>
      <c r="AJ1065" s="189"/>
      <c r="AK1065" s="173"/>
      <c r="AL1065" s="317"/>
      <c r="AQ1065" s="131"/>
      <c r="AU1065" s="317"/>
      <c r="AV1065" s="390"/>
      <c r="AW1065" s="153">
        <f t="shared" ca="1" si="21"/>
        <v>58</v>
      </c>
    </row>
    <row r="1066" spans="1:49" ht="45" customHeight="1" outlineLevel="1" x14ac:dyDescent="0.2">
      <c r="A1066" s="245"/>
      <c r="B1066" s="183" t="s">
        <v>55</v>
      </c>
      <c r="E1066" s="175" t="s">
        <v>91</v>
      </c>
      <c r="F1066" s="153" t="s">
        <v>698</v>
      </c>
      <c r="G1066" s="131" t="s">
        <v>2766</v>
      </c>
      <c r="H1066" s="175" t="s">
        <v>65</v>
      </c>
      <c r="I1066" s="183" t="s">
        <v>2767</v>
      </c>
      <c r="J1066" s="173">
        <v>1</v>
      </c>
      <c r="K1066" s="326" t="s">
        <v>61</v>
      </c>
      <c r="L1066" s="339">
        <v>1</v>
      </c>
      <c r="M1066" s="183">
        <v>801</v>
      </c>
      <c r="N1066" s="153">
        <v>1968</v>
      </c>
      <c r="P1066" s="163"/>
      <c r="R1066" s="153">
        <v>1960</v>
      </c>
      <c r="S1066" s="183" t="s">
        <v>62</v>
      </c>
      <c r="T1066" s="184"/>
      <c r="U1066" s="189"/>
      <c r="V1066" s="125"/>
      <c r="W1066" s="352" t="s">
        <v>2768</v>
      </c>
      <c r="X1066" s="216" t="s">
        <v>64</v>
      </c>
      <c r="Y1066" s="216" t="s">
        <v>65</v>
      </c>
      <c r="Z1066" s="129"/>
      <c r="AA1066" s="214"/>
      <c r="AB1066" s="215">
        <v>25181</v>
      </c>
      <c r="AC1066" s="215">
        <v>25181</v>
      </c>
      <c r="AD1066" s="216"/>
      <c r="AG1066" s="173">
        <v>1968</v>
      </c>
      <c r="AH1066" s="173">
        <v>1960</v>
      </c>
      <c r="AI1066" s="173"/>
      <c r="AJ1066" s="189"/>
      <c r="AK1066" s="173"/>
      <c r="AL1066" s="317"/>
      <c r="AM1066" s="175" t="s">
        <v>67</v>
      </c>
      <c r="AQ1066" s="131"/>
      <c r="AU1066" s="317"/>
      <c r="AV1066" s="390"/>
      <c r="AW1066" s="153">
        <f t="shared" ca="1" si="21"/>
        <v>58</v>
      </c>
    </row>
    <row r="1067" spans="1:49" ht="45" customHeight="1" outlineLevel="1" x14ac:dyDescent="0.2">
      <c r="A1067" s="245"/>
      <c r="B1067" s="183" t="s">
        <v>68</v>
      </c>
      <c r="I1067" s="183" t="s">
        <v>69</v>
      </c>
      <c r="J1067" s="173">
        <v>0</v>
      </c>
      <c r="K1067" s="326"/>
      <c r="L1067" s="339">
        <v>1</v>
      </c>
      <c r="M1067" s="183">
        <v>802</v>
      </c>
      <c r="P1067" s="163"/>
      <c r="R1067" s="153" t="s">
        <v>68</v>
      </c>
      <c r="S1067" s="183" t="s">
        <v>68</v>
      </c>
      <c r="T1067" s="184"/>
      <c r="U1067" s="189"/>
      <c r="V1067" s="125"/>
      <c r="W1067" s="255" t="s">
        <v>70</v>
      </c>
      <c r="X1067" s="216"/>
      <c r="Y1067" s="216"/>
      <c r="Z1067" s="129"/>
      <c r="AA1067" s="214"/>
      <c r="AB1067" s="215"/>
      <c r="AC1067" s="215"/>
      <c r="AD1067" s="216"/>
      <c r="AI1067" s="173"/>
      <c r="AJ1067" s="189"/>
      <c r="AK1067" s="173"/>
      <c r="AL1067" s="317"/>
      <c r="AQ1067" s="131"/>
      <c r="AU1067" s="317"/>
      <c r="AV1067" s="390"/>
      <c r="AW1067" s="153" t="str">
        <f t="shared" ca="1" si="21"/>
        <v/>
      </c>
    </row>
    <row r="1068" spans="1:49" ht="45" customHeight="1" x14ac:dyDescent="0.2">
      <c r="A1068" s="245"/>
      <c r="B1068" s="183" t="s">
        <v>55</v>
      </c>
      <c r="C1068" s="136" t="s">
        <v>2769</v>
      </c>
      <c r="D1068" s="131" t="s">
        <v>2770</v>
      </c>
      <c r="E1068" s="175" t="s">
        <v>91</v>
      </c>
      <c r="F1068" s="153" t="s">
        <v>187</v>
      </c>
      <c r="G1068" s="131" t="s">
        <v>1320</v>
      </c>
      <c r="H1068" s="175" t="s">
        <v>65</v>
      </c>
      <c r="I1068" s="183" t="s">
        <v>2771</v>
      </c>
      <c r="J1068" s="173">
        <v>1</v>
      </c>
      <c r="K1068" s="326"/>
      <c r="L1068" s="339">
        <v>1</v>
      </c>
      <c r="M1068" s="183">
        <v>803</v>
      </c>
      <c r="N1068" s="153">
        <v>1968</v>
      </c>
      <c r="O1068" s="216">
        <v>1960</v>
      </c>
      <c r="P1068" s="183"/>
      <c r="Q1068" s="216">
        <v>1968</v>
      </c>
      <c r="R1068" s="153">
        <v>1960</v>
      </c>
      <c r="S1068" s="183" t="s">
        <v>243</v>
      </c>
      <c r="T1068" s="184"/>
      <c r="U1068" s="189"/>
      <c r="V1068" s="125"/>
      <c r="W1068" s="352" t="s">
        <v>70</v>
      </c>
      <c r="X1068" s="216" t="s">
        <v>64</v>
      </c>
      <c r="Y1068" s="216" t="s">
        <v>65</v>
      </c>
      <c r="Z1068" s="129"/>
      <c r="AA1068" s="214"/>
      <c r="AB1068" s="215"/>
      <c r="AC1068" s="215"/>
      <c r="AD1068" s="216"/>
      <c r="AI1068" s="173"/>
      <c r="AJ1068" s="216">
        <v>42193</v>
      </c>
      <c r="AK1068" s="173">
        <v>2010</v>
      </c>
      <c r="AL1068" s="317"/>
      <c r="AQ1068" s="131"/>
      <c r="AU1068" s="317"/>
      <c r="AV1068" s="390"/>
      <c r="AW1068" s="153">
        <f t="shared" ca="1" si="21"/>
        <v>58</v>
      </c>
    </row>
    <row r="1069" spans="1:49" ht="45" customHeight="1" outlineLevel="1" x14ac:dyDescent="0.2">
      <c r="A1069" s="245"/>
      <c r="B1069" s="183" t="s">
        <v>55</v>
      </c>
      <c r="C1069" s="136" t="s">
        <v>2772</v>
      </c>
      <c r="D1069" s="131" t="s">
        <v>2773</v>
      </c>
      <c r="E1069" s="175" t="s">
        <v>56</v>
      </c>
      <c r="F1069" s="153" t="s">
        <v>148</v>
      </c>
      <c r="G1069" s="131" t="s">
        <v>2774</v>
      </c>
      <c r="H1069" s="175" t="s">
        <v>65</v>
      </c>
      <c r="I1069" s="183" t="s">
        <v>2775</v>
      </c>
      <c r="J1069" s="173">
        <v>1</v>
      </c>
      <c r="K1069" s="327"/>
      <c r="L1069" s="339">
        <v>1</v>
      </c>
      <c r="M1069" s="183">
        <v>804</v>
      </c>
      <c r="N1069" s="153">
        <v>1968</v>
      </c>
      <c r="P1069" s="163"/>
      <c r="R1069" s="153">
        <v>1960</v>
      </c>
      <c r="S1069" s="183" t="s">
        <v>243</v>
      </c>
      <c r="T1069" s="184"/>
      <c r="U1069" s="189"/>
      <c r="V1069" s="125"/>
      <c r="W1069" s="352" t="s">
        <v>70</v>
      </c>
      <c r="X1069" s="216" t="s">
        <v>64</v>
      </c>
      <c r="Y1069" s="216" t="s">
        <v>65</v>
      </c>
      <c r="Z1069" s="129"/>
      <c r="AA1069" s="214"/>
      <c r="AB1069" s="215"/>
      <c r="AC1069" s="215"/>
      <c r="AD1069" s="153"/>
      <c r="AI1069" s="173"/>
      <c r="AJ1069" s="216">
        <v>42192</v>
      </c>
      <c r="AK1069" s="173">
        <v>2010</v>
      </c>
      <c r="AL1069" s="317"/>
      <c r="AQ1069" s="131"/>
      <c r="AU1069" s="317"/>
      <c r="AV1069" s="390"/>
      <c r="AW1069" s="153">
        <f t="shared" ca="1" si="21"/>
        <v>58</v>
      </c>
    </row>
    <row r="1070" spans="1:49" ht="45" customHeight="1" outlineLevel="1" x14ac:dyDescent="0.2">
      <c r="A1070" s="245"/>
      <c r="B1070" s="183" t="s">
        <v>55</v>
      </c>
      <c r="C1070" s="136" t="s">
        <v>2776</v>
      </c>
      <c r="E1070" s="175" t="s">
        <v>91</v>
      </c>
      <c r="F1070" s="153" t="s">
        <v>187</v>
      </c>
      <c r="G1070" s="131" t="s">
        <v>1320</v>
      </c>
      <c r="H1070" s="175" t="s">
        <v>65</v>
      </c>
      <c r="I1070" s="203" t="s">
        <v>2777</v>
      </c>
      <c r="J1070" s="288">
        <v>1</v>
      </c>
      <c r="K1070" s="326"/>
      <c r="L1070" s="339">
        <v>1</v>
      </c>
      <c r="M1070" s="183">
        <v>805</v>
      </c>
      <c r="N1070" s="153">
        <v>1968</v>
      </c>
      <c r="P1070" s="163"/>
      <c r="R1070" s="153">
        <v>1960</v>
      </c>
      <c r="S1070" s="183" t="s">
        <v>243</v>
      </c>
      <c r="T1070" s="184"/>
      <c r="U1070" s="189"/>
      <c r="V1070" s="125"/>
      <c r="W1070" s="352" t="s">
        <v>70</v>
      </c>
      <c r="X1070" s="216" t="s">
        <v>64</v>
      </c>
      <c r="Y1070" s="216" t="s">
        <v>65</v>
      </c>
      <c r="Z1070" s="129"/>
      <c r="AA1070" s="214"/>
      <c r="AB1070" s="215"/>
      <c r="AC1070" s="215"/>
      <c r="AD1070" s="216"/>
      <c r="AI1070" s="173"/>
      <c r="AJ1070" s="237">
        <v>25042</v>
      </c>
      <c r="AK1070" s="173">
        <v>1960</v>
      </c>
      <c r="AL1070" s="317"/>
      <c r="AQ1070" s="131"/>
      <c r="AU1070" s="317"/>
      <c r="AV1070" s="390"/>
      <c r="AW1070" s="153">
        <f t="shared" ca="1" si="21"/>
        <v>58</v>
      </c>
    </row>
    <row r="1071" spans="1:49" ht="45" customHeight="1" x14ac:dyDescent="0.2">
      <c r="A1071" s="245"/>
      <c r="B1071" s="183" t="s">
        <v>55</v>
      </c>
      <c r="C1071" s="136" t="s">
        <v>2778</v>
      </c>
      <c r="D1071" s="131" t="s">
        <v>2779</v>
      </c>
      <c r="E1071" s="175" t="s">
        <v>56</v>
      </c>
      <c r="F1071" s="153" t="s">
        <v>57</v>
      </c>
      <c r="G1071" s="131" t="s">
        <v>2780</v>
      </c>
      <c r="H1071" s="175" t="s">
        <v>65</v>
      </c>
      <c r="I1071" s="183" t="s">
        <v>2781</v>
      </c>
      <c r="J1071" s="288">
        <v>1</v>
      </c>
      <c r="K1071" s="326"/>
      <c r="L1071" s="339">
        <v>1</v>
      </c>
      <c r="M1071" s="183">
        <v>806</v>
      </c>
      <c r="N1071" s="153">
        <v>1968</v>
      </c>
      <c r="P1071" s="163"/>
      <c r="R1071" s="153">
        <v>1960</v>
      </c>
      <c r="S1071" s="183" t="s">
        <v>243</v>
      </c>
      <c r="T1071" s="184"/>
      <c r="U1071" s="189"/>
      <c r="V1071" s="125"/>
      <c r="W1071" s="352" t="s">
        <v>70</v>
      </c>
      <c r="X1071" s="216" t="s">
        <v>64</v>
      </c>
      <c r="Y1071" s="216" t="s">
        <v>65</v>
      </c>
      <c r="Z1071" s="129"/>
      <c r="AA1071" s="214"/>
      <c r="AB1071" s="215"/>
      <c r="AC1071" s="215"/>
      <c r="AD1071" s="216"/>
      <c r="AI1071" s="173"/>
      <c r="AJ1071" s="216">
        <v>42193</v>
      </c>
      <c r="AK1071" s="173">
        <v>2010</v>
      </c>
      <c r="AL1071" s="317"/>
      <c r="AQ1071" s="131"/>
      <c r="AU1071" s="317"/>
      <c r="AV1071" s="390"/>
      <c r="AW1071" s="153">
        <f t="shared" ca="1" si="21"/>
        <v>58</v>
      </c>
    </row>
    <row r="1072" spans="1:49" ht="45" customHeight="1" outlineLevel="1" x14ac:dyDescent="0.2">
      <c r="A1072" s="245"/>
      <c r="B1072" s="183" t="s">
        <v>55</v>
      </c>
      <c r="C1072" s="136" t="s">
        <v>2782</v>
      </c>
      <c r="E1072" s="175" t="s">
        <v>56</v>
      </c>
      <c r="F1072" s="153" t="s">
        <v>559</v>
      </c>
      <c r="G1072" s="131" t="s">
        <v>560</v>
      </c>
      <c r="H1072" s="175" t="s">
        <v>59</v>
      </c>
      <c r="I1072" s="183" t="s">
        <v>2783</v>
      </c>
      <c r="J1072" s="173">
        <v>1</v>
      </c>
      <c r="K1072" s="326"/>
      <c r="L1072" s="339">
        <v>1</v>
      </c>
      <c r="M1072" s="183">
        <v>807</v>
      </c>
      <c r="N1072" s="153">
        <v>1968</v>
      </c>
      <c r="P1072" s="163"/>
      <c r="R1072" s="153">
        <v>1960</v>
      </c>
      <c r="S1072" s="183" t="s">
        <v>243</v>
      </c>
      <c r="T1072" s="184"/>
      <c r="U1072" s="189"/>
      <c r="V1072" s="125"/>
      <c r="W1072" s="352" t="s">
        <v>70</v>
      </c>
      <c r="X1072" s="216" t="s">
        <v>64</v>
      </c>
      <c r="Y1072" s="216" t="s">
        <v>65</v>
      </c>
      <c r="Z1072" s="129" t="s">
        <v>66</v>
      </c>
      <c r="AA1072" s="214"/>
      <c r="AB1072" s="215"/>
      <c r="AC1072" s="215"/>
      <c r="AD1072" s="216"/>
      <c r="AE1072" s="173">
        <v>1969</v>
      </c>
      <c r="AF1072" s="173">
        <v>52</v>
      </c>
      <c r="AI1072" s="173"/>
      <c r="AJ1072" s="237">
        <v>25475</v>
      </c>
      <c r="AK1072" s="173">
        <v>1960</v>
      </c>
      <c r="AL1072" s="317" t="s">
        <v>2644</v>
      </c>
      <c r="AQ1072" s="131"/>
      <c r="AU1072" s="317" t="s">
        <v>2784</v>
      </c>
      <c r="AV1072" s="390"/>
      <c r="AW1072" s="153">
        <f t="shared" ca="1" si="21"/>
        <v>58</v>
      </c>
    </row>
    <row r="1073" spans="1:49" ht="45" customHeight="1" x14ac:dyDescent="0.2">
      <c r="A1073" s="245"/>
      <c r="B1073" s="183" t="s">
        <v>55</v>
      </c>
      <c r="E1073" s="175" t="s">
        <v>91</v>
      </c>
      <c r="F1073" s="153" t="s">
        <v>92</v>
      </c>
      <c r="G1073" s="131" t="s">
        <v>837</v>
      </c>
      <c r="H1073" s="175" t="s">
        <v>379</v>
      </c>
      <c r="I1073" s="183" t="s">
        <v>2785</v>
      </c>
      <c r="J1073" s="284">
        <v>1</v>
      </c>
      <c r="K1073" s="326" t="s">
        <v>61</v>
      </c>
      <c r="L1073" s="339">
        <v>1</v>
      </c>
      <c r="M1073" s="183">
        <v>808</v>
      </c>
      <c r="N1073" s="153">
        <v>1968</v>
      </c>
      <c r="P1073" s="163"/>
      <c r="R1073" s="153">
        <v>1960</v>
      </c>
      <c r="S1073" s="183" t="s">
        <v>62</v>
      </c>
      <c r="T1073" s="184"/>
      <c r="U1073" s="189"/>
      <c r="V1073" s="125"/>
      <c r="W1073" s="352" t="s">
        <v>2786</v>
      </c>
      <c r="X1073" s="216" t="s">
        <v>99</v>
      </c>
      <c r="Y1073" s="216" t="s">
        <v>382</v>
      </c>
      <c r="Z1073" s="129"/>
      <c r="AA1073" s="214"/>
      <c r="AB1073" s="215"/>
      <c r="AC1073" s="215">
        <v>25756</v>
      </c>
      <c r="AD1073" s="216"/>
      <c r="AE1073" s="173">
        <v>1970</v>
      </c>
      <c r="AF1073" s="173">
        <v>53</v>
      </c>
      <c r="AG1073" s="173">
        <v>1970</v>
      </c>
      <c r="AH1073" s="173">
        <v>1970</v>
      </c>
      <c r="AJ1073" s="189"/>
      <c r="AL1073" s="317"/>
      <c r="AM1073" s="175" t="s">
        <v>67</v>
      </c>
      <c r="AO1073" s="153" t="s">
        <v>67</v>
      </c>
      <c r="AQ1073" s="131"/>
      <c r="AU1073" s="317"/>
      <c r="AV1073" s="390"/>
      <c r="AW1073" s="153">
        <f t="shared" ca="1" si="21"/>
        <v>58</v>
      </c>
    </row>
    <row r="1074" spans="1:49" ht="45" customHeight="1" collapsed="1" x14ac:dyDescent="0.2">
      <c r="A1074" s="245"/>
      <c r="B1074" s="183" t="s">
        <v>198</v>
      </c>
      <c r="C1074" s="136" t="s">
        <v>2787</v>
      </c>
      <c r="D1074" s="166" t="s">
        <v>2788</v>
      </c>
      <c r="E1074" s="175" t="s">
        <v>91</v>
      </c>
      <c r="F1074" s="153" t="s">
        <v>698</v>
      </c>
      <c r="G1074" s="131" t="s">
        <v>699</v>
      </c>
      <c r="H1074" s="175" t="s">
        <v>96</v>
      </c>
      <c r="I1074" s="183" t="s">
        <v>2789</v>
      </c>
      <c r="J1074" s="173">
        <v>1</v>
      </c>
      <c r="K1074" s="326" t="s">
        <v>61</v>
      </c>
      <c r="L1074" s="339">
        <v>1</v>
      </c>
      <c r="M1074" s="183">
        <v>809</v>
      </c>
      <c r="N1074" s="153">
        <v>1968</v>
      </c>
      <c r="P1074" s="163"/>
      <c r="R1074" s="153">
        <v>1960</v>
      </c>
      <c r="S1074" s="183" t="s">
        <v>203</v>
      </c>
      <c r="T1074" s="184"/>
      <c r="U1074" s="189"/>
      <c r="V1074" s="125"/>
      <c r="W1074" s="255" t="s">
        <v>2790</v>
      </c>
      <c r="X1074" s="216" t="s">
        <v>99</v>
      </c>
      <c r="Y1074" s="216" t="s">
        <v>100</v>
      </c>
      <c r="Z1074" s="129"/>
      <c r="AA1074" s="214"/>
      <c r="AB1074" s="215"/>
      <c r="AC1074" s="215">
        <v>25541</v>
      </c>
      <c r="AD1074" s="216"/>
      <c r="AE1074" s="173">
        <v>1969</v>
      </c>
      <c r="AF1074" s="173">
        <v>52</v>
      </c>
      <c r="AG1074" s="173">
        <v>1969</v>
      </c>
      <c r="AH1074" s="173">
        <v>1960</v>
      </c>
      <c r="AI1074" s="173"/>
      <c r="AJ1074" s="189"/>
      <c r="AK1074" s="173"/>
      <c r="AM1074" s="175" t="s">
        <v>67</v>
      </c>
      <c r="AO1074" s="153" t="s">
        <v>67</v>
      </c>
      <c r="AQ1074" s="131"/>
      <c r="AU1074" s="317"/>
      <c r="AV1074" s="390"/>
      <c r="AW1074" s="153">
        <f t="shared" ca="1" si="21"/>
        <v>58</v>
      </c>
    </row>
    <row r="1075" spans="1:49" ht="45" customHeight="1" x14ac:dyDescent="0.2">
      <c r="A1075" s="245"/>
      <c r="B1075" s="183" t="s">
        <v>55</v>
      </c>
      <c r="E1075" s="175" t="s">
        <v>56</v>
      </c>
      <c r="F1075" s="153" t="s">
        <v>559</v>
      </c>
      <c r="G1075" s="131" t="s">
        <v>2791</v>
      </c>
      <c r="H1075" s="175" t="s">
        <v>76</v>
      </c>
      <c r="I1075" s="183" t="s">
        <v>2792</v>
      </c>
      <c r="J1075" s="173">
        <v>1</v>
      </c>
      <c r="K1075" s="326" t="s">
        <v>61</v>
      </c>
      <c r="L1075" s="339">
        <v>1</v>
      </c>
      <c r="M1075" s="183">
        <v>810</v>
      </c>
      <c r="N1075" s="153">
        <v>1968</v>
      </c>
      <c r="P1075" s="163"/>
      <c r="R1075" s="153">
        <v>1960</v>
      </c>
      <c r="S1075" s="183" t="s">
        <v>62</v>
      </c>
      <c r="T1075" s="184"/>
      <c r="U1075" s="189"/>
      <c r="V1075" s="125"/>
      <c r="W1075" s="352" t="s">
        <v>2793</v>
      </c>
      <c r="X1075" s="216" t="s">
        <v>64</v>
      </c>
      <c r="Y1075" s="216" t="s">
        <v>76</v>
      </c>
      <c r="Z1075" s="129" t="s">
        <v>266</v>
      </c>
      <c r="AA1075" s="214">
        <v>25521</v>
      </c>
      <c r="AB1075" s="215"/>
      <c r="AC1075" s="215"/>
      <c r="AD1075" s="153"/>
      <c r="AG1075" s="173">
        <v>1969</v>
      </c>
      <c r="AH1075" s="173">
        <v>1960</v>
      </c>
      <c r="AI1075" s="173"/>
      <c r="AJ1075" s="189"/>
      <c r="AK1075" s="173"/>
      <c r="AL1075" s="317"/>
      <c r="AM1075" s="175" t="s">
        <v>144</v>
      </c>
      <c r="AO1075" s="153" t="s">
        <v>144</v>
      </c>
      <c r="AQ1075" s="131"/>
      <c r="AU1075" s="317"/>
      <c r="AV1075" s="390"/>
      <c r="AW1075" s="153">
        <f t="shared" ca="1" si="21"/>
        <v>58</v>
      </c>
    </row>
    <row r="1076" spans="1:49" ht="45" customHeight="1" x14ac:dyDescent="0.2">
      <c r="A1076" s="245"/>
      <c r="B1076" s="183" t="s">
        <v>55</v>
      </c>
      <c r="E1076" s="175" t="s">
        <v>56</v>
      </c>
      <c r="F1076" s="153" t="s">
        <v>559</v>
      </c>
      <c r="G1076" s="131" t="s">
        <v>2791</v>
      </c>
      <c r="H1076" s="175" t="s">
        <v>65</v>
      </c>
      <c r="I1076" s="183" t="s">
        <v>2794</v>
      </c>
      <c r="J1076" s="173">
        <v>1</v>
      </c>
      <c r="K1076" s="326" t="s">
        <v>61</v>
      </c>
      <c r="L1076" s="339">
        <v>0</v>
      </c>
      <c r="M1076" s="183">
        <v>810</v>
      </c>
      <c r="N1076" s="153">
        <v>1968</v>
      </c>
      <c r="P1076" s="163"/>
      <c r="R1076" s="153">
        <v>1960</v>
      </c>
      <c r="S1076" s="183" t="s">
        <v>62</v>
      </c>
      <c r="T1076" s="184"/>
      <c r="U1076" s="189"/>
      <c r="V1076" s="125"/>
      <c r="W1076" s="355" t="s">
        <v>2795</v>
      </c>
      <c r="X1076" s="216" t="s">
        <v>64</v>
      </c>
      <c r="Y1076" s="216" t="s">
        <v>65</v>
      </c>
      <c r="Z1076" s="129"/>
      <c r="AA1076" s="214"/>
      <c r="AB1076" s="215">
        <v>25554</v>
      </c>
      <c r="AC1076" s="215"/>
      <c r="AD1076" s="153"/>
      <c r="AG1076" s="173">
        <v>1969</v>
      </c>
      <c r="AH1076" s="173">
        <v>1960</v>
      </c>
      <c r="AI1076" s="173"/>
      <c r="AJ1076" s="189"/>
      <c r="AK1076" s="173"/>
      <c r="AL1076" s="317"/>
      <c r="AM1076" s="175" t="s">
        <v>67</v>
      </c>
      <c r="AO1076" s="153" t="s">
        <v>144</v>
      </c>
      <c r="AQ1076" s="131"/>
      <c r="AU1076" s="317"/>
      <c r="AV1076" s="390"/>
      <c r="AW1076" s="153">
        <f t="shared" ca="1" si="21"/>
        <v>58</v>
      </c>
    </row>
    <row r="1077" spans="1:49" ht="45" customHeight="1" x14ac:dyDescent="0.2">
      <c r="A1077" s="245">
        <v>43112</v>
      </c>
      <c r="B1077" s="183" t="s">
        <v>55</v>
      </c>
      <c r="C1077" s="136" t="s">
        <v>2610</v>
      </c>
      <c r="D1077" s="131" t="s">
        <v>2796</v>
      </c>
      <c r="E1077" s="175" t="s">
        <v>91</v>
      </c>
      <c r="F1077" s="153" t="s">
        <v>698</v>
      </c>
      <c r="G1077" s="131" t="s">
        <v>699</v>
      </c>
      <c r="H1077" s="175" t="s">
        <v>65</v>
      </c>
      <c r="I1077" s="183" t="s">
        <v>2797</v>
      </c>
      <c r="J1077" s="173">
        <v>1</v>
      </c>
      <c r="K1077" s="327"/>
      <c r="L1077" s="339">
        <v>1</v>
      </c>
      <c r="M1077" s="183">
        <v>811</v>
      </c>
      <c r="N1077" s="153">
        <v>1969</v>
      </c>
      <c r="P1077" s="163"/>
      <c r="R1077" s="153">
        <v>1960</v>
      </c>
      <c r="S1077" s="183" t="s">
        <v>243</v>
      </c>
      <c r="T1077" s="184" t="s">
        <v>1116</v>
      </c>
      <c r="U1077" s="189"/>
      <c r="V1077" s="125"/>
      <c r="W1077" s="352" t="s">
        <v>70</v>
      </c>
      <c r="X1077" s="216" t="s">
        <v>64</v>
      </c>
      <c r="Y1077" s="216" t="s">
        <v>65</v>
      </c>
      <c r="Z1077" s="129"/>
      <c r="AA1077" s="214"/>
      <c r="AB1077" s="215"/>
      <c r="AC1077" s="215"/>
      <c r="AD1077" s="153"/>
      <c r="AI1077" s="173"/>
      <c r="AJ1077" s="216">
        <v>43812</v>
      </c>
      <c r="AK1077" s="173">
        <v>2010</v>
      </c>
      <c r="AL1077" s="317"/>
      <c r="AQ1077" s="131"/>
      <c r="AU1077" s="317"/>
      <c r="AV1077" s="390"/>
      <c r="AW1077" s="153">
        <f t="shared" ca="1" si="21"/>
        <v>57</v>
      </c>
    </row>
    <row r="1078" spans="1:49" ht="45" customHeight="1" x14ac:dyDescent="0.2">
      <c r="A1078" s="245"/>
      <c r="B1078" s="183" t="s">
        <v>55</v>
      </c>
      <c r="E1078" s="175" t="s">
        <v>688</v>
      </c>
      <c r="F1078" s="153" t="s">
        <v>689</v>
      </c>
      <c r="G1078" s="131" t="s">
        <v>690</v>
      </c>
      <c r="H1078" s="175" t="s">
        <v>76</v>
      </c>
      <c r="I1078" s="183" t="s">
        <v>2798</v>
      </c>
      <c r="J1078" s="173">
        <v>1</v>
      </c>
      <c r="K1078" s="326" t="s">
        <v>61</v>
      </c>
      <c r="L1078" s="339">
        <v>1</v>
      </c>
      <c r="M1078" s="183">
        <v>812</v>
      </c>
      <c r="N1078" s="153">
        <v>1969</v>
      </c>
      <c r="P1078" s="163"/>
      <c r="R1078" s="153">
        <v>1960</v>
      </c>
      <c r="S1078" s="183" t="s">
        <v>62</v>
      </c>
      <c r="T1078" s="184"/>
      <c r="U1078" s="189"/>
      <c r="V1078" s="125"/>
      <c r="W1078" s="352" t="s">
        <v>2799</v>
      </c>
      <c r="X1078" s="216" t="s">
        <v>64</v>
      </c>
      <c r="Y1078" s="216" t="s">
        <v>76</v>
      </c>
      <c r="Z1078" s="129"/>
      <c r="AA1078" s="214">
        <v>28438</v>
      </c>
      <c r="AB1078" s="215">
        <v>28438</v>
      </c>
      <c r="AC1078" s="215">
        <v>28438</v>
      </c>
      <c r="AD1078" s="216"/>
      <c r="AE1078" s="173">
        <v>1977</v>
      </c>
      <c r="AF1078" s="173">
        <v>77</v>
      </c>
      <c r="AG1078" s="173">
        <v>1977</v>
      </c>
      <c r="AH1078" s="173">
        <v>1970</v>
      </c>
      <c r="AI1078" s="173"/>
      <c r="AJ1078" s="189"/>
      <c r="AK1078" s="173"/>
      <c r="AL1078" s="317"/>
      <c r="AM1078" s="175" t="s">
        <v>67</v>
      </c>
      <c r="AO1078" s="153" t="s">
        <v>67</v>
      </c>
      <c r="AQ1078" s="131" t="s">
        <v>81</v>
      </c>
      <c r="AU1078" s="317"/>
      <c r="AV1078" s="390"/>
      <c r="AW1078" s="153">
        <f t="shared" ca="1" si="21"/>
        <v>57</v>
      </c>
    </row>
    <row r="1079" spans="1:49" ht="45" customHeight="1" x14ac:dyDescent="0.2">
      <c r="A1079" s="245"/>
      <c r="B1079" s="183" t="s">
        <v>55</v>
      </c>
      <c r="E1079" s="175" t="s">
        <v>56</v>
      </c>
      <c r="F1079" s="153" t="s">
        <v>57</v>
      </c>
      <c r="G1079" s="131" t="s">
        <v>570</v>
      </c>
      <c r="H1079" s="175" t="s">
        <v>189</v>
      </c>
      <c r="I1079" s="183" t="s">
        <v>2800</v>
      </c>
      <c r="J1079" s="173">
        <v>1</v>
      </c>
      <c r="K1079" s="326" t="s">
        <v>61</v>
      </c>
      <c r="L1079" s="339">
        <v>1</v>
      </c>
      <c r="M1079" s="183">
        <v>813</v>
      </c>
      <c r="N1079" s="153">
        <v>1969</v>
      </c>
      <c r="P1079" s="163"/>
      <c r="R1079" s="153">
        <v>1960</v>
      </c>
      <c r="S1079" s="183" t="s">
        <v>62</v>
      </c>
      <c r="T1079" s="184"/>
      <c r="U1079" s="189"/>
      <c r="V1079" s="125"/>
      <c r="W1079" s="352" t="s">
        <v>2801</v>
      </c>
      <c r="X1079" s="216" t="s">
        <v>64</v>
      </c>
      <c r="Y1079" s="216" t="s">
        <v>189</v>
      </c>
      <c r="Z1079" s="129"/>
      <c r="AA1079" s="214"/>
      <c r="AB1079" s="215">
        <v>25590</v>
      </c>
      <c r="AC1079" s="215"/>
      <c r="AD1079" s="153"/>
      <c r="AG1079" s="173">
        <v>1970</v>
      </c>
      <c r="AH1079" s="173">
        <v>1970</v>
      </c>
      <c r="AI1079" s="173"/>
      <c r="AJ1079" s="189"/>
      <c r="AK1079" s="173"/>
      <c r="AL1079" s="317"/>
      <c r="AQ1079" s="131"/>
      <c r="AU1079" s="317"/>
      <c r="AV1079" s="390"/>
      <c r="AW1079" s="153">
        <f t="shared" ca="1" si="21"/>
        <v>57</v>
      </c>
    </row>
    <row r="1080" spans="1:49" ht="45" customHeight="1" x14ac:dyDescent="0.2">
      <c r="A1080" s="245"/>
      <c r="B1080" s="183" t="s">
        <v>55</v>
      </c>
      <c r="E1080" s="175" t="s">
        <v>56</v>
      </c>
      <c r="F1080" s="153" t="s">
        <v>57</v>
      </c>
      <c r="G1080" s="131" t="s">
        <v>2802</v>
      </c>
      <c r="H1080" s="175" t="s">
        <v>189</v>
      </c>
      <c r="I1080" s="183" t="s">
        <v>2803</v>
      </c>
      <c r="J1080" s="173">
        <v>1</v>
      </c>
      <c r="K1080" s="326" t="s">
        <v>61</v>
      </c>
      <c r="L1080" s="339">
        <v>0</v>
      </c>
      <c r="M1080" s="183">
        <v>813</v>
      </c>
      <c r="N1080" s="153">
        <v>1969</v>
      </c>
      <c r="P1080" s="163"/>
      <c r="R1080" s="153">
        <v>1960</v>
      </c>
      <c r="S1080" s="183" t="s">
        <v>62</v>
      </c>
      <c r="T1080" s="184"/>
      <c r="U1080" s="189"/>
      <c r="V1080" s="125"/>
      <c r="W1080" s="352" t="s">
        <v>2804</v>
      </c>
      <c r="X1080" s="216" t="s">
        <v>64</v>
      </c>
      <c r="Y1080" s="216" t="s">
        <v>189</v>
      </c>
      <c r="Z1080" s="129"/>
      <c r="AA1080" s="214">
        <v>25645</v>
      </c>
      <c r="AB1080" s="215"/>
      <c r="AC1080" s="215"/>
      <c r="AD1080" s="153"/>
      <c r="AG1080" s="173">
        <v>1970</v>
      </c>
      <c r="AH1080" s="173">
        <v>1970</v>
      </c>
      <c r="AI1080" s="173"/>
      <c r="AJ1080" s="189"/>
      <c r="AK1080" s="173"/>
      <c r="AL1080" s="317"/>
      <c r="AQ1080" s="131"/>
      <c r="AU1080" s="317"/>
      <c r="AV1080" s="390"/>
      <c r="AW1080" s="153">
        <f t="shared" ca="1" si="21"/>
        <v>57</v>
      </c>
    </row>
    <row r="1081" spans="1:49" ht="45" customHeight="1" outlineLevel="1" collapsed="1" x14ac:dyDescent="0.2">
      <c r="A1081" s="245"/>
      <c r="B1081" s="183" t="s">
        <v>55</v>
      </c>
      <c r="E1081" s="175" t="s">
        <v>56</v>
      </c>
      <c r="F1081" s="153" t="s">
        <v>57</v>
      </c>
      <c r="G1081" s="131" t="s">
        <v>2805</v>
      </c>
      <c r="H1081" s="175" t="s">
        <v>189</v>
      </c>
      <c r="I1081" s="183" t="s">
        <v>2806</v>
      </c>
      <c r="J1081" s="173">
        <v>1</v>
      </c>
      <c r="K1081" s="326" t="s">
        <v>61</v>
      </c>
      <c r="L1081" s="339">
        <v>0</v>
      </c>
      <c r="M1081" s="183">
        <v>813</v>
      </c>
      <c r="N1081" s="153">
        <v>1969</v>
      </c>
      <c r="P1081" s="163"/>
      <c r="R1081" s="153">
        <v>1960</v>
      </c>
      <c r="S1081" s="183" t="s">
        <v>62</v>
      </c>
      <c r="T1081" s="184"/>
      <c r="U1081" s="189"/>
      <c r="V1081" s="125"/>
      <c r="W1081" s="352" t="s">
        <v>2807</v>
      </c>
      <c r="X1081" s="216" t="s">
        <v>64</v>
      </c>
      <c r="Y1081" s="216" t="s">
        <v>189</v>
      </c>
      <c r="Z1081" s="129"/>
      <c r="AA1081" s="214">
        <v>25590</v>
      </c>
      <c r="AB1081" s="215"/>
      <c r="AC1081" s="215"/>
      <c r="AD1081" s="153"/>
      <c r="AG1081" s="173">
        <v>1970</v>
      </c>
      <c r="AH1081" s="173">
        <v>1970</v>
      </c>
      <c r="AI1081" s="173"/>
      <c r="AJ1081" s="189"/>
      <c r="AK1081" s="173"/>
      <c r="AL1081" s="317"/>
      <c r="AM1081" s="175" t="s">
        <v>81</v>
      </c>
      <c r="AO1081" s="153" t="s">
        <v>81</v>
      </c>
      <c r="AQ1081" s="131"/>
      <c r="AU1081" s="317" t="s">
        <v>712</v>
      </c>
      <c r="AV1081" s="390"/>
      <c r="AW1081" s="153">
        <f t="shared" ca="1" si="21"/>
        <v>57</v>
      </c>
    </row>
    <row r="1082" spans="1:49" ht="45" customHeight="1" x14ac:dyDescent="0.2">
      <c r="A1082" s="245"/>
      <c r="B1082" s="183" t="s">
        <v>55</v>
      </c>
      <c r="C1082" s="136" t="s">
        <v>1322</v>
      </c>
      <c r="D1082" s="131" t="s">
        <v>2808</v>
      </c>
      <c r="E1082" s="175" t="s">
        <v>56</v>
      </c>
      <c r="F1082" s="153" t="s">
        <v>57</v>
      </c>
      <c r="G1082" s="131" t="s">
        <v>466</v>
      </c>
      <c r="H1082" s="175" t="s">
        <v>59</v>
      </c>
      <c r="I1082" s="183" t="s">
        <v>2809</v>
      </c>
      <c r="J1082" s="173">
        <v>1</v>
      </c>
      <c r="K1082" s="327"/>
      <c r="L1082" s="339">
        <v>1</v>
      </c>
      <c r="M1082" s="183">
        <v>814</v>
      </c>
      <c r="N1082" s="153">
        <v>1969</v>
      </c>
      <c r="P1082" s="163"/>
      <c r="R1082" s="153">
        <v>1960</v>
      </c>
      <c r="S1082" s="183" t="s">
        <v>243</v>
      </c>
      <c r="T1082" s="184"/>
      <c r="U1082" s="189"/>
      <c r="V1082" s="125"/>
      <c r="W1082" s="352" t="s">
        <v>70</v>
      </c>
      <c r="X1082" s="216" t="s">
        <v>64</v>
      </c>
      <c r="Y1082" s="216" t="s">
        <v>65</v>
      </c>
      <c r="Z1082" s="129" t="s">
        <v>66</v>
      </c>
      <c r="AA1082" s="214"/>
      <c r="AB1082" s="215"/>
      <c r="AC1082" s="215"/>
      <c r="AD1082" s="153"/>
      <c r="AI1082" s="173"/>
      <c r="AJ1082" s="237">
        <v>41878</v>
      </c>
      <c r="AK1082" s="173">
        <v>2010</v>
      </c>
      <c r="AL1082" s="317"/>
      <c r="AQ1082" s="131"/>
      <c r="AU1082" s="317"/>
      <c r="AV1082" s="390"/>
      <c r="AW1082" s="153">
        <f t="shared" ca="1" si="21"/>
        <v>57</v>
      </c>
    </row>
    <row r="1083" spans="1:49" ht="45" customHeight="1" x14ac:dyDescent="0.2">
      <c r="A1083" s="245"/>
      <c r="B1083" s="183" t="s">
        <v>55</v>
      </c>
      <c r="E1083" s="175" t="s">
        <v>91</v>
      </c>
      <c r="F1083" s="153" t="s">
        <v>187</v>
      </c>
      <c r="G1083" s="131" t="s">
        <v>2810</v>
      </c>
      <c r="H1083" s="175" t="s">
        <v>59</v>
      </c>
      <c r="I1083" s="183" t="s">
        <v>2811</v>
      </c>
      <c r="J1083" s="173">
        <v>1</v>
      </c>
      <c r="K1083" s="326" t="s">
        <v>61</v>
      </c>
      <c r="L1083" s="339">
        <v>1</v>
      </c>
      <c r="M1083" s="183">
        <v>815</v>
      </c>
      <c r="N1083" s="153">
        <v>1969</v>
      </c>
      <c r="P1083" s="163"/>
      <c r="R1083" s="153">
        <v>1960</v>
      </c>
      <c r="S1083" s="183" t="s">
        <v>62</v>
      </c>
      <c r="T1083" s="184"/>
      <c r="U1083" s="189"/>
      <c r="V1083" s="125"/>
      <c r="W1083" s="352" t="s">
        <v>2812</v>
      </c>
      <c r="X1083" s="216" t="s">
        <v>64</v>
      </c>
      <c r="Y1083" s="216" t="s">
        <v>65</v>
      </c>
      <c r="Z1083" s="129" t="s">
        <v>66</v>
      </c>
      <c r="AA1083" s="214"/>
      <c r="AB1083" s="215">
        <v>25527</v>
      </c>
      <c r="AC1083" s="215"/>
      <c r="AD1083" s="153"/>
      <c r="AG1083" s="173">
        <v>1969</v>
      </c>
      <c r="AH1083" s="173">
        <v>1960</v>
      </c>
      <c r="AI1083" s="173"/>
      <c r="AJ1083" s="189"/>
      <c r="AK1083" s="173"/>
      <c r="AL1083" s="317"/>
      <c r="AM1083" s="175" t="s">
        <v>67</v>
      </c>
      <c r="AQ1083" s="131"/>
      <c r="AU1083" s="317"/>
      <c r="AV1083" s="390"/>
      <c r="AW1083" s="153">
        <f t="shared" ca="1" si="21"/>
        <v>57</v>
      </c>
    </row>
    <row r="1084" spans="1:49" ht="45" customHeight="1" x14ac:dyDescent="0.2">
      <c r="A1084" s="245"/>
      <c r="B1084" s="183" t="s">
        <v>55</v>
      </c>
      <c r="E1084" s="175" t="s">
        <v>91</v>
      </c>
      <c r="F1084" s="153" t="s">
        <v>92</v>
      </c>
      <c r="G1084" s="131" t="s">
        <v>1049</v>
      </c>
      <c r="H1084" s="175" t="s">
        <v>379</v>
      </c>
      <c r="I1084" s="183" t="s">
        <v>1304</v>
      </c>
      <c r="J1084" s="173">
        <v>1</v>
      </c>
      <c r="K1084" s="326" t="s">
        <v>61</v>
      </c>
      <c r="L1084" s="339">
        <v>1</v>
      </c>
      <c r="M1084" s="183">
        <v>816</v>
      </c>
      <c r="N1084" s="153">
        <v>1969</v>
      </c>
      <c r="P1084" s="163"/>
      <c r="R1084" s="153">
        <v>1960</v>
      </c>
      <c r="S1084" s="183" t="s">
        <v>62</v>
      </c>
      <c r="T1084" s="184"/>
      <c r="U1084" s="189"/>
      <c r="V1084" s="125"/>
      <c r="W1084" s="352" t="s">
        <v>2813</v>
      </c>
      <c r="X1084" s="216" t="s">
        <v>99</v>
      </c>
      <c r="Y1084" s="216" t="s">
        <v>382</v>
      </c>
      <c r="Z1084" s="129"/>
      <c r="AA1084" s="214"/>
      <c r="AB1084" s="215"/>
      <c r="AC1084" s="215">
        <v>25548</v>
      </c>
      <c r="AD1084" s="216"/>
      <c r="AG1084" s="173">
        <v>1969</v>
      </c>
      <c r="AH1084" s="173">
        <v>1960</v>
      </c>
      <c r="AI1084" s="173"/>
      <c r="AJ1084" s="189"/>
      <c r="AK1084" s="173"/>
      <c r="AL1084" s="317"/>
      <c r="AM1084" s="175" t="s">
        <v>67</v>
      </c>
      <c r="AO1084" s="153" t="s">
        <v>67</v>
      </c>
      <c r="AQ1084" s="131"/>
      <c r="AU1084" s="317"/>
      <c r="AV1084" s="390"/>
      <c r="AW1084" s="153">
        <f t="shared" ca="1" si="21"/>
        <v>57</v>
      </c>
    </row>
    <row r="1085" spans="1:49" ht="45" customHeight="1" outlineLevel="1" x14ac:dyDescent="0.2">
      <c r="A1085" s="245"/>
      <c r="B1085" s="183" t="s">
        <v>55</v>
      </c>
      <c r="E1085" s="318" t="s">
        <v>91</v>
      </c>
      <c r="F1085" s="154" t="s">
        <v>92</v>
      </c>
      <c r="G1085" s="418" t="s">
        <v>1049</v>
      </c>
      <c r="H1085" s="318" t="s">
        <v>76</v>
      </c>
      <c r="I1085" s="202" t="s">
        <v>2814</v>
      </c>
      <c r="J1085" s="173">
        <v>1</v>
      </c>
      <c r="K1085" s="326" t="s">
        <v>61</v>
      </c>
      <c r="L1085" s="339">
        <v>0</v>
      </c>
      <c r="M1085" s="183">
        <v>816</v>
      </c>
      <c r="N1085" s="153">
        <v>1969</v>
      </c>
      <c r="P1085" s="163"/>
      <c r="R1085" s="153">
        <v>1960</v>
      </c>
      <c r="S1085" s="183" t="s">
        <v>62</v>
      </c>
      <c r="T1085" s="184"/>
      <c r="U1085" s="189"/>
      <c r="V1085" s="125"/>
      <c r="W1085" s="318" t="s">
        <v>2815</v>
      </c>
      <c r="X1085" s="283" t="s">
        <v>64</v>
      </c>
      <c r="Y1085" s="283" t="s">
        <v>292</v>
      </c>
      <c r="Z1085" s="351"/>
      <c r="AA1085" s="214">
        <v>25548</v>
      </c>
      <c r="AB1085" s="215"/>
      <c r="AC1085" s="215"/>
      <c r="AD1085" s="153"/>
      <c r="AG1085" s="173">
        <v>1969</v>
      </c>
      <c r="AH1085" s="173">
        <v>1960</v>
      </c>
      <c r="AI1085" s="173"/>
      <c r="AJ1085" s="189"/>
      <c r="AK1085" s="173"/>
      <c r="AL1085" s="317"/>
      <c r="AM1085" s="175" t="s">
        <v>61</v>
      </c>
      <c r="AN1085" s="153" t="s">
        <v>81</v>
      </c>
      <c r="AO1085" s="153" t="s">
        <v>144</v>
      </c>
      <c r="AP1085" s="153" t="s">
        <v>112</v>
      </c>
      <c r="AQ1085" s="131" t="s">
        <v>81</v>
      </c>
      <c r="AU1085" s="317" t="s">
        <v>712</v>
      </c>
      <c r="AV1085" s="390"/>
      <c r="AW1085" s="153">
        <f t="shared" ca="1" si="21"/>
        <v>57</v>
      </c>
    </row>
    <row r="1086" spans="1:49" ht="45" customHeight="1" x14ac:dyDescent="0.2">
      <c r="A1086" s="245"/>
      <c r="B1086" s="183" t="s">
        <v>55</v>
      </c>
      <c r="C1086" s="136" t="s">
        <v>2816</v>
      </c>
      <c r="D1086" s="131" t="s">
        <v>2817</v>
      </c>
      <c r="E1086" s="175" t="s">
        <v>91</v>
      </c>
      <c r="F1086" s="153" t="s">
        <v>187</v>
      </c>
      <c r="G1086" s="131" t="s">
        <v>906</v>
      </c>
      <c r="H1086" s="175" t="s">
        <v>65</v>
      </c>
      <c r="I1086" s="183" t="s">
        <v>2818</v>
      </c>
      <c r="J1086" s="173">
        <v>1</v>
      </c>
      <c r="K1086" s="327"/>
      <c r="L1086" s="339">
        <v>1</v>
      </c>
      <c r="M1086" s="183">
        <v>817</v>
      </c>
      <c r="N1086" s="153">
        <v>1969</v>
      </c>
      <c r="P1086" s="163"/>
      <c r="R1086" s="153">
        <v>1960</v>
      </c>
      <c r="S1086" s="183" t="s">
        <v>243</v>
      </c>
      <c r="T1086" s="192"/>
      <c r="U1086" s="216">
        <v>44360</v>
      </c>
      <c r="V1086" s="125"/>
      <c r="W1086" s="360" t="s">
        <v>70</v>
      </c>
      <c r="X1086" s="216"/>
      <c r="Y1086" s="216"/>
      <c r="Z1086" s="129"/>
      <c r="AJ1086" s="216">
        <v>44385</v>
      </c>
      <c r="AK1086" s="153">
        <v>2020</v>
      </c>
      <c r="AL1086" s="317"/>
      <c r="AQ1086" s="131"/>
      <c r="AU1086" s="317"/>
      <c r="AV1086" s="390"/>
      <c r="AW1086" s="153">
        <f t="shared" ca="1" si="21"/>
        <v>57</v>
      </c>
    </row>
    <row r="1087" spans="1:49" ht="45" customHeight="1" x14ac:dyDescent="0.2">
      <c r="A1087" s="245">
        <v>43460</v>
      </c>
      <c r="B1087" s="183" t="s">
        <v>198</v>
      </c>
      <c r="C1087" s="136" t="s">
        <v>2819</v>
      </c>
      <c r="D1087" s="131" t="s">
        <v>2820</v>
      </c>
      <c r="E1087" s="175" t="s">
        <v>91</v>
      </c>
      <c r="F1087" s="153" t="s">
        <v>698</v>
      </c>
      <c r="G1087" s="131" t="s">
        <v>699</v>
      </c>
      <c r="H1087" s="175" t="s">
        <v>96</v>
      </c>
      <c r="I1087" s="183" t="s">
        <v>2821</v>
      </c>
      <c r="J1087" s="173">
        <v>1</v>
      </c>
      <c r="K1087" s="326" t="s">
        <v>61</v>
      </c>
      <c r="L1087" s="339">
        <v>1</v>
      </c>
      <c r="M1087" s="183">
        <v>818</v>
      </c>
      <c r="N1087" s="153">
        <v>1969</v>
      </c>
      <c r="P1087" s="163"/>
      <c r="R1087" s="153">
        <v>1960</v>
      </c>
      <c r="S1087" s="183" t="s">
        <v>62</v>
      </c>
      <c r="T1087" s="184"/>
      <c r="U1087" s="189"/>
      <c r="V1087" s="125"/>
      <c r="W1087" s="255" t="s">
        <v>2822</v>
      </c>
      <c r="X1087" s="216" t="s">
        <v>99</v>
      </c>
      <c r="Y1087" s="237" t="s">
        <v>100</v>
      </c>
      <c r="Z1087" s="129"/>
      <c r="AA1087" s="214"/>
      <c r="AB1087" s="215"/>
      <c r="AC1087" s="215">
        <v>25548</v>
      </c>
      <c r="AD1087" s="216"/>
      <c r="AG1087" s="173">
        <v>1969</v>
      </c>
      <c r="AH1087" s="173">
        <v>1960</v>
      </c>
      <c r="AI1087" s="173"/>
      <c r="AJ1087" s="189"/>
      <c r="AK1087" s="173"/>
      <c r="AM1087" s="175" t="s">
        <v>67</v>
      </c>
      <c r="AO1087" s="153" t="s">
        <v>67</v>
      </c>
      <c r="AQ1087" s="131"/>
      <c r="AU1087" s="317"/>
      <c r="AV1087" s="390"/>
      <c r="AW1087" s="153">
        <f t="shared" ca="1" si="21"/>
        <v>57</v>
      </c>
    </row>
    <row r="1088" spans="1:49" ht="45" customHeight="1" x14ac:dyDescent="0.2">
      <c r="A1088" s="245"/>
      <c r="B1088" s="183" t="s">
        <v>55</v>
      </c>
      <c r="C1088" s="136" t="s">
        <v>2823</v>
      </c>
      <c r="D1088" s="131" t="s">
        <v>2824</v>
      </c>
      <c r="E1088" s="175" t="s">
        <v>91</v>
      </c>
      <c r="F1088" s="153" t="s">
        <v>92</v>
      </c>
      <c r="G1088" s="131" t="s">
        <v>2635</v>
      </c>
      <c r="H1088" s="175" t="s">
        <v>76</v>
      </c>
      <c r="I1088" s="183" t="s">
        <v>2825</v>
      </c>
      <c r="J1088" s="173">
        <v>1</v>
      </c>
      <c r="K1088" s="326"/>
      <c r="L1088" s="339">
        <v>1</v>
      </c>
      <c r="M1088" s="183">
        <v>819</v>
      </c>
      <c r="N1088" s="153">
        <v>1969</v>
      </c>
      <c r="P1088" s="163"/>
      <c r="R1088" s="153">
        <v>1960</v>
      </c>
      <c r="S1088" s="183" t="s">
        <v>243</v>
      </c>
      <c r="T1088" s="184"/>
      <c r="V1088" s="125"/>
      <c r="W1088" s="352" t="s">
        <v>70</v>
      </c>
      <c r="X1088" s="216" t="s">
        <v>64</v>
      </c>
      <c r="Y1088" s="216" t="s">
        <v>76</v>
      </c>
      <c r="Z1088" s="129" t="s">
        <v>890</v>
      </c>
      <c r="AA1088" s="214"/>
      <c r="AB1088" s="215"/>
      <c r="AC1088" s="215"/>
      <c r="AD1088" s="216"/>
      <c r="AI1088" s="173"/>
      <c r="AJ1088" s="216">
        <v>44460</v>
      </c>
      <c r="AK1088" s="173">
        <v>2020</v>
      </c>
      <c r="AL1088" s="317"/>
      <c r="AQ1088" s="131"/>
      <c r="AU1088" s="317"/>
      <c r="AV1088" s="390"/>
      <c r="AW1088" s="153">
        <f t="shared" ca="1" si="21"/>
        <v>57</v>
      </c>
    </row>
    <row r="1089" spans="1:49" ht="45" customHeight="1" x14ac:dyDescent="0.2">
      <c r="A1089" s="245"/>
      <c r="B1089" s="183" t="s">
        <v>55</v>
      </c>
      <c r="E1089" s="175" t="s">
        <v>91</v>
      </c>
      <c r="F1089" s="153" t="s">
        <v>92</v>
      </c>
      <c r="G1089" s="131" t="s">
        <v>2826</v>
      </c>
      <c r="H1089" s="175" t="s">
        <v>59</v>
      </c>
      <c r="I1089" s="183" t="s">
        <v>2827</v>
      </c>
      <c r="J1089" s="173">
        <v>1</v>
      </c>
      <c r="K1089" s="326" t="s">
        <v>61</v>
      </c>
      <c r="L1089" s="339">
        <v>1</v>
      </c>
      <c r="M1089" s="183">
        <v>820</v>
      </c>
      <c r="N1089" s="153">
        <v>1969</v>
      </c>
      <c r="P1089" s="163"/>
      <c r="R1089" s="153">
        <v>1960</v>
      </c>
      <c r="S1089" s="183" t="s">
        <v>62</v>
      </c>
      <c r="T1089" s="184"/>
      <c r="U1089" s="189"/>
      <c r="V1089" s="125"/>
      <c r="W1089" s="352" t="s">
        <v>2828</v>
      </c>
      <c r="X1089" s="216" t="s">
        <v>64</v>
      </c>
      <c r="Y1089" s="216" t="s">
        <v>65</v>
      </c>
      <c r="Z1089" s="129" t="s">
        <v>66</v>
      </c>
      <c r="AA1089" s="214"/>
      <c r="AB1089" s="215">
        <v>25645</v>
      </c>
      <c r="AC1089" s="215"/>
      <c r="AD1089" s="153"/>
      <c r="AG1089" s="173">
        <v>1970</v>
      </c>
      <c r="AH1089" s="173">
        <v>1970</v>
      </c>
      <c r="AI1089" s="173"/>
      <c r="AJ1089" s="189"/>
      <c r="AK1089" s="173"/>
      <c r="AL1089" s="317"/>
      <c r="AM1089" s="175" t="s">
        <v>67</v>
      </c>
      <c r="AQ1089" s="131"/>
      <c r="AU1089" s="317"/>
      <c r="AV1089" s="390"/>
      <c r="AW1089" s="153">
        <f t="shared" ca="1" si="21"/>
        <v>57</v>
      </c>
    </row>
    <row r="1090" spans="1:49" ht="45" customHeight="1" outlineLevel="1" x14ac:dyDescent="0.2">
      <c r="A1090" s="245"/>
      <c r="B1090" s="183" t="s">
        <v>55</v>
      </c>
      <c r="C1090" s="136" t="s">
        <v>2829</v>
      </c>
      <c r="E1090" s="175" t="s">
        <v>91</v>
      </c>
      <c r="F1090" s="153" t="s">
        <v>698</v>
      </c>
      <c r="G1090" s="131" t="s">
        <v>900</v>
      </c>
      <c r="H1090" s="175" t="s">
        <v>503</v>
      </c>
      <c r="I1090" s="183" t="s">
        <v>2830</v>
      </c>
      <c r="J1090" s="173">
        <v>1</v>
      </c>
      <c r="K1090" s="327"/>
      <c r="L1090" s="339">
        <v>1</v>
      </c>
      <c r="M1090" s="183">
        <v>821</v>
      </c>
      <c r="N1090" s="153">
        <v>1969</v>
      </c>
      <c r="P1090" s="163"/>
      <c r="R1090" s="153">
        <v>1960</v>
      </c>
      <c r="S1090" s="183" t="s">
        <v>243</v>
      </c>
      <c r="T1090" s="184"/>
      <c r="U1090" s="189"/>
      <c r="V1090" s="125"/>
      <c r="W1090" s="352" t="s">
        <v>70</v>
      </c>
      <c r="X1090" s="216" t="s">
        <v>499</v>
      </c>
      <c r="Y1090" s="216" t="s">
        <v>506</v>
      </c>
      <c r="Z1090" s="129"/>
      <c r="AA1090" s="214"/>
      <c r="AB1090" s="215"/>
      <c r="AC1090" s="215"/>
      <c r="AD1090" s="153"/>
      <c r="AI1090" s="173"/>
      <c r="AJ1090" s="237">
        <v>38174</v>
      </c>
      <c r="AK1090" s="173">
        <v>2000</v>
      </c>
      <c r="AL1090" s="317"/>
      <c r="AQ1090" s="131"/>
      <c r="AU1090" s="317"/>
      <c r="AV1090" s="390"/>
      <c r="AW1090" s="153">
        <f t="shared" ca="1" si="21"/>
        <v>57</v>
      </c>
    </row>
    <row r="1091" spans="1:49" ht="45" customHeight="1" outlineLevel="1" x14ac:dyDescent="0.2">
      <c r="A1091" s="245"/>
      <c r="B1091" s="183" t="s">
        <v>55</v>
      </c>
      <c r="E1091" s="175" t="s">
        <v>91</v>
      </c>
      <c r="F1091" s="153" t="s">
        <v>698</v>
      </c>
      <c r="G1091" s="131" t="s">
        <v>699</v>
      </c>
      <c r="H1091" s="175" t="s">
        <v>379</v>
      </c>
      <c r="I1091" s="183" t="s">
        <v>2831</v>
      </c>
      <c r="J1091" s="284">
        <v>1</v>
      </c>
      <c r="K1091" s="326" t="s">
        <v>61</v>
      </c>
      <c r="L1091" s="339">
        <v>1</v>
      </c>
      <c r="M1091" s="183">
        <v>822</v>
      </c>
      <c r="N1091" s="153">
        <v>1969</v>
      </c>
      <c r="P1091" s="163"/>
      <c r="R1091" s="153">
        <v>1960</v>
      </c>
      <c r="S1091" s="183" t="s">
        <v>62</v>
      </c>
      <c r="T1091" s="184"/>
      <c r="U1091" s="189"/>
      <c r="V1091" s="125"/>
      <c r="W1091" s="352" t="s">
        <v>2832</v>
      </c>
      <c r="X1091" s="216" t="s">
        <v>99</v>
      </c>
      <c r="Y1091" s="216" t="s">
        <v>382</v>
      </c>
      <c r="Z1091" s="129"/>
      <c r="AA1091" s="214"/>
      <c r="AB1091" s="215"/>
      <c r="AC1091" s="215">
        <v>25521</v>
      </c>
      <c r="AD1091" s="216"/>
      <c r="AG1091" s="173">
        <v>1969</v>
      </c>
      <c r="AH1091" s="173">
        <v>1960</v>
      </c>
      <c r="AI1091" s="173"/>
      <c r="AJ1091" s="189"/>
      <c r="AK1091" s="173"/>
      <c r="AL1091" s="317"/>
      <c r="AM1091" s="175" t="s">
        <v>67</v>
      </c>
      <c r="AO1091" s="153" t="s">
        <v>67</v>
      </c>
      <c r="AQ1091" s="131"/>
      <c r="AU1091" s="317"/>
      <c r="AV1091" s="390"/>
      <c r="AW1091" s="153">
        <f t="shared" ca="1" si="21"/>
        <v>57</v>
      </c>
    </row>
    <row r="1092" spans="1:49" ht="45" customHeight="1" outlineLevel="1" collapsed="1" x14ac:dyDescent="0.2">
      <c r="A1092" s="245"/>
      <c r="B1092" s="183" t="s">
        <v>55</v>
      </c>
      <c r="E1092" s="175" t="s">
        <v>91</v>
      </c>
      <c r="F1092" s="153" t="s">
        <v>92</v>
      </c>
      <c r="G1092" s="131" t="s">
        <v>93</v>
      </c>
      <c r="H1092" s="175" t="s">
        <v>379</v>
      </c>
      <c r="I1092" s="183" t="s">
        <v>2833</v>
      </c>
      <c r="J1092" s="173">
        <v>1</v>
      </c>
      <c r="K1092" s="326" t="s">
        <v>61</v>
      </c>
      <c r="L1092" s="339">
        <v>1</v>
      </c>
      <c r="M1092" s="183">
        <v>823</v>
      </c>
      <c r="N1092" s="153">
        <v>1969</v>
      </c>
      <c r="P1092" s="163"/>
      <c r="R1092" s="153">
        <v>1960</v>
      </c>
      <c r="S1092" s="183" t="s">
        <v>62</v>
      </c>
      <c r="T1092" s="184"/>
      <c r="U1092" s="189"/>
      <c r="V1092" s="125"/>
      <c r="W1092" s="352" t="s">
        <v>2834</v>
      </c>
      <c r="X1092" s="216" t="s">
        <v>99</v>
      </c>
      <c r="Y1092" s="216" t="s">
        <v>382</v>
      </c>
      <c r="Z1092" s="129"/>
      <c r="AA1092" s="214"/>
      <c r="AB1092" s="215"/>
      <c r="AC1092" s="215">
        <v>25553</v>
      </c>
      <c r="AD1092" s="216"/>
      <c r="AG1092" s="173">
        <v>1969</v>
      </c>
      <c r="AH1092" s="173">
        <v>1960</v>
      </c>
      <c r="AI1092" s="173"/>
      <c r="AJ1092" s="189"/>
      <c r="AK1092" s="173"/>
      <c r="AL1092" s="317"/>
      <c r="AM1092" s="175" t="s">
        <v>67</v>
      </c>
      <c r="AO1092" s="153" t="s">
        <v>67</v>
      </c>
      <c r="AQ1092" s="131"/>
      <c r="AU1092" s="131" t="s">
        <v>2835</v>
      </c>
      <c r="AV1092" s="390"/>
      <c r="AW1092" s="153">
        <f t="shared" ca="1" si="21"/>
        <v>57</v>
      </c>
    </row>
    <row r="1093" spans="1:49" ht="45" customHeight="1" outlineLevel="1" x14ac:dyDescent="0.2">
      <c r="A1093" s="245"/>
      <c r="B1093" s="183" t="s">
        <v>55</v>
      </c>
      <c r="E1093" s="175" t="s">
        <v>91</v>
      </c>
      <c r="F1093" s="153" t="s">
        <v>698</v>
      </c>
      <c r="G1093" s="131" t="s">
        <v>699</v>
      </c>
      <c r="H1093" s="175" t="s">
        <v>379</v>
      </c>
      <c r="I1093" s="183" t="s">
        <v>2836</v>
      </c>
      <c r="J1093" s="173">
        <v>1</v>
      </c>
      <c r="K1093" s="326" t="s">
        <v>61</v>
      </c>
      <c r="L1093" s="339">
        <v>1</v>
      </c>
      <c r="M1093" s="183">
        <v>824</v>
      </c>
      <c r="N1093" s="153">
        <v>1969</v>
      </c>
      <c r="P1093" s="163"/>
      <c r="R1093" s="153">
        <v>1960</v>
      </c>
      <c r="S1093" s="183" t="s">
        <v>62</v>
      </c>
      <c r="T1093" s="184"/>
      <c r="U1093" s="189"/>
      <c r="V1093" s="125"/>
      <c r="W1093" s="352" t="s">
        <v>2837</v>
      </c>
      <c r="X1093" s="216" t="s">
        <v>99</v>
      </c>
      <c r="Y1093" s="216" t="s">
        <v>382</v>
      </c>
      <c r="Z1093" s="129"/>
      <c r="AA1093" s="214"/>
      <c r="AB1093" s="215"/>
      <c r="AC1093" s="215">
        <v>25559</v>
      </c>
      <c r="AD1093" s="216"/>
      <c r="AG1093" s="173">
        <v>1969</v>
      </c>
      <c r="AH1093" s="173">
        <v>1960</v>
      </c>
      <c r="AI1093" s="173"/>
      <c r="AJ1093" s="189"/>
      <c r="AK1093" s="173"/>
      <c r="AL1093" s="317"/>
      <c r="AM1093" s="175" t="s">
        <v>67</v>
      </c>
      <c r="AO1093" s="153" t="s">
        <v>67</v>
      </c>
      <c r="AQ1093" s="131"/>
      <c r="AU1093" s="317" t="s">
        <v>2838</v>
      </c>
      <c r="AV1093" s="390"/>
      <c r="AW1093" s="153">
        <f t="shared" ca="1" si="21"/>
        <v>57</v>
      </c>
    </row>
    <row r="1094" spans="1:49" ht="45" customHeight="1" outlineLevel="1" x14ac:dyDescent="0.2">
      <c r="A1094" s="245"/>
      <c r="B1094" s="183" t="s">
        <v>55</v>
      </c>
      <c r="E1094" s="175" t="s">
        <v>91</v>
      </c>
      <c r="F1094" s="153" t="s">
        <v>92</v>
      </c>
      <c r="G1094" s="131" t="s">
        <v>93</v>
      </c>
      <c r="H1094" s="175" t="s">
        <v>65</v>
      </c>
      <c r="I1094" s="183" t="s">
        <v>2839</v>
      </c>
      <c r="J1094" s="173">
        <v>1</v>
      </c>
      <c r="K1094" s="326" t="s">
        <v>61</v>
      </c>
      <c r="L1094" s="339">
        <v>1</v>
      </c>
      <c r="M1094" s="183">
        <v>825</v>
      </c>
      <c r="N1094" s="153">
        <v>1970</v>
      </c>
      <c r="P1094" s="163"/>
      <c r="R1094" s="153">
        <v>1970</v>
      </c>
      <c r="S1094" s="183" t="s">
        <v>62</v>
      </c>
      <c r="T1094" s="184"/>
      <c r="U1094" s="189"/>
      <c r="V1094" s="125"/>
      <c r="W1094" s="352" t="s">
        <v>2840</v>
      </c>
      <c r="X1094" s="216" t="s">
        <v>64</v>
      </c>
      <c r="Y1094" s="216" t="s">
        <v>65</v>
      </c>
      <c r="Z1094" s="129"/>
      <c r="AA1094" s="214"/>
      <c r="AB1094" s="215">
        <v>25728</v>
      </c>
      <c r="AC1094" s="215">
        <v>25723</v>
      </c>
      <c r="AD1094" s="216"/>
      <c r="AG1094" s="173">
        <v>1970</v>
      </c>
      <c r="AH1094" s="173">
        <v>1970</v>
      </c>
      <c r="AI1094" s="173"/>
      <c r="AJ1094" s="189"/>
      <c r="AK1094" s="173"/>
      <c r="AL1094" s="317"/>
      <c r="AM1094" s="175" t="s">
        <v>67</v>
      </c>
      <c r="AQ1094" s="131"/>
      <c r="AV1094" s="390"/>
      <c r="AW1094" s="153">
        <f t="shared" ca="1" si="21"/>
        <v>56</v>
      </c>
    </row>
    <row r="1095" spans="1:49" ht="45" customHeight="1" outlineLevel="1" x14ac:dyDescent="0.2">
      <c r="A1095" s="245"/>
      <c r="B1095" s="183" t="s">
        <v>55</v>
      </c>
      <c r="C1095" s="136" t="s">
        <v>2841</v>
      </c>
      <c r="D1095" s="131" t="s">
        <v>2842</v>
      </c>
      <c r="E1095" s="175" t="s">
        <v>71</v>
      </c>
      <c r="F1095" s="153" t="s">
        <v>425</v>
      </c>
      <c r="G1095" s="131" t="s">
        <v>2843</v>
      </c>
      <c r="H1095" s="175" t="s">
        <v>65</v>
      </c>
      <c r="I1095" s="183" t="s">
        <v>2844</v>
      </c>
      <c r="J1095" s="173">
        <v>1</v>
      </c>
      <c r="K1095" s="326"/>
      <c r="L1095" s="339">
        <v>1</v>
      </c>
      <c r="M1095" s="183">
        <v>826</v>
      </c>
      <c r="N1095" s="153">
        <v>1970</v>
      </c>
      <c r="P1095" s="163"/>
      <c r="R1095" s="153">
        <v>1970</v>
      </c>
      <c r="S1095" s="183" t="s">
        <v>243</v>
      </c>
      <c r="T1095" s="184"/>
      <c r="U1095" s="189"/>
      <c r="V1095" s="125"/>
      <c r="W1095" s="352" t="s">
        <v>70</v>
      </c>
      <c r="X1095" s="216" t="s">
        <v>64</v>
      </c>
      <c r="Y1095" s="216" t="s">
        <v>65</v>
      </c>
      <c r="Z1095" s="129"/>
      <c r="AA1095" s="214"/>
      <c r="AB1095" s="215"/>
      <c r="AC1095" s="215"/>
      <c r="AD1095" s="216"/>
      <c r="AI1095" s="173"/>
      <c r="AJ1095" s="216">
        <v>42422</v>
      </c>
      <c r="AK1095" s="173">
        <v>2010</v>
      </c>
      <c r="AL1095" s="317"/>
      <c r="AQ1095" s="131"/>
      <c r="AU1095" s="317" t="s">
        <v>2845</v>
      </c>
      <c r="AV1095" s="390"/>
      <c r="AW1095" s="153">
        <f t="shared" ca="1" si="21"/>
        <v>56</v>
      </c>
    </row>
    <row r="1096" spans="1:49" ht="45" customHeight="1" outlineLevel="1" x14ac:dyDescent="0.2">
      <c r="A1096" s="245">
        <v>44714</v>
      </c>
      <c r="B1096" s="183" t="s">
        <v>55</v>
      </c>
      <c r="C1096" s="136" t="s">
        <v>7661</v>
      </c>
      <c r="D1096" s="131" t="s">
        <v>2846</v>
      </c>
      <c r="E1096" s="175" t="s">
        <v>91</v>
      </c>
      <c r="F1096" s="153" t="s">
        <v>92</v>
      </c>
      <c r="G1096" s="131" t="s">
        <v>93</v>
      </c>
      <c r="H1096" s="175" t="s">
        <v>76</v>
      </c>
      <c r="I1096" s="183" t="s">
        <v>8055</v>
      </c>
      <c r="J1096" s="173">
        <v>1</v>
      </c>
      <c r="K1096" s="326" t="s">
        <v>2047</v>
      </c>
      <c r="L1096" s="339">
        <v>1</v>
      </c>
      <c r="M1096" s="183">
        <v>827</v>
      </c>
      <c r="N1096" s="153">
        <v>1970</v>
      </c>
      <c r="P1096" s="163"/>
      <c r="R1096" s="153">
        <v>1970</v>
      </c>
      <c r="S1096" s="183" t="s">
        <v>3236</v>
      </c>
      <c r="T1096" s="184" t="s">
        <v>982</v>
      </c>
      <c r="U1096" s="189"/>
      <c r="V1096" s="422">
        <v>44875</v>
      </c>
      <c r="W1096" s="352" t="s">
        <v>70</v>
      </c>
      <c r="X1096" s="216" t="s">
        <v>64</v>
      </c>
      <c r="Y1096" s="216" t="s">
        <v>65</v>
      </c>
      <c r="Z1096" s="129"/>
      <c r="AA1096" s="214" t="s">
        <v>215</v>
      </c>
      <c r="AB1096" s="215" t="s">
        <v>215</v>
      </c>
      <c r="AC1096" s="215" t="s">
        <v>215</v>
      </c>
      <c r="AD1096" s="216"/>
      <c r="AE1096" s="173">
        <v>2024</v>
      </c>
      <c r="AF1096" s="173">
        <v>105</v>
      </c>
      <c r="AI1096" s="173"/>
      <c r="AJ1096" s="189"/>
      <c r="AK1096" s="173"/>
      <c r="AL1096" s="317"/>
      <c r="AQ1096" s="131"/>
      <c r="AV1096" s="390"/>
      <c r="AW1096" s="153">
        <f t="shared" ca="1" si="21"/>
        <v>56</v>
      </c>
    </row>
    <row r="1097" spans="1:49" ht="45" customHeight="1" outlineLevel="1" x14ac:dyDescent="0.2">
      <c r="A1097" s="245"/>
      <c r="B1097" s="183" t="s">
        <v>55</v>
      </c>
      <c r="E1097" s="175" t="s">
        <v>71</v>
      </c>
      <c r="F1097" s="153" t="s">
        <v>224</v>
      </c>
      <c r="G1097" s="131" t="s">
        <v>228</v>
      </c>
      <c r="H1097" s="175" t="s">
        <v>65</v>
      </c>
      <c r="I1097" s="183" t="s">
        <v>2847</v>
      </c>
      <c r="J1097" s="173">
        <v>1</v>
      </c>
      <c r="K1097" s="326" t="s">
        <v>61</v>
      </c>
      <c r="L1097" s="339">
        <v>1</v>
      </c>
      <c r="M1097" s="183">
        <v>828</v>
      </c>
      <c r="N1097" s="153">
        <v>1970</v>
      </c>
      <c r="P1097" s="163"/>
      <c r="R1097" s="153">
        <v>1970</v>
      </c>
      <c r="S1097" s="183" t="s">
        <v>62</v>
      </c>
      <c r="T1097" s="184"/>
      <c r="U1097" s="189"/>
      <c r="V1097" s="125"/>
      <c r="W1097" s="352" t="s">
        <v>2848</v>
      </c>
      <c r="X1097" s="216" t="s">
        <v>64</v>
      </c>
      <c r="Y1097" s="216" t="s">
        <v>65</v>
      </c>
      <c r="Z1097" s="129"/>
      <c r="AA1097" s="214"/>
      <c r="AB1097" s="215">
        <v>26049</v>
      </c>
      <c r="AC1097" s="215"/>
      <c r="AD1097" s="153"/>
      <c r="AG1097" s="173">
        <v>1971</v>
      </c>
      <c r="AH1097" s="173">
        <v>1970</v>
      </c>
      <c r="AI1097" s="173"/>
      <c r="AJ1097" s="189"/>
      <c r="AK1097" s="173"/>
      <c r="AL1097" s="317" t="s">
        <v>231</v>
      </c>
      <c r="AM1097" s="175" t="s">
        <v>67</v>
      </c>
      <c r="AO1097" s="153" t="s">
        <v>67</v>
      </c>
      <c r="AP1097" s="153" t="s">
        <v>112</v>
      </c>
      <c r="AQ1097" s="131" t="s">
        <v>112</v>
      </c>
      <c r="AU1097" s="317"/>
      <c r="AV1097" s="390"/>
      <c r="AW1097" s="153">
        <f t="shared" ca="1" si="21"/>
        <v>56</v>
      </c>
    </row>
    <row r="1098" spans="1:49" ht="45" customHeight="1" outlineLevel="1" x14ac:dyDescent="0.2">
      <c r="A1098" s="245"/>
      <c r="B1098" s="183" t="s">
        <v>55</v>
      </c>
      <c r="E1098" s="175" t="s">
        <v>91</v>
      </c>
      <c r="F1098" s="153" t="s">
        <v>698</v>
      </c>
      <c r="G1098" s="131" t="s">
        <v>699</v>
      </c>
      <c r="H1098" s="175" t="s">
        <v>96</v>
      </c>
      <c r="I1098" s="183" t="s">
        <v>2849</v>
      </c>
      <c r="J1098" s="173">
        <v>1</v>
      </c>
      <c r="K1098" s="326" t="s">
        <v>61</v>
      </c>
      <c r="L1098" s="339">
        <v>1</v>
      </c>
      <c r="M1098" s="183">
        <v>829</v>
      </c>
      <c r="N1098" s="153">
        <v>1970</v>
      </c>
      <c r="P1098" s="163"/>
      <c r="R1098" s="153">
        <v>1970</v>
      </c>
      <c r="S1098" s="183" t="s">
        <v>62</v>
      </c>
      <c r="T1098" s="184"/>
      <c r="U1098" s="189"/>
      <c r="V1098" s="125"/>
      <c r="W1098" s="352" t="s">
        <v>2850</v>
      </c>
      <c r="X1098" s="216" t="s">
        <v>99</v>
      </c>
      <c r="Y1098" s="237" t="s">
        <v>100</v>
      </c>
      <c r="Z1098" s="129"/>
      <c r="AA1098" s="214"/>
      <c r="AB1098" s="215">
        <v>29410</v>
      </c>
      <c r="AC1098" s="215">
        <v>29410</v>
      </c>
      <c r="AD1098" s="216"/>
      <c r="AE1098" s="173">
        <v>1980</v>
      </c>
      <c r="AF1098" s="173">
        <v>90</v>
      </c>
      <c r="AG1098" s="173">
        <v>1980</v>
      </c>
      <c r="AH1098" s="173">
        <v>1980</v>
      </c>
      <c r="AI1098" s="173"/>
      <c r="AJ1098" s="189"/>
      <c r="AK1098" s="173"/>
      <c r="AM1098" s="175" t="s">
        <v>67</v>
      </c>
      <c r="AO1098" s="153" t="s">
        <v>67</v>
      </c>
      <c r="AQ1098" s="131"/>
      <c r="AU1098" s="317" t="s">
        <v>2851</v>
      </c>
      <c r="AV1098" s="390"/>
      <c r="AW1098" s="153">
        <f t="shared" ca="1" si="21"/>
        <v>56</v>
      </c>
    </row>
    <row r="1099" spans="1:49" ht="45" customHeight="1" outlineLevel="1" x14ac:dyDescent="0.2">
      <c r="A1099" s="245"/>
      <c r="B1099" s="183" t="s">
        <v>198</v>
      </c>
      <c r="C1099" s="136" t="s">
        <v>8105</v>
      </c>
      <c r="D1099" s="156" t="s">
        <v>8104</v>
      </c>
      <c r="E1099" s="175" t="s">
        <v>56</v>
      </c>
      <c r="F1099" s="153" t="s">
        <v>57</v>
      </c>
      <c r="G1099" s="131" t="s">
        <v>1854</v>
      </c>
      <c r="H1099" s="175" t="s">
        <v>65</v>
      </c>
      <c r="I1099" s="183" t="s">
        <v>2852</v>
      </c>
      <c r="J1099" s="173">
        <v>1</v>
      </c>
      <c r="K1099" s="326"/>
      <c r="L1099" s="339">
        <v>1</v>
      </c>
      <c r="M1099" s="183">
        <v>830</v>
      </c>
      <c r="N1099" s="153">
        <v>1972</v>
      </c>
      <c r="O1099" s="216">
        <v>25898</v>
      </c>
      <c r="P1099" s="163" t="s">
        <v>2853</v>
      </c>
      <c r="Q1099" s="216" t="s">
        <v>1430</v>
      </c>
      <c r="R1099" s="153">
        <v>1970</v>
      </c>
      <c r="S1099" s="183" t="s">
        <v>923</v>
      </c>
      <c r="T1099" s="184"/>
      <c r="U1099" s="189"/>
      <c r="V1099" s="125"/>
      <c r="W1099" s="255" t="s">
        <v>70</v>
      </c>
      <c r="X1099" s="216" t="s">
        <v>64</v>
      </c>
      <c r="Y1099" s="216" t="s">
        <v>65</v>
      </c>
      <c r="Z1099" s="129"/>
      <c r="AA1099" s="214"/>
      <c r="AB1099" s="215"/>
      <c r="AC1099" s="215"/>
      <c r="AD1099" s="216"/>
      <c r="AI1099" s="173"/>
      <c r="AJ1099" s="189"/>
      <c r="AK1099" s="173"/>
      <c r="AL1099" s="317"/>
      <c r="AQ1099" s="131"/>
      <c r="AU1099" s="317"/>
      <c r="AV1099" s="390"/>
      <c r="AW1099" s="153">
        <f t="shared" ca="1" si="21"/>
        <v>54</v>
      </c>
    </row>
    <row r="1100" spans="1:49" ht="45" customHeight="1" outlineLevel="1" x14ac:dyDescent="0.2">
      <c r="A1100" s="245"/>
      <c r="B1100" s="183" t="s">
        <v>198</v>
      </c>
      <c r="C1100" s="136" t="s">
        <v>2854</v>
      </c>
      <c r="D1100" s="131" t="s">
        <v>2855</v>
      </c>
      <c r="E1100" s="175" t="s">
        <v>71</v>
      </c>
      <c r="F1100" s="153" t="s">
        <v>72</v>
      </c>
      <c r="G1100" s="131" t="s">
        <v>2856</v>
      </c>
      <c r="H1100" s="175" t="s">
        <v>59</v>
      </c>
      <c r="I1100" s="183" t="s">
        <v>2857</v>
      </c>
      <c r="J1100" s="173">
        <v>1</v>
      </c>
      <c r="K1100" s="326"/>
      <c r="L1100" s="339">
        <v>1</v>
      </c>
      <c r="M1100" s="183">
        <v>831</v>
      </c>
      <c r="N1100" s="153">
        <v>1970</v>
      </c>
      <c r="P1100" s="195" t="s">
        <v>2858</v>
      </c>
      <c r="Q1100" s="216" t="s">
        <v>1430</v>
      </c>
      <c r="R1100" s="153">
        <v>1970</v>
      </c>
      <c r="S1100" s="183" t="s">
        <v>288</v>
      </c>
      <c r="T1100" s="184"/>
      <c r="U1100" s="189"/>
      <c r="V1100" s="125"/>
      <c r="W1100" s="255" t="s">
        <v>70</v>
      </c>
      <c r="X1100" s="216" t="s">
        <v>64</v>
      </c>
      <c r="Y1100" s="216" t="s">
        <v>65</v>
      </c>
      <c r="Z1100" s="129" t="s">
        <v>66</v>
      </c>
      <c r="AA1100" s="214"/>
      <c r="AB1100" s="215"/>
      <c r="AC1100" s="215"/>
      <c r="AD1100" s="216"/>
      <c r="AI1100" s="173"/>
      <c r="AJ1100" s="189"/>
      <c r="AK1100" s="173"/>
      <c r="AL1100" s="317"/>
      <c r="AQ1100" s="131"/>
      <c r="AU1100" s="317"/>
      <c r="AV1100" s="390"/>
      <c r="AW1100" s="153">
        <f t="shared" ca="1" si="21"/>
        <v>56</v>
      </c>
    </row>
    <row r="1101" spans="1:49" ht="45" customHeight="1" outlineLevel="1" x14ac:dyDescent="0.2">
      <c r="A1101" s="245"/>
      <c r="B1101" s="183" t="s">
        <v>55</v>
      </c>
      <c r="E1101" s="175" t="s">
        <v>91</v>
      </c>
      <c r="F1101" s="153" t="s">
        <v>187</v>
      </c>
      <c r="G1101" s="131" t="s">
        <v>2859</v>
      </c>
      <c r="H1101" s="175" t="s">
        <v>189</v>
      </c>
      <c r="I1101" s="183" t="s">
        <v>2860</v>
      </c>
      <c r="J1101" s="173">
        <v>1</v>
      </c>
      <c r="K1101" s="326" t="s">
        <v>61</v>
      </c>
      <c r="L1101" s="339">
        <v>1</v>
      </c>
      <c r="M1101" s="183">
        <v>832</v>
      </c>
      <c r="N1101" s="153">
        <v>1970</v>
      </c>
      <c r="P1101" s="163"/>
      <c r="R1101" s="153">
        <v>1970</v>
      </c>
      <c r="S1101" s="183" t="s">
        <v>62</v>
      </c>
      <c r="T1101" s="184"/>
      <c r="U1101" s="189"/>
      <c r="V1101" s="125"/>
      <c r="W1101" s="352" t="s">
        <v>2861</v>
      </c>
      <c r="X1101" s="216" t="s">
        <v>64</v>
      </c>
      <c r="Y1101" s="216" t="s">
        <v>189</v>
      </c>
      <c r="Z1101" s="129"/>
      <c r="AA1101" s="214"/>
      <c r="AB1101" s="215">
        <v>26197</v>
      </c>
      <c r="AC1101" s="215"/>
      <c r="AD1101" s="153"/>
      <c r="AE1101" s="173">
        <v>1971</v>
      </c>
      <c r="AF1101" s="173">
        <v>55</v>
      </c>
      <c r="AG1101" s="173">
        <v>1971</v>
      </c>
      <c r="AH1101" s="173">
        <v>1970</v>
      </c>
      <c r="AI1101" s="173"/>
      <c r="AJ1101" s="189"/>
      <c r="AK1101" s="173"/>
      <c r="AL1101" s="317"/>
      <c r="AM1101" s="175" t="s">
        <v>67</v>
      </c>
      <c r="AQ1101" s="131"/>
      <c r="AU1101" s="317"/>
      <c r="AV1101" s="390"/>
      <c r="AW1101" s="153">
        <f t="shared" ca="1" si="21"/>
        <v>56</v>
      </c>
    </row>
    <row r="1102" spans="1:49" ht="45" customHeight="1" x14ac:dyDescent="0.2">
      <c r="A1102" s="245"/>
      <c r="B1102" s="183" t="s">
        <v>55</v>
      </c>
      <c r="E1102" s="175" t="s">
        <v>91</v>
      </c>
      <c r="F1102" s="153" t="s">
        <v>92</v>
      </c>
      <c r="G1102" s="131" t="s">
        <v>1678</v>
      </c>
      <c r="H1102" s="175" t="s">
        <v>496</v>
      </c>
      <c r="I1102" s="183" t="s">
        <v>2862</v>
      </c>
      <c r="J1102" s="173">
        <v>1</v>
      </c>
      <c r="K1102" s="326" t="s">
        <v>61</v>
      </c>
      <c r="L1102" s="339">
        <v>1</v>
      </c>
      <c r="M1102" s="183">
        <v>833</v>
      </c>
      <c r="N1102" s="153">
        <v>1971</v>
      </c>
      <c r="P1102" s="163"/>
      <c r="R1102" s="153">
        <v>1970</v>
      </c>
      <c r="S1102" s="183" t="s">
        <v>62</v>
      </c>
      <c r="T1102" s="184"/>
      <c r="U1102" s="189"/>
      <c r="V1102" s="125"/>
      <c r="W1102" s="352" t="s">
        <v>2863</v>
      </c>
      <c r="X1102" s="216" t="s">
        <v>64</v>
      </c>
      <c r="Y1102" s="216" t="s">
        <v>292</v>
      </c>
      <c r="Z1102" s="129"/>
      <c r="AA1102" s="214">
        <v>26484</v>
      </c>
      <c r="AB1102" s="215"/>
      <c r="AC1102" s="215"/>
      <c r="AD1102" s="153"/>
      <c r="AE1102" s="173">
        <v>1971</v>
      </c>
      <c r="AF1102" s="173">
        <v>56</v>
      </c>
      <c r="AG1102" s="173">
        <v>1972</v>
      </c>
      <c r="AH1102" s="173">
        <v>1970</v>
      </c>
      <c r="AI1102" s="173"/>
      <c r="AJ1102" s="189"/>
      <c r="AK1102" s="173"/>
      <c r="AL1102" s="317"/>
      <c r="AM1102" s="175" t="s">
        <v>61</v>
      </c>
      <c r="AO1102" s="153" t="s">
        <v>144</v>
      </c>
      <c r="AQ1102" s="392" t="s">
        <v>112</v>
      </c>
      <c r="AS1102" s="153" t="s">
        <v>81</v>
      </c>
      <c r="AT1102" s="153" t="s">
        <v>2864</v>
      </c>
      <c r="AU1102" s="317" t="s">
        <v>2865</v>
      </c>
      <c r="AW1102" s="153">
        <f t="shared" ca="1" si="21"/>
        <v>55</v>
      </c>
    </row>
    <row r="1103" spans="1:49" ht="45" customHeight="1" x14ac:dyDescent="0.2">
      <c r="A1103" s="245"/>
      <c r="B1103" s="183" t="s">
        <v>198</v>
      </c>
      <c r="C1103" s="136" t="s">
        <v>2866</v>
      </c>
      <c r="D1103" s="131" t="s">
        <v>2867</v>
      </c>
      <c r="E1103" s="175" t="s">
        <v>91</v>
      </c>
      <c r="F1103" s="153" t="s">
        <v>187</v>
      </c>
      <c r="G1103" s="131" t="s">
        <v>2868</v>
      </c>
      <c r="H1103" s="175" t="s">
        <v>59</v>
      </c>
      <c r="I1103" s="183" t="s">
        <v>2869</v>
      </c>
      <c r="J1103" s="173">
        <v>1</v>
      </c>
      <c r="K1103" s="327"/>
      <c r="L1103" s="339">
        <v>1</v>
      </c>
      <c r="M1103" s="183">
        <v>834</v>
      </c>
      <c r="N1103" s="153">
        <v>1971</v>
      </c>
      <c r="P1103" s="163"/>
      <c r="R1103" s="153">
        <v>1970</v>
      </c>
      <c r="S1103" s="183" t="s">
        <v>288</v>
      </c>
      <c r="T1103" s="184"/>
      <c r="U1103" s="189"/>
      <c r="V1103" s="125"/>
      <c r="W1103" s="255" t="s">
        <v>70</v>
      </c>
      <c r="X1103" s="216" t="s">
        <v>64</v>
      </c>
      <c r="Y1103" s="216" t="s">
        <v>65</v>
      </c>
      <c r="Z1103" s="129" t="s">
        <v>66</v>
      </c>
      <c r="AA1103" s="214"/>
      <c r="AB1103" s="215"/>
      <c r="AC1103" s="215"/>
      <c r="AD1103" s="153"/>
      <c r="AI1103" s="173"/>
      <c r="AJ1103" s="189"/>
      <c r="AK1103" s="173"/>
      <c r="AL1103" s="317"/>
      <c r="AQ1103" s="131"/>
      <c r="AU1103" s="317"/>
      <c r="AV1103" s="390"/>
      <c r="AW1103" s="153">
        <f t="shared" ca="1" si="21"/>
        <v>55</v>
      </c>
    </row>
    <row r="1104" spans="1:49" ht="45" customHeight="1" x14ac:dyDescent="0.2">
      <c r="A1104" s="245">
        <v>43181</v>
      </c>
      <c r="B1104" s="183" t="s">
        <v>55</v>
      </c>
      <c r="C1104" s="136" t="s">
        <v>2870</v>
      </c>
      <c r="D1104" s="131" t="s">
        <v>2871</v>
      </c>
      <c r="E1104" s="175" t="s">
        <v>71</v>
      </c>
      <c r="F1104" s="153" t="s">
        <v>72</v>
      </c>
      <c r="G1104" s="131" t="s">
        <v>2872</v>
      </c>
      <c r="H1104" s="175" t="s">
        <v>59</v>
      </c>
      <c r="I1104" s="183" t="s">
        <v>2873</v>
      </c>
      <c r="J1104" s="173">
        <v>1</v>
      </c>
      <c r="K1104" s="327"/>
      <c r="L1104" s="339">
        <v>1</v>
      </c>
      <c r="M1104" s="183">
        <v>835</v>
      </c>
      <c r="N1104" s="153">
        <v>1971</v>
      </c>
      <c r="O1104" s="216">
        <v>26056</v>
      </c>
      <c r="P1104" s="163" t="s">
        <v>2874</v>
      </c>
      <c r="Q1104" s="216" t="s">
        <v>1430</v>
      </c>
      <c r="R1104" s="153">
        <v>1970</v>
      </c>
      <c r="S1104" s="183" t="s">
        <v>243</v>
      </c>
      <c r="T1104" s="184"/>
      <c r="V1104" s="125"/>
      <c r="W1104" s="352" t="s">
        <v>70</v>
      </c>
      <c r="X1104" s="216" t="s">
        <v>64</v>
      </c>
      <c r="Y1104" s="216" t="s">
        <v>65</v>
      </c>
      <c r="Z1104" s="129" t="s">
        <v>66</v>
      </c>
      <c r="AA1104" s="214"/>
      <c r="AB1104" s="215"/>
      <c r="AC1104" s="215"/>
      <c r="AD1104" s="153"/>
      <c r="AI1104" s="173"/>
      <c r="AJ1104" s="216">
        <v>44645</v>
      </c>
      <c r="AK1104" s="173">
        <v>2020</v>
      </c>
      <c r="AL1104" s="317"/>
      <c r="AQ1104" s="131"/>
      <c r="AU1104" s="317"/>
      <c r="AV1104" s="390"/>
      <c r="AW1104" s="153">
        <f t="shared" ca="1" si="21"/>
        <v>55</v>
      </c>
    </row>
    <row r="1105" spans="1:49" ht="45" customHeight="1" x14ac:dyDescent="0.2">
      <c r="A1105" s="245"/>
      <c r="B1105" s="183" t="s">
        <v>55</v>
      </c>
      <c r="E1105" s="175" t="s">
        <v>71</v>
      </c>
      <c r="F1105" s="153" t="s">
        <v>72</v>
      </c>
      <c r="G1105" s="131" t="s">
        <v>77</v>
      </c>
      <c r="H1105" s="175" t="s">
        <v>59</v>
      </c>
      <c r="I1105" s="183" t="s">
        <v>2875</v>
      </c>
      <c r="J1105" s="173">
        <v>1</v>
      </c>
      <c r="K1105" s="326" t="s">
        <v>135</v>
      </c>
      <c r="L1105" s="339">
        <v>1</v>
      </c>
      <c r="M1105" s="183">
        <v>836</v>
      </c>
      <c r="N1105" s="153">
        <v>1971</v>
      </c>
      <c r="P1105" s="163"/>
      <c r="R1105" s="153">
        <v>1970</v>
      </c>
      <c r="S1105" s="183" t="s">
        <v>136</v>
      </c>
      <c r="T1105" s="184"/>
      <c r="U1105" s="189"/>
      <c r="V1105" s="125"/>
      <c r="W1105" s="352" t="s">
        <v>70</v>
      </c>
      <c r="X1105" s="216" t="s">
        <v>64</v>
      </c>
      <c r="Y1105" s="216" t="s">
        <v>65</v>
      </c>
      <c r="Z1105" s="129" t="s">
        <v>66</v>
      </c>
      <c r="AA1105" s="214"/>
      <c r="AB1105" s="215" t="s">
        <v>137</v>
      </c>
      <c r="AC1105" s="215"/>
      <c r="AD1105" s="153"/>
      <c r="AG1105" s="173">
        <v>1971</v>
      </c>
      <c r="AH1105" s="173">
        <v>1970</v>
      </c>
      <c r="AI1105" s="173"/>
      <c r="AJ1105" s="189"/>
      <c r="AK1105" s="173"/>
      <c r="AL1105" s="368" t="s">
        <v>2876</v>
      </c>
      <c r="AM1105" s="175" t="s">
        <v>67</v>
      </c>
      <c r="AQ1105" s="131"/>
      <c r="AU1105" s="317"/>
      <c r="AV1105" s="390"/>
      <c r="AW1105" s="153">
        <f t="shared" ca="1" si="21"/>
        <v>55</v>
      </c>
    </row>
    <row r="1106" spans="1:49" ht="45" customHeight="1" x14ac:dyDescent="0.2">
      <c r="A1106" s="245"/>
      <c r="B1106" s="183" t="s">
        <v>55</v>
      </c>
      <c r="C1106" s="136" t="s">
        <v>2877</v>
      </c>
      <c r="D1106" s="131" t="s">
        <v>2878</v>
      </c>
      <c r="E1106" s="175" t="s">
        <v>91</v>
      </c>
      <c r="F1106" s="153" t="s">
        <v>187</v>
      </c>
      <c r="G1106" s="131" t="s">
        <v>2879</v>
      </c>
      <c r="H1106" s="175" t="s">
        <v>65</v>
      </c>
      <c r="I1106" s="183" t="s">
        <v>2880</v>
      </c>
      <c r="J1106" s="173">
        <v>1</v>
      </c>
      <c r="K1106" s="327"/>
      <c r="L1106" s="339">
        <v>1</v>
      </c>
      <c r="M1106" s="183">
        <v>837</v>
      </c>
      <c r="N1106" s="153">
        <v>1971</v>
      </c>
      <c r="O1106" s="216">
        <v>26079</v>
      </c>
      <c r="P1106" s="163"/>
      <c r="R1106" s="153">
        <v>1970</v>
      </c>
      <c r="S1106" s="183" t="s">
        <v>243</v>
      </c>
      <c r="T1106" s="184"/>
      <c r="U1106" s="216">
        <v>43839</v>
      </c>
      <c r="V1106" s="125"/>
      <c r="W1106" s="352" t="s">
        <v>70</v>
      </c>
      <c r="X1106" s="216" t="s">
        <v>64</v>
      </c>
      <c r="Y1106" s="216" t="s">
        <v>65</v>
      </c>
      <c r="Z1106" s="129"/>
      <c r="AA1106" s="214"/>
      <c r="AB1106" s="215"/>
      <c r="AC1106" s="215"/>
      <c r="AD1106" s="153"/>
      <c r="AI1106" s="173"/>
      <c r="AJ1106" s="216">
        <v>43839</v>
      </c>
      <c r="AK1106" s="173">
        <v>2020</v>
      </c>
      <c r="AL1106" s="317" t="s">
        <v>2881</v>
      </c>
      <c r="AQ1106" s="131"/>
      <c r="AU1106" s="317"/>
      <c r="AV1106" s="390"/>
      <c r="AW1106" s="153">
        <f t="shared" ca="1" si="21"/>
        <v>55</v>
      </c>
    </row>
    <row r="1107" spans="1:49" ht="45" customHeight="1" x14ac:dyDescent="0.2">
      <c r="A1107" s="245"/>
      <c r="B1107" s="183" t="s">
        <v>55</v>
      </c>
      <c r="C1107" s="136" t="s">
        <v>2882</v>
      </c>
      <c r="D1107" s="131" t="s">
        <v>2883</v>
      </c>
      <c r="E1107" s="175" t="s">
        <v>91</v>
      </c>
      <c r="F1107" s="153" t="s">
        <v>92</v>
      </c>
      <c r="G1107" s="131" t="s">
        <v>1751</v>
      </c>
      <c r="H1107" s="175" t="s">
        <v>65</v>
      </c>
      <c r="I1107" s="183" t="s">
        <v>2884</v>
      </c>
      <c r="J1107" s="173">
        <v>1</v>
      </c>
      <c r="K1107" s="327"/>
      <c r="L1107" s="339">
        <v>1</v>
      </c>
      <c r="M1107" s="183">
        <v>838</v>
      </c>
      <c r="N1107" s="153">
        <v>1971</v>
      </c>
      <c r="P1107" s="163"/>
      <c r="R1107" s="153">
        <v>1970</v>
      </c>
      <c r="S1107" s="183" t="s">
        <v>243</v>
      </c>
      <c r="T1107" s="184"/>
      <c r="U1107" s="189">
        <v>41050</v>
      </c>
      <c r="V1107" s="125"/>
      <c r="W1107" s="352" t="s">
        <v>70</v>
      </c>
      <c r="X1107" s="216" t="s">
        <v>64</v>
      </c>
      <c r="Y1107" s="216" t="s">
        <v>65</v>
      </c>
      <c r="Z1107" s="129"/>
      <c r="AA1107" s="214"/>
      <c r="AB1107" s="215"/>
      <c r="AC1107" s="215"/>
      <c r="AD1107" s="153"/>
      <c r="AI1107" s="173"/>
      <c r="AJ1107" s="216">
        <v>41050</v>
      </c>
      <c r="AK1107" s="173">
        <v>2010</v>
      </c>
      <c r="AL1107" s="317"/>
      <c r="AQ1107" s="131"/>
      <c r="AU1107" s="317"/>
      <c r="AV1107" s="390"/>
      <c r="AW1107" s="153">
        <f t="shared" ca="1" si="21"/>
        <v>55</v>
      </c>
    </row>
    <row r="1108" spans="1:49" ht="45" customHeight="1" x14ac:dyDescent="0.2">
      <c r="A1108" s="245"/>
      <c r="B1108" s="183" t="s">
        <v>55</v>
      </c>
      <c r="E1108" s="175" t="s">
        <v>91</v>
      </c>
      <c r="F1108" s="153" t="s">
        <v>187</v>
      </c>
      <c r="G1108" s="131" t="s">
        <v>2885</v>
      </c>
      <c r="H1108" s="175" t="s">
        <v>59</v>
      </c>
      <c r="I1108" s="183" t="s">
        <v>2886</v>
      </c>
      <c r="J1108" s="173">
        <v>1</v>
      </c>
      <c r="K1108" s="326" t="s">
        <v>61</v>
      </c>
      <c r="L1108" s="339">
        <v>1</v>
      </c>
      <c r="M1108" s="183">
        <v>839</v>
      </c>
      <c r="N1108" s="153">
        <v>1971</v>
      </c>
      <c r="P1108" s="163"/>
      <c r="R1108" s="153">
        <v>1970</v>
      </c>
      <c r="S1108" s="183" t="s">
        <v>62</v>
      </c>
      <c r="T1108" s="184"/>
      <c r="U1108" s="189"/>
      <c r="V1108" s="125"/>
      <c r="W1108" s="352" t="s">
        <v>2887</v>
      </c>
      <c r="X1108" s="216" t="s">
        <v>64</v>
      </c>
      <c r="Y1108" s="216" t="s">
        <v>65</v>
      </c>
      <c r="Z1108" s="129" t="s">
        <v>66</v>
      </c>
      <c r="AA1108" s="214"/>
      <c r="AB1108" s="215"/>
      <c r="AC1108" s="215">
        <v>26204</v>
      </c>
      <c r="AD1108" s="216"/>
      <c r="AG1108" s="173">
        <v>1971</v>
      </c>
      <c r="AH1108" s="173">
        <v>1970</v>
      </c>
      <c r="AI1108" s="173"/>
      <c r="AJ1108" s="189"/>
      <c r="AK1108" s="173"/>
      <c r="AL1108" s="317"/>
      <c r="AM1108" s="175" t="s">
        <v>67</v>
      </c>
      <c r="AQ1108" s="131"/>
      <c r="AU1108" s="317"/>
      <c r="AV1108" s="390"/>
      <c r="AW1108" s="153">
        <f t="shared" ref="AW1108:AW1170" ca="1" si="22">IF(N1108&lt;&gt;0,(YEAR( TODAY())-N1108),(""))</f>
        <v>55</v>
      </c>
    </row>
    <row r="1109" spans="1:49" ht="45" customHeight="1" outlineLevel="1" x14ac:dyDescent="0.2">
      <c r="A1109" s="245"/>
      <c r="B1109" s="183" t="s">
        <v>55</v>
      </c>
      <c r="C1109" s="136" t="s">
        <v>2888</v>
      </c>
      <c r="D1109" s="131" t="s">
        <v>2889</v>
      </c>
      <c r="E1109" s="175" t="s">
        <v>91</v>
      </c>
      <c r="F1109" s="153" t="s">
        <v>92</v>
      </c>
      <c r="G1109" s="131" t="s">
        <v>1034</v>
      </c>
      <c r="H1109" s="175" t="s">
        <v>65</v>
      </c>
      <c r="I1109" s="183" t="s">
        <v>2890</v>
      </c>
      <c r="J1109" s="173">
        <v>1</v>
      </c>
      <c r="K1109" s="326"/>
      <c r="L1109" s="339">
        <v>1</v>
      </c>
      <c r="M1109" s="183">
        <v>840</v>
      </c>
      <c r="N1109" s="153">
        <v>1971</v>
      </c>
      <c r="O1109" s="216">
        <v>25972</v>
      </c>
      <c r="P1109" s="163" t="s">
        <v>2891</v>
      </c>
      <c r="R1109" s="153">
        <v>1970</v>
      </c>
      <c r="S1109" s="183" t="s">
        <v>243</v>
      </c>
      <c r="T1109" s="184"/>
      <c r="U1109" s="189">
        <v>43508</v>
      </c>
      <c r="V1109" s="125"/>
      <c r="W1109" s="352" t="s">
        <v>70</v>
      </c>
      <c r="X1109" s="216" t="s">
        <v>64</v>
      </c>
      <c r="Y1109" s="216" t="s">
        <v>65</v>
      </c>
      <c r="Z1109" s="129"/>
      <c r="AA1109" s="214"/>
      <c r="AB1109" s="215"/>
      <c r="AC1109" s="215"/>
      <c r="AD1109" s="216"/>
      <c r="AI1109" s="173"/>
      <c r="AJ1109" s="216">
        <v>43508</v>
      </c>
      <c r="AK1109" s="173">
        <v>2010</v>
      </c>
      <c r="AL1109" s="317"/>
      <c r="AQ1109" s="131"/>
      <c r="AU1109" s="317" t="s">
        <v>2892</v>
      </c>
      <c r="AV1109" s="390"/>
      <c r="AW1109" s="153">
        <f t="shared" ca="1" si="22"/>
        <v>55</v>
      </c>
    </row>
    <row r="1110" spans="1:49" ht="45" customHeight="1" outlineLevel="1" x14ac:dyDescent="0.2">
      <c r="A1110" s="245"/>
      <c r="B1110" s="183" t="s">
        <v>55</v>
      </c>
      <c r="C1110" s="136" t="s">
        <v>7885</v>
      </c>
      <c r="E1110" s="175" t="s">
        <v>688</v>
      </c>
      <c r="F1110" s="153" t="s">
        <v>689</v>
      </c>
      <c r="G1110" s="131" t="s">
        <v>690</v>
      </c>
      <c r="H1110" s="175" t="s">
        <v>65</v>
      </c>
      <c r="I1110" s="183" t="s">
        <v>2893</v>
      </c>
      <c r="J1110" s="173">
        <v>1</v>
      </c>
      <c r="K1110" s="326"/>
      <c r="L1110" s="339">
        <v>1</v>
      </c>
      <c r="M1110" s="183">
        <v>841</v>
      </c>
      <c r="P1110" s="163"/>
      <c r="R1110" s="153">
        <v>1970</v>
      </c>
      <c r="S1110" s="183" t="s">
        <v>923</v>
      </c>
      <c r="T1110" s="184"/>
      <c r="U1110" s="189"/>
      <c r="V1110" s="125"/>
      <c r="W1110" s="352" t="s">
        <v>2477</v>
      </c>
      <c r="X1110" s="216"/>
      <c r="Y1110" s="216"/>
      <c r="Z1110" s="129"/>
      <c r="AA1110" s="214"/>
      <c r="AB1110" s="215"/>
      <c r="AC1110" s="215"/>
      <c r="AD1110" s="216"/>
      <c r="AI1110" s="173"/>
      <c r="AJ1110" s="189"/>
      <c r="AK1110" s="173"/>
      <c r="AL1110" s="317"/>
      <c r="AQ1110" s="131"/>
      <c r="AU1110" s="317" t="s">
        <v>2894</v>
      </c>
      <c r="AV1110" s="390"/>
      <c r="AW1110" s="153" t="str">
        <f t="shared" ca="1" si="22"/>
        <v/>
      </c>
    </row>
    <row r="1111" spans="1:49" ht="45" customHeight="1" outlineLevel="1" x14ac:dyDescent="0.2">
      <c r="A1111" s="245"/>
      <c r="B1111" s="183" t="s">
        <v>55</v>
      </c>
      <c r="C1111" s="136" t="s">
        <v>2895</v>
      </c>
      <c r="E1111" s="175" t="s">
        <v>91</v>
      </c>
      <c r="F1111" s="153" t="s">
        <v>698</v>
      </c>
      <c r="G1111" s="131" t="s">
        <v>1970</v>
      </c>
      <c r="H1111" s="175" t="s">
        <v>503</v>
      </c>
      <c r="I1111" s="183" t="s">
        <v>2896</v>
      </c>
      <c r="J1111" s="173">
        <v>1</v>
      </c>
      <c r="K1111" s="326"/>
      <c r="L1111" s="339">
        <v>1</v>
      </c>
      <c r="M1111" s="183">
        <v>842</v>
      </c>
      <c r="N1111" s="153">
        <v>1971</v>
      </c>
      <c r="P1111" s="163"/>
      <c r="R1111" s="153">
        <v>1970</v>
      </c>
      <c r="S1111" s="183" t="s">
        <v>243</v>
      </c>
      <c r="T1111" s="184"/>
      <c r="U1111" s="189"/>
      <c r="V1111" s="125"/>
      <c r="W1111" s="352" t="s">
        <v>70</v>
      </c>
      <c r="X1111" s="216" t="s">
        <v>499</v>
      </c>
      <c r="Y1111" s="216" t="s">
        <v>506</v>
      </c>
      <c r="Z1111" s="129"/>
      <c r="AA1111" s="214"/>
      <c r="AB1111" s="215"/>
      <c r="AC1111" s="215"/>
      <c r="AD1111" s="216"/>
      <c r="AE1111" s="173">
        <v>1981</v>
      </c>
      <c r="AF1111" s="173">
        <v>95</v>
      </c>
      <c r="AI1111" s="173"/>
      <c r="AJ1111" s="237">
        <v>29808</v>
      </c>
      <c r="AK1111" s="173">
        <v>1980</v>
      </c>
      <c r="AL1111" s="317"/>
      <c r="AQ1111" s="131"/>
      <c r="AU1111" s="317"/>
      <c r="AV1111" s="390"/>
      <c r="AW1111" s="153">
        <f t="shared" ca="1" si="22"/>
        <v>55</v>
      </c>
    </row>
    <row r="1112" spans="1:49" ht="45" customHeight="1" outlineLevel="1" x14ac:dyDescent="0.2">
      <c r="A1112" s="245"/>
      <c r="B1112" s="183" t="s">
        <v>55</v>
      </c>
      <c r="E1112" s="175" t="s">
        <v>71</v>
      </c>
      <c r="F1112" s="153" t="s">
        <v>180</v>
      </c>
      <c r="G1112" s="131" t="s">
        <v>612</v>
      </c>
      <c r="H1112" s="175" t="s">
        <v>292</v>
      </c>
      <c r="I1112" s="183" t="s">
        <v>2897</v>
      </c>
      <c r="J1112" s="173">
        <v>1</v>
      </c>
      <c r="K1112" s="326" t="s">
        <v>61</v>
      </c>
      <c r="L1112" s="339">
        <v>1</v>
      </c>
      <c r="M1112" s="183">
        <v>843</v>
      </c>
      <c r="N1112" s="153">
        <v>1971</v>
      </c>
      <c r="P1112" s="163"/>
      <c r="R1112" s="153">
        <v>1970</v>
      </c>
      <c r="S1112" s="183" t="s">
        <v>62</v>
      </c>
      <c r="T1112" s="184"/>
      <c r="U1112" s="189"/>
      <c r="V1112" s="125"/>
      <c r="W1112" s="352" t="s">
        <v>2898</v>
      </c>
      <c r="X1112" s="216" t="s">
        <v>64</v>
      </c>
      <c r="Y1112" s="216" t="s">
        <v>292</v>
      </c>
      <c r="Z1112" s="129"/>
      <c r="AA1112" s="214">
        <v>26197</v>
      </c>
      <c r="AB1112" s="215"/>
      <c r="AC1112" s="215"/>
      <c r="AD1112" s="153"/>
      <c r="AG1112" s="173">
        <v>1971</v>
      </c>
      <c r="AH1112" s="173">
        <v>1970</v>
      </c>
      <c r="AI1112" s="173"/>
      <c r="AJ1112" s="189"/>
      <c r="AK1112" s="173"/>
      <c r="AL1112" s="317"/>
      <c r="AM1112" s="175" t="s">
        <v>144</v>
      </c>
      <c r="AO1112" s="153" t="s">
        <v>144</v>
      </c>
      <c r="AR1112" s="253"/>
      <c r="AS1112" s="157" t="s">
        <v>81</v>
      </c>
      <c r="AT1112" s="157">
        <v>2008</v>
      </c>
      <c r="AU1112" s="319" t="s">
        <v>2899</v>
      </c>
      <c r="AV1112" s="432"/>
      <c r="AW1112" s="153">
        <f t="shared" ca="1" si="22"/>
        <v>55</v>
      </c>
    </row>
    <row r="1113" spans="1:49" x14ac:dyDescent="0.2">
      <c r="A1113" s="245">
        <v>44631</v>
      </c>
      <c r="B1113" s="183" t="s">
        <v>198</v>
      </c>
      <c r="C1113" s="136" t="s">
        <v>2900</v>
      </c>
      <c r="D1113" s="170" t="s">
        <v>2901</v>
      </c>
      <c r="E1113" s="175" t="s">
        <v>91</v>
      </c>
      <c r="F1113" s="153" t="s">
        <v>92</v>
      </c>
      <c r="G1113" s="131" t="s">
        <v>1751</v>
      </c>
      <c r="H1113" s="175" t="s">
        <v>65</v>
      </c>
      <c r="I1113" s="183" t="s">
        <v>2902</v>
      </c>
      <c r="J1113" s="173">
        <v>1</v>
      </c>
      <c r="K1113" s="327"/>
      <c r="L1113" s="339">
        <v>1</v>
      </c>
      <c r="M1113" s="183">
        <v>844</v>
      </c>
      <c r="N1113" s="153">
        <v>1971</v>
      </c>
      <c r="P1113" s="163"/>
      <c r="R1113" s="153">
        <v>1970</v>
      </c>
      <c r="S1113" s="183" t="s">
        <v>7867</v>
      </c>
      <c r="T1113" s="184" t="s">
        <v>982</v>
      </c>
      <c r="U1113" s="189"/>
      <c r="V1113" s="125"/>
      <c r="W1113" s="255" t="s">
        <v>70</v>
      </c>
      <c r="X1113" s="216" t="s">
        <v>64</v>
      </c>
      <c r="Y1113" s="216" t="s">
        <v>65</v>
      </c>
      <c r="Z1113" s="129"/>
      <c r="AA1113" s="214"/>
      <c r="AB1113" s="215"/>
      <c r="AC1113" s="215"/>
      <c r="AD1113" s="153"/>
      <c r="AI1113" s="173"/>
      <c r="AJ1113" s="189"/>
      <c r="AK1113" s="173"/>
      <c r="AL1113" s="317"/>
      <c r="AQ1113" s="131"/>
      <c r="AU1113" s="317"/>
      <c r="AV1113" s="390"/>
      <c r="AW1113" s="153">
        <f t="shared" ca="1" si="22"/>
        <v>55</v>
      </c>
    </row>
    <row r="1114" spans="1:49" ht="45" customHeight="1" outlineLevel="1" x14ac:dyDescent="0.2">
      <c r="A1114" s="245"/>
      <c r="B1114" s="183" t="s">
        <v>55</v>
      </c>
      <c r="E1114" s="175" t="s">
        <v>91</v>
      </c>
      <c r="F1114" s="153" t="s">
        <v>187</v>
      </c>
      <c r="G1114" s="131" t="s">
        <v>2903</v>
      </c>
      <c r="H1114" s="175" t="s">
        <v>379</v>
      </c>
      <c r="I1114" s="183" t="s">
        <v>2904</v>
      </c>
      <c r="J1114" s="173">
        <v>1</v>
      </c>
      <c r="K1114" s="326" t="s">
        <v>61</v>
      </c>
      <c r="L1114" s="339">
        <v>1</v>
      </c>
      <c r="M1114" s="183">
        <v>845</v>
      </c>
      <c r="N1114" s="153">
        <v>1974</v>
      </c>
      <c r="P1114" s="163"/>
      <c r="R1114" s="153">
        <v>1970</v>
      </c>
      <c r="S1114" s="183" t="s">
        <v>62</v>
      </c>
      <c r="T1114" s="184"/>
      <c r="U1114" s="189"/>
      <c r="V1114" s="125"/>
      <c r="W1114" s="352" t="s">
        <v>2905</v>
      </c>
      <c r="X1114" s="216" t="s">
        <v>99</v>
      </c>
      <c r="Y1114" s="216" t="s">
        <v>382</v>
      </c>
      <c r="Z1114" s="129"/>
      <c r="AA1114" s="214"/>
      <c r="AB1114" s="215"/>
      <c r="AC1114" s="215">
        <v>26212</v>
      </c>
      <c r="AD1114" s="216"/>
      <c r="AG1114" s="173">
        <v>1971</v>
      </c>
      <c r="AH1114" s="173">
        <v>1970</v>
      </c>
      <c r="AI1114" s="173"/>
      <c r="AJ1114" s="189"/>
      <c r="AK1114" s="173"/>
      <c r="AL1114" s="317"/>
      <c r="AM1114" s="175" t="s">
        <v>67</v>
      </c>
      <c r="AO1114" s="153" t="s">
        <v>67</v>
      </c>
      <c r="AQ1114" s="131"/>
      <c r="AU1114" s="317"/>
      <c r="AV1114" s="390"/>
      <c r="AW1114" s="153">
        <f t="shared" ca="1" si="22"/>
        <v>52</v>
      </c>
    </row>
    <row r="1115" spans="1:49" ht="45" customHeight="1" x14ac:dyDescent="0.2">
      <c r="A1115" s="245"/>
      <c r="B1115" s="183" t="s">
        <v>55</v>
      </c>
      <c r="E1115" s="175" t="s">
        <v>91</v>
      </c>
      <c r="F1115" s="153" t="s">
        <v>187</v>
      </c>
      <c r="G1115" s="131" t="s">
        <v>2906</v>
      </c>
      <c r="H1115" s="175" t="s">
        <v>65</v>
      </c>
      <c r="I1115" s="183" t="s">
        <v>2907</v>
      </c>
      <c r="J1115" s="173">
        <v>1</v>
      </c>
      <c r="K1115" s="326" t="s">
        <v>61</v>
      </c>
      <c r="L1115" s="339">
        <v>1</v>
      </c>
      <c r="M1115" s="183">
        <v>846</v>
      </c>
      <c r="N1115" s="153">
        <v>1971</v>
      </c>
      <c r="P1115" s="163"/>
      <c r="R1115" s="153">
        <v>1970</v>
      </c>
      <c r="S1115" s="183" t="s">
        <v>62</v>
      </c>
      <c r="T1115" s="184"/>
      <c r="U1115" s="189"/>
      <c r="V1115" s="125"/>
      <c r="W1115" s="352" t="s">
        <v>2908</v>
      </c>
      <c r="X1115" s="216" t="s">
        <v>64</v>
      </c>
      <c r="Y1115" s="216" t="s">
        <v>65</v>
      </c>
      <c r="Z1115" s="129"/>
      <c r="AA1115" s="214"/>
      <c r="AB1115" s="215"/>
      <c r="AC1115" s="215">
        <v>26925</v>
      </c>
      <c r="AD1115" s="216"/>
      <c r="AG1115" s="173">
        <v>1973</v>
      </c>
      <c r="AH1115" s="173">
        <v>1970</v>
      </c>
      <c r="AI1115" s="173"/>
      <c r="AJ1115" s="189"/>
      <c r="AK1115" s="173"/>
      <c r="AL1115" s="317"/>
      <c r="AM1115" s="175" t="s">
        <v>67</v>
      </c>
      <c r="AQ1115" s="131"/>
      <c r="AU1115" s="317"/>
      <c r="AV1115" s="390"/>
      <c r="AW1115" s="153">
        <f t="shared" ca="1" si="22"/>
        <v>55</v>
      </c>
    </row>
    <row r="1116" spans="1:49" ht="45" customHeight="1" x14ac:dyDescent="0.2">
      <c r="A1116" s="245"/>
      <c r="B1116" s="183" t="s">
        <v>198</v>
      </c>
      <c r="C1116" s="136" t="s">
        <v>2909</v>
      </c>
      <c r="D1116" s="166" t="s">
        <v>2910</v>
      </c>
      <c r="E1116" s="175" t="s">
        <v>71</v>
      </c>
      <c r="F1116" s="153" t="s">
        <v>180</v>
      </c>
      <c r="G1116" s="131" t="s">
        <v>2911</v>
      </c>
      <c r="H1116" s="175" t="s">
        <v>292</v>
      </c>
      <c r="I1116" s="183" t="s">
        <v>2912</v>
      </c>
      <c r="J1116" s="173">
        <v>1</v>
      </c>
      <c r="K1116" s="326" t="s">
        <v>61</v>
      </c>
      <c r="L1116" s="339">
        <v>1</v>
      </c>
      <c r="M1116" s="183">
        <v>847</v>
      </c>
      <c r="N1116" s="153">
        <v>1971</v>
      </c>
      <c r="P1116" s="163"/>
      <c r="R1116" s="153">
        <v>1970</v>
      </c>
      <c r="S1116" s="183" t="s">
        <v>62</v>
      </c>
      <c r="T1116" s="184"/>
      <c r="U1116" s="189"/>
      <c r="V1116" s="125"/>
      <c r="W1116" s="255" t="s">
        <v>2913</v>
      </c>
      <c r="X1116" s="216" t="s">
        <v>64</v>
      </c>
      <c r="Y1116" s="216" t="s">
        <v>292</v>
      </c>
      <c r="Z1116" s="129"/>
      <c r="AA1116" s="214">
        <v>27015</v>
      </c>
      <c r="AB1116" s="215"/>
      <c r="AC1116" s="215"/>
      <c r="AD1116" s="153"/>
      <c r="AE1116" s="173">
        <v>1973</v>
      </c>
      <c r="AF1116" s="173">
        <v>62</v>
      </c>
      <c r="AG1116" s="173">
        <v>1973</v>
      </c>
      <c r="AH1116" s="173">
        <v>1970</v>
      </c>
      <c r="AI1116" s="173"/>
      <c r="AJ1116" s="189"/>
      <c r="AK1116" s="173"/>
      <c r="AL1116" s="317"/>
      <c r="AQ1116" s="131"/>
      <c r="AU1116" s="317" t="s">
        <v>712</v>
      </c>
      <c r="AV1116" s="390"/>
      <c r="AW1116" s="153">
        <f t="shared" ca="1" si="22"/>
        <v>55</v>
      </c>
    </row>
    <row r="1117" spans="1:49" ht="45" customHeight="1" x14ac:dyDescent="0.2">
      <c r="A1117" s="245">
        <v>43696</v>
      </c>
      <c r="B1117" s="183" t="s">
        <v>55</v>
      </c>
      <c r="C1117" s="136" t="s">
        <v>2914</v>
      </c>
      <c r="D1117" s="131" t="s">
        <v>2915</v>
      </c>
      <c r="E1117" s="175" t="s">
        <v>91</v>
      </c>
      <c r="F1117" s="153" t="s">
        <v>698</v>
      </c>
      <c r="G1117" s="131" t="s">
        <v>1838</v>
      </c>
      <c r="H1117" s="175" t="s">
        <v>292</v>
      </c>
      <c r="I1117" s="183" t="s">
        <v>2916</v>
      </c>
      <c r="J1117" s="173">
        <v>1</v>
      </c>
      <c r="K1117" s="327"/>
      <c r="L1117" s="339">
        <v>1</v>
      </c>
      <c r="M1117" s="183">
        <v>848</v>
      </c>
      <c r="N1117" s="153">
        <v>1971</v>
      </c>
      <c r="O1117" s="216">
        <v>26144</v>
      </c>
      <c r="P1117" s="163" t="s">
        <v>2917</v>
      </c>
      <c r="Q1117" s="216" t="s">
        <v>1430</v>
      </c>
      <c r="R1117" s="153">
        <v>1970</v>
      </c>
      <c r="S1117" s="183" t="s">
        <v>243</v>
      </c>
      <c r="T1117" s="184" t="s">
        <v>1116</v>
      </c>
      <c r="V1117" s="125"/>
      <c r="W1117" s="352" t="s">
        <v>70</v>
      </c>
      <c r="X1117" s="216" t="s">
        <v>64</v>
      </c>
      <c r="Y1117" s="216" t="s">
        <v>292</v>
      </c>
      <c r="Z1117" s="129"/>
      <c r="AA1117" s="214"/>
      <c r="AB1117" s="215"/>
      <c r="AC1117" s="215"/>
      <c r="AD1117" s="153"/>
      <c r="AI1117" s="173"/>
      <c r="AJ1117" s="216">
        <v>44508</v>
      </c>
      <c r="AK1117" s="173">
        <v>2020</v>
      </c>
      <c r="AL1117" s="317"/>
      <c r="AQ1117" s="131"/>
      <c r="AU1117" s="317"/>
      <c r="AV1117" s="390"/>
      <c r="AW1117" s="153">
        <f t="shared" ca="1" si="22"/>
        <v>55</v>
      </c>
    </row>
    <row r="1118" spans="1:49" ht="45" customHeight="1" outlineLevel="1" x14ac:dyDescent="0.2">
      <c r="A1118" s="245"/>
      <c r="B1118" s="183" t="s">
        <v>55</v>
      </c>
      <c r="C1118" s="136" t="s">
        <v>2918</v>
      </c>
      <c r="D1118" s="131" t="s">
        <v>2919</v>
      </c>
      <c r="E1118" s="175" t="s">
        <v>91</v>
      </c>
      <c r="F1118" s="153" t="s">
        <v>187</v>
      </c>
      <c r="G1118" s="131" t="s">
        <v>2920</v>
      </c>
      <c r="H1118" s="175" t="s">
        <v>65</v>
      </c>
      <c r="I1118" s="183" t="s">
        <v>2921</v>
      </c>
      <c r="J1118" s="173">
        <v>1</v>
      </c>
      <c r="K1118" s="327"/>
      <c r="L1118" s="339">
        <v>1</v>
      </c>
      <c r="M1118" s="183">
        <v>849</v>
      </c>
      <c r="N1118" s="153">
        <v>1971</v>
      </c>
      <c r="P1118" s="163"/>
      <c r="R1118" s="153">
        <v>1970</v>
      </c>
      <c r="S1118" s="183" t="s">
        <v>243</v>
      </c>
      <c r="T1118" s="184"/>
      <c r="U1118" s="189"/>
      <c r="V1118" s="125"/>
      <c r="W1118" s="352" t="s">
        <v>70</v>
      </c>
      <c r="X1118" s="216" t="s">
        <v>64</v>
      </c>
      <c r="Y1118" s="216" t="s">
        <v>65</v>
      </c>
      <c r="Z1118" s="129"/>
      <c r="AA1118" s="214"/>
      <c r="AB1118" s="215"/>
      <c r="AC1118" s="215"/>
      <c r="AD1118" s="153"/>
      <c r="AI1118" s="173"/>
      <c r="AJ1118" s="237">
        <v>41163</v>
      </c>
      <c r="AK1118" s="173">
        <v>2010</v>
      </c>
      <c r="AL1118" s="317" t="s">
        <v>2922</v>
      </c>
      <c r="AQ1118" s="131"/>
      <c r="AU1118" s="317"/>
      <c r="AV1118" s="390"/>
      <c r="AW1118" s="153">
        <f t="shared" ca="1" si="22"/>
        <v>55</v>
      </c>
    </row>
    <row r="1119" spans="1:49" ht="45" customHeight="1" x14ac:dyDescent="0.2">
      <c r="A1119" s="245"/>
      <c r="B1119" s="183" t="s">
        <v>55</v>
      </c>
      <c r="E1119" s="175" t="s">
        <v>71</v>
      </c>
      <c r="F1119" s="153" t="s">
        <v>425</v>
      </c>
      <c r="G1119" s="131" t="s">
        <v>2923</v>
      </c>
      <c r="H1119" s="175" t="s">
        <v>59</v>
      </c>
      <c r="I1119" s="183" t="s">
        <v>2924</v>
      </c>
      <c r="J1119" s="173">
        <v>1</v>
      </c>
      <c r="K1119" s="326" t="s">
        <v>61</v>
      </c>
      <c r="L1119" s="339">
        <v>1</v>
      </c>
      <c r="M1119" s="183">
        <v>850</v>
      </c>
      <c r="N1119" s="153">
        <v>1971</v>
      </c>
      <c r="P1119" s="163"/>
      <c r="R1119" s="153">
        <v>1970</v>
      </c>
      <c r="S1119" s="183" t="s">
        <v>62</v>
      </c>
      <c r="T1119" s="184"/>
      <c r="U1119" s="189"/>
      <c r="V1119" s="125"/>
      <c r="W1119" s="352" t="s">
        <v>2925</v>
      </c>
      <c r="X1119" s="216" t="s">
        <v>64</v>
      </c>
      <c r="Y1119" s="216" t="s">
        <v>65</v>
      </c>
      <c r="Z1119" s="129" t="s">
        <v>66</v>
      </c>
      <c r="AA1119" s="214"/>
      <c r="AB1119" s="215"/>
      <c r="AC1119" s="215">
        <v>27101</v>
      </c>
      <c r="AD1119" s="216"/>
      <c r="AE1119" s="173">
        <v>1973</v>
      </c>
      <c r="AF1119" s="173">
        <v>61</v>
      </c>
      <c r="AG1119" s="173">
        <v>1974</v>
      </c>
      <c r="AH1119" s="173">
        <v>1970</v>
      </c>
      <c r="AI1119" s="173"/>
      <c r="AJ1119" s="189"/>
      <c r="AK1119" s="173"/>
      <c r="AL1119" s="317"/>
      <c r="AM1119" s="175" t="s">
        <v>67</v>
      </c>
      <c r="AQ1119" s="131"/>
      <c r="AU1119" s="317"/>
      <c r="AV1119" s="390"/>
      <c r="AW1119" s="153">
        <f t="shared" ca="1" si="22"/>
        <v>55</v>
      </c>
    </row>
    <row r="1120" spans="1:49" ht="45" customHeight="1" x14ac:dyDescent="0.2">
      <c r="A1120" s="245"/>
      <c r="B1120" s="183" t="s">
        <v>55</v>
      </c>
      <c r="C1120" s="136" t="s">
        <v>2926</v>
      </c>
      <c r="D1120" s="131" t="s">
        <v>2927</v>
      </c>
      <c r="E1120" s="175" t="s">
        <v>1055</v>
      </c>
      <c r="F1120" s="153" t="s">
        <v>1056</v>
      </c>
      <c r="G1120" s="131" t="s">
        <v>1057</v>
      </c>
      <c r="H1120" s="175" t="s">
        <v>65</v>
      </c>
      <c r="I1120" s="183" t="s">
        <v>2928</v>
      </c>
      <c r="J1120" s="173">
        <v>1</v>
      </c>
      <c r="K1120" s="327"/>
      <c r="L1120" s="339">
        <v>1</v>
      </c>
      <c r="M1120" s="183">
        <v>851</v>
      </c>
      <c r="N1120" s="153">
        <v>1971</v>
      </c>
      <c r="P1120" s="163"/>
      <c r="R1120" s="153">
        <v>1970</v>
      </c>
      <c r="S1120" s="183" t="s">
        <v>243</v>
      </c>
      <c r="T1120" s="184"/>
      <c r="U1120" s="189"/>
      <c r="V1120" s="125"/>
      <c r="W1120" s="352" t="s">
        <v>70</v>
      </c>
      <c r="X1120" s="216" t="s">
        <v>64</v>
      </c>
      <c r="Y1120" s="216" t="s">
        <v>65</v>
      </c>
      <c r="Z1120" s="129"/>
      <c r="AA1120" s="175"/>
      <c r="AB1120" s="153"/>
      <c r="AC1120" s="153"/>
      <c r="AD1120" s="153"/>
      <c r="AI1120" s="173"/>
      <c r="AJ1120" s="216">
        <v>43644</v>
      </c>
      <c r="AK1120" s="173">
        <v>2010</v>
      </c>
      <c r="AL1120" s="317"/>
      <c r="AQ1120" s="131"/>
      <c r="AU1120" s="317" t="s">
        <v>2929</v>
      </c>
      <c r="AV1120" s="390"/>
      <c r="AW1120" s="153">
        <f t="shared" ca="1" si="22"/>
        <v>55</v>
      </c>
    </row>
    <row r="1121" spans="1:49" ht="45" customHeight="1" x14ac:dyDescent="0.2">
      <c r="A1121" s="245"/>
      <c r="B1121" s="183" t="s">
        <v>55</v>
      </c>
      <c r="E1121" s="175" t="s">
        <v>91</v>
      </c>
      <c r="F1121" s="153" t="s">
        <v>92</v>
      </c>
      <c r="G1121" s="131" t="s">
        <v>2930</v>
      </c>
      <c r="H1121" s="175" t="s">
        <v>59</v>
      </c>
      <c r="I1121" s="183" t="s">
        <v>330</v>
      </c>
      <c r="J1121" s="173">
        <v>1</v>
      </c>
      <c r="K1121" s="326" t="s">
        <v>61</v>
      </c>
      <c r="L1121" s="339">
        <v>1</v>
      </c>
      <c r="M1121" s="183">
        <v>852</v>
      </c>
      <c r="N1121" s="153">
        <v>1972</v>
      </c>
      <c r="P1121" s="163"/>
      <c r="R1121" s="153">
        <v>1970</v>
      </c>
      <c r="S1121" s="183" t="s">
        <v>62</v>
      </c>
      <c r="T1121" s="184"/>
      <c r="U1121" s="189"/>
      <c r="V1121" s="125"/>
      <c r="W1121" s="352" t="s">
        <v>2931</v>
      </c>
      <c r="X1121" s="216" t="s">
        <v>64</v>
      </c>
      <c r="Y1121" s="216" t="s">
        <v>65</v>
      </c>
      <c r="Z1121" s="129" t="s">
        <v>66</v>
      </c>
      <c r="AA1121" s="214"/>
      <c r="AB1121" s="215">
        <v>26954</v>
      </c>
      <c r="AC1121" s="215"/>
      <c r="AD1121" s="153"/>
      <c r="AE1121" s="173">
        <v>1973</v>
      </c>
      <c r="AF1121" s="173">
        <v>61</v>
      </c>
      <c r="AG1121" s="173">
        <v>1973</v>
      </c>
      <c r="AH1121" s="173">
        <v>1970</v>
      </c>
      <c r="AI1121" s="173"/>
      <c r="AJ1121" s="189"/>
      <c r="AK1121" s="173"/>
      <c r="AL1121" s="317"/>
      <c r="AM1121" s="175" t="s">
        <v>67</v>
      </c>
      <c r="AQ1121" s="131"/>
      <c r="AU1121" s="317"/>
      <c r="AV1121" s="390"/>
      <c r="AW1121" s="153">
        <f t="shared" ca="1" si="22"/>
        <v>54</v>
      </c>
    </row>
    <row r="1122" spans="1:49" ht="45" customHeight="1" x14ac:dyDescent="0.2">
      <c r="A1122" s="245"/>
      <c r="B1122" s="183" t="s">
        <v>55</v>
      </c>
      <c r="E1122" s="175" t="s">
        <v>91</v>
      </c>
      <c r="F1122" s="153" t="s">
        <v>92</v>
      </c>
      <c r="G1122" s="131" t="s">
        <v>93</v>
      </c>
      <c r="H1122" s="175" t="s">
        <v>65</v>
      </c>
      <c r="I1122" s="183" t="s">
        <v>2932</v>
      </c>
      <c r="J1122" s="173">
        <v>1</v>
      </c>
      <c r="K1122" s="326" t="s">
        <v>61</v>
      </c>
      <c r="L1122" s="339">
        <v>1</v>
      </c>
      <c r="M1122" s="183">
        <v>853</v>
      </c>
      <c r="N1122" s="153">
        <v>1972</v>
      </c>
      <c r="P1122" s="163"/>
      <c r="R1122" s="153">
        <v>1970</v>
      </c>
      <c r="S1122" s="183" t="s">
        <v>62</v>
      </c>
      <c r="T1122" s="184"/>
      <c r="U1122" s="189"/>
      <c r="V1122" s="125"/>
      <c r="W1122" s="352" t="s">
        <v>2933</v>
      </c>
      <c r="X1122" s="216" t="s">
        <v>64</v>
      </c>
      <c r="Y1122" s="216" t="s">
        <v>65</v>
      </c>
      <c r="Z1122" s="129"/>
      <c r="AA1122" s="214"/>
      <c r="AB1122" s="215">
        <v>26479</v>
      </c>
      <c r="AC1122" s="215"/>
      <c r="AD1122" s="153"/>
      <c r="AE1122" s="173">
        <v>1972</v>
      </c>
      <c r="AF1122" s="173">
        <v>57</v>
      </c>
      <c r="AG1122" s="173">
        <v>1972</v>
      </c>
      <c r="AH1122" s="173">
        <v>1970</v>
      </c>
      <c r="AI1122" s="173"/>
      <c r="AJ1122" s="189"/>
      <c r="AK1122" s="173"/>
      <c r="AL1122" s="317"/>
      <c r="AM1122" s="175" t="s">
        <v>67</v>
      </c>
      <c r="AO1122" s="153" t="s">
        <v>108</v>
      </c>
      <c r="AP1122" s="153" t="s">
        <v>81</v>
      </c>
      <c r="AQ1122" s="392" t="s">
        <v>81</v>
      </c>
      <c r="AR1122" s="175" t="s">
        <v>81</v>
      </c>
      <c r="AT1122" s="153">
        <v>2013</v>
      </c>
      <c r="AU1122" s="131" t="s">
        <v>7837</v>
      </c>
      <c r="AW1122" s="153">
        <f t="shared" ca="1" si="22"/>
        <v>54</v>
      </c>
    </row>
    <row r="1123" spans="1:49" ht="45" customHeight="1" x14ac:dyDescent="0.2">
      <c r="A1123" s="245"/>
      <c r="B1123" s="183" t="s">
        <v>55</v>
      </c>
      <c r="E1123" s="175" t="s">
        <v>91</v>
      </c>
      <c r="F1123" s="153" t="s">
        <v>92</v>
      </c>
      <c r="G1123" s="131" t="s">
        <v>93</v>
      </c>
      <c r="H1123" s="175" t="s">
        <v>65</v>
      </c>
      <c r="I1123" s="183" t="s">
        <v>2934</v>
      </c>
      <c r="J1123" s="173">
        <v>1</v>
      </c>
      <c r="K1123" s="326" t="s">
        <v>61</v>
      </c>
      <c r="L1123" s="339">
        <v>1</v>
      </c>
      <c r="M1123" s="183">
        <v>854</v>
      </c>
      <c r="N1123" s="153">
        <v>1972</v>
      </c>
      <c r="P1123" s="163"/>
      <c r="R1123" s="153">
        <v>1970</v>
      </c>
      <c r="S1123" s="183" t="s">
        <v>62</v>
      </c>
      <c r="T1123" s="184"/>
      <c r="U1123" s="189"/>
      <c r="V1123" s="125"/>
      <c r="W1123" s="352" t="s">
        <v>2935</v>
      </c>
      <c r="X1123" s="216" t="s">
        <v>64</v>
      </c>
      <c r="Y1123" s="216" t="s">
        <v>65</v>
      </c>
      <c r="Z1123" s="129"/>
      <c r="AA1123" s="214"/>
      <c r="AB1123" s="215">
        <v>26479</v>
      </c>
      <c r="AC1123" s="215"/>
      <c r="AD1123" s="153"/>
      <c r="AE1123" s="173">
        <v>1972</v>
      </c>
      <c r="AF1123" s="173">
        <v>57</v>
      </c>
      <c r="AG1123" s="173">
        <v>1972</v>
      </c>
      <c r="AH1123" s="173">
        <v>1970</v>
      </c>
      <c r="AI1123" s="173"/>
      <c r="AJ1123" s="189"/>
      <c r="AK1123" s="173"/>
      <c r="AL1123" s="317"/>
      <c r="AM1123" s="175" t="s">
        <v>67</v>
      </c>
      <c r="AQ1123" s="131"/>
      <c r="AV1123" s="390"/>
      <c r="AW1123" s="153">
        <f t="shared" ca="1" si="22"/>
        <v>54</v>
      </c>
    </row>
    <row r="1124" spans="1:49" ht="45" customHeight="1" x14ac:dyDescent="0.2">
      <c r="A1124" s="245"/>
      <c r="B1124" s="183" t="s">
        <v>55</v>
      </c>
      <c r="C1124" s="136" t="s">
        <v>2936</v>
      </c>
      <c r="E1124" s="175" t="s">
        <v>91</v>
      </c>
      <c r="F1124" s="153" t="s">
        <v>92</v>
      </c>
      <c r="G1124" s="131" t="s">
        <v>786</v>
      </c>
      <c r="H1124" s="175" t="s">
        <v>59</v>
      </c>
      <c r="I1124" s="183" t="s">
        <v>2937</v>
      </c>
      <c r="J1124" s="173">
        <v>1</v>
      </c>
      <c r="K1124" s="327"/>
      <c r="L1124" s="339">
        <v>1</v>
      </c>
      <c r="M1124" s="183">
        <v>855</v>
      </c>
      <c r="N1124" s="153">
        <v>1972</v>
      </c>
      <c r="P1124" s="163"/>
      <c r="R1124" s="153">
        <v>1970</v>
      </c>
      <c r="S1124" s="183" t="s">
        <v>243</v>
      </c>
      <c r="T1124" s="184"/>
      <c r="U1124" s="189">
        <v>28999</v>
      </c>
      <c r="V1124" s="125"/>
      <c r="W1124" s="352" t="s">
        <v>70</v>
      </c>
      <c r="X1124" s="216" t="s">
        <v>64</v>
      </c>
      <c r="Y1124" s="216" t="s">
        <v>65</v>
      </c>
      <c r="Z1124" s="129" t="s">
        <v>66</v>
      </c>
      <c r="AA1124" s="214"/>
      <c r="AB1124" s="215"/>
      <c r="AC1124" s="215"/>
      <c r="AD1124" s="153"/>
      <c r="AI1124" s="173"/>
      <c r="AJ1124" s="216">
        <v>28999</v>
      </c>
      <c r="AK1124" s="173">
        <v>1970</v>
      </c>
      <c r="AL1124" s="317" t="s">
        <v>2938</v>
      </c>
      <c r="AQ1124" s="131"/>
      <c r="AU1124" s="317"/>
      <c r="AV1124" s="390"/>
      <c r="AW1124" s="153">
        <f t="shared" ca="1" si="22"/>
        <v>54</v>
      </c>
    </row>
    <row r="1125" spans="1:49" ht="45" customHeight="1" x14ac:dyDescent="0.2">
      <c r="A1125" s="245"/>
      <c r="B1125" s="183" t="s">
        <v>55</v>
      </c>
      <c r="C1125" s="136" t="s">
        <v>2939</v>
      </c>
      <c r="E1125" s="175" t="s">
        <v>56</v>
      </c>
      <c r="F1125" s="153" t="s">
        <v>559</v>
      </c>
      <c r="G1125" s="131" t="s">
        <v>2940</v>
      </c>
      <c r="H1125" s="175" t="s">
        <v>65</v>
      </c>
      <c r="I1125" s="183" t="s">
        <v>2941</v>
      </c>
      <c r="J1125" s="173">
        <v>1</v>
      </c>
      <c r="K1125" s="327"/>
      <c r="L1125" s="339">
        <v>1</v>
      </c>
      <c r="M1125" s="183">
        <v>856</v>
      </c>
      <c r="N1125" s="153">
        <v>1972</v>
      </c>
      <c r="P1125" s="163"/>
      <c r="R1125" s="153">
        <v>1970</v>
      </c>
      <c r="S1125" s="183" t="s">
        <v>243</v>
      </c>
      <c r="T1125" s="184"/>
      <c r="U1125" s="189"/>
      <c r="V1125" s="125"/>
      <c r="W1125" s="352" t="s">
        <v>70</v>
      </c>
      <c r="X1125" s="216" t="s">
        <v>64</v>
      </c>
      <c r="Y1125" s="216" t="s">
        <v>65</v>
      </c>
      <c r="Z1125" s="129"/>
      <c r="AA1125" s="214"/>
      <c r="AB1125" s="215"/>
      <c r="AC1125" s="215"/>
      <c r="AD1125" s="153"/>
      <c r="AI1125" s="173"/>
      <c r="AJ1125" s="216">
        <v>28881</v>
      </c>
      <c r="AK1125" s="173">
        <v>1970</v>
      </c>
      <c r="AL1125" s="317"/>
      <c r="AQ1125" s="131"/>
      <c r="AU1125" s="317"/>
      <c r="AV1125" s="390"/>
      <c r="AW1125" s="153">
        <f t="shared" ca="1" si="22"/>
        <v>54</v>
      </c>
    </row>
    <row r="1126" spans="1:49" ht="45" customHeight="1" x14ac:dyDescent="0.2">
      <c r="A1126" s="245"/>
      <c r="B1126" s="183" t="s">
        <v>55</v>
      </c>
      <c r="C1126" s="136" t="s">
        <v>2658</v>
      </c>
      <c r="D1126" s="131" t="s">
        <v>2942</v>
      </c>
      <c r="E1126" s="175" t="s">
        <v>56</v>
      </c>
      <c r="F1126" s="153" t="s">
        <v>57</v>
      </c>
      <c r="G1126" s="131" t="s">
        <v>2943</v>
      </c>
      <c r="H1126" s="175" t="s">
        <v>65</v>
      </c>
      <c r="I1126" s="183" t="s">
        <v>2944</v>
      </c>
      <c r="J1126" s="173">
        <v>1</v>
      </c>
      <c r="K1126" s="327"/>
      <c r="L1126" s="339">
        <v>1</v>
      </c>
      <c r="M1126" s="183">
        <v>857</v>
      </c>
      <c r="N1126" s="153">
        <v>1972</v>
      </c>
      <c r="P1126" s="195" t="s">
        <v>1429</v>
      </c>
      <c r="Q1126" s="216" t="s">
        <v>1430</v>
      </c>
      <c r="R1126" s="153">
        <v>1970</v>
      </c>
      <c r="S1126" s="183" t="s">
        <v>243</v>
      </c>
      <c r="T1126" s="184"/>
      <c r="U1126" s="189"/>
      <c r="V1126" s="125"/>
      <c r="W1126" s="352" t="s">
        <v>70</v>
      </c>
      <c r="X1126" s="216" t="s">
        <v>64</v>
      </c>
      <c r="Y1126" s="216" t="s">
        <v>65</v>
      </c>
      <c r="Z1126" s="129"/>
      <c r="AA1126" s="214"/>
      <c r="AB1126" s="215"/>
      <c r="AC1126" s="215"/>
      <c r="AD1126" s="153"/>
      <c r="AI1126" s="173"/>
      <c r="AJ1126" s="216">
        <v>42508</v>
      </c>
      <c r="AK1126" s="173">
        <v>2010</v>
      </c>
      <c r="AL1126" s="317" t="s">
        <v>2945</v>
      </c>
      <c r="AQ1126" s="131"/>
      <c r="AU1126" s="317"/>
      <c r="AV1126" s="390"/>
      <c r="AW1126" s="153">
        <f t="shared" ca="1" si="22"/>
        <v>54</v>
      </c>
    </row>
    <row r="1127" spans="1:49" ht="45" customHeight="1" x14ac:dyDescent="0.2">
      <c r="A1127" s="245">
        <v>42888</v>
      </c>
      <c r="B1127" s="183" t="s">
        <v>55</v>
      </c>
      <c r="C1127" s="136" t="s">
        <v>2946</v>
      </c>
      <c r="D1127" s="131" t="s">
        <v>2947</v>
      </c>
      <c r="E1127" s="175" t="s">
        <v>71</v>
      </c>
      <c r="F1127" s="153" t="s">
        <v>224</v>
      </c>
      <c r="G1127" s="131" t="s">
        <v>2948</v>
      </c>
      <c r="H1127" s="175" t="s">
        <v>65</v>
      </c>
      <c r="I1127" s="183" t="s">
        <v>2949</v>
      </c>
      <c r="J1127" s="173">
        <v>1</v>
      </c>
      <c r="K1127" s="327"/>
      <c r="L1127" s="339">
        <v>1</v>
      </c>
      <c r="M1127" s="183">
        <v>858</v>
      </c>
      <c r="N1127" s="153">
        <v>1972</v>
      </c>
      <c r="P1127" s="163"/>
      <c r="R1127" s="153">
        <v>1970</v>
      </c>
      <c r="S1127" s="183" t="s">
        <v>243</v>
      </c>
      <c r="T1127" s="184" t="s">
        <v>1116</v>
      </c>
      <c r="U1127" s="216">
        <v>44068</v>
      </c>
      <c r="V1127" s="125"/>
      <c r="W1127" s="352" t="s">
        <v>70</v>
      </c>
      <c r="X1127" s="216" t="s">
        <v>64</v>
      </c>
      <c r="Y1127" s="216" t="s">
        <v>65</v>
      </c>
      <c r="Z1127" s="129"/>
      <c r="AA1127" s="214"/>
      <c r="AB1127" s="215"/>
      <c r="AC1127" s="215"/>
      <c r="AD1127" s="153"/>
      <c r="AI1127" s="173"/>
      <c r="AJ1127" s="216">
        <v>44068</v>
      </c>
      <c r="AK1127" s="173">
        <v>2020</v>
      </c>
      <c r="AL1127" s="317"/>
      <c r="AQ1127" s="131"/>
      <c r="AU1127" s="317"/>
      <c r="AV1127" s="390"/>
      <c r="AW1127" s="153">
        <f t="shared" ca="1" si="22"/>
        <v>54</v>
      </c>
    </row>
    <row r="1128" spans="1:49" ht="45" customHeight="1" x14ac:dyDescent="0.2">
      <c r="A1128" s="245"/>
      <c r="B1128" s="183" t="s">
        <v>55</v>
      </c>
      <c r="C1128" s="136" t="s">
        <v>2950</v>
      </c>
      <c r="D1128" s="131" t="s">
        <v>2951</v>
      </c>
      <c r="E1128" s="175" t="s">
        <v>91</v>
      </c>
      <c r="F1128" s="153" t="s">
        <v>187</v>
      </c>
      <c r="G1128" s="131" t="s">
        <v>2885</v>
      </c>
      <c r="H1128" s="175" t="s">
        <v>59</v>
      </c>
      <c r="I1128" s="183" t="s">
        <v>2952</v>
      </c>
      <c r="J1128" s="173">
        <v>1</v>
      </c>
      <c r="K1128" s="327"/>
      <c r="L1128" s="339">
        <v>1</v>
      </c>
      <c r="M1128" s="183">
        <v>859</v>
      </c>
      <c r="N1128" s="153">
        <v>1972</v>
      </c>
      <c r="P1128" s="163"/>
      <c r="R1128" s="153">
        <v>1970</v>
      </c>
      <c r="S1128" s="183" t="s">
        <v>243</v>
      </c>
      <c r="T1128" s="184" t="s">
        <v>1116</v>
      </c>
      <c r="V1128" s="125"/>
      <c r="W1128" s="352" t="s">
        <v>70</v>
      </c>
      <c r="X1128" s="216" t="s">
        <v>64</v>
      </c>
      <c r="Y1128" s="216" t="s">
        <v>65</v>
      </c>
      <c r="Z1128" s="129" t="s">
        <v>66</v>
      </c>
      <c r="AA1128" s="214"/>
      <c r="AB1128" s="215"/>
      <c r="AC1128" s="215"/>
      <c r="AD1128" s="153"/>
      <c r="AI1128" s="173"/>
      <c r="AJ1128" s="216">
        <v>44504</v>
      </c>
      <c r="AK1128" s="173">
        <v>2020</v>
      </c>
      <c r="AL1128" s="317"/>
      <c r="AQ1128" s="131"/>
      <c r="AU1128" s="317"/>
      <c r="AV1128" s="390"/>
      <c r="AW1128" s="153">
        <f t="shared" ca="1" si="22"/>
        <v>54</v>
      </c>
    </row>
    <row r="1129" spans="1:49" ht="45" customHeight="1" x14ac:dyDescent="0.2">
      <c r="A1129" s="245"/>
      <c r="B1129" s="183" t="s">
        <v>55</v>
      </c>
      <c r="E1129" s="253" t="s">
        <v>91</v>
      </c>
      <c r="F1129" s="157" t="s">
        <v>92</v>
      </c>
      <c r="G1129" s="156" t="s">
        <v>93</v>
      </c>
      <c r="H1129" s="253" t="s">
        <v>76</v>
      </c>
      <c r="I1129" s="185" t="s">
        <v>2953</v>
      </c>
      <c r="J1129" s="173">
        <v>4</v>
      </c>
      <c r="K1129" s="326" t="s">
        <v>61</v>
      </c>
      <c r="L1129" s="339">
        <v>1</v>
      </c>
      <c r="M1129" s="183">
        <v>860</v>
      </c>
      <c r="N1129" s="153">
        <v>1972</v>
      </c>
      <c r="P1129" s="163"/>
      <c r="R1129" s="153">
        <v>1970</v>
      </c>
      <c r="S1129" s="183" t="s">
        <v>62</v>
      </c>
      <c r="T1129" s="184"/>
      <c r="U1129" s="189"/>
      <c r="V1129" s="125"/>
      <c r="W1129" s="318" t="s">
        <v>2954</v>
      </c>
      <c r="X1129" s="283" t="s">
        <v>64</v>
      </c>
      <c r="Y1129" s="283" t="s">
        <v>65</v>
      </c>
      <c r="Z1129" s="351"/>
      <c r="AA1129" s="214"/>
      <c r="AB1129" s="215"/>
      <c r="AC1129" s="215">
        <v>26808</v>
      </c>
      <c r="AD1129" s="216"/>
      <c r="AE1129" s="173">
        <v>1973</v>
      </c>
      <c r="AF1129" s="173">
        <v>60</v>
      </c>
      <c r="AG1129" s="173">
        <v>1973</v>
      </c>
      <c r="AH1129" s="173">
        <v>1970</v>
      </c>
      <c r="AI1129" s="173"/>
      <c r="AJ1129" s="189"/>
      <c r="AK1129" s="173"/>
      <c r="AL1129" s="317" t="s">
        <v>2955</v>
      </c>
      <c r="AM1129" s="175" t="s">
        <v>67</v>
      </c>
      <c r="AO1129" s="153" t="s">
        <v>108</v>
      </c>
      <c r="AP1129" s="153" t="s">
        <v>81</v>
      </c>
      <c r="AQ1129" s="392" t="s">
        <v>81</v>
      </c>
      <c r="AR1129" s="175" t="s">
        <v>81</v>
      </c>
      <c r="AT1129" s="153">
        <v>2013</v>
      </c>
      <c r="AU1129" s="131" t="s">
        <v>7837</v>
      </c>
      <c r="AW1129" s="153">
        <f t="shared" ca="1" si="22"/>
        <v>54</v>
      </c>
    </row>
    <row r="1130" spans="1:49" ht="45" customHeight="1" x14ac:dyDescent="0.2">
      <c r="A1130" s="245"/>
      <c r="B1130" s="183" t="s">
        <v>55</v>
      </c>
      <c r="C1130" s="136" t="s">
        <v>7886</v>
      </c>
      <c r="E1130" s="175" t="s">
        <v>71</v>
      </c>
      <c r="F1130" s="153" t="s">
        <v>180</v>
      </c>
      <c r="G1130" s="131" t="s">
        <v>181</v>
      </c>
      <c r="H1130" s="175" t="s">
        <v>65</v>
      </c>
      <c r="I1130" s="183" t="s">
        <v>2956</v>
      </c>
      <c r="J1130" s="173">
        <v>1</v>
      </c>
      <c r="K1130" s="326"/>
      <c r="L1130" s="339">
        <v>1</v>
      </c>
      <c r="M1130" s="183">
        <v>861</v>
      </c>
      <c r="N1130" s="153">
        <v>1972</v>
      </c>
      <c r="P1130" s="163"/>
      <c r="R1130" s="153">
        <v>1970</v>
      </c>
      <c r="S1130" s="183" t="s">
        <v>923</v>
      </c>
      <c r="T1130" s="184"/>
      <c r="U1130" s="189"/>
      <c r="V1130" s="125"/>
      <c r="W1130" s="352" t="s">
        <v>2957</v>
      </c>
      <c r="X1130" s="216" t="s">
        <v>64</v>
      </c>
      <c r="Y1130" s="216" t="s">
        <v>65</v>
      </c>
      <c r="Z1130" s="129"/>
      <c r="AA1130" s="214"/>
      <c r="AB1130" s="215"/>
      <c r="AC1130" s="215"/>
      <c r="AD1130" s="216"/>
      <c r="AI1130" s="173"/>
      <c r="AJ1130" s="189"/>
      <c r="AK1130" s="173"/>
      <c r="AL1130" s="317" t="s">
        <v>2958</v>
      </c>
      <c r="AQ1130" s="131"/>
      <c r="AU1130" s="317"/>
      <c r="AV1130" s="390"/>
      <c r="AW1130" s="153">
        <f t="shared" ca="1" si="22"/>
        <v>54</v>
      </c>
    </row>
    <row r="1131" spans="1:49" ht="45" customHeight="1" x14ac:dyDescent="0.2">
      <c r="A1131" s="245"/>
      <c r="B1131" s="183" t="s">
        <v>55</v>
      </c>
      <c r="C1131" s="136" t="s">
        <v>2959</v>
      </c>
      <c r="D1131" s="131" t="s">
        <v>2960</v>
      </c>
      <c r="E1131" s="175" t="s">
        <v>71</v>
      </c>
      <c r="F1131" s="153" t="s">
        <v>72</v>
      </c>
      <c r="G1131" s="131" t="s">
        <v>77</v>
      </c>
      <c r="H1131" s="175" t="s">
        <v>65</v>
      </c>
      <c r="I1131" s="183" t="s">
        <v>2961</v>
      </c>
      <c r="J1131" s="173">
        <v>1</v>
      </c>
      <c r="K1131" s="326"/>
      <c r="L1131" s="339">
        <v>1</v>
      </c>
      <c r="M1131" s="183">
        <v>862</v>
      </c>
      <c r="N1131" s="153">
        <v>1972</v>
      </c>
      <c r="P1131" s="163"/>
      <c r="R1131" s="153">
        <v>1970</v>
      </c>
      <c r="S1131" s="183" t="s">
        <v>243</v>
      </c>
      <c r="T1131" s="184" t="s">
        <v>1116</v>
      </c>
      <c r="V1131" s="125"/>
      <c r="W1131" s="352" t="s">
        <v>70</v>
      </c>
      <c r="X1131" s="216" t="s">
        <v>64</v>
      </c>
      <c r="Y1131" s="216" t="s">
        <v>65</v>
      </c>
      <c r="Z1131" s="129"/>
      <c r="AA1131" s="214"/>
      <c r="AB1131" s="215"/>
      <c r="AC1131" s="215"/>
      <c r="AD1131" s="216"/>
      <c r="AI1131" s="173"/>
      <c r="AJ1131" s="216">
        <v>44474</v>
      </c>
      <c r="AK1131" s="173">
        <v>2020</v>
      </c>
      <c r="AL1131" s="317"/>
      <c r="AQ1131" s="131"/>
      <c r="AU1131" s="317"/>
      <c r="AV1131" s="390"/>
      <c r="AW1131" s="153">
        <f t="shared" ca="1" si="22"/>
        <v>54</v>
      </c>
    </row>
    <row r="1132" spans="1:49" ht="45" customHeight="1" outlineLevel="1" x14ac:dyDescent="0.2">
      <c r="A1132" s="245"/>
      <c r="B1132" s="183" t="s">
        <v>55</v>
      </c>
      <c r="E1132" s="175" t="s">
        <v>71</v>
      </c>
      <c r="F1132" s="153" t="s">
        <v>425</v>
      </c>
      <c r="G1132" s="131" t="s">
        <v>426</v>
      </c>
      <c r="H1132" s="175" t="s">
        <v>65</v>
      </c>
      <c r="I1132" s="183" t="s">
        <v>2962</v>
      </c>
      <c r="J1132" s="173">
        <v>1</v>
      </c>
      <c r="K1132" s="326" t="s">
        <v>61</v>
      </c>
      <c r="L1132" s="339">
        <v>1</v>
      </c>
      <c r="M1132" s="183">
        <v>863</v>
      </c>
      <c r="N1132" s="153">
        <v>1972</v>
      </c>
      <c r="P1132" s="163"/>
      <c r="R1132" s="153">
        <v>1970</v>
      </c>
      <c r="S1132" s="183" t="s">
        <v>62</v>
      </c>
      <c r="T1132" s="184"/>
      <c r="U1132" s="189"/>
      <c r="V1132" s="125"/>
      <c r="W1132" s="352" t="s">
        <v>2963</v>
      </c>
      <c r="X1132" s="216" t="s">
        <v>64</v>
      </c>
      <c r="Y1132" s="216" t="s">
        <v>65</v>
      </c>
      <c r="Z1132" s="129"/>
      <c r="AA1132" s="214"/>
      <c r="AB1132" s="215">
        <v>26723</v>
      </c>
      <c r="AC1132" s="215">
        <v>26723</v>
      </c>
      <c r="AD1132" s="216"/>
      <c r="AG1132" s="173">
        <v>1973</v>
      </c>
      <c r="AH1132" s="173">
        <v>1970</v>
      </c>
      <c r="AI1132" s="173"/>
      <c r="AJ1132" s="189"/>
      <c r="AK1132" s="173"/>
      <c r="AL1132" s="317"/>
      <c r="AM1132" s="175" t="s">
        <v>67</v>
      </c>
      <c r="AO1132" s="153" t="s">
        <v>144</v>
      </c>
      <c r="AQ1132" s="131" t="s">
        <v>112</v>
      </c>
      <c r="AU1132" s="317" t="s">
        <v>2305</v>
      </c>
      <c r="AV1132" s="390"/>
      <c r="AW1132" s="153">
        <f t="shared" ca="1" si="22"/>
        <v>54</v>
      </c>
    </row>
    <row r="1133" spans="1:49" ht="45" customHeight="1" outlineLevel="1" x14ac:dyDescent="0.2">
      <c r="A1133" s="245"/>
      <c r="B1133" s="183" t="s">
        <v>55</v>
      </c>
      <c r="C1133" s="136" t="s">
        <v>2964</v>
      </c>
      <c r="D1133" s="131" t="s">
        <v>2965</v>
      </c>
      <c r="E1133" s="175" t="s">
        <v>91</v>
      </c>
      <c r="F1133" s="153" t="s">
        <v>92</v>
      </c>
      <c r="G1133" s="131" t="s">
        <v>2966</v>
      </c>
      <c r="H1133" s="175" t="s">
        <v>263</v>
      </c>
      <c r="I1133" s="183" t="s">
        <v>2967</v>
      </c>
      <c r="J1133" s="173">
        <v>1</v>
      </c>
      <c r="K1133" s="326"/>
      <c r="L1133" s="339">
        <v>1</v>
      </c>
      <c r="M1133" s="183">
        <v>864</v>
      </c>
      <c r="N1133" s="153">
        <v>1972</v>
      </c>
      <c r="P1133" s="163"/>
      <c r="R1133" s="153">
        <v>1970</v>
      </c>
      <c r="S1133" s="183" t="s">
        <v>243</v>
      </c>
      <c r="T1133" s="184"/>
      <c r="U1133" s="189">
        <v>42017</v>
      </c>
      <c r="V1133" s="125"/>
      <c r="W1133" s="352" t="s">
        <v>70</v>
      </c>
      <c r="X1133" s="216" t="s">
        <v>64</v>
      </c>
      <c r="Y1133" s="216" t="s">
        <v>76</v>
      </c>
      <c r="Z1133" s="129" t="s">
        <v>266</v>
      </c>
      <c r="AA1133" s="214"/>
      <c r="AB1133" s="215"/>
      <c r="AC1133" s="215"/>
      <c r="AD1133" s="216"/>
      <c r="AI1133" s="173"/>
      <c r="AJ1133" s="237">
        <v>42020</v>
      </c>
      <c r="AK1133" s="173">
        <v>2010</v>
      </c>
      <c r="AL1133" s="317"/>
      <c r="AQ1133" s="131"/>
      <c r="AU1133" s="317"/>
      <c r="AV1133" s="390"/>
      <c r="AW1133" s="153">
        <f t="shared" ca="1" si="22"/>
        <v>54</v>
      </c>
    </row>
    <row r="1134" spans="1:49" ht="45" customHeight="1" x14ac:dyDescent="0.2">
      <c r="A1134" s="245"/>
      <c r="B1134" s="183" t="s">
        <v>55</v>
      </c>
      <c r="C1134" s="136" t="s">
        <v>2968</v>
      </c>
      <c r="D1134" s="131" t="s">
        <v>2969</v>
      </c>
      <c r="E1134" s="175" t="s">
        <v>91</v>
      </c>
      <c r="F1134" s="153" t="s">
        <v>187</v>
      </c>
      <c r="G1134" s="131" t="s">
        <v>2920</v>
      </c>
      <c r="H1134" s="175" t="s">
        <v>65</v>
      </c>
      <c r="I1134" s="183" t="s">
        <v>2970</v>
      </c>
      <c r="J1134" s="173">
        <v>1</v>
      </c>
      <c r="K1134" s="326"/>
      <c r="L1134" s="339">
        <v>1</v>
      </c>
      <c r="M1134" s="183">
        <v>865</v>
      </c>
      <c r="N1134" s="153">
        <v>1972</v>
      </c>
      <c r="P1134" s="163"/>
      <c r="R1134" s="153">
        <v>1970</v>
      </c>
      <c r="S1134" s="183" t="s">
        <v>243</v>
      </c>
      <c r="T1134" s="184"/>
      <c r="U1134" s="189"/>
      <c r="V1134" s="125"/>
      <c r="W1134" s="352" t="s">
        <v>70</v>
      </c>
      <c r="X1134" s="216" t="s">
        <v>64</v>
      </c>
      <c r="Y1134" s="216" t="s">
        <v>65</v>
      </c>
      <c r="Z1134" s="129"/>
      <c r="AA1134" s="214"/>
      <c r="AB1134" s="215"/>
      <c r="AC1134" s="215"/>
      <c r="AD1134" s="216"/>
      <c r="AI1134" s="173"/>
      <c r="AJ1134" s="216">
        <v>43698</v>
      </c>
      <c r="AK1134" s="173">
        <v>2010</v>
      </c>
      <c r="AL1134" s="317"/>
      <c r="AQ1134" s="131"/>
      <c r="AU1134" s="317"/>
      <c r="AV1134" s="390"/>
      <c r="AW1134" s="153">
        <f t="shared" ca="1" si="22"/>
        <v>54</v>
      </c>
    </row>
    <row r="1135" spans="1:49" ht="45" customHeight="1" x14ac:dyDescent="0.2">
      <c r="A1135" s="245"/>
      <c r="B1135" s="183" t="s">
        <v>55</v>
      </c>
      <c r="E1135" s="175" t="s">
        <v>71</v>
      </c>
      <c r="F1135" s="153" t="s">
        <v>72</v>
      </c>
      <c r="G1135" s="131" t="s">
        <v>77</v>
      </c>
      <c r="H1135" s="175" t="s">
        <v>59</v>
      </c>
      <c r="I1135" s="183" t="s">
        <v>2971</v>
      </c>
      <c r="J1135" s="173">
        <v>1</v>
      </c>
      <c r="K1135" s="326" t="s">
        <v>61</v>
      </c>
      <c r="L1135" s="339">
        <v>1</v>
      </c>
      <c r="M1135" s="183">
        <v>866</v>
      </c>
      <c r="N1135" s="153">
        <v>1972</v>
      </c>
      <c r="P1135" s="163"/>
      <c r="R1135" s="153">
        <v>1970</v>
      </c>
      <c r="S1135" s="183" t="s">
        <v>62</v>
      </c>
      <c r="T1135" s="184"/>
      <c r="U1135" s="189"/>
      <c r="V1135" s="125"/>
      <c r="W1135" s="352" t="s">
        <v>2972</v>
      </c>
      <c r="X1135" s="216" t="s">
        <v>64</v>
      </c>
      <c r="Y1135" s="216" t="s">
        <v>65</v>
      </c>
      <c r="Z1135" s="129" t="s">
        <v>66</v>
      </c>
      <c r="AA1135" s="214"/>
      <c r="AB1135" s="215">
        <v>26640</v>
      </c>
      <c r="AC1135" s="215"/>
      <c r="AD1135" s="153"/>
      <c r="AF1135" s="173">
        <v>110</v>
      </c>
      <c r="AG1135" s="173">
        <v>1972</v>
      </c>
      <c r="AH1135" s="173">
        <v>1970</v>
      </c>
      <c r="AI1135" s="173">
        <v>1984</v>
      </c>
      <c r="AJ1135" s="189"/>
      <c r="AK1135" s="173"/>
      <c r="AL1135" s="317" t="s">
        <v>658</v>
      </c>
      <c r="AM1135" s="175" t="s">
        <v>67</v>
      </c>
      <c r="AO1135" s="153" t="s">
        <v>81</v>
      </c>
      <c r="AQ1135" s="131"/>
      <c r="AU1135" s="317" t="s">
        <v>82</v>
      </c>
      <c r="AV1135" s="390"/>
      <c r="AW1135" s="153">
        <f t="shared" ca="1" si="22"/>
        <v>54</v>
      </c>
    </row>
    <row r="1136" spans="1:49" ht="45" customHeight="1" x14ac:dyDescent="0.2">
      <c r="A1136" s="245"/>
      <c r="B1136" s="183" t="s">
        <v>55</v>
      </c>
      <c r="C1136" s="136" t="s">
        <v>2973</v>
      </c>
      <c r="D1136" s="131" t="s">
        <v>2974</v>
      </c>
      <c r="E1136" s="175" t="s">
        <v>71</v>
      </c>
      <c r="F1136" s="153" t="s">
        <v>72</v>
      </c>
      <c r="G1136" s="131" t="s">
        <v>77</v>
      </c>
      <c r="H1136" s="175" t="s">
        <v>96</v>
      </c>
      <c r="I1136" s="183" t="s">
        <v>2975</v>
      </c>
      <c r="J1136" s="173">
        <v>1</v>
      </c>
      <c r="K1136" s="327"/>
      <c r="L1136" s="339">
        <v>1</v>
      </c>
      <c r="M1136" s="183">
        <v>867</v>
      </c>
      <c r="N1136" s="153">
        <v>1972</v>
      </c>
      <c r="P1136" s="163"/>
      <c r="R1136" s="153">
        <v>1970</v>
      </c>
      <c r="S1136" s="183" t="s">
        <v>243</v>
      </c>
      <c r="T1136" s="184"/>
      <c r="U1136" s="189">
        <v>44076</v>
      </c>
      <c r="V1136" s="125"/>
      <c r="W1136" s="352" t="s">
        <v>70</v>
      </c>
      <c r="X1136" s="216" t="s">
        <v>99</v>
      </c>
      <c r="Y1136" s="216" t="s">
        <v>221</v>
      </c>
      <c r="Z1136" s="129"/>
      <c r="AA1136" s="214"/>
      <c r="AB1136" s="215"/>
      <c r="AC1136" s="215"/>
      <c r="AD1136" s="153"/>
      <c r="AI1136" s="173"/>
      <c r="AJ1136" s="216">
        <v>44076</v>
      </c>
      <c r="AK1136" s="173">
        <v>2010</v>
      </c>
      <c r="AQ1136" s="131"/>
      <c r="AU1136" s="317"/>
      <c r="AV1136" s="390"/>
      <c r="AW1136" s="153">
        <f t="shared" ca="1" si="22"/>
        <v>54</v>
      </c>
    </row>
    <row r="1137" spans="1:49" ht="45" customHeight="1" collapsed="1" x14ac:dyDescent="0.2">
      <c r="A1137" s="245"/>
      <c r="B1137" s="183" t="s">
        <v>55</v>
      </c>
      <c r="C1137" s="136" t="s">
        <v>2976</v>
      </c>
      <c r="D1137" s="131" t="s">
        <v>2977</v>
      </c>
      <c r="E1137" s="175" t="s">
        <v>91</v>
      </c>
      <c r="F1137" s="153" t="s">
        <v>698</v>
      </c>
      <c r="G1137" s="131" t="s">
        <v>2978</v>
      </c>
      <c r="H1137" s="175" t="s">
        <v>65</v>
      </c>
      <c r="I1137" s="183" t="s">
        <v>677</v>
      </c>
      <c r="J1137" s="173">
        <v>1</v>
      </c>
      <c r="K1137" s="327"/>
      <c r="L1137" s="339">
        <v>1</v>
      </c>
      <c r="M1137" s="183">
        <v>868</v>
      </c>
      <c r="N1137" s="153">
        <v>1972</v>
      </c>
      <c r="O1137" s="216">
        <v>26525</v>
      </c>
      <c r="P1137" s="163" t="s">
        <v>2979</v>
      </c>
      <c r="Q1137" s="216" t="s">
        <v>1430</v>
      </c>
      <c r="R1137" s="153">
        <v>1970</v>
      </c>
      <c r="S1137" s="183" t="s">
        <v>243</v>
      </c>
      <c r="T1137" s="184"/>
      <c r="U1137" s="189"/>
      <c r="V1137" s="125"/>
      <c r="W1137" s="352" t="s">
        <v>70</v>
      </c>
      <c r="X1137" s="216" t="s">
        <v>64</v>
      </c>
      <c r="Y1137" s="216" t="s">
        <v>65</v>
      </c>
      <c r="Z1137" s="129"/>
      <c r="AA1137" s="214"/>
      <c r="AB1137" s="215"/>
      <c r="AC1137" s="215"/>
      <c r="AD1137" s="153"/>
      <c r="AI1137" s="173"/>
      <c r="AJ1137" s="237">
        <v>41914</v>
      </c>
      <c r="AK1137" s="173">
        <v>2010</v>
      </c>
      <c r="AL1137" s="317"/>
      <c r="AQ1137" s="131"/>
      <c r="AU1137" s="317" t="s">
        <v>2980</v>
      </c>
      <c r="AV1137" s="390"/>
      <c r="AW1137" s="153">
        <f t="shared" ca="1" si="22"/>
        <v>54</v>
      </c>
    </row>
    <row r="1138" spans="1:49" ht="45" customHeight="1" x14ac:dyDescent="0.2">
      <c r="A1138" s="245"/>
      <c r="B1138" s="183" t="s">
        <v>55</v>
      </c>
      <c r="E1138" s="175" t="s">
        <v>91</v>
      </c>
      <c r="F1138" s="153" t="s">
        <v>92</v>
      </c>
      <c r="G1138" s="131" t="s">
        <v>93</v>
      </c>
      <c r="H1138" s="175" t="s">
        <v>503</v>
      </c>
      <c r="I1138" s="183" t="s">
        <v>2981</v>
      </c>
      <c r="J1138" s="173">
        <v>1</v>
      </c>
      <c r="K1138" s="326" t="s">
        <v>61</v>
      </c>
      <c r="L1138" s="339">
        <v>1</v>
      </c>
      <c r="M1138" s="183">
        <v>869</v>
      </c>
      <c r="N1138" s="153">
        <v>1973</v>
      </c>
      <c r="P1138" s="163"/>
      <c r="R1138" s="153">
        <v>1970</v>
      </c>
      <c r="S1138" s="183" t="s">
        <v>62</v>
      </c>
      <c r="T1138" s="184"/>
      <c r="U1138" s="189"/>
      <c r="V1138" s="125"/>
      <c r="W1138" s="352" t="s">
        <v>2982</v>
      </c>
      <c r="X1138" s="216" t="s">
        <v>499</v>
      </c>
      <c r="Y1138" s="216" t="s">
        <v>506</v>
      </c>
      <c r="Z1138" s="129"/>
      <c r="AA1138" s="214">
        <v>26884</v>
      </c>
      <c r="AB1138" s="215"/>
      <c r="AC1138" s="215"/>
      <c r="AD1138" s="153"/>
      <c r="AG1138" s="173">
        <v>1973</v>
      </c>
      <c r="AH1138" s="173">
        <v>1970</v>
      </c>
      <c r="AI1138" s="173"/>
      <c r="AJ1138" s="189"/>
      <c r="AK1138" s="173"/>
      <c r="AL1138" s="317"/>
      <c r="AM1138" s="175" t="s">
        <v>61</v>
      </c>
      <c r="AO1138" s="153" t="s">
        <v>108</v>
      </c>
      <c r="AP1138" s="153" t="s">
        <v>112</v>
      </c>
      <c r="AQ1138" s="392" t="s">
        <v>112</v>
      </c>
      <c r="AR1138" s="175" t="s">
        <v>81</v>
      </c>
      <c r="AT1138" s="153">
        <v>2000</v>
      </c>
      <c r="AU1138" s="131" t="s">
        <v>7832</v>
      </c>
      <c r="AW1138" s="153">
        <f t="shared" ca="1" si="22"/>
        <v>53</v>
      </c>
    </row>
    <row r="1139" spans="1:49" ht="45" customHeight="1" x14ac:dyDescent="0.2">
      <c r="A1139" s="245"/>
      <c r="B1139" s="183" t="s">
        <v>55</v>
      </c>
      <c r="E1139" s="175" t="s">
        <v>91</v>
      </c>
      <c r="F1139" s="153" t="s">
        <v>92</v>
      </c>
      <c r="G1139" s="131" t="s">
        <v>93</v>
      </c>
      <c r="H1139" s="175" t="s">
        <v>503</v>
      </c>
      <c r="I1139" s="183" t="s">
        <v>2983</v>
      </c>
      <c r="J1139" s="173">
        <v>1</v>
      </c>
      <c r="K1139" s="326" t="s">
        <v>61</v>
      </c>
      <c r="L1139" s="339">
        <v>0</v>
      </c>
      <c r="M1139" s="183">
        <v>869</v>
      </c>
      <c r="N1139" s="153">
        <v>1973</v>
      </c>
      <c r="P1139" s="163"/>
      <c r="R1139" s="153">
        <v>1970</v>
      </c>
      <c r="S1139" s="183" t="s">
        <v>62</v>
      </c>
      <c r="T1139" s="184"/>
      <c r="U1139" s="189"/>
      <c r="V1139" s="125"/>
      <c r="W1139" s="352" t="s">
        <v>2984</v>
      </c>
      <c r="X1139" s="216" t="s">
        <v>499</v>
      </c>
      <c r="Y1139" s="216" t="s">
        <v>506</v>
      </c>
      <c r="Z1139" s="129"/>
      <c r="AA1139" s="214">
        <v>26884</v>
      </c>
      <c r="AB1139" s="215"/>
      <c r="AC1139" s="215"/>
      <c r="AD1139" s="153"/>
      <c r="AG1139" s="173">
        <v>1973</v>
      </c>
      <c r="AH1139" s="173">
        <v>1970</v>
      </c>
      <c r="AI1139" s="173"/>
      <c r="AJ1139" s="189"/>
      <c r="AK1139" s="173"/>
      <c r="AL1139" s="317"/>
      <c r="AM1139" s="175" t="s">
        <v>90</v>
      </c>
      <c r="AQ1139" s="131"/>
      <c r="AV1139" s="390"/>
      <c r="AW1139" s="153">
        <f t="shared" ca="1" si="22"/>
        <v>53</v>
      </c>
    </row>
    <row r="1140" spans="1:49" ht="45" customHeight="1" x14ac:dyDescent="0.2">
      <c r="A1140" s="245"/>
      <c r="B1140" s="183" t="s">
        <v>55</v>
      </c>
      <c r="E1140" s="175" t="s">
        <v>91</v>
      </c>
      <c r="F1140" s="153" t="s">
        <v>92</v>
      </c>
      <c r="G1140" s="131" t="s">
        <v>93</v>
      </c>
      <c r="H1140" s="175" t="s">
        <v>503</v>
      </c>
      <c r="I1140" s="183" t="s">
        <v>2985</v>
      </c>
      <c r="J1140" s="173">
        <v>1</v>
      </c>
      <c r="K1140" s="326" t="s">
        <v>61</v>
      </c>
      <c r="L1140" s="339">
        <v>0</v>
      </c>
      <c r="M1140" s="183">
        <v>869</v>
      </c>
      <c r="N1140" s="153">
        <v>1973</v>
      </c>
      <c r="P1140" s="163"/>
      <c r="R1140" s="153">
        <v>1970</v>
      </c>
      <c r="S1140" s="183" t="s">
        <v>62</v>
      </c>
      <c r="T1140" s="184"/>
      <c r="U1140" s="189"/>
      <c r="V1140" s="125"/>
      <c r="W1140" s="352" t="s">
        <v>2986</v>
      </c>
      <c r="X1140" s="216" t="s">
        <v>499</v>
      </c>
      <c r="Y1140" s="216" t="s">
        <v>506</v>
      </c>
      <c r="Z1140" s="129"/>
      <c r="AA1140" s="214">
        <v>26884</v>
      </c>
      <c r="AB1140" s="215"/>
      <c r="AC1140" s="215"/>
      <c r="AD1140" s="153"/>
      <c r="AG1140" s="173">
        <v>1973</v>
      </c>
      <c r="AH1140" s="173">
        <v>1970</v>
      </c>
      <c r="AI1140" s="173"/>
      <c r="AJ1140" s="189"/>
      <c r="AK1140" s="173"/>
      <c r="AL1140" s="317"/>
      <c r="AQ1140" s="131"/>
      <c r="AU1140" s="131" t="s">
        <v>2987</v>
      </c>
      <c r="AV1140" s="390"/>
      <c r="AW1140" s="153">
        <f t="shared" ca="1" si="22"/>
        <v>53</v>
      </c>
    </row>
    <row r="1141" spans="1:49" ht="45" customHeight="1" collapsed="1" x14ac:dyDescent="0.2">
      <c r="A1141" s="245"/>
      <c r="B1141" s="183" t="s">
        <v>55</v>
      </c>
      <c r="E1141" s="175" t="s">
        <v>91</v>
      </c>
      <c r="F1141" s="153" t="s">
        <v>92</v>
      </c>
      <c r="G1141" s="131" t="s">
        <v>93</v>
      </c>
      <c r="H1141" s="175" t="s">
        <v>503</v>
      </c>
      <c r="I1141" s="183" t="s">
        <v>2988</v>
      </c>
      <c r="J1141" s="173">
        <v>1</v>
      </c>
      <c r="K1141" s="326" t="s">
        <v>61</v>
      </c>
      <c r="L1141" s="339">
        <v>0</v>
      </c>
      <c r="M1141" s="183">
        <v>869</v>
      </c>
      <c r="N1141" s="153">
        <v>1973</v>
      </c>
      <c r="P1141" s="163"/>
      <c r="R1141" s="153">
        <v>1970</v>
      </c>
      <c r="S1141" s="183" t="s">
        <v>62</v>
      </c>
      <c r="T1141" s="184"/>
      <c r="U1141" s="189"/>
      <c r="V1141" s="125"/>
      <c r="W1141" s="352" t="s">
        <v>2989</v>
      </c>
      <c r="X1141" s="216" t="s">
        <v>499</v>
      </c>
      <c r="Y1141" s="216" t="s">
        <v>506</v>
      </c>
      <c r="Z1141" s="129"/>
      <c r="AA1141" s="214">
        <v>26884</v>
      </c>
      <c r="AB1141" s="215"/>
      <c r="AC1141" s="215"/>
      <c r="AD1141" s="153"/>
      <c r="AG1141" s="173">
        <v>1973</v>
      </c>
      <c r="AH1141" s="173">
        <v>1970</v>
      </c>
      <c r="AI1141" s="173"/>
      <c r="AJ1141" s="189"/>
      <c r="AK1141" s="173"/>
      <c r="AL1141" s="317"/>
      <c r="AQ1141" s="131"/>
      <c r="AU1141" s="131" t="s">
        <v>2987</v>
      </c>
      <c r="AV1141" s="390"/>
      <c r="AW1141" s="153">
        <f t="shared" ca="1" si="22"/>
        <v>53</v>
      </c>
    </row>
    <row r="1142" spans="1:49" ht="45" customHeight="1" outlineLevel="1" x14ac:dyDescent="0.2">
      <c r="A1142" s="245"/>
      <c r="B1142" s="183" t="s">
        <v>55</v>
      </c>
      <c r="E1142" s="175" t="s">
        <v>91</v>
      </c>
      <c r="F1142" s="153" t="s">
        <v>92</v>
      </c>
      <c r="G1142" s="131" t="s">
        <v>93</v>
      </c>
      <c r="H1142" s="175" t="s">
        <v>503</v>
      </c>
      <c r="I1142" s="183" t="s">
        <v>2990</v>
      </c>
      <c r="J1142" s="173">
        <v>1</v>
      </c>
      <c r="K1142" s="326" t="s">
        <v>61</v>
      </c>
      <c r="L1142" s="339">
        <v>0</v>
      </c>
      <c r="M1142" s="183">
        <v>869</v>
      </c>
      <c r="N1142" s="153">
        <v>1973</v>
      </c>
      <c r="P1142" s="163"/>
      <c r="R1142" s="153">
        <v>1970</v>
      </c>
      <c r="S1142" s="183" t="s">
        <v>62</v>
      </c>
      <c r="T1142" s="184"/>
      <c r="U1142" s="189"/>
      <c r="V1142" s="125"/>
      <c r="W1142" s="352" t="s">
        <v>2991</v>
      </c>
      <c r="X1142" s="216" t="s">
        <v>499</v>
      </c>
      <c r="Y1142" s="216" t="s">
        <v>506</v>
      </c>
      <c r="Z1142" s="129"/>
      <c r="AA1142" s="214">
        <v>26884</v>
      </c>
      <c r="AB1142" s="215"/>
      <c r="AC1142" s="215"/>
      <c r="AD1142" s="153"/>
      <c r="AG1142" s="173">
        <v>1973</v>
      </c>
      <c r="AH1142" s="173">
        <v>1970</v>
      </c>
      <c r="AI1142" s="173"/>
      <c r="AJ1142" s="189"/>
      <c r="AK1142" s="173"/>
      <c r="AL1142" s="317"/>
      <c r="AQ1142" s="131"/>
      <c r="AR1142" s="251"/>
      <c r="AS1142" s="252"/>
      <c r="AT1142" s="252"/>
      <c r="AU1142" s="427" t="s">
        <v>2987</v>
      </c>
      <c r="AV1142" s="391"/>
      <c r="AW1142" s="153">
        <f t="shared" ca="1" si="22"/>
        <v>53</v>
      </c>
    </row>
    <row r="1143" spans="1:49" ht="45" customHeight="1" x14ac:dyDescent="0.2">
      <c r="A1143" s="245"/>
      <c r="B1143" s="183" t="s">
        <v>55</v>
      </c>
      <c r="E1143" s="175" t="s">
        <v>91</v>
      </c>
      <c r="F1143" s="153" t="s">
        <v>92</v>
      </c>
      <c r="G1143" s="131" t="s">
        <v>93</v>
      </c>
      <c r="H1143" s="175" t="s">
        <v>503</v>
      </c>
      <c r="I1143" s="183" t="s">
        <v>2992</v>
      </c>
      <c r="J1143" s="173">
        <v>1</v>
      </c>
      <c r="K1143" s="326" t="s">
        <v>61</v>
      </c>
      <c r="L1143" s="339">
        <v>0</v>
      </c>
      <c r="M1143" s="183">
        <v>869</v>
      </c>
      <c r="N1143" s="153">
        <v>1973</v>
      </c>
      <c r="P1143" s="163"/>
      <c r="R1143" s="153">
        <v>1970</v>
      </c>
      <c r="S1143" s="183" t="s">
        <v>62</v>
      </c>
      <c r="T1143" s="184"/>
      <c r="U1143" s="189"/>
      <c r="V1143" s="125"/>
      <c r="W1143" s="352" t="s">
        <v>2993</v>
      </c>
      <c r="X1143" s="216" t="s">
        <v>499</v>
      </c>
      <c r="Y1143" s="216" t="s">
        <v>506</v>
      </c>
      <c r="Z1143" s="129"/>
      <c r="AA1143" s="214">
        <v>26884</v>
      </c>
      <c r="AB1143" s="215"/>
      <c r="AC1143" s="215"/>
      <c r="AD1143" s="153"/>
      <c r="AG1143" s="173">
        <v>1973</v>
      </c>
      <c r="AH1143" s="173">
        <v>1970</v>
      </c>
      <c r="AI1143" s="173"/>
      <c r="AJ1143" s="189"/>
      <c r="AK1143" s="173"/>
      <c r="AL1143" s="317"/>
      <c r="AQ1143" s="131"/>
      <c r="AU1143" s="131" t="s">
        <v>2987</v>
      </c>
      <c r="AV1143" s="390"/>
      <c r="AW1143" s="153">
        <f t="shared" ca="1" si="22"/>
        <v>53</v>
      </c>
    </row>
    <row r="1144" spans="1:49" ht="45" customHeight="1" x14ac:dyDescent="0.2">
      <c r="A1144" s="245"/>
      <c r="B1144" s="183" t="s">
        <v>55</v>
      </c>
      <c r="E1144" s="175" t="s">
        <v>91</v>
      </c>
      <c r="F1144" s="153" t="s">
        <v>92</v>
      </c>
      <c r="G1144" s="131" t="s">
        <v>93</v>
      </c>
      <c r="H1144" s="175" t="s">
        <v>503</v>
      </c>
      <c r="I1144" s="183" t="s">
        <v>2994</v>
      </c>
      <c r="J1144" s="173">
        <v>1</v>
      </c>
      <c r="K1144" s="326" t="s">
        <v>61</v>
      </c>
      <c r="L1144" s="339">
        <v>0</v>
      </c>
      <c r="M1144" s="183">
        <v>869</v>
      </c>
      <c r="N1144" s="153">
        <v>1973</v>
      </c>
      <c r="P1144" s="163"/>
      <c r="R1144" s="153">
        <v>1970</v>
      </c>
      <c r="S1144" s="183" t="s">
        <v>62</v>
      </c>
      <c r="T1144" s="184"/>
      <c r="U1144" s="189"/>
      <c r="V1144" s="125"/>
      <c r="W1144" s="352" t="s">
        <v>2995</v>
      </c>
      <c r="X1144" s="216" t="s">
        <v>499</v>
      </c>
      <c r="Y1144" s="216" t="s">
        <v>506</v>
      </c>
      <c r="Z1144" s="129"/>
      <c r="AA1144" s="214">
        <v>26884</v>
      </c>
      <c r="AB1144" s="215"/>
      <c r="AC1144" s="215"/>
      <c r="AD1144" s="153"/>
      <c r="AG1144" s="173">
        <v>1973</v>
      </c>
      <c r="AH1144" s="173">
        <v>1970</v>
      </c>
      <c r="AI1144" s="173"/>
      <c r="AJ1144" s="189"/>
      <c r="AK1144" s="173"/>
      <c r="AL1144" s="317"/>
      <c r="AQ1144" s="131"/>
      <c r="AR1144" s="251"/>
      <c r="AS1144" s="252"/>
      <c r="AT1144" s="252"/>
      <c r="AU1144" s="427" t="s">
        <v>2987</v>
      </c>
      <c r="AV1144" s="391"/>
      <c r="AW1144" s="153">
        <f t="shared" ca="1" si="22"/>
        <v>53</v>
      </c>
    </row>
    <row r="1145" spans="1:49" ht="45" customHeight="1" x14ac:dyDescent="0.2">
      <c r="A1145" s="245"/>
      <c r="B1145" s="183" t="s">
        <v>55</v>
      </c>
      <c r="E1145" s="175" t="s">
        <v>91</v>
      </c>
      <c r="F1145" s="153" t="s">
        <v>187</v>
      </c>
      <c r="G1145" s="131" t="s">
        <v>1419</v>
      </c>
      <c r="H1145" s="175" t="s">
        <v>59</v>
      </c>
      <c r="I1145" s="183" t="s">
        <v>330</v>
      </c>
      <c r="J1145" s="173">
        <v>1</v>
      </c>
      <c r="K1145" s="326" t="s">
        <v>61</v>
      </c>
      <c r="L1145" s="339">
        <v>1</v>
      </c>
      <c r="M1145" s="183">
        <v>870</v>
      </c>
      <c r="N1145" s="153">
        <v>1973</v>
      </c>
      <c r="P1145" s="163"/>
      <c r="R1145" s="153">
        <v>1970</v>
      </c>
      <c r="S1145" s="183" t="s">
        <v>62</v>
      </c>
      <c r="T1145" s="184"/>
      <c r="U1145" s="189"/>
      <c r="V1145" s="125"/>
      <c r="W1145" s="352" t="s">
        <v>2996</v>
      </c>
      <c r="X1145" s="216" t="s">
        <v>64</v>
      </c>
      <c r="Y1145" s="216" t="s">
        <v>65</v>
      </c>
      <c r="Z1145" s="129" t="s">
        <v>66</v>
      </c>
      <c r="AA1145" s="214"/>
      <c r="AB1145" s="215">
        <v>35405</v>
      </c>
      <c r="AC1145" s="215">
        <v>35405</v>
      </c>
      <c r="AD1145" s="216"/>
      <c r="AE1145" s="173">
        <v>1996</v>
      </c>
      <c r="AF1145" s="173">
        <v>9</v>
      </c>
      <c r="AG1145" s="173">
        <v>1996</v>
      </c>
      <c r="AH1145" s="173">
        <v>1990</v>
      </c>
      <c r="AI1145" s="173"/>
      <c r="AJ1145" s="189"/>
      <c r="AK1145" s="173"/>
      <c r="AL1145" s="317"/>
      <c r="AM1145" s="175" t="s">
        <v>67</v>
      </c>
      <c r="AQ1145" s="131"/>
      <c r="AU1145" s="317"/>
      <c r="AV1145" s="390"/>
      <c r="AW1145" s="153">
        <f t="shared" ca="1" si="22"/>
        <v>53</v>
      </c>
    </row>
    <row r="1146" spans="1:49" ht="45" customHeight="1" x14ac:dyDescent="0.2">
      <c r="A1146" s="245"/>
      <c r="B1146" s="183" t="s">
        <v>55</v>
      </c>
      <c r="C1146" s="136" t="s">
        <v>348</v>
      </c>
      <c r="E1146" s="175" t="s">
        <v>91</v>
      </c>
      <c r="F1146" s="153" t="s">
        <v>92</v>
      </c>
      <c r="G1146" s="131" t="s">
        <v>93</v>
      </c>
      <c r="H1146" s="175" t="s">
        <v>65</v>
      </c>
      <c r="I1146" s="183" t="s">
        <v>2997</v>
      </c>
      <c r="J1146" s="173">
        <v>1</v>
      </c>
      <c r="K1146" s="326"/>
      <c r="L1146" s="339">
        <v>1</v>
      </c>
      <c r="M1146" s="183">
        <v>871</v>
      </c>
      <c r="N1146" s="153">
        <v>1973</v>
      </c>
      <c r="P1146" s="163"/>
      <c r="R1146" s="153">
        <v>1970</v>
      </c>
      <c r="S1146" s="183" t="s">
        <v>243</v>
      </c>
      <c r="T1146" s="184"/>
      <c r="U1146" s="189">
        <v>39595</v>
      </c>
      <c r="V1146" s="125"/>
      <c r="W1146" s="352" t="s">
        <v>70</v>
      </c>
      <c r="X1146" s="216" t="s">
        <v>64</v>
      </c>
      <c r="Y1146" s="216" t="s">
        <v>65</v>
      </c>
      <c r="Z1146" s="129"/>
      <c r="AA1146" s="214"/>
      <c r="AB1146" s="215"/>
      <c r="AC1146" s="215"/>
      <c r="AD1146" s="216"/>
      <c r="AI1146" s="173"/>
      <c r="AJ1146" s="237">
        <v>39595</v>
      </c>
      <c r="AK1146" s="173">
        <v>2000</v>
      </c>
      <c r="AL1146" s="317"/>
      <c r="AQ1146" s="131"/>
      <c r="AV1146" s="390"/>
      <c r="AW1146" s="153">
        <f t="shared" ca="1" si="22"/>
        <v>53</v>
      </c>
    </row>
    <row r="1147" spans="1:49" ht="45" customHeight="1" x14ac:dyDescent="0.2">
      <c r="A1147" s="245">
        <v>43297</v>
      </c>
      <c r="B1147" s="183" t="s">
        <v>198</v>
      </c>
      <c r="C1147" s="136" t="s">
        <v>8097</v>
      </c>
      <c r="D1147" s="131" t="s">
        <v>8098</v>
      </c>
      <c r="E1147" s="175" t="s">
        <v>71</v>
      </c>
      <c r="F1147" s="153" t="s">
        <v>72</v>
      </c>
      <c r="G1147" s="131" t="s">
        <v>2998</v>
      </c>
      <c r="H1147" s="175" t="s">
        <v>263</v>
      </c>
      <c r="I1147" s="183" t="s">
        <v>2999</v>
      </c>
      <c r="J1147" s="173">
        <v>1</v>
      </c>
      <c r="K1147" s="326"/>
      <c r="L1147" s="339">
        <v>1</v>
      </c>
      <c r="M1147" s="183">
        <v>872</v>
      </c>
      <c r="N1147" s="153">
        <v>1973</v>
      </c>
      <c r="P1147" s="163"/>
      <c r="R1147" s="153">
        <v>1970</v>
      </c>
      <c r="S1147" s="183" t="s">
        <v>288</v>
      </c>
      <c r="T1147" s="184" t="s">
        <v>982</v>
      </c>
      <c r="U1147" s="189"/>
      <c r="V1147" s="125"/>
      <c r="W1147" s="255" t="s">
        <v>70</v>
      </c>
      <c r="X1147" s="216" t="s">
        <v>64</v>
      </c>
      <c r="Y1147" s="216" t="s">
        <v>76</v>
      </c>
      <c r="Z1147" s="129" t="s">
        <v>244</v>
      </c>
      <c r="AA1147" s="214"/>
      <c r="AB1147" s="215"/>
      <c r="AC1147" s="215"/>
      <c r="AD1147" s="216"/>
      <c r="AI1147" s="173"/>
      <c r="AJ1147" s="189"/>
      <c r="AK1147" s="173"/>
      <c r="AL1147" s="317"/>
      <c r="AQ1147" s="131"/>
      <c r="AU1147" s="317"/>
      <c r="AV1147" s="390"/>
      <c r="AW1147" s="153">
        <f t="shared" ca="1" si="22"/>
        <v>53</v>
      </c>
    </row>
    <row r="1148" spans="1:49" ht="45" customHeight="1" x14ac:dyDescent="0.2">
      <c r="A1148" s="245">
        <v>43510</v>
      </c>
      <c r="B1148" s="183" t="s">
        <v>55</v>
      </c>
      <c r="C1148" s="136" t="s">
        <v>2959</v>
      </c>
      <c r="D1148" s="131" t="s">
        <v>3000</v>
      </c>
      <c r="E1148" s="175" t="s">
        <v>91</v>
      </c>
      <c r="F1148" s="153" t="s">
        <v>916</v>
      </c>
      <c r="G1148" s="131" t="s">
        <v>917</v>
      </c>
      <c r="H1148" s="175" t="s">
        <v>59</v>
      </c>
      <c r="I1148" s="183" t="s">
        <v>3001</v>
      </c>
      <c r="J1148" s="173">
        <v>1</v>
      </c>
      <c r="K1148" s="326"/>
      <c r="L1148" s="339">
        <v>1</v>
      </c>
      <c r="M1148" s="183">
        <v>873</v>
      </c>
      <c r="N1148" s="153">
        <v>1973</v>
      </c>
      <c r="P1148" s="163"/>
      <c r="R1148" s="153">
        <v>1970</v>
      </c>
      <c r="S1148" s="183" t="s">
        <v>243</v>
      </c>
      <c r="T1148" s="184" t="s">
        <v>1116</v>
      </c>
      <c r="V1148" s="125"/>
      <c r="W1148" s="352" t="s">
        <v>70</v>
      </c>
      <c r="X1148" s="216" t="s">
        <v>64</v>
      </c>
      <c r="Y1148" s="216" t="s">
        <v>65</v>
      </c>
      <c r="Z1148" s="129" t="s">
        <v>66</v>
      </c>
      <c r="AA1148" s="214"/>
      <c r="AB1148" s="215"/>
      <c r="AC1148" s="215"/>
      <c r="AD1148" s="216"/>
      <c r="AI1148" s="173"/>
      <c r="AJ1148" s="216">
        <v>44474</v>
      </c>
      <c r="AK1148" s="173">
        <v>2020</v>
      </c>
      <c r="AL1148" s="317"/>
      <c r="AQ1148" s="131"/>
      <c r="AU1148" s="317" t="s">
        <v>3002</v>
      </c>
      <c r="AV1148" s="390"/>
      <c r="AW1148" s="153">
        <f t="shared" ca="1" si="22"/>
        <v>53</v>
      </c>
    </row>
    <row r="1149" spans="1:49" ht="45" customHeight="1" x14ac:dyDescent="0.2">
      <c r="A1149" s="245"/>
      <c r="B1149" s="183" t="s">
        <v>55</v>
      </c>
      <c r="C1149" s="136" t="s">
        <v>3003</v>
      </c>
      <c r="D1149" s="131" t="s">
        <v>2910</v>
      </c>
      <c r="E1149" s="175" t="s">
        <v>91</v>
      </c>
      <c r="F1149" s="153" t="s">
        <v>698</v>
      </c>
      <c r="G1149" s="131" t="s">
        <v>3004</v>
      </c>
      <c r="H1149" s="175" t="s">
        <v>59</v>
      </c>
      <c r="I1149" s="183" t="s">
        <v>3005</v>
      </c>
      <c r="J1149" s="173">
        <v>1</v>
      </c>
      <c r="K1149" s="326"/>
      <c r="L1149" s="339">
        <v>1</v>
      </c>
      <c r="M1149" s="183">
        <v>874</v>
      </c>
      <c r="N1149" s="153">
        <v>1973</v>
      </c>
      <c r="P1149" s="163"/>
      <c r="R1149" s="153">
        <v>1970</v>
      </c>
      <c r="S1149" s="183" t="s">
        <v>243</v>
      </c>
      <c r="T1149" s="184"/>
      <c r="U1149" s="189"/>
      <c r="V1149" s="125"/>
      <c r="W1149" s="352" t="s">
        <v>70</v>
      </c>
      <c r="X1149" s="216" t="s">
        <v>64</v>
      </c>
      <c r="Y1149" s="216" t="s">
        <v>65</v>
      </c>
      <c r="Z1149" s="129" t="s">
        <v>66</v>
      </c>
      <c r="AA1149" s="214"/>
      <c r="AB1149" s="215"/>
      <c r="AC1149" s="215"/>
      <c r="AD1149" s="216"/>
      <c r="AI1149" s="173"/>
      <c r="AJ1149" s="216">
        <v>42597</v>
      </c>
      <c r="AK1149" s="173">
        <v>2010</v>
      </c>
      <c r="AL1149" s="317"/>
      <c r="AQ1149" s="131"/>
      <c r="AU1149" s="317" t="s">
        <v>3006</v>
      </c>
      <c r="AV1149" s="390"/>
      <c r="AW1149" s="153">
        <f t="shared" ca="1" si="22"/>
        <v>53</v>
      </c>
    </row>
    <row r="1150" spans="1:49" ht="45" customHeight="1" x14ac:dyDescent="0.2">
      <c r="A1150" s="245">
        <v>42489</v>
      </c>
      <c r="B1150" s="183" t="s">
        <v>198</v>
      </c>
      <c r="C1150" s="136" t="s">
        <v>3007</v>
      </c>
      <c r="D1150" s="166" t="s">
        <v>3008</v>
      </c>
      <c r="E1150" s="175" t="s">
        <v>71</v>
      </c>
      <c r="F1150" s="153" t="s">
        <v>72</v>
      </c>
      <c r="G1150" s="131" t="s">
        <v>2224</v>
      </c>
      <c r="H1150" s="175" t="s">
        <v>503</v>
      </c>
      <c r="I1150" s="183" t="s">
        <v>3009</v>
      </c>
      <c r="J1150" s="173">
        <v>1</v>
      </c>
      <c r="K1150" s="326"/>
      <c r="L1150" s="339">
        <v>1</v>
      </c>
      <c r="M1150" s="183">
        <v>875</v>
      </c>
      <c r="N1150" s="153">
        <v>1973</v>
      </c>
      <c r="P1150" s="163"/>
      <c r="R1150" s="153">
        <v>1970</v>
      </c>
      <c r="S1150" s="183" t="s">
        <v>288</v>
      </c>
      <c r="T1150" s="184" t="s">
        <v>982</v>
      </c>
      <c r="U1150" s="189"/>
      <c r="V1150" s="125"/>
      <c r="W1150" s="255" t="s">
        <v>70</v>
      </c>
      <c r="X1150" s="216" t="s">
        <v>499</v>
      </c>
      <c r="Y1150" s="216" t="s">
        <v>506</v>
      </c>
      <c r="Z1150" s="129"/>
      <c r="AA1150" s="214"/>
      <c r="AB1150" s="215"/>
      <c r="AC1150" s="215"/>
      <c r="AD1150" s="216"/>
      <c r="AI1150" s="173"/>
      <c r="AJ1150" s="189"/>
      <c r="AK1150" s="173"/>
      <c r="AL1150" s="317"/>
      <c r="AQ1150" s="131"/>
      <c r="AU1150" s="317"/>
      <c r="AV1150" s="390"/>
      <c r="AW1150" s="153">
        <f t="shared" ca="1" si="22"/>
        <v>53</v>
      </c>
    </row>
    <row r="1151" spans="1:49" ht="45" customHeight="1" outlineLevel="1" collapsed="1" x14ac:dyDescent="0.2">
      <c r="A1151" s="245"/>
      <c r="B1151" s="183" t="s">
        <v>55</v>
      </c>
      <c r="C1151" s="136" t="s">
        <v>3010</v>
      </c>
      <c r="D1151" s="131" t="s">
        <v>3011</v>
      </c>
      <c r="E1151" s="175" t="s">
        <v>71</v>
      </c>
      <c r="F1151" s="153" t="s">
        <v>72</v>
      </c>
      <c r="G1151" s="131" t="s">
        <v>3012</v>
      </c>
      <c r="H1151" s="175" t="s">
        <v>59</v>
      </c>
      <c r="I1151" s="183" t="s">
        <v>3013</v>
      </c>
      <c r="J1151" s="173">
        <v>1</v>
      </c>
      <c r="K1151" s="326"/>
      <c r="L1151" s="339">
        <v>1</v>
      </c>
      <c r="M1151" s="183">
        <v>876</v>
      </c>
      <c r="N1151" s="153">
        <v>1973</v>
      </c>
      <c r="O1151" s="216">
        <v>26826</v>
      </c>
      <c r="P1151" s="163" t="s">
        <v>3014</v>
      </c>
      <c r="Q1151" s="216" t="s">
        <v>1430</v>
      </c>
      <c r="R1151" s="153">
        <v>1970</v>
      </c>
      <c r="S1151" s="183" t="s">
        <v>243</v>
      </c>
      <c r="T1151" s="184"/>
      <c r="U1151" s="189"/>
      <c r="V1151" s="125"/>
      <c r="W1151" s="352" t="s">
        <v>70</v>
      </c>
      <c r="X1151" s="216" t="s">
        <v>64</v>
      </c>
      <c r="Y1151" s="216" t="s">
        <v>65</v>
      </c>
      <c r="Z1151" s="129" t="s">
        <v>66</v>
      </c>
      <c r="AA1151" s="214"/>
      <c r="AB1151" s="215"/>
      <c r="AC1151" s="215"/>
      <c r="AD1151" s="216"/>
      <c r="AI1151" s="173"/>
      <c r="AJ1151" s="216">
        <v>43501</v>
      </c>
      <c r="AK1151" s="173">
        <v>2010</v>
      </c>
      <c r="AL1151" s="317"/>
      <c r="AQ1151" s="131"/>
      <c r="AU1151" s="317"/>
      <c r="AV1151" s="390"/>
      <c r="AW1151" s="153">
        <f t="shared" ca="1" si="22"/>
        <v>53</v>
      </c>
    </row>
    <row r="1152" spans="1:49" ht="45" customHeight="1" outlineLevel="1" x14ac:dyDescent="0.2">
      <c r="A1152" s="245"/>
      <c r="B1152" s="183" t="s">
        <v>55</v>
      </c>
      <c r="C1152" s="317"/>
      <c r="E1152" s="175" t="s">
        <v>1055</v>
      </c>
      <c r="F1152" s="153" t="s">
        <v>2044</v>
      </c>
      <c r="G1152" s="131" t="s">
        <v>3015</v>
      </c>
      <c r="H1152" s="175" t="s">
        <v>189</v>
      </c>
      <c r="I1152" s="183" t="s">
        <v>3016</v>
      </c>
      <c r="J1152" s="173">
        <v>1</v>
      </c>
      <c r="K1152" s="326" t="s">
        <v>61</v>
      </c>
      <c r="L1152" s="339">
        <v>1</v>
      </c>
      <c r="M1152" s="183">
        <v>877</v>
      </c>
      <c r="N1152" s="153">
        <v>1973</v>
      </c>
      <c r="P1152" s="163"/>
      <c r="R1152" s="153">
        <v>1970</v>
      </c>
      <c r="S1152" s="183" t="s">
        <v>62</v>
      </c>
      <c r="T1152" s="184"/>
      <c r="U1152" s="189"/>
      <c r="V1152" s="125"/>
      <c r="W1152" s="352" t="s">
        <v>3017</v>
      </c>
      <c r="X1152" s="216" t="s">
        <v>64</v>
      </c>
      <c r="Y1152" s="216" t="s">
        <v>189</v>
      </c>
      <c r="Z1152" s="129"/>
      <c r="AA1152" s="214"/>
      <c r="AB1152" s="215">
        <v>32307</v>
      </c>
      <c r="AC1152" s="215"/>
      <c r="AD1152" s="153"/>
      <c r="AE1152" s="173">
        <v>1986</v>
      </c>
      <c r="AF1152" s="173">
        <v>125</v>
      </c>
      <c r="AG1152" s="173">
        <v>1988</v>
      </c>
      <c r="AH1152" s="173">
        <v>1980</v>
      </c>
      <c r="AI1152" s="173"/>
      <c r="AJ1152" s="189"/>
      <c r="AK1152" s="173"/>
      <c r="AL1152" s="317"/>
      <c r="AM1152" s="175" t="s">
        <v>90</v>
      </c>
      <c r="AQ1152" s="131"/>
      <c r="AU1152" s="317"/>
      <c r="AV1152" s="390"/>
      <c r="AW1152" s="153">
        <f t="shared" ca="1" si="22"/>
        <v>53</v>
      </c>
    </row>
    <row r="1153" spans="1:49" ht="45" customHeight="1" outlineLevel="1" x14ac:dyDescent="0.2">
      <c r="A1153" s="245"/>
      <c r="B1153" s="183" t="s">
        <v>55</v>
      </c>
      <c r="C1153" s="136" t="s">
        <v>7869</v>
      </c>
      <c r="D1153" s="131" t="s">
        <v>7733</v>
      </c>
      <c r="E1153" s="175" t="s">
        <v>91</v>
      </c>
      <c r="F1153" s="153" t="s">
        <v>92</v>
      </c>
      <c r="G1153" s="131" t="s">
        <v>93</v>
      </c>
      <c r="H1153" s="175" t="s">
        <v>503</v>
      </c>
      <c r="I1153" s="183" t="s">
        <v>3018</v>
      </c>
      <c r="J1153" s="173">
        <v>1</v>
      </c>
      <c r="K1153" s="326" t="s">
        <v>61</v>
      </c>
      <c r="L1153" s="339">
        <v>1</v>
      </c>
      <c r="M1153" s="183">
        <v>878</v>
      </c>
      <c r="N1153" s="153">
        <v>1973</v>
      </c>
      <c r="P1153" s="163"/>
      <c r="R1153" s="153">
        <v>1970</v>
      </c>
      <c r="S1153" s="183" t="s">
        <v>62</v>
      </c>
      <c r="T1153" s="184"/>
      <c r="U1153" s="189"/>
      <c r="V1153" s="125"/>
      <c r="W1153" s="352" t="s">
        <v>3019</v>
      </c>
      <c r="X1153" s="216" t="s">
        <v>499</v>
      </c>
      <c r="Y1153" s="216" t="s">
        <v>506</v>
      </c>
      <c r="Z1153" s="129"/>
      <c r="AA1153" s="214">
        <v>36696</v>
      </c>
      <c r="AB1153" s="215"/>
      <c r="AC1153" s="215"/>
      <c r="AD1153" s="153"/>
      <c r="AE1153" s="173">
        <v>1999</v>
      </c>
      <c r="AF1153" s="173">
        <v>19</v>
      </c>
      <c r="AG1153" s="173">
        <v>2000</v>
      </c>
      <c r="AH1153" s="173">
        <v>2000</v>
      </c>
      <c r="AI1153" s="173"/>
      <c r="AJ1153" s="189"/>
      <c r="AK1153" s="173"/>
      <c r="AL1153" s="317" t="s">
        <v>7868</v>
      </c>
      <c r="AM1153" s="175" t="s">
        <v>61</v>
      </c>
      <c r="AN1153" s="153" t="s">
        <v>81</v>
      </c>
      <c r="AR1153" s="253" t="s">
        <v>81</v>
      </c>
      <c r="AS1153" s="157"/>
      <c r="AT1153" s="157">
        <v>2000</v>
      </c>
      <c r="AU1153" s="156" t="s">
        <v>7832</v>
      </c>
      <c r="AV1153" s="432"/>
      <c r="AW1153" s="153">
        <f t="shared" ca="1" si="22"/>
        <v>53</v>
      </c>
    </row>
    <row r="1154" spans="1:49" ht="45" customHeight="1" outlineLevel="1" x14ac:dyDescent="0.2">
      <c r="A1154" s="245"/>
      <c r="B1154" s="183" t="s">
        <v>55</v>
      </c>
      <c r="E1154" s="175" t="s">
        <v>71</v>
      </c>
      <c r="F1154" s="153" t="s">
        <v>425</v>
      </c>
      <c r="G1154" s="131" t="s">
        <v>2034</v>
      </c>
      <c r="H1154" s="175" t="s">
        <v>65</v>
      </c>
      <c r="I1154" s="183" t="s">
        <v>3020</v>
      </c>
      <c r="J1154" s="173">
        <v>1</v>
      </c>
      <c r="K1154" s="326" t="s">
        <v>61</v>
      </c>
      <c r="L1154" s="339">
        <v>1</v>
      </c>
      <c r="M1154" s="183">
        <v>879</v>
      </c>
      <c r="N1154" s="153">
        <v>1973</v>
      </c>
      <c r="P1154" s="163"/>
      <c r="R1154" s="153">
        <v>1970</v>
      </c>
      <c r="S1154" s="183" t="s">
        <v>62</v>
      </c>
      <c r="T1154" s="184"/>
      <c r="U1154" s="189"/>
      <c r="V1154" s="125"/>
      <c r="W1154" s="352" t="s">
        <v>3021</v>
      </c>
      <c r="X1154" s="216" t="s">
        <v>64</v>
      </c>
      <c r="Y1154" s="216" t="s">
        <v>65</v>
      </c>
      <c r="Z1154" s="129"/>
      <c r="AA1154" s="214"/>
      <c r="AB1154" s="215">
        <v>29319</v>
      </c>
      <c r="AC1154" s="215">
        <v>29319</v>
      </c>
      <c r="AD1154" s="216"/>
      <c r="AE1154" s="173">
        <v>1976</v>
      </c>
      <c r="AF1154" s="173">
        <v>74</v>
      </c>
      <c r="AG1154" s="173">
        <v>1980</v>
      </c>
      <c r="AH1154" s="173">
        <v>1980</v>
      </c>
      <c r="AI1154" s="173"/>
      <c r="AJ1154" s="189"/>
      <c r="AK1154" s="173"/>
      <c r="AL1154" s="317"/>
      <c r="AM1154" s="175" t="s">
        <v>67</v>
      </c>
      <c r="AO1154" s="153" t="s">
        <v>67</v>
      </c>
      <c r="AQ1154" s="131" t="s">
        <v>81</v>
      </c>
      <c r="AU1154" s="317"/>
      <c r="AV1154" s="390"/>
      <c r="AW1154" s="153">
        <f t="shared" ca="1" si="22"/>
        <v>53</v>
      </c>
    </row>
    <row r="1155" spans="1:49" ht="45" customHeight="1" x14ac:dyDescent="0.2">
      <c r="A1155" s="245"/>
      <c r="B1155" s="183" t="s">
        <v>55</v>
      </c>
      <c r="E1155" s="175" t="s">
        <v>91</v>
      </c>
      <c r="F1155" s="153" t="s">
        <v>187</v>
      </c>
      <c r="G1155" s="131" t="s">
        <v>1819</v>
      </c>
      <c r="H1155" s="175" t="s">
        <v>76</v>
      </c>
      <c r="I1155" s="183" t="s">
        <v>3022</v>
      </c>
      <c r="J1155" s="173">
        <v>1</v>
      </c>
      <c r="K1155" s="326" t="s">
        <v>61</v>
      </c>
      <c r="L1155" s="339">
        <v>1</v>
      </c>
      <c r="M1155" s="183">
        <v>880</v>
      </c>
      <c r="N1155" s="153">
        <v>1973</v>
      </c>
      <c r="P1155" s="163"/>
      <c r="R1155" s="153">
        <v>1970</v>
      </c>
      <c r="S1155" s="183" t="s">
        <v>62</v>
      </c>
      <c r="T1155" s="184"/>
      <c r="U1155" s="189"/>
      <c r="V1155" s="125"/>
      <c r="W1155" s="352" t="s">
        <v>3023</v>
      </c>
      <c r="X1155" s="216" t="s">
        <v>64</v>
      </c>
      <c r="Y1155" s="216" t="s">
        <v>76</v>
      </c>
      <c r="Z1155" s="129"/>
      <c r="AA1155" s="214">
        <v>27015</v>
      </c>
      <c r="AB1155" s="215"/>
      <c r="AC1155" s="215">
        <v>27015</v>
      </c>
      <c r="AD1155" s="216"/>
      <c r="AE1155" s="173">
        <v>1973</v>
      </c>
      <c r="AF1155" s="173">
        <v>62</v>
      </c>
      <c r="AG1155" s="173">
        <v>1973</v>
      </c>
      <c r="AH1155" s="173">
        <v>1970</v>
      </c>
      <c r="AI1155" s="173"/>
      <c r="AJ1155" s="189"/>
      <c r="AK1155" s="173"/>
      <c r="AL1155" s="317"/>
      <c r="AQ1155" s="131"/>
      <c r="AU1155" s="317" t="s">
        <v>3024</v>
      </c>
      <c r="AV1155" s="390"/>
      <c r="AW1155" s="153">
        <f t="shared" ca="1" si="22"/>
        <v>53</v>
      </c>
    </row>
    <row r="1156" spans="1:49" ht="45" customHeight="1" x14ac:dyDescent="0.2">
      <c r="A1156" s="245"/>
      <c r="B1156" s="183" t="s">
        <v>55</v>
      </c>
      <c r="E1156" s="175" t="s">
        <v>91</v>
      </c>
      <c r="F1156" s="153" t="s">
        <v>92</v>
      </c>
      <c r="G1156" s="131" t="s">
        <v>3025</v>
      </c>
      <c r="H1156" s="175" t="s">
        <v>65</v>
      </c>
      <c r="I1156" s="183" t="s">
        <v>3026</v>
      </c>
      <c r="J1156" s="173">
        <v>1</v>
      </c>
      <c r="K1156" s="326" t="s">
        <v>61</v>
      </c>
      <c r="L1156" s="339">
        <v>1</v>
      </c>
      <c r="M1156" s="183">
        <v>881</v>
      </c>
      <c r="N1156" s="153">
        <v>1973</v>
      </c>
      <c r="P1156" s="163"/>
      <c r="R1156" s="153">
        <v>1970</v>
      </c>
      <c r="S1156" s="183" t="s">
        <v>62</v>
      </c>
      <c r="T1156" s="184"/>
      <c r="U1156" s="189"/>
      <c r="V1156" s="125"/>
      <c r="W1156" s="352" t="s">
        <v>3027</v>
      </c>
      <c r="X1156" s="216" t="s">
        <v>64</v>
      </c>
      <c r="Y1156" s="216" t="s">
        <v>65</v>
      </c>
      <c r="Z1156" s="129"/>
      <c r="AA1156" s="214"/>
      <c r="AB1156" s="215">
        <v>27015</v>
      </c>
      <c r="AC1156" s="215"/>
      <c r="AD1156" s="153"/>
      <c r="AE1156" s="173">
        <v>1973</v>
      </c>
      <c r="AF1156" s="173">
        <v>62</v>
      </c>
      <c r="AG1156" s="173">
        <v>1973</v>
      </c>
      <c r="AH1156" s="173">
        <v>1970</v>
      </c>
      <c r="AI1156" s="173"/>
      <c r="AJ1156" s="189"/>
      <c r="AK1156" s="173"/>
      <c r="AL1156" s="317"/>
      <c r="AM1156" s="175" t="s">
        <v>67</v>
      </c>
      <c r="AQ1156" s="131"/>
      <c r="AU1156" s="317"/>
      <c r="AV1156" s="390"/>
      <c r="AW1156" s="153">
        <f t="shared" ca="1" si="22"/>
        <v>53</v>
      </c>
    </row>
    <row r="1157" spans="1:49" ht="45" customHeight="1" x14ac:dyDescent="0.2">
      <c r="A1157" s="245">
        <v>43922</v>
      </c>
      <c r="B1157" s="183" t="s">
        <v>978</v>
      </c>
      <c r="C1157" s="136" t="s">
        <v>3028</v>
      </c>
      <c r="D1157" s="131" t="s">
        <v>3029</v>
      </c>
      <c r="E1157" s="175" t="s">
        <v>91</v>
      </c>
      <c r="F1157" s="153" t="s">
        <v>187</v>
      </c>
      <c r="G1157" s="131" t="s">
        <v>3030</v>
      </c>
      <c r="H1157" s="175" t="s">
        <v>59</v>
      </c>
      <c r="I1157" s="183" t="s">
        <v>8009</v>
      </c>
      <c r="J1157" s="173">
        <v>2</v>
      </c>
      <c r="K1157" s="327"/>
      <c r="L1157" s="339">
        <v>1</v>
      </c>
      <c r="M1157" s="183">
        <v>882</v>
      </c>
      <c r="N1157" s="153">
        <v>1973</v>
      </c>
      <c r="P1157" s="163"/>
      <c r="R1157" s="153">
        <v>1970</v>
      </c>
      <c r="S1157" s="183" t="s">
        <v>288</v>
      </c>
      <c r="T1157" s="184" t="s">
        <v>1116</v>
      </c>
      <c r="U1157" s="189"/>
      <c r="V1157" s="125"/>
      <c r="W1157" s="255" t="s">
        <v>70</v>
      </c>
      <c r="X1157" s="216" t="s">
        <v>64</v>
      </c>
      <c r="Y1157" s="216" t="s">
        <v>65</v>
      </c>
      <c r="Z1157" s="129" t="s">
        <v>66</v>
      </c>
      <c r="AA1157" s="214"/>
      <c r="AB1157" s="215"/>
      <c r="AC1157" s="215"/>
      <c r="AD1157" s="153"/>
      <c r="AI1157" s="173"/>
      <c r="AJ1157" s="189"/>
      <c r="AK1157" s="173"/>
      <c r="AL1157" s="317"/>
      <c r="AQ1157" s="131"/>
      <c r="AU1157" s="317"/>
      <c r="AV1157" s="390"/>
      <c r="AW1157" s="153">
        <f t="shared" ca="1" si="22"/>
        <v>53</v>
      </c>
    </row>
    <row r="1158" spans="1:49" ht="45" customHeight="1" outlineLevel="1" x14ac:dyDescent="0.2">
      <c r="A1158" s="245"/>
      <c r="B1158" s="183" t="s">
        <v>55</v>
      </c>
      <c r="E1158" s="175" t="s">
        <v>71</v>
      </c>
      <c r="F1158" s="153" t="s">
        <v>72</v>
      </c>
      <c r="G1158" s="131" t="s">
        <v>77</v>
      </c>
      <c r="H1158" s="175" t="s">
        <v>65</v>
      </c>
      <c r="I1158" s="183" t="s">
        <v>3031</v>
      </c>
      <c r="J1158" s="173">
        <v>1</v>
      </c>
      <c r="K1158" s="326" t="s">
        <v>61</v>
      </c>
      <c r="L1158" s="339">
        <v>1</v>
      </c>
      <c r="M1158" s="183">
        <v>883</v>
      </c>
      <c r="N1158" s="153">
        <v>1973</v>
      </c>
      <c r="P1158" s="163"/>
      <c r="R1158" s="153">
        <v>1970</v>
      </c>
      <c r="S1158" s="183" t="s">
        <v>62</v>
      </c>
      <c r="T1158" s="184"/>
      <c r="U1158" s="189"/>
      <c r="V1158" s="125"/>
      <c r="W1158" s="352" t="s">
        <v>3032</v>
      </c>
      <c r="X1158" s="216" t="s">
        <v>64</v>
      </c>
      <c r="Y1158" s="216" t="s">
        <v>65</v>
      </c>
      <c r="Z1158" s="129"/>
      <c r="AA1158" s="214"/>
      <c r="AB1158" s="215">
        <v>27015</v>
      </c>
      <c r="AC1158" s="215">
        <v>27015</v>
      </c>
      <c r="AD1158" s="216"/>
      <c r="AE1158" s="173">
        <v>1973</v>
      </c>
      <c r="AF1158" s="173" t="s">
        <v>3033</v>
      </c>
      <c r="AG1158" s="173">
        <v>1973</v>
      </c>
      <c r="AH1158" s="173">
        <v>1970</v>
      </c>
      <c r="AI1158" s="173">
        <v>1984</v>
      </c>
      <c r="AJ1158" s="189"/>
      <c r="AK1158" s="173"/>
      <c r="AL1158" s="317" t="s">
        <v>658</v>
      </c>
      <c r="AM1158" s="175" t="s">
        <v>67</v>
      </c>
      <c r="AO1158" s="153" t="s">
        <v>81</v>
      </c>
      <c r="AQ1158" s="131"/>
      <c r="AU1158" s="317" t="s">
        <v>82</v>
      </c>
      <c r="AV1158" s="390"/>
      <c r="AW1158" s="153">
        <f t="shared" ca="1" si="22"/>
        <v>53</v>
      </c>
    </row>
    <row r="1159" spans="1:49" ht="45" customHeight="1" x14ac:dyDescent="0.2">
      <c r="A1159" s="245">
        <v>44602</v>
      </c>
      <c r="B1159" s="183" t="s">
        <v>55</v>
      </c>
      <c r="C1159" s="136" t="s">
        <v>3034</v>
      </c>
      <c r="D1159" s="131" t="s">
        <v>3035</v>
      </c>
      <c r="E1159" s="175" t="s">
        <v>91</v>
      </c>
      <c r="F1159" s="153" t="s">
        <v>92</v>
      </c>
      <c r="G1159" s="131" t="s">
        <v>837</v>
      </c>
      <c r="H1159" s="175" t="s">
        <v>65</v>
      </c>
      <c r="I1159" s="183" t="s">
        <v>3036</v>
      </c>
      <c r="J1159" s="173">
        <v>1</v>
      </c>
      <c r="K1159" s="326"/>
      <c r="L1159" s="339">
        <v>1</v>
      </c>
      <c r="M1159" s="183">
        <v>884</v>
      </c>
      <c r="N1159" s="153">
        <v>1973</v>
      </c>
      <c r="P1159" s="163"/>
      <c r="R1159" s="153">
        <v>1970</v>
      </c>
      <c r="S1159" s="183" t="s">
        <v>243</v>
      </c>
      <c r="T1159" s="184" t="s">
        <v>1116</v>
      </c>
      <c r="V1159" s="125"/>
      <c r="W1159" s="352" t="s">
        <v>70</v>
      </c>
      <c r="X1159" s="216" t="s">
        <v>64</v>
      </c>
      <c r="Y1159" s="216" t="s">
        <v>65</v>
      </c>
      <c r="Z1159" s="129"/>
      <c r="AA1159" s="214"/>
      <c r="AB1159" s="215"/>
      <c r="AC1159" s="215"/>
      <c r="AD1159" s="216"/>
      <c r="AI1159" s="173"/>
      <c r="AJ1159" s="216">
        <v>44711</v>
      </c>
      <c r="AK1159" s="173">
        <v>2020</v>
      </c>
      <c r="AL1159" s="317"/>
      <c r="AQ1159" s="131"/>
      <c r="AU1159" s="317"/>
      <c r="AV1159" s="390"/>
      <c r="AW1159" s="153">
        <f t="shared" ca="1" si="22"/>
        <v>53</v>
      </c>
    </row>
    <row r="1160" spans="1:49" ht="45" customHeight="1" x14ac:dyDescent="0.2">
      <c r="A1160" s="245"/>
      <c r="B1160" s="183" t="s">
        <v>55</v>
      </c>
      <c r="C1160" s="136" t="s">
        <v>2877</v>
      </c>
      <c r="D1160" s="131" t="s">
        <v>3037</v>
      </c>
      <c r="E1160" s="175" t="s">
        <v>91</v>
      </c>
      <c r="F1160" s="153" t="s">
        <v>187</v>
      </c>
      <c r="G1160" s="131" t="s">
        <v>3038</v>
      </c>
      <c r="H1160" s="175" t="s">
        <v>59</v>
      </c>
      <c r="I1160" s="183" t="s">
        <v>3039</v>
      </c>
      <c r="J1160" s="173">
        <v>1</v>
      </c>
      <c r="K1160" s="326"/>
      <c r="L1160" s="339">
        <v>1</v>
      </c>
      <c r="M1160" s="183">
        <v>885</v>
      </c>
      <c r="N1160" s="153">
        <v>1973</v>
      </c>
      <c r="P1160" s="163"/>
      <c r="R1160" s="153">
        <v>1970</v>
      </c>
      <c r="S1160" s="183" t="s">
        <v>243</v>
      </c>
      <c r="T1160" s="184"/>
      <c r="U1160" s="216">
        <v>43839</v>
      </c>
      <c r="V1160" s="125"/>
      <c r="W1160" s="352" t="s">
        <v>70</v>
      </c>
      <c r="X1160" s="216" t="s">
        <v>64</v>
      </c>
      <c r="Y1160" s="216" t="s">
        <v>65</v>
      </c>
      <c r="Z1160" s="129" t="s">
        <v>66</v>
      </c>
      <c r="AA1160" s="214"/>
      <c r="AB1160" s="215"/>
      <c r="AC1160" s="215"/>
      <c r="AD1160" s="216"/>
      <c r="AI1160" s="173"/>
      <c r="AJ1160" s="216">
        <v>43839</v>
      </c>
      <c r="AK1160" s="173">
        <v>2020</v>
      </c>
      <c r="AL1160" s="317"/>
      <c r="AQ1160" s="131"/>
      <c r="AU1160" s="317"/>
      <c r="AV1160" s="390"/>
      <c r="AW1160" s="153">
        <f t="shared" ca="1" si="22"/>
        <v>53</v>
      </c>
    </row>
    <row r="1161" spans="1:49" ht="45" customHeight="1" x14ac:dyDescent="0.2">
      <c r="A1161" s="245"/>
      <c r="B1161" s="183" t="s">
        <v>55</v>
      </c>
      <c r="C1161" s="136" t="s">
        <v>2888</v>
      </c>
      <c r="D1161" s="131" t="s">
        <v>3040</v>
      </c>
      <c r="E1161" s="175" t="s">
        <v>71</v>
      </c>
      <c r="F1161" s="153" t="s">
        <v>72</v>
      </c>
      <c r="G1161" s="131" t="s">
        <v>77</v>
      </c>
      <c r="H1161" s="175" t="s">
        <v>65</v>
      </c>
      <c r="I1161" s="183" t="s">
        <v>3041</v>
      </c>
      <c r="J1161" s="173">
        <v>1</v>
      </c>
      <c r="K1161" s="326"/>
      <c r="L1161" s="339">
        <v>1</v>
      </c>
      <c r="M1161" s="183">
        <v>886</v>
      </c>
      <c r="N1161" s="153">
        <v>1973</v>
      </c>
      <c r="P1161" s="195" t="s">
        <v>1429</v>
      </c>
      <c r="Q1161" s="216" t="s">
        <v>1430</v>
      </c>
      <c r="R1161" s="153">
        <v>1970</v>
      </c>
      <c r="S1161" s="183" t="s">
        <v>243</v>
      </c>
      <c r="T1161" s="184"/>
      <c r="U1161" s="189"/>
      <c r="V1161" s="125"/>
      <c r="W1161" s="352" t="s">
        <v>70</v>
      </c>
      <c r="X1161" s="216" t="s">
        <v>64</v>
      </c>
      <c r="Y1161" s="216" t="s">
        <v>65</v>
      </c>
      <c r="Z1161" s="129"/>
      <c r="AA1161" s="214"/>
      <c r="AB1161" s="215"/>
      <c r="AC1161" s="215"/>
      <c r="AD1161" s="216"/>
      <c r="AI1161" s="173"/>
      <c r="AJ1161" s="216">
        <v>43508</v>
      </c>
      <c r="AK1161" s="173">
        <v>2010</v>
      </c>
      <c r="AL1161" s="317"/>
      <c r="AQ1161" s="131"/>
      <c r="AU1161" s="317"/>
      <c r="AV1161" s="390"/>
      <c r="AW1161" s="153">
        <f t="shared" ca="1" si="22"/>
        <v>53</v>
      </c>
    </row>
    <row r="1162" spans="1:49" ht="45" customHeight="1" x14ac:dyDescent="0.2">
      <c r="A1162" s="245"/>
      <c r="B1162" s="183" t="s">
        <v>55</v>
      </c>
      <c r="C1162" s="136" t="s">
        <v>3042</v>
      </c>
      <c r="D1162" s="131" t="s">
        <v>3043</v>
      </c>
      <c r="E1162" s="175" t="s">
        <v>56</v>
      </c>
      <c r="F1162" s="153" t="s">
        <v>57</v>
      </c>
      <c r="G1162" s="131" t="s">
        <v>95</v>
      </c>
      <c r="H1162" s="175" t="s">
        <v>65</v>
      </c>
      <c r="I1162" s="183" t="s">
        <v>3044</v>
      </c>
      <c r="J1162" s="173">
        <v>1</v>
      </c>
      <c r="K1162" s="326"/>
      <c r="L1162" s="339">
        <v>1</v>
      </c>
      <c r="M1162" s="183">
        <v>887</v>
      </c>
      <c r="N1162" s="153">
        <v>1973</v>
      </c>
      <c r="P1162" s="163"/>
      <c r="R1162" s="153">
        <v>1970</v>
      </c>
      <c r="S1162" s="183" t="s">
        <v>243</v>
      </c>
      <c r="T1162" s="184"/>
      <c r="U1162" s="189"/>
      <c r="V1162" s="125"/>
      <c r="W1162" s="352" t="s">
        <v>70</v>
      </c>
      <c r="X1162" s="216" t="s">
        <v>64</v>
      </c>
      <c r="Y1162" s="216" t="s">
        <v>65</v>
      </c>
      <c r="Z1162" s="129"/>
      <c r="AA1162" s="214"/>
      <c r="AB1162" s="215"/>
      <c r="AC1162" s="215"/>
      <c r="AD1162" s="216"/>
      <c r="AI1162" s="173"/>
      <c r="AJ1162" s="237">
        <v>41877</v>
      </c>
      <c r="AK1162" s="173">
        <v>2010</v>
      </c>
      <c r="AL1162" s="317"/>
      <c r="AQ1162" s="131"/>
      <c r="AU1162" s="317"/>
      <c r="AV1162" s="390"/>
      <c r="AW1162" s="153">
        <f t="shared" ca="1" si="22"/>
        <v>53</v>
      </c>
    </row>
    <row r="1163" spans="1:49" ht="45" customHeight="1" x14ac:dyDescent="0.2">
      <c r="A1163" s="245"/>
      <c r="B1163" s="183" t="s">
        <v>55</v>
      </c>
      <c r="C1163" s="136" t="s">
        <v>7888</v>
      </c>
      <c r="D1163" s="131" t="s">
        <v>3045</v>
      </c>
      <c r="E1163" s="175" t="s">
        <v>1055</v>
      </c>
      <c r="F1163" s="153" t="s">
        <v>1983</v>
      </c>
      <c r="G1163" s="131" t="s">
        <v>3046</v>
      </c>
      <c r="H1163" s="175" t="s">
        <v>65</v>
      </c>
      <c r="I1163" s="183" t="s">
        <v>3047</v>
      </c>
      <c r="J1163" s="173">
        <v>0</v>
      </c>
      <c r="K1163" s="326" t="s">
        <v>61</v>
      </c>
      <c r="L1163" s="339">
        <v>1</v>
      </c>
      <c r="M1163" s="183">
        <v>888</v>
      </c>
      <c r="N1163" s="153">
        <v>1973</v>
      </c>
      <c r="P1163" s="163"/>
      <c r="R1163" s="153">
        <v>1970</v>
      </c>
      <c r="S1163" s="183" t="s">
        <v>923</v>
      </c>
      <c r="T1163" s="184"/>
      <c r="U1163" s="189"/>
      <c r="V1163" s="125"/>
      <c r="W1163" s="352" t="s">
        <v>3048</v>
      </c>
      <c r="X1163" s="216" t="s">
        <v>64</v>
      </c>
      <c r="Y1163" s="216" t="s">
        <v>65</v>
      </c>
      <c r="Z1163" s="129"/>
      <c r="AA1163" s="214"/>
      <c r="AB1163" s="215"/>
      <c r="AC1163" s="215"/>
      <c r="AD1163" s="216"/>
      <c r="AI1163" s="173"/>
      <c r="AJ1163" s="189"/>
      <c r="AK1163" s="173"/>
      <c r="AL1163" s="317"/>
      <c r="AQ1163" s="131"/>
      <c r="AU1163" s="317"/>
      <c r="AV1163" s="390"/>
      <c r="AW1163" s="153">
        <f t="shared" ca="1" si="22"/>
        <v>53</v>
      </c>
    </row>
    <row r="1164" spans="1:49" ht="45" customHeight="1" x14ac:dyDescent="0.2">
      <c r="A1164" s="245"/>
      <c r="B1164" s="183" t="s">
        <v>55</v>
      </c>
      <c r="C1164" s="136" t="s">
        <v>3049</v>
      </c>
      <c r="D1164" s="131" t="s">
        <v>3050</v>
      </c>
      <c r="E1164" s="175" t="s">
        <v>91</v>
      </c>
      <c r="F1164" s="153" t="s">
        <v>698</v>
      </c>
      <c r="G1164" s="131" t="s">
        <v>2560</v>
      </c>
      <c r="H1164" s="175" t="s">
        <v>76</v>
      </c>
      <c r="I1164" s="183" t="s">
        <v>3051</v>
      </c>
      <c r="J1164" s="173">
        <v>1</v>
      </c>
      <c r="K1164" s="326"/>
      <c r="L1164" s="339">
        <v>1</v>
      </c>
      <c r="M1164" s="183">
        <v>889</v>
      </c>
      <c r="N1164" s="153">
        <v>1973</v>
      </c>
      <c r="O1164" s="216">
        <v>26848</v>
      </c>
      <c r="P1164" s="163" t="s">
        <v>3052</v>
      </c>
      <c r="Q1164" s="216" t="s">
        <v>1430</v>
      </c>
      <c r="R1164" s="153">
        <v>1970</v>
      </c>
      <c r="S1164" s="183" t="s">
        <v>243</v>
      </c>
      <c r="T1164" s="184"/>
      <c r="U1164" s="189"/>
      <c r="V1164" s="125"/>
      <c r="W1164" s="352" t="s">
        <v>70</v>
      </c>
      <c r="X1164" s="216" t="s">
        <v>64</v>
      </c>
      <c r="Y1164" s="216" t="s">
        <v>76</v>
      </c>
      <c r="Z1164" s="129" t="s">
        <v>890</v>
      </c>
      <c r="AA1164" s="214"/>
      <c r="AB1164" s="215"/>
      <c r="AC1164" s="215"/>
      <c r="AD1164" s="216"/>
      <c r="AI1164" s="173"/>
      <c r="AJ1164" s="216">
        <v>42838</v>
      </c>
      <c r="AK1164" s="173">
        <v>2010</v>
      </c>
      <c r="AL1164" s="317"/>
      <c r="AQ1164" s="131"/>
      <c r="AU1164" s="317"/>
      <c r="AV1164" s="390"/>
      <c r="AW1164" s="153">
        <f t="shared" ca="1" si="22"/>
        <v>53</v>
      </c>
    </row>
    <row r="1165" spans="1:49" ht="45" customHeight="1" x14ac:dyDescent="0.2">
      <c r="A1165" s="245"/>
      <c r="B1165" s="183" t="s">
        <v>55</v>
      </c>
      <c r="E1165" s="175" t="s">
        <v>91</v>
      </c>
      <c r="F1165" s="153" t="s">
        <v>92</v>
      </c>
      <c r="G1165" s="131" t="s">
        <v>855</v>
      </c>
      <c r="H1165" s="175" t="s">
        <v>65</v>
      </c>
      <c r="I1165" s="183" t="s">
        <v>3053</v>
      </c>
      <c r="J1165" s="173">
        <v>1</v>
      </c>
      <c r="K1165" s="326" t="s">
        <v>61</v>
      </c>
      <c r="L1165" s="339">
        <v>1</v>
      </c>
      <c r="M1165" s="183">
        <v>890</v>
      </c>
      <c r="N1165" s="153">
        <v>1973</v>
      </c>
      <c r="P1165" s="163"/>
      <c r="R1165" s="153">
        <v>1970</v>
      </c>
      <c r="S1165" s="183" t="s">
        <v>62</v>
      </c>
      <c r="T1165" s="184"/>
      <c r="U1165" s="189"/>
      <c r="V1165" s="125"/>
      <c r="W1165" s="352" t="s">
        <v>3054</v>
      </c>
      <c r="X1165" s="216" t="s">
        <v>64</v>
      </c>
      <c r="Y1165" s="216" t="s">
        <v>65</v>
      </c>
      <c r="Z1165" s="129"/>
      <c r="AA1165" s="214"/>
      <c r="AB1165" s="215">
        <v>27229</v>
      </c>
      <c r="AC1165" s="215">
        <v>27229</v>
      </c>
      <c r="AD1165" s="216"/>
      <c r="AE1165" s="173">
        <v>1974</v>
      </c>
      <c r="AF1165" s="173">
        <v>64</v>
      </c>
      <c r="AG1165" s="173">
        <v>1974</v>
      </c>
      <c r="AH1165" s="173">
        <v>1970</v>
      </c>
      <c r="AI1165" s="173"/>
      <c r="AJ1165" s="189"/>
      <c r="AK1165" s="173"/>
      <c r="AL1165" s="317"/>
      <c r="AM1165" s="175" t="s">
        <v>67</v>
      </c>
      <c r="AQ1165" s="131"/>
      <c r="AU1165" s="317"/>
      <c r="AV1165" s="390"/>
      <c r="AW1165" s="153">
        <f t="shared" ca="1" si="22"/>
        <v>53</v>
      </c>
    </row>
    <row r="1166" spans="1:49" ht="45" customHeight="1" x14ac:dyDescent="0.2">
      <c r="A1166" s="245"/>
      <c r="B1166" s="183" t="s">
        <v>55</v>
      </c>
      <c r="E1166" s="175" t="s">
        <v>71</v>
      </c>
      <c r="F1166" s="153" t="s">
        <v>180</v>
      </c>
      <c r="G1166" s="131" t="s">
        <v>1684</v>
      </c>
      <c r="H1166" s="175" t="s">
        <v>292</v>
      </c>
      <c r="I1166" s="183" t="s">
        <v>3055</v>
      </c>
      <c r="J1166" s="173">
        <v>1</v>
      </c>
      <c r="K1166" s="326" t="s">
        <v>61</v>
      </c>
      <c r="L1166" s="339">
        <v>1</v>
      </c>
      <c r="M1166" s="183">
        <v>891</v>
      </c>
      <c r="N1166" s="153">
        <v>1973</v>
      </c>
      <c r="P1166" s="163"/>
      <c r="R1166" s="153">
        <v>1970</v>
      </c>
      <c r="S1166" s="183" t="s">
        <v>62</v>
      </c>
      <c r="T1166" s="184"/>
      <c r="U1166" s="189"/>
      <c r="V1166" s="125"/>
      <c r="W1166" s="352" t="s">
        <v>3056</v>
      </c>
      <c r="X1166" s="216" t="s">
        <v>64</v>
      </c>
      <c r="Y1166" s="216" t="s">
        <v>292</v>
      </c>
      <c r="Z1166" s="129"/>
      <c r="AA1166" s="214">
        <v>29319</v>
      </c>
      <c r="AB1166" s="215"/>
      <c r="AC1166" s="215"/>
      <c r="AD1166" s="153"/>
      <c r="AE1166" s="173">
        <v>1978</v>
      </c>
      <c r="AF1166" s="173">
        <v>79</v>
      </c>
      <c r="AG1166" s="173">
        <v>1980</v>
      </c>
      <c r="AH1166" s="173">
        <v>1980</v>
      </c>
      <c r="AI1166" s="173"/>
      <c r="AJ1166" s="189"/>
      <c r="AK1166" s="173"/>
      <c r="AL1166" s="317"/>
      <c r="AQ1166" s="131"/>
      <c r="AR1166" s="251"/>
      <c r="AS1166" s="252"/>
      <c r="AT1166" s="252"/>
      <c r="AU1166" s="381" t="s">
        <v>1046</v>
      </c>
      <c r="AV1166" s="391"/>
      <c r="AW1166" s="153">
        <f t="shared" ca="1" si="22"/>
        <v>53</v>
      </c>
    </row>
    <row r="1167" spans="1:49" ht="45" customHeight="1" x14ac:dyDescent="0.2">
      <c r="A1167" s="245"/>
      <c r="B1167" s="183" t="s">
        <v>55</v>
      </c>
      <c r="C1167" s="136" t="s">
        <v>3057</v>
      </c>
      <c r="D1167" s="131" t="s">
        <v>3058</v>
      </c>
      <c r="E1167" s="175" t="s">
        <v>91</v>
      </c>
      <c r="F1167" s="153" t="s">
        <v>187</v>
      </c>
      <c r="G1167" s="131" t="s">
        <v>3059</v>
      </c>
      <c r="H1167" s="175" t="s">
        <v>65</v>
      </c>
      <c r="I1167" s="183" t="s">
        <v>3060</v>
      </c>
      <c r="J1167" s="173">
        <v>1</v>
      </c>
      <c r="K1167" s="327"/>
      <c r="L1167" s="339">
        <v>1</v>
      </c>
      <c r="M1167" s="183">
        <v>892</v>
      </c>
      <c r="N1167" s="153">
        <v>1973</v>
      </c>
      <c r="P1167" s="163"/>
      <c r="R1167" s="153">
        <v>1970</v>
      </c>
      <c r="S1167" s="183" t="s">
        <v>243</v>
      </c>
      <c r="T1167" s="184" t="s">
        <v>1116</v>
      </c>
      <c r="U1167" s="216">
        <v>45414</v>
      </c>
      <c r="V1167" s="125"/>
      <c r="W1167" s="352" t="s">
        <v>70</v>
      </c>
      <c r="X1167" s="216" t="s">
        <v>64</v>
      </c>
      <c r="Y1167" s="216" t="s">
        <v>65</v>
      </c>
      <c r="Z1167" s="129"/>
      <c r="AA1167" s="214"/>
      <c r="AB1167" s="215"/>
      <c r="AC1167" s="215"/>
      <c r="AD1167" s="153"/>
      <c r="AI1167" s="173"/>
      <c r="AJ1167" s="216">
        <v>45414</v>
      </c>
      <c r="AK1167" s="153">
        <v>2020</v>
      </c>
      <c r="AL1167" s="317" t="s">
        <v>7682</v>
      </c>
      <c r="AQ1167" s="131"/>
      <c r="AU1167" s="317"/>
      <c r="AV1167" s="390"/>
      <c r="AW1167" s="153">
        <f t="shared" ca="1" si="22"/>
        <v>53</v>
      </c>
    </row>
    <row r="1168" spans="1:49" ht="45" customHeight="1" x14ac:dyDescent="0.2">
      <c r="A1168" s="245"/>
      <c r="B1168" s="183" t="s">
        <v>55</v>
      </c>
      <c r="C1168" s="136" t="s">
        <v>3061</v>
      </c>
      <c r="D1168" s="131" t="s">
        <v>3062</v>
      </c>
      <c r="E1168" s="175" t="s">
        <v>91</v>
      </c>
      <c r="F1168" s="153" t="s">
        <v>92</v>
      </c>
      <c r="G1168" s="131" t="s">
        <v>837</v>
      </c>
      <c r="H1168" s="175" t="s">
        <v>65</v>
      </c>
      <c r="I1168" s="183" t="s">
        <v>3063</v>
      </c>
      <c r="J1168" s="173">
        <v>1</v>
      </c>
      <c r="K1168" s="327"/>
      <c r="L1168" s="339">
        <v>1</v>
      </c>
      <c r="M1168" s="183">
        <v>893</v>
      </c>
      <c r="N1168" s="153">
        <v>1973</v>
      </c>
      <c r="P1168" s="163"/>
      <c r="R1168" s="153">
        <v>1970</v>
      </c>
      <c r="S1168" s="183" t="s">
        <v>243</v>
      </c>
      <c r="T1168" s="184"/>
      <c r="U1168" s="189">
        <v>41381</v>
      </c>
      <c r="V1168" s="125"/>
      <c r="W1168" s="352" t="s">
        <v>70</v>
      </c>
      <c r="X1168" s="216" t="s">
        <v>64</v>
      </c>
      <c r="Y1168" s="216" t="s">
        <v>65</v>
      </c>
      <c r="Z1168" s="129"/>
      <c r="AA1168" s="214"/>
      <c r="AB1168" s="215"/>
      <c r="AC1168" s="215"/>
      <c r="AD1168" s="153"/>
      <c r="AI1168" s="173"/>
      <c r="AJ1168" s="237">
        <v>41381</v>
      </c>
      <c r="AK1168" s="173">
        <v>2010</v>
      </c>
      <c r="AL1168" s="317"/>
      <c r="AQ1168" s="131"/>
      <c r="AU1168" s="317"/>
      <c r="AV1168" s="390"/>
      <c r="AW1168" s="153">
        <f t="shared" ca="1" si="22"/>
        <v>53</v>
      </c>
    </row>
    <row r="1169" spans="1:49" ht="45" customHeight="1" x14ac:dyDescent="0.2">
      <c r="A1169" s="245"/>
      <c r="B1169" s="183" t="s">
        <v>55</v>
      </c>
      <c r="E1169" s="175" t="s">
        <v>56</v>
      </c>
      <c r="F1169" s="153" t="s">
        <v>57</v>
      </c>
      <c r="G1169" s="131" t="s">
        <v>3064</v>
      </c>
      <c r="H1169" s="175" t="s">
        <v>65</v>
      </c>
      <c r="I1169" s="183" t="s">
        <v>3065</v>
      </c>
      <c r="J1169" s="173">
        <v>1</v>
      </c>
      <c r="K1169" s="326" t="s">
        <v>61</v>
      </c>
      <c r="L1169" s="339">
        <v>1</v>
      </c>
      <c r="M1169" s="183">
        <v>894</v>
      </c>
      <c r="N1169" s="153">
        <v>1974</v>
      </c>
      <c r="P1169" s="163"/>
      <c r="R1169" s="153">
        <v>1970</v>
      </c>
      <c r="S1169" s="183" t="s">
        <v>62</v>
      </c>
      <c r="T1169" s="184"/>
      <c r="U1169" s="189"/>
      <c r="V1169" s="125"/>
      <c r="W1169" s="352" t="s">
        <v>3066</v>
      </c>
      <c r="X1169" s="216" t="s">
        <v>64</v>
      </c>
      <c r="Y1169" s="216" t="s">
        <v>65</v>
      </c>
      <c r="Z1169" s="129"/>
      <c r="AA1169" s="214"/>
      <c r="AB1169" s="215">
        <v>27295</v>
      </c>
      <c r="AC1169" s="215"/>
      <c r="AD1169" s="153"/>
      <c r="AE1169" s="173">
        <v>1974</v>
      </c>
      <c r="AF1169" s="173">
        <v>66</v>
      </c>
      <c r="AG1169" s="173">
        <v>1974</v>
      </c>
      <c r="AH1169" s="173">
        <v>1970</v>
      </c>
      <c r="AI1169" s="173"/>
      <c r="AJ1169" s="189"/>
      <c r="AK1169" s="173"/>
      <c r="AL1169" s="317"/>
      <c r="AM1169" s="175" t="s">
        <v>67</v>
      </c>
      <c r="AQ1169" s="131"/>
      <c r="AU1169" s="317"/>
      <c r="AV1169" s="390"/>
      <c r="AW1169" s="153">
        <f t="shared" ca="1" si="22"/>
        <v>52</v>
      </c>
    </row>
    <row r="1170" spans="1:49" ht="45" customHeight="1" outlineLevel="1" x14ac:dyDescent="0.2">
      <c r="A1170" s="245"/>
      <c r="B1170" s="183" t="s">
        <v>55</v>
      </c>
      <c r="E1170" s="175" t="s">
        <v>71</v>
      </c>
      <c r="F1170" s="153" t="s">
        <v>180</v>
      </c>
      <c r="G1170" s="131" t="s">
        <v>612</v>
      </c>
      <c r="H1170" s="175" t="s">
        <v>379</v>
      </c>
      <c r="I1170" s="183" t="s">
        <v>3067</v>
      </c>
      <c r="J1170" s="173">
        <v>1</v>
      </c>
      <c r="K1170" s="326" t="s">
        <v>61</v>
      </c>
      <c r="L1170" s="339">
        <v>1</v>
      </c>
      <c r="M1170" s="183">
        <v>895</v>
      </c>
      <c r="N1170" s="153">
        <v>1974</v>
      </c>
      <c r="P1170" s="163"/>
      <c r="R1170" s="153">
        <v>1970</v>
      </c>
      <c r="S1170" s="183" t="s">
        <v>62</v>
      </c>
      <c r="T1170" s="184"/>
      <c r="U1170" s="189"/>
      <c r="V1170" s="125"/>
      <c r="W1170" s="352" t="s">
        <v>3068</v>
      </c>
      <c r="X1170" s="216" t="s">
        <v>99</v>
      </c>
      <c r="Y1170" s="216" t="s">
        <v>382</v>
      </c>
      <c r="Z1170" s="129"/>
      <c r="AA1170" s="214"/>
      <c r="AB1170" s="215"/>
      <c r="AC1170" s="215">
        <v>27144</v>
      </c>
      <c r="AD1170" s="216"/>
      <c r="AG1170" s="173">
        <v>1974</v>
      </c>
      <c r="AH1170" s="173">
        <v>1970</v>
      </c>
      <c r="AI1170" s="173"/>
      <c r="AJ1170" s="189"/>
      <c r="AK1170" s="173"/>
      <c r="AL1170" s="317"/>
      <c r="AM1170" s="175" t="s">
        <v>67</v>
      </c>
      <c r="AO1170" s="153" t="s">
        <v>67</v>
      </c>
      <c r="AQ1170" s="131"/>
      <c r="AU1170" s="317"/>
      <c r="AV1170" s="390"/>
      <c r="AW1170" s="153">
        <f t="shared" ca="1" si="22"/>
        <v>52</v>
      </c>
    </row>
    <row r="1171" spans="1:49" ht="45" customHeight="1" outlineLevel="1" x14ac:dyDescent="0.2">
      <c r="A1171" s="245"/>
      <c r="B1171" s="183" t="s">
        <v>55</v>
      </c>
      <c r="C1171" s="136" t="s">
        <v>7887</v>
      </c>
      <c r="D1171" s="131" t="s">
        <v>3069</v>
      </c>
      <c r="E1171" s="175" t="s">
        <v>71</v>
      </c>
      <c r="F1171" s="153" t="s">
        <v>180</v>
      </c>
      <c r="G1171" s="131" t="s">
        <v>181</v>
      </c>
      <c r="H1171" s="175" t="s">
        <v>65</v>
      </c>
      <c r="I1171" s="183" t="s">
        <v>3070</v>
      </c>
      <c r="J1171" s="173">
        <v>1</v>
      </c>
      <c r="K1171" s="326" t="s">
        <v>61</v>
      </c>
      <c r="L1171" s="339">
        <v>1</v>
      </c>
      <c r="M1171" s="183">
        <v>896</v>
      </c>
      <c r="N1171" s="153">
        <v>1974</v>
      </c>
      <c r="P1171" s="163"/>
      <c r="R1171" s="153">
        <v>1970</v>
      </c>
      <c r="S1171" s="183" t="s">
        <v>62</v>
      </c>
      <c r="T1171" s="184"/>
      <c r="U1171" s="189"/>
      <c r="V1171" s="125"/>
      <c r="W1171" s="352" t="s">
        <v>2957</v>
      </c>
      <c r="X1171" s="216" t="s">
        <v>64</v>
      </c>
      <c r="Y1171" s="216" t="s">
        <v>65</v>
      </c>
      <c r="Z1171" s="129"/>
      <c r="AA1171" s="214"/>
      <c r="AB1171" s="215">
        <v>42527</v>
      </c>
      <c r="AC1171" s="215">
        <v>42527</v>
      </c>
      <c r="AD1171" s="216"/>
      <c r="AE1171" s="173">
        <v>1999</v>
      </c>
      <c r="AF1171" s="173">
        <v>20</v>
      </c>
      <c r="AG1171" s="173">
        <v>2016</v>
      </c>
      <c r="AH1171" s="173">
        <v>2010</v>
      </c>
      <c r="AI1171" s="173"/>
      <c r="AJ1171" s="189"/>
      <c r="AK1171" s="173"/>
      <c r="AL1171" s="317" t="s">
        <v>3071</v>
      </c>
      <c r="AM1171" s="175" t="s">
        <v>67</v>
      </c>
      <c r="AQ1171" s="131"/>
      <c r="AU1171" s="317"/>
      <c r="AV1171" s="390"/>
      <c r="AW1171" s="153">
        <f t="shared" ref="AW1171:AW1232" ca="1" si="23">IF(N1171&lt;&gt;0,(YEAR( TODAY())-N1171),(""))</f>
        <v>52</v>
      </c>
    </row>
    <row r="1172" spans="1:49" ht="45" customHeight="1" x14ac:dyDescent="0.2">
      <c r="A1172" s="245"/>
      <c r="B1172" s="183" t="s">
        <v>55</v>
      </c>
      <c r="C1172" s="136" t="s">
        <v>1371</v>
      </c>
      <c r="E1172" s="175" t="s">
        <v>91</v>
      </c>
      <c r="F1172" s="153" t="s">
        <v>92</v>
      </c>
      <c r="G1172" s="131" t="s">
        <v>1034</v>
      </c>
      <c r="H1172" s="175" t="s">
        <v>65</v>
      </c>
      <c r="I1172" s="183" t="s">
        <v>3072</v>
      </c>
      <c r="J1172" s="173">
        <v>1</v>
      </c>
      <c r="K1172" s="326"/>
      <c r="L1172" s="339">
        <v>1</v>
      </c>
      <c r="M1172" s="183">
        <v>897</v>
      </c>
      <c r="N1172" s="153">
        <v>1974</v>
      </c>
      <c r="P1172" s="163"/>
      <c r="R1172" s="153">
        <v>1970</v>
      </c>
      <c r="S1172" s="183" t="s">
        <v>243</v>
      </c>
      <c r="T1172" s="184"/>
      <c r="U1172" s="189">
        <v>36283</v>
      </c>
      <c r="V1172" s="125"/>
      <c r="W1172" s="352" t="s">
        <v>70</v>
      </c>
      <c r="X1172" s="216" t="s">
        <v>64</v>
      </c>
      <c r="Y1172" s="216" t="s">
        <v>65</v>
      </c>
      <c r="Z1172" s="129"/>
      <c r="AA1172" s="214"/>
      <c r="AB1172" s="215"/>
      <c r="AC1172" s="215"/>
      <c r="AD1172" s="216"/>
      <c r="AI1172" s="173"/>
      <c r="AJ1172" s="216">
        <v>36283</v>
      </c>
      <c r="AK1172" s="173">
        <v>1990</v>
      </c>
      <c r="AL1172" s="317"/>
      <c r="AQ1172" s="131"/>
      <c r="AU1172" s="317"/>
      <c r="AV1172" s="390"/>
      <c r="AW1172" s="153">
        <f t="shared" ca="1" si="23"/>
        <v>52</v>
      </c>
    </row>
    <row r="1173" spans="1:49" ht="45" customHeight="1" x14ac:dyDescent="0.2">
      <c r="A1173" s="245"/>
      <c r="B1173" s="183" t="s">
        <v>55</v>
      </c>
      <c r="E1173" s="175" t="s">
        <v>91</v>
      </c>
      <c r="F1173" s="153" t="s">
        <v>92</v>
      </c>
      <c r="G1173" s="131" t="s">
        <v>93</v>
      </c>
      <c r="H1173" s="175" t="s">
        <v>59</v>
      </c>
      <c r="I1173" s="183" t="s">
        <v>3073</v>
      </c>
      <c r="J1173" s="173">
        <v>1</v>
      </c>
      <c r="K1173" s="326" t="s">
        <v>61</v>
      </c>
      <c r="L1173" s="339">
        <v>1</v>
      </c>
      <c r="M1173" s="183">
        <v>898</v>
      </c>
      <c r="N1173" s="153">
        <v>1974</v>
      </c>
      <c r="P1173" s="163"/>
      <c r="R1173" s="153">
        <v>1970</v>
      </c>
      <c r="S1173" s="183" t="s">
        <v>62</v>
      </c>
      <c r="T1173" s="184"/>
      <c r="U1173" s="189"/>
      <c r="V1173" s="125"/>
      <c r="W1173" s="352" t="s">
        <v>3074</v>
      </c>
      <c r="X1173" s="216" t="s">
        <v>64</v>
      </c>
      <c r="Y1173" s="216" t="s">
        <v>65</v>
      </c>
      <c r="Z1173" s="129"/>
      <c r="AA1173" s="214">
        <v>27295</v>
      </c>
      <c r="AB1173" s="215">
        <v>27295</v>
      </c>
      <c r="AC1173" s="215">
        <v>27295</v>
      </c>
      <c r="AD1173" s="216"/>
      <c r="AE1173" s="173">
        <v>1974</v>
      </c>
      <c r="AF1173" s="173">
        <v>66</v>
      </c>
      <c r="AG1173" s="173">
        <v>1974</v>
      </c>
      <c r="AH1173" s="173">
        <v>1970</v>
      </c>
      <c r="AI1173" s="173"/>
      <c r="AJ1173" s="189"/>
      <c r="AK1173" s="173"/>
      <c r="AL1173" s="317"/>
      <c r="AM1173" s="175" t="s">
        <v>67</v>
      </c>
      <c r="AQ1173" s="131"/>
      <c r="AU1173" s="131" t="s">
        <v>3075</v>
      </c>
      <c r="AV1173" s="390"/>
      <c r="AW1173" s="153">
        <f t="shared" ca="1" si="23"/>
        <v>52</v>
      </c>
    </row>
    <row r="1174" spans="1:49" ht="45" customHeight="1" x14ac:dyDescent="0.2">
      <c r="A1174" s="245"/>
      <c r="B1174" s="183" t="s">
        <v>55</v>
      </c>
      <c r="E1174" s="175" t="s">
        <v>91</v>
      </c>
      <c r="F1174" s="153" t="s">
        <v>92</v>
      </c>
      <c r="G1174" s="131" t="s">
        <v>93</v>
      </c>
      <c r="H1174" s="175" t="s">
        <v>59</v>
      </c>
      <c r="I1174" s="183" t="s">
        <v>3076</v>
      </c>
      <c r="J1174" s="173">
        <v>1</v>
      </c>
      <c r="K1174" s="326" t="s">
        <v>61</v>
      </c>
      <c r="L1174" s="339">
        <v>0</v>
      </c>
      <c r="M1174" s="183">
        <v>898</v>
      </c>
      <c r="N1174" s="153">
        <v>1974</v>
      </c>
      <c r="P1174" s="163"/>
      <c r="R1174" s="153">
        <v>1970</v>
      </c>
      <c r="S1174" s="183" t="s">
        <v>62</v>
      </c>
      <c r="T1174" s="184"/>
      <c r="U1174" s="189"/>
      <c r="V1174" s="125"/>
      <c r="W1174" s="352" t="s">
        <v>3077</v>
      </c>
      <c r="X1174" s="216" t="s">
        <v>64</v>
      </c>
      <c r="Y1174" s="216" t="s">
        <v>65</v>
      </c>
      <c r="Z1174" s="129"/>
      <c r="AA1174" s="214">
        <v>27295</v>
      </c>
      <c r="AB1174" s="215">
        <v>27295</v>
      </c>
      <c r="AC1174" s="215">
        <v>27295</v>
      </c>
      <c r="AD1174" s="216"/>
      <c r="AE1174" s="173">
        <v>1974</v>
      </c>
      <c r="AF1174" s="173">
        <v>66</v>
      </c>
      <c r="AG1174" s="173">
        <v>1974</v>
      </c>
      <c r="AH1174" s="173">
        <v>1970</v>
      </c>
      <c r="AI1174" s="173"/>
      <c r="AJ1174" s="189"/>
      <c r="AK1174" s="173"/>
      <c r="AL1174" s="317"/>
      <c r="AM1174" s="175" t="s">
        <v>67</v>
      </c>
      <c r="AQ1174" s="131"/>
      <c r="AU1174" s="131" t="s">
        <v>3075</v>
      </c>
      <c r="AV1174" s="390"/>
      <c r="AW1174" s="153">
        <f t="shared" ca="1" si="23"/>
        <v>52</v>
      </c>
    </row>
    <row r="1175" spans="1:49" ht="45" customHeight="1" x14ac:dyDescent="0.2">
      <c r="A1175" s="245"/>
      <c r="B1175" s="183" t="s">
        <v>55</v>
      </c>
      <c r="E1175" s="253" t="s">
        <v>91</v>
      </c>
      <c r="F1175" s="157" t="s">
        <v>92</v>
      </c>
      <c r="G1175" s="156" t="s">
        <v>786</v>
      </c>
      <c r="H1175" s="253" t="s">
        <v>76</v>
      </c>
      <c r="I1175" s="185" t="s">
        <v>3078</v>
      </c>
      <c r="J1175" s="196">
        <v>1</v>
      </c>
      <c r="K1175" s="329" t="s">
        <v>61</v>
      </c>
      <c r="L1175" s="342">
        <v>1</v>
      </c>
      <c r="M1175" s="185">
        <v>899</v>
      </c>
      <c r="N1175" s="157">
        <v>1974</v>
      </c>
      <c r="O1175" s="231"/>
      <c r="P1175" s="186"/>
      <c r="Q1175" s="231"/>
      <c r="R1175" s="157">
        <v>1970</v>
      </c>
      <c r="S1175" s="185" t="s">
        <v>62</v>
      </c>
      <c r="T1175" s="184"/>
      <c r="U1175" s="285"/>
      <c r="V1175" s="343"/>
      <c r="W1175" s="253" t="s">
        <v>3079</v>
      </c>
      <c r="X1175" s="231" t="s">
        <v>64</v>
      </c>
      <c r="Y1175" s="231" t="s">
        <v>76</v>
      </c>
      <c r="Z1175" s="130" t="s">
        <v>266</v>
      </c>
      <c r="AA1175" s="214">
        <v>27144</v>
      </c>
      <c r="AB1175" s="215"/>
      <c r="AC1175" s="215">
        <v>27144</v>
      </c>
      <c r="AD1175" s="216"/>
      <c r="AE1175" s="173">
        <v>1974</v>
      </c>
      <c r="AF1175" s="173">
        <v>63</v>
      </c>
      <c r="AG1175" s="173">
        <v>1974</v>
      </c>
      <c r="AH1175" s="173">
        <v>1970</v>
      </c>
      <c r="AI1175" s="173"/>
      <c r="AJ1175" s="189"/>
      <c r="AK1175" s="173"/>
      <c r="AL1175" s="317"/>
      <c r="AM1175" s="175" t="s">
        <v>67</v>
      </c>
      <c r="AQ1175" s="131"/>
      <c r="AU1175" s="317" t="s">
        <v>3080</v>
      </c>
      <c r="AV1175" s="390"/>
      <c r="AW1175" s="153">
        <f t="shared" ca="1" si="23"/>
        <v>52</v>
      </c>
    </row>
    <row r="1176" spans="1:49" ht="45" customHeight="1" outlineLevel="1" x14ac:dyDescent="0.2">
      <c r="A1176" s="245"/>
      <c r="B1176" s="183" t="s">
        <v>55</v>
      </c>
      <c r="C1176" s="136" t="s">
        <v>3081</v>
      </c>
      <c r="E1176" s="175" t="s">
        <v>71</v>
      </c>
      <c r="F1176" s="153" t="s">
        <v>180</v>
      </c>
      <c r="G1176" s="131" t="s">
        <v>181</v>
      </c>
      <c r="H1176" s="175" t="s">
        <v>65</v>
      </c>
      <c r="I1176" s="203" t="s">
        <v>3082</v>
      </c>
      <c r="J1176" s="173">
        <v>1</v>
      </c>
      <c r="K1176" s="326"/>
      <c r="L1176" s="339">
        <v>1</v>
      </c>
      <c r="M1176" s="183">
        <v>900</v>
      </c>
      <c r="N1176" s="153">
        <v>1974</v>
      </c>
      <c r="P1176" s="163"/>
      <c r="R1176" s="153">
        <v>1970</v>
      </c>
      <c r="S1176" s="183" t="s">
        <v>243</v>
      </c>
      <c r="T1176" s="184"/>
      <c r="U1176" s="189"/>
      <c r="V1176" s="125"/>
      <c r="W1176" s="352" t="s">
        <v>70</v>
      </c>
      <c r="X1176" s="216" t="s">
        <v>64</v>
      </c>
      <c r="Y1176" s="216" t="s">
        <v>65</v>
      </c>
      <c r="Z1176" s="129"/>
      <c r="AA1176" s="214"/>
      <c r="AB1176" s="215"/>
      <c r="AC1176" s="215"/>
      <c r="AD1176" s="216"/>
      <c r="AE1176" s="173">
        <v>1975</v>
      </c>
      <c r="AF1176" s="173">
        <v>70.709999999999994</v>
      </c>
      <c r="AI1176" s="173"/>
      <c r="AJ1176" s="237">
        <v>36290</v>
      </c>
      <c r="AK1176" s="173">
        <v>1990</v>
      </c>
      <c r="AL1176" s="321" t="s">
        <v>3083</v>
      </c>
      <c r="AQ1176" s="131"/>
      <c r="AU1176" s="317"/>
      <c r="AV1176" s="390"/>
      <c r="AW1176" s="153">
        <f t="shared" ca="1" si="23"/>
        <v>52</v>
      </c>
    </row>
    <row r="1177" spans="1:49" ht="45" customHeight="1" outlineLevel="1" x14ac:dyDescent="0.2">
      <c r="A1177" s="245"/>
      <c r="B1177" s="183" t="s">
        <v>55</v>
      </c>
      <c r="C1177" s="136" t="s">
        <v>3057</v>
      </c>
      <c r="D1177" s="131" t="s">
        <v>3084</v>
      </c>
      <c r="E1177" s="175" t="s">
        <v>91</v>
      </c>
      <c r="F1177" s="153" t="s">
        <v>187</v>
      </c>
      <c r="G1177" s="131" t="s">
        <v>2229</v>
      </c>
      <c r="H1177" s="175" t="s">
        <v>59</v>
      </c>
      <c r="I1177" s="183" t="s">
        <v>3085</v>
      </c>
      <c r="J1177" s="173">
        <v>1</v>
      </c>
      <c r="K1177" s="327"/>
      <c r="L1177" s="339">
        <v>1</v>
      </c>
      <c r="M1177" s="183">
        <v>901</v>
      </c>
      <c r="N1177" s="153">
        <v>1974</v>
      </c>
      <c r="P1177" s="163"/>
      <c r="R1177" s="153">
        <v>1970</v>
      </c>
      <c r="S1177" s="183" t="s">
        <v>243</v>
      </c>
      <c r="T1177" s="184"/>
      <c r="U1177" s="216">
        <v>43992</v>
      </c>
      <c r="V1177" s="125"/>
      <c r="W1177" s="352" t="s">
        <v>70</v>
      </c>
      <c r="X1177" s="216" t="s">
        <v>64</v>
      </c>
      <c r="Y1177" s="216" t="s">
        <v>65</v>
      </c>
      <c r="Z1177" s="129" t="s">
        <v>66</v>
      </c>
      <c r="AA1177" s="214"/>
      <c r="AB1177" s="215"/>
      <c r="AC1177" s="215"/>
      <c r="AD1177" s="153"/>
      <c r="AI1177" s="173"/>
      <c r="AJ1177" s="216">
        <v>43992</v>
      </c>
      <c r="AK1177" s="173">
        <v>2020</v>
      </c>
      <c r="AL1177" s="317"/>
      <c r="AQ1177" s="131"/>
      <c r="AU1177" s="317"/>
      <c r="AV1177" s="390"/>
      <c r="AW1177" s="153">
        <f t="shared" ca="1" si="23"/>
        <v>52</v>
      </c>
    </row>
    <row r="1178" spans="1:49" ht="45" customHeight="1" x14ac:dyDescent="0.2">
      <c r="A1178" s="245"/>
      <c r="B1178" s="183" t="s">
        <v>55</v>
      </c>
      <c r="C1178" s="136" t="s">
        <v>3086</v>
      </c>
      <c r="D1178" s="131" t="s">
        <v>3087</v>
      </c>
      <c r="E1178" s="175" t="s">
        <v>91</v>
      </c>
      <c r="F1178" s="153" t="s">
        <v>92</v>
      </c>
      <c r="G1178" s="131" t="s">
        <v>1902</v>
      </c>
      <c r="H1178" s="175" t="s">
        <v>59</v>
      </c>
      <c r="I1178" s="183" t="s">
        <v>3088</v>
      </c>
      <c r="J1178" s="173">
        <v>1</v>
      </c>
      <c r="K1178" s="326"/>
      <c r="L1178" s="339">
        <v>1</v>
      </c>
      <c r="M1178" s="183">
        <v>902</v>
      </c>
      <c r="N1178" s="153">
        <v>1974</v>
      </c>
      <c r="O1178" s="216">
        <v>27114</v>
      </c>
      <c r="P1178" s="163" t="s">
        <v>3089</v>
      </c>
      <c r="Q1178" s="216" t="s">
        <v>1430</v>
      </c>
      <c r="R1178" s="153">
        <v>1970</v>
      </c>
      <c r="S1178" s="183" t="s">
        <v>243</v>
      </c>
      <c r="T1178" s="184"/>
      <c r="U1178" s="189">
        <v>41953</v>
      </c>
      <c r="V1178" s="125"/>
      <c r="W1178" s="352" t="s">
        <v>70</v>
      </c>
      <c r="X1178" s="216" t="s">
        <v>64</v>
      </c>
      <c r="Y1178" s="216" t="s">
        <v>65</v>
      </c>
      <c r="Z1178" s="129" t="s">
        <v>66</v>
      </c>
      <c r="AA1178" s="214"/>
      <c r="AB1178" s="215"/>
      <c r="AC1178" s="215"/>
      <c r="AD1178" s="216"/>
      <c r="AI1178" s="173"/>
      <c r="AJ1178" s="237">
        <v>41953</v>
      </c>
      <c r="AK1178" s="173">
        <v>2010</v>
      </c>
      <c r="AL1178" s="317"/>
      <c r="AQ1178" s="131"/>
      <c r="AU1178" s="317"/>
      <c r="AV1178" s="390"/>
      <c r="AW1178" s="153">
        <f t="shared" ca="1" si="23"/>
        <v>52</v>
      </c>
    </row>
    <row r="1179" spans="1:49" ht="45" customHeight="1" x14ac:dyDescent="0.2">
      <c r="A1179" s="245"/>
      <c r="B1179" s="183" t="s">
        <v>55</v>
      </c>
      <c r="C1179" s="136" t="s">
        <v>3086</v>
      </c>
      <c r="D1179" s="131" t="s">
        <v>3087</v>
      </c>
      <c r="E1179" s="175" t="s">
        <v>91</v>
      </c>
      <c r="F1179" s="153" t="s">
        <v>92</v>
      </c>
      <c r="G1179" s="131" t="s">
        <v>1902</v>
      </c>
      <c r="H1179" s="175" t="s">
        <v>59</v>
      </c>
      <c r="I1179" s="183" t="s">
        <v>3090</v>
      </c>
      <c r="J1179" s="173">
        <v>1</v>
      </c>
      <c r="L1179" s="339">
        <v>0</v>
      </c>
      <c r="M1179" s="183">
        <v>902</v>
      </c>
      <c r="N1179" s="153">
        <v>1974</v>
      </c>
      <c r="O1179" s="216">
        <v>27114</v>
      </c>
      <c r="P1179" s="163" t="s">
        <v>3089</v>
      </c>
      <c r="Q1179" s="216" t="s">
        <v>1430</v>
      </c>
      <c r="R1179" s="153">
        <v>1970</v>
      </c>
      <c r="S1179" s="183" t="s">
        <v>243</v>
      </c>
      <c r="T1179" s="184"/>
      <c r="U1179" s="189">
        <v>41953</v>
      </c>
      <c r="V1179" s="125"/>
      <c r="W1179" s="352" t="s">
        <v>70</v>
      </c>
      <c r="X1179" s="216" t="s">
        <v>64</v>
      </c>
      <c r="Y1179" s="216" t="s">
        <v>65</v>
      </c>
      <c r="Z1179" s="129" t="s">
        <v>66</v>
      </c>
      <c r="AJ1179" s="237">
        <v>41953</v>
      </c>
      <c r="AK1179" s="173">
        <v>2010</v>
      </c>
      <c r="AL1179" s="317"/>
      <c r="AQ1179" s="131"/>
      <c r="AU1179" s="317"/>
      <c r="AV1179" s="390"/>
      <c r="AW1179" s="153">
        <f t="shared" ca="1" si="23"/>
        <v>52</v>
      </c>
    </row>
    <row r="1180" spans="1:49" ht="45" customHeight="1" x14ac:dyDescent="0.2">
      <c r="A1180" s="245"/>
      <c r="B1180" s="183" t="s">
        <v>55</v>
      </c>
      <c r="C1180" s="136" t="s">
        <v>3086</v>
      </c>
      <c r="D1180" s="131" t="s">
        <v>3087</v>
      </c>
      <c r="E1180" s="175" t="s">
        <v>91</v>
      </c>
      <c r="F1180" s="153" t="s">
        <v>92</v>
      </c>
      <c r="G1180" s="131" t="s">
        <v>1902</v>
      </c>
      <c r="H1180" s="175" t="s">
        <v>59</v>
      </c>
      <c r="I1180" s="183" t="s">
        <v>3091</v>
      </c>
      <c r="J1180" s="173">
        <v>1</v>
      </c>
      <c r="L1180" s="339">
        <v>0</v>
      </c>
      <c r="M1180" s="183">
        <v>902</v>
      </c>
      <c r="N1180" s="153">
        <v>1974</v>
      </c>
      <c r="O1180" s="216">
        <v>27114</v>
      </c>
      <c r="P1180" s="163" t="s">
        <v>3089</v>
      </c>
      <c r="Q1180" s="216" t="s">
        <v>1430</v>
      </c>
      <c r="R1180" s="153">
        <v>1970</v>
      </c>
      <c r="S1180" s="183" t="s">
        <v>243</v>
      </c>
      <c r="T1180" s="184"/>
      <c r="U1180" s="189">
        <v>41953</v>
      </c>
      <c r="V1180" s="125"/>
      <c r="W1180" s="352" t="s">
        <v>70</v>
      </c>
      <c r="X1180" s="216" t="s">
        <v>64</v>
      </c>
      <c r="Y1180" s="216" t="s">
        <v>65</v>
      </c>
      <c r="Z1180" s="129" t="s">
        <v>66</v>
      </c>
      <c r="AJ1180" s="237">
        <v>41953</v>
      </c>
      <c r="AK1180" s="173">
        <v>2010</v>
      </c>
      <c r="AL1180" s="317"/>
      <c r="AQ1180" s="131"/>
      <c r="AU1180" s="317"/>
      <c r="AV1180" s="390"/>
      <c r="AW1180" s="153">
        <f t="shared" ca="1" si="23"/>
        <v>52</v>
      </c>
    </row>
    <row r="1181" spans="1:49" ht="45" customHeight="1" x14ac:dyDescent="0.2">
      <c r="A1181" s="245"/>
      <c r="B1181" s="183" t="s">
        <v>55</v>
      </c>
      <c r="C1181" s="136" t="s">
        <v>3086</v>
      </c>
      <c r="D1181" s="131" t="s">
        <v>3087</v>
      </c>
      <c r="E1181" s="175" t="s">
        <v>91</v>
      </c>
      <c r="F1181" s="153" t="s">
        <v>92</v>
      </c>
      <c r="G1181" s="131" t="s">
        <v>1902</v>
      </c>
      <c r="H1181" s="175" t="s">
        <v>59</v>
      </c>
      <c r="I1181" s="183" t="s">
        <v>3092</v>
      </c>
      <c r="J1181" s="173">
        <v>1</v>
      </c>
      <c r="L1181" s="339">
        <v>0</v>
      </c>
      <c r="M1181" s="183">
        <v>902</v>
      </c>
      <c r="N1181" s="153">
        <v>1974</v>
      </c>
      <c r="O1181" s="216">
        <v>27114</v>
      </c>
      <c r="P1181" s="163" t="s">
        <v>3089</v>
      </c>
      <c r="Q1181" s="216" t="s">
        <v>1430</v>
      </c>
      <c r="R1181" s="153">
        <v>1970</v>
      </c>
      <c r="S1181" s="183" t="s">
        <v>243</v>
      </c>
      <c r="T1181" s="184"/>
      <c r="U1181" s="189">
        <v>41953</v>
      </c>
      <c r="V1181" s="125"/>
      <c r="W1181" s="352" t="s">
        <v>70</v>
      </c>
      <c r="X1181" s="216" t="s">
        <v>64</v>
      </c>
      <c r="Y1181" s="216" t="s">
        <v>65</v>
      </c>
      <c r="Z1181" s="129" t="s">
        <v>66</v>
      </c>
      <c r="AB1181" s="153"/>
      <c r="AC1181" s="153"/>
      <c r="AJ1181" s="237">
        <v>41953</v>
      </c>
      <c r="AK1181" s="173">
        <v>2010</v>
      </c>
      <c r="AL1181" s="317"/>
      <c r="AQ1181" s="131"/>
      <c r="AU1181" s="317"/>
      <c r="AV1181" s="390"/>
      <c r="AW1181" s="153">
        <f t="shared" ca="1" si="23"/>
        <v>52</v>
      </c>
    </row>
    <row r="1182" spans="1:49" ht="45" customHeight="1" x14ac:dyDescent="0.2">
      <c r="A1182" s="245"/>
      <c r="B1182" s="183" t="s">
        <v>55</v>
      </c>
      <c r="C1182" s="136" t="s">
        <v>3086</v>
      </c>
      <c r="D1182" s="131" t="s">
        <v>3087</v>
      </c>
      <c r="E1182" s="175" t="s">
        <v>91</v>
      </c>
      <c r="F1182" s="153" t="s">
        <v>92</v>
      </c>
      <c r="G1182" s="131" t="s">
        <v>1902</v>
      </c>
      <c r="H1182" s="175" t="s">
        <v>487</v>
      </c>
      <c r="I1182" s="183" t="s">
        <v>3093</v>
      </c>
      <c r="J1182" s="173">
        <v>1</v>
      </c>
      <c r="L1182" s="339">
        <v>0</v>
      </c>
      <c r="M1182" s="183">
        <v>902</v>
      </c>
      <c r="N1182" s="153">
        <v>1974</v>
      </c>
      <c r="O1182" s="216">
        <v>27114</v>
      </c>
      <c r="P1182" s="163" t="s">
        <v>3089</v>
      </c>
      <c r="Q1182" s="216" t="s">
        <v>1430</v>
      </c>
      <c r="R1182" s="153">
        <v>1970</v>
      </c>
      <c r="S1182" s="183" t="s">
        <v>243</v>
      </c>
      <c r="T1182" s="184"/>
      <c r="U1182" s="189">
        <v>41953</v>
      </c>
      <c r="V1182" s="125"/>
      <c r="W1182" s="352" t="s">
        <v>70</v>
      </c>
      <c r="X1182" s="216" t="s">
        <v>64</v>
      </c>
      <c r="Y1182" s="216" t="s">
        <v>490</v>
      </c>
      <c r="Z1182" s="129"/>
      <c r="AJ1182" s="237">
        <v>41953</v>
      </c>
      <c r="AK1182" s="173">
        <v>2010</v>
      </c>
      <c r="AL1182" s="317"/>
      <c r="AQ1182" s="131"/>
      <c r="AU1182" s="317"/>
      <c r="AV1182" s="390"/>
      <c r="AW1182" s="153">
        <f t="shared" ca="1" si="23"/>
        <v>52</v>
      </c>
    </row>
    <row r="1183" spans="1:49" ht="45" customHeight="1" x14ac:dyDescent="0.2">
      <c r="A1183" s="245"/>
      <c r="B1183" s="183" t="s">
        <v>55</v>
      </c>
      <c r="C1183" s="136" t="s">
        <v>3086</v>
      </c>
      <c r="D1183" s="131" t="s">
        <v>3087</v>
      </c>
      <c r="E1183" s="175" t="s">
        <v>91</v>
      </c>
      <c r="F1183" s="153" t="s">
        <v>92</v>
      </c>
      <c r="G1183" s="131" t="s">
        <v>1902</v>
      </c>
      <c r="H1183" s="175" t="s">
        <v>59</v>
      </c>
      <c r="I1183" s="183" t="s">
        <v>3094</v>
      </c>
      <c r="J1183" s="173">
        <v>1</v>
      </c>
      <c r="L1183" s="339">
        <v>0</v>
      </c>
      <c r="M1183" s="183">
        <v>902</v>
      </c>
      <c r="N1183" s="153">
        <v>1974</v>
      </c>
      <c r="O1183" s="216">
        <v>27114</v>
      </c>
      <c r="P1183" s="163" t="s">
        <v>3089</v>
      </c>
      <c r="Q1183" s="216" t="s">
        <v>1430</v>
      </c>
      <c r="R1183" s="153">
        <v>1970</v>
      </c>
      <c r="S1183" s="183" t="s">
        <v>243</v>
      </c>
      <c r="T1183" s="184"/>
      <c r="U1183" s="189">
        <v>41953</v>
      </c>
      <c r="V1183" s="125"/>
      <c r="W1183" s="352" t="s">
        <v>70</v>
      </c>
      <c r="X1183" s="216" t="s">
        <v>64</v>
      </c>
      <c r="Y1183" s="216" t="s">
        <v>65</v>
      </c>
      <c r="Z1183" s="129" t="s">
        <v>66</v>
      </c>
      <c r="AJ1183" s="237">
        <v>41953</v>
      </c>
      <c r="AK1183" s="173">
        <v>2010</v>
      </c>
      <c r="AL1183" s="317"/>
      <c r="AQ1183" s="131"/>
      <c r="AU1183" s="317"/>
      <c r="AV1183" s="390"/>
      <c r="AW1183" s="153">
        <f t="shared" ca="1" si="23"/>
        <v>52</v>
      </c>
    </row>
    <row r="1184" spans="1:49" ht="45" customHeight="1" x14ac:dyDescent="0.2">
      <c r="A1184" s="245"/>
      <c r="B1184" s="183" t="s">
        <v>55</v>
      </c>
      <c r="C1184" s="136" t="s">
        <v>3086</v>
      </c>
      <c r="D1184" s="131" t="s">
        <v>3087</v>
      </c>
      <c r="E1184" s="175" t="s">
        <v>91</v>
      </c>
      <c r="F1184" s="153" t="s">
        <v>92</v>
      </c>
      <c r="G1184" s="131" t="s">
        <v>1902</v>
      </c>
      <c r="H1184" s="175" t="s">
        <v>65</v>
      </c>
      <c r="I1184" s="183" t="s">
        <v>3095</v>
      </c>
      <c r="J1184" s="173">
        <v>1</v>
      </c>
      <c r="L1184" s="339">
        <v>0</v>
      </c>
      <c r="M1184" s="183">
        <v>902</v>
      </c>
      <c r="N1184" s="153">
        <v>1974</v>
      </c>
      <c r="O1184" s="216">
        <v>27114</v>
      </c>
      <c r="P1184" s="163" t="s">
        <v>3089</v>
      </c>
      <c r="Q1184" s="216" t="s">
        <v>1430</v>
      </c>
      <c r="R1184" s="153">
        <v>1970</v>
      </c>
      <c r="S1184" s="183" t="s">
        <v>243</v>
      </c>
      <c r="T1184" s="184"/>
      <c r="U1184" s="189">
        <v>41953</v>
      </c>
      <c r="V1184" s="125"/>
      <c r="W1184" s="352" t="s">
        <v>70</v>
      </c>
      <c r="X1184" s="216" t="s">
        <v>64</v>
      </c>
      <c r="Y1184" s="216" t="s">
        <v>65</v>
      </c>
      <c r="Z1184" s="129"/>
      <c r="AJ1184" s="237">
        <v>41953</v>
      </c>
      <c r="AK1184" s="173">
        <v>2010</v>
      </c>
      <c r="AL1184" s="317"/>
      <c r="AQ1184" s="131"/>
      <c r="AU1184" s="317"/>
      <c r="AV1184" s="390"/>
      <c r="AW1184" s="153">
        <f t="shared" ca="1" si="23"/>
        <v>52</v>
      </c>
    </row>
    <row r="1185" spans="1:49" ht="45" customHeight="1" x14ac:dyDescent="0.2">
      <c r="A1185" s="245"/>
      <c r="B1185" s="183" t="s">
        <v>55</v>
      </c>
      <c r="C1185" s="136" t="s">
        <v>3086</v>
      </c>
      <c r="D1185" s="131" t="s">
        <v>3087</v>
      </c>
      <c r="E1185" s="175" t="s">
        <v>91</v>
      </c>
      <c r="F1185" s="153" t="s">
        <v>92</v>
      </c>
      <c r="G1185" s="131" t="s">
        <v>1902</v>
      </c>
      <c r="H1185" s="175" t="s">
        <v>59</v>
      </c>
      <c r="I1185" s="183" t="s">
        <v>3096</v>
      </c>
      <c r="J1185" s="173">
        <v>1</v>
      </c>
      <c r="L1185" s="339">
        <v>0</v>
      </c>
      <c r="M1185" s="183">
        <v>902</v>
      </c>
      <c r="N1185" s="153">
        <v>1974</v>
      </c>
      <c r="O1185" s="216">
        <v>27114</v>
      </c>
      <c r="P1185" s="163" t="s">
        <v>3089</v>
      </c>
      <c r="Q1185" s="216" t="s">
        <v>1430</v>
      </c>
      <c r="R1185" s="153">
        <v>1970</v>
      </c>
      <c r="S1185" s="183" t="s">
        <v>243</v>
      </c>
      <c r="T1185" s="184"/>
      <c r="U1185" s="189">
        <v>41953</v>
      </c>
      <c r="V1185" s="125"/>
      <c r="W1185" s="352" t="s">
        <v>70</v>
      </c>
      <c r="X1185" s="216" t="s">
        <v>64</v>
      </c>
      <c r="Y1185" s="216" t="s">
        <v>65</v>
      </c>
      <c r="Z1185" s="129"/>
      <c r="AJ1185" s="237">
        <v>41953</v>
      </c>
      <c r="AK1185" s="173">
        <v>2010</v>
      </c>
      <c r="AL1185" s="317"/>
      <c r="AQ1185" s="131"/>
      <c r="AU1185" s="317"/>
      <c r="AV1185" s="390"/>
      <c r="AW1185" s="153">
        <f t="shared" ca="1" si="23"/>
        <v>52</v>
      </c>
    </row>
    <row r="1186" spans="1:49" ht="45" customHeight="1" x14ac:dyDescent="0.2">
      <c r="A1186" s="245"/>
      <c r="B1186" s="183" t="s">
        <v>55</v>
      </c>
      <c r="C1186" s="136" t="s">
        <v>3086</v>
      </c>
      <c r="D1186" s="131" t="s">
        <v>3087</v>
      </c>
      <c r="E1186" s="175" t="s">
        <v>91</v>
      </c>
      <c r="F1186" s="153" t="s">
        <v>92</v>
      </c>
      <c r="G1186" s="131" t="s">
        <v>1902</v>
      </c>
      <c r="H1186" s="175" t="s">
        <v>487</v>
      </c>
      <c r="I1186" s="183" t="s">
        <v>3097</v>
      </c>
      <c r="J1186" s="173">
        <v>1</v>
      </c>
      <c r="L1186" s="339">
        <v>0</v>
      </c>
      <c r="M1186" s="183">
        <v>902</v>
      </c>
      <c r="N1186" s="153">
        <v>1974</v>
      </c>
      <c r="O1186" s="216">
        <v>27114</v>
      </c>
      <c r="P1186" s="163" t="s">
        <v>3089</v>
      </c>
      <c r="Q1186" s="216" t="s">
        <v>1430</v>
      </c>
      <c r="R1186" s="153">
        <v>1970</v>
      </c>
      <c r="S1186" s="183" t="s">
        <v>243</v>
      </c>
      <c r="T1186" s="184"/>
      <c r="U1186" s="189">
        <v>41953</v>
      </c>
      <c r="V1186" s="125"/>
      <c r="W1186" s="352" t="s">
        <v>70</v>
      </c>
      <c r="X1186" s="216" t="s">
        <v>64</v>
      </c>
      <c r="Y1186" s="216" t="s">
        <v>518</v>
      </c>
      <c r="Z1186" s="129"/>
      <c r="AJ1186" s="237">
        <v>41953</v>
      </c>
      <c r="AK1186" s="173">
        <v>2010</v>
      </c>
      <c r="AL1186" s="317"/>
      <c r="AQ1186" s="131"/>
      <c r="AU1186" s="317"/>
      <c r="AV1186" s="390"/>
      <c r="AW1186" s="153">
        <f t="shared" ca="1" si="23"/>
        <v>52</v>
      </c>
    </row>
    <row r="1187" spans="1:49" ht="45" customHeight="1" x14ac:dyDescent="0.2">
      <c r="A1187" s="245"/>
      <c r="B1187" s="183" t="s">
        <v>55</v>
      </c>
      <c r="E1187" s="175" t="s">
        <v>91</v>
      </c>
      <c r="F1187" s="153" t="s">
        <v>698</v>
      </c>
      <c r="G1187" s="131" t="s">
        <v>3098</v>
      </c>
      <c r="H1187" s="175" t="s">
        <v>379</v>
      </c>
      <c r="I1187" s="183" t="s">
        <v>3099</v>
      </c>
      <c r="J1187" s="196">
        <v>14</v>
      </c>
      <c r="K1187" s="326" t="s">
        <v>61</v>
      </c>
      <c r="L1187" s="339">
        <v>1</v>
      </c>
      <c r="M1187" s="183">
        <v>903</v>
      </c>
      <c r="N1187" s="153">
        <v>1974</v>
      </c>
      <c r="P1187" s="163"/>
      <c r="R1187" s="153">
        <v>1970</v>
      </c>
      <c r="S1187" s="183" t="s">
        <v>62</v>
      </c>
      <c r="T1187" s="184"/>
      <c r="U1187" s="189"/>
      <c r="V1187" s="125"/>
      <c r="W1187" s="352" t="s">
        <v>3100</v>
      </c>
      <c r="X1187" s="216" t="s">
        <v>99</v>
      </c>
      <c r="Y1187" s="216" t="s">
        <v>382</v>
      </c>
      <c r="Z1187" s="129"/>
      <c r="AA1187" s="214"/>
      <c r="AB1187" s="215"/>
      <c r="AC1187" s="215">
        <v>27295</v>
      </c>
      <c r="AD1187" s="216"/>
      <c r="AE1187" s="173">
        <v>1974</v>
      </c>
      <c r="AF1187" s="173">
        <v>66</v>
      </c>
      <c r="AG1187" s="173">
        <v>1974</v>
      </c>
      <c r="AH1187" s="173">
        <v>1970</v>
      </c>
      <c r="AI1187" s="173"/>
      <c r="AJ1187" s="189"/>
      <c r="AK1187" s="173"/>
      <c r="AL1187" s="317"/>
      <c r="AM1187" s="175" t="s">
        <v>67</v>
      </c>
      <c r="AO1187" s="153" t="s">
        <v>67</v>
      </c>
      <c r="AQ1187" s="131"/>
      <c r="AU1187" s="317"/>
      <c r="AV1187" s="390"/>
      <c r="AW1187" s="153">
        <f t="shared" ca="1" si="23"/>
        <v>52</v>
      </c>
    </row>
    <row r="1188" spans="1:49" ht="45" customHeight="1" x14ac:dyDescent="0.2">
      <c r="A1188" s="245"/>
      <c r="B1188" s="183" t="s">
        <v>55</v>
      </c>
      <c r="C1188" s="136" t="s">
        <v>3101</v>
      </c>
      <c r="D1188" s="131" t="s">
        <v>3102</v>
      </c>
      <c r="E1188" s="175" t="s">
        <v>71</v>
      </c>
      <c r="F1188" s="153" t="s">
        <v>224</v>
      </c>
      <c r="G1188" s="131" t="s">
        <v>3103</v>
      </c>
      <c r="H1188" s="175" t="s">
        <v>65</v>
      </c>
      <c r="I1188" s="183" t="s">
        <v>3104</v>
      </c>
      <c r="J1188" s="173">
        <v>1</v>
      </c>
      <c r="K1188" s="326"/>
      <c r="L1188" s="339">
        <v>1</v>
      </c>
      <c r="M1188" s="183">
        <v>904</v>
      </c>
      <c r="N1188" s="153">
        <v>1974</v>
      </c>
      <c r="O1188" s="216">
        <v>26823</v>
      </c>
      <c r="P1188" s="163" t="s">
        <v>3105</v>
      </c>
      <c r="Q1188" s="216" t="s">
        <v>1430</v>
      </c>
      <c r="R1188" s="153">
        <v>1970</v>
      </c>
      <c r="S1188" s="183" t="s">
        <v>243</v>
      </c>
      <c r="T1188" s="184"/>
      <c r="U1188" s="189"/>
      <c r="V1188" s="125"/>
      <c r="W1188" s="352" t="s">
        <v>70</v>
      </c>
      <c r="X1188" s="216" t="s">
        <v>64</v>
      </c>
      <c r="Y1188" s="216" t="s">
        <v>65</v>
      </c>
      <c r="Z1188" s="129"/>
      <c r="AA1188" s="214"/>
      <c r="AB1188" s="215"/>
      <c r="AC1188" s="215"/>
      <c r="AD1188" s="216"/>
      <c r="AI1188" s="173"/>
      <c r="AJ1188" s="216">
        <v>43048</v>
      </c>
      <c r="AK1188" s="173">
        <v>2010</v>
      </c>
      <c r="AL1188" s="317"/>
      <c r="AQ1188" s="131"/>
      <c r="AU1188" s="317"/>
      <c r="AV1188" s="390"/>
      <c r="AW1188" s="153">
        <f t="shared" ca="1" si="23"/>
        <v>52</v>
      </c>
    </row>
    <row r="1189" spans="1:49" ht="45" customHeight="1" x14ac:dyDescent="0.2">
      <c r="A1189" s="245"/>
      <c r="B1189" s="183" t="s">
        <v>55</v>
      </c>
      <c r="C1189" s="136" t="s">
        <v>2918</v>
      </c>
      <c r="D1189" s="131" t="s">
        <v>3106</v>
      </c>
      <c r="E1189" s="175" t="s">
        <v>91</v>
      </c>
      <c r="F1189" s="153" t="s">
        <v>187</v>
      </c>
      <c r="G1189" s="131" t="s">
        <v>3107</v>
      </c>
      <c r="H1189" s="175" t="s">
        <v>379</v>
      </c>
      <c r="I1189" s="183" t="s">
        <v>2427</v>
      </c>
      <c r="J1189" s="173">
        <v>1</v>
      </c>
      <c r="K1189" s="326"/>
      <c r="L1189" s="339">
        <v>1</v>
      </c>
      <c r="M1189" s="183">
        <v>905</v>
      </c>
      <c r="N1189" s="153">
        <v>1974</v>
      </c>
      <c r="P1189" s="163"/>
      <c r="R1189" s="153">
        <v>1970</v>
      </c>
      <c r="S1189" s="183" t="s">
        <v>243</v>
      </c>
      <c r="T1189" s="184"/>
      <c r="U1189" s="189"/>
      <c r="V1189" s="125"/>
      <c r="W1189" s="352" t="s">
        <v>70</v>
      </c>
      <c r="X1189" s="216" t="s">
        <v>64</v>
      </c>
      <c r="Y1189" s="216"/>
      <c r="Z1189" s="129"/>
      <c r="AA1189" s="214"/>
      <c r="AB1189" s="215"/>
      <c r="AC1189" s="215"/>
      <c r="AD1189" s="216"/>
      <c r="AI1189" s="173"/>
      <c r="AJ1189" s="237">
        <v>41163</v>
      </c>
      <c r="AK1189" s="173">
        <v>2010</v>
      </c>
      <c r="AL1189" s="317"/>
      <c r="AQ1189" s="131"/>
      <c r="AU1189" s="317"/>
      <c r="AV1189" s="390"/>
      <c r="AW1189" s="153">
        <f t="shared" ca="1" si="23"/>
        <v>52</v>
      </c>
    </row>
    <row r="1190" spans="1:49" ht="45" customHeight="1" x14ac:dyDescent="0.2">
      <c r="A1190" s="245"/>
      <c r="B1190" s="183" t="s">
        <v>55</v>
      </c>
      <c r="C1190" s="136" t="s">
        <v>2854</v>
      </c>
      <c r="D1190" s="131" t="s">
        <v>3108</v>
      </c>
      <c r="E1190" s="175" t="s">
        <v>71</v>
      </c>
      <c r="F1190" s="153" t="s">
        <v>72</v>
      </c>
      <c r="G1190" s="131" t="s">
        <v>77</v>
      </c>
      <c r="H1190" s="175" t="s">
        <v>65</v>
      </c>
      <c r="I1190" s="183" t="s">
        <v>3109</v>
      </c>
      <c r="J1190" s="173">
        <v>1</v>
      </c>
      <c r="K1190" s="326"/>
      <c r="L1190" s="339">
        <v>1</v>
      </c>
      <c r="M1190" s="183">
        <v>906</v>
      </c>
      <c r="N1190" s="153">
        <v>1974</v>
      </c>
      <c r="O1190" s="216">
        <v>27159</v>
      </c>
      <c r="P1190" s="163" t="s">
        <v>3110</v>
      </c>
      <c r="Q1190" s="216" t="s">
        <v>1430</v>
      </c>
      <c r="R1190" s="153">
        <v>1970</v>
      </c>
      <c r="S1190" s="183" t="s">
        <v>243</v>
      </c>
      <c r="T1190" s="184"/>
      <c r="U1190" s="289">
        <v>43719</v>
      </c>
      <c r="V1190" s="125"/>
      <c r="W1190" s="352" t="s">
        <v>70</v>
      </c>
      <c r="X1190" s="216" t="s">
        <v>64</v>
      </c>
      <c r="Y1190" s="216" t="s">
        <v>65</v>
      </c>
      <c r="Z1190" s="129"/>
      <c r="AA1190" s="214"/>
      <c r="AB1190" s="215"/>
      <c r="AC1190" s="215"/>
      <c r="AD1190" s="216"/>
      <c r="AI1190" s="173"/>
      <c r="AJ1190" s="216">
        <v>43719</v>
      </c>
      <c r="AK1190" s="173">
        <v>2010</v>
      </c>
      <c r="AL1190" s="317"/>
      <c r="AQ1190" s="131"/>
      <c r="AU1190" s="317"/>
      <c r="AV1190" s="390"/>
      <c r="AW1190" s="153">
        <f t="shared" ca="1" si="23"/>
        <v>52</v>
      </c>
    </row>
    <row r="1191" spans="1:49" ht="45" customHeight="1" x14ac:dyDescent="0.2">
      <c r="A1191" s="307"/>
      <c r="B1191" s="183" t="s">
        <v>198</v>
      </c>
      <c r="C1191" s="136" t="s">
        <v>3111</v>
      </c>
      <c r="D1191" s="155" t="s">
        <v>3112</v>
      </c>
      <c r="E1191" s="175" t="s">
        <v>91</v>
      </c>
      <c r="F1191" s="153" t="s">
        <v>187</v>
      </c>
      <c r="G1191" s="131" t="s">
        <v>313</v>
      </c>
      <c r="H1191" s="175" t="s">
        <v>65</v>
      </c>
      <c r="I1191" s="183" t="s">
        <v>3113</v>
      </c>
      <c r="J1191" s="173">
        <v>1</v>
      </c>
      <c r="K1191" s="330"/>
      <c r="L1191" s="339">
        <v>1</v>
      </c>
      <c r="M1191" s="183">
        <v>907</v>
      </c>
      <c r="N1191" s="153">
        <v>1974</v>
      </c>
      <c r="P1191" s="163"/>
      <c r="R1191" s="153">
        <v>1970</v>
      </c>
      <c r="S1191" s="183" t="s">
        <v>288</v>
      </c>
      <c r="T1191" s="184"/>
      <c r="U1191" s="189"/>
      <c r="V1191" s="125"/>
      <c r="W1191" s="255" t="s">
        <v>70</v>
      </c>
      <c r="X1191" s="216" t="s">
        <v>64</v>
      </c>
      <c r="Y1191" s="216" t="s">
        <v>65</v>
      </c>
      <c r="Z1191" s="129"/>
      <c r="AA1191" s="224"/>
      <c r="AB1191" s="225"/>
      <c r="AC1191" s="225"/>
      <c r="AD1191" s="226"/>
      <c r="AE1191" s="227"/>
      <c r="AG1191" s="227"/>
      <c r="AH1191" s="227"/>
      <c r="AI1191" s="227"/>
      <c r="AJ1191" s="232"/>
      <c r="AK1191" s="227"/>
      <c r="AL1191" s="317"/>
      <c r="AO1191" s="167"/>
      <c r="AP1191" s="167"/>
      <c r="AQ1191" s="155"/>
      <c r="AR1191" s="234"/>
      <c r="AS1191" s="167"/>
      <c r="AT1191" s="167"/>
      <c r="AU1191" s="322"/>
      <c r="AV1191" s="394"/>
      <c r="AW1191" s="153">
        <f t="shared" ca="1" si="23"/>
        <v>52</v>
      </c>
    </row>
    <row r="1192" spans="1:49" ht="45" customHeight="1" x14ac:dyDescent="0.2">
      <c r="A1192" s="245"/>
      <c r="B1192" s="183" t="s">
        <v>55</v>
      </c>
      <c r="C1192" s="136" t="s">
        <v>1371</v>
      </c>
      <c r="E1192" s="175" t="s">
        <v>91</v>
      </c>
      <c r="F1192" s="153" t="s">
        <v>698</v>
      </c>
      <c r="G1192" s="131" t="s">
        <v>699</v>
      </c>
      <c r="H1192" s="175" t="s">
        <v>96</v>
      </c>
      <c r="I1192" s="183" t="s">
        <v>3114</v>
      </c>
      <c r="J1192" s="173">
        <v>1</v>
      </c>
      <c r="K1192" s="326"/>
      <c r="L1192" s="339">
        <v>1</v>
      </c>
      <c r="M1192" s="183">
        <v>908</v>
      </c>
      <c r="N1192" s="153">
        <v>1974</v>
      </c>
      <c r="P1192" s="163"/>
      <c r="R1192" s="153">
        <v>1970</v>
      </c>
      <c r="S1192" s="183" t="s">
        <v>243</v>
      </c>
      <c r="T1192" s="184"/>
      <c r="U1192" s="189"/>
      <c r="V1192" s="125"/>
      <c r="W1192" s="352" t="s">
        <v>70</v>
      </c>
      <c r="X1192" s="216" t="s">
        <v>99</v>
      </c>
      <c r="Y1192" s="216" t="s">
        <v>221</v>
      </c>
      <c r="Z1192" s="129"/>
      <c r="AA1192" s="214"/>
      <c r="AB1192" s="215"/>
      <c r="AC1192" s="215"/>
      <c r="AD1192" s="216"/>
      <c r="AI1192" s="173"/>
      <c r="AJ1192" s="237">
        <v>36283</v>
      </c>
      <c r="AK1192" s="173">
        <v>1990</v>
      </c>
      <c r="AQ1192" s="131"/>
      <c r="AU1192" s="317" t="s">
        <v>3115</v>
      </c>
      <c r="AV1192" s="390"/>
      <c r="AW1192" s="153">
        <f t="shared" ca="1" si="23"/>
        <v>52</v>
      </c>
    </row>
    <row r="1193" spans="1:49" ht="45" customHeight="1" x14ac:dyDescent="0.2">
      <c r="A1193" s="245"/>
      <c r="B1193" s="183" t="s">
        <v>55</v>
      </c>
      <c r="E1193" s="175" t="s">
        <v>91</v>
      </c>
      <c r="F1193" s="153" t="s">
        <v>698</v>
      </c>
      <c r="G1193" s="131" t="s">
        <v>3116</v>
      </c>
      <c r="H1193" s="175" t="s">
        <v>65</v>
      </c>
      <c r="I1193" s="183" t="s">
        <v>3117</v>
      </c>
      <c r="J1193" s="173">
        <v>1</v>
      </c>
      <c r="K1193" s="326" t="s">
        <v>61</v>
      </c>
      <c r="L1193" s="339">
        <v>1</v>
      </c>
      <c r="M1193" s="183">
        <v>909</v>
      </c>
      <c r="N1193" s="153">
        <v>1974</v>
      </c>
      <c r="P1193" s="163"/>
      <c r="R1193" s="153">
        <v>1970</v>
      </c>
      <c r="S1193" s="183" t="s">
        <v>62</v>
      </c>
      <c r="T1193" s="184"/>
      <c r="U1193" s="189"/>
      <c r="V1193" s="125"/>
      <c r="W1193" s="352" t="s">
        <v>3118</v>
      </c>
      <c r="X1193" s="216" t="s">
        <v>64</v>
      </c>
      <c r="Y1193" s="216" t="s">
        <v>65</v>
      </c>
      <c r="Z1193" s="129"/>
      <c r="AA1193" s="214"/>
      <c r="AB1193" s="215">
        <v>27796</v>
      </c>
      <c r="AC1193" s="215"/>
      <c r="AD1193" s="153"/>
      <c r="AG1193" s="173">
        <v>1976</v>
      </c>
      <c r="AH1193" s="173">
        <v>1970</v>
      </c>
      <c r="AI1193" s="173"/>
      <c r="AJ1193" s="189"/>
      <c r="AK1193" s="173"/>
      <c r="AL1193" s="317"/>
      <c r="AM1193" s="175" t="s">
        <v>67</v>
      </c>
      <c r="AQ1193" s="131"/>
      <c r="AU1193" s="317"/>
      <c r="AV1193" s="390"/>
      <c r="AW1193" s="153">
        <f t="shared" ca="1" si="23"/>
        <v>52</v>
      </c>
    </row>
    <row r="1194" spans="1:49" ht="45" customHeight="1" outlineLevel="1" x14ac:dyDescent="0.2">
      <c r="A1194" s="245"/>
      <c r="B1194" s="183" t="s">
        <v>55</v>
      </c>
      <c r="E1194" s="175" t="s">
        <v>91</v>
      </c>
      <c r="F1194" s="153" t="s">
        <v>698</v>
      </c>
      <c r="G1194" s="131" t="s">
        <v>3119</v>
      </c>
      <c r="H1194" s="175" t="s">
        <v>65</v>
      </c>
      <c r="I1194" s="183" t="s">
        <v>3120</v>
      </c>
      <c r="J1194" s="173">
        <v>1</v>
      </c>
      <c r="K1194" s="328" t="s">
        <v>61</v>
      </c>
      <c r="L1194" s="339">
        <v>1</v>
      </c>
      <c r="M1194" s="183">
        <v>910</v>
      </c>
      <c r="N1194" s="153">
        <v>1974</v>
      </c>
      <c r="P1194" s="163"/>
      <c r="R1194" s="153">
        <v>1970</v>
      </c>
      <c r="S1194" s="183" t="s">
        <v>62</v>
      </c>
      <c r="T1194" s="184"/>
      <c r="U1194" s="189"/>
      <c r="V1194" s="125"/>
      <c r="W1194" s="352" t="s">
        <v>3121</v>
      </c>
      <c r="X1194" s="216" t="s">
        <v>64</v>
      </c>
      <c r="Y1194" s="216" t="s">
        <v>65</v>
      </c>
      <c r="Z1194" s="129"/>
      <c r="AA1194" s="214"/>
      <c r="AB1194" s="215">
        <v>27355</v>
      </c>
      <c r="AC1194" s="215"/>
      <c r="AD1194" s="153"/>
      <c r="AG1194" s="173">
        <v>1974</v>
      </c>
      <c r="AH1194" s="173">
        <v>1970</v>
      </c>
      <c r="AI1194" s="173"/>
      <c r="AJ1194" s="189"/>
      <c r="AK1194" s="173"/>
      <c r="AL1194" s="317" t="s">
        <v>3122</v>
      </c>
      <c r="AM1194" s="175" t="s">
        <v>67</v>
      </c>
      <c r="AQ1194" s="131"/>
      <c r="AU1194" s="317"/>
      <c r="AV1194" s="390"/>
      <c r="AW1194" s="153">
        <f t="shared" ca="1" si="23"/>
        <v>52</v>
      </c>
    </row>
    <row r="1195" spans="1:49" ht="45" customHeight="1" outlineLevel="1" x14ac:dyDescent="0.2">
      <c r="A1195" s="245">
        <v>43630</v>
      </c>
      <c r="B1195" s="183" t="s">
        <v>55</v>
      </c>
      <c r="C1195" s="136" t="s">
        <v>3123</v>
      </c>
      <c r="D1195" s="131" t="s">
        <v>3124</v>
      </c>
      <c r="E1195" s="175" t="s">
        <v>91</v>
      </c>
      <c r="F1195" s="153" t="s">
        <v>698</v>
      </c>
      <c r="G1195" s="131" t="s">
        <v>1337</v>
      </c>
      <c r="H1195" s="175" t="s">
        <v>59</v>
      </c>
      <c r="I1195" s="183" t="s">
        <v>3125</v>
      </c>
      <c r="J1195" s="173">
        <v>1</v>
      </c>
      <c r="K1195" s="327"/>
      <c r="L1195" s="339">
        <v>1</v>
      </c>
      <c r="M1195" s="183">
        <v>911</v>
      </c>
      <c r="N1195" s="153">
        <v>1974</v>
      </c>
      <c r="O1195" s="216">
        <v>27202</v>
      </c>
      <c r="P1195" s="163" t="s">
        <v>3126</v>
      </c>
      <c r="Q1195" s="216" t="s">
        <v>1430</v>
      </c>
      <c r="R1195" s="153">
        <v>1970</v>
      </c>
      <c r="S1195" s="183" t="s">
        <v>243</v>
      </c>
      <c r="T1195" s="184" t="s">
        <v>1116</v>
      </c>
      <c r="U1195" s="216">
        <v>43850</v>
      </c>
      <c r="V1195" s="125"/>
      <c r="W1195" s="352" t="s">
        <v>70</v>
      </c>
      <c r="X1195" s="216" t="s">
        <v>64</v>
      </c>
      <c r="Y1195" s="216" t="s">
        <v>65</v>
      </c>
      <c r="Z1195" s="129" t="s">
        <v>66</v>
      </c>
      <c r="AA1195" s="214"/>
      <c r="AB1195" s="215"/>
      <c r="AC1195" s="215"/>
      <c r="AD1195" s="153"/>
      <c r="AI1195" s="173"/>
      <c r="AJ1195" s="216">
        <v>43850</v>
      </c>
      <c r="AK1195" s="173">
        <v>2020</v>
      </c>
      <c r="AL1195" s="317"/>
      <c r="AQ1195" s="131"/>
      <c r="AU1195" s="317"/>
      <c r="AV1195" s="390"/>
      <c r="AW1195" s="153">
        <f t="shared" ca="1" si="23"/>
        <v>52</v>
      </c>
    </row>
    <row r="1196" spans="1:49" ht="45" customHeight="1" outlineLevel="1" x14ac:dyDescent="0.2">
      <c r="A1196" s="245"/>
      <c r="B1196" s="183" t="s">
        <v>55</v>
      </c>
      <c r="C1196" s="136" t="s">
        <v>3127</v>
      </c>
      <c r="D1196" s="131" t="s">
        <v>3128</v>
      </c>
      <c r="E1196" s="175" t="s">
        <v>71</v>
      </c>
      <c r="F1196" s="153" t="s">
        <v>57</v>
      </c>
      <c r="G1196" s="131" t="s">
        <v>3129</v>
      </c>
      <c r="H1196" s="175" t="s">
        <v>65</v>
      </c>
      <c r="I1196" s="183" t="s">
        <v>3130</v>
      </c>
      <c r="J1196" s="173">
        <v>1</v>
      </c>
      <c r="K1196" s="327"/>
      <c r="L1196" s="339">
        <v>1</v>
      </c>
      <c r="M1196" s="183">
        <v>912</v>
      </c>
      <c r="N1196" s="153">
        <v>1974</v>
      </c>
      <c r="O1196" s="216">
        <v>27179</v>
      </c>
      <c r="P1196" s="163" t="s">
        <v>3131</v>
      </c>
      <c r="Q1196" s="216" t="s">
        <v>1430</v>
      </c>
      <c r="R1196" s="153">
        <v>1970</v>
      </c>
      <c r="S1196" s="183" t="s">
        <v>243</v>
      </c>
      <c r="T1196" s="184"/>
      <c r="U1196" s="189"/>
      <c r="V1196" s="125"/>
      <c r="W1196" s="352" t="s">
        <v>70</v>
      </c>
      <c r="X1196" s="216" t="s">
        <v>64</v>
      </c>
      <c r="Y1196" s="216" t="s">
        <v>65</v>
      </c>
      <c r="Z1196" s="129"/>
      <c r="AA1196" s="214"/>
      <c r="AB1196" s="215"/>
      <c r="AC1196" s="215"/>
      <c r="AD1196" s="153"/>
      <c r="AI1196" s="173"/>
      <c r="AJ1196" s="216">
        <v>42265</v>
      </c>
      <c r="AK1196" s="173">
        <v>2010</v>
      </c>
      <c r="AL1196" s="317"/>
      <c r="AQ1196" s="131"/>
      <c r="AU1196" s="317"/>
      <c r="AV1196" s="390"/>
      <c r="AW1196" s="153">
        <f t="shared" ca="1" si="23"/>
        <v>52</v>
      </c>
    </row>
    <row r="1197" spans="1:49" ht="45" customHeight="1" x14ac:dyDescent="0.2">
      <c r="A1197" s="245">
        <v>45687</v>
      </c>
      <c r="B1197" s="183" t="s">
        <v>198</v>
      </c>
      <c r="C1197" s="136" t="s">
        <v>3132</v>
      </c>
      <c r="D1197" s="131" t="s">
        <v>3133</v>
      </c>
      <c r="E1197" s="175" t="s">
        <v>71</v>
      </c>
      <c r="F1197" s="153" t="s">
        <v>425</v>
      </c>
      <c r="G1197" s="131" t="s">
        <v>3134</v>
      </c>
      <c r="H1197" s="175" t="s">
        <v>65</v>
      </c>
      <c r="I1197" s="183" t="s">
        <v>3135</v>
      </c>
      <c r="J1197" s="173">
        <v>1</v>
      </c>
      <c r="K1197" s="327"/>
      <c r="L1197" s="339">
        <v>1</v>
      </c>
      <c r="M1197" s="183">
        <v>913</v>
      </c>
      <c r="N1197" s="153">
        <v>1974</v>
      </c>
      <c r="O1197" s="216">
        <v>27149</v>
      </c>
      <c r="P1197" s="163" t="s">
        <v>3136</v>
      </c>
      <c r="Q1197" s="216" t="s">
        <v>1430</v>
      </c>
      <c r="R1197" s="153">
        <v>1970</v>
      </c>
      <c r="S1197" s="183" t="s">
        <v>288</v>
      </c>
      <c r="T1197" s="184"/>
      <c r="U1197" s="189"/>
      <c r="V1197" s="125"/>
      <c r="W1197" s="255" t="s">
        <v>70</v>
      </c>
      <c r="X1197" s="216" t="s">
        <v>64</v>
      </c>
      <c r="Y1197" s="216" t="s">
        <v>65</v>
      </c>
      <c r="Z1197" s="129"/>
      <c r="AA1197" s="214"/>
      <c r="AB1197" s="215"/>
      <c r="AC1197" s="215"/>
      <c r="AD1197" s="153"/>
      <c r="AI1197" s="173"/>
      <c r="AJ1197" s="189"/>
      <c r="AK1197" s="173"/>
      <c r="AL1197" s="317"/>
      <c r="AQ1197" s="131"/>
      <c r="AU1197" s="317"/>
      <c r="AV1197" s="390"/>
      <c r="AW1197" s="153">
        <f t="shared" ca="1" si="23"/>
        <v>52</v>
      </c>
    </row>
    <row r="1198" spans="1:49" ht="45" customHeight="1" x14ac:dyDescent="0.2">
      <c r="A1198" s="245"/>
      <c r="B1198" s="183" t="s">
        <v>55</v>
      </c>
      <c r="E1198" s="175" t="s">
        <v>56</v>
      </c>
      <c r="F1198" s="153" t="s">
        <v>559</v>
      </c>
      <c r="G1198" s="131" t="s">
        <v>560</v>
      </c>
      <c r="H1198" s="175" t="s">
        <v>65</v>
      </c>
      <c r="I1198" s="183" t="s">
        <v>3137</v>
      </c>
      <c r="J1198" s="173">
        <v>1</v>
      </c>
      <c r="K1198" s="326" t="s">
        <v>61</v>
      </c>
      <c r="L1198" s="339">
        <v>1</v>
      </c>
      <c r="M1198" s="183">
        <v>914</v>
      </c>
      <c r="N1198" s="153">
        <v>1974</v>
      </c>
      <c r="P1198" s="163"/>
      <c r="R1198" s="153">
        <v>1970</v>
      </c>
      <c r="S1198" s="183" t="s">
        <v>62</v>
      </c>
      <c r="T1198" s="184"/>
      <c r="U1198" s="189"/>
      <c r="V1198" s="125"/>
      <c r="W1198" s="352" t="s">
        <v>3138</v>
      </c>
      <c r="X1198" s="216" t="s">
        <v>64</v>
      </c>
      <c r="Y1198" s="216" t="s">
        <v>65</v>
      </c>
      <c r="Z1198" s="129"/>
      <c r="AA1198" s="214"/>
      <c r="AB1198" s="215">
        <v>27463</v>
      </c>
      <c r="AC1198" s="215">
        <v>27463</v>
      </c>
      <c r="AD1198" s="216"/>
      <c r="AG1198" s="173">
        <v>1975</v>
      </c>
      <c r="AH1198" s="173">
        <v>1970</v>
      </c>
      <c r="AI1198" s="173"/>
      <c r="AJ1198" s="189"/>
      <c r="AK1198" s="173"/>
      <c r="AL1198" s="317"/>
      <c r="AM1198" s="175" t="s">
        <v>67</v>
      </c>
      <c r="AN1198" s="153" t="s">
        <v>112</v>
      </c>
      <c r="AO1198" s="153" t="s">
        <v>108</v>
      </c>
      <c r="AP1198" s="153" t="s">
        <v>81</v>
      </c>
      <c r="AQ1198" s="131"/>
      <c r="AR1198" s="175" t="s">
        <v>81</v>
      </c>
      <c r="AT1198" s="153">
        <v>2014</v>
      </c>
      <c r="AU1198" s="317" t="s">
        <v>7855</v>
      </c>
      <c r="AV1198" s="390"/>
      <c r="AW1198" s="153">
        <f t="shared" ca="1" si="23"/>
        <v>52</v>
      </c>
    </row>
    <row r="1199" spans="1:49" ht="45" customHeight="1" outlineLevel="1" x14ac:dyDescent="0.2">
      <c r="A1199" s="245"/>
      <c r="B1199" s="183" t="s">
        <v>55</v>
      </c>
      <c r="C1199" s="136" t="s">
        <v>3139</v>
      </c>
      <c r="D1199" s="131" t="s">
        <v>3140</v>
      </c>
      <c r="E1199" s="175" t="s">
        <v>91</v>
      </c>
      <c r="F1199" s="153" t="s">
        <v>698</v>
      </c>
      <c r="G1199" s="131" t="s">
        <v>3141</v>
      </c>
      <c r="H1199" s="175" t="s">
        <v>59</v>
      </c>
      <c r="I1199" s="183" t="s">
        <v>3142</v>
      </c>
      <c r="J1199" s="173">
        <v>1</v>
      </c>
      <c r="K1199" s="326"/>
      <c r="L1199" s="339">
        <v>1</v>
      </c>
      <c r="M1199" s="183">
        <v>915</v>
      </c>
      <c r="N1199" s="153">
        <v>1974</v>
      </c>
      <c r="O1199" s="216">
        <v>27186</v>
      </c>
      <c r="P1199" s="163" t="s">
        <v>3143</v>
      </c>
      <c r="Q1199" s="216">
        <v>27292</v>
      </c>
      <c r="R1199" s="153">
        <v>1970</v>
      </c>
      <c r="S1199" s="183" t="s">
        <v>243</v>
      </c>
      <c r="T1199" s="184"/>
      <c r="U1199" s="189"/>
      <c r="V1199" s="125"/>
      <c r="W1199" s="352" t="s">
        <v>70</v>
      </c>
      <c r="X1199" s="216" t="s">
        <v>64</v>
      </c>
      <c r="Y1199" s="216" t="s">
        <v>65</v>
      </c>
      <c r="Z1199" s="129" t="s">
        <v>66</v>
      </c>
      <c r="AA1199" s="214"/>
      <c r="AB1199" s="215"/>
      <c r="AC1199" s="215"/>
      <c r="AD1199" s="216"/>
      <c r="AI1199" s="173"/>
      <c r="AJ1199" s="216">
        <v>42810</v>
      </c>
      <c r="AK1199" s="173">
        <v>2010</v>
      </c>
      <c r="AL1199" s="317"/>
      <c r="AQ1199" s="131"/>
      <c r="AU1199" s="317"/>
      <c r="AV1199" s="390"/>
      <c r="AW1199" s="153">
        <f t="shared" ca="1" si="23"/>
        <v>52</v>
      </c>
    </row>
    <row r="1200" spans="1:49" ht="45" customHeight="1" outlineLevel="1" collapsed="1" x14ac:dyDescent="0.2">
      <c r="A1200" s="245"/>
      <c r="B1200" s="183" t="s">
        <v>55</v>
      </c>
      <c r="C1200" s="136" t="s">
        <v>3144</v>
      </c>
      <c r="D1200" s="131" t="s">
        <v>3145</v>
      </c>
      <c r="E1200" s="175" t="s">
        <v>91</v>
      </c>
      <c r="F1200" s="153" t="s">
        <v>92</v>
      </c>
      <c r="G1200" s="131" t="s">
        <v>965</v>
      </c>
      <c r="H1200" s="175" t="s">
        <v>65</v>
      </c>
      <c r="I1200" s="183" t="s">
        <v>3146</v>
      </c>
      <c r="J1200" s="173">
        <v>1</v>
      </c>
      <c r="K1200" s="326"/>
      <c r="L1200" s="339">
        <v>1</v>
      </c>
      <c r="M1200" s="183">
        <v>916</v>
      </c>
      <c r="N1200" s="153">
        <v>1974</v>
      </c>
      <c r="O1200" s="216">
        <v>27113</v>
      </c>
      <c r="P1200" s="163" t="s">
        <v>3147</v>
      </c>
      <c r="Q1200" s="216" t="s">
        <v>1430</v>
      </c>
      <c r="R1200" s="153">
        <v>1970</v>
      </c>
      <c r="S1200" s="183" t="s">
        <v>243</v>
      </c>
      <c r="T1200" s="184"/>
      <c r="U1200" s="189">
        <v>42016</v>
      </c>
      <c r="V1200" s="125"/>
      <c r="W1200" s="352" t="s">
        <v>70</v>
      </c>
      <c r="X1200" s="216" t="s">
        <v>64</v>
      </c>
      <c r="Y1200" s="216" t="s">
        <v>65</v>
      </c>
      <c r="Z1200" s="129"/>
      <c r="AA1200" s="214"/>
      <c r="AB1200" s="215"/>
      <c r="AC1200" s="215"/>
      <c r="AD1200" s="216"/>
      <c r="AI1200" s="173"/>
      <c r="AJ1200" s="237">
        <v>42020</v>
      </c>
      <c r="AK1200" s="173">
        <v>2010</v>
      </c>
      <c r="AL1200" s="317"/>
      <c r="AQ1200" s="131"/>
      <c r="AU1200" s="317" t="s">
        <v>3148</v>
      </c>
      <c r="AV1200" s="390"/>
      <c r="AW1200" s="153">
        <f t="shared" ca="1" si="23"/>
        <v>52</v>
      </c>
    </row>
    <row r="1201" spans="1:49" ht="45" customHeight="1" x14ac:dyDescent="0.2">
      <c r="A1201" s="245">
        <v>44630</v>
      </c>
      <c r="B1201" s="183" t="s">
        <v>978</v>
      </c>
      <c r="D1201" s="131" t="s">
        <v>3149</v>
      </c>
      <c r="E1201" s="253" t="s">
        <v>1055</v>
      </c>
      <c r="F1201" s="157" t="s">
        <v>1983</v>
      </c>
      <c r="G1201" s="156" t="s">
        <v>3046</v>
      </c>
      <c r="H1201" s="253" t="s">
        <v>76</v>
      </c>
      <c r="I1201" s="185" t="s">
        <v>3150</v>
      </c>
      <c r="J1201" s="173">
        <v>1</v>
      </c>
      <c r="K1201" s="326" t="s">
        <v>61</v>
      </c>
      <c r="L1201" s="339">
        <v>1</v>
      </c>
      <c r="M1201" s="183">
        <v>917</v>
      </c>
      <c r="N1201" s="153">
        <v>1974</v>
      </c>
      <c r="P1201" s="163"/>
      <c r="R1201" s="153">
        <v>1970</v>
      </c>
      <c r="S1201" s="183" t="s">
        <v>203</v>
      </c>
      <c r="T1201" s="184" t="s">
        <v>982</v>
      </c>
      <c r="U1201" s="189"/>
      <c r="V1201" s="125"/>
      <c r="W1201" s="361" t="s">
        <v>3151</v>
      </c>
      <c r="X1201" s="283" t="s">
        <v>64</v>
      </c>
      <c r="Y1201" s="283" t="s">
        <v>76</v>
      </c>
      <c r="Z1201" s="351"/>
      <c r="AA1201" s="214">
        <v>27333</v>
      </c>
      <c r="AB1201" s="215">
        <v>27333</v>
      </c>
      <c r="AC1201" s="215"/>
      <c r="AD1201" s="153"/>
      <c r="AG1201" s="173">
        <v>1974</v>
      </c>
      <c r="AH1201" s="173">
        <v>1970</v>
      </c>
      <c r="AI1201" s="173"/>
      <c r="AJ1201" s="189"/>
      <c r="AK1201" s="173"/>
      <c r="AL1201" s="317"/>
      <c r="AM1201" s="175" t="s">
        <v>90</v>
      </c>
      <c r="AQ1201" s="131"/>
      <c r="AU1201" s="317"/>
      <c r="AV1201" s="390"/>
      <c r="AW1201" s="153">
        <f t="shared" ca="1" si="23"/>
        <v>52</v>
      </c>
    </row>
    <row r="1202" spans="1:49" ht="45" customHeight="1" x14ac:dyDescent="0.2">
      <c r="A1202" s="245">
        <v>43273</v>
      </c>
      <c r="B1202" s="183" t="s">
        <v>198</v>
      </c>
      <c r="C1202" s="136" t="s">
        <v>3152</v>
      </c>
      <c r="D1202" s="131" t="s">
        <v>3153</v>
      </c>
      <c r="E1202" s="175" t="s">
        <v>71</v>
      </c>
      <c r="F1202" s="153" t="s">
        <v>72</v>
      </c>
      <c r="G1202" s="131" t="s">
        <v>3154</v>
      </c>
      <c r="H1202" s="175" t="s">
        <v>65</v>
      </c>
      <c r="I1202" s="183" t="s">
        <v>3155</v>
      </c>
      <c r="J1202" s="173">
        <v>1</v>
      </c>
      <c r="K1202" s="327"/>
      <c r="L1202" s="339">
        <v>1</v>
      </c>
      <c r="M1202" s="183">
        <v>918</v>
      </c>
      <c r="N1202" s="153">
        <v>1974</v>
      </c>
      <c r="O1202" s="216">
        <v>27302</v>
      </c>
      <c r="P1202" s="163" t="s">
        <v>3156</v>
      </c>
      <c r="Q1202" s="216" t="s">
        <v>1430</v>
      </c>
      <c r="R1202" s="153">
        <v>1970</v>
      </c>
      <c r="S1202" s="183" t="s">
        <v>288</v>
      </c>
      <c r="T1202" s="185" t="s">
        <v>3157</v>
      </c>
      <c r="U1202" s="189"/>
      <c r="V1202" s="125"/>
      <c r="W1202" s="255" t="s">
        <v>70</v>
      </c>
      <c r="X1202" s="216" t="s">
        <v>64</v>
      </c>
      <c r="Y1202" s="216" t="s">
        <v>65</v>
      </c>
      <c r="Z1202" s="129"/>
      <c r="AA1202" s="214"/>
      <c r="AB1202" s="215"/>
      <c r="AC1202" s="215"/>
      <c r="AD1202" s="153"/>
      <c r="AI1202" s="173"/>
      <c r="AJ1202" s="189"/>
      <c r="AK1202" s="173"/>
      <c r="AL1202" s="317"/>
      <c r="AQ1202" s="131"/>
      <c r="AU1202" s="317"/>
      <c r="AV1202" s="390"/>
      <c r="AW1202" s="153">
        <f t="shared" ca="1" si="23"/>
        <v>52</v>
      </c>
    </row>
    <row r="1203" spans="1:49" ht="45" customHeight="1" outlineLevel="1" x14ac:dyDescent="0.2">
      <c r="A1203" s="245"/>
      <c r="B1203" s="183" t="s">
        <v>55</v>
      </c>
      <c r="C1203" s="136" t="s">
        <v>1240</v>
      </c>
      <c r="E1203" s="175" t="s">
        <v>91</v>
      </c>
      <c r="F1203" s="153" t="s">
        <v>92</v>
      </c>
      <c r="G1203" s="131" t="s">
        <v>93</v>
      </c>
      <c r="H1203" s="175" t="s">
        <v>487</v>
      </c>
      <c r="I1203" s="183" t="s">
        <v>3158</v>
      </c>
      <c r="J1203" s="173">
        <v>1</v>
      </c>
      <c r="K1203" s="326"/>
      <c r="L1203" s="339">
        <v>1</v>
      </c>
      <c r="M1203" s="183">
        <v>919</v>
      </c>
      <c r="N1203" s="153">
        <v>1975</v>
      </c>
      <c r="P1203" s="163"/>
      <c r="R1203" s="153">
        <v>1970</v>
      </c>
      <c r="S1203" s="183" t="s">
        <v>243</v>
      </c>
      <c r="T1203" s="184"/>
      <c r="U1203" s="189">
        <v>38044</v>
      </c>
      <c r="V1203" s="125"/>
      <c r="W1203" s="352" t="s">
        <v>70</v>
      </c>
      <c r="X1203" s="216" t="s">
        <v>64</v>
      </c>
      <c r="Y1203" s="216" t="s">
        <v>518</v>
      </c>
      <c r="Z1203" s="129"/>
      <c r="AA1203" s="214"/>
      <c r="AB1203" s="215"/>
      <c r="AC1203" s="215"/>
      <c r="AD1203" s="216"/>
      <c r="AI1203" s="173"/>
      <c r="AJ1203" s="237">
        <v>38044</v>
      </c>
      <c r="AK1203" s="173">
        <v>2000</v>
      </c>
      <c r="AL1203" s="317"/>
      <c r="AQ1203" s="131"/>
      <c r="AV1203" s="390"/>
      <c r="AW1203" s="153">
        <f t="shared" ca="1" si="23"/>
        <v>51</v>
      </c>
    </row>
    <row r="1204" spans="1:49" ht="45" customHeight="1" outlineLevel="1" x14ac:dyDescent="0.2">
      <c r="A1204" s="245"/>
      <c r="B1204" s="183" t="s">
        <v>55</v>
      </c>
      <c r="C1204" s="136" t="s">
        <v>3159</v>
      </c>
      <c r="D1204" s="131" t="s">
        <v>3160</v>
      </c>
      <c r="E1204" s="175" t="s">
        <v>91</v>
      </c>
      <c r="F1204" s="153" t="s">
        <v>92</v>
      </c>
      <c r="G1204" s="131" t="s">
        <v>93</v>
      </c>
      <c r="H1204" s="175" t="s">
        <v>59</v>
      </c>
      <c r="I1204" s="183" t="s">
        <v>391</v>
      </c>
      <c r="J1204" s="173">
        <v>1</v>
      </c>
      <c r="K1204" s="326"/>
      <c r="L1204" s="339">
        <v>1</v>
      </c>
      <c r="M1204" s="183">
        <v>920</v>
      </c>
      <c r="N1204" s="153">
        <v>1975</v>
      </c>
      <c r="O1204" s="216">
        <v>27458</v>
      </c>
      <c r="P1204" s="163" t="s">
        <v>3161</v>
      </c>
      <c r="Q1204" s="216" t="s">
        <v>1430</v>
      </c>
      <c r="R1204" s="153">
        <v>1970</v>
      </c>
      <c r="S1204" s="183" t="s">
        <v>243</v>
      </c>
      <c r="T1204" s="184"/>
      <c r="U1204" s="189">
        <v>42002</v>
      </c>
      <c r="V1204" s="125"/>
      <c r="W1204" s="352" t="s">
        <v>70</v>
      </c>
      <c r="X1204" s="216" t="s">
        <v>64</v>
      </c>
      <c r="Y1204" s="216" t="s">
        <v>65</v>
      </c>
      <c r="Z1204" s="129" t="s">
        <v>66</v>
      </c>
      <c r="AA1204" s="214"/>
      <c r="AB1204" s="215"/>
      <c r="AC1204" s="215"/>
      <c r="AD1204" s="216"/>
      <c r="AI1204" s="173"/>
      <c r="AJ1204" s="237">
        <v>42002</v>
      </c>
      <c r="AK1204" s="173">
        <v>2010</v>
      </c>
      <c r="AL1204" s="317"/>
      <c r="AQ1204" s="131"/>
      <c r="AV1204" s="390"/>
      <c r="AW1204" s="153">
        <f t="shared" ca="1" si="23"/>
        <v>51</v>
      </c>
    </row>
    <row r="1205" spans="1:49" ht="45" customHeight="1" outlineLevel="1" x14ac:dyDescent="0.2">
      <c r="A1205" s="245">
        <v>45427</v>
      </c>
      <c r="B1205" s="183" t="s">
        <v>55</v>
      </c>
      <c r="C1205" s="136" t="s">
        <v>3162</v>
      </c>
      <c r="D1205" s="131" t="s">
        <v>3163</v>
      </c>
      <c r="E1205" s="175" t="s">
        <v>71</v>
      </c>
      <c r="F1205" s="153" t="s">
        <v>72</v>
      </c>
      <c r="G1205" s="131" t="s">
        <v>77</v>
      </c>
      <c r="H1205" s="175" t="s">
        <v>65</v>
      </c>
      <c r="I1205" s="183" t="s">
        <v>8013</v>
      </c>
      <c r="J1205" s="173">
        <v>1</v>
      </c>
      <c r="K1205" s="326" t="s">
        <v>2047</v>
      </c>
      <c r="L1205" s="339">
        <v>1</v>
      </c>
      <c r="M1205" s="183">
        <v>921</v>
      </c>
      <c r="N1205" s="153">
        <v>1975</v>
      </c>
      <c r="O1205" s="216">
        <v>27313</v>
      </c>
      <c r="P1205" s="163" t="s">
        <v>3164</v>
      </c>
      <c r="R1205" s="153">
        <v>1970</v>
      </c>
      <c r="S1205" s="183" t="s">
        <v>3236</v>
      </c>
      <c r="T1205" s="184" t="s">
        <v>982</v>
      </c>
      <c r="U1205" s="189"/>
      <c r="V1205" s="422">
        <v>45870</v>
      </c>
      <c r="W1205" s="352" t="s">
        <v>3165</v>
      </c>
      <c r="X1205" s="216" t="s">
        <v>64</v>
      </c>
      <c r="Y1205" s="216" t="s">
        <v>65</v>
      </c>
      <c r="Z1205" s="129"/>
      <c r="AA1205" s="214"/>
      <c r="AB1205" s="215" t="s">
        <v>215</v>
      </c>
      <c r="AC1205" s="215" t="s">
        <v>215</v>
      </c>
      <c r="AD1205" s="216"/>
      <c r="AE1205" s="173">
        <v>2025</v>
      </c>
      <c r="AF1205" s="173">
        <v>107</v>
      </c>
      <c r="AH1205" s="173">
        <v>2020</v>
      </c>
      <c r="AI1205" s="173"/>
      <c r="AJ1205" s="189"/>
      <c r="AK1205" s="173"/>
      <c r="AL1205" s="317"/>
      <c r="AQ1205" s="131"/>
      <c r="AU1205" s="317"/>
      <c r="AV1205" s="390"/>
      <c r="AW1205" s="153">
        <f t="shared" ca="1" si="23"/>
        <v>51</v>
      </c>
    </row>
    <row r="1206" spans="1:49" ht="45" customHeight="1" outlineLevel="1" x14ac:dyDescent="0.2">
      <c r="A1206" s="245"/>
      <c r="B1206" s="183" t="s">
        <v>55</v>
      </c>
      <c r="E1206" s="175" t="s">
        <v>71</v>
      </c>
      <c r="F1206" s="153" t="s">
        <v>72</v>
      </c>
      <c r="G1206" s="131" t="s">
        <v>77</v>
      </c>
      <c r="H1206" s="175" t="s">
        <v>59</v>
      </c>
      <c r="I1206" s="183" t="s">
        <v>3166</v>
      </c>
      <c r="J1206" s="173">
        <v>1</v>
      </c>
      <c r="K1206" s="326" t="s">
        <v>61</v>
      </c>
      <c r="L1206" s="339">
        <v>1</v>
      </c>
      <c r="M1206" s="183">
        <v>922</v>
      </c>
      <c r="N1206" s="153">
        <v>1974</v>
      </c>
      <c r="P1206" s="163"/>
      <c r="R1206" s="153">
        <v>1970</v>
      </c>
      <c r="S1206" s="183" t="s">
        <v>62</v>
      </c>
      <c r="T1206" s="184"/>
      <c r="U1206" s="189"/>
      <c r="V1206" s="125"/>
      <c r="W1206" s="352" t="s">
        <v>3167</v>
      </c>
      <c r="X1206" s="216" t="s">
        <v>64</v>
      </c>
      <c r="Y1206" s="216" t="s">
        <v>65</v>
      </c>
      <c r="Z1206" s="129" t="s">
        <v>66</v>
      </c>
      <c r="AA1206" s="214"/>
      <c r="AB1206" s="215">
        <v>27758</v>
      </c>
      <c r="AC1206" s="215">
        <v>27758</v>
      </c>
      <c r="AD1206" s="216"/>
      <c r="AF1206" s="173">
        <v>110</v>
      </c>
      <c r="AG1206" s="173">
        <v>1975</v>
      </c>
      <c r="AH1206" s="173">
        <v>1970</v>
      </c>
      <c r="AI1206" s="173">
        <v>1984</v>
      </c>
      <c r="AJ1206" s="189"/>
      <c r="AK1206" s="173"/>
      <c r="AL1206" s="317" t="s">
        <v>658</v>
      </c>
      <c r="AM1206" s="175" t="s">
        <v>67</v>
      </c>
      <c r="AO1206" s="153" t="s">
        <v>81</v>
      </c>
      <c r="AQ1206" s="131"/>
      <c r="AU1206" s="317" t="s">
        <v>3168</v>
      </c>
      <c r="AV1206" s="390"/>
      <c r="AW1206" s="153">
        <f t="shared" ca="1" si="23"/>
        <v>52</v>
      </c>
    </row>
    <row r="1207" spans="1:49" ht="45" customHeight="1" outlineLevel="1" x14ac:dyDescent="0.2">
      <c r="A1207" s="245"/>
      <c r="B1207" s="183" t="s">
        <v>55</v>
      </c>
      <c r="E1207" s="175" t="s">
        <v>71</v>
      </c>
      <c r="F1207" s="153" t="s">
        <v>72</v>
      </c>
      <c r="G1207" s="131" t="s">
        <v>77</v>
      </c>
      <c r="H1207" s="175" t="s">
        <v>59</v>
      </c>
      <c r="I1207" s="183" t="s">
        <v>3169</v>
      </c>
      <c r="J1207" s="173">
        <v>1</v>
      </c>
      <c r="K1207" s="326" t="s">
        <v>61</v>
      </c>
      <c r="L1207" s="339">
        <v>1</v>
      </c>
      <c r="M1207" s="183">
        <v>923</v>
      </c>
      <c r="N1207" s="153">
        <v>1975</v>
      </c>
      <c r="P1207" s="163"/>
      <c r="R1207" s="153">
        <v>1970</v>
      </c>
      <c r="S1207" s="183" t="s">
        <v>62</v>
      </c>
      <c r="T1207" s="184"/>
      <c r="U1207" s="189"/>
      <c r="V1207" s="125"/>
      <c r="W1207" s="352" t="s">
        <v>3170</v>
      </c>
      <c r="X1207" s="216" t="s">
        <v>64</v>
      </c>
      <c r="Y1207" s="216" t="s">
        <v>65</v>
      </c>
      <c r="Z1207" s="129" t="s">
        <v>66</v>
      </c>
      <c r="AA1207" s="214"/>
      <c r="AB1207" s="215">
        <v>29319</v>
      </c>
      <c r="AC1207" s="215">
        <v>29319</v>
      </c>
      <c r="AD1207" s="216"/>
      <c r="AE1207" s="173">
        <v>1976</v>
      </c>
      <c r="AF1207" s="173" t="s">
        <v>3171</v>
      </c>
      <c r="AG1207" s="173">
        <v>1980</v>
      </c>
      <c r="AH1207" s="173">
        <v>1980</v>
      </c>
      <c r="AI1207" s="173">
        <v>1984</v>
      </c>
      <c r="AJ1207" s="189"/>
      <c r="AK1207" s="173"/>
      <c r="AL1207" s="317" t="s">
        <v>658</v>
      </c>
      <c r="AM1207" s="175" t="s">
        <v>67</v>
      </c>
      <c r="AO1207" s="153" t="s">
        <v>81</v>
      </c>
      <c r="AQ1207" s="131"/>
      <c r="AU1207" s="317" t="s">
        <v>82</v>
      </c>
      <c r="AV1207" s="390"/>
      <c r="AW1207" s="153">
        <f t="shared" ca="1" si="23"/>
        <v>51</v>
      </c>
    </row>
    <row r="1208" spans="1:49" ht="45" customHeight="1" outlineLevel="1" x14ac:dyDescent="0.2">
      <c r="A1208" s="245"/>
      <c r="B1208" s="183" t="s">
        <v>55</v>
      </c>
      <c r="C1208" s="136" t="s">
        <v>3172</v>
      </c>
      <c r="E1208" s="175" t="s">
        <v>1055</v>
      </c>
      <c r="F1208" s="153" t="s">
        <v>2103</v>
      </c>
      <c r="G1208" s="131" t="s">
        <v>2104</v>
      </c>
      <c r="H1208" s="175" t="s">
        <v>65</v>
      </c>
      <c r="I1208" s="206" t="s">
        <v>3173</v>
      </c>
      <c r="J1208" s="173">
        <v>1</v>
      </c>
      <c r="K1208" s="326"/>
      <c r="L1208" s="339">
        <v>1</v>
      </c>
      <c r="M1208" s="183">
        <v>924</v>
      </c>
      <c r="N1208" s="153">
        <v>1975</v>
      </c>
      <c r="P1208" s="163"/>
      <c r="R1208" s="153">
        <v>1970</v>
      </c>
      <c r="S1208" s="183" t="s">
        <v>243</v>
      </c>
      <c r="T1208" s="184"/>
      <c r="U1208" s="189"/>
      <c r="V1208" s="125"/>
      <c r="W1208" s="352" t="s">
        <v>70</v>
      </c>
      <c r="X1208" s="216" t="s">
        <v>64</v>
      </c>
      <c r="Y1208" s="216" t="s">
        <v>65</v>
      </c>
      <c r="Z1208" s="129"/>
      <c r="AA1208" s="168"/>
      <c r="AB1208" s="215"/>
      <c r="AC1208" s="215"/>
      <c r="AD1208" s="216"/>
      <c r="AI1208" s="173"/>
      <c r="AJ1208" s="237">
        <v>36278</v>
      </c>
      <c r="AK1208" s="173">
        <v>1990</v>
      </c>
      <c r="AL1208" s="317"/>
      <c r="AQ1208" s="131"/>
      <c r="AU1208" s="317"/>
      <c r="AV1208" s="390"/>
      <c r="AW1208" s="153">
        <f t="shared" ca="1" si="23"/>
        <v>51</v>
      </c>
    </row>
    <row r="1209" spans="1:49" ht="45" customHeight="1" outlineLevel="1" x14ac:dyDescent="0.2">
      <c r="A1209" s="245"/>
      <c r="B1209" s="183" t="s">
        <v>55</v>
      </c>
      <c r="E1209" s="253" t="s">
        <v>56</v>
      </c>
      <c r="F1209" s="157" t="s">
        <v>57</v>
      </c>
      <c r="G1209" s="156" t="s">
        <v>1854</v>
      </c>
      <c r="H1209" s="253" t="s">
        <v>76</v>
      </c>
      <c r="I1209" s="185" t="s">
        <v>3174</v>
      </c>
      <c r="J1209" s="196">
        <v>1</v>
      </c>
      <c r="K1209" s="329" t="s">
        <v>61</v>
      </c>
      <c r="L1209" s="342">
        <v>1</v>
      </c>
      <c r="M1209" s="185">
        <v>925</v>
      </c>
      <c r="N1209" s="157">
        <v>1975</v>
      </c>
      <c r="O1209" s="231"/>
      <c r="P1209" s="186"/>
      <c r="Q1209" s="231"/>
      <c r="R1209" s="157">
        <v>1970</v>
      </c>
      <c r="S1209" s="185" t="s">
        <v>62</v>
      </c>
      <c r="T1209" s="184"/>
      <c r="U1209" s="285"/>
      <c r="V1209" s="343"/>
      <c r="W1209" s="253" t="s">
        <v>3175</v>
      </c>
      <c r="X1209" s="231" t="s">
        <v>64</v>
      </c>
      <c r="Y1209" s="231" t="s">
        <v>76</v>
      </c>
      <c r="Z1209" s="130"/>
      <c r="AA1209" s="222">
        <v>28474</v>
      </c>
      <c r="AB1209" s="223"/>
      <c r="AC1209" s="223">
        <v>28474</v>
      </c>
      <c r="AD1209" s="231"/>
      <c r="AE1209" s="196"/>
      <c r="AF1209" s="196"/>
      <c r="AG1209" s="196">
        <v>1977</v>
      </c>
      <c r="AH1209" s="173">
        <v>1970</v>
      </c>
      <c r="AI1209" s="173"/>
      <c r="AJ1209" s="189"/>
      <c r="AK1209" s="173"/>
      <c r="AL1209" s="317"/>
      <c r="AM1209" s="175" t="s">
        <v>90</v>
      </c>
      <c r="AQ1209" s="131"/>
      <c r="AR1209" s="175" t="s">
        <v>81</v>
      </c>
      <c r="AT1209" s="153">
        <v>1986</v>
      </c>
      <c r="AU1209" s="317" t="s">
        <v>7848</v>
      </c>
      <c r="AV1209" s="390"/>
      <c r="AW1209" s="153">
        <f t="shared" ca="1" si="23"/>
        <v>51</v>
      </c>
    </row>
    <row r="1210" spans="1:49" ht="45" customHeight="1" outlineLevel="1" x14ac:dyDescent="0.2">
      <c r="A1210" s="245"/>
      <c r="B1210" s="183" t="s">
        <v>55</v>
      </c>
      <c r="C1210" s="136" t="s">
        <v>3176</v>
      </c>
      <c r="D1210" s="131" t="s">
        <v>3177</v>
      </c>
      <c r="E1210" s="175" t="s">
        <v>71</v>
      </c>
      <c r="F1210" s="153" t="s">
        <v>180</v>
      </c>
      <c r="G1210" s="131" t="s">
        <v>3178</v>
      </c>
      <c r="H1210" s="175" t="s">
        <v>59</v>
      </c>
      <c r="I1210" s="183" t="s">
        <v>3179</v>
      </c>
      <c r="J1210" s="173">
        <v>1</v>
      </c>
      <c r="K1210" s="326"/>
      <c r="L1210" s="339">
        <v>1</v>
      </c>
      <c r="M1210" s="183">
        <v>926</v>
      </c>
      <c r="N1210" s="153">
        <v>1975</v>
      </c>
      <c r="P1210" s="195" t="s">
        <v>1429</v>
      </c>
      <c r="Q1210" s="216" t="s">
        <v>1430</v>
      </c>
      <c r="R1210" s="153">
        <v>1970</v>
      </c>
      <c r="S1210" s="183" t="s">
        <v>243</v>
      </c>
      <c r="T1210" s="184"/>
      <c r="V1210" s="125"/>
      <c r="W1210" s="352" t="s">
        <v>70</v>
      </c>
      <c r="X1210" s="216" t="s">
        <v>64</v>
      </c>
      <c r="Y1210" s="216" t="s">
        <v>65</v>
      </c>
      <c r="Z1210" s="129" t="s">
        <v>66</v>
      </c>
      <c r="AA1210" s="214"/>
      <c r="AB1210" s="215"/>
      <c r="AC1210" s="215"/>
      <c r="AD1210" s="216"/>
      <c r="AI1210" s="173"/>
      <c r="AJ1210" s="216">
        <v>44358</v>
      </c>
      <c r="AK1210" s="173">
        <v>2020</v>
      </c>
      <c r="AL1210" s="317"/>
      <c r="AQ1210" s="131"/>
      <c r="AU1210" s="317"/>
      <c r="AV1210" s="390"/>
      <c r="AW1210" s="153">
        <f t="shared" ca="1" si="23"/>
        <v>51</v>
      </c>
    </row>
    <row r="1211" spans="1:49" ht="45" customHeight="1" x14ac:dyDescent="0.2">
      <c r="A1211" s="245"/>
      <c r="B1211" s="183" t="s">
        <v>55</v>
      </c>
      <c r="C1211" s="146" t="s">
        <v>3042</v>
      </c>
      <c r="D1211" s="131" t="s">
        <v>3180</v>
      </c>
      <c r="E1211" s="175" t="s">
        <v>56</v>
      </c>
      <c r="F1211" s="153" t="s">
        <v>57</v>
      </c>
      <c r="G1211" s="131" t="s">
        <v>58</v>
      </c>
      <c r="H1211" s="175" t="s">
        <v>65</v>
      </c>
      <c r="I1211" s="203" t="s">
        <v>3181</v>
      </c>
      <c r="J1211" s="173">
        <v>1</v>
      </c>
      <c r="K1211" s="326"/>
      <c r="L1211" s="339">
        <v>1</v>
      </c>
      <c r="M1211" s="183">
        <v>927</v>
      </c>
      <c r="N1211" s="153">
        <v>1975</v>
      </c>
      <c r="P1211" s="163"/>
      <c r="R1211" s="153">
        <v>1970</v>
      </c>
      <c r="S1211" s="183" t="s">
        <v>243</v>
      </c>
      <c r="T1211" s="184"/>
      <c r="U1211" s="189"/>
      <c r="V1211" s="125"/>
      <c r="W1211" s="352" t="s">
        <v>70</v>
      </c>
      <c r="X1211" s="216" t="s">
        <v>64</v>
      </c>
      <c r="Y1211" s="216" t="s">
        <v>65</v>
      </c>
      <c r="Z1211" s="129"/>
      <c r="AA1211" s="214"/>
      <c r="AB1211" s="215"/>
      <c r="AC1211" s="215"/>
      <c r="AD1211" s="216"/>
      <c r="AI1211" s="173"/>
      <c r="AJ1211" s="237">
        <v>41877</v>
      </c>
      <c r="AK1211" s="173">
        <v>2010</v>
      </c>
      <c r="AL1211" s="317"/>
      <c r="AQ1211" s="131"/>
      <c r="AU1211" s="317"/>
      <c r="AV1211" s="390"/>
      <c r="AW1211" s="153">
        <f t="shared" ca="1" si="23"/>
        <v>51</v>
      </c>
    </row>
    <row r="1212" spans="1:49" ht="45" customHeight="1" outlineLevel="1" x14ac:dyDescent="0.2">
      <c r="A1212" s="245"/>
      <c r="B1212" s="183" t="s">
        <v>55</v>
      </c>
      <c r="C1212" s="136" t="s">
        <v>3182</v>
      </c>
      <c r="D1212" s="131" t="s">
        <v>3183</v>
      </c>
      <c r="E1212" s="175" t="s">
        <v>71</v>
      </c>
      <c r="F1212" s="153" t="s">
        <v>72</v>
      </c>
      <c r="G1212" s="131" t="s">
        <v>3184</v>
      </c>
      <c r="H1212" s="175" t="s">
        <v>65</v>
      </c>
      <c r="I1212" s="183" t="s">
        <v>3185</v>
      </c>
      <c r="J1212" s="173">
        <v>1</v>
      </c>
      <c r="K1212" s="326"/>
      <c r="L1212" s="339">
        <v>1</v>
      </c>
      <c r="M1212" s="183">
        <v>928</v>
      </c>
      <c r="N1212" s="153">
        <v>1975</v>
      </c>
      <c r="O1212" s="216">
        <v>27562</v>
      </c>
      <c r="P1212" s="163" t="s">
        <v>3186</v>
      </c>
      <c r="Q1212" s="216" t="s">
        <v>1430</v>
      </c>
      <c r="R1212" s="153">
        <v>1970</v>
      </c>
      <c r="S1212" s="183" t="s">
        <v>243</v>
      </c>
      <c r="T1212" s="184" t="s">
        <v>1116</v>
      </c>
      <c r="U1212" s="216">
        <v>43850</v>
      </c>
      <c r="V1212" s="125"/>
      <c r="W1212" s="352" t="s">
        <v>70</v>
      </c>
      <c r="X1212" s="216" t="s">
        <v>64</v>
      </c>
      <c r="Y1212" s="216" t="s">
        <v>65</v>
      </c>
      <c r="Z1212" s="129"/>
      <c r="AA1212" s="214"/>
      <c r="AB1212" s="215"/>
      <c r="AC1212" s="215"/>
      <c r="AD1212" s="216"/>
      <c r="AI1212" s="173"/>
      <c r="AJ1212" s="216">
        <v>43850</v>
      </c>
      <c r="AK1212" s="173">
        <v>2020</v>
      </c>
      <c r="AL1212" s="317"/>
      <c r="AQ1212" s="131"/>
      <c r="AU1212" s="317"/>
      <c r="AV1212" s="390"/>
      <c r="AW1212" s="153">
        <f t="shared" ca="1" si="23"/>
        <v>51</v>
      </c>
    </row>
    <row r="1213" spans="1:49" ht="45" customHeight="1" outlineLevel="1" x14ac:dyDescent="0.2">
      <c r="A1213" s="245"/>
      <c r="B1213" s="183" t="s">
        <v>55</v>
      </c>
      <c r="C1213" s="136" t="s">
        <v>3187</v>
      </c>
      <c r="D1213" s="131" t="s">
        <v>3188</v>
      </c>
      <c r="E1213" s="175" t="s">
        <v>91</v>
      </c>
      <c r="F1213" s="153" t="s">
        <v>187</v>
      </c>
      <c r="G1213" s="131" t="s">
        <v>3189</v>
      </c>
      <c r="H1213" s="175" t="s">
        <v>65</v>
      </c>
      <c r="I1213" s="183" t="s">
        <v>3190</v>
      </c>
      <c r="J1213" s="173">
        <v>1</v>
      </c>
      <c r="K1213" s="326"/>
      <c r="L1213" s="339">
        <v>1</v>
      </c>
      <c r="M1213" s="183">
        <v>929</v>
      </c>
      <c r="N1213" s="153">
        <v>1975</v>
      </c>
      <c r="P1213" s="163"/>
      <c r="R1213" s="153">
        <v>1970</v>
      </c>
      <c r="S1213" s="183" t="s">
        <v>243</v>
      </c>
      <c r="T1213" s="184"/>
      <c r="U1213" s="189"/>
      <c r="V1213" s="125"/>
      <c r="W1213" s="352" t="s">
        <v>70</v>
      </c>
      <c r="X1213" s="216" t="s">
        <v>64</v>
      </c>
      <c r="Y1213" s="216" t="s">
        <v>65</v>
      </c>
      <c r="Z1213" s="129"/>
      <c r="AA1213" s="214"/>
      <c r="AB1213" s="215"/>
      <c r="AC1213" s="215"/>
      <c r="AD1213" s="216"/>
      <c r="AI1213" s="173"/>
      <c r="AJ1213" s="237">
        <v>41184</v>
      </c>
      <c r="AK1213" s="173">
        <v>2010</v>
      </c>
      <c r="AL1213" s="317"/>
      <c r="AQ1213" s="131"/>
      <c r="AU1213" s="317"/>
      <c r="AV1213" s="390"/>
      <c r="AW1213" s="153">
        <f t="shared" ca="1" si="23"/>
        <v>51</v>
      </c>
    </row>
    <row r="1214" spans="1:49" ht="45" customHeight="1" outlineLevel="1" x14ac:dyDescent="0.2">
      <c r="A1214" s="245"/>
      <c r="B1214" s="183" t="s">
        <v>55</v>
      </c>
      <c r="E1214" s="175" t="s">
        <v>71</v>
      </c>
      <c r="F1214" s="153" t="s">
        <v>351</v>
      </c>
      <c r="G1214" s="131" t="s">
        <v>955</v>
      </c>
      <c r="H1214" s="175" t="s">
        <v>189</v>
      </c>
      <c r="I1214" s="183" t="s">
        <v>3191</v>
      </c>
      <c r="J1214" s="173">
        <v>1</v>
      </c>
      <c r="K1214" s="326" t="s">
        <v>61</v>
      </c>
      <c r="L1214" s="339">
        <v>1</v>
      </c>
      <c r="M1214" s="183">
        <v>930</v>
      </c>
      <c r="N1214" s="153">
        <v>1975</v>
      </c>
      <c r="P1214" s="163"/>
      <c r="R1214" s="153">
        <v>1970</v>
      </c>
      <c r="S1214" s="183" t="s">
        <v>62</v>
      </c>
      <c r="T1214" s="184"/>
      <c r="U1214" s="189"/>
      <c r="V1214" s="125"/>
      <c r="W1214" s="352" t="s">
        <v>3192</v>
      </c>
      <c r="X1214" s="216" t="s">
        <v>64</v>
      </c>
      <c r="Y1214" s="216" t="s">
        <v>189</v>
      </c>
      <c r="Z1214" s="129"/>
      <c r="AA1214" s="214">
        <v>27612</v>
      </c>
      <c r="AB1214" s="215"/>
      <c r="AC1214" s="215"/>
      <c r="AD1214" s="153"/>
      <c r="AG1214" s="173">
        <v>1975</v>
      </c>
      <c r="AH1214" s="173">
        <v>1970</v>
      </c>
      <c r="AI1214" s="173"/>
      <c r="AJ1214" s="189"/>
      <c r="AK1214" s="173"/>
      <c r="AL1214" s="317"/>
      <c r="AM1214" s="175" t="s">
        <v>90</v>
      </c>
      <c r="AN1214" s="153" t="s">
        <v>81</v>
      </c>
      <c r="AO1214" s="153" t="s">
        <v>90</v>
      </c>
      <c r="AP1214" s="153" t="s">
        <v>81</v>
      </c>
      <c r="AQ1214" s="131" t="s">
        <v>81</v>
      </c>
      <c r="AU1214" s="317"/>
      <c r="AV1214" s="390"/>
      <c r="AW1214" s="153">
        <f t="shared" ca="1" si="23"/>
        <v>51</v>
      </c>
    </row>
    <row r="1215" spans="1:49" ht="45" customHeight="1" outlineLevel="1" x14ac:dyDescent="0.2">
      <c r="A1215" s="245"/>
      <c r="B1215" s="183" t="s">
        <v>198</v>
      </c>
      <c r="C1215" s="136" t="s">
        <v>3193</v>
      </c>
      <c r="D1215" s="166" t="s">
        <v>3194</v>
      </c>
      <c r="E1215" s="175" t="s">
        <v>1055</v>
      </c>
      <c r="F1215" s="153" t="s">
        <v>1056</v>
      </c>
      <c r="G1215" s="131" t="s">
        <v>2014</v>
      </c>
      <c r="H1215" s="175" t="s">
        <v>292</v>
      </c>
      <c r="I1215" s="183" t="s">
        <v>3195</v>
      </c>
      <c r="J1215" s="173">
        <v>1</v>
      </c>
      <c r="K1215" s="327"/>
      <c r="L1215" s="339">
        <v>1</v>
      </c>
      <c r="M1215" s="183">
        <v>931</v>
      </c>
      <c r="N1215" s="153">
        <v>1975</v>
      </c>
      <c r="P1215" s="163"/>
      <c r="R1215" s="153">
        <v>1970</v>
      </c>
      <c r="S1215" s="183" t="s">
        <v>288</v>
      </c>
      <c r="T1215" s="184"/>
      <c r="U1215" s="189"/>
      <c r="V1215" s="125"/>
      <c r="W1215" s="255" t="s">
        <v>70</v>
      </c>
      <c r="X1215" s="216" t="s">
        <v>64</v>
      </c>
      <c r="Y1215" s="216" t="s">
        <v>292</v>
      </c>
      <c r="Z1215" s="129"/>
      <c r="AA1215" s="214"/>
      <c r="AB1215" s="215"/>
      <c r="AC1215" s="215"/>
      <c r="AD1215" s="153"/>
      <c r="AI1215" s="173"/>
      <c r="AJ1215" s="189"/>
      <c r="AK1215" s="173"/>
      <c r="AL1215" s="317"/>
      <c r="AQ1215" s="131"/>
      <c r="AU1215" s="317"/>
      <c r="AV1215" s="390"/>
      <c r="AW1215" s="153">
        <f t="shared" ca="1" si="23"/>
        <v>51</v>
      </c>
    </row>
    <row r="1216" spans="1:49" ht="45" customHeight="1" outlineLevel="1" collapsed="1" x14ac:dyDescent="0.2">
      <c r="A1216" s="245">
        <v>42918</v>
      </c>
      <c r="B1216" s="183" t="s">
        <v>55</v>
      </c>
      <c r="C1216" s="136" t="s">
        <v>3196</v>
      </c>
      <c r="D1216" s="131" t="s">
        <v>3197</v>
      </c>
      <c r="E1216" s="175" t="s">
        <v>71</v>
      </c>
      <c r="F1216" s="153" t="s">
        <v>224</v>
      </c>
      <c r="G1216" s="131" t="s">
        <v>3198</v>
      </c>
      <c r="H1216" s="175" t="s">
        <v>503</v>
      </c>
      <c r="I1216" s="183" t="s">
        <v>3199</v>
      </c>
      <c r="J1216" s="173">
        <v>1</v>
      </c>
      <c r="K1216" s="327"/>
      <c r="L1216" s="339">
        <v>1</v>
      </c>
      <c r="M1216" s="183">
        <v>932</v>
      </c>
      <c r="N1216" s="153">
        <v>1975</v>
      </c>
      <c r="O1216" s="216">
        <v>27381</v>
      </c>
      <c r="P1216" s="163" t="s">
        <v>1429</v>
      </c>
      <c r="Q1216" s="216" t="s">
        <v>1430</v>
      </c>
      <c r="R1216" s="153">
        <v>1970</v>
      </c>
      <c r="S1216" s="183" t="s">
        <v>243</v>
      </c>
      <c r="T1216" s="184" t="s">
        <v>1116</v>
      </c>
      <c r="V1216" s="125"/>
      <c r="W1216" s="352" t="s">
        <v>70</v>
      </c>
      <c r="X1216" s="216" t="s">
        <v>499</v>
      </c>
      <c r="Y1216" s="216" t="s">
        <v>506</v>
      </c>
      <c r="Z1216" s="129"/>
      <c r="AA1216" s="214"/>
      <c r="AB1216" s="215"/>
      <c r="AC1216" s="215"/>
      <c r="AD1216" s="153"/>
      <c r="AI1216" s="173"/>
      <c r="AJ1216" s="216">
        <v>44630</v>
      </c>
      <c r="AK1216" s="173">
        <v>2020</v>
      </c>
      <c r="AL1216" s="317"/>
      <c r="AQ1216" s="131"/>
      <c r="AU1216" s="317"/>
      <c r="AV1216" s="390"/>
      <c r="AW1216" s="153">
        <f t="shared" ca="1" si="23"/>
        <v>51</v>
      </c>
    </row>
    <row r="1217" spans="1:49" ht="45" customHeight="1" outlineLevel="1" collapsed="1" x14ac:dyDescent="0.2">
      <c r="A1217" s="245"/>
      <c r="B1217" s="183" t="s">
        <v>55</v>
      </c>
      <c r="C1217" s="136" t="s">
        <v>3200</v>
      </c>
      <c r="E1217" s="175" t="s">
        <v>91</v>
      </c>
      <c r="F1217" s="153" t="s">
        <v>92</v>
      </c>
      <c r="G1217" s="131" t="s">
        <v>93</v>
      </c>
      <c r="H1217" s="175" t="s">
        <v>65</v>
      </c>
      <c r="I1217" s="183" t="s">
        <v>3201</v>
      </c>
      <c r="J1217" s="173">
        <v>1</v>
      </c>
      <c r="K1217" s="327"/>
      <c r="L1217" s="339">
        <v>1</v>
      </c>
      <c r="M1217" s="183">
        <v>933</v>
      </c>
      <c r="N1217" s="153">
        <v>1975</v>
      </c>
      <c r="P1217" s="163"/>
      <c r="R1217" s="153">
        <v>1970</v>
      </c>
      <c r="S1217" s="183" t="s">
        <v>243</v>
      </c>
      <c r="T1217" s="184"/>
      <c r="U1217" s="189">
        <v>27676</v>
      </c>
      <c r="V1217" s="125"/>
      <c r="W1217" s="352" t="s">
        <v>70</v>
      </c>
      <c r="X1217" s="216" t="s">
        <v>64</v>
      </c>
      <c r="Y1217" s="216" t="s">
        <v>65</v>
      </c>
      <c r="Z1217" s="129"/>
      <c r="AA1217" s="214"/>
      <c r="AB1217" s="215"/>
      <c r="AC1217" s="215"/>
      <c r="AD1217" s="153"/>
      <c r="AE1217" s="173">
        <v>1975</v>
      </c>
      <c r="AF1217" s="173" t="s">
        <v>3202</v>
      </c>
      <c r="AI1217" s="173"/>
      <c r="AJ1217" s="237">
        <v>27676</v>
      </c>
      <c r="AK1217" s="173">
        <v>1970</v>
      </c>
      <c r="AL1217" s="317" t="s">
        <v>3203</v>
      </c>
      <c r="AQ1217" s="131"/>
      <c r="AV1217" s="390"/>
      <c r="AW1217" s="153">
        <f t="shared" ca="1" si="23"/>
        <v>51</v>
      </c>
    </row>
    <row r="1218" spans="1:49" ht="45" customHeight="1" outlineLevel="1" x14ac:dyDescent="0.2">
      <c r="A1218" s="245"/>
      <c r="B1218" s="183" t="s">
        <v>55</v>
      </c>
      <c r="C1218" s="136" t="s">
        <v>3204</v>
      </c>
      <c r="E1218" s="175" t="s">
        <v>91</v>
      </c>
      <c r="F1218" s="153" t="s">
        <v>92</v>
      </c>
      <c r="G1218" s="131" t="s">
        <v>93</v>
      </c>
      <c r="H1218" s="175" t="s">
        <v>65</v>
      </c>
      <c r="I1218" s="183" t="s">
        <v>3205</v>
      </c>
      <c r="J1218" s="173">
        <v>1</v>
      </c>
      <c r="K1218" s="327"/>
      <c r="L1218" s="339">
        <v>1</v>
      </c>
      <c r="M1218" s="183">
        <v>934</v>
      </c>
      <c r="N1218" s="153">
        <v>1975</v>
      </c>
      <c r="P1218" s="163"/>
      <c r="R1218" s="153">
        <v>1970</v>
      </c>
      <c r="S1218" s="183" t="s">
        <v>243</v>
      </c>
      <c r="T1218" s="184"/>
      <c r="U1218" s="189"/>
      <c r="V1218" s="125"/>
      <c r="W1218" s="352" t="s">
        <v>70</v>
      </c>
      <c r="X1218" s="216" t="s">
        <v>64</v>
      </c>
      <c r="Y1218" s="216" t="s">
        <v>65</v>
      </c>
      <c r="Z1218" s="129"/>
      <c r="AA1218" s="214"/>
      <c r="AB1218" s="215"/>
      <c r="AC1218" s="215"/>
      <c r="AD1218" s="153"/>
      <c r="AE1218" s="173" t="s">
        <v>3206</v>
      </c>
      <c r="AF1218" s="173" t="s">
        <v>3207</v>
      </c>
      <c r="AI1218" s="173"/>
      <c r="AJ1218" s="237">
        <v>28377</v>
      </c>
      <c r="AK1218" s="284">
        <v>1970</v>
      </c>
      <c r="AL1218" s="317" t="s">
        <v>3208</v>
      </c>
      <c r="AQ1218" s="131"/>
      <c r="AV1218" s="390"/>
      <c r="AW1218" s="153">
        <f t="shared" ca="1" si="23"/>
        <v>51</v>
      </c>
    </row>
    <row r="1219" spans="1:49" ht="45" customHeight="1" outlineLevel="1" x14ac:dyDescent="0.2">
      <c r="A1219" s="245"/>
      <c r="B1219" s="183" t="s">
        <v>55</v>
      </c>
      <c r="C1219" s="136" t="s">
        <v>3209</v>
      </c>
      <c r="E1219" s="175" t="s">
        <v>71</v>
      </c>
      <c r="F1219" s="153" t="s">
        <v>180</v>
      </c>
      <c r="G1219" s="131" t="s">
        <v>3210</v>
      </c>
      <c r="H1219" s="175" t="s">
        <v>65</v>
      </c>
      <c r="I1219" s="183" t="s">
        <v>3211</v>
      </c>
      <c r="J1219" s="173">
        <v>1</v>
      </c>
      <c r="K1219" s="327"/>
      <c r="L1219" s="339">
        <v>1</v>
      </c>
      <c r="M1219" s="183">
        <v>935</v>
      </c>
      <c r="N1219" s="153">
        <v>1975</v>
      </c>
      <c r="P1219" s="163"/>
      <c r="R1219" s="153">
        <v>1970</v>
      </c>
      <c r="S1219" s="183" t="s">
        <v>243</v>
      </c>
      <c r="T1219" s="184"/>
      <c r="U1219" s="189"/>
      <c r="V1219" s="125"/>
      <c r="W1219" s="352" t="s">
        <v>70</v>
      </c>
      <c r="X1219" s="216" t="s">
        <v>64</v>
      </c>
      <c r="Y1219" s="216" t="s">
        <v>65</v>
      </c>
      <c r="Z1219" s="129"/>
      <c r="AA1219" s="214"/>
      <c r="AB1219" s="215"/>
      <c r="AC1219" s="215"/>
      <c r="AD1219" s="153"/>
      <c r="AI1219" s="173"/>
      <c r="AJ1219" s="237">
        <v>28929</v>
      </c>
      <c r="AK1219" s="173">
        <v>1970</v>
      </c>
      <c r="AL1219" s="317" t="s">
        <v>3212</v>
      </c>
      <c r="AQ1219" s="131"/>
      <c r="AU1219" s="317"/>
      <c r="AV1219" s="390"/>
      <c r="AW1219" s="153">
        <f t="shared" ca="1" si="23"/>
        <v>51</v>
      </c>
    </row>
    <row r="1220" spans="1:49" s="10" customFormat="1" ht="45" customHeight="1" outlineLevel="1" collapsed="1" x14ac:dyDescent="0.2">
      <c r="A1220" s="245"/>
      <c r="B1220" s="183" t="s">
        <v>55</v>
      </c>
      <c r="C1220" s="136" t="s">
        <v>2744</v>
      </c>
      <c r="D1220" s="131" t="s">
        <v>3213</v>
      </c>
      <c r="E1220" s="175" t="s">
        <v>91</v>
      </c>
      <c r="F1220" s="153" t="s">
        <v>92</v>
      </c>
      <c r="G1220" s="131" t="s">
        <v>3214</v>
      </c>
      <c r="H1220" s="175" t="s">
        <v>65</v>
      </c>
      <c r="I1220" s="183" t="s">
        <v>3215</v>
      </c>
      <c r="J1220" s="173">
        <v>1</v>
      </c>
      <c r="K1220" s="327"/>
      <c r="L1220" s="339">
        <v>1</v>
      </c>
      <c r="M1220" s="183">
        <v>936</v>
      </c>
      <c r="N1220" s="153">
        <v>1975</v>
      </c>
      <c r="O1220" s="216"/>
      <c r="P1220" s="163"/>
      <c r="Q1220" s="216"/>
      <c r="R1220" s="153">
        <v>1970</v>
      </c>
      <c r="S1220" s="183" t="s">
        <v>243</v>
      </c>
      <c r="T1220" s="184"/>
      <c r="U1220" s="189"/>
      <c r="V1220" s="125"/>
      <c r="W1220" s="352" t="s">
        <v>70</v>
      </c>
      <c r="X1220" s="216" t="s">
        <v>64</v>
      </c>
      <c r="Y1220" s="216" t="s">
        <v>65</v>
      </c>
      <c r="Z1220" s="129"/>
      <c r="AA1220" s="214"/>
      <c r="AB1220" s="215"/>
      <c r="AC1220" s="215"/>
      <c r="AD1220" s="153"/>
      <c r="AE1220" s="173"/>
      <c r="AF1220" s="173"/>
      <c r="AG1220" s="173"/>
      <c r="AH1220" s="173"/>
      <c r="AI1220" s="173"/>
      <c r="AJ1220" s="237">
        <v>41435</v>
      </c>
      <c r="AK1220" s="173">
        <v>2010</v>
      </c>
      <c r="AL1220" s="317"/>
      <c r="AM1220" s="175"/>
      <c r="AN1220" s="153"/>
      <c r="AO1220" s="153"/>
      <c r="AP1220" s="153"/>
      <c r="AQ1220" s="131"/>
      <c r="AR1220" s="175"/>
      <c r="AS1220" s="153"/>
      <c r="AT1220" s="153"/>
      <c r="AU1220" s="317"/>
      <c r="AV1220" s="390"/>
      <c r="AW1220" s="153">
        <f t="shared" ca="1" si="23"/>
        <v>51</v>
      </c>
    </row>
    <row r="1221" spans="1:49" ht="45" customHeight="1" outlineLevel="1" x14ac:dyDescent="0.2">
      <c r="A1221" s="245"/>
      <c r="B1221" s="183" t="s">
        <v>55</v>
      </c>
      <c r="E1221" s="175" t="s">
        <v>91</v>
      </c>
      <c r="F1221" s="153" t="s">
        <v>187</v>
      </c>
      <c r="G1221" s="131" t="s">
        <v>2166</v>
      </c>
      <c r="H1221" s="175" t="s">
        <v>65</v>
      </c>
      <c r="I1221" s="183" t="s">
        <v>3216</v>
      </c>
      <c r="J1221" s="173">
        <v>1</v>
      </c>
      <c r="K1221" s="326" t="s">
        <v>61</v>
      </c>
      <c r="L1221" s="339">
        <v>1</v>
      </c>
      <c r="M1221" s="183">
        <v>937</v>
      </c>
      <c r="N1221" s="153">
        <v>1975</v>
      </c>
      <c r="P1221" s="163"/>
      <c r="R1221" s="153">
        <v>1970</v>
      </c>
      <c r="S1221" s="183" t="s">
        <v>62</v>
      </c>
      <c r="T1221" s="184"/>
      <c r="U1221" s="189"/>
      <c r="V1221" s="125"/>
      <c r="W1221" s="352" t="s">
        <v>3217</v>
      </c>
      <c r="X1221" s="216" t="s">
        <v>64</v>
      </c>
      <c r="Y1221" s="216" t="s">
        <v>65</v>
      </c>
      <c r="Z1221" s="129"/>
      <c r="AA1221" s="214"/>
      <c r="AB1221" s="215">
        <v>29329</v>
      </c>
      <c r="AC1221" s="215"/>
      <c r="AD1221" s="153"/>
      <c r="AE1221" s="173">
        <v>1979</v>
      </c>
      <c r="AF1221" s="173">
        <v>84</v>
      </c>
      <c r="AG1221" s="173">
        <v>1980</v>
      </c>
      <c r="AH1221" s="173">
        <v>1980</v>
      </c>
      <c r="AI1221" s="173"/>
      <c r="AJ1221" s="189"/>
      <c r="AK1221" s="173"/>
      <c r="AL1221" s="317" t="s">
        <v>3218</v>
      </c>
      <c r="AM1221" s="175" t="s">
        <v>67</v>
      </c>
      <c r="AQ1221" s="131"/>
      <c r="AU1221" s="317"/>
      <c r="AV1221" s="390"/>
      <c r="AW1221" s="153">
        <f t="shared" ca="1" si="23"/>
        <v>51</v>
      </c>
    </row>
    <row r="1222" spans="1:49" ht="45" customHeight="1" outlineLevel="1" x14ac:dyDescent="0.2">
      <c r="A1222" s="245"/>
      <c r="B1222" s="183" t="s">
        <v>55</v>
      </c>
      <c r="C1222" s="136" t="s">
        <v>3219</v>
      </c>
      <c r="D1222" s="131" t="s">
        <v>3188</v>
      </c>
      <c r="E1222" s="175" t="s">
        <v>91</v>
      </c>
      <c r="F1222" s="153" t="s">
        <v>187</v>
      </c>
      <c r="G1222" s="131" t="s">
        <v>319</v>
      </c>
      <c r="H1222" s="175" t="s">
        <v>65</v>
      </c>
      <c r="I1222" s="183" t="s">
        <v>3220</v>
      </c>
      <c r="J1222" s="173">
        <v>1</v>
      </c>
      <c r="K1222" s="327"/>
      <c r="L1222" s="339">
        <v>1</v>
      </c>
      <c r="M1222" s="183">
        <v>938</v>
      </c>
      <c r="N1222" s="153">
        <v>1976</v>
      </c>
      <c r="P1222" s="163"/>
      <c r="R1222" s="153">
        <v>1970</v>
      </c>
      <c r="S1222" s="183" t="s">
        <v>243</v>
      </c>
      <c r="T1222" s="184"/>
      <c r="U1222" s="189"/>
      <c r="V1222" s="125"/>
      <c r="W1222" s="352" t="s">
        <v>70</v>
      </c>
      <c r="X1222" s="216" t="s">
        <v>64</v>
      </c>
      <c r="Y1222" s="216" t="s">
        <v>65</v>
      </c>
      <c r="Z1222" s="129"/>
      <c r="AA1222" s="214"/>
      <c r="AB1222" s="215"/>
      <c r="AC1222" s="215"/>
      <c r="AD1222" s="153"/>
      <c r="AI1222" s="173"/>
      <c r="AJ1222" s="237">
        <v>41163</v>
      </c>
      <c r="AK1222" s="173">
        <v>2010</v>
      </c>
      <c r="AL1222" s="317"/>
      <c r="AQ1222" s="131"/>
      <c r="AU1222" s="317"/>
      <c r="AV1222" s="390"/>
      <c r="AW1222" s="153">
        <f t="shared" ca="1" si="23"/>
        <v>50</v>
      </c>
    </row>
    <row r="1223" spans="1:49" ht="45" customHeight="1" outlineLevel="1" x14ac:dyDescent="0.2">
      <c r="A1223" s="245"/>
      <c r="B1223" s="183" t="s">
        <v>55</v>
      </c>
      <c r="C1223" s="136" t="s">
        <v>3221</v>
      </c>
      <c r="D1223" s="131" t="s">
        <v>3222</v>
      </c>
      <c r="E1223" s="175" t="s">
        <v>91</v>
      </c>
      <c r="F1223" s="153" t="s">
        <v>187</v>
      </c>
      <c r="G1223" s="131" t="s">
        <v>2126</v>
      </c>
      <c r="H1223" s="175" t="s">
        <v>503</v>
      </c>
      <c r="I1223" s="183" t="s">
        <v>3223</v>
      </c>
      <c r="J1223" s="173">
        <v>1</v>
      </c>
      <c r="K1223" s="327"/>
      <c r="L1223" s="339">
        <v>1</v>
      </c>
      <c r="M1223" s="183">
        <v>939</v>
      </c>
      <c r="N1223" s="153">
        <v>1976</v>
      </c>
      <c r="P1223" s="163"/>
      <c r="R1223" s="153">
        <v>1970</v>
      </c>
      <c r="S1223" s="183" t="s">
        <v>243</v>
      </c>
      <c r="T1223" s="184"/>
      <c r="U1223" s="189"/>
      <c r="V1223" s="125"/>
      <c r="W1223" s="352" t="s">
        <v>70</v>
      </c>
      <c r="X1223" s="216" t="s">
        <v>499</v>
      </c>
      <c r="Y1223" s="216" t="s">
        <v>506</v>
      </c>
      <c r="Z1223" s="129"/>
      <c r="AA1223" s="214"/>
      <c r="AB1223" s="215"/>
      <c r="AC1223" s="215"/>
      <c r="AD1223" s="153"/>
      <c r="AI1223" s="173"/>
      <c r="AJ1223" s="216">
        <v>42541</v>
      </c>
      <c r="AK1223" s="173">
        <v>2010</v>
      </c>
      <c r="AL1223" s="370"/>
      <c r="AQ1223" s="131"/>
      <c r="AU1223" s="317"/>
      <c r="AV1223" s="390"/>
      <c r="AW1223" s="153">
        <f t="shared" ca="1" si="23"/>
        <v>50</v>
      </c>
    </row>
    <row r="1224" spans="1:49" ht="45" customHeight="1" outlineLevel="1" x14ac:dyDescent="0.2">
      <c r="A1224" s="245"/>
      <c r="B1224" s="183" t="s">
        <v>55</v>
      </c>
      <c r="E1224" s="175" t="s">
        <v>71</v>
      </c>
      <c r="F1224" s="153" t="s">
        <v>351</v>
      </c>
      <c r="G1224" s="131" t="s">
        <v>955</v>
      </c>
      <c r="H1224" s="175" t="s">
        <v>65</v>
      </c>
      <c r="I1224" s="183" t="s">
        <v>3224</v>
      </c>
      <c r="J1224" s="173">
        <v>1</v>
      </c>
      <c r="K1224" s="326" t="s">
        <v>61</v>
      </c>
      <c r="L1224" s="339">
        <v>1</v>
      </c>
      <c r="M1224" s="183">
        <v>940</v>
      </c>
      <c r="N1224" s="153">
        <v>1976</v>
      </c>
      <c r="P1224" s="163"/>
      <c r="R1224" s="153">
        <v>1970</v>
      </c>
      <c r="S1224" s="183" t="s">
        <v>62</v>
      </c>
      <c r="T1224" s="184"/>
      <c r="U1224" s="189"/>
      <c r="V1224" s="125"/>
      <c r="W1224" s="352" t="s">
        <v>3225</v>
      </c>
      <c r="X1224" s="216" t="s">
        <v>64</v>
      </c>
      <c r="Y1224" s="216" t="s">
        <v>65</v>
      </c>
      <c r="Z1224" s="129"/>
      <c r="AA1224" s="214"/>
      <c r="AB1224" s="215"/>
      <c r="AC1224" s="215">
        <v>28795</v>
      </c>
      <c r="AD1224" s="216"/>
      <c r="AE1224" s="173">
        <v>1978</v>
      </c>
      <c r="AF1224" s="173">
        <v>82</v>
      </c>
      <c r="AG1224" s="173">
        <v>1978</v>
      </c>
      <c r="AH1224" s="173">
        <v>1970</v>
      </c>
      <c r="AI1224" s="173"/>
      <c r="AJ1224" s="189"/>
      <c r="AK1224" s="173"/>
      <c r="AL1224" s="317" t="s">
        <v>2179</v>
      </c>
      <c r="AM1224" s="175" t="s">
        <v>67</v>
      </c>
      <c r="AN1224" s="153" t="s">
        <v>81</v>
      </c>
      <c r="AO1224" s="153" t="s">
        <v>144</v>
      </c>
      <c r="AP1224" s="153" t="s">
        <v>112</v>
      </c>
      <c r="AQ1224" s="131" t="s">
        <v>81</v>
      </c>
      <c r="AU1224" s="317" t="s">
        <v>2179</v>
      </c>
      <c r="AV1224" s="390"/>
      <c r="AW1224" s="153">
        <f t="shared" ca="1" si="23"/>
        <v>50</v>
      </c>
    </row>
    <row r="1225" spans="1:49" ht="45" customHeight="1" outlineLevel="1" x14ac:dyDescent="0.2">
      <c r="A1225" s="245">
        <v>45953</v>
      </c>
      <c r="B1225" s="183" t="s">
        <v>978</v>
      </c>
      <c r="C1225" s="136" t="s">
        <v>3226</v>
      </c>
      <c r="D1225" s="131" t="s">
        <v>3227</v>
      </c>
      <c r="E1225" s="175" t="s">
        <v>91</v>
      </c>
      <c r="F1225" s="153" t="s">
        <v>92</v>
      </c>
      <c r="G1225" s="131" t="s">
        <v>3228</v>
      </c>
      <c r="H1225" s="175" t="s">
        <v>65</v>
      </c>
      <c r="I1225" s="183" t="s">
        <v>8154</v>
      </c>
      <c r="J1225" s="173">
        <v>4</v>
      </c>
      <c r="K1225" s="326"/>
      <c r="L1225" s="339">
        <v>0</v>
      </c>
      <c r="M1225" s="183">
        <v>941</v>
      </c>
      <c r="N1225" s="153">
        <v>1976</v>
      </c>
      <c r="O1225" s="216">
        <v>27508</v>
      </c>
      <c r="P1225" s="163" t="s">
        <v>3229</v>
      </c>
      <c r="R1225" s="153">
        <v>1970</v>
      </c>
      <c r="S1225" s="183" t="s">
        <v>288</v>
      </c>
      <c r="T1225" s="184" t="s">
        <v>1116</v>
      </c>
      <c r="U1225" s="189"/>
      <c r="V1225" s="125"/>
      <c r="W1225" s="255" t="s">
        <v>70</v>
      </c>
      <c r="X1225" s="216" t="s">
        <v>64</v>
      </c>
      <c r="Y1225" s="216" t="s">
        <v>65</v>
      </c>
      <c r="Z1225" s="129"/>
      <c r="AA1225" s="214"/>
      <c r="AB1225" s="215"/>
      <c r="AC1225" s="215"/>
      <c r="AD1225" s="216"/>
      <c r="AI1225" s="173"/>
      <c r="AJ1225" s="189"/>
      <c r="AK1225" s="173"/>
      <c r="AL1225" s="317"/>
      <c r="AQ1225" s="131"/>
      <c r="AU1225" s="317"/>
      <c r="AV1225" s="390"/>
      <c r="AW1225" s="153">
        <f t="shared" ca="1" si="23"/>
        <v>50</v>
      </c>
    </row>
    <row r="1226" spans="1:49" ht="45" customHeight="1" outlineLevel="1" x14ac:dyDescent="0.2">
      <c r="A1226" s="245"/>
      <c r="B1226" s="183" t="s">
        <v>55</v>
      </c>
      <c r="E1226" s="175" t="s">
        <v>71</v>
      </c>
      <c r="F1226" s="153" t="s">
        <v>72</v>
      </c>
      <c r="G1226" s="131" t="s">
        <v>77</v>
      </c>
      <c r="H1226" s="175" t="s">
        <v>189</v>
      </c>
      <c r="I1226" s="183" t="s">
        <v>3230</v>
      </c>
      <c r="J1226" s="173">
        <v>1</v>
      </c>
      <c r="K1226" s="326" t="s">
        <v>61</v>
      </c>
      <c r="L1226" s="339">
        <v>1</v>
      </c>
      <c r="M1226" s="183">
        <v>942</v>
      </c>
      <c r="N1226" s="153">
        <v>1976</v>
      </c>
      <c r="P1226" s="163"/>
      <c r="R1226" s="153">
        <v>1970</v>
      </c>
      <c r="S1226" s="183" t="s">
        <v>62</v>
      </c>
      <c r="T1226" s="184"/>
      <c r="U1226" s="189"/>
      <c r="V1226" s="125"/>
      <c r="W1226" s="352" t="s">
        <v>3231</v>
      </c>
      <c r="X1226" s="216" t="s">
        <v>64</v>
      </c>
      <c r="Y1226" s="216" t="s">
        <v>189</v>
      </c>
      <c r="Z1226" s="129"/>
      <c r="AA1226" s="214"/>
      <c r="AB1226" s="215">
        <v>29319</v>
      </c>
      <c r="AC1226" s="215"/>
      <c r="AD1226" s="153"/>
      <c r="AE1226" s="173">
        <v>1976</v>
      </c>
      <c r="AF1226" s="173" t="s">
        <v>3171</v>
      </c>
      <c r="AG1226" s="173">
        <v>1980</v>
      </c>
      <c r="AH1226" s="173">
        <v>1980</v>
      </c>
      <c r="AI1226" s="173">
        <v>1984</v>
      </c>
      <c r="AJ1226" s="189"/>
      <c r="AK1226" s="173"/>
      <c r="AL1226" s="317" t="s">
        <v>1852</v>
      </c>
      <c r="AM1226" s="175" t="s">
        <v>90</v>
      </c>
      <c r="AQ1226" s="131"/>
      <c r="AU1226" s="317"/>
      <c r="AV1226" s="390"/>
      <c r="AW1226" s="153">
        <f t="shared" ca="1" si="23"/>
        <v>50</v>
      </c>
    </row>
    <row r="1227" spans="1:49" ht="45" customHeight="1" outlineLevel="1" x14ac:dyDescent="0.2">
      <c r="A1227" s="245">
        <v>45264</v>
      </c>
      <c r="B1227" s="183" t="s">
        <v>55</v>
      </c>
      <c r="C1227" s="136" t="s">
        <v>3232</v>
      </c>
      <c r="D1227" s="131" t="s">
        <v>3233</v>
      </c>
      <c r="E1227" s="175" t="s">
        <v>56</v>
      </c>
      <c r="F1227" s="153" t="s">
        <v>559</v>
      </c>
      <c r="G1227" s="131" t="s">
        <v>560</v>
      </c>
      <c r="H1227" s="175" t="s">
        <v>59</v>
      </c>
      <c r="I1227" s="185" t="s">
        <v>3234</v>
      </c>
      <c r="J1227" s="173">
        <v>1</v>
      </c>
      <c r="K1227" s="326" t="s">
        <v>61</v>
      </c>
      <c r="L1227" s="339">
        <v>1</v>
      </c>
      <c r="M1227" s="183">
        <v>943</v>
      </c>
      <c r="N1227" s="153">
        <v>1976</v>
      </c>
      <c r="O1227" s="216">
        <v>27912</v>
      </c>
      <c r="P1227" s="163" t="s">
        <v>3235</v>
      </c>
      <c r="R1227" s="153">
        <v>1970</v>
      </c>
      <c r="S1227" s="183" t="s">
        <v>203</v>
      </c>
      <c r="T1227" s="184" t="s">
        <v>982</v>
      </c>
      <c r="U1227" s="189"/>
      <c r="W1227" s="352" t="s">
        <v>3237</v>
      </c>
      <c r="X1227" s="216" t="s">
        <v>64</v>
      </c>
      <c r="Y1227" s="216" t="s">
        <v>65</v>
      </c>
      <c r="Z1227" s="129"/>
      <c r="AA1227" s="214">
        <v>29319</v>
      </c>
      <c r="AB1227" s="215">
        <v>29319</v>
      </c>
      <c r="AC1227" s="215"/>
      <c r="AD1227" s="153"/>
      <c r="AE1227" s="173">
        <v>1978</v>
      </c>
      <c r="AF1227" s="173" t="s">
        <v>3238</v>
      </c>
      <c r="AG1227" s="173">
        <v>1980</v>
      </c>
      <c r="AH1227" s="173">
        <v>1980</v>
      </c>
      <c r="AI1227" s="173">
        <v>2014</v>
      </c>
      <c r="AJ1227" s="189"/>
      <c r="AK1227" s="173"/>
      <c r="AL1227" s="317" t="s">
        <v>3239</v>
      </c>
      <c r="AM1227" s="175" t="s">
        <v>61</v>
      </c>
      <c r="AN1227" s="153" t="s">
        <v>81</v>
      </c>
      <c r="AO1227" s="153" t="s">
        <v>144</v>
      </c>
      <c r="AP1227" s="153" t="s">
        <v>112</v>
      </c>
      <c r="AQ1227" s="131"/>
      <c r="AU1227" s="317"/>
      <c r="AV1227" s="390"/>
      <c r="AW1227" s="153">
        <f t="shared" ca="1" si="23"/>
        <v>50</v>
      </c>
    </row>
    <row r="1228" spans="1:49" ht="45" customHeight="1" outlineLevel="1" x14ac:dyDescent="0.2">
      <c r="A1228" s="245"/>
      <c r="B1228" s="183" t="s">
        <v>55</v>
      </c>
      <c r="E1228" s="175" t="s">
        <v>91</v>
      </c>
      <c r="F1228" s="153" t="s">
        <v>698</v>
      </c>
      <c r="G1228" s="131" t="s">
        <v>699</v>
      </c>
      <c r="H1228" s="175" t="s">
        <v>65</v>
      </c>
      <c r="I1228" s="183" t="s">
        <v>3240</v>
      </c>
      <c r="J1228" s="173">
        <v>1</v>
      </c>
      <c r="K1228" s="326" t="s">
        <v>61</v>
      </c>
      <c r="L1228" s="339">
        <v>1</v>
      </c>
      <c r="M1228" s="183">
        <v>944</v>
      </c>
      <c r="N1228" s="153">
        <v>1976</v>
      </c>
      <c r="P1228" s="163"/>
      <c r="R1228" s="153">
        <v>1970</v>
      </c>
      <c r="S1228" s="183" t="s">
        <v>62</v>
      </c>
      <c r="T1228" s="184"/>
      <c r="U1228" s="189"/>
      <c r="V1228" s="125"/>
      <c r="W1228" s="352" t="s">
        <v>3241</v>
      </c>
      <c r="X1228" s="216" t="s">
        <v>64</v>
      </c>
      <c r="Y1228" s="216" t="s">
        <v>65</v>
      </c>
      <c r="Z1228" s="129"/>
      <c r="AA1228" s="214"/>
      <c r="AB1228" s="215">
        <v>35348</v>
      </c>
      <c r="AC1228" s="215">
        <v>35348</v>
      </c>
      <c r="AD1228" s="216"/>
      <c r="AE1228" s="173" t="s">
        <v>3242</v>
      </c>
      <c r="AF1228" s="173" t="s">
        <v>3243</v>
      </c>
      <c r="AG1228" s="173">
        <v>1996</v>
      </c>
      <c r="AH1228" s="173">
        <v>1990</v>
      </c>
      <c r="AI1228" s="173"/>
      <c r="AJ1228" s="189"/>
      <c r="AK1228" s="173"/>
      <c r="AL1228" s="317" t="s">
        <v>3244</v>
      </c>
      <c r="AM1228" s="175" t="s">
        <v>67</v>
      </c>
      <c r="AQ1228" s="131"/>
      <c r="AU1228" s="317"/>
      <c r="AV1228" s="390"/>
      <c r="AW1228" s="153">
        <f t="shared" ca="1" si="23"/>
        <v>50</v>
      </c>
    </row>
    <row r="1229" spans="1:49" ht="45" customHeight="1" x14ac:dyDescent="0.2">
      <c r="A1229" s="245"/>
      <c r="B1229" s="183" t="s">
        <v>55</v>
      </c>
      <c r="C1229" s="136" t="s">
        <v>3245</v>
      </c>
      <c r="E1229" s="175" t="s">
        <v>91</v>
      </c>
      <c r="F1229" s="153" t="s">
        <v>92</v>
      </c>
      <c r="G1229" s="131" t="s">
        <v>93</v>
      </c>
      <c r="H1229" s="175" t="s">
        <v>59</v>
      </c>
      <c r="I1229" s="183" t="s">
        <v>3246</v>
      </c>
      <c r="J1229" s="173">
        <v>1</v>
      </c>
      <c r="K1229" s="326"/>
      <c r="L1229" s="339">
        <v>1</v>
      </c>
      <c r="M1229" s="183">
        <v>945</v>
      </c>
      <c r="N1229" s="153">
        <v>1976</v>
      </c>
      <c r="P1229" s="163"/>
      <c r="R1229" s="153">
        <v>1970</v>
      </c>
      <c r="S1229" s="183" t="s">
        <v>243</v>
      </c>
      <c r="T1229" s="184"/>
      <c r="U1229" s="189"/>
      <c r="V1229" s="125"/>
      <c r="W1229" s="352" t="s">
        <v>70</v>
      </c>
      <c r="X1229" s="216" t="s">
        <v>64</v>
      </c>
      <c r="Y1229" s="216" t="s">
        <v>65</v>
      </c>
      <c r="Z1229" s="129" t="s">
        <v>66</v>
      </c>
      <c r="AA1229" s="214"/>
      <c r="AB1229" s="215"/>
      <c r="AC1229" s="215"/>
      <c r="AD1229" s="216"/>
      <c r="AE1229" s="173">
        <v>1976</v>
      </c>
      <c r="AF1229" s="173">
        <v>74</v>
      </c>
      <c r="AI1229" s="173"/>
      <c r="AJ1229" s="237">
        <v>28283</v>
      </c>
      <c r="AK1229" s="173">
        <v>1970</v>
      </c>
      <c r="AL1229" s="317" t="s">
        <v>3247</v>
      </c>
      <c r="AQ1229" s="131"/>
      <c r="AV1229" s="390"/>
      <c r="AW1229" s="153">
        <f t="shared" ca="1" si="23"/>
        <v>50</v>
      </c>
    </row>
    <row r="1230" spans="1:49" ht="45" customHeight="1" outlineLevel="1" x14ac:dyDescent="0.2">
      <c r="A1230" s="245"/>
      <c r="B1230" s="183" t="s">
        <v>55</v>
      </c>
      <c r="C1230" s="136" t="s">
        <v>3248</v>
      </c>
      <c r="D1230" s="131" t="s">
        <v>3249</v>
      </c>
      <c r="E1230" s="175" t="s">
        <v>91</v>
      </c>
      <c r="F1230" s="153" t="s">
        <v>92</v>
      </c>
      <c r="G1230" s="131" t="s">
        <v>93</v>
      </c>
      <c r="H1230" s="175" t="s">
        <v>65</v>
      </c>
      <c r="I1230" s="183" t="s">
        <v>3250</v>
      </c>
      <c r="J1230" s="173">
        <v>1</v>
      </c>
      <c r="K1230" s="326"/>
      <c r="L1230" s="339">
        <v>1</v>
      </c>
      <c r="M1230" s="183">
        <v>946</v>
      </c>
      <c r="N1230" s="153">
        <v>1976</v>
      </c>
      <c r="P1230" s="163"/>
      <c r="R1230" s="153">
        <v>1970</v>
      </c>
      <c r="S1230" s="183" t="s">
        <v>243</v>
      </c>
      <c r="T1230" s="184"/>
      <c r="V1230" s="125"/>
      <c r="W1230" s="352" t="s">
        <v>70</v>
      </c>
      <c r="X1230" s="216"/>
      <c r="Y1230" s="216"/>
      <c r="Z1230" s="129"/>
      <c r="AA1230" s="214"/>
      <c r="AB1230" s="215"/>
      <c r="AC1230" s="215"/>
      <c r="AD1230" s="216"/>
      <c r="AI1230" s="173"/>
      <c r="AJ1230" s="216">
        <v>44378</v>
      </c>
      <c r="AK1230" s="173">
        <v>2020</v>
      </c>
      <c r="AL1230" s="317"/>
      <c r="AQ1230" s="131"/>
      <c r="AV1230" s="390"/>
      <c r="AW1230" s="153">
        <f t="shared" ca="1" si="23"/>
        <v>50</v>
      </c>
    </row>
    <row r="1231" spans="1:49" ht="45" customHeight="1" outlineLevel="1" collapsed="1" x14ac:dyDescent="0.2">
      <c r="A1231" s="245"/>
      <c r="B1231" s="183" t="s">
        <v>55</v>
      </c>
      <c r="C1231" s="136" t="s">
        <v>3251</v>
      </c>
      <c r="E1231" s="175" t="s">
        <v>1055</v>
      </c>
      <c r="F1231" s="153" t="s">
        <v>1056</v>
      </c>
      <c r="G1231" s="131" t="s">
        <v>3252</v>
      </c>
      <c r="H1231" s="175" t="s">
        <v>189</v>
      </c>
      <c r="I1231" s="203" t="s">
        <v>3253</v>
      </c>
      <c r="J1231" s="173">
        <v>1</v>
      </c>
      <c r="L1231" s="339">
        <v>1</v>
      </c>
      <c r="M1231" s="183">
        <v>947</v>
      </c>
      <c r="N1231" s="153">
        <v>1976</v>
      </c>
      <c r="P1231" s="163"/>
      <c r="R1231" s="153">
        <v>1970</v>
      </c>
      <c r="S1231" s="183" t="s">
        <v>243</v>
      </c>
      <c r="T1231" s="184"/>
      <c r="U1231" s="189"/>
      <c r="V1231" s="125"/>
      <c r="W1231" s="352" t="s">
        <v>70</v>
      </c>
      <c r="X1231" s="216" t="s">
        <v>64</v>
      </c>
      <c r="Y1231" s="216" t="s">
        <v>189</v>
      </c>
      <c r="Z1231" s="129"/>
      <c r="AI1231" s="173"/>
      <c r="AJ1231" s="237">
        <v>36346</v>
      </c>
      <c r="AK1231" s="173">
        <v>1990</v>
      </c>
      <c r="AL1231" s="317" t="s">
        <v>3254</v>
      </c>
      <c r="AQ1231" s="131"/>
      <c r="AU1231" s="317"/>
      <c r="AV1231" s="390"/>
      <c r="AW1231" s="153">
        <f t="shared" ca="1" si="23"/>
        <v>50</v>
      </c>
    </row>
    <row r="1232" spans="1:49" ht="45" customHeight="1" x14ac:dyDescent="0.2">
      <c r="A1232" s="245"/>
      <c r="B1232" s="183" t="s">
        <v>55</v>
      </c>
      <c r="C1232" s="136" t="s">
        <v>3255</v>
      </c>
      <c r="E1232" s="175" t="s">
        <v>71</v>
      </c>
      <c r="F1232" s="153" t="s">
        <v>180</v>
      </c>
      <c r="G1232" s="131" t="s">
        <v>3256</v>
      </c>
      <c r="H1232" s="175" t="s">
        <v>65</v>
      </c>
      <c r="I1232" s="183" t="s">
        <v>3257</v>
      </c>
      <c r="J1232" s="173">
        <v>1</v>
      </c>
      <c r="L1232" s="339">
        <v>1</v>
      </c>
      <c r="M1232" s="183">
        <v>948</v>
      </c>
      <c r="N1232" s="153">
        <v>1976</v>
      </c>
      <c r="P1232" s="163"/>
      <c r="R1232" s="153">
        <v>1970</v>
      </c>
      <c r="S1232" s="183" t="s">
        <v>243</v>
      </c>
      <c r="T1232" s="184"/>
      <c r="U1232" s="189"/>
      <c r="V1232" s="125"/>
      <c r="W1232" s="352" t="s">
        <v>70</v>
      </c>
      <c r="X1232" s="216" t="s">
        <v>64</v>
      </c>
      <c r="Y1232" s="216" t="s">
        <v>65</v>
      </c>
      <c r="Z1232" s="129"/>
      <c r="AI1232" s="173"/>
      <c r="AJ1232" s="237">
        <v>29591</v>
      </c>
      <c r="AK1232" s="173">
        <v>1980</v>
      </c>
      <c r="AL1232" s="317" t="s">
        <v>3258</v>
      </c>
      <c r="AQ1232" s="131"/>
      <c r="AU1232" s="317"/>
      <c r="AV1232" s="390"/>
      <c r="AW1232" s="153">
        <f t="shared" ca="1" si="23"/>
        <v>50</v>
      </c>
    </row>
    <row r="1233" spans="1:49" ht="45" customHeight="1" x14ac:dyDescent="0.2">
      <c r="A1233" s="245"/>
      <c r="B1233" s="183" t="s">
        <v>55</v>
      </c>
      <c r="D1233" s="131" t="s">
        <v>3259</v>
      </c>
      <c r="E1233" s="175" t="s">
        <v>91</v>
      </c>
      <c r="F1233" s="153" t="s">
        <v>92</v>
      </c>
      <c r="G1233" s="131" t="s">
        <v>93</v>
      </c>
      <c r="H1233" s="175" t="s">
        <v>59</v>
      </c>
      <c r="I1233" s="183" t="s">
        <v>3260</v>
      </c>
      <c r="J1233" s="173">
        <v>1</v>
      </c>
      <c r="K1233" s="133" t="s">
        <v>61</v>
      </c>
      <c r="L1233" s="339">
        <v>1</v>
      </c>
      <c r="M1233" s="183">
        <v>949</v>
      </c>
      <c r="N1233" s="153">
        <v>1976</v>
      </c>
      <c r="P1233" s="163"/>
      <c r="R1233" s="153">
        <v>1970</v>
      </c>
      <c r="S1233" s="183" t="s">
        <v>62</v>
      </c>
      <c r="T1233" s="184"/>
      <c r="U1233" s="189"/>
      <c r="V1233" s="125"/>
      <c r="W1233" s="352" t="s">
        <v>3261</v>
      </c>
      <c r="X1233" s="216" t="s">
        <v>64</v>
      </c>
      <c r="Y1233" s="216" t="s">
        <v>65</v>
      </c>
      <c r="Z1233" s="129" t="s">
        <v>66</v>
      </c>
      <c r="AB1233" s="172">
        <v>41263</v>
      </c>
      <c r="AE1233" s="173">
        <v>2010</v>
      </c>
      <c r="AF1233" s="173">
        <v>66</v>
      </c>
      <c r="AG1233" s="173">
        <v>2012</v>
      </c>
      <c r="AH1233" s="173">
        <v>2010</v>
      </c>
      <c r="AI1233" s="173"/>
      <c r="AJ1233" s="189"/>
      <c r="AK1233" s="173"/>
      <c r="AL1233" s="317" t="s">
        <v>3262</v>
      </c>
      <c r="AM1233" s="175" t="s">
        <v>67</v>
      </c>
      <c r="AO1233" s="153" t="s">
        <v>61</v>
      </c>
      <c r="AQ1233" s="131"/>
      <c r="AV1233" s="390"/>
      <c r="AW1233" s="153">
        <f t="shared" ref="AW1233:AW1296" ca="1" si="24">IF(N1233&lt;&gt;0,(YEAR( TODAY())-N1233),(""))</f>
        <v>50</v>
      </c>
    </row>
    <row r="1234" spans="1:49" ht="45" customHeight="1" x14ac:dyDescent="0.2">
      <c r="A1234" s="245"/>
      <c r="B1234" s="183" t="s">
        <v>55</v>
      </c>
      <c r="C1234" s="136" t="s">
        <v>3263</v>
      </c>
      <c r="D1234" s="131" t="s">
        <v>3264</v>
      </c>
      <c r="E1234" s="175" t="s">
        <v>91</v>
      </c>
      <c r="F1234" s="153" t="s">
        <v>187</v>
      </c>
      <c r="G1234" s="131" t="s">
        <v>319</v>
      </c>
      <c r="H1234" s="175" t="s">
        <v>59</v>
      </c>
      <c r="I1234" s="183" t="s">
        <v>3265</v>
      </c>
      <c r="J1234" s="173">
        <v>1</v>
      </c>
      <c r="L1234" s="339">
        <v>1</v>
      </c>
      <c r="M1234" s="183">
        <v>950</v>
      </c>
      <c r="N1234" s="153">
        <v>1976</v>
      </c>
      <c r="P1234" s="163"/>
      <c r="R1234" s="153">
        <v>1970</v>
      </c>
      <c r="S1234" s="183" t="s">
        <v>243</v>
      </c>
      <c r="T1234" s="184"/>
      <c r="V1234" s="125"/>
      <c r="W1234" s="352" t="s">
        <v>70</v>
      </c>
      <c r="X1234" s="216" t="s">
        <v>64</v>
      </c>
      <c r="Y1234" s="216" t="s">
        <v>65</v>
      </c>
      <c r="Z1234" s="129" t="s">
        <v>66</v>
      </c>
      <c r="AI1234" s="173"/>
      <c r="AJ1234" s="216">
        <v>44426</v>
      </c>
      <c r="AK1234" s="173">
        <v>2020</v>
      </c>
      <c r="AL1234" s="317"/>
      <c r="AQ1234" s="131"/>
      <c r="AU1234" s="317"/>
      <c r="AV1234" s="390"/>
      <c r="AW1234" s="153">
        <f t="shared" ca="1" si="24"/>
        <v>50</v>
      </c>
    </row>
    <row r="1235" spans="1:49" ht="45" customHeight="1" x14ac:dyDescent="0.2">
      <c r="A1235" s="245"/>
      <c r="B1235" s="183" t="s">
        <v>55</v>
      </c>
      <c r="C1235" s="136" t="s">
        <v>7892</v>
      </c>
      <c r="D1235" s="131" t="s">
        <v>3266</v>
      </c>
      <c r="E1235" s="175" t="s">
        <v>1055</v>
      </c>
      <c r="F1235" s="153" t="s">
        <v>1056</v>
      </c>
      <c r="G1235" s="131" t="s">
        <v>3267</v>
      </c>
      <c r="H1235" s="175" t="s">
        <v>65</v>
      </c>
      <c r="I1235" s="183" t="s">
        <v>3268</v>
      </c>
      <c r="J1235" s="173">
        <v>1</v>
      </c>
      <c r="L1235" s="339">
        <v>1</v>
      </c>
      <c r="M1235" s="183">
        <v>951</v>
      </c>
      <c r="N1235" s="153">
        <v>1977</v>
      </c>
      <c r="O1235" s="216">
        <v>28101</v>
      </c>
      <c r="P1235" s="163" t="s">
        <v>1429</v>
      </c>
      <c r="R1235" s="153">
        <v>1970</v>
      </c>
      <c r="S1235" s="183" t="s">
        <v>923</v>
      </c>
      <c r="T1235" s="184"/>
      <c r="U1235" s="189"/>
      <c r="V1235" s="125"/>
      <c r="W1235" s="352"/>
      <c r="X1235" s="216" t="s">
        <v>64</v>
      </c>
      <c r="Y1235" s="216" t="s">
        <v>65</v>
      </c>
      <c r="Z1235" s="129"/>
      <c r="AI1235" s="173"/>
      <c r="AJ1235" s="189"/>
      <c r="AK1235" s="173"/>
      <c r="AL1235" s="317"/>
      <c r="AQ1235" s="131"/>
      <c r="AU1235" s="317"/>
      <c r="AV1235" s="390"/>
      <c r="AW1235" s="153">
        <f t="shared" ca="1" si="24"/>
        <v>49</v>
      </c>
    </row>
    <row r="1236" spans="1:49" ht="45" customHeight="1" x14ac:dyDescent="0.2">
      <c r="A1236" s="245"/>
      <c r="B1236" s="183" t="s">
        <v>55</v>
      </c>
      <c r="C1236" s="136" t="s">
        <v>3269</v>
      </c>
      <c r="E1236" s="175" t="s">
        <v>91</v>
      </c>
      <c r="F1236" s="153" t="s">
        <v>92</v>
      </c>
      <c r="G1236" s="131" t="s">
        <v>93</v>
      </c>
      <c r="H1236" s="175" t="s">
        <v>65</v>
      </c>
      <c r="I1236" s="183" t="s">
        <v>3270</v>
      </c>
      <c r="J1236" s="173">
        <v>1</v>
      </c>
      <c r="L1236" s="339">
        <v>1</v>
      </c>
      <c r="M1236" s="183">
        <v>952</v>
      </c>
      <c r="N1236" s="153">
        <v>1977</v>
      </c>
      <c r="P1236" s="163"/>
      <c r="R1236" s="153">
        <v>1970</v>
      </c>
      <c r="S1236" s="183" t="s">
        <v>243</v>
      </c>
      <c r="T1236" s="184"/>
      <c r="U1236" s="189"/>
      <c r="V1236" s="125"/>
      <c r="W1236" s="352" t="s">
        <v>70</v>
      </c>
      <c r="X1236" s="216" t="s">
        <v>64</v>
      </c>
      <c r="Y1236" s="216" t="s">
        <v>65</v>
      </c>
      <c r="Z1236" s="129"/>
      <c r="AE1236" s="173">
        <v>1977</v>
      </c>
      <c r="AF1236" s="173">
        <v>76</v>
      </c>
      <c r="AI1236" s="173"/>
      <c r="AJ1236" s="237">
        <v>28607</v>
      </c>
      <c r="AK1236" s="173">
        <v>1970</v>
      </c>
      <c r="AL1236" s="317" t="s">
        <v>3271</v>
      </c>
      <c r="AQ1236" s="131"/>
      <c r="AV1236" s="390"/>
      <c r="AW1236" s="153">
        <f t="shared" ca="1" si="24"/>
        <v>49</v>
      </c>
    </row>
    <row r="1237" spans="1:49" ht="45" customHeight="1" x14ac:dyDescent="0.2">
      <c r="A1237" s="245"/>
      <c r="B1237" s="183" t="s">
        <v>55</v>
      </c>
      <c r="E1237" s="175" t="s">
        <v>91</v>
      </c>
      <c r="F1237" s="153" t="s">
        <v>92</v>
      </c>
      <c r="G1237" s="131" t="s">
        <v>93</v>
      </c>
      <c r="H1237" s="175" t="s">
        <v>65</v>
      </c>
      <c r="I1237" s="183" t="s">
        <v>3272</v>
      </c>
      <c r="J1237" s="173">
        <v>1</v>
      </c>
      <c r="K1237" s="326" t="s">
        <v>61</v>
      </c>
      <c r="L1237" s="339">
        <v>1</v>
      </c>
      <c r="M1237" s="183">
        <v>953</v>
      </c>
      <c r="N1237" s="153">
        <v>1977</v>
      </c>
      <c r="P1237" s="163"/>
      <c r="R1237" s="153">
        <v>1970</v>
      </c>
      <c r="S1237" s="183" t="s">
        <v>62</v>
      </c>
      <c r="T1237" s="184"/>
      <c r="U1237" s="189"/>
      <c r="V1237" s="125"/>
      <c r="W1237" s="352" t="s">
        <v>3273</v>
      </c>
      <c r="X1237" s="216" t="s">
        <v>64</v>
      </c>
      <c r="Y1237" s="216" t="s">
        <v>65</v>
      </c>
      <c r="Z1237" s="129"/>
      <c r="AA1237" s="214"/>
      <c r="AB1237" s="215">
        <v>31638</v>
      </c>
      <c r="AC1237" s="215"/>
      <c r="AD1237" s="153"/>
      <c r="AE1237" s="173">
        <v>1986</v>
      </c>
      <c r="AF1237" s="173">
        <v>119</v>
      </c>
      <c r="AG1237" s="173">
        <v>1986</v>
      </c>
      <c r="AH1237" s="173">
        <v>1980</v>
      </c>
      <c r="AI1237" s="173"/>
      <c r="AJ1237" s="189"/>
      <c r="AK1237" s="173"/>
      <c r="AL1237" s="317"/>
      <c r="AM1237" s="175" t="s">
        <v>67</v>
      </c>
      <c r="AQ1237" s="131"/>
      <c r="AV1237" s="390"/>
      <c r="AW1237" s="153">
        <f t="shared" ca="1" si="24"/>
        <v>49</v>
      </c>
    </row>
    <row r="1238" spans="1:49" ht="45" customHeight="1" x14ac:dyDescent="0.2">
      <c r="A1238" s="245"/>
      <c r="B1238" s="183" t="s">
        <v>55</v>
      </c>
      <c r="C1238" s="136" t="s">
        <v>7894</v>
      </c>
      <c r="E1238" s="175" t="s">
        <v>71</v>
      </c>
      <c r="F1238" s="153" t="s">
        <v>3274</v>
      </c>
      <c r="G1238" s="131" t="s">
        <v>3275</v>
      </c>
      <c r="H1238" s="175" t="s">
        <v>65</v>
      </c>
      <c r="I1238" s="183" t="s">
        <v>3276</v>
      </c>
      <c r="J1238" s="173">
        <v>1</v>
      </c>
      <c r="K1238" s="327"/>
      <c r="L1238" s="339">
        <v>1</v>
      </c>
      <c r="M1238" s="183">
        <v>954</v>
      </c>
      <c r="N1238" s="153">
        <v>1977</v>
      </c>
      <c r="P1238" s="163"/>
      <c r="R1238" s="153">
        <v>1970</v>
      </c>
      <c r="S1238" s="183" t="s">
        <v>923</v>
      </c>
      <c r="T1238" s="184"/>
      <c r="U1238" s="189"/>
      <c r="V1238" s="125"/>
      <c r="W1238" s="352" t="s">
        <v>3277</v>
      </c>
      <c r="X1238" s="216" t="s">
        <v>64</v>
      </c>
      <c r="Y1238" s="216" t="s">
        <v>65</v>
      </c>
      <c r="Z1238" s="129"/>
      <c r="AA1238" s="214"/>
      <c r="AB1238" s="215"/>
      <c r="AC1238" s="215"/>
      <c r="AD1238" s="153"/>
      <c r="AI1238" s="173"/>
      <c r="AJ1238" s="189"/>
      <c r="AK1238" s="173"/>
      <c r="AL1238" s="317"/>
      <c r="AQ1238" s="131"/>
      <c r="AU1238" s="317" t="s">
        <v>3278</v>
      </c>
      <c r="AV1238" s="390"/>
      <c r="AW1238" s="153">
        <f t="shared" ca="1" si="24"/>
        <v>49</v>
      </c>
    </row>
    <row r="1239" spans="1:49" ht="45" customHeight="1" x14ac:dyDescent="0.2">
      <c r="A1239" s="245"/>
      <c r="B1239" s="183" t="s">
        <v>55</v>
      </c>
      <c r="E1239" s="175" t="s">
        <v>91</v>
      </c>
      <c r="F1239" s="153" t="s">
        <v>92</v>
      </c>
      <c r="G1239" s="131" t="s">
        <v>93</v>
      </c>
      <c r="H1239" s="175" t="s">
        <v>379</v>
      </c>
      <c r="I1239" s="183" t="s">
        <v>3279</v>
      </c>
      <c r="J1239" s="173">
        <v>1</v>
      </c>
      <c r="K1239" s="326" t="s">
        <v>61</v>
      </c>
      <c r="L1239" s="339">
        <v>1</v>
      </c>
      <c r="M1239" s="183">
        <v>955</v>
      </c>
      <c r="N1239" s="153">
        <v>1977</v>
      </c>
      <c r="P1239" s="163"/>
      <c r="R1239" s="153">
        <v>1970</v>
      </c>
      <c r="S1239" s="183" t="s">
        <v>62</v>
      </c>
      <c r="T1239" s="184"/>
      <c r="U1239" s="189"/>
      <c r="V1239" s="125"/>
      <c r="W1239" s="352" t="s">
        <v>3280</v>
      </c>
      <c r="X1239" s="216" t="s">
        <v>99</v>
      </c>
      <c r="Y1239" s="216" t="s">
        <v>382</v>
      </c>
      <c r="Z1239" s="129"/>
      <c r="AA1239" s="214"/>
      <c r="AB1239" s="215">
        <v>28585</v>
      </c>
      <c r="AC1239" s="215">
        <v>28585</v>
      </c>
      <c r="AD1239" s="216"/>
      <c r="AE1239" s="173">
        <v>1977</v>
      </c>
      <c r="AF1239" s="173">
        <v>76</v>
      </c>
      <c r="AG1239" s="173">
        <v>1978</v>
      </c>
      <c r="AH1239" s="173">
        <v>1970</v>
      </c>
      <c r="AI1239" s="173"/>
      <c r="AJ1239" s="189"/>
      <c r="AK1239" s="173"/>
      <c r="AL1239" s="317"/>
      <c r="AM1239" s="175" t="s">
        <v>67</v>
      </c>
      <c r="AO1239" s="153" t="s">
        <v>67</v>
      </c>
      <c r="AQ1239" s="131"/>
      <c r="AU1239" s="131" t="s">
        <v>3281</v>
      </c>
      <c r="AV1239" s="390"/>
      <c r="AW1239" s="153">
        <f t="shared" ca="1" si="24"/>
        <v>49</v>
      </c>
    </row>
    <row r="1240" spans="1:49" ht="45" customHeight="1" collapsed="1" x14ac:dyDescent="0.2">
      <c r="A1240" s="245"/>
      <c r="B1240" s="183" t="s">
        <v>55</v>
      </c>
      <c r="C1240" s="147" t="s">
        <v>3282</v>
      </c>
      <c r="D1240" s="131" t="s">
        <v>3283</v>
      </c>
      <c r="E1240" s="175" t="s">
        <v>71</v>
      </c>
      <c r="F1240" s="153" t="s">
        <v>2430</v>
      </c>
      <c r="G1240" s="131" t="s">
        <v>2431</v>
      </c>
      <c r="H1240" s="175" t="s">
        <v>65</v>
      </c>
      <c r="I1240" s="203" t="s">
        <v>3284</v>
      </c>
      <c r="J1240" s="173">
        <v>1</v>
      </c>
      <c r="K1240" s="326"/>
      <c r="L1240" s="339">
        <v>1</v>
      </c>
      <c r="M1240" s="183">
        <v>956</v>
      </c>
      <c r="N1240" s="153">
        <v>1977</v>
      </c>
      <c r="O1240" s="216">
        <v>28103</v>
      </c>
      <c r="P1240" s="163" t="s">
        <v>3285</v>
      </c>
      <c r="Q1240" s="216" t="s">
        <v>1430</v>
      </c>
      <c r="R1240" s="153">
        <v>1970</v>
      </c>
      <c r="S1240" s="183" t="s">
        <v>243</v>
      </c>
      <c r="T1240" s="184"/>
      <c r="U1240" s="189"/>
      <c r="V1240" s="125"/>
      <c r="W1240" s="352" t="s">
        <v>70</v>
      </c>
      <c r="X1240" s="216" t="s">
        <v>64</v>
      </c>
      <c r="Y1240" s="216" t="s">
        <v>65</v>
      </c>
      <c r="Z1240" s="129"/>
      <c r="AA1240" s="214"/>
      <c r="AB1240" s="215"/>
      <c r="AC1240" s="215"/>
      <c r="AD1240" s="216"/>
      <c r="AI1240" s="173"/>
      <c r="AJ1240" s="237">
        <v>41943</v>
      </c>
      <c r="AK1240" s="173">
        <v>2010</v>
      </c>
      <c r="AL1240" s="317" t="s">
        <v>3286</v>
      </c>
      <c r="AQ1240" s="131"/>
      <c r="AU1240" s="317"/>
      <c r="AV1240" s="390"/>
      <c r="AW1240" s="153">
        <f t="shared" ca="1" si="24"/>
        <v>49</v>
      </c>
    </row>
    <row r="1241" spans="1:49" ht="45" customHeight="1" x14ac:dyDescent="0.2">
      <c r="A1241" s="245"/>
      <c r="B1241" s="183" t="s">
        <v>198</v>
      </c>
      <c r="D1241" s="131" t="s">
        <v>7999</v>
      </c>
      <c r="E1241" s="175" t="s">
        <v>71</v>
      </c>
      <c r="F1241" s="153" t="s">
        <v>72</v>
      </c>
      <c r="G1241" s="131" t="s">
        <v>249</v>
      </c>
      <c r="H1241" s="175" t="s">
        <v>59</v>
      </c>
      <c r="I1241" s="183" t="s">
        <v>3287</v>
      </c>
      <c r="J1241" s="173">
        <v>1</v>
      </c>
      <c r="K1241" s="326"/>
      <c r="L1241" s="339">
        <v>1</v>
      </c>
      <c r="M1241" s="183">
        <v>957</v>
      </c>
      <c r="N1241" s="153">
        <v>1977</v>
      </c>
      <c r="P1241" s="195" t="s">
        <v>1429</v>
      </c>
      <c r="Q1241" s="216" t="s">
        <v>1430</v>
      </c>
      <c r="R1241" s="153">
        <v>1970</v>
      </c>
      <c r="S1241" s="183" t="s">
        <v>288</v>
      </c>
      <c r="T1241" s="184"/>
      <c r="U1241" s="189"/>
      <c r="V1241" s="125"/>
      <c r="W1241" s="255" t="s">
        <v>70</v>
      </c>
      <c r="X1241" s="216" t="s">
        <v>64</v>
      </c>
      <c r="Y1241" s="216" t="s">
        <v>65</v>
      </c>
      <c r="Z1241" s="129" t="s">
        <v>66</v>
      </c>
      <c r="AA1241" s="214"/>
      <c r="AB1241" s="215"/>
      <c r="AC1241" s="215"/>
      <c r="AD1241" s="216"/>
      <c r="AI1241" s="173"/>
      <c r="AJ1241" s="189"/>
      <c r="AK1241" s="173"/>
      <c r="AL1241" s="317"/>
      <c r="AQ1241" s="131"/>
      <c r="AU1241" s="317"/>
      <c r="AV1241" s="390"/>
      <c r="AW1241" s="153">
        <f t="shared" ca="1" si="24"/>
        <v>49</v>
      </c>
    </row>
    <row r="1242" spans="1:49" ht="45" customHeight="1" x14ac:dyDescent="0.2">
      <c r="A1242" s="245">
        <v>46041</v>
      </c>
      <c r="B1242" s="183" t="s">
        <v>198</v>
      </c>
      <c r="C1242" s="136" t="s">
        <v>3288</v>
      </c>
      <c r="D1242" s="131" t="s">
        <v>3289</v>
      </c>
      <c r="E1242" s="175" t="s">
        <v>71</v>
      </c>
      <c r="F1242" s="153" t="s">
        <v>72</v>
      </c>
      <c r="G1242" s="131" t="s">
        <v>249</v>
      </c>
      <c r="H1242" s="175" t="s">
        <v>59</v>
      </c>
      <c r="I1242" s="183" t="s">
        <v>3290</v>
      </c>
      <c r="J1242" s="173">
        <v>1</v>
      </c>
      <c r="K1242" s="326"/>
      <c r="L1242" s="339">
        <v>1</v>
      </c>
      <c r="M1242" s="183">
        <v>958</v>
      </c>
      <c r="N1242" s="153">
        <v>1977</v>
      </c>
      <c r="P1242" s="195"/>
      <c r="Q1242" s="216" t="s">
        <v>1430</v>
      </c>
      <c r="R1242" s="153">
        <v>1970</v>
      </c>
      <c r="S1242" s="183" t="s">
        <v>288</v>
      </c>
      <c r="T1242" s="184"/>
      <c r="U1242" s="189"/>
      <c r="V1242" s="125"/>
      <c r="W1242" s="255" t="s">
        <v>70</v>
      </c>
      <c r="X1242" s="216" t="s">
        <v>64</v>
      </c>
      <c r="Y1242" s="216" t="s">
        <v>65</v>
      </c>
      <c r="Z1242" s="129" t="s">
        <v>66</v>
      </c>
      <c r="AA1242" s="214"/>
      <c r="AB1242" s="215"/>
      <c r="AC1242" s="215"/>
      <c r="AD1242" s="216"/>
      <c r="AI1242" s="173"/>
      <c r="AJ1242" s="189"/>
      <c r="AK1242" s="173"/>
      <c r="AL1242" s="317"/>
      <c r="AQ1242" s="131"/>
      <c r="AU1242" s="317"/>
      <c r="AV1242" s="390"/>
      <c r="AW1242" s="153">
        <f t="shared" ca="1" si="24"/>
        <v>49</v>
      </c>
    </row>
    <row r="1243" spans="1:49" ht="45" customHeight="1" x14ac:dyDescent="0.2">
      <c r="A1243" s="307">
        <v>43601</v>
      </c>
      <c r="B1243" s="183" t="s">
        <v>1714</v>
      </c>
      <c r="C1243" s="141"/>
      <c r="D1243" s="155" t="s">
        <v>3291</v>
      </c>
      <c r="E1243" s="175" t="s">
        <v>91</v>
      </c>
      <c r="F1243" s="153" t="s">
        <v>187</v>
      </c>
      <c r="G1243" s="131" t="s">
        <v>3292</v>
      </c>
      <c r="H1243" s="175" t="s">
        <v>76</v>
      </c>
      <c r="I1243" s="183" t="s">
        <v>3293</v>
      </c>
      <c r="J1243" s="173">
        <v>1</v>
      </c>
      <c r="K1243" s="330"/>
      <c r="L1243" s="339">
        <v>1</v>
      </c>
      <c r="M1243" s="183">
        <v>959</v>
      </c>
      <c r="N1243" s="153">
        <v>1977</v>
      </c>
      <c r="P1243" s="163"/>
      <c r="R1243" s="153">
        <v>1970</v>
      </c>
      <c r="S1243" s="183" t="s">
        <v>288</v>
      </c>
      <c r="T1243" s="184" t="s">
        <v>982</v>
      </c>
      <c r="U1243" s="189"/>
      <c r="V1243" s="125"/>
      <c r="W1243" s="255" t="s">
        <v>70</v>
      </c>
      <c r="X1243" s="216" t="s">
        <v>64</v>
      </c>
      <c r="Y1243" s="216" t="s">
        <v>76</v>
      </c>
      <c r="Z1243" s="129" t="s">
        <v>890</v>
      </c>
      <c r="AA1243" s="224"/>
      <c r="AB1243" s="225"/>
      <c r="AC1243" s="225"/>
      <c r="AD1243" s="226"/>
      <c r="AE1243" s="227"/>
      <c r="AG1243" s="227"/>
      <c r="AH1243" s="227"/>
      <c r="AI1243" s="227"/>
      <c r="AJ1243" s="232"/>
      <c r="AK1243" s="227"/>
      <c r="AL1243" s="317"/>
      <c r="AO1243" s="167"/>
      <c r="AP1243" s="167"/>
      <c r="AQ1243" s="155"/>
      <c r="AR1243" s="234"/>
      <c r="AS1243" s="167"/>
      <c r="AT1243" s="167"/>
      <c r="AU1243" s="322"/>
      <c r="AV1243" s="394"/>
      <c r="AW1243" s="153">
        <f t="shared" ca="1" si="24"/>
        <v>49</v>
      </c>
    </row>
    <row r="1244" spans="1:49" ht="45" customHeight="1" collapsed="1" x14ac:dyDescent="0.2">
      <c r="A1244" s="245"/>
      <c r="B1244" s="183" t="s">
        <v>55</v>
      </c>
      <c r="C1244" s="136" t="s">
        <v>3294</v>
      </c>
      <c r="D1244" s="131" t="s">
        <v>3295</v>
      </c>
      <c r="E1244" s="175" t="s">
        <v>71</v>
      </c>
      <c r="F1244" s="153" t="s">
        <v>180</v>
      </c>
      <c r="G1244" s="131" t="s">
        <v>3296</v>
      </c>
      <c r="H1244" s="175" t="s">
        <v>59</v>
      </c>
      <c r="I1244" s="183" t="s">
        <v>3297</v>
      </c>
      <c r="J1244" s="173">
        <v>1</v>
      </c>
      <c r="K1244" s="326"/>
      <c r="L1244" s="339">
        <v>1</v>
      </c>
      <c r="M1244" s="183">
        <v>960</v>
      </c>
      <c r="N1244" s="153">
        <v>1977</v>
      </c>
      <c r="P1244" s="163"/>
      <c r="R1244" s="153">
        <v>1970</v>
      </c>
      <c r="S1244" s="183" t="s">
        <v>243</v>
      </c>
      <c r="T1244" s="184"/>
      <c r="U1244" s="189"/>
      <c r="V1244" s="125"/>
      <c r="W1244" s="352" t="s">
        <v>70</v>
      </c>
      <c r="X1244" s="216" t="s">
        <v>64</v>
      </c>
      <c r="Y1244" s="216" t="s">
        <v>65</v>
      </c>
      <c r="Z1244" s="129" t="s">
        <v>66</v>
      </c>
      <c r="AA1244" s="214"/>
      <c r="AB1244" s="215"/>
      <c r="AC1244" s="215"/>
      <c r="AD1244" s="216"/>
      <c r="AI1244" s="173"/>
      <c r="AJ1244" s="216">
        <v>42619</v>
      </c>
      <c r="AK1244" s="173">
        <v>2010</v>
      </c>
      <c r="AL1244" s="317"/>
      <c r="AQ1244" s="131"/>
      <c r="AU1244" s="317"/>
      <c r="AV1244" s="390"/>
      <c r="AW1244" s="153">
        <f t="shared" ca="1" si="24"/>
        <v>49</v>
      </c>
    </row>
    <row r="1245" spans="1:49" ht="45" customHeight="1" x14ac:dyDescent="0.2">
      <c r="A1245" s="245"/>
      <c r="B1245" s="183" t="s">
        <v>55</v>
      </c>
      <c r="C1245" s="136" t="s">
        <v>3298</v>
      </c>
      <c r="E1245" s="175" t="s">
        <v>91</v>
      </c>
      <c r="F1245" s="153" t="s">
        <v>698</v>
      </c>
      <c r="G1245" s="131" t="s">
        <v>3299</v>
      </c>
      <c r="H1245" s="175" t="s">
        <v>65</v>
      </c>
      <c r="I1245" s="183" t="s">
        <v>3300</v>
      </c>
      <c r="J1245" s="173">
        <v>1</v>
      </c>
      <c r="K1245" s="326"/>
      <c r="L1245" s="339">
        <v>1</v>
      </c>
      <c r="M1245" s="183">
        <v>961</v>
      </c>
      <c r="N1245" s="153">
        <v>1977</v>
      </c>
      <c r="P1245" s="163"/>
      <c r="R1245" s="153">
        <v>1970</v>
      </c>
      <c r="S1245" s="183" t="s">
        <v>243</v>
      </c>
      <c r="T1245" s="184"/>
      <c r="U1245" s="189"/>
      <c r="V1245" s="125"/>
      <c r="W1245" s="352" t="s">
        <v>70</v>
      </c>
      <c r="X1245" s="216" t="s">
        <v>64</v>
      </c>
      <c r="Y1245" s="216" t="s">
        <v>65</v>
      </c>
      <c r="Z1245" s="129"/>
      <c r="AA1245" s="214"/>
      <c r="AB1245" s="215"/>
      <c r="AC1245" s="215"/>
      <c r="AD1245" s="216"/>
      <c r="AI1245" s="173"/>
      <c r="AJ1245" s="237">
        <v>33155</v>
      </c>
      <c r="AK1245" s="173">
        <v>1990</v>
      </c>
      <c r="AL1245" s="317"/>
      <c r="AQ1245" s="131"/>
      <c r="AU1245" s="317"/>
      <c r="AV1245" s="390"/>
      <c r="AW1245" s="153">
        <f t="shared" ca="1" si="24"/>
        <v>49</v>
      </c>
    </row>
    <row r="1246" spans="1:49" ht="45" customHeight="1" x14ac:dyDescent="0.2">
      <c r="A1246" s="245"/>
      <c r="B1246" s="183" t="s">
        <v>55</v>
      </c>
      <c r="C1246" s="136" t="s">
        <v>3301</v>
      </c>
      <c r="E1246" s="175" t="s">
        <v>91</v>
      </c>
      <c r="F1246" s="153" t="s">
        <v>92</v>
      </c>
      <c r="G1246" s="131" t="s">
        <v>93</v>
      </c>
      <c r="H1246" s="175" t="s">
        <v>65</v>
      </c>
      <c r="I1246" s="183" t="s">
        <v>3302</v>
      </c>
      <c r="J1246" s="173">
        <v>1</v>
      </c>
      <c r="K1246" s="326"/>
      <c r="L1246" s="339">
        <v>1</v>
      </c>
      <c r="M1246" s="183">
        <v>962</v>
      </c>
      <c r="N1246" s="153">
        <v>1977</v>
      </c>
      <c r="P1246" s="163"/>
      <c r="R1246" s="153">
        <v>1970</v>
      </c>
      <c r="S1246" s="183" t="s">
        <v>243</v>
      </c>
      <c r="T1246" s="184"/>
      <c r="U1246" s="189"/>
      <c r="V1246" s="125"/>
      <c r="W1246" s="352" t="s">
        <v>70</v>
      </c>
      <c r="X1246" s="216" t="s">
        <v>64</v>
      </c>
      <c r="Y1246" s="216" t="s">
        <v>65</v>
      </c>
      <c r="Z1246" s="129"/>
      <c r="AA1246" s="214"/>
      <c r="AB1246" s="215"/>
      <c r="AC1246" s="215"/>
      <c r="AD1246" s="216"/>
      <c r="AI1246" s="173"/>
      <c r="AJ1246" s="237">
        <v>29012</v>
      </c>
      <c r="AK1246" s="173">
        <v>1970</v>
      </c>
      <c r="AL1246" s="317" t="s">
        <v>3303</v>
      </c>
      <c r="AQ1246" s="131"/>
      <c r="AV1246" s="390"/>
      <c r="AW1246" s="153">
        <f t="shared" ca="1" si="24"/>
        <v>49</v>
      </c>
    </row>
    <row r="1247" spans="1:49" ht="45" customHeight="1" x14ac:dyDescent="0.2">
      <c r="A1247" s="245"/>
      <c r="B1247" s="183" t="s">
        <v>55</v>
      </c>
      <c r="C1247" s="136" t="s">
        <v>3304</v>
      </c>
      <c r="D1247" s="131" t="s">
        <v>3305</v>
      </c>
      <c r="E1247" s="175" t="s">
        <v>56</v>
      </c>
      <c r="F1247" s="153" t="s">
        <v>559</v>
      </c>
      <c r="G1247" s="131" t="s">
        <v>3306</v>
      </c>
      <c r="H1247" s="175" t="s">
        <v>76</v>
      </c>
      <c r="I1247" s="183" t="s">
        <v>3307</v>
      </c>
      <c r="J1247" s="173">
        <v>1</v>
      </c>
      <c r="K1247" s="326"/>
      <c r="L1247" s="339">
        <v>1</v>
      </c>
      <c r="M1247" s="183">
        <v>963</v>
      </c>
      <c r="N1247" s="153">
        <v>1977</v>
      </c>
      <c r="P1247" s="163"/>
      <c r="R1247" s="153">
        <v>1970</v>
      </c>
      <c r="S1247" s="183" t="s">
        <v>243</v>
      </c>
      <c r="T1247" s="184"/>
      <c r="U1247" s="189"/>
      <c r="V1247" s="125"/>
      <c r="W1247" s="352" t="s">
        <v>70</v>
      </c>
      <c r="X1247" s="216" t="s">
        <v>64</v>
      </c>
      <c r="Y1247" s="216" t="s">
        <v>76</v>
      </c>
      <c r="Z1247" s="129" t="s">
        <v>890</v>
      </c>
      <c r="AA1247" s="214"/>
      <c r="AB1247" s="215"/>
      <c r="AC1247" s="215"/>
      <c r="AD1247" s="216"/>
      <c r="AI1247" s="173"/>
      <c r="AJ1247" s="237">
        <v>40337</v>
      </c>
      <c r="AK1247" s="173">
        <v>2010</v>
      </c>
      <c r="AL1247" s="317"/>
      <c r="AQ1247" s="131"/>
      <c r="AU1247" s="317"/>
      <c r="AV1247" s="390"/>
      <c r="AW1247" s="153">
        <f t="shared" ca="1" si="24"/>
        <v>49</v>
      </c>
    </row>
    <row r="1248" spans="1:49" ht="45" customHeight="1" x14ac:dyDescent="0.2">
      <c r="A1248" s="245">
        <v>45985</v>
      </c>
      <c r="B1248" s="183" t="s">
        <v>978</v>
      </c>
      <c r="C1248" s="136" t="s">
        <v>3288</v>
      </c>
      <c r="D1248" s="131" t="s">
        <v>3308</v>
      </c>
      <c r="E1248" s="175" t="s">
        <v>71</v>
      </c>
      <c r="F1248" s="153" t="s">
        <v>72</v>
      </c>
      <c r="G1248" s="131" t="s">
        <v>3309</v>
      </c>
      <c r="H1248" s="175" t="s">
        <v>503</v>
      </c>
      <c r="I1248" s="183" t="s">
        <v>8099</v>
      </c>
      <c r="J1248" s="173">
        <v>1</v>
      </c>
      <c r="K1248" s="326"/>
      <c r="L1248" s="339">
        <v>1</v>
      </c>
      <c r="M1248" s="183">
        <v>964</v>
      </c>
      <c r="N1248" s="153">
        <v>1977</v>
      </c>
      <c r="O1248" s="216">
        <v>27143</v>
      </c>
      <c r="P1248" s="163" t="s">
        <v>3310</v>
      </c>
      <c r="Q1248" s="216" t="s">
        <v>1430</v>
      </c>
      <c r="R1248" s="153">
        <v>1970</v>
      </c>
      <c r="S1248" s="183" t="s">
        <v>288</v>
      </c>
      <c r="T1248" s="184" t="s">
        <v>982</v>
      </c>
      <c r="U1248" s="189"/>
      <c r="V1248" s="125"/>
      <c r="W1248" s="255" t="s">
        <v>70</v>
      </c>
      <c r="X1248" s="216" t="s">
        <v>499</v>
      </c>
      <c r="Y1248" s="216" t="s">
        <v>506</v>
      </c>
      <c r="Z1248" s="129"/>
      <c r="AA1248" s="214"/>
      <c r="AB1248" s="215"/>
      <c r="AC1248" s="215"/>
      <c r="AD1248" s="216"/>
      <c r="AI1248" s="173"/>
      <c r="AJ1248" s="189"/>
      <c r="AK1248" s="173"/>
      <c r="AL1248" s="317"/>
      <c r="AQ1248" s="131"/>
      <c r="AU1248" s="317"/>
      <c r="AV1248" s="390"/>
      <c r="AW1248" s="153">
        <f t="shared" ca="1" si="24"/>
        <v>49</v>
      </c>
    </row>
    <row r="1249" spans="1:49" ht="45" customHeight="1" x14ac:dyDescent="0.2">
      <c r="A1249" s="245"/>
      <c r="B1249" s="183" t="s">
        <v>55</v>
      </c>
      <c r="C1249" s="136" t="s">
        <v>3311</v>
      </c>
      <c r="E1249" s="175" t="s">
        <v>71</v>
      </c>
      <c r="F1249" s="153" t="s">
        <v>3274</v>
      </c>
      <c r="G1249" s="131" t="s">
        <v>3312</v>
      </c>
      <c r="H1249" s="175" t="s">
        <v>65</v>
      </c>
      <c r="I1249" s="183" t="s">
        <v>3313</v>
      </c>
      <c r="J1249" s="173">
        <v>1</v>
      </c>
      <c r="K1249" s="326"/>
      <c r="L1249" s="339">
        <v>1</v>
      </c>
      <c r="M1249" s="183">
        <v>965</v>
      </c>
      <c r="N1249" s="153">
        <v>1977</v>
      </c>
      <c r="P1249" s="163"/>
      <c r="R1249" s="153">
        <v>1970</v>
      </c>
      <c r="S1249" s="183" t="s">
        <v>243</v>
      </c>
      <c r="T1249" s="184"/>
      <c r="U1249" s="189"/>
      <c r="V1249" s="125"/>
      <c r="W1249" s="352" t="s">
        <v>70</v>
      </c>
      <c r="X1249" s="216" t="s">
        <v>64</v>
      </c>
      <c r="Y1249" s="216" t="s">
        <v>65</v>
      </c>
      <c r="Z1249" s="129"/>
      <c r="AA1249" s="214"/>
      <c r="AB1249" s="215"/>
      <c r="AC1249" s="215"/>
      <c r="AD1249" s="216"/>
      <c r="AI1249" s="173"/>
      <c r="AJ1249" s="237">
        <v>29124</v>
      </c>
      <c r="AK1249" s="173">
        <v>1970</v>
      </c>
      <c r="AL1249" s="317" t="s">
        <v>3314</v>
      </c>
      <c r="AQ1249" s="131"/>
      <c r="AU1249" s="317"/>
      <c r="AV1249" s="390"/>
      <c r="AW1249" s="153">
        <f t="shared" ca="1" si="24"/>
        <v>49</v>
      </c>
    </row>
    <row r="1250" spans="1:49" ht="45" customHeight="1" x14ac:dyDescent="0.2">
      <c r="A1250" s="245"/>
      <c r="B1250" s="183" t="s">
        <v>55</v>
      </c>
      <c r="E1250" s="175" t="s">
        <v>1055</v>
      </c>
      <c r="F1250" s="153" t="s">
        <v>2044</v>
      </c>
      <c r="G1250" s="131" t="s">
        <v>3315</v>
      </c>
      <c r="H1250" s="175" t="s">
        <v>379</v>
      </c>
      <c r="I1250" s="183" t="s">
        <v>3316</v>
      </c>
      <c r="J1250" s="173">
        <v>1</v>
      </c>
      <c r="K1250" s="326" t="s">
        <v>61</v>
      </c>
      <c r="L1250" s="339">
        <v>1</v>
      </c>
      <c r="M1250" s="183">
        <v>966</v>
      </c>
      <c r="N1250" s="153">
        <v>1977</v>
      </c>
      <c r="P1250" s="163"/>
      <c r="R1250" s="153">
        <v>1970</v>
      </c>
      <c r="S1250" s="183" t="s">
        <v>62</v>
      </c>
      <c r="T1250" s="184"/>
      <c r="U1250" s="189"/>
      <c r="V1250" s="125"/>
      <c r="W1250" s="352" t="s">
        <v>3317</v>
      </c>
      <c r="X1250" s="216" t="s">
        <v>99</v>
      </c>
      <c r="Y1250" s="216" t="s">
        <v>382</v>
      </c>
      <c r="Z1250" s="129"/>
      <c r="AA1250" s="214"/>
      <c r="AB1250" s="215">
        <v>28767</v>
      </c>
      <c r="AC1250" s="215">
        <v>28767</v>
      </c>
      <c r="AD1250" s="216"/>
      <c r="AE1250" s="173">
        <v>1978</v>
      </c>
      <c r="AF1250" s="173">
        <v>79</v>
      </c>
      <c r="AG1250" s="173">
        <v>1978</v>
      </c>
      <c r="AH1250" s="173">
        <v>1970</v>
      </c>
      <c r="AI1250" s="173"/>
      <c r="AJ1250" s="189"/>
      <c r="AK1250" s="173"/>
      <c r="AL1250" s="317"/>
      <c r="AM1250" s="175" t="s">
        <v>67</v>
      </c>
      <c r="AO1250" s="153" t="s">
        <v>67</v>
      </c>
      <c r="AQ1250" s="131"/>
      <c r="AU1250" s="317"/>
      <c r="AV1250" s="390"/>
      <c r="AW1250" s="153">
        <f t="shared" ca="1" si="24"/>
        <v>49</v>
      </c>
    </row>
    <row r="1251" spans="1:49" ht="45" customHeight="1" x14ac:dyDescent="0.2">
      <c r="A1251" s="245">
        <v>45161</v>
      </c>
      <c r="B1251" s="183" t="s">
        <v>198</v>
      </c>
      <c r="C1251" s="140" t="s">
        <v>3318</v>
      </c>
      <c r="D1251" s="131" t="s">
        <v>3319</v>
      </c>
      <c r="E1251" s="175" t="s">
        <v>91</v>
      </c>
      <c r="F1251" s="153" t="s">
        <v>92</v>
      </c>
      <c r="G1251" s="131" t="s">
        <v>837</v>
      </c>
      <c r="H1251" s="175" t="s">
        <v>59</v>
      </c>
      <c r="I1251" s="183" t="s">
        <v>8053</v>
      </c>
      <c r="J1251" s="173">
        <v>1</v>
      </c>
      <c r="K1251" s="424" t="s">
        <v>2047</v>
      </c>
      <c r="L1251" s="339">
        <v>1</v>
      </c>
      <c r="M1251" s="183">
        <v>967</v>
      </c>
      <c r="N1251" s="153">
        <v>1977</v>
      </c>
      <c r="O1251" s="216">
        <v>26683</v>
      </c>
      <c r="P1251" s="163" t="s">
        <v>3320</v>
      </c>
      <c r="R1251" s="153">
        <v>1970</v>
      </c>
      <c r="S1251" s="183" t="s">
        <v>2048</v>
      </c>
      <c r="T1251" s="184" t="s">
        <v>982</v>
      </c>
      <c r="U1251" s="189"/>
      <c r="W1251" s="352" t="s">
        <v>3321</v>
      </c>
      <c r="X1251" s="216" t="s">
        <v>64</v>
      </c>
      <c r="Y1251" s="216" t="s">
        <v>65</v>
      </c>
      <c r="Z1251" s="129"/>
      <c r="AE1251" s="173">
        <v>1979</v>
      </c>
      <c r="AF1251" s="173">
        <v>84</v>
      </c>
      <c r="AI1251" s="173"/>
      <c r="AJ1251" s="189"/>
      <c r="AK1251" s="173"/>
      <c r="AL1251" s="321" t="s">
        <v>3322</v>
      </c>
      <c r="AQ1251" s="131"/>
      <c r="AU1251" s="317"/>
      <c r="AV1251" s="390"/>
      <c r="AW1251" s="153">
        <f t="shared" ca="1" si="24"/>
        <v>49</v>
      </c>
    </row>
    <row r="1252" spans="1:49" ht="45" customHeight="1" outlineLevel="1" x14ac:dyDescent="0.2">
      <c r="A1252" s="245">
        <v>44690</v>
      </c>
      <c r="B1252" s="183" t="s">
        <v>55</v>
      </c>
      <c r="C1252" s="136" t="s">
        <v>3323</v>
      </c>
      <c r="D1252" s="131" t="s">
        <v>3324</v>
      </c>
      <c r="E1252" s="175" t="s">
        <v>71</v>
      </c>
      <c r="F1252" s="153" t="s">
        <v>425</v>
      </c>
      <c r="G1252" s="131" t="s">
        <v>2313</v>
      </c>
      <c r="H1252" s="175" t="s">
        <v>292</v>
      </c>
      <c r="I1252" s="183" t="s">
        <v>3325</v>
      </c>
      <c r="J1252" s="173">
        <v>1</v>
      </c>
      <c r="K1252" s="326" t="s">
        <v>61</v>
      </c>
      <c r="L1252" s="339">
        <v>1</v>
      </c>
      <c r="M1252" s="183">
        <v>968</v>
      </c>
      <c r="N1252" s="153">
        <v>1978</v>
      </c>
      <c r="P1252" s="163"/>
      <c r="R1252" s="153">
        <v>1970</v>
      </c>
      <c r="S1252" s="183" t="s">
        <v>62</v>
      </c>
      <c r="T1252" s="184"/>
      <c r="U1252" s="189"/>
      <c r="V1252" s="125"/>
      <c r="W1252" s="352" t="s">
        <v>3326</v>
      </c>
      <c r="X1252" s="216" t="s">
        <v>64</v>
      </c>
      <c r="Y1252" s="216" t="s">
        <v>292</v>
      </c>
      <c r="Z1252" s="129"/>
      <c r="AA1252" s="214" t="s">
        <v>3327</v>
      </c>
      <c r="AB1252" s="215" t="s">
        <v>3327</v>
      </c>
      <c r="AC1252" s="215"/>
      <c r="AD1252" s="153"/>
      <c r="AE1252" s="173">
        <v>1997</v>
      </c>
      <c r="AF1252" s="173">
        <v>12</v>
      </c>
      <c r="AG1252" s="173">
        <v>1998</v>
      </c>
      <c r="AH1252" s="173">
        <v>1990</v>
      </c>
      <c r="AI1252" s="173">
        <v>2015</v>
      </c>
      <c r="AJ1252" s="189"/>
      <c r="AK1252" s="173"/>
      <c r="AL1252" s="317" t="s">
        <v>3328</v>
      </c>
      <c r="AM1252" s="175" t="s">
        <v>61</v>
      </c>
      <c r="AN1252" s="153" t="s">
        <v>81</v>
      </c>
      <c r="AO1252" s="153" t="s">
        <v>61</v>
      </c>
      <c r="AP1252" s="153" t="s">
        <v>81</v>
      </c>
      <c r="AQ1252" s="392" t="s">
        <v>81</v>
      </c>
      <c r="AR1252" s="175" t="s">
        <v>81</v>
      </c>
      <c r="AT1252" s="153">
        <v>2021</v>
      </c>
      <c r="AU1252" s="131" t="s">
        <v>7820</v>
      </c>
      <c r="AW1252" s="153">
        <f t="shared" ca="1" si="24"/>
        <v>48</v>
      </c>
    </row>
    <row r="1253" spans="1:49" ht="45" customHeight="1" outlineLevel="1" collapsed="1" x14ac:dyDescent="0.2">
      <c r="A1253" s="245"/>
      <c r="B1253" s="183" t="s">
        <v>55</v>
      </c>
      <c r="E1253" s="175" t="s">
        <v>71</v>
      </c>
      <c r="F1253" s="153" t="s">
        <v>425</v>
      </c>
      <c r="G1253" s="131" t="s">
        <v>2034</v>
      </c>
      <c r="H1253" s="175" t="s">
        <v>292</v>
      </c>
      <c r="I1253" s="183" t="s">
        <v>3329</v>
      </c>
      <c r="J1253" s="173">
        <v>1</v>
      </c>
      <c r="K1253" s="326" t="s">
        <v>61</v>
      </c>
      <c r="L1253" s="339">
        <v>1</v>
      </c>
      <c r="M1253" s="183">
        <v>969</v>
      </c>
      <c r="N1253" s="153">
        <v>1978</v>
      </c>
      <c r="P1253" s="163"/>
      <c r="R1253" s="153">
        <v>1970</v>
      </c>
      <c r="S1253" s="183" t="s">
        <v>62</v>
      </c>
      <c r="T1253" s="184"/>
      <c r="U1253" s="189"/>
      <c r="V1253" s="125"/>
      <c r="W1253" s="362" t="s">
        <v>3330</v>
      </c>
      <c r="X1253" s="216" t="s">
        <v>64</v>
      </c>
      <c r="Y1253" s="216" t="s">
        <v>292</v>
      </c>
      <c r="Z1253" s="129"/>
      <c r="AA1253" s="214">
        <v>37195</v>
      </c>
      <c r="AB1253" s="215">
        <v>37195</v>
      </c>
      <c r="AC1253" s="215"/>
      <c r="AD1253" s="153"/>
      <c r="AE1253" s="173">
        <v>2000</v>
      </c>
      <c r="AF1253" s="173">
        <v>21</v>
      </c>
      <c r="AG1253" s="173">
        <v>2001</v>
      </c>
      <c r="AH1253" s="173">
        <v>2000</v>
      </c>
      <c r="AI1253" s="173"/>
      <c r="AJ1253" s="189"/>
      <c r="AK1253" s="173"/>
      <c r="AL1253" s="317"/>
      <c r="AM1253" s="175" t="s">
        <v>61</v>
      </c>
      <c r="AN1253" s="153" t="s">
        <v>81</v>
      </c>
      <c r="AO1253" s="153" t="s">
        <v>61</v>
      </c>
      <c r="AP1253" s="153" t="s">
        <v>81</v>
      </c>
      <c r="AQ1253" s="131" t="s">
        <v>81</v>
      </c>
      <c r="AU1253" s="153" t="s">
        <v>3331</v>
      </c>
      <c r="AV1253" s="390"/>
      <c r="AW1253" s="153">
        <f t="shared" ca="1" si="24"/>
        <v>48</v>
      </c>
    </row>
    <row r="1254" spans="1:49" ht="45" customHeight="1" x14ac:dyDescent="0.2">
      <c r="A1254" s="245"/>
      <c r="B1254" s="183" t="s">
        <v>55</v>
      </c>
      <c r="E1254" s="175" t="s">
        <v>71</v>
      </c>
      <c r="F1254" s="153" t="s">
        <v>72</v>
      </c>
      <c r="G1254" s="131" t="s">
        <v>77</v>
      </c>
      <c r="H1254" s="175" t="s">
        <v>65</v>
      </c>
      <c r="I1254" s="183" t="s">
        <v>3332</v>
      </c>
      <c r="J1254" s="173">
        <v>1</v>
      </c>
      <c r="K1254" s="326" t="s">
        <v>61</v>
      </c>
      <c r="L1254" s="339">
        <v>1</v>
      </c>
      <c r="M1254" s="183">
        <v>970</v>
      </c>
      <c r="N1254" s="153">
        <v>1978</v>
      </c>
      <c r="P1254" s="163"/>
      <c r="R1254" s="153">
        <v>1970</v>
      </c>
      <c r="S1254" s="183" t="s">
        <v>62</v>
      </c>
      <c r="T1254" s="184"/>
      <c r="U1254" s="189"/>
      <c r="V1254" s="125"/>
      <c r="W1254" s="352" t="s">
        <v>3333</v>
      </c>
      <c r="X1254" s="216" t="s">
        <v>64</v>
      </c>
      <c r="Y1254" s="216" t="s">
        <v>65</v>
      </c>
      <c r="Z1254" s="129"/>
      <c r="AA1254" s="214"/>
      <c r="AB1254" s="215">
        <v>29439</v>
      </c>
      <c r="AC1254" s="215">
        <v>29439</v>
      </c>
      <c r="AD1254" s="216"/>
      <c r="AE1254" s="173">
        <v>1980</v>
      </c>
      <c r="AF1254" s="173" t="s">
        <v>3334</v>
      </c>
      <c r="AG1254" s="173">
        <v>1980</v>
      </c>
      <c r="AH1254" s="173">
        <v>1980</v>
      </c>
      <c r="AI1254" s="173">
        <v>1984</v>
      </c>
      <c r="AJ1254" s="189"/>
      <c r="AK1254" s="173"/>
      <c r="AL1254" s="317" t="s">
        <v>658</v>
      </c>
      <c r="AM1254" s="175" t="s">
        <v>67</v>
      </c>
      <c r="AQ1254" s="131"/>
      <c r="AU1254" s="153"/>
      <c r="AV1254" s="390"/>
      <c r="AW1254" s="153">
        <f t="shared" ca="1" si="24"/>
        <v>48</v>
      </c>
    </row>
    <row r="1255" spans="1:49" ht="45" customHeight="1" x14ac:dyDescent="0.2">
      <c r="A1255" s="245"/>
      <c r="B1255" s="183" t="s">
        <v>55</v>
      </c>
      <c r="C1255" s="136" t="s">
        <v>3335</v>
      </c>
      <c r="D1255" s="131" t="s">
        <v>3336</v>
      </c>
      <c r="E1255" s="175" t="s">
        <v>91</v>
      </c>
      <c r="F1255" s="153" t="s">
        <v>187</v>
      </c>
      <c r="G1255" s="131" t="s">
        <v>3337</v>
      </c>
      <c r="H1255" s="175" t="s">
        <v>59</v>
      </c>
      <c r="I1255" s="183" t="s">
        <v>3338</v>
      </c>
      <c r="J1255" s="173">
        <v>1</v>
      </c>
      <c r="K1255" s="326"/>
      <c r="L1255" s="339">
        <v>1</v>
      </c>
      <c r="M1255" s="183">
        <v>971</v>
      </c>
      <c r="N1255" s="153">
        <v>1977</v>
      </c>
      <c r="P1255" s="163"/>
      <c r="R1255" s="153">
        <v>1970</v>
      </c>
      <c r="S1255" s="183" t="s">
        <v>243</v>
      </c>
      <c r="T1255" s="184"/>
      <c r="U1255" s="189"/>
      <c r="V1255" s="125"/>
      <c r="W1255" s="352" t="s">
        <v>70</v>
      </c>
      <c r="X1255" s="216" t="s">
        <v>64</v>
      </c>
      <c r="Y1255" s="216" t="s">
        <v>65</v>
      </c>
      <c r="Z1255" s="129" t="s">
        <v>66</v>
      </c>
      <c r="AA1255" s="214"/>
      <c r="AB1255" s="215"/>
      <c r="AC1255" s="215"/>
      <c r="AD1255" s="216"/>
      <c r="AI1255" s="173"/>
      <c r="AK1255" s="173"/>
      <c r="AL1255" s="317"/>
      <c r="AQ1255" s="131"/>
      <c r="AU1255" s="153"/>
      <c r="AV1255" s="390"/>
      <c r="AW1255" s="153">
        <f t="shared" ca="1" si="24"/>
        <v>49</v>
      </c>
    </row>
    <row r="1256" spans="1:49" ht="45" customHeight="1" outlineLevel="1" x14ac:dyDescent="0.2">
      <c r="A1256" s="245"/>
      <c r="B1256" s="183" t="s">
        <v>55</v>
      </c>
      <c r="E1256" s="175" t="s">
        <v>71</v>
      </c>
      <c r="F1256" s="153" t="s">
        <v>180</v>
      </c>
      <c r="G1256" s="131" t="s">
        <v>1139</v>
      </c>
      <c r="H1256" s="175" t="s">
        <v>65</v>
      </c>
      <c r="I1256" s="183" t="s">
        <v>3339</v>
      </c>
      <c r="J1256" s="173">
        <v>1</v>
      </c>
      <c r="K1256" s="326" t="s">
        <v>61</v>
      </c>
      <c r="L1256" s="339">
        <v>1</v>
      </c>
      <c r="M1256" s="183">
        <v>972</v>
      </c>
      <c r="N1256" s="153">
        <v>1978</v>
      </c>
      <c r="P1256" s="163"/>
      <c r="R1256" s="153">
        <v>1970</v>
      </c>
      <c r="S1256" s="183" t="s">
        <v>62</v>
      </c>
      <c r="T1256" s="184"/>
      <c r="U1256" s="189"/>
      <c r="V1256" s="125"/>
      <c r="W1256" s="352" t="s">
        <v>3340</v>
      </c>
      <c r="X1256" s="216" t="s">
        <v>64</v>
      </c>
      <c r="Y1256" s="216" t="s">
        <v>65</v>
      </c>
      <c r="Z1256" s="129"/>
      <c r="AA1256" s="214"/>
      <c r="AB1256" s="215">
        <v>28885</v>
      </c>
      <c r="AC1256" s="215">
        <v>28885</v>
      </c>
      <c r="AD1256" s="216"/>
      <c r="AE1256" s="173">
        <v>1978</v>
      </c>
      <c r="AF1256" s="173">
        <v>79</v>
      </c>
      <c r="AG1256" s="173">
        <v>1979</v>
      </c>
      <c r="AH1256" s="173">
        <v>1970</v>
      </c>
      <c r="AI1256" s="173"/>
      <c r="AJ1256" s="189"/>
      <c r="AK1256" s="173"/>
      <c r="AL1256" s="317"/>
      <c r="AM1256" s="175" t="s">
        <v>67</v>
      </c>
      <c r="AQ1256" s="131"/>
      <c r="AU1256" s="153"/>
      <c r="AV1256" s="390"/>
      <c r="AW1256" s="153">
        <f t="shared" ca="1" si="24"/>
        <v>48</v>
      </c>
    </row>
    <row r="1257" spans="1:49" ht="45" customHeight="1" outlineLevel="1" collapsed="1" x14ac:dyDescent="0.2">
      <c r="A1257" s="245"/>
      <c r="B1257" s="183" t="s">
        <v>55</v>
      </c>
      <c r="C1257" s="136" t="s">
        <v>7871</v>
      </c>
      <c r="E1257" s="175" t="s">
        <v>71</v>
      </c>
      <c r="F1257" s="153" t="s">
        <v>180</v>
      </c>
      <c r="G1257" s="131" t="s">
        <v>780</v>
      </c>
      <c r="H1257" s="175" t="s">
        <v>292</v>
      </c>
      <c r="I1257" s="183" t="s">
        <v>3341</v>
      </c>
      <c r="J1257" s="173">
        <v>1</v>
      </c>
      <c r="K1257" s="326" t="s">
        <v>61</v>
      </c>
      <c r="L1257" s="339">
        <v>1</v>
      </c>
      <c r="M1257" s="183">
        <v>973</v>
      </c>
      <c r="N1257" s="153">
        <v>1978</v>
      </c>
      <c r="P1257" s="163"/>
      <c r="R1257" s="153">
        <v>1970</v>
      </c>
      <c r="S1257" s="183" t="s">
        <v>62</v>
      </c>
      <c r="T1257" s="184"/>
      <c r="U1257" s="189"/>
      <c r="V1257" s="125"/>
      <c r="W1257" s="352" t="s">
        <v>3342</v>
      </c>
      <c r="X1257" s="216" t="s">
        <v>64</v>
      </c>
      <c r="Y1257" s="216" t="s">
        <v>292</v>
      </c>
      <c r="Z1257" s="129"/>
      <c r="AA1257" s="214">
        <v>29339</v>
      </c>
      <c r="AB1257" s="215">
        <v>29339</v>
      </c>
      <c r="AC1257" s="215">
        <v>29339</v>
      </c>
      <c r="AD1257" s="216"/>
      <c r="AE1257" s="173">
        <v>1978</v>
      </c>
      <c r="AF1257" s="173">
        <v>79</v>
      </c>
      <c r="AG1257" s="173">
        <v>1980</v>
      </c>
      <c r="AH1257" s="173">
        <v>1980</v>
      </c>
      <c r="AI1257" s="173"/>
      <c r="AJ1257" s="189"/>
      <c r="AK1257" s="173"/>
      <c r="AL1257" s="317" t="s">
        <v>3343</v>
      </c>
      <c r="AQ1257" s="131"/>
      <c r="AU1257" s="153" t="s">
        <v>3344</v>
      </c>
      <c r="AV1257" s="390"/>
      <c r="AW1257" s="153">
        <f t="shared" ca="1" si="24"/>
        <v>48</v>
      </c>
    </row>
    <row r="1258" spans="1:49" ht="45" customHeight="1" x14ac:dyDescent="0.2">
      <c r="A1258" s="245"/>
      <c r="B1258" s="183" t="s">
        <v>55</v>
      </c>
      <c r="E1258" s="175" t="s">
        <v>71</v>
      </c>
      <c r="F1258" s="153" t="s">
        <v>180</v>
      </c>
      <c r="G1258" s="131" t="s">
        <v>3345</v>
      </c>
      <c r="H1258" s="175" t="s">
        <v>292</v>
      </c>
      <c r="I1258" s="183" t="s">
        <v>3346</v>
      </c>
      <c r="J1258" s="173">
        <v>1</v>
      </c>
      <c r="K1258" s="326" t="s">
        <v>61</v>
      </c>
      <c r="L1258" s="339">
        <v>1</v>
      </c>
      <c r="M1258" s="183">
        <v>974</v>
      </c>
      <c r="N1258" s="153">
        <v>1978</v>
      </c>
      <c r="P1258" s="163"/>
      <c r="R1258" s="153">
        <v>1970</v>
      </c>
      <c r="S1258" s="183" t="s">
        <v>62</v>
      </c>
      <c r="T1258" s="184"/>
      <c r="U1258" s="189"/>
      <c r="V1258" s="125"/>
      <c r="W1258" s="352" t="s">
        <v>3347</v>
      </c>
      <c r="X1258" s="216" t="s">
        <v>64</v>
      </c>
      <c r="Y1258" s="216" t="s">
        <v>292</v>
      </c>
      <c r="Z1258" s="129"/>
      <c r="AA1258" s="214">
        <v>29490</v>
      </c>
      <c r="AB1258" s="215"/>
      <c r="AC1258" s="215"/>
      <c r="AD1258" s="153"/>
      <c r="AE1258" s="173">
        <v>1980</v>
      </c>
      <c r="AF1258" s="173">
        <v>92</v>
      </c>
      <c r="AG1258" s="173">
        <v>1980</v>
      </c>
      <c r="AH1258" s="173">
        <v>1980</v>
      </c>
      <c r="AI1258" s="173"/>
      <c r="AJ1258" s="189"/>
      <c r="AK1258" s="173"/>
      <c r="AL1258" s="317"/>
      <c r="AQ1258" s="131"/>
      <c r="AR1258" s="251"/>
      <c r="AS1258" s="252"/>
      <c r="AU1258" s="153" t="s">
        <v>712</v>
      </c>
      <c r="AV1258" s="391"/>
      <c r="AW1258" s="153">
        <f t="shared" ca="1" si="24"/>
        <v>48</v>
      </c>
    </row>
    <row r="1259" spans="1:49" ht="45" customHeight="1" outlineLevel="1" x14ac:dyDescent="0.2">
      <c r="A1259" s="245"/>
      <c r="B1259" s="183" t="s">
        <v>55</v>
      </c>
      <c r="E1259" s="175" t="s">
        <v>71</v>
      </c>
      <c r="F1259" s="153" t="s">
        <v>180</v>
      </c>
      <c r="G1259" s="131" t="s">
        <v>181</v>
      </c>
      <c r="H1259" s="175" t="s">
        <v>65</v>
      </c>
      <c r="I1259" s="183" t="s">
        <v>3348</v>
      </c>
      <c r="J1259" s="173">
        <v>1</v>
      </c>
      <c r="K1259" s="326" t="s">
        <v>61</v>
      </c>
      <c r="L1259" s="339">
        <v>1</v>
      </c>
      <c r="M1259" s="183">
        <v>975</v>
      </c>
      <c r="N1259" s="153">
        <v>1978</v>
      </c>
      <c r="P1259" s="163"/>
      <c r="R1259" s="153">
        <v>1970</v>
      </c>
      <c r="S1259" s="183" t="s">
        <v>62</v>
      </c>
      <c r="T1259" s="184"/>
      <c r="U1259" s="189"/>
      <c r="V1259" s="125"/>
      <c r="W1259" s="352" t="s">
        <v>3349</v>
      </c>
      <c r="X1259" s="216" t="s">
        <v>64</v>
      </c>
      <c r="Y1259" s="216" t="s">
        <v>65</v>
      </c>
      <c r="Z1259" s="129"/>
      <c r="AA1259" s="214"/>
      <c r="AB1259" s="215"/>
      <c r="AC1259" s="215">
        <v>29924</v>
      </c>
      <c r="AD1259" s="216"/>
      <c r="AE1259" s="173">
        <v>1978</v>
      </c>
      <c r="AF1259" s="173">
        <v>80</v>
      </c>
      <c r="AG1259" s="173">
        <v>1981</v>
      </c>
      <c r="AH1259" s="173">
        <v>1980</v>
      </c>
      <c r="AI1259" s="173"/>
      <c r="AJ1259" s="189"/>
      <c r="AK1259" s="173"/>
      <c r="AL1259" s="317"/>
      <c r="AM1259" s="175" t="s">
        <v>67</v>
      </c>
      <c r="AQ1259" s="131"/>
      <c r="AU1259" s="153"/>
      <c r="AV1259" s="390"/>
      <c r="AW1259" s="153">
        <f t="shared" ca="1" si="24"/>
        <v>48</v>
      </c>
    </row>
    <row r="1260" spans="1:49" ht="45" customHeight="1" outlineLevel="1" x14ac:dyDescent="0.2">
      <c r="A1260" s="245"/>
      <c r="B1260" s="183" t="s">
        <v>55</v>
      </c>
      <c r="E1260" s="175" t="s">
        <v>91</v>
      </c>
      <c r="F1260" s="153" t="s">
        <v>92</v>
      </c>
      <c r="G1260" s="131" t="s">
        <v>93</v>
      </c>
      <c r="H1260" s="175" t="s">
        <v>65</v>
      </c>
      <c r="I1260" s="183" t="s">
        <v>3350</v>
      </c>
      <c r="J1260" s="173">
        <v>1</v>
      </c>
      <c r="K1260" s="326" t="s">
        <v>61</v>
      </c>
      <c r="L1260" s="339">
        <v>1</v>
      </c>
      <c r="M1260" s="183">
        <v>976</v>
      </c>
      <c r="N1260" s="153">
        <v>1978</v>
      </c>
      <c r="P1260" s="163"/>
      <c r="R1260" s="153">
        <v>1970</v>
      </c>
      <c r="S1260" s="183" t="s">
        <v>62</v>
      </c>
      <c r="T1260" s="184"/>
      <c r="U1260" s="189"/>
      <c r="V1260" s="125"/>
      <c r="W1260" s="352" t="s">
        <v>3351</v>
      </c>
      <c r="X1260" s="216" t="s">
        <v>64</v>
      </c>
      <c r="Y1260" s="216" t="s">
        <v>65</v>
      </c>
      <c r="Z1260" s="129"/>
      <c r="AA1260" s="214"/>
      <c r="AB1260" s="215">
        <v>28699</v>
      </c>
      <c r="AC1260" s="215">
        <v>28699</v>
      </c>
      <c r="AD1260" s="216"/>
      <c r="AE1260" s="173">
        <v>1978</v>
      </c>
      <c r="AF1260" s="173">
        <v>79</v>
      </c>
      <c r="AG1260" s="173">
        <v>1978</v>
      </c>
      <c r="AH1260" s="173">
        <v>1970</v>
      </c>
      <c r="AI1260" s="173"/>
      <c r="AJ1260" s="189"/>
      <c r="AK1260" s="173"/>
      <c r="AL1260" s="317"/>
      <c r="AM1260" s="175" t="s">
        <v>67</v>
      </c>
      <c r="AO1260" s="153" t="s">
        <v>108</v>
      </c>
      <c r="AP1260" s="153" t="s">
        <v>81</v>
      </c>
      <c r="AQ1260" s="392" t="s">
        <v>81</v>
      </c>
      <c r="AR1260" s="175" t="s">
        <v>81</v>
      </c>
      <c r="AT1260" s="153">
        <v>2013</v>
      </c>
      <c r="AU1260" s="131" t="s">
        <v>109</v>
      </c>
      <c r="AW1260" s="153">
        <f t="shared" ca="1" si="24"/>
        <v>48</v>
      </c>
    </row>
    <row r="1261" spans="1:49" ht="45" customHeight="1" x14ac:dyDescent="0.2">
      <c r="A1261" s="245"/>
      <c r="B1261" s="183" t="s">
        <v>55</v>
      </c>
      <c r="C1261" s="136" t="s">
        <v>3311</v>
      </c>
      <c r="E1261" s="175" t="s">
        <v>91</v>
      </c>
      <c r="F1261" s="153" t="s">
        <v>92</v>
      </c>
      <c r="G1261" s="131" t="s">
        <v>93</v>
      </c>
      <c r="H1261" s="175" t="s">
        <v>65</v>
      </c>
      <c r="I1261" s="183" t="s">
        <v>3352</v>
      </c>
      <c r="J1261" s="173">
        <v>1</v>
      </c>
      <c r="K1261" s="326"/>
      <c r="L1261" s="339">
        <v>1</v>
      </c>
      <c r="M1261" s="183">
        <v>977</v>
      </c>
      <c r="N1261" s="153">
        <v>1978</v>
      </c>
      <c r="P1261" s="163"/>
      <c r="R1261" s="153">
        <v>1970</v>
      </c>
      <c r="S1261" s="183" t="s">
        <v>243</v>
      </c>
      <c r="T1261" s="184"/>
      <c r="U1261" s="189"/>
      <c r="V1261" s="125"/>
      <c r="W1261" s="352" t="s">
        <v>70</v>
      </c>
      <c r="X1261" s="216" t="s">
        <v>64</v>
      </c>
      <c r="Y1261" s="216" t="s">
        <v>65</v>
      </c>
      <c r="Z1261" s="129"/>
      <c r="AA1261" s="214"/>
      <c r="AB1261" s="215"/>
      <c r="AC1261" s="215"/>
      <c r="AD1261" s="216"/>
      <c r="AI1261" s="173"/>
      <c r="AJ1261" s="237">
        <v>28569</v>
      </c>
      <c r="AK1261" s="173">
        <v>1970</v>
      </c>
      <c r="AL1261" s="317" t="s">
        <v>3353</v>
      </c>
      <c r="AQ1261" s="131"/>
      <c r="AV1261" s="390"/>
      <c r="AW1261" s="153">
        <f t="shared" ca="1" si="24"/>
        <v>48</v>
      </c>
    </row>
    <row r="1262" spans="1:49" ht="45" customHeight="1" x14ac:dyDescent="0.2">
      <c r="A1262" s="245"/>
      <c r="B1262" s="183" t="s">
        <v>55</v>
      </c>
      <c r="E1262" s="175" t="s">
        <v>91</v>
      </c>
      <c r="F1262" s="153" t="s">
        <v>92</v>
      </c>
      <c r="G1262" s="131" t="s">
        <v>93</v>
      </c>
      <c r="H1262" s="175" t="s">
        <v>65</v>
      </c>
      <c r="I1262" s="183" t="s">
        <v>3354</v>
      </c>
      <c r="J1262" s="173">
        <v>1</v>
      </c>
      <c r="K1262" s="326" t="s">
        <v>61</v>
      </c>
      <c r="L1262" s="339">
        <v>1</v>
      </c>
      <c r="M1262" s="183">
        <v>978</v>
      </c>
      <c r="N1262" s="153">
        <v>1978</v>
      </c>
      <c r="P1262" s="163"/>
      <c r="R1262" s="153">
        <v>1970</v>
      </c>
      <c r="S1262" s="183" t="s">
        <v>62</v>
      </c>
      <c r="T1262" s="184"/>
      <c r="U1262" s="189"/>
      <c r="V1262" s="125"/>
      <c r="W1262" s="352" t="s">
        <v>3355</v>
      </c>
      <c r="X1262" s="216" t="s">
        <v>64</v>
      </c>
      <c r="Y1262" s="216" t="s">
        <v>65</v>
      </c>
      <c r="Z1262" s="129"/>
      <c r="AA1262" s="214"/>
      <c r="AB1262" s="215">
        <v>30492</v>
      </c>
      <c r="AC1262" s="215">
        <v>30490</v>
      </c>
      <c r="AD1262" s="216"/>
      <c r="AE1262" s="173">
        <v>1978</v>
      </c>
      <c r="AF1262" s="173">
        <v>81</v>
      </c>
      <c r="AG1262" s="173">
        <v>1983</v>
      </c>
      <c r="AH1262" s="173">
        <v>1980</v>
      </c>
      <c r="AI1262" s="173"/>
      <c r="AJ1262" s="189"/>
      <c r="AK1262" s="173"/>
      <c r="AL1262" s="317"/>
      <c r="AM1262" s="175" t="s">
        <v>67</v>
      </c>
      <c r="AQ1262" s="131"/>
      <c r="AV1262" s="390"/>
      <c r="AW1262" s="153">
        <f t="shared" ca="1" si="24"/>
        <v>48</v>
      </c>
    </row>
    <row r="1263" spans="1:49" ht="45" customHeight="1" x14ac:dyDescent="0.2">
      <c r="A1263" s="245"/>
      <c r="B1263" s="183" t="s">
        <v>55</v>
      </c>
      <c r="E1263" s="175" t="s">
        <v>1055</v>
      </c>
      <c r="F1263" s="153" t="s">
        <v>1983</v>
      </c>
      <c r="G1263" s="131" t="s">
        <v>3356</v>
      </c>
      <c r="H1263" s="175" t="s">
        <v>503</v>
      </c>
      <c r="I1263" s="183" t="s">
        <v>3357</v>
      </c>
      <c r="J1263" s="173">
        <v>1</v>
      </c>
      <c r="K1263" s="326" t="s">
        <v>61</v>
      </c>
      <c r="L1263" s="339">
        <v>1</v>
      </c>
      <c r="M1263" s="183">
        <v>979</v>
      </c>
      <c r="N1263" s="153">
        <v>1978</v>
      </c>
      <c r="P1263" s="163"/>
      <c r="R1263" s="153">
        <v>1970</v>
      </c>
      <c r="S1263" s="183" t="s">
        <v>62</v>
      </c>
      <c r="T1263" s="184"/>
      <c r="U1263" s="189"/>
      <c r="V1263" s="125"/>
      <c r="W1263" s="352" t="s">
        <v>3358</v>
      </c>
      <c r="X1263" s="216" t="s">
        <v>499</v>
      </c>
      <c r="Y1263" s="216" t="s">
        <v>506</v>
      </c>
      <c r="Z1263" s="129"/>
      <c r="AA1263" s="214">
        <v>28795</v>
      </c>
      <c r="AB1263" s="215"/>
      <c r="AC1263" s="215"/>
      <c r="AD1263" s="153"/>
      <c r="AE1263" s="173">
        <v>1978</v>
      </c>
      <c r="AF1263" s="173">
        <v>81</v>
      </c>
      <c r="AG1263" s="173">
        <v>1978</v>
      </c>
      <c r="AH1263" s="173">
        <v>1970</v>
      </c>
      <c r="AI1263" s="173"/>
      <c r="AJ1263" s="189"/>
      <c r="AK1263" s="173"/>
      <c r="AL1263" s="317"/>
      <c r="AQ1263" s="131"/>
      <c r="AU1263" s="317"/>
      <c r="AV1263" s="390"/>
      <c r="AW1263" s="153">
        <f t="shared" ca="1" si="24"/>
        <v>48</v>
      </c>
    </row>
    <row r="1264" spans="1:49" ht="45" customHeight="1" outlineLevel="1" x14ac:dyDescent="0.2">
      <c r="A1264" s="245"/>
      <c r="B1264" s="183" t="s">
        <v>55</v>
      </c>
      <c r="C1264" s="141" t="s">
        <v>1879</v>
      </c>
      <c r="D1264" s="131" t="s">
        <v>3359</v>
      </c>
      <c r="E1264" s="175" t="s">
        <v>91</v>
      </c>
      <c r="F1264" s="153" t="s">
        <v>187</v>
      </c>
      <c r="G1264" s="131" t="s">
        <v>2137</v>
      </c>
      <c r="H1264" s="175" t="s">
        <v>503</v>
      </c>
      <c r="I1264" s="183" t="s">
        <v>3360</v>
      </c>
      <c r="J1264" s="173">
        <v>1</v>
      </c>
      <c r="K1264" s="327"/>
      <c r="L1264" s="339">
        <v>1</v>
      </c>
      <c r="M1264" s="183">
        <v>980</v>
      </c>
      <c r="N1264" s="153">
        <v>1978</v>
      </c>
      <c r="P1264" s="163"/>
      <c r="R1264" s="153">
        <v>1970</v>
      </c>
      <c r="S1264" s="183" t="s">
        <v>243</v>
      </c>
      <c r="T1264" s="184"/>
      <c r="U1264" s="189"/>
      <c r="V1264" s="125"/>
      <c r="W1264" s="352" t="s">
        <v>70</v>
      </c>
      <c r="X1264" s="216" t="s">
        <v>499</v>
      </c>
      <c r="Y1264" s="216" t="s">
        <v>506</v>
      </c>
      <c r="Z1264" s="129"/>
      <c r="AA1264" s="214"/>
      <c r="AB1264" s="215"/>
      <c r="AC1264" s="215"/>
      <c r="AD1264" s="153"/>
      <c r="AI1264" s="173"/>
      <c r="AJ1264" s="216">
        <v>42349</v>
      </c>
      <c r="AK1264" s="173">
        <v>2010</v>
      </c>
      <c r="AL1264" s="317"/>
      <c r="AQ1264" s="131"/>
      <c r="AU1264" s="317"/>
      <c r="AV1264" s="390"/>
      <c r="AW1264" s="153">
        <f t="shared" ca="1" si="24"/>
        <v>48</v>
      </c>
    </row>
    <row r="1265" spans="1:49" ht="45" customHeight="1" outlineLevel="1" x14ac:dyDescent="0.2">
      <c r="A1265" s="245"/>
      <c r="B1265" s="183" t="s">
        <v>55</v>
      </c>
      <c r="C1265" s="136" t="s">
        <v>3361</v>
      </c>
      <c r="D1265" s="131" t="s">
        <v>3362</v>
      </c>
      <c r="E1265" s="175" t="s">
        <v>71</v>
      </c>
      <c r="F1265" s="153" t="s">
        <v>72</v>
      </c>
      <c r="G1265" s="131" t="s">
        <v>2260</v>
      </c>
      <c r="H1265" s="175" t="s">
        <v>59</v>
      </c>
      <c r="I1265" s="183" t="s">
        <v>3363</v>
      </c>
      <c r="J1265" s="173">
        <v>1</v>
      </c>
      <c r="K1265" s="326" t="s">
        <v>61</v>
      </c>
      <c r="L1265" s="339">
        <v>1</v>
      </c>
      <c r="M1265" s="183">
        <v>981</v>
      </c>
      <c r="N1265" s="153">
        <v>1978</v>
      </c>
      <c r="P1265" s="163"/>
      <c r="R1265" s="153">
        <v>1970</v>
      </c>
      <c r="S1265" s="183" t="s">
        <v>62</v>
      </c>
      <c r="T1265" s="184"/>
      <c r="U1265" s="189"/>
      <c r="V1265" s="125"/>
      <c r="W1265" s="352" t="s">
        <v>3364</v>
      </c>
      <c r="X1265" s="216" t="s">
        <v>64</v>
      </c>
      <c r="Y1265" s="216" t="s">
        <v>65</v>
      </c>
      <c r="Z1265" s="129" t="s">
        <v>66</v>
      </c>
      <c r="AA1265" s="214"/>
      <c r="AB1265" s="215">
        <v>29615</v>
      </c>
      <c r="AC1265" s="215"/>
      <c r="AD1265" s="153"/>
      <c r="AE1265" s="173">
        <v>1980</v>
      </c>
      <c r="AF1265" s="173">
        <v>94</v>
      </c>
      <c r="AG1265" s="173">
        <v>1981</v>
      </c>
      <c r="AH1265" s="173">
        <v>1980</v>
      </c>
      <c r="AI1265" s="173"/>
      <c r="AJ1265" s="189"/>
      <c r="AK1265" s="173"/>
      <c r="AL1265" s="317"/>
      <c r="AM1265" s="175" t="s">
        <v>67</v>
      </c>
      <c r="AQ1265" s="131"/>
      <c r="AU1265" s="317"/>
      <c r="AV1265" s="390"/>
      <c r="AW1265" s="153">
        <f t="shared" ca="1" si="24"/>
        <v>48</v>
      </c>
    </row>
    <row r="1266" spans="1:49" ht="45" customHeight="1" outlineLevel="1" x14ac:dyDescent="0.2">
      <c r="A1266" s="245"/>
      <c r="B1266" s="183" t="s">
        <v>55</v>
      </c>
      <c r="C1266" s="136" t="s">
        <v>3365</v>
      </c>
      <c r="E1266" s="175" t="s">
        <v>91</v>
      </c>
      <c r="F1266" s="153" t="s">
        <v>92</v>
      </c>
      <c r="G1266" s="131" t="s">
        <v>93</v>
      </c>
      <c r="H1266" s="175" t="s">
        <v>65</v>
      </c>
      <c r="I1266" s="183" t="s">
        <v>3366</v>
      </c>
      <c r="J1266" s="173">
        <v>1</v>
      </c>
      <c r="K1266" s="327"/>
      <c r="L1266" s="339">
        <v>1</v>
      </c>
      <c r="M1266" s="183">
        <v>982</v>
      </c>
      <c r="N1266" s="153">
        <v>1978</v>
      </c>
      <c r="P1266" s="163"/>
      <c r="R1266" s="153">
        <v>1970</v>
      </c>
      <c r="S1266" s="183" t="s">
        <v>243</v>
      </c>
      <c r="T1266" s="184"/>
      <c r="U1266" s="189"/>
      <c r="V1266" s="125"/>
      <c r="W1266" s="352" t="s">
        <v>70</v>
      </c>
      <c r="X1266" s="216" t="s">
        <v>64</v>
      </c>
      <c r="Y1266" s="216" t="s">
        <v>65</v>
      </c>
      <c r="Z1266" s="129"/>
      <c r="AA1266" s="214"/>
      <c r="AB1266" s="215"/>
      <c r="AC1266" s="215"/>
      <c r="AD1266" s="153"/>
      <c r="AI1266" s="173"/>
      <c r="AJ1266" s="237">
        <v>28667</v>
      </c>
      <c r="AK1266" s="173">
        <v>1970</v>
      </c>
      <c r="AL1266" s="317" t="s">
        <v>3367</v>
      </c>
      <c r="AQ1266" s="131"/>
      <c r="AV1266" s="390"/>
      <c r="AW1266" s="153">
        <f t="shared" ca="1" si="24"/>
        <v>48</v>
      </c>
    </row>
    <row r="1267" spans="1:49" ht="45" customHeight="1" x14ac:dyDescent="0.2">
      <c r="A1267" s="245"/>
      <c r="B1267" s="183" t="s">
        <v>55</v>
      </c>
      <c r="C1267" s="136" t="s">
        <v>7873</v>
      </c>
      <c r="E1267" s="175" t="s">
        <v>71</v>
      </c>
      <c r="F1267" s="153" t="s">
        <v>180</v>
      </c>
      <c r="G1267" s="131" t="s">
        <v>181</v>
      </c>
      <c r="H1267" s="175" t="s">
        <v>65</v>
      </c>
      <c r="I1267" s="183" t="s">
        <v>3368</v>
      </c>
      <c r="J1267" s="173">
        <v>1</v>
      </c>
      <c r="K1267" s="326" t="s">
        <v>61</v>
      </c>
      <c r="L1267" s="339">
        <v>1</v>
      </c>
      <c r="M1267" s="183">
        <v>983</v>
      </c>
      <c r="N1267" s="153">
        <v>1978</v>
      </c>
      <c r="P1267" s="163"/>
      <c r="R1267" s="153">
        <v>1970</v>
      </c>
      <c r="S1267" s="183" t="s">
        <v>62</v>
      </c>
      <c r="T1267" s="184"/>
      <c r="U1267" s="189"/>
      <c r="V1267" s="125"/>
      <c r="W1267" s="352" t="s">
        <v>3369</v>
      </c>
      <c r="X1267" s="216" t="s">
        <v>64</v>
      </c>
      <c r="Y1267" s="216" t="s">
        <v>65</v>
      </c>
      <c r="Z1267" s="129"/>
      <c r="AA1267" s="214"/>
      <c r="AB1267" s="215">
        <v>29410</v>
      </c>
      <c r="AC1267" s="215">
        <v>29410</v>
      </c>
      <c r="AD1267" s="216"/>
      <c r="AE1267" s="173">
        <v>1980</v>
      </c>
      <c r="AF1267" s="173">
        <v>90</v>
      </c>
      <c r="AG1267" s="173">
        <v>1980</v>
      </c>
      <c r="AH1267" s="173">
        <v>1980</v>
      </c>
      <c r="AI1267" s="173"/>
      <c r="AJ1267" s="189"/>
      <c r="AK1267" s="173"/>
      <c r="AL1267" s="317"/>
      <c r="AM1267" s="175" t="s">
        <v>67</v>
      </c>
      <c r="AQ1267" s="131"/>
      <c r="AU1267" s="317" t="s">
        <v>3370</v>
      </c>
      <c r="AV1267" s="390"/>
      <c r="AW1267" s="153">
        <f t="shared" ca="1" si="24"/>
        <v>48</v>
      </c>
    </row>
    <row r="1268" spans="1:49" ht="45" customHeight="1" x14ac:dyDescent="0.2">
      <c r="A1268" s="245"/>
      <c r="B1268" s="183" t="s">
        <v>55</v>
      </c>
      <c r="E1268" s="175" t="s">
        <v>71</v>
      </c>
      <c r="F1268" s="153" t="s">
        <v>180</v>
      </c>
      <c r="G1268" s="131" t="s">
        <v>181</v>
      </c>
      <c r="H1268" s="175" t="s">
        <v>65</v>
      </c>
      <c r="I1268" s="183" t="s">
        <v>3371</v>
      </c>
      <c r="J1268" s="173">
        <v>1</v>
      </c>
      <c r="K1268" s="326" t="s">
        <v>61</v>
      </c>
      <c r="L1268" s="339">
        <v>1</v>
      </c>
      <c r="M1268" s="183">
        <v>984</v>
      </c>
      <c r="N1268" s="153">
        <v>1978</v>
      </c>
      <c r="P1268" s="163"/>
      <c r="R1268" s="153">
        <v>1970</v>
      </c>
      <c r="S1268" s="183" t="s">
        <v>62</v>
      </c>
      <c r="T1268" s="184"/>
      <c r="U1268" s="189"/>
      <c r="V1268" s="125"/>
      <c r="W1268" s="352" t="s">
        <v>3372</v>
      </c>
      <c r="X1268" s="216" t="s">
        <v>64</v>
      </c>
      <c r="Y1268" s="216" t="s">
        <v>65</v>
      </c>
      <c r="Z1268" s="129"/>
      <c r="AA1268" s="214"/>
      <c r="AB1268" s="215">
        <v>29339</v>
      </c>
      <c r="AC1268" s="215">
        <v>29339</v>
      </c>
      <c r="AD1268" s="216"/>
      <c r="AE1268" s="173">
        <v>1979</v>
      </c>
      <c r="AF1268" s="173">
        <v>85</v>
      </c>
      <c r="AG1268" s="173">
        <v>1980</v>
      </c>
      <c r="AH1268" s="173">
        <v>1980</v>
      </c>
      <c r="AI1268" s="173"/>
      <c r="AJ1268" s="189"/>
      <c r="AK1268" s="173"/>
      <c r="AL1268" s="317"/>
      <c r="AM1268" s="175" t="s">
        <v>67</v>
      </c>
      <c r="AQ1268" s="131"/>
      <c r="AU1268" s="317"/>
      <c r="AV1268" s="390"/>
      <c r="AW1268" s="153">
        <f t="shared" ca="1" si="24"/>
        <v>48</v>
      </c>
    </row>
    <row r="1269" spans="1:49" ht="45" customHeight="1" x14ac:dyDescent="0.2">
      <c r="A1269" s="245"/>
      <c r="B1269" s="183" t="s">
        <v>55</v>
      </c>
      <c r="C1269" s="136" t="s">
        <v>3373</v>
      </c>
      <c r="E1269" s="175" t="s">
        <v>71</v>
      </c>
      <c r="F1269" s="153" t="s">
        <v>180</v>
      </c>
      <c r="G1269" s="131" t="s">
        <v>181</v>
      </c>
      <c r="H1269" s="175" t="s">
        <v>65</v>
      </c>
      <c r="I1269" s="183" t="s">
        <v>3374</v>
      </c>
      <c r="J1269" s="173">
        <v>1</v>
      </c>
      <c r="K1269" s="326"/>
      <c r="L1269" s="339">
        <v>1</v>
      </c>
      <c r="M1269" s="183">
        <v>985</v>
      </c>
      <c r="N1269" s="153">
        <v>1978</v>
      </c>
      <c r="P1269" s="163"/>
      <c r="R1269" s="153">
        <v>1970</v>
      </c>
      <c r="S1269" s="183" t="s">
        <v>243</v>
      </c>
      <c r="T1269" s="184"/>
      <c r="U1269" s="189"/>
      <c r="V1269" s="125"/>
      <c r="W1269" s="352" t="s">
        <v>70</v>
      </c>
      <c r="X1269" s="216" t="s">
        <v>64</v>
      </c>
      <c r="Y1269" s="216" t="s">
        <v>65</v>
      </c>
      <c r="Z1269" s="129"/>
      <c r="AA1269" s="214"/>
      <c r="AB1269" s="215"/>
      <c r="AC1269" s="215"/>
      <c r="AD1269" s="216"/>
      <c r="AI1269" s="173"/>
      <c r="AJ1269" s="237">
        <v>36290</v>
      </c>
      <c r="AK1269" s="173">
        <v>1990</v>
      </c>
      <c r="AL1269" s="317"/>
      <c r="AQ1269" s="131"/>
      <c r="AU1269" s="317"/>
      <c r="AV1269" s="390"/>
      <c r="AW1269" s="153">
        <f t="shared" ca="1" si="24"/>
        <v>48</v>
      </c>
    </row>
    <row r="1270" spans="1:49" ht="45" customHeight="1" x14ac:dyDescent="0.2">
      <c r="A1270" s="245"/>
      <c r="B1270" s="183" t="s">
        <v>55</v>
      </c>
      <c r="E1270" s="175" t="s">
        <v>91</v>
      </c>
      <c r="F1270" s="153" t="s">
        <v>92</v>
      </c>
      <c r="G1270" s="131" t="s">
        <v>93</v>
      </c>
      <c r="H1270" s="175" t="s">
        <v>76</v>
      </c>
      <c r="I1270" s="183" t="s">
        <v>3375</v>
      </c>
      <c r="J1270" s="173">
        <v>1</v>
      </c>
      <c r="K1270" s="326" t="s">
        <v>61</v>
      </c>
      <c r="L1270" s="339">
        <v>1</v>
      </c>
      <c r="M1270" s="183">
        <v>986</v>
      </c>
      <c r="N1270" s="153">
        <v>1978</v>
      </c>
      <c r="P1270" s="163"/>
      <c r="R1270" s="153">
        <v>1970</v>
      </c>
      <c r="S1270" s="183" t="s">
        <v>62</v>
      </c>
      <c r="T1270" s="184"/>
      <c r="U1270" s="189"/>
      <c r="V1270" s="125"/>
      <c r="W1270" s="352" t="s">
        <v>3376</v>
      </c>
      <c r="X1270" s="216" t="s">
        <v>64</v>
      </c>
      <c r="Y1270" s="216" t="s">
        <v>76</v>
      </c>
      <c r="Z1270" s="129"/>
      <c r="AA1270" s="214">
        <v>29339</v>
      </c>
      <c r="AB1270" s="215"/>
      <c r="AC1270" s="215"/>
      <c r="AD1270" s="153"/>
      <c r="AE1270" s="173">
        <v>1979</v>
      </c>
      <c r="AF1270" s="173">
        <v>84</v>
      </c>
      <c r="AG1270" s="173">
        <v>1980</v>
      </c>
      <c r="AH1270" s="173">
        <v>1980</v>
      </c>
      <c r="AI1270" s="173"/>
      <c r="AJ1270" s="189"/>
      <c r="AK1270" s="173"/>
      <c r="AL1270" s="317"/>
      <c r="AM1270" s="175" t="s">
        <v>61</v>
      </c>
      <c r="AQ1270" s="131"/>
      <c r="AV1270" s="390"/>
      <c r="AW1270" s="153">
        <f t="shared" ca="1" si="24"/>
        <v>48</v>
      </c>
    </row>
    <row r="1271" spans="1:49" ht="45" customHeight="1" x14ac:dyDescent="0.2">
      <c r="A1271" s="245"/>
      <c r="B1271" s="183" t="s">
        <v>55</v>
      </c>
      <c r="C1271" s="136" t="s">
        <v>3311</v>
      </c>
      <c r="E1271" s="175" t="s">
        <v>56</v>
      </c>
      <c r="F1271" s="153" t="s">
        <v>57</v>
      </c>
      <c r="G1271" s="131" t="s">
        <v>1269</v>
      </c>
      <c r="H1271" s="175" t="s">
        <v>487</v>
      </c>
      <c r="I1271" s="183" t="s">
        <v>1616</v>
      </c>
      <c r="J1271" s="173">
        <v>1</v>
      </c>
      <c r="K1271" s="326"/>
      <c r="L1271" s="339">
        <v>1</v>
      </c>
      <c r="M1271" s="183">
        <v>987</v>
      </c>
      <c r="N1271" s="153">
        <v>1978</v>
      </c>
      <c r="P1271" s="163"/>
      <c r="R1271" s="153">
        <v>1970</v>
      </c>
      <c r="S1271" s="183" t="s">
        <v>243</v>
      </c>
      <c r="T1271" s="184"/>
      <c r="U1271" s="189"/>
      <c r="V1271" s="125"/>
      <c r="W1271" s="352" t="s">
        <v>70</v>
      </c>
      <c r="X1271" s="216" t="s">
        <v>64</v>
      </c>
      <c r="Y1271" s="216" t="s">
        <v>518</v>
      </c>
      <c r="Z1271" s="129"/>
      <c r="AA1271" s="214"/>
      <c r="AB1271" s="215"/>
      <c r="AC1271" s="215"/>
      <c r="AD1271" s="153"/>
      <c r="AI1271" s="173"/>
      <c r="AJ1271" s="237">
        <v>29126</v>
      </c>
      <c r="AK1271" s="173">
        <v>1970</v>
      </c>
      <c r="AL1271" s="317"/>
      <c r="AQ1271" s="131"/>
      <c r="AU1271" s="317"/>
      <c r="AV1271" s="390"/>
      <c r="AW1271" s="153">
        <f t="shared" ca="1" si="24"/>
        <v>48</v>
      </c>
    </row>
    <row r="1272" spans="1:49" ht="45" customHeight="1" x14ac:dyDescent="0.2">
      <c r="A1272" s="245"/>
      <c r="B1272" s="183" t="s">
        <v>55</v>
      </c>
      <c r="E1272" s="175" t="s">
        <v>71</v>
      </c>
      <c r="F1272" s="153" t="s">
        <v>180</v>
      </c>
      <c r="G1272" s="131" t="s">
        <v>181</v>
      </c>
      <c r="H1272" s="175" t="s">
        <v>65</v>
      </c>
      <c r="I1272" s="183" t="s">
        <v>3377</v>
      </c>
      <c r="J1272" s="173">
        <v>1</v>
      </c>
      <c r="K1272" s="326" t="s">
        <v>61</v>
      </c>
      <c r="L1272" s="339">
        <v>1</v>
      </c>
      <c r="M1272" s="183">
        <v>988</v>
      </c>
      <c r="N1272" s="153">
        <v>1978</v>
      </c>
      <c r="P1272" s="163"/>
      <c r="R1272" s="153">
        <v>1970</v>
      </c>
      <c r="S1272" s="183" t="s">
        <v>62</v>
      </c>
      <c r="T1272" s="184"/>
      <c r="U1272" s="189"/>
      <c r="V1272" s="125"/>
      <c r="W1272" s="352" t="s">
        <v>3378</v>
      </c>
      <c r="X1272" s="216" t="s">
        <v>64</v>
      </c>
      <c r="Y1272" s="216" t="s">
        <v>65</v>
      </c>
      <c r="Z1272" s="129"/>
      <c r="AA1272" s="214"/>
      <c r="AB1272" s="215">
        <v>29615</v>
      </c>
      <c r="AC1272" s="215">
        <v>29615</v>
      </c>
      <c r="AD1272" s="216"/>
      <c r="AE1272" s="173">
        <v>1980</v>
      </c>
      <c r="AF1272" s="173">
        <v>94</v>
      </c>
      <c r="AG1272" s="173">
        <v>1981</v>
      </c>
      <c r="AH1272" s="173">
        <v>1980</v>
      </c>
      <c r="AI1272" s="173"/>
      <c r="AJ1272" s="189"/>
      <c r="AK1272" s="173"/>
      <c r="AL1272" s="317"/>
      <c r="AM1272" s="175" t="s">
        <v>67</v>
      </c>
      <c r="AQ1272" s="131"/>
      <c r="AU1272" s="317" t="s">
        <v>3379</v>
      </c>
      <c r="AV1272" s="390"/>
      <c r="AW1272" s="153">
        <f t="shared" ca="1" si="24"/>
        <v>48</v>
      </c>
    </row>
    <row r="1273" spans="1:49" ht="45" customHeight="1" x14ac:dyDescent="0.2">
      <c r="A1273" s="245"/>
      <c r="B1273" s="183" t="s">
        <v>55</v>
      </c>
      <c r="C1273" s="136" t="s">
        <v>1240</v>
      </c>
      <c r="E1273" s="175" t="s">
        <v>91</v>
      </c>
      <c r="F1273" s="153" t="s">
        <v>92</v>
      </c>
      <c r="G1273" s="131" t="s">
        <v>93</v>
      </c>
      <c r="H1273" s="175" t="s">
        <v>379</v>
      </c>
      <c r="I1273" s="203" t="s">
        <v>3380</v>
      </c>
      <c r="J1273" s="173">
        <v>1</v>
      </c>
      <c r="K1273" s="326"/>
      <c r="L1273" s="339">
        <v>1</v>
      </c>
      <c r="M1273" s="183">
        <v>989</v>
      </c>
      <c r="N1273" s="153">
        <v>1978</v>
      </c>
      <c r="P1273" s="163"/>
      <c r="R1273" s="153">
        <v>1970</v>
      </c>
      <c r="S1273" s="183" t="s">
        <v>243</v>
      </c>
      <c r="T1273" s="184"/>
      <c r="U1273" s="189"/>
      <c r="V1273" s="125"/>
      <c r="W1273" s="352" t="s">
        <v>70</v>
      </c>
      <c r="X1273" s="216" t="s">
        <v>99</v>
      </c>
      <c r="Y1273" s="216" t="s">
        <v>382</v>
      </c>
      <c r="Z1273" s="129"/>
      <c r="AA1273" s="214"/>
      <c r="AB1273" s="215"/>
      <c r="AC1273" s="215"/>
      <c r="AD1273" s="216"/>
      <c r="AI1273" s="173"/>
      <c r="AJ1273" s="237">
        <v>38044</v>
      </c>
      <c r="AK1273" s="173">
        <v>2000</v>
      </c>
      <c r="AL1273" s="317"/>
      <c r="AQ1273" s="131"/>
      <c r="AV1273" s="390"/>
      <c r="AW1273" s="153">
        <f t="shared" ca="1" si="24"/>
        <v>48</v>
      </c>
    </row>
    <row r="1274" spans="1:49" ht="45" customHeight="1" x14ac:dyDescent="0.2">
      <c r="A1274" s="245"/>
      <c r="B1274" s="183" t="s">
        <v>55</v>
      </c>
      <c r="C1274" s="136" t="s">
        <v>3381</v>
      </c>
      <c r="D1274" s="131" t="s">
        <v>3382</v>
      </c>
      <c r="E1274" s="175" t="s">
        <v>91</v>
      </c>
      <c r="F1274" s="153" t="s">
        <v>187</v>
      </c>
      <c r="G1274" s="131" t="s">
        <v>3383</v>
      </c>
      <c r="H1274" s="175" t="s">
        <v>189</v>
      </c>
      <c r="I1274" s="183" t="s">
        <v>3384</v>
      </c>
      <c r="J1274" s="173">
        <v>1</v>
      </c>
      <c r="K1274" s="326"/>
      <c r="L1274" s="339">
        <v>1</v>
      </c>
      <c r="M1274" s="183">
        <v>990</v>
      </c>
      <c r="N1274" s="153">
        <v>1978</v>
      </c>
      <c r="P1274" s="163"/>
      <c r="R1274" s="153">
        <v>1970</v>
      </c>
      <c r="S1274" s="183" t="s">
        <v>243</v>
      </c>
      <c r="T1274" s="184"/>
      <c r="U1274" s="189">
        <v>43480</v>
      </c>
      <c r="V1274" s="125"/>
      <c r="W1274" s="352" t="s">
        <v>70</v>
      </c>
      <c r="X1274" s="216" t="s">
        <v>64</v>
      </c>
      <c r="Y1274" s="216" t="s">
        <v>189</v>
      </c>
      <c r="Z1274" s="129"/>
      <c r="AA1274" s="214"/>
      <c r="AB1274" s="215"/>
      <c r="AC1274" s="215"/>
      <c r="AD1274" s="216"/>
      <c r="AI1274" s="173"/>
      <c r="AJ1274" s="216">
        <v>43480</v>
      </c>
      <c r="AK1274" s="173">
        <v>2010</v>
      </c>
      <c r="AL1274" s="317"/>
      <c r="AQ1274" s="131"/>
      <c r="AU1274" s="317"/>
      <c r="AV1274" s="390"/>
      <c r="AW1274" s="153">
        <f t="shared" ca="1" si="24"/>
        <v>48</v>
      </c>
    </row>
    <row r="1275" spans="1:49" ht="45" customHeight="1" x14ac:dyDescent="0.2">
      <c r="A1275" s="245"/>
      <c r="B1275" s="183" t="s">
        <v>55</v>
      </c>
      <c r="C1275" s="136" t="s">
        <v>3385</v>
      </c>
      <c r="E1275" s="175" t="s">
        <v>71</v>
      </c>
      <c r="F1275" s="153" t="s">
        <v>72</v>
      </c>
      <c r="G1275" s="131" t="s">
        <v>77</v>
      </c>
      <c r="H1275" s="175" t="s">
        <v>59</v>
      </c>
      <c r="I1275" s="183" t="s">
        <v>3386</v>
      </c>
      <c r="J1275" s="173">
        <v>1</v>
      </c>
      <c r="K1275" s="326"/>
      <c r="L1275" s="339">
        <v>1</v>
      </c>
      <c r="M1275" s="183">
        <v>991</v>
      </c>
      <c r="N1275" s="153">
        <v>1978</v>
      </c>
      <c r="P1275" s="163"/>
      <c r="R1275" s="153">
        <v>1970</v>
      </c>
      <c r="S1275" s="183" t="s">
        <v>243</v>
      </c>
      <c r="T1275" s="184"/>
      <c r="U1275" s="189"/>
      <c r="V1275" s="125"/>
      <c r="W1275" s="352" t="s">
        <v>70</v>
      </c>
      <c r="X1275" s="216" t="s">
        <v>64</v>
      </c>
      <c r="Y1275" s="216" t="s">
        <v>65</v>
      </c>
      <c r="Z1275" s="129" t="s">
        <v>66</v>
      </c>
      <c r="AA1275" s="214"/>
      <c r="AB1275" s="215"/>
      <c r="AC1275" s="215"/>
      <c r="AD1275" s="216"/>
      <c r="AI1275" s="173"/>
      <c r="AJ1275" s="237">
        <v>29101</v>
      </c>
      <c r="AK1275" s="173">
        <v>1970</v>
      </c>
      <c r="AL1275" s="317" t="s">
        <v>3387</v>
      </c>
      <c r="AQ1275" s="131"/>
      <c r="AU1275" s="317"/>
      <c r="AV1275" s="390"/>
      <c r="AW1275" s="153">
        <f t="shared" ca="1" si="24"/>
        <v>48</v>
      </c>
    </row>
    <row r="1276" spans="1:49" ht="45" customHeight="1" x14ac:dyDescent="0.2">
      <c r="A1276" s="245"/>
      <c r="B1276" s="183" t="s">
        <v>55</v>
      </c>
      <c r="C1276" s="136" t="s">
        <v>1094</v>
      </c>
      <c r="E1276" s="175" t="s">
        <v>91</v>
      </c>
      <c r="F1276" s="153" t="s">
        <v>698</v>
      </c>
      <c r="G1276" s="131" t="s">
        <v>980</v>
      </c>
      <c r="H1276" s="175" t="s">
        <v>65</v>
      </c>
      <c r="I1276" s="183" t="s">
        <v>3388</v>
      </c>
      <c r="J1276" s="173">
        <v>1</v>
      </c>
      <c r="K1276" s="326"/>
      <c r="L1276" s="339">
        <v>1</v>
      </c>
      <c r="M1276" s="183">
        <v>992</v>
      </c>
      <c r="N1276" s="153">
        <v>1978</v>
      </c>
      <c r="P1276" s="163"/>
      <c r="R1276" s="153">
        <v>1970</v>
      </c>
      <c r="S1276" s="183" t="s">
        <v>243</v>
      </c>
      <c r="T1276" s="184"/>
      <c r="U1276" s="189"/>
      <c r="V1276" s="125"/>
      <c r="W1276" s="352" t="s">
        <v>70</v>
      </c>
      <c r="X1276" s="216" t="s">
        <v>64</v>
      </c>
      <c r="Y1276" s="216" t="s">
        <v>65</v>
      </c>
      <c r="Z1276" s="129"/>
      <c r="AA1276" s="214"/>
      <c r="AB1276" s="215"/>
      <c r="AC1276" s="215"/>
      <c r="AD1276" s="216"/>
      <c r="AI1276" s="173"/>
      <c r="AJ1276" s="237">
        <v>38028</v>
      </c>
      <c r="AK1276" s="173">
        <v>2000</v>
      </c>
      <c r="AL1276" s="317"/>
      <c r="AQ1276" s="131"/>
      <c r="AU1276" s="317"/>
      <c r="AV1276" s="390"/>
      <c r="AW1276" s="153">
        <f t="shared" ca="1" si="24"/>
        <v>48</v>
      </c>
    </row>
    <row r="1277" spans="1:49" ht="45" customHeight="1" x14ac:dyDescent="0.2">
      <c r="A1277" s="245"/>
      <c r="B1277" s="183" t="s">
        <v>55</v>
      </c>
      <c r="E1277" s="175" t="s">
        <v>91</v>
      </c>
      <c r="F1277" s="153" t="s">
        <v>698</v>
      </c>
      <c r="G1277" s="131" t="s">
        <v>3389</v>
      </c>
      <c r="H1277" s="175" t="s">
        <v>379</v>
      </c>
      <c r="I1277" s="183" t="s">
        <v>3390</v>
      </c>
      <c r="J1277" s="173">
        <v>1</v>
      </c>
      <c r="K1277" s="326" t="s">
        <v>61</v>
      </c>
      <c r="L1277" s="339">
        <v>1</v>
      </c>
      <c r="M1277" s="183">
        <v>993</v>
      </c>
      <c r="N1277" s="153">
        <v>1978</v>
      </c>
      <c r="P1277" s="163"/>
      <c r="R1277" s="153">
        <v>1970</v>
      </c>
      <c r="S1277" s="183" t="s">
        <v>62</v>
      </c>
      <c r="T1277" s="184"/>
      <c r="U1277" s="189"/>
      <c r="V1277" s="125"/>
      <c r="W1277" s="352" t="s">
        <v>3391</v>
      </c>
      <c r="X1277" s="216" t="s">
        <v>99</v>
      </c>
      <c r="Y1277" s="216" t="s">
        <v>382</v>
      </c>
      <c r="Z1277" s="129"/>
      <c r="AA1277" s="214"/>
      <c r="AB1277" s="215">
        <v>29339</v>
      </c>
      <c r="AC1277" s="215">
        <v>29339</v>
      </c>
      <c r="AD1277" s="216"/>
      <c r="AE1277" s="173">
        <v>1979</v>
      </c>
      <c r="AF1277" s="173">
        <v>85</v>
      </c>
      <c r="AG1277" s="173">
        <v>1980</v>
      </c>
      <c r="AH1277" s="173">
        <v>1980</v>
      </c>
      <c r="AI1277" s="173"/>
      <c r="AJ1277" s="189"/>
      <c r="AK1277" s="173"/>
      <c r="AL1277" s="317" t="s">
        <v>3392</v>
      </c>
      <c r="AM1277" s="175" t="s">
        <v>67</v>
      </c>
      <c r="AO1277" s="153" t="s">
        <v>67</v>
      </c>
      <c r="AQ1277" s="131"/>
      <c r="AU1277" s="317"/>
      <c r="AV1277" s="390"/>
      <c r="AW1277" s="153">
        <f t="shared" ca="1" si="24"/>
        <v>48</v>
      </c>
    </row>
    <row r="1278" spans="1:49" ht="45" customHeight="1" x14ac:dyDescent="0.2">
      <c r="A1278" s="245"/>
      <c r="B1278" s="183" t="s">
        <v>55</v>
      </c>
      <c r="E1278" s="175" t="s">
        <v>91</v>
      </c>
      <c r="F1278" s="153" t="s">
        <v>92</v>
      </c>
      <c r="G1278" s="131" t="s">
        <v>93</v>
      </c>
      <c r="H1278" s="175" t="s">
        <v>65</v>
      </c>
      <c r="I1278" s="183" t="s">
        <v>3393</v>
      </c>
      <c r="J1278" s="173">
        <v>1</v>
      </c>
      <c r="K1278" s="326" t="s">
        <v>61</v>
      </c>
      <c r="L1278" s="339">
        <v>1</v>
      </c>
      <c r="M1278" s="183">
        <v>994</v>
      </c>
      <c r="N1278" s="153">
        <v>1978</v>
      </c>
      <c r="P1278" s="163"/>
      <c r="R1278" s="153">
        <v>1970</v>
      </c>
      <c r="S1278" s="183" t="s">
        <v>62</v>
      </c>
      <c r="T1278" s="184"/>
      <c r="U1278" s="189"/>
      <c r="V1278" s="125"/>
      <c r="W1278" s="352" t="s">
        <v>3394</v>
      </c>
      <c r="X1278" s="216" t="s">
        <v>64</v>
      </c>
      <c r="Y1278" s="216" t="s">
        <v>65</v>
      </c>
      <c r="Z1278" s="129"/>
      <c r="AA1278" s="214"/>
      <c r="AB1278" s="215">
        <v>36132</v>
      </c>
      <c r="AC1278" s="215"/>
      <c r="AD1278" s="153"/>
      <c r="AE1278" s="173">
        <v>1998</v>
      </c>
      <c r="AF1278" s="173">
        <v>13</v>
      </c>
      <c r="AG1278" s="173">
        <v>1998</v>
      </c>
      <c r="AH1278" s="173">
        <v>1990</v>
      </c>
      <c r="AI1278" s="173"/>
      <c r="AJ1278" s="189"/>
      <c r="AK1278" s="173"/>
      <c r="AL1278" s="317" t="s">
        <v>3395</v>
      </c>
      <c r="AM1278" s="175" t="s">
        <v>67</v>
      </c>
      <c r="AQ1278" s="131"/>
      <c r="AV1278" s="390"/>
      <c r="AW1278" s="153">
        <f t="shared" ca="1" si="24"/>
        <v>48</v>
      </c>
    </row>
    <row r="1279" spans="1:49" ht="45" customHeight="1" outlineLevel="1" x14ac:dyDescent="0.2">
      <c r="A1279" s="245"/>
      <c r="B1279" s="185" t="s">
        <v>55</v>
      </c>
      <c r="C1279" s="136" t="s">
        <v>7987</v>
      </c>
      <c r="E1279" s="175" t="s">
        <v>91</v>
      </c>
      <c r="F1279" s="153" t="s">
        <v>187</v>
      </c>
      <c r="G1279" s="131" t="s">
        <v>906</v>
      </c>
      <c r="H1279" s="175" t="s">
        <v>65</v>
      </c>
      <c r="I1279" s="183" t="s">
        <v>3396</v>
      </c>
      <c r="J1279" s="173">
        <v>1</v>
      </c>
      <c r="K1279" s="327"/>
      <c r="L1279" s="339">
        <v>1</v>
      </c>
      <c r="M1279" s="183">
        <v>995</v>
      </c>
      <c r="N1279" s="153">
        <v>1978</v>
      </c>
      <c r="P1279" s="163"/>
      <c r="R1279" s="153">
        <v>1970</v>
      </c>
      <c r="S1279" s="183" t="s">
        <v>923</v>
      </c>
      <c r="T1279" s="184"/>
      <c r="U1279" s="189"/>
      <c r="W1279" s="352" t="s">
        <v>70</v>
      </c>
      <c r="X1279" s="216" t="s">
        <v>64</v>
      </c>
      <c r="Y1279" s="216" t="s">
        <v>65</v>
      </c>
      <c r="Z1279" s="129"/>
      <c r="AA1279" s="214"/>
      <c r="AB1279" s="215"/>
      <c r="AC1279" s="215"/>
      <c r="AD1279" s="153"/>
      <c r="AI1279" s="173"/>
      <c r="AJ1279" s="189"/>
      <c r="AK1279" s="173"/>
      <c r="AL1279" s="317"/>
      <c r="AQ1279" s="131"/>
      <c r="AU1279" s="317"/>
      <c r="AV1279" s="390"/>
      <c r="AW1279" s="153">
        <f t="shared" ca="1" si="24"/>
        <v>48</v>
      </c>
    </row>
    <row r="1280" spans="1:49" ht="45" customHeight="1" outlineLevel="1" x14ac:dyDescent="0.2">
      <c r="A1280" s="245"/>
      <c r="B1280" s="183" t="s">
        <v>55</v>
      </c>
      <c r="E1280" s="175" t="s">
        <v>71</v>
      </c>
      <c r="F1280" s="153" t="s">
        <v>72</v>
      </c>
      <c r="G1280" s="131" t="s">
        <v>77</v>
      </c>
      <c r="H1280" s="175" t="s">
        <v>65</v>
      </c>
      <c r="I1280" s="183" t="s">
        <v>3397</v>
      </c>
      <c r="J1280" s="173">
        <v>1</v>
      </c>
      <c r="K1280" s="326" t="s">
        <v>61</v>
      </c>
      <c r="L1280" s="339">
        <v>1</v>
      </c>
      <c r="M1280" s="183">
        <v>996</v>
      </c>
      <c r="N1280" s="153">
        <v>1978</v>
      </c>
      <c r="P1280" s="163"/>
      <c r="R1280" s="153">
        <v>1970</v>
      </c>
      <c r="S1280" s="183" t="s">
        <v>62</v>
      </c>
      <c r="T1280" s="184"/>
      <c r="U1280" s="189"/>
      <c r="V1280" s="125"/>
      <c r="W1280" s="352" t="s">
        <v>3398</v>
      </c>
      <c r="X1280" s="216" t="s">
        <v>64</v>
      </c>
      <c r="Y1280" s="216" t="s">
        <v>65</v>
      </c>
      <c r="Z1280" s="129" t="s">
        <v>66</v>
      </c>
      <c r="AA1280" s="214"/>
      <c r="AB1280" s="215">
        <v>29339</v>
      </c>
      <c r="AC1280" s="215">
        <v>29339</v>
      </c>
      <c r="AD1280" s="216"/>
      <c r="AE1280" s="173">
        <v>1979</v>
      </c>
      <c r="AF1280" s="173" t="s">
        <v>3399</v>
      </c>
      <c r="AG1280" s="173">
        <v>1980</v>
      </c>
      <c r="AH1280" s="173">
        <v>1980</v>
      </c>
      <c r="AI1280" s="173">
        <v>1984</v>
      </c>
      <c r="AJ1280" s="189"/>
      <c r="AK1280" s="173"/>
      <c r="AL1280" s="317" t="s">
        <v>658</v>
      </c>
      <c r="AM1280" s="175" t="s">
        <v>67</v>
      </c>
      <c r="AO1280" s="153" t="s">
        <v>81</v>
      </c>
      <c r="AQ1280" s="131"/>
      <c r="AU1280" s="317" t="s">
        <v>82</v>
      </c>
      <c r="AV1280" s="390"/>
      <c r="AW1280" s="153">
        <f t="shared" ca="1" si="24"/>
        <v>48</v>
      </c>
    </row>
    <row r="1281" spans="1:49" ht="45" customHeight="1" x14ac:dyDescent="0.2">
      <c r="A1281" s="245"/>
      <c r="B1281" s="183" t="s">
        <v>55</v>
      </c>
      <c r="C1281" s="136" t="s">
        <v>7896</v>
      </c>
      <c r="E1281" s="175" t="s">
        <v>71</v>
      </c>
      <c r="F1281" s="153" t="s">
        <v>180</v>
      </c>
      <c r="G1281" s="131" t="s">
        <v>3400</v>
      </c>
      <c r="H1281" s="175" t="s">
        <v>65</v>
      </c>
      <c r="I1281" s="183" t="s">
        <v>3401</v>
      </c>
      <c r="J1281" s="173">
        <v>1</v>
      </c>
      <c r="K1281" s="326"/>
      <c r="L1281" s="339">
        <v>1</v>
      </c>
      <c r="M1281" s="183">
        <v>997</v>
      </c>
      <c r="N1281" s="153">
        <v>1979</v>
      </c>
      <c r="P1281" s="163"/>
      <c r="R1281" s="153">
        <v>1970</v>
      </c>
      <c r="S1281" s="183" t="s">
        <v>923</v>
      </c>
      <c r="T1281" s="184"/>
      <c r="U1281" s="189"/>
      <c r="V1281" s="125"/>
      <c r="W1281" s="352" t="s">
        <v>3402</v>
      </c>
      <c r="X1281" s="216" t="s">
        <v>64</v>
      </c>
      <c r="Y1281" s="216" t="s">
        <v>65</v>
      </c>
      <c r="Z1281" s="129"/>
      <c r="AA1281" s="214"/>
      <c r="AB1281" s="215"/>
      <c r="AC1281" s="215"/>
      <c r="AD1281" s="216"/>
      <c r="AI1281" s="173"/>
      <c r="AJ1281" s="189"/>
      <c r="AK1281" s="173"/>
      <c r="AL1281" s="317" t="s">
        <v>3403</v>
      </c>
      <c r="AQ1281" s="131"/>
      <c r="AU1281" s="317"/>
      <c r="AV1281" s="390"/>
      <c r="AW1281" s="153">
        <f t="shared" ca="1" si="24"/>
        <v>47</v>
      </c>
    </row>
    <row r="1282" spans="1:49" ht="45" customHeight="1" x14ac:dyDescent="0.2">
      <c r="A1282" s="245"/>
      <c r="B1282" s="183" t="s">
        <v>55</v>
      </c>
      <c r="C1282" s="136" t="s">
        <v>7897</v>
      </c>
      <c r="E1282" s="175" t="s">
        <v>71</v>
      </c>
      <c r="F1282" s="153" t="s">
        <v>180</v>
      </c>
      <c r="G1282" s="131" t="s">
        <v>3400</v>
      </c>
      <c r="H1282" s="175" t="s">
        <v>59</v>
      </c>
      <c r="I1282" s="183" t="s">
        <v>3404</v>
      </c>
      <c r="J1282" s="173">
        <v>1</v>
      </c>
      <c r="K1282" s="326"/>
      <c r="L1282" s="339">
        <v>1</v>
      </c>
      <c r="M1282" s="183">
        <v>998</v>
      </c>
      <c r="N1282" s="153">
        <v>1979</v>
      </c>
      <c r="P1282" s="163"/>
      <c r="R1282" s="153">
        <v>1970</v>
      </c>
      <c r="S1282" s="183" t="s">
        <v>923</v>
      </c>
      <c r="T1282" s="184"/>
      <c r="U1282" s="189"/>
      <c r="V1282" s="125"/>
      <c r="W1282" s="352" t="s">
        <v>3405</v>
      </c>
      <c r="X1282" s="216" t="s">
        <v>64</v>
      </c>
      <c r="Y1282" s="216" t="s">
        <v>65</v>
      </c>
      <c r="Z1282" s="129" t="s">
        <v>66</v>
      </c>
      <c r="AA1282" s="214"/>
      <c r="AB1282" s="215"/>
      <c r="AC1282" s="215"/>
      <c r="AD1282" s="216"/>
      <c r="AI1282" s="173"/>
      <c r="AJ1282" s="189"/>
      <c r="AK1282" s="173"/>
      <c r="AL1282" s="317"/>
      <c r="AQ1282" s="131"/>
      <c r="AU1282" s="317"/>
      <c r="AV1282" s="390"/>
      <c r="AW1282" s="153">
        <f t="shared" ca="1" si="24"/>
        <v>47</v>
      </c>
    </row>
    <row r="1283" spans="1:49" ht="45" customHeight="1" x14ac:dyDescent="0.2">
      <c r="A1283" s="245">
        <v>44068</v>
      </c>
      <c r="B1283" s="183" t="s">
        <v>55</v>
      </c>
      <c r="C1283" s="136" t="s">
        <v>3406</v>
      </c>
      <c r="D1283" s="131" t="s">
        <v>3407</v>
      </c>
      <c r="E1283" s="175" t="s">
        <v>71</v>
      </c>
      <c r="F1283" s="153" t="s">
        <v>425</v>
      </c>
      <c r="G1283" s="131" t="s">
        <v>2578</v>
      </c>
      <c r="H1283" s="175" t="s">
        <v>59</v>
      </c>
      <c r="I1283" s="183" t="s">
        <v>3408</v>
      </c>
      <c r="J1283" s="173">
        <v>1</v>
      </c>
      <c r="K1283" s="326"/>
      <c r="L1283" s="339">
        <v>1</v>
      </c>
      <c r="M1283" s="183">
        <v>999</v>
      </c>
      <c r="N1283" s="153">
        <v>1979</v>
      </c>
      <c r="P1283" s="195"/>
      <c r="Q1283" s="216" t="s">
        <v>1430</v>
      </c>
      <c r="R1283" s="153">
        <v>1970</v>
      </c>
      <c r="S1283" s="183" t="s">
        <v>243</v>
      </c>
      <c r="T1283" s="184" t="s">
        <v>1116</v>
      </c>
      <c r="U1283" s="189">
        <v>44070</v>
      </c>
      <c r="V1283" s="125"/>
      <c r="W1283" s="352" t="s">
        <v>70</v>
      </c>
      <c r="X1283" s="216" t="s">
        <v>64</v>
      </c>
      <c r="Y1283" s="216" t="s">
        <v>65</v>
      </c>
      <c r="Z1283" s="129" t="s">
        <v>66</v>
      </c>
      <c r="AA1283" s="214"/>
      <c r="AB1283" s="215"/>
      <c r="AC1283" s="215"/>
      <c r="AD1283" s="216"/>
      <c r="AI1283" s="173"/>
      <c r="AK1283" s="173"/>
      <c r="AL1283" s="317"/>
      <c r="AQ1283" s="131"/>
      <c r="AU1283" s="317"/>
      <c r="AV1283" s="390"/>
      <c r="AW1283" s="153">
        <f t="shared" ca="1" si="24"/>
        <v>47</v>
      </c>
    </row>
    <row r="1284" spans="1:49" ht="45" customHeight="1" x14ac:dyDescent="0.2">
      <c r="A1284" s="245">
        <v>40863</v>
      </c>
      <c r="B1284" s="183" t="s">
        <v>55</v>
      </c>
      <c r="C1284" s="136" t="s">
        <v>3409</v>
      </c>
      <c r="D1284" s="131" t="s">
        <v>3410</v>
      </c>
      <c r="E1284" s="175" t="s">
        <v>91</v>
      </c>
      <c r="F1284" s="153" t="s">
        <v>698</v>
      </c>
      <c r="G1284" s="131" t="s">
        <v>699</v>
      </c>
      <c r="H1284" s="175" t="s">
        <v>96</v>
      </c>
      <c r="I1284" s="183" t="s">
        <v>3411</v>
      </c>
      <c r="J1284" s="173">
        <v>1</v>
      </c>
      <c r="K1284" s="326"/>
      <c r="L1284" s="339">
        <v>1</v>
      </c>
      <c r="M1284" s="183">
        <v>1000</v>
      </c>
      <c r="N1284" s="153">
        <v>1979</v>
      </c>
      <c r="P1284" s="163"/>
      <c r="R1284" s="153">
        <v>1970</v>
      </c>
      <c r="S1284" s="183" t="s">
        <v>243</v>
      </c>
      <c r="T1284" s="184"/>
      <c r="V1284" s="125"/>
      <c r="W1284" s="352" t="s">
        <v>70</v>
      </c>
      <c r="X1284" s="216" t="s">
        <v>99</v>
      </c>
      <c r="Y1284" s="216" t="s">
        <v>100</v>
      </c>
      <c r="Z1284" s="129"/>
      <c r="AA1284" s="214"/>
      <c r="AB1284" s="215"/>
      <c r="AC1284" s="215"/>
      <c r="AD1284" s="216"/>
      <c r="AI1284" s="173"/>
      <c r="AJ1284" s="216">
        <v>44748</v>
      </c>
      <c r="AK1284" s="173">
        <v>2020</v>
      </c>
      <c r="AQ1284" s="131"/>
      <c r="AU1284" s="317"/>
      <c r="AV1284" s="390"/>
      <c r="AW1284" s="153">
        <f t="shared" ca="1" si="24"/>
        <v>47</v>
      </c>
    </row>
    <row r="1285" spans="1:49" ht="45" customHeight="1" x14ac:dyDescent="0.2">
      <c r="A1285" s="245"/>
      <c r="B1285" s="183" t="s">
        <v>55</v>
      </c>
      <c r="C1285" s="136" t="s">
        <v>3412</v>
      </c>
      <c r="E1285" s="175" t="s">
        <v>71</v>
      </c>
      <c r="F1285" s="153" t="s">
        <v>425</v>
      </c>
      <c r="G1285" s="131" t="s">
        <v>3413</v>
      </c>
      <c r="H1285" s="175" t="s">
        <v>65</v>
      </c>
      <c r="I1285" s="183" t="s">
        <v>3414</v>
      </c>
      <c r="J1285" s="173">
        <v>1</v>
      </c>
      <c r="K1285" s="326"/>
      <c r="L1285" s="339">
        <v>1</v>
      </c>
      <c r="M1285" s="183">
        <v>1001</v>
      </c>
      <c r="N1285" s="153">
        <v>1979</v>
      </c>
      <c r="P1285" s="163"/>
      <c r="R1285" s="153">
        <v>1970</v>
      </c>
      <c r="S1285" s="183" t="s">
        <v>243</v>
      </c>
      <c r="T1285" s="184"/>
      <c r="U1285" s="189"/>
      <c r="V1285" s="125"/>
      <c r="W1285" s="352" t="s">
        <v>70</v>
      </c>
      <c r="X1285" s="216" t="s">
        <v>64</v>
      </c>
      <c r="Y1285" s="216" t="s">
        <v>65</v>
      </c>
      <c r="Z1285" s="129"/>
      <c r="AA1285" s="214"/>
      <c r="AB1285" s="215"/>
      <c r="AC1285" s="215"/>
      <c r="AD1285" s="216"/>
      <c r="AE1285" s="173">
        <v>1979</v>
      </c>
      <c r="AF1285" s="173">
        <v>85</v>
      </c>
      <c r="AI1285" s="173"/>
      <c r="AJ1285" s="237">
        <v>28927</v>
      </c>
      <c r="AK1285" s="173">
        <v>1970</v>
      </c>
      <c r="AL1285" s="317"/>
      <c r="AQ1285" s="131"/>
      <c r="AU1285" s="317"/>
      <c r="AV1285" s="390"/>
      <c r="AW1285" s="153">
        <f t="shared" ca="1" si="24"/>
        <v>47</v>
      </c>
    </row>
    <row r="1286" spans="1:49" ht="45" customHeight="1" outlineLevel="1" x14ac:dyDescent="0.2">
      <c r="A1286" s="245"/>
      <c r="B1286" s="183" t="s">
        <v>55</v>
      </c>
      <c r="C1286" s="136" t="s">
        <v>3415</v>
      </c>
      <c r="D1286" s="131" t="s">
        <v>3416</v>
      </c>
      <c r="E1286" s="175" t="s">
        <v>91</v>
      </c>
      <c r="F1286" s="153" t="s">
        <v>92</v>
      </c>
      <c r="G1286" s="131" t="s">
        <v>3417</v>
      </c>
      <c r="H1286" s="175" t="s">
        <v>59</v>
      </c>
      <c r="I1286" s="183" t="s">
        <v>3418</v>
      </c>
      <c r="J1286" s="173">
        <v>1</v>
      </c>
      <c r="L1286" s="339">
        <v>1</v>
      </c>
      <c r="M1286" s="183">
        <v>1002</v>
      </c>
      <c r="N1286" s="153">
        <v>1979</v>
      </c>
      <c r="P1286" s="163"/>
      <c r="R1286" s="153">
        <v>1970</v>
      </c>
      <c r="S1286" s="183" t="s">
        <v>243</v>
      </c>
      <c r="T1286" s="184"/>
      <c r="U1286" s="189">
        <v>43433</v>
      </c>
      <c r="V1286" s="125"/>
      <c r="W1286" s="352" t="s">
        <v>70</v>
      </c>
      <c r="X1286" s="216" t="s">
        <v>64</v>
      </c>
      <c r="Y1286" s="216" t="s">
        <v>65</v>
      </c>
      <c r="Z1286" s="129" t="s">
        <v>66</v>
      </c>
      <c r="AI1286" s="173"/>
      <c r="AJ1286" s="216">
        <v>43433</v>
      </c>
      <c r="AK1286" s="173">
        <v>2010</v>
      </c>
      <c r="AL1286" s="317"/>
      <c r="AQ1286" s="131"/>
      <c r="AU1286" s="317"/>
      <c r="AV1286" s="390"/>
      <c r="AW1286" s="153">
        <f t="shared" ca="1" si="24"/>
        <v>47</v>
      </c>
    </row>
    <row r="1287" spans="1:49" ht="45" customHeight="1" outlineLevel="1" x14ac:dyDescent="0.2">
      <c r="A1287" s="245"/>
      <c r="B1287" s="183" t="s">
        <v>55</v>
      </c>
      <c r="C1287" s="136" t="s">
        <v>3042</v>
      </c>
      <c r="D1287" s="131" t="s">
        <v>3419</v>
      </c>
      <c r="E1287" s="175" t="s">
        <v>56</v>
      </c>
      <c r="F1287" s="153" t="s">
        <v>57</v>
      </c>
      <c r="G1287" s="131" t="s">
        <v>95</v>
      </c>
      <c r="H1287" s="175" t="s">
        <v>65</v>
      </c>
      <c r="I1287" s="183" t="s">
        <v>3420</v>
      </c>
      <c r="J1287" s="173">
        <v>1</v>
      </c>
      <c r="L1287" s="339">
        <v>1</v>
      </c>
      <c r="M1287" s="183">
        <v>1003</v>
      </c>
      <c r="N1287" s="153">
        <v>1979</v>
      </c>
      <c r="P1287" s="163"/>
      <c r="R1287" s="153">
        <v>1970</v>
      </c>
      <c r="S1287" s="183" t="s">
        <v>243</v>
      </c>
      <c r="T1287" s="184"/>
      <c r="U1287" s="189"/>
      <c r="V1287" s="125"/>
      <c r="W1287" s="352" t="s">
        <v>70</v>
      </c>
      <c r="X1287" s="216" t="s">
        <v>64</v>
      </c>
      <c r="Y1287" s="216" t="s">
        <v>65</v>
      </c>
      <c r="Z1287" s="129"/>
      <c r="AI1287" s="173"/>
      <c r="AJ1287" s="237">
        <v>41877</v>
      </c>
      <c r="AK1287" s="173">
        <v>2010</v>
      </c>
      <c r="AL1287" s="317"/>
      <c r="AQ1287" s="131"/>
      <c r="AU1287" s="317"/>
      <c r="AV1287" s="390"/>
      <c r="AW1287" s="153">
        <f t="shared" ca="1" si="24"/>
        <v>47</v>
      </c>
    </row>
    <row r="1288" spans="1:49" ht="45" customHeight="1" x14ac:dyDescent="0.2">
      <c r="A1288" s="245"/>
      <c r="B1288" s="183" t="s">
        <v>55</v>
      </c>
      <c r="C1288" s="136" t="s">
        <v>1371</v>
      </c>
      <c r="E1288" s="175" t="s">
        <v>91</v>
      </c>
      <c r="F1288" s="153" t="s">
        <v>92</v>
      </c>
      <c r="G1288" s="131" t="s">
        <v>3421</v>
      </c>
      <c r="H1288" s="175" t="s">
        <v>59</v>
      </c>
      <c r="I1288" s="183" t="s">
        <v>3422</v>
      </c>
      <c r="J1288" s="173">
        <v>1</v>
      </c>
      <c r="K1288" s="326"/>
      <c r="L1288" s="339">
        <v>1</v>
      </c>
      <c r="M1288" s="183">
        <v>1004</v>
      </c>
      <c r="N1288" s="153">
        <v>1979</v>
      </c>
      <c r="P1288" s="163"/>
      <c r="R1288" s="153">
        <v>1970</v>
      </c>
      <c r="S1288" s="183" t="s">
        <v>243</v>
      </c>
      <c r="T1288" s="184"/>
      <c r="U1288" s="189"/>
      <c r="V1288" s="125"/>
      <c r="W1288" s="352" t="s">
        <v>70</v>
      </c>
      <c r="X1288" s="216" t="s">
        <v>64</v>
      </c>
      <c r="Y1288" s="216" t="s">
        <v>65</v>
      </c>
      <c r="Z1288" s="129" t="s">
        <v>66</v>
      </c>
      <c r="AA1288" s="214"/>
      <c r="AB1288" s="215"/>
      <c r="AC1288" s="215"/>
      <c r="AD1288" s="216"/>
      <c r="AI1288" s="173"/>
      <c r="AJ1288" s="237">
        <v>36283</v>
      </c>
      <c r="AK1288" s="173">
        <v>1990</v>
      </c>
      <c r="AL1288" s="317"/>
      <c r="AQ1288" s="131"/>
      <c r="AU1288" s="317"/>
      <c r="AV1288" s="390"/>
      <c r="AW1288" s="153">
        <f t="shared" ca="1" si="24"/>
        <v>47</v>
      </c>
    </row>
    <row r="1289" spans="1:49" ht="45" customHeight="1" x14ac:dyDescent="0.2">
      <c r="A1289" s="245"/>
      <c r="B1289" s="183" t="s">
        <v>55</v>
      </c>
      <c r="C1289" s="136" t="s">
        <v>1371</v>
      </c>
      <c r="E1289" s="175" t="s">
        <v>91</v>
      </c>
      <c r="F1289" s="153" t="s">
        <v>92</v>
      </c>
      <c r="G1289" s="131" t="s">
        <v>786</v>
      </c>
      <c r="H1289" s="175" t="s">
        <v>65</v>
      </c>
      <c r="I1289" s="203" t="s">
        <v>3423</v>
      </c>
      <c r="J1289" s="173">
        <v>1</v>
      </c>
      <c r="K1289" s="326"/>
      <c r="L1289" s="339">
        <v>1</v>
      </c>
      <c r="M1289" s="183">
        <v>1005</v>
      </c>
      <c r="N1289" s="153">
        <v>1979</v>
      </c>
      <c r="P1289" s="163"/>
      <c r="R1289" s="153">
        <v>1970</v>
      </c>
      <c r="S1289" s="183" t="s">
        <v>243</v>
      </c>
      <c r="T1289" s="184"/>
      <c r="U1289" s="189"/>
      <c r="V1289" s="125"/>
      <c r="W1289" s="352" t="s">
        <v>70</v>
      </c>
      <c r="X1289" s="216" t="s">
        <v>64</v>
      </c>
      <c r="Y1289" s="216" t="s">
        <v>65</v>
      </c>
      <c r="Z1289" s="129"/>
      <c r="AA1289" s="214"/>
      <c r="AB1289" s="215"/>
      <c r="AC1289" s="215"/>
      <c r="AD1289" s="216"/>
      <c r="AI1289" s="173"/>
      <c r="AJ1289" s="237">
        <v>36283</v>
      </c>
      <c r="AK1289" s="173">
        <v>1990</v>
      </c>
      <c r="AL1289" s="317"/>
      <c r="AQ1289" s="131"/>
      <c r="AU1289" s="317"/>
      <c r="AV1289" s="390"/>
      <c r="AW1289" s="153">
        <f t="shared" ca="1" si="24"/>
        <v>47</v>
      </c>
    </row>
    <row r="1290" spans="1:49" ht="45" customHeight="1" collapsed="1" x14ac:dyDescent="0.2">
      <c r="A1290" s="245"/>
      <c r="B1290" s="183" t="s">
        <v>55</v>
      </c>
      <c r="C1290" s="136" t="s">
        <v>3424</v>
      </c>
      <c r="E1290" s="175" t="s">
        <v>91</v>
      </c>
      <c r="F1290" s="153" t="s">
        <v>92</v>
      </c>
      <c r="G1290" s="131" t="s">
        <v>93</v>
      </c>
      <c r="H1290" s="175" t="s">
        <v>76</v>
      </c>
      <c r="I1290" s="183" t="s">
        <v>3425</v>
      </c>
      <c r="J1290" s="173">
        <v>1</v>
      </c>
      <c r="K1290" s="326"/>
      <c r="L1290" s="339">
        <v>1</v>
      </c>
      <c r="M1290" s="183">
        <v>1006</v>
      </c>
      <c r="N1290" s="153">
        <v>1979</v>
      </c>
      <c r="P1290" s="163"/>
      <c r="R1290" s="153">
        <v>1970</v>
      </c>
      <c r="S1290" s="183" t="s">
        <v>243</v>
      </c>
      <c r="T1290" s="184"/>
      <c r="U1290" s="189"/>
      <c r="V1290" s="125"/>
      <c r="W1290" s="352" t="s">
        <v>70</v>
      </c>
      <c r="X1290" s="216" t="s">
        <v>64</v>
      </c>
      <c r="Y1290" s="216" t="s">
        <v>76</v>
      </c>
      <c r="Z1290" s="129"/>
      <c r="AA1290" s="214"/>
      <c r="AB1290" s="215"/>
      <c r="AC1290" s="215"/>
      <c r="AD1290" s="216"/>
      <c r="AI1290" s="173"/>
      <c r="AJ1290" s="237">
        <v>31632</v>
      </c>
      <c r="AK1290" s="173">
        <v>1980</v>
      </c>
      <c r="AL1290" s="317"/>
      <c r="AQ1290" s="131"/>
      <c r="AU1290" s="131" t="s">
        <v>3426</v>
      </c>
      <c r="AV1290" s="390"/>
      <c r="AW1290" s="153">
        <f t="shared" ca="1" si="24"/>
        <v>47</v>
      </c>
    </row>
    <row r="1291" spans="1:49" ht="45" customHeight="1" x14ac:dyDescent="0.2">
      <c r="A1291" s="245"/>
      <c r="B1291" s="183" t="s">
        <v>55</v>
      </c>
      <c r="C1291" s="136" t="s">
        <v>1240</v>
      </c>
      <c r="E1291" s="175" t="s">
        <v>91</v>
      </c>
      <c r="F1291" s="153" t="s">
        <v>92</v>
      </c>
      <c r="G1291" s="131" t="s">
        <v>1049</v>
      </c>
      <c r="H1291" s="175" t="s">
        <v>65</v>
      </c>
      <c r="I1291" s="203" t="s">
        <v>3427</v>
      </c>
      <c r="J1291" s="173">
        <v>1</v>
      </c>
      <c r="K1291" s="326"/>
      <c r="L1291" s="339">
        <v>1</v>
      </c>
      <c r="M1291" s="183">
        <v>1007</v>
      </c>
      <c r="N1291" s="153">
        <v>1979</v>
      </c>
      <c r="P1291" s="163"/>
      <c r="R1291" s="153">
        <v>1970</v>
      </c>
      <c r="S1291" s="183" t="s">
        <v>243</v>
      </c>
      <c r="T1291" s="184"/>
      <c r="U1291" s="189"/>
      <c r="V1291" s="125"/>
      <c r="W1291" s="352" t="s">
        <v>70</v>
      </c>
      <c r="X1291" s="216" t="s">
        <v>64</v>
      </c>
      <c r="Y1291" s="216" t="s">
        <v>65</v>
      </c>
      <c r="Z1291" s="129"/>
      <c r="AA1291" s="214"/>
      <c r="AB1291" s="215"/>
      <c r="AC1291" s="215"/>
      <c r="AD1291" s="216"/>
      <c r="AI1291" s="173"/>
      <c r="AJ1291" s="237">
        <v>38044</v>
      </c>
      <c r="AK1291" s="173">
        <v>2000</v>
      </c>
      <c r="AL1291" s="317" t="s">
        <v>3428</v>
      </c>
      <c r="AQ1291" s="131"/>
      <c r="AU1291" s="317"/>
      <c r="AV1291" s="390"/>
      <c r="AW1291" s="153">
        <f t="shared" ca="1" si="24"/>
        <v>47</v>
      </c>
    </row>
    <row r="1292" spans="1:49" ht="45" customHeight="1" x14ac:dyDescent="0.2">
      <c r="A1292" s="245"/>
      <c r="B1292" s="183" t="s">
        <v>55</v>
      </c>
      <c r="C1292" s="136" t="s">
        <v>7899</v>
      </c>
      <c r="E1292" s="175" t="s">
        <v>91</v>
      </c>
      <c r="F1292" s="153" t="s">
        <v>92</v>
      </c>
      <c r="G1292" s="131" t="s">
        <v>2649</v>
      </c>
      <c r="H1292" s="175" t="s">
        <v>65</v>
      </c>
      <c r="I1292" s="183" t="s">
        <v>3429</v>
      </c>
      <c r="J1292" s="173">
        <v>1</v>
      </c>
      <c r="K1292" s="326"/>
      <c r="L1292" s="339">
        <v>1</v>
      </c>
      <c r="M1292" s="183">
        <v>1008</v>
      </c>
      <c r="N1292" s="153">
        <v>1979</v>
      </c>
      <c r="P1292" s="163"/>
      <c r="R1292" s="153">
        <v>1970</v>
      </c>
      <c r="S1292" s="183" t="s">
        <v>923</v>
      </c>
      <c r="T1292" s="184"/>
      <c r="U1292" s="189"/>
      <c r="V1292" s="125"/>
      <c r="W1292" s="352" t="s">
        <v>3430</v>
      </c>
      <c r="X1292" s="216" t="s">
        <v>64</v>
      </c>
      <c r="Y1292" s="216" t="s">
        <v>65</v>
      </c>
      <c r="Z1292" s="129"/>
      <c r="AA1292" s="214"/>
      <c r="AB1292" s="215"/>
      <c r="AC1292" s="215"/>
      <c r="AD1292" s="216"/>
      <c r="AI1292" s="173"/>
      <c r="AJ1292" s="189">
        <v>42262</v>
      </c>
      <c r="AK1292" s="173"/>
      <c r="AL1292" s="317" t="s">
        <v>3431</v>
      </c>
      <c r="AQ1292" s="131"/>
      <c r="AU1292" s="317"/>
      <c r="AV1292" s="390"/>
      <c r="AW1292" s="153">
        <f t="shared" ca="1" si="24"/>
        <v>47</v>
      </c>
    </row>
    <row r="1293" spans="1:49" ht="45" customHeight="1" outlineLevel="1" x14ac:dyDescent="0.2">
      <c r="A1293" s="245"/>
      <c r="B1293" s="183" t="s">
        <v>55</v>
      </c>
      <c r="E1293" s="318" t="s">
        <v>91</v>
      </c>
      <c r="F1293" s="154" t="s">
        <v>92</v>
      </c>
      <c r="G1293" s="418" t="s">
        <v>93</v>
      </c>
      <c r="H1293" s="318" t="s">
        <v>76</v>
      </c>
      <c r="I1293" s="202" t="s">
        <v>3432</v>
      </c>
      <c r="J1293" s="173">
        <v>1</v>
      </c>
      <c r="K1293" s="326" t="s">
        <v>61</v>
      </c>
      <c r="L1293" s="339">
        <v>1</v>
      </c>
      <c r="M1293" s="183">
        <v>1009</v>
      </c>
      <c r="N1293" s="153">
        <v>1979</v>
      </c>
      <c r="P1293" s="163"/>
      <c r="R1293" s="153">
        <v>1970</v>
      </c>
      <c r="S1293" s="183" t="s">
        <v>62</v>
      </c>
      <c r="T1293" s="184"/>
      <c r="U1293" s="189"/>
      <c r="V1293" s="125"/>
      <c r="W1293" s="318" t="s">
        <v>3433</v>
      </c>
      <c r="X1293" s="283" t="s">
        <v>64</v>
      </c>
      <c r="Y1293" s="283" t="s">
        <v>76</v>
      </c>
      <c r="Z1293" s="351"/>
      <c r="AA1293" s="214">
        <v>31638</v>
      </c>
      <c r="AB1293" s="215">
        <v>31638</v>
      </c>
      <c r="AC1293" s="215"/>
      <c r="AD1293" s="153"/>
      <c r="AE1293" s="173">
        <v>1984</v>
      </c>
      <c r="AF1293" s="173">
        <v>111</v>
      </c>
      <c r="AG1293" s="173">
        <v>1986</v>
      </c>
      <c r="AH1293" s="173">
        <v>1980</v>
      </c>
      <c r="AI1293" s="173"/>
      <c r="AJ1293" s="189"/>
      <c r="AK1293" s="173"/>
      <c r="AL1293" s="317"/>
      <c r="AM1293" s="175" t="s">
        <v>61</v>
      </c>
      <c r="AN1293" s="153" t="s">
        <v>81</v>
      </c>
      <c r="AQ1293" s="131"/>
      <c r="AU1293" s="131" t="s">
        <v>3434</v>
      </c>
      <c r="AV1293" s="390"/>
      <c r="AW1293" s="153">
        <f t="shared" ca="1" si="24"/>
        <v>47</v>
      </c>
    </row>
    <row r="1294" spans="1:49" ht="45" customHeight="1" outlineLevel="1" collapsed="1" x14ac:dyDescent="0.2">
      <c r="A1294" s="245"/>
      <c r="B1294" s="183" t="s">
        <v>55</v>
      </c>
      <c r="C1294" s="136" t="s">
        <v>3435</v>
      </c>
      <c r="D1294" s="131" t="s">
        <v>3436</v>
      </c>
      <c r="E1294" s="175" t="s">
        <v>91</v>
      </c>
      <c r="F1294" s="153" t="s">
        <v>187</v>
      </c>
      <c r="G1294" s="131" t="s">
        <v>1863</v>
      </c>
      <c r="H1294" s="175" t="s">
        <v>65</v>
      </c>
      <c r="I1294" s="183" t="s">
        <v>3437</v>
      </c>
      <c r="J1294" s="173">
        <v>1</v>
      </c>
      <c r="K1294" s="327"/>
      <c r="L1294" s="339">
        <v>1</v>
      </c>
      <c r="M1294" s="183">
        <v>1010</v>
      </c>
      <c r="N1294" s="153">
        <v>1979</v>
      </c>
      <c r="P1294" s="163"/>
      <c r="R1294" s="153">
        <v>1970</v>
      </c>
      <c r="S1294" s="183" t="s">
        <v>243</v>
      </c>
      <c r="T1294" s="184"/>
      <c r="U1294" s="189"/>
      <c r="V1294" s="125"/>
      <c r="W1294" s="352" t="s">
        <v>70</v>
      </c>
      <c r="X1294" s="216" t="s">
        <v>64</v>
      </c>
      <c r="Y1294" s="216" t="s">
        <v>65</v>
      </c>
      <c r="Z1294" s="129"/>
      <c r="AA1294" s="214"/>
      <c r="AB1294" s="215"/>
      <c r="AC1294" s="215"/>
      <c r="AD1294" s="153"/>
      <c r="AI1294" s="173"/>
      <c r="AJ1294" s="216">
        <v>43818</v>
      </c>
      <c r="AK1294" s="173">
        <v>2010</v>
      </c>
      <c r="AL1294" s="317"/>
      <c r="AQ1294" s="131"/>
      <c r="AU1294" s="317"/>
      <c r="AV1294" s="390"/>
      <c r="AW1294" s="153">
        <f t="shared" ca="1" si="24"/>
        <v>47</v>
      </c>
    </row>
    <row r="1295" spans="1:49" ht="45" customHeight="1" outlineLevel="1" x14ac:dyDescent="0.2">
      <c r="A1295" s="245">
        <v>44342</v>
      </c>
      <c r="B1295" s="183" t="s">
        <v>55</v>
      </c>
      <c r="C1295" s="136" t="s">
        <v>3438</v>
      </c>
      <c r="D1295" s="131" t="s">
        <v>3439</v>
      </c>
      <c r="E1295" s="175" t="s">
        <v>91</v>
      </c>
      <c r="F1295" s="153" t="s">
        <v>92</v>
      </c>
      <c r="G1295" s="131" t="s">
        <v>3025</v>
      </c>
      <c r="H1295" s="175" t="s">
        <v>76</v>
      </c>
      <c r="I1295" s="183" t="s">
        <v>3440</v>
      </c>
      <c r="J1295" s="173">
        <v>1</v>
      </c>
      <c r="K1295" s="327"/>
      <c r="L1295" s="339">
        <v>1</v>
      </c>
      <c r="M1295" s="183">
        <v>1011</v>
      </c>
      <c r="N1295" s="153">
        <v>1979</v>
      </c>
      <c r="P1295" s="163"/>
      <c r="R1295" s="153">
        <v>1970</v>
      </c>
      <c r="S1295" s="183" t="s">
        <v>243</v>
      </c>
      <c r="T1295" s="184"/>
      <c r="V1295" s="125"/>
      <c r="W1295" s="352" t="s">
        <v>70</v>
      </c>
      <c r="X1295" s="216" t="s">
        <v>64</v>
      </c>
      <c r="Y1295" s="216" t="s">
        <v>76</v>
      </c>
      <c r="Z1295" s="129"/>
      <c r="AA1295" s="214"/>
      <c r="AB1295" s="215"/>
      <c r="AC1295" s="215"/>
      <c r="AD1295" s="153"/>
      <c r="AI1295" s="173"/>
      <c r="AJ1295" s="216">
        <v>44722</v>
      </c>
      <c r="AK1295" s="173">
        <v>2020</v>
      </c>
      <c r="AL1295" s="317"/>
      <c r="AQ1295" s="131"/>
      <c r="AU1295" s="317"/>
      <c r="AV1295" s="390"/>
      <c r="AW1295" s="153">
        <f t="shared" ca="1" si="24"/>
        <v>47</v>
      </c>
    </row>
    <row r="1296" spans="1:49" ht="45" customHeight="1" x14ac:dyDescent="0.2">
      <c r="A1296" s="245">
        <v>45181</v>
      </c>
      <c r="B1296" s="183" t="s">
        <v>55</v>
      </c>
      <c r="C1296" s="136" t="s">
        <v>3441</v>
      </c>
      <c r="D1296" s="164" t="s">
        <v>7997</v>
      </c>
      <c r="E1296" s="175" t="s">
        <v>91</v>
      </c>
      <c r="F1296" s="153" t="s">
        <v>187</v>
      </c>
      <c r="G1296" s="131" t="s">
        <v>299</v>
      </c>
      <c r="H1296" s="175" t="s">
        <v>503</v>
      </c>
      <c r="I1296" s="183" t="s">
        <v>3442</v>
      </c>
      <c r="J1296" s="173">
        <v>1</v>
      </c>
      <c r="L1296" s="339">
        <v>1</v>
      </c>
      <c r="M1296" s="183">
        <v>1012</v>
      </c>
      <c r="N1296" s="153">
        <v>1979</v>
      </c>
      <c r="O1296" s="216">
        <v>32706</v>
      </c>
      <c r="P1296" s="163" t="s">
        <v>3443</v>
      </c>
      <c r="Q1296" s="216">
        <v>31890</v>
      </c>
      <c r="R1296" s="153">
        <v>1970</v>
      </c>
      <c r="S1296" s="183" t="s">
        <v>243</v>
      </c>
      <c r="T1296" s="184" t="s">
        <v>982</v>
      </c>
      <c r="U1296" s="189"/>
      <c r="V1296" s="125"/>
      <c r="W1296" s="255" t="s">
        <v>70</v>
      </c>
      <c r="X1296" s="216" t="s">
        <v>499</v>
      </c>
      <c r="Y1296" s="216" t="s">
        <v>506</v>
      </c>
      <c r="Z1296" s="129"/>
      <c r="AI1296" s="173"/>
      <c r="AJ1296" s="216">
        <v>45880</v>
      </c>
      <c r="AK1296" s="173">
        <v>2020</v>
      </c>
      <c r="AL1296" s="317"/>
      <c r="AQ1296" s="131"/>
      <c r="AU1296" s="317"/>
      <c r="AV1296" s="390"/>
      <c r="AW1296" s="153">
        <f t="shared" ca="1" si="24"/>
        <v>47</v>
      </c>
    </row>
    <row r="1297" spans="1:49" ht="45" customHeight="1" outlineLevel="1" x14ac:dyDescent="0.2">
      <c r="A1297" s="245"/>
      <c r="B1297" s="183" t="s">
        <v>55</v>
      </c>
      <c r="C1297" s="136" t="s">
        <v>3424</v>
      </c>
      <c r="E1297" s="175" t="s">
        <v>91</v>
      </c>
      <c r="F1297" s="153" t="s">
        <v>92</v>
      </c>
      <c r="G1297" s="131" t="s">
        <v>93</v>
      </c>
      <c r="H1297" s="175" t="s">
        <v>292</v>
      </c>
      <c r="I1297" s="183" t="s">
        <v>3444</v>
      </c>
      <c r="J1297" s="173">
        <v>1</v>
      </c>
      <c r="L1297" s="339">
        <v>1</v>
      </c>
      <c r="M1297" s="183">
        <v>1013</v>
      </c>
      <c r="N1297" s="153">
        <v>1979</v>
      </c>
      <c r="P1297" s="163"/>
      <c r="R1297" s="153">
        <v>1970</v>
      </c>
      <c r="S1297" s="183" t="s">
        <v>243</v>
      </c>
      <c r="T1297" s="184"/>
      <c r="U1297" s="189"/>
      <c r="V1297" s="125"/>
      <c r="W1297" s="352" t="s">
        <v>70</v>
      </c>
      <c r="X1297" s="216" t="s">
        <v>64</v>
      </c>
      <c r="Y1297" s="216" t="s">
        <v>292</v>
      </c>
      <c r="Z1297" s="129"/>
      <c r="AI1297" s="173"/>
      <c r="AJ1297" s="237">
        <v>31632</v>
      </c>
      <c r="AK1297" s="173">
        <v>1980</v>
      </c>
      <c r="AL1297" s="317"/>
      <c r="AQ1297" s="131"/>
      <c r="AV1297" s="390"/>
      <c r="AW1297" s="153">
        <f t="shared" ref="AW1297:AW1360" ca="1" si="25">IF(N1297&lt;&gt;0,(YEAR( TODAY())-N1297),(""))</f>
        <v>47</v>
      </c>
    </row>
    <row r="1298" spans="1:49" ht="45" customHeight="1" outlineLevel="1" x14ac:dyDescent="0.2">
      <c r="A1298" s="245"/>
      <c r="B1298" s="183" t="s">
        <v>55</v>
      </c>
      <c r="D1298" s="131" t="s">
        <v>3445</v>
      </c>
      <c r="E1298" s="175" t="s">
        <v>91</v>
      </c>
      <c r="F1298" s="153" t="s">
        <v>92</v>
      </c>
      <c r="G1298" s="131" t="s">
        <v>93</v>
      </c>
      <c r="H1298" s="175" t="s">
        <v>379</v>
      </c>
      <c r="I1298" s="183" t="s">
        <v>3446</v>
      </c>
      <c r="J1298" s="173">
        <v>1</v>
      </c>
      <c r="K1298" s="133" t="s">
        <v>61</v>
      </c>
      <c r="L1298" s="339">
        <v>1</v>
      </c>
      <c r="M1298" s="183">
        <v>1014</v>
      </c>
      <c r="N1298" s="153">
        <v>1979</v>
      </c>
      <c r="P1298" s="163"/>
      <c r="R1298" s="153">
        <v>1970</v>
      </c>
      <c r="S1298" s="183" t="s">
        <v>62</v>
      </c>
      <c r="T1298" s="184"/>
      <c r="U1298" s="189">
        <v>43136</v>
      </c>
      <c r="V1298" s="125"/>
      <c r="W1298" s="352" t="s">
        <v>3447</v>
      </c>
      <c r="X1298" s="216" t="s">
        <v>99</v>
      </c>
      <c r="Y1298" s="216" t="s">
        <v>382</v>
      </c>
      <c r="Z1298" s="129"/>
      <c r="AB1298" s="172" t="s">
        <v>215</v>
      </c>
      <c r="AC1298" s="172" t="s">
        <v>215</v>
      </c>
      <c r="AE1298" s="173">
        <v>2016</v>
      </c>
      <c r="AF1298" s="173">
        <v>84</v>
      </c>
      <c r="AG1298" s="173">
        <v>2018</v>
      </c>
      <c r="AI1298" s="173"/>
      <c r="AJ1298" s="189"/>
      <c r="AK1298" s="173"/>
      <c r="AL1298" s="317"/>
      <c r="AQ1298" s="131"/>
      <c r="AV1298" s="390"/>
      <c r="AW1298" s="153">
        <f t="shared" ca="1" si="25"/>
        <v>47</v>
      </c>
    </row>
    <row r="1299" spans="1:49" ht="45" customHeight="1" outlineLevel="1" x14ac:dyDescent="0.2">
      <c r="A1299" s="245"/>
      <c r="B1299" s="183" t="s">
        <v>55</v>
      </c>
      <c r="D1299" s="131" t="s">
        <v>3445</v>
      </c>
      <c r="E1299" s="175" t="s">
        <v>91</v>
      </c>
      <c r="F1299" s="153" t="s">
        <v>92</v>
      </c>
      <c r="G1299" s="131" t="s">
        <v>93</v>
      </c>
      <c r="H1299" s="175" t="s">
        <v>379</v>
      </c>
      <c r="I1299" s="183" t="s">
        <v>3448</v>
      </c>
      <c r="J1299" s="173">
        <v>1</v>
      </c>
      <c r="L1299" s="339">
        <v>0</v>
      </c>
      <c r="M1299" s="183">
        <v>1014</v>
      </c>
      <c r="N1299" s="153">
        <v>1979</v>
      </c>
      <c r="P1299" s="163"/>
      <c r="R1299" s="153">
        <v>1970</v>
      </c>
      <c r="S1299" s="183" t="s">
        <v>243</v>
      </c>
      <c r="T1299" s="184"/>
      <c r="U1299" s="189"/>
      <c r="V1299" s="125"/>
      <c r="W1299" s="352" t="s">
        <v>70</v>
      </c>
      <c r="X1299" s="216" t="s">
        <v>99</v>
      </c>
      <c r="Y1299" s="216" t="s">
        <v>382</v>
      </c>
      <c r="Z1299" s="129"/>
      <c r="AI1299" s="173"/>
      <c r="AK1299" s="173"/>
      <c r="AL1299" s="317"/>
      <c r="AQ1299" s="131"/>
      <c r="AV1299" s="390"/>
      <c r="AW1299" s="153">
        <f t="shared" ca="1" si="25"/>
        <v>47</v>
      </c>
    </row>
    <row r="1300" spans="1:49" ht="45" customHeight="1" outlineLevel="1" x14ac:dyDescent="0.2">
      <c r="A1300" s="245"/>
      <c r="B1300" s="183" t="s">
        <v>55</v>
      </c>
      <c r="D1300" s="131" t="s">
        <v>3445</v>
      </c>
      <c r="E1300" s="175" t="s">
        <v>91</v>
      </c>
      <c r="F1300" s="153" t="s">
        <v>92</v>
      </c>
      <c r="G1300" s="131" t="s">
        <v>93</v>
      </c>
      <c r="H1300" s="175" t="s">
        <v>379</v>
      </c>
      <c r="I1300" s="183" t="s">
        <v>3449</v>
      </c>
      <c r="J1300" s="173">
        <v>1</v>
      </c>
      <c r="L1300" s="339">
        <v>1</v>
      </c>
      <c r="M1300" s="183">
        <v>1014</v>
      </c>
      <c r="N1300" s="153">
        <v>1979</v>
      </c>
      <c r="P1300" s="163"/>
      <c r="R1300" s="153">
        <v>1970</v>
      </c>
      <c r="S1300" s="183" t="s">
        <v>243</v>
      </c>
      <c r="T1300" s="184"/>
      <c r="U1300" s="189"/>
      <c r="V1300" s="125"/>
      <c r="W1300" s="352" t="s">
        <v>70</v>
      </c>
      <c r="X1300" s="216" t="s">
        <v>99</v>
      </c>
      <c r="Y1300" s="216" t="s">
        <v>382</v>
      </c>
      <c r="Z1300" s="129"/>
      <c r="AI1300" s="173"/>
      <c r="AK1300" s="173"/>
      <c r="AL1300" s="317"/>
      <c r="AQ1300" s="131"/>
      <c r="AV1300" s="390"/>
      <c r="AW1300" s="153">
        <f t="shared" ca="1" si="25"/>
        <v>47</v>
      </c>
    </row>
    <row r="1301" spans="1:49" ht="45" customHeight="1" outlineLevel="1" x14ac:dyDescent="0.2">
      <c r="A1301" s="245"/>
      <c r="B1301" s="183" t="s">
        <v>198</v>
      </c>
      <c r="D1301" s="131" t="s">
        <v>3450</v>
      </c>
      <c r="E1301" s="175" t="s">
        <v>71</v>
      </c>
      <c r="F1301" s="153" t="s">
        <v>72</v>
      </c>
      <c r="G1301" s="131" t="s">
        <v>77</v>
      </c>
      <c r="H1301" s="175" t="s">
        <v>65</v>
      </c>
      <c r="I1301" s="183" t="s">
        <v>3451</v>
      </c>
      <c r="J1301" s="173">
        <v>1</v>
      </c>
      <c r="L1301" s="339">
        <v>1</v>
      </c>
      <c r="M1301" s="183">
        <v>1015</v>
      </c>
      <c r="N1301" s="153">
        <v>1980</v>
      </c>
      <c r="P1301" s="163"/>
      <c r="R1301" s="153">
        <v>1980</v>
      </c>
      <c r="S1301" s="183" t="s">
        <v>288</v>
      </c>
      <c r="T1301" s="184"/>
      <c r="U1301" s="189"/>
      <c r="V1301" s="125"/>
      <c r="W1301" s="352" t="s">
        <v>70</v>
      </c>
      <c r="X1301" s="216" t="s">
        <v>64</v>
      </c>
      <c r="Y1301" s="216" t="s">
        <v>65</v>
      </c>
      <c r="Z1301" s="129"/>
      <c r="AI1301" s="173"/>
      <c r="AK1301" s="173"/>
      <c r="AL1301" s="317"/>
      <c r="AQ1301" s="131"/>
      <c r="AU1301" s="317"/>
      <c r="AV1301" s="390"/>
      <c r="AW1301" s="153">
        <f t="shared" ca="1" si="25"/>
        <v>46</v>
      </c>
    </row>
    <row r="1302" spans="1:49" ht="45" customHeight="1" x14ac:dyDescent="0.2">
      <c r="A1302" s="245"/>
      <c r="B1302" s="183" t="s">
        <v>55</v>
      </c>
      <c r="C1302" s="136" t="s">
        <v>3452</v>
      </c>
      <c r="E1302" s="175" t="s">
        <v>91</v>
      </c>
      <c r="F1302" s="153" t="s">
        <v>92</v>
      </c>
      <c r="G1302" s="131" t="s">
        <v>93</v>
      </c>
      <c r="H1302" s="175" t="s">
        <v>65</v>
      </c>
      <c r="I1302" s="203" t="s">
        <v>3453</v>
      </c>
      <c r="J1302" s="173">
        <v>1</v>
      </c>
      <c r="L1302" s="339">
        <v>1</v>
      </c>
      <c r="M1302" s="183">
        <v>1016</v>
      </c>
      <c r="N1302" s="153">
        <v>1980</v>
      </c>
      <c r="P1302" s="163"/>
      <c r="R1302" s="153">
        <v>1980</v>
      </c>
      <c r="S1302" s="183" t="s">
        <v>243</v>
      </c>
      <c r="T1302" s="184"/>
      <c r="U1302" s="189"/>
      <c r="V1302" s="125"/>
      <c r="W1302" s="352" t="s">
        <v>70</v>
      </c>
      <c r="X1302" s="216" t="s">
        <v>64</v>
      </c>
      <c r="Y1302" s="216" t="s">
        <v>65</v>
      </c>
      <c r="Z1302" s="129"/>
      <c r="AI1302" s="173"/>
      <c r="AJ1302" s="237">
        <v>31635</v>
      </c>
      <c r="AK1302" s="173">
        <v>1980</v>
      </c>
      <c r="AL1302" s="317"/>
      <c r="AQ1302" s="131"/>
      <c r="AU1302" s="131" t="s">
        <v>3454</v>
      </c>
      <c r="AV1302" s="390"/>
      <c r="AW1302" s="153">
        <f t="shared" ca="1" si="25"/>
        <v>46</v>
      </c>
    </row>
    <row r="1303" spans="1:49" ht="45" customHeight="1" x14ac:dyDescent="0.2">
      <c r="A1303" s="245"/>
      <c r="B1303" s="183" t="s">
        <v>55</v>
      </c>
      <c r="E1303" s="175" t="s">
        <v>71</v>
      </c>
      <c r="F1303" s="153" t="s">
        <v>351</v>
      </c>
      <c r="G1303" s="131" t="s">
        <v>955</v>
      </c>
      <c r="H1303" s="175" t="s">
        <v>961</v>
      </c>
      <c r="I1303" s="183" t="s">
        <v>3455</v>
      </c>
      <c r="J1303" s="173">
        <v>1</v>
      </c>
      <c r="K1303" s="326" t="s">
        <v>61</v>
      </c>
      <c r="L1303" s="339">
        <v>1</v>
      </c>
      <c r="M1303" s="183">
        <v>1017</v>
      </c>
      <c r="N1303" s="153">
        <v>1980</v>
      </c>
      <c r="P1303" s="163"/>
      <c r="R1303" s="153">
        <v>1980</v>
      </c>
      <c r="S1303" s="183" t="s">
        <v>62</v>
      </c>
      <c r="T1303" s="184"/>
      <c r="U1303" s="189"/>
      <c r="V1303" s="125"/>
      <c r="W1303" s="352" t="s">
        <v>3456</v>
      </c>
      <c r="X1303" s="216" t="s">
        <v>220</v>
      </c>
      <c r="Y1303" s="216" t="s">
        <v>964</v>
      </c>
      <c r="Z1303" s="129"/>
      <c r="AA1303" s="214">
        <v>29615</v>
      </c>
      <c r="AB1303" s="215">
        <v>29615</v>
      </c>
      <c r="AC1303" s="215"/>
      <c r="AD1303" s="153"/>
      <c r="AE1303" s="173">
        <v>1980</v>
      </c>
      <c r="AF1303" s="173">
        <v>94</v>
      </c>
      <c r="AG1303" s="173">
        <v>1981</v>
      </c>
      <c r="AH1303" s="173">
        <v>1980</v>
      </c>
      <c r="AI1303" s="173"/>
      <c r="AJ1303" s="189"/>
      <c r="AK1303" s="173"/>
      <c r="AL1303" s="317" t="s">
        <v>3457</v>
      </c>
      <c r="AM1303" s="175" t="s">
        <v>67</v>
      </c>
      <c r="AN1303" s="153" t="s">
        <v>81</v>
      </c>
      <c r="AO1303" s="153" t="s">
        <v>144</v>
      </c>
      <c r="AP1303" s="153" t="s">
        <v>81</v>
      </c>
      <c r="AQ1303" s="131" t="s">
        <v>81</v>
      </c>
      <c r="AU1303" s="317" t="s">
        <v>3457</v>
      </c>
      <c r="AV1303" s="390"/>
      <c r="AW1303" s="153">
        <f t="shared" ca="1" si="25"/>
        <v>46</v>
      </c>
    </row>
    <row r="1304" spans="1:49" ht="45" customHeight="1" collapsed="1" x14ac:dyDescent="0.2">
      <c r="A1304" s="245"/>
      <c r="B1304" s="183" t="s">
        <v>55</v>
      </c>
      <c r="C1304" s="136" t="s">
        <v>3458</v>
      </c>
      <c r="D1304" s="131" t="s">
        <v>3459</v>
      </c>
      <c r="E1304" s="175" t="s">
        <v>91</v>
      </c>
      <c r="F1304" s="153" t="s">
        <v>92</v>
      </c>
      <c r="G1304" s="166" t="s">
        <v>2558</v>
      </c>
      <c r="H1304" s="175" t="s">
        <v>65</v>
      </c>
      <c r="I1304" s="203" t="s">
        <v>3460</v>
      </c>
      <c r="J1304" s="173">
        <v>1</v>
      </c>
      <c r="K1304" s="327"/>
      <c r="L1304" s="339">
        <v>1</v>
      </c>
      <c r="M1304" s="183">
        <v>1018</v>
      </c>
      <c r="N1304" s="153">
        <v>1980</v>
      </c>
      <c r="P1304" s="163"/>
      <c r="R1304" s="153">
        <v>1980</v>
      </c>
      <c r="S1304" s="183" t="s">
        <v>243</v>
      </c>
      <c r="T1304" s="184"/>
      <c r="U1304" s="189"/>
      <c r="V1304" s="125"/>
      <c r="W1304" s="352" t="s">
        <v>70</v>
      </c>
      <c r="X1304" s="216" t="s">
        <v>64</v>
      </c>
      <c r="Y1304" s="216" t="s">
        <v>65</v>
      </c>
      <c r="Z1304" s="129"/>
      <c r="AA1304" s="214"/>
      <c r="AB1304" s="215"/>
      <c r="AC1304" s="215"/>
      <c r="AD1304" s="153"/>
      <c r="AI1304" s="173"/>
      <c r="AJ1304" s="237">
        <v>42074</v>
      </c>
      <c r="AK1304" s="173">
        <v>2010</v>
      </c>
      <c r="AL1304" s="317"/>
      <c r="AQ1304" s="131"/>
      <c r="AU1304" s="317"/>
      <c r="AV1304" s="390"/>
      <c r="AW1304" s="153">
        <f t="shared" ca="1" si="25"/>
        <v>46</v>
      </c>
    </row>
    <row r="1305" spans="1:49" ht="45" customHeight="1" collapsed="1" x14ac:dyDescent="0.2">
      <c r="A1305" s="245"/>
      <c r="B1305" s="183" t="s">
        <v>55</v>
      </c>
      <c r="C1305" s="136" t="s">
        <v>3461</v>
      </c>
      <c r="E1305" s="175" t="s">
        <v>688</v>
      </c>
      <c r="F1305" s="153" t="s">
        <v>2430</v>
      </c>
      <c r="G1305" s="131" t="s">
        <v>2431</v>
      </c>
      <c r="H1305" s="175" t="s">
        <v>65</v>
      </c>
      <c r="I1305" s="183" t="s">
        <v>3462</v>
      </c>
      <c r="J1305" s="173">
        <v>1</v>
      </c>
      <c r="K1305" s="327"/>
      <c r="L1305" s="339">
        <v>1</v>
      </c>
      <c r="M1305" s="183">
        <v>1019</v>
      </c>
      <c r="N1305" s="153">
        <v>1980</v>
      </c>
      <c r="P1305" s="163"/>
      <c r="R1305" s="153">
        <v>1980</v>
      </c>
      <c r="S1305" s="183" t="s">
        <v>243</v>
      </c>
      <c r="T1305" s="184"/>
      <c r="U1305" s="189"/>
      <c r="V1305" s="125"/>
      <c r="W1305" s="352" t="s">
        <v>70</v>
      </c>
      <c r="X1305" s="216" t="s">
        <v>64</v>
      </c>
      <c r="Y1305" s="216" t="s">
        <v>65</v>
      </c>
      <c r="Z1305" s="129"/>
      <c r="AA1305" s="214"/>
      <c r="AB1305" s="215"/>
      <c r="AC1305" s="215"/>
      <c r="AD1305" s="153"/>
      <c r="AI1305" s="173"/>
      <c r="AJ1305" s="237">
        <v>29767</v>
      </c>
      <c r="AK1305" s="173">
        <v>1980</v>
      </c>
      <c r="AL1305" s="317" t="s">
        <v>3463</v>
      </c>
      <c r="AQ1305" s="131"/>
      <c r="AU1305" s="317" t="s">
        <v>3464</v>
      </c>
      <c r="AV1305" s="390"/>
      <c r="AW1305" s="153">
        <f t="shared" ca="1" si="25"/>
        <v>46</v>
      </c>
    </row>
    <row r="1306" spans="1:49" ht="45" customHeight="1" x14ac:dyDescent="0.2">
      <c r="A1306" s="245"/>
      <c r="B1306" s="183" t="s">
        <v>55</v>
      </c>
      <c r="C1306" s="136" t="s">
        <v>7900</v>
      </c>
      <c r="D1306" s="131" t="s">
        <v>3465</v>
      </c>
      <c r="E1306" s="175" t="s">
        <v>91</v>
      </c>
      <c r="F1306" s="153" t="s">
        <v>92</v>
      </c>
      <c r="G1306" s="131" t="s">
        <v>786</v>
      </c>
      <c r="H1306" s="175" t="s">
        <v>65</v>
      </c>
      <c r="I1306" s="183" t="s">
        <v>3466</v>
      </c>
      <c r="J1306" s="173">
        <v>0</v>
      </c>
      <c r="K1306" s="327"/>
      <c r="L1306" s="339">
        <v>1</v>
      </c>
      <c r="M1306" s="183">
        <v>1020</v>
      </c>
      <c r="N1306" s="153">
        <v>1980</v>
      </c>
      <c r="P1306" s="163"/>
      <c r="R1306" s="153">
        <v>1980</v>
      </c>
      <c r="S1306" s="183" t="s">
        <v>923</v>
      </c>
      <c r="T1306" s="184"/>
      <c r="U1306" s="189"/>
      <c r="V1306" s="125"/>
      <c r="W1306" s="352"/>
      <c r="X1306" s="216" t="s">
        <v>64</v>
      </c>
      <c r="Y1306" s="216" t="s">
        <v>65</v>
      </c>
      <c r="Z1306" s="129"/>
      <c r="AA1306" s="214"/>
      <c r="AB1306" s="215"/>
      <c r="AC1306" s="215"/>
      <c r="AD1306" s="153"/>
      <c r="AI1306" s="173"/>
      <c r="AJ1306" s="189"/>
      <c r="AK1306" s="173"/>
      <c r="AL1306" s="317"/>
      <c r="AQ1306" s="131"/>
      <c r="AU1306" s="317"/>
      <c r="AV1306" s="390"/>
      <c r="AW1306" s="153">
        <f t="shared" ca="1" si="25"/>
        <v>46</v>
      </c>
    </row>
    <row r="1307" spans="1:49" ht="45" customHeight="1" x14ac:dyDescent="0.2">
      <c r="A1307" s="245"/>
      <c r="B1307" s="183" t="s">
        <v>198</v>
      </c>
      <c r="C1307" s="140" t="s">
        <v>7898</v>
      </c>
      <c r="D1307" s="166" t="s">
        <v>3467</v>
      </c>
      <c r="E1307" s="175" t="s">
        <v>71</v>
      </c>
      <c r="F1307" s="153" t="s">
        <v>180</v>
      </c>
      <c r="G1307" s="131" t="s">
        <v>3400</v>
      </c>
      <c r="H1307" s="175" t="s">
        <v>292</v>
      </c>
      <c r="I1307" s="183" t="s">
        <v>3468</v>
      </c>
      <c r="J1307" s="173">
        <v>1</v>
      </c>
      <c r="K1307" s="326" t="s">
        <v>61</v>
      </c>
      <c r="L1307" s="339">
        <v>1</v>
      </c>
      <c r="M1307" s="183">
        <v>1021</v>
      </c>
      <c r="N1307" s="153">
        <v>1980</v>
      </c>
      <c r="P1307" s="163"/>
      <c r="R1307" s="153">
        <v>1980</v>
      </c>
      <c r="S1307" s="183" t="s">
        <v>203</v>
      </c>
      <c r="T1307" s="184"/>
      <c r="U1307" s="189"/>
      <c r="V1307" s="125"/>
      <c r="W1307" s="255" t="s">
        <v>3469</v>
      </c>
      <c r="X1307" s="216" t="s">
        <v>499</v>
      </c>
      <c r="Y1307" s="216" t="s">
        <v>506</v>
      </c>
      <c r="Z1307" s="129"/>
      <c r="AA1307" s="214">
        <v>29615</v>
      </c>
      <c r="AB1307" s="215"/>
      <c r="AC1307" s="215"/>
      <c r="AD1307" s="153"/>
      <c r="AE1307" s="173">
        <v>1980</v>
      </c>
      <c r="AF1307" s="173" t="s">
        <v>3470</v>
      </c>
      <c r="AG1307" s="173">
        <v>1981</v>
      </c>
      <c r="AH1307" s="173">
        <v>1980</v>
      </c>
      <c r="AI1307" s="173">
        <v>1984</v>
      </c>
      <c r="AJ1307" s="189"/>
      <c r="AK1307" s="173"/>
      <c r="AL1307" s="317" t="s">
        <v>3471</v>
      </c>
      <c r="AQ1307" s="131"/>
      <c r="AU1307" s="317" t="s">
        <v>712</v>
      </c>
      <c r="AV1307" s="390"/>
      <c r="AW1307" s="153">
        <f t="shared" ca="1" si="25"/>
        <v>46</v>
      </c>
    </row>
    <row r="1308" spans="1:49" ht="45" customHeight="1" x14ac:dyDescent="0.2">
      <c r="A1308" s="245"/>
      <c r="B1308" s="183" t="s">
        <v>55</v>
      </c>
      <c r="C1308" s="136" t="s">
        <v>3472</v>
      </c>
      <c r="D1308" s="131" t="s">
        <v>3473</v>
      </c>
      <c r="E1308" s="175" t="s">
        <v>56</v>
      </c>
      <c r="F1308" s="153" t="s">
        <v>57</v>
      </c>
      <c r="G1308" s="131" t="s">
        <v>1795</v>
      </c>
      <c r="H1308" s="175" t="s">
        <v>65</v>
      </c>
      <c r="I1308" s="183" t="s">
        <v>3474</v>
      </c>
      <c r="J1308" s="173">
        <v>1</v>
      </c>
      <c r="K1308" s="327"/>
      <c r="L1308" s="339">
        <v>1</v>
      </c>
      <c r="M1308" s="183">
        <v>1022</v>
      </c>
      <c r="N1308" s="153">
        <v>1980</v>
      </c>
      <c r="P1308" s="163"/>
      <c r="R1308" s="153">
        <v>1980</v>
      </c>
      <c r="S1308" s="183" t="s">
        <v>243</v>
      </c>
      <c r="T1308" s="184"/>
      <c r="U1308" s="189">
        <v>42103</v>
      </c>
      <c r="V1308" s="125"/>
      <c r="W1308" s="352" t="s">
        <v>70</v>
      </c>
      <c r="X1308" s="216" t="s">
        <v>64</v>
      </c>
      <c r="Y1308" s="216" t="s">
        <v>65</v>
      </c>
      <c r="Z1308" s="129"/>
      <c r="AA1308" s="214"/>
      <c r="AB1308" s="215"/>
      <c r="AC1308" s="215"/>
      <c r="AD1308" s="153"/>
      <c r="AI1308" s="173"/>
      <c r="AJ1308" s="237">
        <v>42103</v>
      </c>
      <c r="AK1308" s="284">
        <v>2010</v>
      </c>
      <c r="AL1308" s="317" t="s">
        <v>3475</v>
      </c>
      <c r="AQ1308" s="131"/>
      <c r="AU1308" s="317"/>
      <c r="AV1308" s="390"/>
      <c r="AW1308" s="153">
        <f t="shared" ca="1" si="25"/>
        <v>46</v>
      </c>
    </row>
    <row r="1309" spans="1:49" ht="45" customHeight="1" x14ac:dyDescent="0.2">
      <c r="A1309" s="245"/>
      <c r="B1309" s="183" t="s">
        <v>55</v>
      </c>
      <c r="C1309" s="136" t="s">
        <v>7901</v>
      </c>
      <c r="D1309" s="131" t="s">
        <v>3476</v>
      </c>
      <c r="E1309" s="175" t="s">
        <v>688</v>
      </c>
      <c r="F1309" s="153" t="s">
        <v>689</v>
      </c>
      <c r="G1309" s="131" t="s">
        <v>690</v>
      </c>
      <c r="H1309" s="175" t="s">
        <v>76</v>
      </c>
      <c r="I1309" s="183" t="s">
        <v>3477</v>
      </c>
      <c r="J1309" s="173">
        <v>1</v>
      </c>
      <c r="K1309" s="326"/>
      <c r="L1309" s="339">
        <v>1</v>
      </c>
      <c r="M1309" s="183">
        <v>1023</v>
      </c>
      <c r="N1309" s="153">
        <v>1980</v>
      </c>
      <c r="P1309" s="163"/>
      <c r="R1309" s="153">
        <v>1980</v>
      </c>
      <c r="S1309" s="183" t="s">
        <v>923</v>
      </c>
      <c r="T1309" s="184"/>
      <c r="U1309" s="189"/>
      <c r="V1309" s="125"/>
      <c r="W1309" s="352" t="s">
        <v>3478</v>
      </c>
      <c r="X1309" s="216" t="s">
        <v>64</v>
      </c>
      <c r="Y1309" s="216" t="s">
        <v>76</v>
      </c>
      <c r="Z1309" s="129" t="s">
        <v>66</v>
      </c>
      <c r="AA1309" s="214"/>
      <c r="AB1309" s="215"/>
      <c r="AC1309" s="215"/>
      <c r="AD1309" s="216"/>
      <c r="AI1309" s="173"/>
      <c r="AJ1309" s="189"/>
      <c r="AK1309" s="173"/>
      <c r="AL1309" s="317" t="s">
        <v>3479</v>
      </c>
      <c r="AQ1309" s="131"/>
      <c r="AU1309" s="317"/>
      <c r="AV1309" s="390"/>
      <c r="AW1309" s="153">
        <f t="shared" ca="1" si="25"/>
        <v>46</v>
      </c>
    </row>
    <row r="1310" spans="1:49" ht="45" customHeight="1" x14ac:dyDescent="0.2">
      <c r="A1310" s="245"/>
      <c r="B1310" s="183" t="s">
        <v>55</v>
      </c>
      <c r="E1310" s="175" t="s">
        <v>688</v>
      </c>
      <c r="F1310" s="153" t="s">
        <v>689</v>
      </c>
      <c r="G1310" s="131" t="s">
        <v>690</v>
      </c>
      <c r="H1310" s="175" t="s">
        <v>65</v>
      </c>
      <c r="I1310" s="183" t="s">
        <v>3480</v>
      </c>
      <c r="J1310" s="173">
        <v>1</v>
      </c>
      <c r="K1310" s="326" t="s">
        <v>61</v>
      </c>
      <c r="L1310" s="339">
        <v>1</v>
      </c>
      <c r="M1310" s="183">
        <v>1024</v>
      </c>
      <c r="N1310" s="153">
        <v>1980</v>
      </c>
      <c r="P1310" s="163"/>
      <c r="R1310" s="153">
        <v>1980</v>
      </c>
      <c r="S1310" s="183" t="s">
        <v>62</v>
      </c>
      <c r="T1310" s="184"/>
      <c r="U1310" s="189"/>
      <c r="V1310" s="125"/>
      <c r="W1310" s="352" t="s">
        <v>3481</v>
      </c>
      <c r="X1310" s="216" t="s">
        <v>64</v>
      </c>
      <c r="Y1310" s="216" t="s">
        <v>65</v>
      </c>
      <c r="Z1310" s="129"/>
      <c r="AA1310" s="214"/>
      <c r="AB1310" s="215">
        <v>31638</v>
      </c>
      <c r="AC1310" s="215">
        <v>31638</v>
      </c>
      <c r="AD1310" s="216"/>
      <c r="AG1310" s="173">
        <v>1986</v>
      </c>
      <c r="AH1310" s="173">
        <v>1980</v>
      </c>
      <c r="AI1310" s="173"/>
      <c r="AJ1310" s="189"/>
      <c r="AK1310" s="173"/>
      <c r="AL1310" s="317"/>
      <c r="AM1310" s="175" t="s">
        <v>67</v>
      </c>
      <c r="AO1310" s="153" t="s">
        <v>67</v>
      </c>
      <c r="AQ1310" s="131" t="s">
        <v>81</v>
      </c>
      <c r="AU1310" s="317"/>
      <c r="AV1310" s="390"/>
      <c r="AW1310" s="153">
        <f t="shared" ca="1" si="25"/>
        <v>46</v>
      </c>
    </row>
    <row r="1311" spans="1:49" ht="45" customHeight="1" x14ac:dyDescent="0.2">
      <c r="A1311" s="245"/>
      <c r="B1311" s="183" t="s">
        <v>55</v>
      </c>
      <c r="C1311" s="136" t="s">
        <v>3482</v>
      </c>
      <c r="E1311" s="175" t="s">
        <v>688</v>
      </c>
      <c r="F1311" s="153" t="s">
        <v>689</v>
      </c>
      <c r="G1311" s="131" t="s">
        <v>690</v>
      </c>
      <c r="H1311" s="175" t="s">
        <v>76</v>
      </c>
      <c r="I1311" s="183" t="s">
        <v>3483</v>
      </c>
      <c r="J1311" s="173">
        <v>1</v>
      </c>
      <c r="K1311" s="326"/>
      <c r="L1311" s="339">
        <v>1</v>
      </c>
      <c r="M1311" s="183">
        <v>1025</v>
      </c>
      <c r="N1311" s="153">
        <v>1980</v>
      </c>
      <c r="P1311" s="163"/>
      <c r="R1311" s="153">
        <v>1980</v>
      </c>
      <c r="S1311" s="183" t="s">
        <v>243</v>
      </c>
      <c r="T1311" s="184"/>
      <c r="U1311" s="189"/>
      <c r="V1311" s="125"/>
      <c r="W1311" s="352" t="s">
        <v>70</v>
      </c>
      <c r="X1311" s="216" t="s">
        <v>64</v>
      </c>
      <c r="Y1311" s="216" t="s">
        <v>76</v>
      </c>
      <c r="Z1311" s="129"/>
      <c r="AA1311" s="214"/>
      <c r="AB1311" s="215"/>
      <c r="AC1311" s="215"/>
      <c r="AD1311" s="216"/>
      <c r="AI1311" s="173"/>
      <c r="AJ1311" s="237">
        <v>29740</v>
      </c>
      <c r="AK1311" s="173">
        <v>1980</v>
      </c>
      <c r="AL1311" s="317"/>
      <c r="AQ1311" s="131"/>
      <c r="AU1311" s="317"/>
      <c r="AV1311" s="390"/>
      <c r="AW1311" s="153">
        <f t="shared" ca="1" si="25"/>
        <v>46</v>
      </c>
    </row>
    <row r="1312" spans="1:49" ht="45" customHeight="1" collapsed="1" x14ac:dyDescent="0.2">
      <c r="A1312" s="245"/>
      <c r="B1312" s="183" t="s">
        <v>55</v>
      </c>
      <c r="E1312" s="175" t="s">
        <v>688</v>
      </c>
      <c r="F1312" s="153" t="s">
        <v>689</v>
      </c>
      <c r="G1312" s="131" t="s">
        <v>690</v>
      </c>
      <c r="H1312" s="175" t="s">
        <v>76</v>
      </c>
      <c r="I1312" s="183" t="s">
        <v>3484</v>
      </c>
      <c r="J1312" s="173">
        <v>1</v>
      </c>
      <c r="K1312" s="326" t="s">
        <v>61</v>
      </c>
      <c r="L1312" s="339">
        <v>1</v>
      </c>
      <c r="M1312" s="183">
        <v>1026</v>
      </c>
      <c r="N1312" s="153">
        <v>1980</v>
      </c>
      <c r="P1312" s="163"/>
      <c r="R1312" s="153">
        <v>1980</v>
      </c>
      <c r="S1312" s="183" t="s">
        <v>62</v>
      </c>
      <c r="T1312" s="184"/>
      <c r="U1312" s="189"/>
      <c r="V1312" s="125"/>
      <c r="W1312" s="352" t="s">
        <v>3485</v>
      </c>
      <c r="X1312" s="216" t="s">
        <v>64</v>
      </c>
      <c r="Y1312" s="216" t="s">
        <v>76</v>
      </c>
      <c r="Z1312" s="129"/>
      <c r="AA1312" s="214"/>
      <c r="AB1312" s="215"/>
      <c r="AC1312" s="215">
        <v>31134</v>
      </c>
      <c r="AD1312" s="216"/>
      <c r="AE1312" s="173">
        <v>1981</v>
      </c>
      <c r="AF1312" s="173">
        <v>95</v>
      </c>
      <c r="AG1312" s="173">
        <v>1985</v>
      </c>
      <c r="AH1312" s="173">
        <v>1980</v>
      </c>
      <c r="AI1312" s="173"/>
      <c r="AJ1312" s="189"/>
      <c r="AK1312" s="173"/>
      <c r="AL1312" s="317"/>
      <c r="AM1312" s="175" t="s">
        <v>61</v>
      </c>
      <c r="AN1312" s="153" t="s">
        <v>81</v>
      </c>
      <c r="AO1312" s="153" t="s">
        <v>108</v>
      </c>
      <c r="AP1312" s="153" t="s">
        <v>81</v>
      </c>
      <c r="AQ1312" s="131" t="s">
        <v>81</v>
      </c>
      <c r="AR1312" s="175" t="s">
        <v>539</v>
      </c>
      <c r="AT1312" s="153">
        <v>1987</v>
      </c>
      <c r="AU1312" s="317" t="s">
        <v>3486</v>
      </c>
      <c r="AV1312" s="390"/>
      <c r="AW1312" s="153">
        <f t="shared" ca="1" si="25"/>
        <v>46</v>
      </c>
    </row>
    <row r="1313" spans="1:49" ht="45" customHeight="1" x14ac:dyDescent="0.2">
      <c r="A1313" s="245"/>
      <c r="B1313" s="183" t="s">
        <v>55</v>
      </c>
      <c r="E1313" s="175" t="s">
        <v>688</v>
      </c>
      <c r="F1313" s="153" t="s">
        <v>689</v>
      </c>
      <c r="G1313" s="131" t="s">
        <v>690</v>
      </c>
      <c r="H1313" s="175" t="s">
        <v>76</v>
      </c>
      <c r="I1313" s="183" t="s">
        <v>3487</v>
      </c>
      <c r="J1313" s="173">
        <v>1</v>
      </c>
      <c r="K1313" s="326" t="s">
        <v>61</v>
      </c>
      <c r="L1313" s="339">
        <v>1</v>
      </c>
      <c r="M1313" s="183">
        <v>1027</v>
      </c>
      <c r="N1313" s="153">
        <v>1980</v>
      </c>
      <c r="P1313" s="163"/>
      <c r="R1313" s="153">
        <v>1980</v>
      </c>
      <c r="S1313" s="183" t="s">
        <v>62</v>
      </c>
      <c r="T1313" s="184"/>
      <c r="U1313" s="189"/>
      <c r="V1313" s="125"/>
      <c r="W1313" s="352" t="s">
        <v>3488</v>
      </c>
      <c r="X1313" s="216" t="s">
        <v>64</v>
      </c>
      <c r="Y1313" s="216" t="s">
        <v>76</v>
      </c>
      <c r="Z1313" s="129"/>
      <c r="AA1313" s="214"/>
      <c r="AB1313" s="215"/>
      <c r="AC1313" s="215">
        <v>31134</v>
      </c>
      <c r="AD1313" s="216"/>
      <c r="AE1313" s="173">
        <v>1981</v>
      </c>
      <c r="AF1313" s="173">
        <v>95</v>
      </c>
      <c r="AG1313" s="173">
        <v>1985</v>
      </c>
      <c r="AH1313" s="173">
        <v>1980</v>
      </c>
      <c r="AI1313" s="173"/>
      <c r="AJ1313" s="189"/>
      <c r="AK1313" s="173"/>
      <c r="AL1313" s="317" t="s">
        <v>3489</v>
      </c>
      <c r="AM1313" s="175" t="s">
        <v>61</v>
      </c>
      <c r="AN1313" s="153" t="s">
        <v>81</v>
      </c>
      <c r="AO1313" s="153" t="s">
        <v>108</v>
      </c>
      <c r="AP1313" s="153" t="s">
        <v>81</v>
      </c>
      <c r="AQ1313" s="131" t="s">
        <v>81</v>
      </c>
      <c r="AR1313" s="175" t="s">
        <v>539</v>
      </c>
      <c r="AT1313" s="153">
        <v>1987</v>
      </c>
      <c r="AU1313" s="317" t="s">
        <v>3486</v>
      </c>
      <c r="AV1313" s="390"/>
      <c r="AW1313" s="153">
        <f t="shared" ca="1" si="25"/>
        <v>46</v>
      </c>
    </row>
    <row r="1314" spans="1:49" ht="45" customHeight="1" outlineLevel="1" x14ac:dyDescent="0.2">
      <c r="A1314" s="245"/>
      <c r="B1314" s="183" t="s">
        <v>55</v>
      </c>
      <c r="C1314" s="136" t="s">
        <v>7902</v>
      </c>
      <c r="D1314" s="131" t="s">
        <v>3045</v>
      </c>
      <c r="E1314" s="175" t="s">
        <v>688</v>
      </c>
      <c r="F1314" s="153" t="s">
        <v>689</v>
      </c>
      <c r="G1314" s="131" t="s">
        <v>3490</v>
      </c>
      <c r="H1314" s="175" t="s">
        <v>65</v>
      </c>
      <c r="I1314" s="183" t="s">
        <v>3491</v>
      </c>
      <c r="J1314" s="173">
        <v>0</v>
      </c>
      <c r="K1314" s="326" t="s">
        <v>61</v>
      </c>
      <c r="L1314" s="339">
        <v>1</v>
      </c>
      <c r="M1314" s="183">
        <v>1028</v>
      </c>
      <c r="N1314" s="153">
        <v>1980</v>
      </c>
      <c r="P1314" s="163"/>
      <c r="R1314" s="153">
        <v>1980</v>
      </c>
      <c r="S1314" s="183" t="s">
        <v>923</v>
      </c>
      <c r="T1314" s="184"/>
      <c r="U1314" s="189"/>
      <c r="V1314" s="125"/>
      <c r="W1314" s="352" t="s">
        <v>3492</v>
      </c>
      <c r="X1314" s="216" t="s">
        <v>64</v>
      </c>
      <c r="Y1314" s="216" t="s">
        <v>65</v>
      </c>
      <c r="Z1314" s="129"/>
      <c r="AA1314" s="214"/>
      <c r="AB1314" s="215" t="s">
        <v>215</v>
      </c>
      <c r="AC1314" s="215"/>
      <c r="AD1314" s="216"/>
      <c r="AE1314" s="173">
        <v>2014</v>
      </c>
      <c r="AF1314" s="173">
        <v>76</v>
      </c>
      <c r="AG1314" s="173">
        <v>2022</v>
      </c>
      <c r="AH1314" s="173">
        <v>2020</v>
      </c>
      <c r="AI1314" s="173"/>
      <c r="AJ1314" s="189"/>
      <c r="AK1314" s="173"/>
      <c r="AL1314" s="317" t="s">
        <v>3493</v>
      </c>
      <c r="AQ1314" s="131"/>
      <c r="AU1314" s="317"/>
      <c r="AV1314" s="390"/>
      <c r="AW1314" s="153">
        <f t="shared" ca="1" si="25"/>
        <v>46</v>
      </c>
    </row>
    <row r="1315" spans="1:49" ht="45" customHeight="1" outlineLevel="1" x14ac:dyDescent="0.2">
      <c r="A1315" s="245"/>
      <c r="B1315" s="183" t="s">
        <v>55</v>
      </c>
      <c r="C1315" s="136" t="s">
        <v>7902</v>
      </c>
      <c r="D1315" s="131" t="s">
        <v>3045</v>
      </c>
      <c r="E1315" s="175" t="s">
        <v>688</v>
      </c>
      <c r="F1315" s="153" t="s">
        <v>689</v>
      </c>
      <c r="G1315" s="131" t="s">
        <v>3490</v>
      </c>
      <c r="H1315" s="175" t="s">
        <v>65</v>
      </c>
      <c r="I1315" s="183" t="s">
        <v>3494</v>
      </c>
      <c r="J1315" s="173">
        <v>0</v>
      </c>
      <c r="K1315" s="326" t="s">
        <v>61</v>
      </c>
      <c r="L1315" s="339">
        <v>0</v>
      </c>
      <c r="M1315" s="183">
        <v>1028</v>
      </c>
      <c r="N1315" s="153">
        <v>1980</v>
      </c>
      <c r="P1315" s="163"/>
      <c r="R1315" s="153">
        <v>1980</v>
      </c>
      <c r="S1315" s="183" t="s">
        <v>923</v>
      </c>
      <c r="T1315" s="184"/>
      <c r="U1315" s="189"/>
      <c r="V1315" s="125"/>
      <c r="W1315" s="352" t="s">
        <v>3495</v>
      </c>
      <c r="X1315" s="216" t="s">
        <v>64</v>
      </c>
      <c r="Y1315" s="216" t="s">
        <v>65</v>
      </c>
      <c r="Z1315" s="129"/>
      <c r="AA1315" s="214" t="s">
        <v>215</v>
      </c>
      <c r="AB1315" s="215" t="s">
        <v>215</v>
      </c>
      <c r="AC1315" s="215"/>
      <c r="AD1315" s="216"/>
      <c r="AE1315" s="173">
        <v>2014</v>
      </c>
      <c r="AF1315" s="173">
        <v>76</v>
      </c>
      <c r="AG1315" s="173">
        <v>2022</v>
      </c>
      <c r="AH1315" s="173">
        <v>2020</v>
      </c>
      <c r="AI1315" s="173"/>
      <c r="AJ1315" s="189"/>
      <c r="AK1315" s="173"/>
      <c r="AL1315" s="317" t="s">
        <v>3493</v>
      </c>
      <c r="AQ1315" s="131"/>
      <c r="AU1315" s="317"/>
      <c r="AV1315" s="390"/>
      <c r="AW1315" s="153">
        <f t="shared" ca="1" si="25"/>
        <v>46</v>
      </c>
    </row>
    <row r="1316" spans="1:49" ht="45" customHeight="1" outlineLevel="1" x14ac:dyDescent="0.2">
      <c r="A1316" s="245"/>
      <c r="B1316" s="183" t="s">
        <v>55</v>
      </c>
      <c r="C1316" s="136" t="s">
        <v>7903</v>
      </c>
      <c r="D1316" s="131" t="s">
        <v>3476</v>
      </c>
      <c r="E1316" s="175" t="s">
        <v>688</v>
      </c>
      <c r="F1316" s="153" t="s">
        <v>689</v>
      </c>
      <c r="G1316" s="131" t="s">
        <v>690</v>
      </c>
      <c r="H1316" s="175" t="s">
        <v>292</v>
      </c>
      <c r="I1316" s="183" t="s">
        <v>3496</v>
      </c>
      <c r="J1316" s="173">
        <v>1</v>
      </c>
      <c r="K1316" s="326"/>
      <c r="L1316" s="339">
        <v>1</v>
      </c>
      <c r="M1316" s="183">
        <v>1029</v>
      </c>
      <c r="N1316" s="153">
        <v>1980</v>
      </c>
      <c r="P1316" s="163"/>
      <c r="R1316" s="153">
        <v>1980</v>
      </c>
      <c r="S1316" s="183" t="s">
        <v>923</v>
      </c>
      <c r="T1316" s="184"/>
      <c r="U1316" s="189"/>
      <c r="V1316" s="125"/>
      <c r="W1316" s="253"/>
      <c r="X1316" s="216" t="s">
        <v>64</v>
      </c>
      <c r="Y1316" s="216" t="s">
        <v>292</v>
      </c>
      <c r="Z1316" s="129"/>
      <c r="AA1316" s="214"/>
      <c r="AB1316" s="215"/>
      <c r="AC1316" s="215"/>
      <c r="AD1316" s="216"/>
      <c r="AI1316" s="173"/>
      <c r="AJ1316" s="189"/>
      <c r="AK1316" s="173"/>
      <c r="AL1316" s="317" t="s">
        <v>2482</v>
      </c>
      <c r="AQ1316" s="131"/>
      <c r="AU1316" s="317"/>
      <c r="AV1316" s="390"/>
      <c r="AW1316" s="153">
        <f t="shared" ca="1" si="25"/>
        <v>46</v>
      </c>
    </row>
    <row r="1317" spans="1:49" ht="45" customHeight="1" x14ac:dyDescent="0.2">
      <c r="A1317" s="245"/>
      <c r="B1317" s="183" t="s">
        <v>55</v>
      </c>
      <c r="C1317" s="136" t="s">
        <v>7904</v>
      </c>
      <c r="D1317" s="131" t="s">
        <v>3476</v>
      </c>
      <c r="E1317" s="175" t="s">
        <v>688</v>
      </c>
      <c r="F1317" s="153" t="s">
        <v>689</v>
      </c>
      <c r="G1317" s="131" t="s">
        <v>690</v>
      </c>
      <c r="H1317" s="175" t="s">
        <v>76</v>
      </c>
      <c r="I1317" s="183" t="s">
        <v>3497</v>
      </c>
      <c r="J1317" s="173">
        <v>1</v>
      </c>
      <c r="K1317" s="326"/>
      <c r="L1317" s="339">
        <v>1</v>
      </c>
      <c r="M1317" s="183">
        <v>1030</v>
      </c>
      <c r="N1317" s="153">
        <v>1980</v>
      </c>
      <c r="P1317" s="163"/>
      <c r="R1317" s="153">
        <v>1980</v>
      </c>
      <c r="S1317" s="183" t="s">
        <v>923</v>
      </c>
      <c r="T1317" s="184"/>
      <c r="U1317" s="189"/>
      <c r="V1317" s="125"/>
      <c r="W1317" s="352" t="s">
        <v>3498</v>
      </c>
      <c r="X1317" s="216" t="s">
        <v>64</v>
      </c>
      <c r="Y1317" s="216" t="s">
        <v>76</v>
      </c>
      <c r="Z1317" s="129"/>
      <c r="AA1317" s="214"/>
      <c r="AB1317" s="215"/>
      <c r="AC1317" s="215"/>
      <c r="AD1317" s="216"/>
      <c r="AI1317" s="173"/>
      <c r="AJ1317" s="189"/>
      <c r="AK1317" s="173"/>
      <c r="AL1317" s="317" t="s">
        <v>3499</v>
      </c>
      <c r="AQ1317" s="131"/>
      <c r="AU1317" s="317"/>
      <c r="AV1317" s="390"/>
      <c r="AW1317" s="153">
        <f t="shared" ca="1" si="25"/>
        <v>46</v>
      </c>
    </row>
    <row r="1318" spans="1:49" ht="45" customHeight="1" x14ac:dyDescent="0.2">
      <c r="A1318" s="245"/>
      <c r="B1318" s="183" t="s">
        <v>55</v>
      </c>
      <c r="E1318" s="175" t="s">
        <v>91</v>
      </c>
      <c r="F1318" s="153" t="s">
        <v>92</v>
      </c>
      <c r="G1318" s="131" t="s">
        <v>93</v>
      </c>
      <c r="H1318" s="175" t="s">
        <v>65</v>
      </c>
      <c r="I1318" s="183" t="s">
        <v>3500</v>
      </c>
      <c r="J1318" s="173">
        <v>1</v>
      </c>
      <c r="K1318" s="326" t="s">
        <v>61</v>
      </c>
      <c r="L1318" s="339">
        <v>1</v>
      </c>
      <c r="M1318" s="183">
        <v>1031</v>
      </c>
      <c r="N1318" s="153">
        <v>1980</v>
      </c>
      <c r="P1318" s="163"/>
      <c r="R1318" s="153">
        <v>1980</v>
      </c>
      <c r="S1318" s="183" t="s">
        <v>62</v>
      </c>
      <c r="T1318" s="184"/>
      <c r="U1318" s="189"/>
      <c r="V1318" s="125"/>
      <c r="W1318" s="352" t="s">
        <v>3501</v>
      </c>
      <c r="X1318" s="216" t="s">
        <v>64</v>
      </c>
      <c r="Y1318" s="216" t="s">
        <v>65</v>
      </c>
      <c r="Z1318" s="129"/>
      <c r="AA1318" s="214"/>
      <c r="AB1318" s="215">
        <v>30455</v>
      </c>
      <c r="AC1318" s="215">
        <v>30455</v>
      </c>
      <c r="AD1318" s="216"/>
      <c r="AE1318" s="173">
        <v>1982</v>
      </c>
      <c r="AF1318" s="173">
        <v>98</v>
      </c>
      <c r="AG1318" s="173">
        <v>1983</v>
      </c>
      <c r="AH1318" s="173">
        <v>1980</v>
      </c>
      <c r="AI1318" s="173"/>
      <c r="AJ1318" s="189"/>
      <c r="AK1318" s="173"/>
      <c r="AL1318" s="317"/>
      <c r="AM1318" s="175" t="s">
        <v>67</v>
      </c>
      <c r="AO1318" s="153" t="s">
        <v>108</v>
      </c>
      <c r="AP1318" s="153" t="s">
        <v>81</v>
      </c>
      <c r="AQ1318" s="392" t="s">
        <v>81</v>
      </c>
      <c r="AR1318" s="175" t="s">
        <v>81</v>
      </c>
      <c r="AT1318" s="153">
        <v>2013</v>
      </c>
      <c r="AU1318" s="131" t="s">
        <v>7837</v>
      </c>
      <c r="AW1318" s="153">
        <f t="shared" ca="1" si="25"/>
        <v>46</v>
      </c>
    </row>
    <row r="1319" spans="1:49" ht="45" customHeight="1" x14ac:dyDescent="0.2">
      <c r="A1319" s="245"/>
      <c r="B1319" s="183" t="s">
        <v>55</v>
      </c>
      <c r="C1319" s="136" t="s">
        <v>3502</v>
      </c>
      <c r="D1319" s="131" t="s">
        <v>3503</v>
      </c>
      <c r="E1319" s="175" t="s">
        <v>91</v>
      </c>
      <c r="F1319" s="153" t="s">
        <v>92</v>
      </c>
      <c r="G1319" s="131" t="s">
        <v>3504</v>
      </c>
      <c r="H1319" s="175" t="s">
        <v>65</v>
      </c>
      <c r="I1319" s="183" t="s">
        <v>3505</v>
      </c>
      <c r="J1319" s="173">
        <v>1</v>
      </c>
      <c r="K1319" s="326"/>
      <c r="L1319" s="339">
        <v>1</v>
      </c>
      <c r="M1319" s="183">
        <v>1032</v>
      </c>
      <c r="N1319" s="153">
        <v>1980</v>
      </c>
      <c r="P1319" s="163"/>
      <c r="R1319" s="153">
        <v>1980</v>
      </c>
      <c r="S1319" s="183" t="s">
        <v>243</v>
      </c>
      <c r="T1319" s="184"/>
      <c r="U1319" s="189"/>
      <c r="V1319" s="125"/>
      <c r="W1319" s="352" t="s">
        <v>70</v>
      </c>
      <c r="X1319" s="216" t="s">
        <v>64</v>
      </c>
      <c r="Y1319" s="216" t="s">
        <v>65</v>
      </c>
      <c r="Z1319" s="129"/>
      <c r="AA1319" s="214"/>
      <c r="AB1319" s="215"/>
      <c r="AC1319" s="215"/>
      <c r="AD1319" s="216"/>
      <c r="AI1319" s="173"/>
      <c r="AJ1319" s="216">
        <v>43023</v>
      </c>
      <c r="AK1319" s="173">
        <v>2010</v>
      </c>
      <c r="AL1319" s="317"/>
      <c r="AQ1319" s="131"/>
      <c r="AU1319" s="317"/>
      <c r="AV1319" s="390"/>
      <c r="AW1319" s="153">
        <f t="shared" ca="1" si="25"/>
        <v>46</v>
      </c>
    </row>
    <row r="1320" spans="1:49" ht="45" customHeight="1" x14ac:dyDescent="0.2">
      <c r="A1320" s="245"/>
      <c r="B1320" s="183" t="s">
        <v>55</v>
      </c>
      <c r="E1320" s="175" t="s">
        <v>91</v>
      </c>
      <c r="F1320" s="153" t="s">
        <v>187</v>
      </c>
      <c r="G1320" s="131" t="s">
        <v>1481</v>
      </c>
      <c r="H1320" s="175" t="s">
        <v>59</v>
      </c>
      <c r="I1320" s="183" t="s">
        <v>3506</v>
      </c>
      <c r="J1320" s="173">
        <v>1</v>
      </c>
      <c r="K1320" s="326" t="s">
        <v>61</v>
      </c>
      <c r="L1320" s="339">
        <v>1</v>
      </c>
      <c r="M1320" s="183">
        <v>1033</v>
      </c>
      <c r="N1320" s="153">
        <v>1980</v>
      </c>
      <c r="P1320" s="163"/>
      <c r="R1320" s="153">
        <v>1980</v>
      </c>
      <c r="S1320" s="183" t="s">
        <v>62</v>
      </c>
      <c r="T1320" s="184"/>
      <c r="U1320" s="189"/>
      <c r="V1320" s="125"/>
      <c r="W1320" s="352" t="s">
        <v>3507</v>
      </c>
      <c r="X1320" s="216" t="s">
        <v>64</v>
      </c>
      <c r="Y1320" s="216" t="s">
        <v>65</v>
      </c>
      <c r="Z1320" s="129" t="s">
        <v>66</v>
      </c>
      <c r="AA1320" s="214"/>
      <c r="AB1320" s="215"/>
      <c r="AC1320" s="215">
        <v>30592</v>
      </c>
      <c r="AD1320" s="216"/>
      <c r="AE1320" s="173">
        <v>1983</v>
      </c>
      <c r="AF1320" s="173">
        <v>102</v>
      </c>
      <c r="AG1320" s="173">
        <v>1983</v>
      </c>
      <c r="AH1320" s="173">
        <v>1980</v>
      </c>
      <c r="AI1320" s="173"/>
      <c r="AJ1320" s="189"/>
      <c r="AK1320" s="173"/>
      <c r="AL1320" s="317"/>
      <c r="AM1320" s="175" t="s">
        <v>67</v>
      </c>
      <c r="AQ1320" s="131"/>
      <c r="AU1320" s="317"/>
      <c r="AV1320" s="390"/>
      <c r="AW1320" s="153">
        <f t="shared" ca="1" si="25"/>
        <v>46</v>
      </c>
    </row>
    <row r="1321" spans="1:49" ht="45" customHeight="1" x14ac:dyDescent="0.2">
      <c r="A1321" s="245"/>
      <c r="B1321" s="183" t="s">
        <v>55</v>
      </c>
      <c r="C1321" s="136" t="s">
        <v>3508</v>
      </c>
      <c r="D1321" s="131" t="s">
        <v>3509</v>
      </c>
      <c r="E1321" s="175" t="s">
        <v>91</v>
      </c>
      <c r="F1321" s="153" t="s">
        <v>92</v>
      </c>
      <c r="G1321" s="131" t="s">
        <v>93</v>
      </c>
      <c r="H1321" s="175" t="s">
        <v>65</v>
      </c>
      <c r="I1321" s="183" t="s">
        <v>3510</v>
      </c>
      <c r="J1321" s="173">
        <v>1</v>
      </c>
      <c r="K1321" s="326"/>
      <c r="L1321" s="339">
        <v>1</v>
      </c>
      <c r="M1321" s="183">
        <v>1034</v>
      </c>
      <c r="N1321" s="153">
        <v>1980</v>
      </c>
      <c r="P1321" s="163"/>
      <c r="R1321" s="153">
        <v>1980</v>
      </c>
      <c r="S1321" s="183" t="s">
        <v>243</v>
      </c>
      <c r="T1321" s="184"/>
      <c r="U1321" s="189"/>
      <c r="V1321" s="125"/>
      <c r="W1321" s="352" t="s">
        <v>70</v>
      </c>
      <c r="X1321" s="216" t="s">
        <v>64</v>
      </c>
      <c r="Y1321" s="216" t="s">
        <v>65</v>
      </c>
      <c r="Z1321" s="129"/>
      <c r="AA1321" s="214"/>
      <c r="AB1321" s="215"/>
      <c r="AC1321" s="215"/>
      <c r="AD1321" s="216"/>
      <c r="AI1321" s="173"/>
      <c r="AJ1321" s="237">
        <v>41638</v>
      </c>
      <c r="AK1321" s="173">
        <v>2010</v>
      </c>
      <c r="AL1321" s="317" t="s">
        <v>3511</v>
      </c>
      <c r="AQ1321" s="131"/>
      <c r="AV1321" s="390"/>
      <c r="AW1321" s="153">
        <f t="shared" ca="1" si="25"/>
        <v>46</v>
      </c>
    </row>
    <row r="1322" spans="1:49" ht="45" customHeight="1" x14ac:dyDescent="0.2">
      <c r="A1322" s="245"/>
      <c r="B1322" s="183" t="s">
        <v>55</v>
      </c>
      <c r="C1322" s="140" t="s">
        <v>3512</v>
      </c>
      <c r="E1322" s="175" t="s">
        <v>91</v>
      </c>
      <c r="F1322" s="153" t="s">
        <v>92</v>
      </c>
      <c r="G1322" s="131" t="s">
        <v>93</v>
      </c>
      <c r="H1322" s="175" t="s">
        <v>503</v>
      </c>
      <c r="I1322" s="183" t="s">
        <v>3513</v>
      </c>
      <c r="J1322" s="173">
        <v>1</v>
      </c>
      <c r="K1322" s="326"/>
      <c r="L1322" s="339">
        <v>1</v>
      </c>
      <c r="M1322" s="183">
        <v>1035</v>
      </c>
      <c r="N1322" s="153">
        <v>1980</v>
      </c>
      <c r="P1322" s="163"/>
      <c r="R1322" s="153">
        <v>1980</v>
      </c>
      <c r="S1322" s="185" t="s">
        <v>243</v>
      </c>
      <c r="T1322" s="184"/>
      <c r="U1322" s="189"/>
      <c r="V1322" s="125"/>
      <c r="W1322" s="352" t="s">
        <v>70</v>
      </c>
      <c r="X1322" s="216" t="s">
        <v>499</v>
      </c>
      <c r="Y1322" s="216" t="s">
        <v>506</v>
      </c>
      <c r="Z1322" s="129"/>
      <c r="AA1322" s="214"/>
      <c r="AB1322" s="215"/>
      <c r="AC1322" s="215"/>
      <c r="AD1322" s="216"/>
      <c r="AI1322" s="173"/>
      <c r="AJ1322" s="237">
        <v>29490</v>
      </c>
      <c r="AK1322" s="173">
        <v>1980</v>
      </c>
      <c r="AL1322" s="317" t="s">
        <v>3514</v>
      </c>
      <c r="AQ1322" s="131"/>
      <c r="AV1322" s="390"/>
      <c r="AW1322" s="153">
        <f t="shared" ca="1" si="25"/>
        <v>46</v>
      </c>
    </row>
    <row r="1323" spans="1:49" ht="45" customHeight="1" x14ac:dyDescent="0.2">
      <c r="A1323" s="245"/>
      <c r="B1323" s="183" t="s">
        <v>55</v>
      </c>
      <c r="E1323" s="175" t="s">
        <v>56</v>
      </c>
      <c r="F1323" s="153" t="s">
        <v>57</v>
      </c>
      <c r="G1323" s="131" t="s">
        <v>464</v>
      </c>
      <c r="H1323" s="175" t="s">
        <v>65</v>
      </c>
      <c r="I1323" s="183" t="s">
        <v>3515</v>
      </c>
      <c r="J1323" s="173">
        <v>1</v>
      </c>
      <c r="K1323" s="326" t="s">
        <v>61</v>
      </c>
      <c r="L1323" s="339">
        <v>1</v>
      </c>
      <c r="M1323" s="183">
        <v>1036</v>
      </c>
      <c r="N1323" s="153">
        <v>1980</v>
      </c>
      <c r="P1323" s="163"/>
      <c r="R1323" s="153">
        <v>1980</v>
      </c>
      <c r="S1323" s="183" t="s">
        <v>62</v>
      </c>
      <c r="T1323" s="184"/>
      <c r="U1323" s="189"/>
      <c r="V1323" s="125"/>
      <c r="W1323" s="352" t="s">
        <v>3516</v>
      </c>
      <c r="X1323" s="216" t="s">
        <v>64</v>
      </c>
      <c r="Y1323" s="216" t="s">
        <v>65</v>
      </c>
      <c r="Z1323" s="129"/>
      <c r="AA1323" s="214"/>
      <c r="AB1323" s="215">
        <v>29615</v>
      </c>
      <c r="AC1323" s="215">
        <v>29615</v>
      </c>
      <c r="AD1323" s="216"/>
      <c r="AE1323" s="173">
        <v>1980</v>
      </c>
      <c r="AF1323" s="173">
        <v>94</v>
      </c>
      <c r="AG1323" s="173">
        <v>1981</v>
      </c>
      <c r="AH1323" s="173">
        <v>1980</v>
      </c>
      <c r="AI1323" s="173"/>
      <c r="AJ1323" s="189"/>
      <c r="AK1323" s="173"/>
      <c r="AL1323" s="317"/>
      <c r="AM1323" s="175" t="s">
        <v>67</v>
      </c>
      <c r="AO1323" s="153" t="s">
        <v>108</v>
      </c>
      <c r="AP1323" s="153" t="s">
        <v>81</v>
      </c>
      <c r="AQ1323" s="131" t="s">
        <v>81</v>
      </c>
      <c r="AR1323" s="175" t="s">
        <v>81</v>
      </c>
      <c r="AT1323" s="153">
        <v>2022</v>
      </c>
      <c r="AU1323" s="317" t="s">
        <v>7847</v>
      </c>
      <c r="AV1323" s="390"/>
      <c r="AW1323" s="153">
        <f t="shared" ca="1" si="25"/>
        <v>46</v>
      </c>
    </row>
    <row r="1324" spans="1:49" ht="45" customHeight="1" x14ac:dyDescent="0.2">
      <c r="A1324" s="245"/>
      <c r="B1324" s="183" t="s">
        <v>198</v>
      </c>
      <c r="C1324" s="136" t="s">
        <v>3517</v>
      </c>
      <c r="D1324" s="156" t="s">
        <v>3518</v>
      </c>
      <c r="E1324" s="175" t="s">
        <v>91</v>
      </c>
      <c r="F1324" s="153" t="s">
        <v>92</v>
      </c>
      <c r="G1324" s="131" t="s">
        <v>93</v>
      </c>
      <c r="H1324" s="175" t="s">
        <v>65</v>
      </c>
      <c r="I1324" s="183" t="s">
        <v>3519</v>
      </c>
      <c r="J1324" s="173">
        <v>1</v>
      </c>
      <c r="K1324" s="326" t="s">
        <v>61</v>
      </c>
      <c r="L1324" s="339">
        <v>1</v>
      </c>
      <c r="M1324" s="183">
        <v>1037</v>
      </c>
      <c r="N1324" s="153">
        <v>1980</v>
      </c>
      <c r="P1324" s="163"/>
      <c r="R1324" s="153">
        <v>1980</v>
      </c>
      <c r="S1324" s="183" t="s">
        <v>203</v>
      </c>
      <c r="T1324" s="184"/>
      <c r="U1324" s="189"/>
      <c r="V1324" s="125"/>
      <c r="W1324" s="255" t="s">
        <v>3520</v>
      </c>
      <c r="X1324" s="216" t="s">
        <v>64</v>
      </c>
      <c r="Y1324" s="216" t="s">
        <v>65</v>
      </c>
      <c r="Z1324" s="129"/>
      <c r="AA1324" s="214"/>
      <c r="AB1324" s="215">
        <v>29615</v>
      </c>
      <c r="AC1324" s="215">
        <v>29615</v>
      </c>
      <c r="AD1324" s="216"/>
      <c r="AE1324" s="173">
        <v>1980</v>
      </c>
      <c r="AF1324" s="173">
        <v>94</v>
      </c>
      <c r="AG1324" s="173">
        <v>1981</v>
      </c>
      <c r="AH1324" s="173">
        <v>1980</v>
      </c>
      <c r="AI1324" s="173"/>
      <c r="AJ1324" s="189"/>
      <c r="AK1324" s="173"/>
      <c r="AL1324" s="317"/>
      <c r="AM1324" s="175" t="s">
        <v>67</v>
      </c>
      <c r="AQ1324" s="131"/>
      <c r="AU1324" s="131" t="s">
        <v>3521</v>
      </c>
      <c r="AV1324" s="390"/>
      <c r="AW1324" s="153">
        <f t="shared" ca="1" si="25"/>
        <v>46</v>
      </c>
    </row>
    <row r="1325" spans="1:49" ht="45" customHeight="1" x14ac:dyDescent="0.2">
      <c r="A1325" s="245"/>
      <c r="B1325" s="183" t="s">
        <v>55</v>
      </c>
      <c r="E1325" s="175" t="s">
        <v>71</v>
      </c>
      <c r="F1325" s="153" t="s">
        <v>72</v>
      </c>
      <c r="G1325" s="131" t="s">
        <v>3522</v>
      </c>
      <c r="H1325" s="175" t="s">
        <v>65</v>
      </c>
      <c r="I1325" s="183" t="s">
        <v>3523</v>
      </c>
      <c r="J1325" s="173">
        <v>1</v>
      </c>
      <c r="K1325" s="326" t="s">
        <v>61</v>
      </c>
      <c r="L1325" s="339">
        <v>1</v>
      </c>
      <c r="M1325" s="183">
        <v>1038</v>
      </c>
      <c r="N1325" s="153">
        <v>1980</v>
      </c>
      <c r="P1325" s="163"/>
      <c r="R1325" s="153">
        <v>1980</v>
      </c>
      <c r="S1325" s="183" t="s">
        <v>62</v>
      </c>
      <c r="T1325" s="184"/>
      <c r="U1325" s="189"/>
      <c r="V1325" s="125"/>
      <c r="W1325" s="352" t="s">
        <v>3524</v>
      </c>
      <c r="X1325" s="216" t="s">
        <v>64</v>
      </c>
      <c r="Y1325" s="216" t="s">
        <v>65</v>
      </c>
      <c r="Z1325" s="129"/>
      <c r="AA1325" s="214"/>
      <c r="AB1325" s="215">
        <v>29644</v>
      </c>
      <c r="AC1325" s="215"/>
      <c r="AD1325" s="153"/>
      <c r="AE1325" s="173">
        <v>1980</v>
      </c>
      <c r="AF1325" s="173">
        <v>94</v>
      </c>
      <c r="AG1325" s="173">
        <v>1981</v>
      </c>
      <c r="AH1325" s="173">
        <v>1980</v>
      </c>
      <c r="AI1325" s="173"/>
      <c r="AJ1325" s="189"/>
      <c r="AK1325" s="173"/>
      <c r="AL1325" s="317"/>
      <c r="AM1325" s="175" t="s">
        <v>67</v>
      </c>
      <c r="AQ1325" s="131"/>
      <c r="AU1325" s="317"/>
      <c r="AV1325" s="390"/>
      <c r="AW1325" s="153">
        <f t="shared" ca="1" si="25"/>
        <v>46</v>
      </c>
    </row>
    <row r="1326" spans="1:49" ht="45" customHeight="1" collapsed="1" x14ac:dyDescent="0.2">
      <c r="A1326" s="245"/>
      <c r="B1326" s="183" t="s">
        <v>55</v>
      </c>
      <c r="E1326" s="175" t="s">
        <v>91</v>
      </c>
      <c r="F1326" s="153" t="s">
        <v>187</v>
      </c>
      <c r="G1326" s="131" t="s">
        <v>364</v>
      </c>
      <c r="H1326" s="175" t="s">
        <v>96</v>
      </c>
      <c r="I1326" s="183" t="s">
        <v>3525</v>
      </c>
      <c r="J1326" s="173">
        <v>1</v>
      </c>
      <c r="K1326" s="326" t="s">
        <v>61</v>
      </c>
      <c r="L1326" s="339">
        <v>1</v>
      </c>
      <c r="M1326" s="183">
        <v>1039</v>
      </c>
      <c r="N1326" s="153">
        <v>1980</v>
      </c>
      <c r="P1326" s="163"/>
      <c r="R1326" s="153">
        <v>1980</v>
      </c>
      <c r="S1326" s="183" t="s">
        <v>62</v>
      </c>
      <c r="T1326" s="184"/>
      <c r="U1326" s="189"/>
      <c r="V1326" s="125"/>
      <c r="W1326" s="352" t="s">
        <v>3526</v>
      </c>
      <c r="X1326" s="216" t="s">
        <v>99</v>
      </c>
      <c r="Y1326" s="216" t="s">
        <v>100</v>
      </c>
      <c r="Z1326" s="129"/>
      <c r="AA1326" s="214"/>
      <c r="AB1326" s="215">
        <v>29615</v>
      </c>
      <c r="AC1326" s="215">
        <v>29615</v>
      </c>
      <c r="AD1326" s="216"/>
      <c r="AE1326" s="173">
        <v>1980</v>
      </c>
      <c r="AF1326" s="173">
        <v>94</v>
      </c>
      <c r="AG1326" s="173">
        <v>1981</v>
      </c>
      <c r="AH1326" s="173">
        <v>1980</v>
      </c>
      <c r="AI1326" s="173"/>
      <c r="AJ1326" s="189"/>
      <c r="AK1326" s="173"/>
      <c r="AM1326" s="175" t="s">
        <v>67</v>
      </c>
      <c r="AO1326" s="153" t="s">
        <v>67</v>
      </c>
      <c r="AQ1326" s="131"/>
      <c r="AU1326" s="317"/>
      <c r="AV1326" s="390"/>
      <c r="AW1326" s="153">
        <f t="shared" ca="1" si="25"/>
        <v>46</v>
      </c>
    </row>
    <row r="1327" spans="1:49" ht="45" customHeight="1" collapsed="1" x14ac:dyDescent="0.2">
      <c r="A1327" s="245"/>
      <c r="B1327" s="183" t="s">
        <v>55</v>
      </c>
      <c r="C1327" s="136" t="s">
        <v>2715</v>
      </c>
      <c r="D1327" s="131" t="s">
        <v>3527</v>
      </c>
      <c r="E1327" s="175" t="s">
        <v>91</v>
      </c>
      <c r="F1327" s="153" t="s">
        <v>92</v>
      </c>
      <c r="G1327" s="131" t="s">
        <v>2219</v>
      </c>
      <c r="H1327" s="175" t="s">
        <v>59</v>
      </c>
      <c r="I1327" s="183" t="s">
        <v>3528</v>
      </c>
      <c r="J1327" s="173">
        <v>1</v>
      </c>
      <c r="K1327" s="326"/>
      <c r="L1327" s="339">
        <v>1</v>
      </c>
      <c r="M1327" s="183">
        <v>1040</v>
      </c>
      <c r="N1327" s="153">
        <v>1980</v>
      </c>
      <c r="P1327" s="163"/>
      <c r="R1327" s="153">
        <v>1980</v>
      </c>
      <c r="S1327" s="183" t="s">
        <v>243</v>
      </c>
      <c r="T1327" s="184"/>
      <c r="U1327" s="189"/>
      <c r="V1327" s="125"/>
      <c r="W1327" s="352" t="s">
        <v>70</v>
      </c>
      <c r="X1327" s="216" t="s">
        <v>64</v>
      </c>
      <c r="Y1327" s="216" t="s">
        <v>65</v>
      </c>
      <c r="Z1327" s="129" t="s">
        <v>66</v>
      </c>
      <c r="AA1327" s="214"/>
      <c r="AB1327" s="215"/>
      <c r="AC1327" s="215"/>
      <c r="AD1327" s="216"/>
      <c r="AI1327" s="173"/>
      <c r="AJ1327" s="237">
        <v>41551</v>
      </c>
      <c r="AK1327" s="173">
        <v>2010</v>
      </c>
      <c r="AL1327" s="317"/>
      <c r="AQ1327" s="131"/>
      <c r="AU1327" s="317"/>
      <c r="AV1327" s="390"/>
      <c r="AW1327" s="153">
        <f t="shared" ca="1" si="25"/>
        <v>46</v>
      </c>
    </row>
    <row r="1328" spans="1:49" ht="45" customHeight="1" x14ac:dyDescent="0.2">
      <c r="A1328" s="245"/>
      <c r="B1328" s="183" t="s">
        <v>55</v>
      </c>
      <c r="C1328" s="136" t="s">
        <v>3529</v>
      </c>
      <c r="D1328" s="131" t="s">
        <v>3530</v>
      </c>
      <c r="E1328" s="175" t="s">
        <v>91</v>
      </c>
      <c r="F1328" s="153" t="s">
        <v>698</v>
      </c>
      <c r="G1328" s="131" t="s">
        <v>2560</v>
      </c>
      <c r="H1328" s="175" t="s">
        <v>65</v>
      </c>
      <c r="I1328" s="183" t="s">
        <v>3531</v>
      </c>
      <c r="J1328" s="173">
        <v>1</v>
      </c>
      <c r="L1328" s="339">
        <v>1</v>
      </c>
      <c r="M1328" s="183">
        <v>1041</v>
      </c>
      <c r="N1328" s="153">
        <v>1980</v>
      </c>
      <c r="P1328" s="163"/>
      <c r="R1328" s="153">
        <v>1980</v>
      </c>
      <c r="S1328" s="183" t="s">
        <v>243</v>
      </c>
      <c r="T1328" s="184"/>
      <c r="U1328" s="189"/>
      <c r="V1328" s="125"/>
      <c r="W1328" s="352" t="s">
        <v>70</v>
      </c>
      <c r="X1328" s="216" t="s">
        <v>64</v>
      </c>
      <c r="Y1328" s="216" t="s">
        <v>65</v>
      </c>
      <c r="Z1328" s="129"/>
      <c r="AI1328" s="173"/>
      <c r="AK1328" s="173"/>
      <c r="AL1328" s="317"/>
      <c r="AQ1328" s="131"/>
      <c r="AU1328" s="317"/>
      <c r="AV1328" s="390"/>
      <c r="AW1328" s="153">
        <f t="shared" ca="1" si="25"/>
        <v>46</v>
      </c>
    </row>
    <row r="1329" spans="1:49" ht="45" customHeight="1" outlineLevel="1" x14ac:dyDescent="0.2">
      <c r="A1329" s="245">
        <v>45449</v>
      </c>
      <c r="B1329" s="183" t="s">
        <v>978</v>
      </c>
      <c r="C1329" s="136" t="s">
        <v>3532</v>
      </c>
      <c r="D1329" s="131" t="s">
        <v>3533</v>
      </c>
      <c r="E1329" s="175" t="s">
        <v>71</v>
      </c>
      <c r="F1329" s="153" t="s">
        <v>72</v>
      </c>
      <c r="G1329" s="131" t="s">
        <v>77</v>
      </c>
      <c r="H1329" s="175" t="s">
        <v>76</v>
      </c>
      <c r="I1329" s="183" t="s">
        <v>3534</v>
      </c>
      <c r="J1329" s="173">
        <v>1</v>
      </c>
      <c r="L1329" s="339">
        <v>1</v>
      </c>
      <c r="M1329" s="183">
        <v>1042</v>
      </c>
      <c r="N1329" s="153">
        <v>1980</v>
      </c>
      <c r="O1329" s="216">
        <v>28830</v>
      </c>
      <c r="P1329" s="163" t="s">
        <v>3535</v>
      </c>
      <c r="R1329" s="153">
        <v>1980</v>
      </c>
      <c r="S1329" s="183" t="s">
        <v>288</v>
      </c>
      <c r="T1329" s="184" t="s">
        <v>982</v>
      </c>
      <c r="U1329" s="189"/>
      <c r="V1329" s="125"/>
      <c r="W1329" s="255" t="s">
        <v>70</v>
      </c>
      <c r="X1329" s="216" t="s">
        <v>64</v>
      </c>
      <c r="Y1329" s="216"/>
      <c r="Z1329" s="129"/>
      <c r="AI1329" s="173"/>
      <c r="AJ1329" s="189"/>
      <c r="AK1329" s="173"/>
      <c r="AL1329" s="317"/>
      <c r="AQ1329" s="131"/>
      <c r="AU1329" s="317"/>
      <c r="AV1329" s="390"/>
      <c r="AW1329" s="153">
        <f t="shared" ca="1" si="25"/>
        <v>46</v>
      </c>
    </row>
    <row r="1330" spans="1:49" ht="45" customHeight="1" x14ac:dyDescent="0.2">
      <c r="A1330" s="245"/>
      <c r="B1330" s="183" t="s">
        <v>55</v>
      </c>
      <c r="C1330" s="136" t="s">
        <v>3536</v>
      </c>
      <c r="D1330" s="131" t="s">
        <v>3537</v>
      </c>
      <c r="E1330" s="175" t="s">
        <v>71</v>
      </c>
      <c r="F1330" s="153" t="s">
        <v>425</v>
      </c>
      <c r="G1330" s="131" t="s">
        <v>3538</v>
      </c>
      <c r="H1330" s="175" t="s">
        <v>59</v>
      </c>
      <c r="I1330" s="183" t="s">
        <v>3539</v>
      </c>
      <c r="J1330" s="173">
        <v>1</v>
      </c>
      <c r="L1330" s="339">
        <v>1</v>
      </c>
      <c r="M1330" s="183">
        <v>1043</v>
      </c>
      <c r="N1330" s="153">
        <v>1981</v>
      </c>
      <c r="O1330" s="216">
        <v>29111</v>
      </c>
      <c r="P1330" s="163" t="s">
        <v>3540</v>
      </c>
      <c r="Q1330" s="216" t="s">
        <v>1430</v>
      </c>
      <c r="R1330" s="153">
        <v>1980</v>
      </c>
      <c r="S1330" s="183" t="s">
        <v>243</v>
      </c>
      <c r="T1330" s="184"/>
      <c r="U1330" s="189"/>
      <c r="V1330" s="125"/>
      <c r="W1330" s="352" t="s">
        <v>70</v>
      </c>
      <c r="X1330" s="216" t="s">
        <v>64</v>
      </c>
      <c r="Y1330" s="216" t="s">
        <v>65</v>
      </c>
      <c r="Z1330" s="129" t="s">
        <v>66</v>
      </c>
      <c r="AI1330" s="173"/>
      <c r="AJ1330" s="216">
        <v>43440</v>
      </c>
      <c r="AK1330" s="173">
        <v>2010</v>
      </c>
      <c r="AL1330" s="317"/>
      <c r="AQ1330" s="131"/>
      <c r="AU1330" s="317"/>
      <c r="AV1330" s="390"/>
      <c r="AW1330" s="153">
        <f t="shared" ca="1" si="25"/>
        <v>45</v>
      </c>
    </row>
    <row r="1331" spans="1:49" ht="45" customHeight="1" x14ac:dyDescent="0.2">
      <c r="A1331" s="245"/>
      <c r="B1331" s="183" t="s">
        <v>55</v>
      </c>
      <c r="C1331" s="136" t="s">
        <v>3541</v>
      </c>
      <c r="D1331" s="131" t="s">
        <v>3542</v>
      </c>
      <c r="E1331" s="175" t="s">
        <v>91</v>
      </c>
      <c r="F1331" s="153" t="s">
        <v>92</v>
      </c>
      <c r="G1331" s="131" t="s">
        <v>2649</v>
      </c>
      <c r="H1331" s="175" t="s">
        <v>65</v>
      </c>
      <c r="I1331" s="183" t="s">
        <v>3543</v>
      </c>
      <c r="J1331" s="173">
        <v>1</v>
      </c>
      <c r="L1331" s="339">
        <v>1</v>
      </c>
      <c r="M1331" s="183">
        <v>1044</v>
      </c>
      <c r="N1331" s="153">
        <v>1981</v>
      </c>
      <c r="O1331" s="216">
        <v>29040</v>
      </c>
      <c r="P1331" s="163" t="s">
        <v>3544</v>
      </c>
      <c r="Q1331" s="216" t="s">
        <v>1430</v>
      </c>
      <c r="R1331" s="153">
        <v>1980</v>
      </c>
      <c r="S1331" s="183" t="s">
        <v>243</v>
      </c>
      <c r="T1331" s="184"/>
      <c r="U1331" s="189"/>
      <c r="V1331" s="125"/>
      <c r="W1331" s="352" t="s">
        <v>70</v>
      </c>
      <c r="X1331" s="216" t="s">
        <v>64</v>
      </c>
      <c r="Y1331" s="216" t="s">
        <v>65</v>
      </c>
      <c r="Z1331" s="129"/>
      <c r="AI1331" s="173"/>
      <c r="AJ1331" s="237">
        <v>41928</v>
      </c>
      <c r="AK1331" s="173">
        <v>2010</v>
      </c>
      <c r="AL1331" s="317"/>
      <c r="AQ1331" s="131"/>
      <c r="AU1331" s="317" t="s">
        <v>3303</v>
      </c>
      <c r="AV1331" s="390"/>
      <c r="AW1331" s="153">
        <f t="shared" ca="1" si="25"/>
        <v>45</v>
      </c>
    </row>
    <row r="1332" spans="1:49" ht="45" customHeight="1" x14ac:dyDescent="0.2">
      <c r="A1332" s="245"/>
      <c r="B1332" s="183" t="s">
        <v>55</v>
      </c>
      <c r="C1332" s="136" t="s">
        <v>3545</v>
      </c>
      <c r="E1332" s="175" t="s">
        <v>91</v>
      </c>
      <c r="F1332" s="153" t="s">
        <v>92</v>
      </c>
      <c r="G1332" s="131" t="s">
        <v>786</v>
      </c>
      <c r="H1332" s="175" t="s">
        <v>65</v>
      </c>
      <c r="I1332" s="203" t="s">
        <v>3546</v>
      </c>
      <c r="J1332" s="173">
        <v>1</v>
      </c>
      <c r="L1332" s="339">
        <v>1</v>
      </c>
      <c r="M1332" s="183">
        <v>1045</v>
      </c>
      <c r="N1332" s="153">
        <v>1981</v>
      </c>
      <c r="P1332" s="163"/>
      <c r="R1332" s="153">
        <v>1980</v>
      </c>
      <c r="S1332" s="183" t="s">
        <v>243</v>
      </c>
      <c r="T1332" s="184"/>
      <c r="U1332" s="189"/>
      <c r="V1332" s="125"/>
      <c r="W1332" s="352" t="s">
        <v>70</v>
      </c>
      <c r="X1332" s="216" t="s">
        <v>64</v>
      </c>
      <c r="Y1332" s="216" t="s">
        <v>65</v>
      </c>
      <c r="Z1332" s="129"/>
      <c r="AI1332" s="173"/>
      <c r="AJ1332" s="237">
        <v>31243</v>
      </c>
      <c r="AK1332" s="173">
        <v>1980</v>
      </c>
      <c r="AL1332" s="317" t="s">
        <v>3547</v>
      </c>
      <c r="AQ1332" s="131"/>
      <c r="AU1332" s="317"/>
      <c r="AV1332" s="390"/>
      <c r="AW1332" s="153">
        <f t="shared" ca="1" si="25"/>
        <v>45</v>
      </c>
    </row>
    <row r="1333" spans="1:49" ht="45" customHeight="1" x14ac:dyDescent="0.2">
      <c r="A1333" s="245"/>
      <c r="B1333" s="183" t="s">
        <v>55</v>
      </c>
      <c r="C1333" s="136" t="s">
        <v>1665</v>
      </c>
      <c r="E1333" s="175" t="s">
        <v>91</v>
      </c>
      <c r="F1333" s="153" t="s">
        <v>92</v>
      </c>
      <c r="G1333" s="131" t="s">
        <v>3548</v>
      </c>
      <c r="H1333" s="175" t="s">
        <v>59</v>
      </c>
      <c r="I1333" s="183" t="s">
        <v>3549</v>
      </c>
      <c r="J1333" s="173">
        <v>1</v>
      </c>
      <c r="L1333" s="339">
        <v>1</v>
      </c>
      <c r="M1333" s="183">
        <v>1046</v>
      </c>
      <c r="N1333" s="153">
        <v>1981</v>
      </c>
      <c r="P1333" s="163"/>
      <c r="R1333" s="153">
        <v>1980</v>
      </c>
      <c r="S1333" s="183" t="s">
        <v>243</v>
      </c>
      <c r="T1333" s="184"/>
      <c r="U1333" s="189"/>
      <c r="V1333" s="125"/>
      <c r="W1333" s="352" t="s">
        <v>70</v>
      </c>
      <c r="X1333" s="216" t="s">
        <v>64</v>
      </c>
      <c r="Y1333" s="216" t="s">
        <v>65</v>
      </c>
      <c r="Z1333" s="129"/>
      <c r="AI1333" s="173"/>
      <c r="AJ1333" s="237">
        <v>32244</v>
      </c>
      <c r="AK1333" s="173">
        <v>1980</v>
      </c>
      <c r="AL1333" s="317"/>
      <c r="AQ1333" s="131"/>
      <c r="AU1333" s="317"/>
      <c r="AV1333" s="390"/>
      <c r="AW1333" s="153">
        <f t="shared" ca="1" si="25"/>
        <v>45</v>
      </c>
    </row>
    <row r="1334" spans="1:49" ht="45" customHeight="1" x14ac:dyDescent="0.2">
      <c r="A1334" s="245"/>
      <c r="B1334" s="183" t="s">
        <v>55</v>
      </c>
      <c r="C1334" s="136" t="s">
        <v>3550</v>
      </c>
      <c r="D1334" s="131" t="s">
        <v>3551</v>
      </c>
      <c r="E1334" s="253" t="s">
        <v>56</v>
      </c>
      <c r="F1334" s="157" t="s">
        <v>57</v>
      </c>
      <c r="G1334" s="156" t="s">
        <v>464</v>
      </c>
      <c r="H1334" s="253" t="s">
        <v>76</v>
      </c>
      <c r="I1334" s="185" t="s">
        <v>3552</v>
      </c>
      <c r="J1334" s="173">
        <v>1</v>
      </c>
      <c r="K1334" s="326" t="s">
        <v>61</v>
      </c>
      <c r="L1334" s="339">
        <v>1</v>
      </c>
      <c r="M1334" s="183">
        <v>1047</v>
      </c>
      <c r="N1334" s="153">
        <v>1981</v>
      </c>
      <c r="P1334" s="163"/>
      <c r="R1334" s="153">
        <v>1980</v>
      </c>
      <c r="S1334" s="183" t="s">
        <v>62</v>
      </c>
      <c r="T1334" s="184"/>
      <c r="U1334" s="189"/>
      <c r="V1334" s="125"/>
      <c r="W1334" s="318" t="s">
        <v>3553</v>
      </c>
      <c r="X1334" s="283" t="s">
        <v>64</v>
      </c>
      <c r="Y1334" s="283" t="s">
        <v>65</v>
      </c>
      <c r="Z1334" s="351"/>
      <c r="AA1334" s="214"/>
      <c r="AB1334" s="215"/>
      <c r="AC1334" s="215">
        <v>30455</v>
      </c>
      <c r="AD1334" s="216"/>
      <c r="AE1334" s="173">
        <v>1982</v>
      </c>
      <c r="AF1334" s="173">
        <v>98</v>
      </c>
      <c r="AG1334" s="173">
        <v>1983</v>
      </c>
      <c r="AH1334" s="173">
        <v>1980</v>
      </c>
      <c r="AI1334" s="173"/>
      <c r="AJ1334" s="189"/>
      <c r="AK1334" s="173"/>
      <c r="AL1334" s="317"/>
      <c r="AM1334" s="175" t="s">
        <v>67</v>
      </c>
      <c r="AO1334" s="153" t="s">
        <v>108</v>
      </c>
      <c r="AP1334" s="153" t="s">
        <v>81</v>
      </c>
      <c r="AQ1334" s="131" t="s">
        <v>81</v>
      </c>
      <c r="AR1334" s="175" t="s">
        <v>81</v>
      </c>
      <c r="AT1334" s="153">
        <v>2022</v>
      </c>
      <c r="AU1334" s="317" t="s">
        <v>7847</v>
      </c>
      <c r="AV1334" s="390"/>
      <c r="AW1334" s="153">
        <f t="shared" ca="1" si="25"/>
        <v>45</v>
      </c>
    </row>
    <row r="1335" spans="1:49" ht="45" customHeight="1" outlineLevel="1" collapsed="1" x14ac:dyDescent="0.2">
      <c r="A1335" s="245"/>
      <c r="B1335" s="183" t="s">
        <v>55</v>
      </c>
      <c r="C1335" s="136" t="s">
        <v>3554</v>
      </c>
      <c r="E1335" s="175" t="s">
        <v>91</v>
      </c>
      <c r="F1335" s="153" t="s">
        <v>916</v>
      </c>
      <c r="G1335" s="131" t="s">
        <v>1024</v>
      </c>
      <c r="H1335" s="175" t="s">
        <v>59</v>
      </c>
      <c r="I1335" s="183" t="s">
        <v>1042</v>
      </c>
      <c r="J1335" s="173">
        <v>1</v>
      </c>
      <c r="K1335" s="326"/>
      <c r="L1335" s="339">
        <v>1</v>
      </c>
      <c r="M1335" s="183">
        <v>1048</v>
      </c>
      <c r="N1335" s="153">
        <v>1981</v>
      </c>
      <c r="P1335" s="163"/>
      <c r="R1335" s="153">
        <v>1980</v>
      </c>
      <c r="S1335" s="183" t="s">
        <v>243</v>
      </c>
      <c r="T1335" s="184"/>
      <c r="U1335" s="189"/>
      <c r="V1335" s="125"/>
      <c r="W1335" s="352" t="s">
        <v>70</v>
      </c>
      <c r="X1335" s="216" t="s">
        <v>64</v>
      </c>
      <c r="Y1335" s="216" t="s">
        <v>65</v>
      </c>
      <c r="Z1335" s="129" t="s">
        <v>66</v>
      </c>
      <c r="AA1335" s="214"/>
      <c r="AB1335" s="215"/>
      <c r="AC1335" s="215"/>
      <c r="AD1335" s="216"/>
      <c r="AI1335" s="173"/>
      <c r="AJ1335" s="237">
        <v>31632</v>
      </c>
      <c r="AK1335" s="173">
        <v>1980</v>
      </c>
      <c r="AL1335" s="317"/>
      <c r="AQ1335" s="131"/>
      <c r="AU1335" s="317"/>
      <c r="AV1335" s="390"/>
      <c r="AW1335" s="153">
        <f t="shared" ca="1" si="25"/>
        <v>45</v>
      </c>
    </row>
    <row r="1336" spans="1:49" ht="45" customHeight="1" outlineLevel="1" x14ac:dyDescent="0.2">
      <c r="A1336" s="245"/>
      <c r="B1336" s="183" t="s">
        <v>55</v>
      </c>
      <c r="C1336" s="136" t="s">
        <v>3555</v>
      </c>
      <c r="E1336" s="175" t="s">
        <v>91</v>
      </c>
      <c r="F1336" s="153" t="s">
        <v>916</v>
      </c>
      <c r="G1336" s="131" t="s">
        <v>3556</v>
      </c>
      <c r="H1336" s="175" t="s">
        <v>503</v>
      </c>
      <c r="I1336" s="183" t="s">
        <v>3557</v>
      </c>
      <c r="J1336" s="173">
        <v>1</v>
      </c>
      <c r="K1336" s="326"/>
      <c r="L1336" s="339">
        <v>1</v>
      </c>
      <c r="M1336" s="183">
        <v>1049</v>
      </c>
      <c r="N1336" s="153">
        <v>1981</v>
      </c>
      <c r="P1336" s="163"/>
      <c r="R1336" s="153">
        <v>1980</v>
      </c>
      <c r="S1336" s="183" t="s">
        <v>243</v>
      </c>
      <c r="T1336" s="184"/>
      <c r="U1336" s="189"/>
      <c r="V1336" s="125"/>
      <c r="W1336" s="352" t="s">
        <v>70</v>
      </c>
      <c r="X1336" s="216" t="s">
        <v>499</v>
      </c>
      <c r="Y1336" s="216" t="s">
        <v>506</v>
      </c>
      <c r="Z1336" s="129"/>
      <c r="AA1336" s="214"/>
      <c r="AB1336" s="215"/>
      <c r="AC1336" s="215"/>
      <c r="AD1336" s="216"/>
      <c r="AI1336" s="173"/>
      <c r="AJ1336" s="237">
        <v>31888</v>
      </c>
      <c r="AK1336" s="173">
        <v>1980</v>
      </c>
      <c r="AL1336" s="317"/>
      <c r="AQ1336" s="131"/>
      <c r="AU1336" s="317" t="s">
        <v>3558</v>
      </c>
      <c r="AV1336" s="390"/>
      <c r="AW1336" s="153">
        <f t="shared" ca="1" si="25"/>
        <v>45</v>
      </c>
    </row>
    <row r="1337" spans="1:49" ht="45" customHeight="1" outlineLevel="1" x14ac:dyDescent="0.2">
      <c r="A1337" s="245"/>
      <c r="B1337" s="183" t="s">
        <v>55</v>
      </c>
      <c r="C1337" s="136" t="s">
        <v>3559</v>
      </c>
      <c r="D1337" s="131" t="s">
        <v>3560</v>
      </c>
      <c r="E1337" s="175" t="s">
        <v>1055</v>
      </c>
      <c r="F1337" s="153" t="s">
        <v>1056</v>
      </c>
      <c r="G1337" s="131" t="s">
        <v>1970</v>
      </c>
      <c r="H1337" s="175" t="s">
        <v>503</v>
      </c>
      <c r="I1337" s="183" t="s">
        <v>3561</v>
      </c>
      <c r="J1337" s="173">
        <v>1</v>
      </c>
      <c r="K1337" s="326"/>
      <c r="L1337" s="339">
        <v>1</v>
      </c>
      <c r="M1337" s="183">
        <v>1050</v>
      </c>
      <c r="N1337" s="153">
        <v>1981</v>
      </c>
      <c r="P1337" s="163"/>
      <c r="R1337" s="153">
        <v>1980</v>
      </c>
      <c r="S1337" s="183" t="s">
        <v>243</v>
      </c>
      <c r="T1337" s="184"/>
      <c r="U1337" s="189"/>
      <c r="V1337" s="125"/>
      <c r="W1337" s="352" t="s">
        <v>70</v>
      </c>
      <c r="X1337" s="216" t="s">
        <v>499</v>
      </c>
      <c r="Y1337" s="216" t="s">
        <v>506</v>
      </c>
      <c r="Z1337" s="129"/>
      <c r="AA1337" s="214"/>
      <c r="AB1337" s="215"/>
      <c r="AC1337" s="215"/>
      <c r="AD1337" s="216"/>
      <c r="AI1337" s="173"/>
      <c r="AJ1337" s="237">
        <v>40997</v>
      </c>
      <c r="AK1337" s="173">
        <v>2010</v>
      </c>
      <c r="AL1337" s="317"/>
      <c r="AQ1337" s="131"/>
      <c r="AU1337" s="317"/>
      <c r="AV1337" s="390"/>
      <c r="AW1337" s="153">
        <f t="shared" ca="1" si="25"/>
        <v>45</v>
      </c>
    </row>
    <row r="1338" spans="1:49" ht="45" customHeight="1" outlineLevel="1" x14ac:dyDescent="0.2">
      <c r="A1338" s="245"/>
      <c r="B1338" s="183" t="s">
        <v>55</v>
      </c>
      <c r="C1338" s="136" t="s">
        <v>3562</v>
      </c>
      <c r="E1338" s="175" t="s">
        <v>91</v>
      </c>
      <c r="F1338" s="153" t="s">
        <v>92</v>
      </c>
      <c r="G1338" s="131" t="s">
        <v>1049</v>
      </c>
      <c r="H1338" s="175" t="s">
        <v>292</v>
      </c>
      <c r="I1338" s="190" t="s">
        <v>3563</v>
      </c>
      <c r="J1338" s="173">
        <v>1</v>
      </c>
      <c r="K1338" s="326"/>
      <c r="L1338" s="339">
        <v>1</v>
      </c>
      <c r="M1338" s="183">
        <v>1051</v>
      </c>
      <c r="N1338" s="153">
        <v>1981</v>
      </c>
      <c r="P1338" s="163"/>
      <c r="R1338" s="153">
        <v>1980</v>
      </c>
      <c r="S1338" s="183" t="s">
        <v>243</v>
      </c>
      <c r="T1338" s="184"/>
      <c r="U1338" s="189"/>
      <c r="V1338" s="125"/>
      <c r="W1338" s="352" t="s">
        <v>70</v>
      </c>
      <c r="X1338" s="216" t="s">
        <v>64</v>
      </c>
      <c r="Y1338" s="216" t="s">
        <v>292</v>
      </c>
      <c r="Z1338" s="129"/>
      <c r="AA1338" s="214"/>
      <c r="AB1338" s="215"/>
      <c r="AC1338" s="215"/>
      <c r="AD1338" s="216"/>
      <c r="AI1338" s="173"/>
      <c r="AJ1338" s="237">
        <v>37623</v>
      </c>
      <c r="AK1338" s="173">
        <v>2000</v>
      </c>
      <c r="AL1338" s="317" t="s">
        <v>3564</v>
      </c>
      <c r="AQ1338" s="131"/>
      <c r="AU1338" s="317"/>
      <c r="AV1338" s="390"/>
      <c r="AW1338" s="153">
        <f t="shared" ca="1" si="25"/>
        <v>45</v>
      </c>
    </row>
    <row r="1339" spans="1:49" ht="45" customHeight="1" outlineLevel="1" collapsed="1" x14ac:dyDescent="0.2">
      <c r="A1339" s="245"/>
      <c r="B1339" s="183" t="s">
        <v>55</v>
      </c>
      <c r="E1339" s="318" t="s">
        <v>71</v>
      </c>
      <c r="F1339" s="154" t="s">
        <v>425</v>
      </c>
      <c r="G1339" s="418" t="s">
        <v>3565</v>
      </c>
      <c r="H1339" s="318" t="s">
        <v>65</v>
      </c>
      <c r="I1339" s="202" t="s">
        <v>3566</v>
      </c>
      <c r="J1339" s="173">
        <v>1</v>
      </c>
      <c r="K1339" s="326" t="s">
        <v>61</v>
      </c>
      <c r="L1339" s="339">
        <v>1</v>
      </c>
      <c r="M1339" s="183">
        <v>1052</v>
      </c>
      <c r="N1339" s="153">
        <v>1981</v>
      </c>
      <c r="P1339" s="163"/>
      <c r="R1339" s="153">
        <v>1980</v>
      </c>
      <c r="S1339" s="183" t="s">
        <v>62</v>
      </c>
      <c r="T1339" s="184"/>
      <c r="U1339" s="189"/>
      <c r="V1339" s="125"/>
      <c r="W1339" s="318" t="s">
        <v>3567</v>
      </c>
      <c r="X1339" s="283" t="s">
        <v>64</v>
      </c>
      <c r="Y1339" s="283" t="s">
        <v>65</v>
      </c>
      <c r="Z1339" s="351"/>
      <c r="AA1339" s="214"/>
      <c r="AB1339" s="215"/>
      <c r="AC1339" s="215">
        <v>30732</v>
      </c>
      <c r="AD1339" s="216"/>
      <c r="AE1339" s="173">
        <v>1983</v>
      </c>
      <c r="AF1339" s="173">
        <v>101</v>
      </c>
      <c r="AG1339" s="173">
        <v>1984</v>
      </c>
      <c r="AH1339" s="173">
        <v>1980</v>
      </c>
      <c r="AI1339" s="173"/>
      <c r="AJ1339" s="189"/>
      <c r="AK1339" s="173"/>
      <c r="AL1339" s="317"/>
      <c r="AM1339" s="175" t="s">
        <v>67</v>
      </c>
      <c r="AQ1339" s="131"/>
      <c r="AU1339" s="317"/>
      <c r="AV1339" s="390"/>
      <c r="AW1339" s="153">
        <f t="shared" ca="1" si="25"/>
        <v>45</v>
      </c>
    </row>
    <row r="1340" spans="1:49" ht="45" customHeight="1" outlineLevel="1" x14ac:dyDescent="0.2">
      <c r="A1340" s="245"/>
      <c r="B1340" s="183" t="s">
        <v>55</v>
      </c>
      <c r="E1340" s="175" t="s">
        <v>56</v>
      </c>
      <c r="F1340" s="153" t="s">
        <v>559</v>
      </c>
      <c r="G1340" s="131" t="s">
        <v>560</v>
      </c>
      <c r="H1340" s="175" t="s">
        <v>65</v>
      </c>
      <c r="I1340" s="183" t="s">
        <v>3568</v>
      </c>
      <c r="J1340" s="173">
        <v>1</v>
      </c>
      <c r="K1340" s="326" t="s">
        <v>61</v>
      </c>
      <c r="L1340" s="339">
        <v>1</v>
      </c>
      <c r="M1340" s="183">
        <v>1053</v>
      </c>
      <c r="N1340" s="153">
        <v>1981</v>
      </c>
      <c r="P1340" s="163"/>
      <c r="R1340" s="153">
        <v>1980</v>
      </c>
      <c r="S1340" s="183" t="s">
        <v>62</v>
      </c>
      <c r="T1340" s="184"/>
      <c r="U1340" s="189"/>
      <c r="V1340" s="125"/>
      <c r="W1340" s="352" t="s">
        <v>3569</v>
      </c>
      <c r="X1340" s="216" t="s">
        <v>64</v>
      </c>
      <c r="Y1340" s="216" t="s">
        <v>65</v>
      </c>
      <c r="Z1340" s="129"/>
      <c r="AA1340" s="214"/>
      <c r="AB1340" s="215">
        <v>30831</v>
      </c>
      <c r="AC1340" s="215"/>
      <c r="AD1340" s="153"/>
      <c r="AE1340" s="173">
        <v>1983</v>
      </c>
      <c r="AF1340" s="173">
        <v>103</v>
      </c>
      <c r="AG1340" s="173">
        <v>1984</v>
      </c>
      <c r="AH1340" s="173">
        <v>1980</v>
      </c>
      <c r="AI1340" s="173"/>
      <c r="AJ1340" s="189"/>
      <c r="AK1340" s="173"/>
      <c r="AL1340" s="317"/>
      <c r="AM1340" s="175" t="s">
        <v>67</v>
      </c>
      <c r="AN1340" s="153" t="s">
        <v>81</v>
      </c>
      <c r="AO1340" s="153" t="s">
        <v>108</v>
      </c>
      <c r="AP1340" s="153" t="s">
        <v>81</v>
      </c>
      <c r="AQ1340" s="131"/>
      <c r="AR1340" s="175" t="s">
        <v>81</v>
      </c>
      <c r="AT1340" s="153">
        <v>2014</v>
      </c>
      <c r="AU1340" s="317" t="s">
        <v>7855</v>
      </c>
      <c r="AV1340" s="390"/>
      <c r="AW1340" s="153">
        <f t="shared" ca="1" si="25"/>
        <v>45</v>
      </c>
    </row>
    <row r="1341" spans="1:49" ht="45" customHeight="1" outlineLevel="1" collapsed="1" x14ac:dyDescent="0.2">
      <c r="A1341" s="245"/>
      <c r="B1341" s="183" t="s">
        <v>55</v>
      </c>
      <c r="E1341" s="175" t="s">
        <v>71</v>
      </c>
      <c r="F1341" s="153" t="s">
        <v>224</v>
      </c>
      <c r="G1341" s="131" t="s">
        <v>228</v>
      </c>
      <c r="H1341" s="175" t="s">
        <v>65</v>
      </c>
      <c r="I1341" s="183" t="s">
        <v>3570</v>
      </c>
      <c r="J1341" s="173">
        <v>1</v>
      </c>
      <c r="K1341" s="326" t="s">
        <v>61</v>
      </c>
      <c r="L1341" s="339">
        <v>1</v>
      </c>
      <c r="M1341" s="183">
        <v>1054</v>
      </c>
      <c r="N1341" s="153">
        <v>1982</v>
      </c>
      <c r="P1341" s="163"/>
      <c r="R1341" s="153">
        <v>1980</v>
      </c>
      <c r="S1341" s="183" t="s">
        <v>62</v>
      </c>
      <c r="T1341" s="184"/>
      <c r="U1341" s="189"/>
      <c r="V1341" s="125"/>
      <c r="W1341" s="352" t="s">
        <v>3571</v>
      </c>
      <c r="X1341" s="216" t="s">
        <v>64</v>
      </c>
      <c r="Y1341" s="216" t="s">
        <v>65</v>
      </c>
      <c r="Z1341" s="129"/>
      <c r="AA1341" s="214"/>
      <c r="AB1341" s="215">
        <v>30896</v>
      </c>
      <c r="AC1341" s="215"/>
      <c r="AD1341" s="153"/>
      <c r="AE1341" s="173">
        <v>1984</v>
      </c>
      <c r="AF1341" s="173">
        <v>106</v>
      </c>
      <c r="AG1341" s="173">
        <v>1984</v>
      </c>
      <c r="AH1341" s="173">
        <v>1980</v>
      </c>
      <c r="AI1341" s="173"/>
      <c r="AJ1341" s="189"/>
      <c r="AK1341" s="173"/>
      <c r="AL1341" s="317" t="s">
        <v>3572</v>
      </c>
      <c r="AM1341" s="175" t="s">
        <v>67</v>
      </c>
      <c r="AO1341" s="153" t="s">
        <v>67</v>
      </c>
      <c r="AP1341" s="153" t="s">
        <v>112</v>
      </c>
      <c r="AQ1341" s="131" t="s">
        <v>112</v>
      </c>
      <c r="AU1341" s="317"/>
      <c r="AV1341" s="390"/>
      <c r="AW1341" s="153">
        <f t="shared" ca="1" si="25"/>
        <v>44</v>
      </c>
    </row>
    <row r="1342" spans="1:49" ht="45" customHeight="1" outlineLevel="1" x14ac:dyDescent="0.2">
      <c r="A1342" s="245"/>
      <c r="B1342" s="183" t="s">
        <v>55</v>
      </c>
      <c r="D1342" s="131" t="s">
        <v>3573</v>
      </c>
      <c r="E1342" s="175" t="s">
        <v>688</v>
      </c>
      <c r="F1342" s="153" t="s">
        <v>1460</v>
      </c>
      <c r="G1342" s="131" t="s">
        <v>3574</v>
      </c>
      <c r="H1342" s="175" t="s">
        <v>65</v>
      </c>
      <c r="I1342" s="183" t="s">
        <v>3575</v>
      </c>
      <c r="J1342" s="173">
        <v>1</v>
      </c>
      <c r="K1342" s="327" t="s">
        <v>61</v>
      </c>
      <c r="L1342" s="339">
        <v>1</v>
      </c>
      <c r="M1342" s="183">
        <v>1055</v>
      </c>
      <c r="N1342" s="153">
        <v>1981</v>
      </c>
      <c r="P1342" s="163"/>
      <c r="R1342" s="153">
        <v>1980</v>
      </c>
      <c r="S1342" s="183" t="s">
        <v>62</v>
      </c>
      <c r="T1342" s="184"/>
      <c r="U1342" s="189"/>
      <c r="V1342" s="125"/>
      <c r="W1342" s="352" t="s">
        <v>3576</v>
      </c>
      <c r="X1342" s="216" t="s">
        <v>64</v>
      </c>
      <c r="Y1342" s="216" t="s">
        <v>65</v>
      </c>
      <c r="Z1342" s="129"/>
      <c r="AA1342" s="214"/>
      <c r="AB1342" s="215">
        <v>42527</v>
      </c>
      <c r="AC1342" s="215"/>
      <c r="AD1342" s="153"/>
      <c r="AE1342" s="173">
        <v>2015</v>
      </c>
      <c r="AF1342" s="173">
        <v>81</v>
      </c>
      <c r="AG1342" s="173">
        <v>2016</v>
      </c>
      <c r="AH1342" s="173">
        <v>2010</v>
      </c>
      <c r="AI1342" s="173"/>
      <c r="AJ1342" s="189"/>
      <c r="AK1342" s="173"/>
      <c r="AL1342" s="317" t="s">
        <v>3577</v>
      </c>
      <c r="AM1342" s="175" t="s">
        <v>67</v>
      </c>
      <c r="AQ1342" s="131"/>
      <c r="AU1342" s="317"/>
      <c r="AV1342" s="390"/>
      <c r="AW1342" s="153">
        <f t="shared" ca="1" si="25"/>
        <v>45</v>
      </c>
    </row>
    <row r="1343" spans="1:49" ht="45" customHeight="1" outlineLevel="1" collapsed="1" x14ac:dyDescent="0.2">
      <c r="A1343" s="245"/>
      <c r="B1343" s="183" t="s">
        <v>55</v>
      </c>
      <c r="D1343" s="131" t="s">
        <v>3573</v>
      </c>
      <c r="E1343" s="175" t="s">
        <v>688</v>
      </c>
      <c r="F1343" s="153" t="s">
        <v>1460</v>
      </c>
      <c r="G1343" s="131" t="s">
        <v>3578</v>
      </c>
      <c r="H1343" s="175" t="s">
        <v>65</v>
      </c>
      <c r="I1343" s="183" t="s">
        <v>3575</v>
      </c>
      <c r="J1343" s="173">
        <v>1</v>
      </c>
      <c r="K1343" s="327" t="s">
        <v>61</v>
      </c>
      <c r="L1343" s="339">
        <v>0</v>
      </c>
      <c r="M1343" s="183">
        <v>1055</v>
      </c>
      <c r="N1343" s="153">
        <v>1981</v>
      </c>
      <c r="P1343" s="163"/>
      <c r="R1343" s="153">
        <v>1980</v>
      </c>
      <c r="S1343" s="183" t="s">
        <v>62</v>
      </c>
      <c r="T1343" s="184"/>
      <c r="U1343" s="189"/>
      <c r="V1343" s="125"/>
      <c r="W1343" s="352" t="s">
        <v>3579</v>
      </c>
      <c r="X1343" s="216" t="s">
        <v>64</v>
      </c>
      <c r="Y1343" s="216" t="s">
        <v>65</v>
      </c>
      <c r="Z1343" s="129"/>
      <c r="AA1343" s="214"/>
      <c r="AB1343" s="215">
        <v>42527</v>
      </c>
      <c r="AC1343" s="215"/>
      <c r="AD1343" s="153"/>
      <c r="AE1343" s="173">
        <v>2015</v>
      </c>
      <c r="AF1343" s="173">
        <v>81</v>
      </c>
      <c r="AG1343" s="173">
        <v>2016</v>
      </c>
      <c r="AH1343" s="173">
        <v>2010</v>
      </c>
      <c r="AI1343" s="173"/>
      <c r="AJ1343" s="189"/>
      <c r="AK1343" s="173"/>
      <c r="AL1343" s="317" t="s">
        <v>3577</v>
      </c>
      <c r="AM1343" s="175" t="s">
        <v>67</v>
      </c>
      <c r="AQ1343" s="131"/>
      <c r="AU1343" s="317"/>
      <c r="AV1343" s="390"/>
      <c r="AW1343" s="153">
        <f t="shared" ca="1" si="25"/>
        <v>45</v>
      </c>
    </row>
    <row r="1344" spans="1:49" ht="45" customHeight="1" outlineLevel="1" x14ac:dyDescent="0.2">
      <c r="A1344" s="245"/>
      <c r="B1344" s="183" t="s">
        <v>198</v>
      </c>
      <c r="C1344" s="136" t="s">
        <v>3580</v>
      </c>
      <c r="D1344" s="131" t="s">
        <v>3581</v>
      </c>
      <c r="E1344" s="175" t="s">
        <v>56</v>
      </c>
      <c r="F1344" s="153" t="s">
        <v>148</v>
      </c>
      <c r="G1344" s="131" t="s">
        <v>217</v>
      </c>
      <c r="H1344" s="175" t="s">
        <v>487</v>
      </c>
      <c r="I1344" s="183" t="s">
        <v>3582</v>
      </c>
      <c r="J1344" s="173">
        <v>1</v>
      </c>
      <c r="K1344" s="327"/>
      <c r="L1344" s="339">
        <v>1</v>
      </c>
      <c r="M1344" s="183">
        <v>1056</v>
      </c>
      <c r="N1344" s="153">
        <v>1982</v>
      </c>
      <c r="O1344" s="216">
        <v>29957</v>
      </c>
      <c r="P1344" s="163" t="s">
        <v>3583</v>
      </c>
      <c r="Q1344" s="216" t="s">
        <v>1430</v>
      </c>
      <c r="R1344" s="153">
        <v>1980</v>
      </c>
      <c r="S1344" s="183" t="s">
        <v>288</v>
      </c>
      <c r="T1344" s="184"/>
      <c r="U1344" s="189"/>
      <c r="V1344" s="125"/>
      <c r="W1344" s="255" t="s">
        <v>70</v>
      </c>
      <c r="X1344" s="216" t="s">
        <v>64</v>
      </c>
      <c r="Y1344" s="216" t="s">
        <v>518</v>
      </c>
      <c r="Z1344" s="129"/>
      <c r="AA1344" s="214"/>
      <c r="AB1344" s="215"/>
      <c r="AC1344" s="215"/>
      <c r="AD1344" s="153"/>
      <c r="AI1344" s="173"/>
      <c r="AJ1344" s="189"/>
      <c r="AK1344" s="173"/>
      <c r="AL1344" s="317"/>
      <c r="AQ1344" s="131"/>
      <c r="AU1344" s="317"/>
      <c r="AV1344" s="390"/>
      <c r="AW1344" s="153">
        <f t="shared" ca="1" si="25"/>
        <v>44</v>
      </c>
    </row>
    <row r="1345" spans="1:49" ht="45" customHeight="1" outlineLevel="1" x14ac:dyDescent="0.2">
      <c r="A1345" s="245"/>
      <c r="B1345" s="183" t="s">
        <v>55</v>
      </c>
      <c r="E1345" s="175" t="s">
        <v>71</v>
      </c>
      <c r="F1345" s="153" t="s">
        <v>425</v>
      </c>
      <c r="G1345" s="131" t="s">
        <v>426</v>
      </c>
      <c r="H1345" s="175" t="s">
        <v>65</v>
      </c>
      <c r="I1345" s="183" t="s">
        <v>3584</v>
      </c>
      <c r="J1345" s="173">
        <v>1</v>
      </c>
      <c r="K1345" s="326" t="s">
        <v>61</v>
      </c>
      <c r="L1345" s="339">
        <v>1</v>
      </c>
      <c r="M1345" s="183">
        <v>1057</v>
      </c>
      <c r="N1345" s="153">
        <v>1982</v>
      </c>
      <c r="P1345" s="163"/>
      <c r="R1345" s="153">
        <v>1980</v>
      </c>
      <c r="S1345" s="183" t="s">
        <v>62</v>
      </c>
      <c r="T1345" s="184"/>
      <c r="U1345" s="189"/>
      <c r="V1345" s="125"/>
      <c r="W1345" s="352" t="s">
        <v>3585</v>
      </c>
      <c r="X1345" s="216" t="s">
        <v>64</v>
      </c>
      <c r="Y1345" s="216" t="s">
        <v>65</v>
      </c>
      <c r="Z1345" s="129"/>
      <c r="AA1345" s="214"/>
      <c r="AB1345" s="215"/>
      <c r="AC1345" s="215">
        <v>30455</v>
      </c>
      <c r="AD1345" s="216"/>
      <c r="AE1345" s="173">
        <v>1983</v>
      </c>
      <c r="AF1345" s="173">
        <v>99</v>
      </c>
      <c r="AG1345" s="173">
        <v>1983</v>
      </c>
      <c r="AH1345" s="173">
        <v>1980</v>
      </c>
      <c r="AI1345" s="173"/>
      <c r="AJ1345" s="189"/>
      <c r="AK1345" s="173"/>
      <c r="AL1345" s="317"/>
      <c r="AM1345" s="175" t="s">
        <v>67</v>
      </c>
      <c r="AO1345" s="153" t="s">
        <v>144</v>
      </c>
      <c r="AQ1345" s="131" t="s">
        <v>112</v>
      </c>
      <c r="AU1345" s="317" t="s">
        <v>2305</v>
      </c>
      <c r="AV1345" s="390"/>
      <c r="AW1345" s="153">
        <f t="shared" ca="1" si="25"/>
        <v>44</v>
      </c>
    </row>
    <row r="1346" spans="1:49" ht="45" customHeight="1" outlineLevel="1" collapsed="1" x14ac:dyDescent="0.2">
      <c r="A1346" s="245"/>
      <c r="B1346" s="183" t="s">
        <v>55</v>
      </c>
      <c r="C1346" s="136" t="s">
        <v>3586</v>
      </c>
      <c r="D1346" s="131" t="s">
        <v>3587</v>
      </c>
      <c r="E1346" s="175" t="s">
        <v>71</v>
      </c>
      <c r="F1346" s="153" t="s">
        <v>72</v>
      </c>
      <c r="G1346" s="131" t="s">
        <v>77</v>
      </c>
      <c r="H1346" s="175" t="s">
        <v>65</v>
      </c>
      <c r="I1346" s="183" t="s">
        <v>3588</v>
      </c>
      <c r="J1346" s="173">
        <v>1</v>
      </c>
      <c r="K1346" s="326"/>
      <c r="L1346" s="339">
        <v>1</v>
      </c>
      <c r="M1346" s="183">
        <v>1058</v>
      </c>
      <c r="N1346" s="153">
        <v>1982</v>
      </c>
      <c r="O1346" s="216">
        <v>30193</v>
      </c>
      <c r="P1346" s="163" t="s">
        <v>3589</v>
      </c>
      <c r="Q1346" s="216" t="s">
        <v>1430</v>
      </c>
      <c r="R1346" s="153">
        <v>1980</v>
      </c>
      <c r="S1346" s="183" t="s">
        <v>243</v>
      </c>
      <c r="T1346" s="184"/>
      <c r="V1346" s="125"/>
      <c r="W1346" s="352" t="s">
        <v>70</v>
      </c>
      <c r="X1346" s="216" t="s">
        <v>64</v>
      </c>
      <c r="Y1346" s="216" t="s">
        <v>65</v>
      </c>
      <c r="Z1346" s="129"/>
      <c r="AA1346" s="214"/>
      <c r="AB1346" s="215"/>
      <c r="AC1346" s="215"/>
      <c r="AD1346" s="216"/>
      <c r="AI1346" s="173"/>
      <c r="AJ1346" s="216">
        <v>44448</v>
      </c>
      <c r="AK1346" s="173">
        <v>2020</v>
      </c>
      <c r="AL1346" s="317"/>
      <c r="AQ1346" s="131"/>
      <c r="AU1346" s="317"/>
      <c r="AV1346" s="390"/>
      <c r="AW1346" s="153">
        <f t="shared" ca="1" si="25"/>
        <v>44</v>
      </c>
    </row>
    <row r="1347" spans="1:49" ht="45" customHeight="1" outlineLevel="1" x14ac:dyDescent="0.2">
      <c r="A1347" s="245"/>
      <c r="B1347" s="183" t="s">
        <v>55</v>
      </c>
      <c r="C1347" s="136" t="s">
        <v>3590</v>
      </c>
      <c r="E1347" s="175" t="s">
        <v>91</v>
      </c>
      <c r="F1347" s="153" t="s">
        <v>92</v>
      </c>
      <c r="G1347" s="131" t="s">
        <v>93</v>
      </c>
      <c r="H1347" s="175" t="s">
        <v>65</v>
      </c>
      <c r="I1347" s="183" t="s">
        <v>3591</v>
      </c>
      <c r="J1347" s="173">
        <v>1</v>
      </c>
      <c r="K1347" s="326"/>
      <c r="L1347" s="339">
        <v>1</v>
      </c>
      <c r="M1347" s="183">
        <v>1059</v>
      </c>
      <c r="N1347" s="153">
        <v>1982</v>
      </c>
      <c r="P1347" s="163"/>
      <c r="R1347" s="153">
        <v>1980</v>
      </c>
      <c r="S1347" s="183" t="s">
        <v>243</v>
      </c>
      <c r="T1347" s="184"/>
      <c r="U1347" s="189"/>
      <c r="V1347" s="125"/>
      <c r="W1347" s="352" t="s">
        <v>70</v>
      </c>
      <c r="X1347" s="216" t="s">
        <v>64</v>
      </c>
      <c r="Y1347" s="216" t="s">
        <v>65</v>
      </c>
      <c r="Z1347" s="129"/>
      <c r="AA1347" s="214"/>
      <c r="AB1347" s="215"/>
      <c r="AC1347" s="215"/>
      <c r="AD1347" s="216"/>
      <c r="AI1347" s="173"/>
      <c r="AJ1347" s="237">
        <v>32770</v>
      </c>
      <c r="AK1347" s="173">
        <v>1980</v>
      </c>
      <c r="AL1347" s="317"/>
      <c r="AQ1347" s="131"/>
      <c r="AV1347" s="390"/>
      <c r="AW1347" s="153">
        <f t="shared" ca="1" si="25"/>
        <v>44</v>
      </c>
    </row>
    <row r="1348" spans="1:49" ht="45" customHeight="1" outlineLevel="1" x14ac:dyDescent="0.2">
      <c r="A1348" s="245"/>
      <c r="B1348" s="183" t="s">
        <v>55</v>
      </c>
      <c r="D1348" s="131" t="s">
        <v>8086</v>
      </c>
      <c r="E1348" s="175" t="s">
        <v>71</v>
      </c>
      <c r="F1348" s="153" t="s">
        <v>180</v>
      </c>
      <c r="G1348" s="131" t="s">
        <v>3592</v>
      </c>
      <c r="H1348" s="175" t="s">
        <v>292</v>
      </c>
      <c r="I1348" s="183" t="s">
        <v>8087</v>
      </c>
      <c r="J1348" s="173">
        <v>1</v>
      </c>
      <c r="K1348" s="326" t="s">
        <v>61</v>
      </c>
      <c r="L1348" s="339">
        <v>1</v>
      </c>
      <c r="M1348" s="183">
        <v>1060</v>
      </c>
      <c r="N1348" s="153">
        <v>1982</v>
      </c>
      <c r="P1348" s="163"/>
      <c r="R1348" s="153">
        <v>1980</v>
      </c>
      <c r="S1348" s="183" t="s">
        <v>62</v>
      </c>
      <c r="T1348" s="184"/>
      <c r="U1348" s="189"/>
      <c r="V1348" s="125"/>
      <c r="W1348" s="352" t="s">
        <v>3593</v>
      </c>
      <c r="X1348" s="216" t="s">
        <v>499</v>
      </c>
      <c r="Y1348" s="216" t="s">
        <v>506</v>
      </c>
      <c r="Z1348" s="129"/>
      <c r="AA1348" s="214">
        <v>30488</v>
      </c>
      <c r="AB1348" s="215"/>
      <c r="AC1348" s="215"/>
      <c r="AD1348" s="153"/>
      <c r="AE1348" s="173">
        <v>1983</v>
      </c>
      <c r="AF1348" s="173">
        <v>99</v>
      </c>
      <c r="AG1348" s="173">
        <v>1983</v>
      </c>
      <c r="AH1348" s="173">
        <v>1980</v>
      </c>
      <c r="AI1348" s="173"/>
      <c r="AJ1348" s="189"/>
      <c r="AK1348" s="173"/>
      <c r="AL1348" s="317"/>
      <c r="AQ1348" s="131"/>
      <c r="AU1348" s="317"/>
      <c r="AV1348" s="390"/>
      <c r="AW1348" s="153">
        <f t="shared" ca="1" si="25"/>
        <v>44</v>
      </c>
    </row>
    <row r="1349" spans="1:49" ht="45" customHeight="1" outlineLevel="1" x14ac:dyDescent="0.2">
      <c r="A1349" s="245"/>
      <c r="B1349" s="183" t="s">
        <v>55</v>
      </c>
      <c r="C1349" s="136" t="s">
        <v>3594</v>
      </c>
      <c r="E1349" s="175" t="s">
        <v>91</v>
      </c>
      <c r="F1349" s="153" t="s">
        <v>92</v>
      </c>
      <c r="G1349" s="131" t="s">
        <v>93</v>
      </c>
      <c r="H1349" s="175" t="s">
        <v>65</v>
      </c>
      <c r="I1349" s="183" t="s">
        <v>3595</v>
      </c>
      <c r="J1349" s="173">
        <v>1</v>
      </c>
      <c r="L1349" s="339">
        <v>1</v>
      </c>
      <c r="M1349" s="183">
        <v>1061</v>
      </c>
      <c r="N1349" s="153">
        <v>1981</v>
      </c>
      <c r="P1349" s="163"/>
      <c r="R1349" s="153">
        <v>1980</v>
      </c>
      <c r="S1349" s="183" t="s">
        <v>243</v>
      </c>
      <c r="T1349" s="184"/>
      <c r="U1349" s="189"/>
      <c r="V1349" s="125"/>
      <c r="W1349" s="352" t="s">
        <v>70</v>
      </c>
      <c r="X1349" s="216" t="s">
        <v>64</v>
      </c>
      <c r="Y1349" s="216" t="s">
        <v>65</v>
      </c>
      <c r="Z1349" s="129"/>
      <c r="AE1349" s="173">
        <v>1986</v>
      </c>
      <c r="AF1349" s="173">
        <v>122</v>
      </c>
      <c r="AI1349" s="173"/>
      <c r="AJ1349" s="237">
        <v>31797</v>
      </c>
      <c r="AK1349" s="173">
        <v>1980</v>
      </c>
      <c r="AL1349" s="317"/>
      <c r="AQ1349" s="131"/>
      <c r="AV1349" s="390"/>
      <c r="AW1349" s="153">
        <f t="shared" ca="1" si="25"/>
        <v>45</v>
      </c>
    </row>
    <row r="1350" spans="1:49" ht="45" customHeight="1" outlineLevel="1" x14ac:dyDescent="0.2">
      <c r="A1350" s="245"/>
      <c r="B1350" s="183" t="s">
        <v>55</v>
      </c>
      <c r="C1350" s="136" t="s">
        <v>2877</v>
      </c>
      <c r="D1350" s="131" t="s">
        <v>3596</v>
      </c>
      <c r="E1350" s="175" t="s">
        <v>688</v>
      </c>
      <c r="F1350" s="153" t="s">
        <v>689</v>
      </c>
      <c r="G1350" s="131" t="s">
        <v>3597</v>
      </c>
      <c r="H1350" s="175" t="s">
        <v>65</v>
      </c>
      <c r="I1350" s="183" t="s">
        <v>3598</v>
      </c>
      <c r="J1350" s="173">
        <v>1</v>
      </c>
      <c r="K1350" s="327"/>
      <c r="L1350" s="339">
        <v>1</v>
      </c>
      <c r="M1350" s="183">
        <v>1062</v>
      </c>
      <c r="N1350" s="153">
        <v>1982</v>
      </c>
      <c r="O1350" s="216">
        <v>30170</v>
      </c>
      <c r="P1350" s="163" t="s">
        <v>2465</v>
      </c>
      <c r="Q1350" s="216" t="s">
        <v>1430</v>
      </c>
      <c r="R1350" s="153">
        <v>1980</v>
      </c>
      <c r="S1350" s="183" t="s">
        <v>243</v>
      </c>
      <c r="T1350" s="184"/>
      <c r="U1350" s="216">
        <v>43839</v>
      </c>
      <c r="V1350" s="125"/>
      <c r="W1350" s="352" t="s">
        <v>70</v>
      </c>
      <c r="X1350" s="216" t="s">
        <v>64</v>
      </c>
      <c r="Y1350" s="216" t="s">
        <v>65</v>
      </c>
      <c r="Z1350" s="129"/>
      <c r="AA1350" s="214"/>
      <c r="AB1350" s="215"/>
      <c r="AC1350" s="215"/>
      <c r="AD1350" s="153"/>
      <c r="AI1350" s="173"/>
      <c r="AJ1350" s="216">
        <v>44205</v>
      </c>
      <c r="AK1350" s="173">
        <v>2020</v>
      </c>
      <c r="AL1350" s="317"/>
      <c r="AQ1350" s="131"/>
      <c r="AU1350" s="317" t="s">
        <v>3599</v>
      </c>
      <c r="AV1350" s="390"/>
      <c r="AW1350" s="153">
        <f t="shared" ca="1" si="25"/>
        <v>44</v>
      </c>
    </row>
    <row r="1351" spans="1:49" ht="45" customHeight="1" outlineLevel="1" x14ac:dyDescent="0.2">
      <c r="A1351" s="245">
        <v>43088</v>
      </c>
      <c r="B1351" s="183" t="s">
        <v>55</v>
      </c>
      <c r="C1351" s="136" t="s">
        <v>3600</v>
      </c>
      <c r="D1351" s="131" t="s">
        <v>3601</v>
      </c>
      <c r="E1351" s="175" t="s">
        <v>71</v>
      </c>
      <c r="F1351" s="153" t="s">
        <v>425</v>
      </c>
      <c r="G1351" s="131" t="s">
        <v>3602</v>
      </c>
      <c r="H1351" s="175" t="s">
        <v>65</v>
      </c>
      <c r="I1351" s="183" t="s">
        <v>3603</v>
      </c>
      <c r="J1351" s="173">
        <v>1</v>
      </c>
      <c r="K1351" s="327"/>
      <c r="L1351" s="339">
        <v>1</v>
      </c>
      <c r="M1351" s="183">
        <v>1063</v>
      </c>
      <c r="N1351" s="153">
        <v>1982</v>
      </c>
      <c r="P1351" s="163"/>
      <c r="R1351" s="153">
        <v>1980</v>
      </c>
      <c r="S1351" s="183" t="s">
        <v>243</v>
      </c>
      <c r="T1351" s="184" t="s">
        <v>1116</v>
      </c>
      <c r="U1351" s="216">
        <v>43983</v>
      </c>
      <c r="V1351" s="125"/>
      <c r="W1351" s="352" t="s">
        <v>70</v>
      </c>
      <c r="X1351" s="216" t="s">
        <v>64</v>
      </c>
      <c r="Y1351" s="216" t="s">
        <v>65</v>
      </c>
      <c r="Z1351" s="129"/>
      <c r="AA1351" s="214"/>
      <c r="AB1351" s="215"/>
      <c r="AC1351" s="215"/>
      <c r="AD1351" s="153"/>
      <c r="AI1351" s="173"/>
      <c r="AJ1351" s="216">
        <v>43983</v>
      </c>
      <c r="AK1351" s="173">
        <v>2020</v>
      </c>
      <c r="AL1351" s="317"/>
      <c r="AQ1351" s="131"/>
      <c r="AU1351" s="317"/>
      <c r="AV1351" s="390"/>
      <c r="AW1351" s="153">
        <f t="shared" ca="1" si="25"/>
        <v>44</v>
      </c>
    </row>
    <row r="1352" spans="1:49" ht="45" customHeight="1" outlineLevel="1" x14ac:dyDescent="0.2">
      <c r="A1352" s="245"/>
      <c r="B1352" s="183" t="s">
        <v>198</v>
      </c>
      <c r="C1352" s="136" t="s">
        <v>3604</v>
      </c>
      <c r="D1352" s="131" t="s">
        <v>7773</v>
      </c>
      <c r="E1352" s="175" t="s">
        <v>56</v>
      </c>
      <c r="F1352" s="153" t="s">
        <v>57</v>
      </c>
      <c r="G1352" s="131" t="s">
        <v>1854</v>
      </c>
      <c r="H1352" s="175" t="s">
        <v>487</v>
      </c>
      <c r="I1352" s="183" t="s">
        <v>3605</v>
      </c>
      <c r="J1352" s="173">
        <v>1</v>
      </c>
      <c r="K1352" s="326" t="s">
        <v>61</v>
      </c>
      <c r="L1352" s="339">
        <v>1</v>
      </c>
      <c r="M1352" s="183">
        <v>1064</v>
      </c>
      <c r="N1352" s="153">
        <v>1982</v>
      </c>
      <c r="P1352" s="163"/>
      <c r="R1352" s="153">
        <v>1980</v>
      </c>
      <c r="S1352" s="183" t="s">
        <v>62</v>
      </c>
      <c r="T1352" s="184"/>
      <c r="U1352" s="189"/>
      <c r="V1352" s="125"/>
      <c r="W1352" s="255" t="s">
        <v>3606</v>
      </c>
      <c r="X1352" s="216" t="s">
        <v>64</v>
      </c>
      <c r="Y1352" s="216" t="s">
        <v>518</v>
      </c>
      <c r="Z1352" s="129"/>
      <c r="AA1352" s="214"/>
      <c r="AB1352" s="215"/>
      <c r="AC1352" s="215">
        <v>30882</v>
      </c>
      <c r="AD1352" s="216"/>
      <c r="AE1352" s="173">
        <v>1984</v>
      </c>
      <c r="AF1352" s="173">
        <v>106</v>
      </c>
      <c r="AG1352" s="173">
        <v>1984</v>
      </c>
      <c r="AH1352" s="173">
        <v>1980</v>
      </c>
      <c r="AI1352" s="173"/>
      <c r="AJ1352" s="189"/>
      <c r="AK1352" s="173"/>
      <c r="AL1352" s="317"/>
      <c r="AM1352" s="175" t="s">
        <v>67</v>
      </c>
      <c r="AQ1352" s="131"/>
      <c r="AU1352" s="317"/>
      <c r="AV1352" s="390"/>
      <c r="AW1352" s="153">
        <f t="shared" ca="1" si="25"/>
        <v>44</v>
      </c>
    </row>
    <row r="1353" spans="1:49" ht="45" customHeight="1" x14ac:dyDescent="0.2">
      <c r="A1353" s="245"/>
      <c r="B1353" s="183" t="s">
        <v>55</v>
      </c>
      <c r="C1353" s="136" t="s">
        <v>3298</v>
      </c>
      <c r="E1353" s="175" t="s">
        <v>688</v>
      </c>
      <c r="F1353" s="153" t="s">
        <v>3607</v>
      </c>
      <c r="G1353" s="131" t="s">
        <v>3608</v>
      </c>
      <c r="H1353" s="175" t="s">
        <v>65</v>
      </c>
      <c r="I1353" s="183" t="s">
        <v>3609</v>
      </c>
      <c r="J1353" s="173">
        <v>1</v>
      </c>
      <c r="K1353" s="326"/>
      <c r="L1353" s="339">
        <v>1</v>
      </c>
      <c r="M1353" s="183">
        <v>1065</v>
      </c>
      <c r="N1353" s="153">
        <v>1982</v>
      </c>
      <c r="P1353" s="163"/>
      <c r="R1353" s="153">
        <v>1980</v>
      </c>
      <c r="S1353" s="183" t="s">
        <v>243</v>
      </c>
      <c r="T1353" s="184"/>
      <c r="U1353" s="189"/>
      <c r="V1353" s="125"/>
      <c r="W1353" s="352" t="s">
        <v>70</v>
      </c>
      <c r="X1353" s="216" t="s">
        <v>64</v>
      </c>
      <c r="Y1353" s="216" t="s">
        <v>65</v>
      </c>
      <c r="Z1353" s="129"/>
      <c r="AA1353" s="214"/>
      <c r="AB1353" s="215"/>
      <c r="AC1353" s="215"/>
      <c r="AD1353" s="216"/>
      <c r="AI1353" s="173"/>
      <c r="AJ1353" s="237">
        <v>33155</v>
      </c>
      <c r="AK1353" s="173">
        <v>1990</v>
      </c>
      <c r="AL1353" s="317"/>
      <c r="AQ1353" s="131"/>
      <c r="AU1353" s="317" t="s">
        <v>3610</v>
      </c>
      <c r="AV1353" s="390"/>
      <c r="AW1353" s="153">
        <f t="shared" ca="1" si="25"/>
        <v>44</v>
      </c>
    </row>
    <row r="1354" spans="1:49" ht="45" customHeight="1" outlineLevel="1" collapsed="1" x14ac:dyDescent="0.2">
      <c r="A1354" s="245"/>
      <c r="B1354" s="183" t="s">
        <v>55</v>
      </c>
      <c r="C1354" s="136" t="s">
        <v>3298</v>
      </c>
      <c r="E1354" s="175" t="s">
        <v>688</v>
      </c>
      <c r="F1354" s="153" t="s">
        <v>3607</v>
      </c>
      <c r="G1354" s="131" t="s">
        <v>3611</v>
      </c>
      <c r="H1354" s="175" t="s">
        <v>292</v>
      </c>
      <c r="I1354" s="183" t="s">
        <v>3612</v>
      </c>
      <c r="J1354" s="173">
        <v>1</v>
      </c>
      <c r="K1354" s="326"/>
      <c r="L1354" s="339">
        <v>1</v>
      </c>
      <c r="M1354" s="183">
        <v>1066</v>
      </c>
      <c r="N1354" s="153">
        <v>1982</v>
      </c>
      <c r="P1354" s="163"/>
      <c r="R1354" s="153">
        <v>1980</v>
      </c>
      <c r="S1354" s="183" t="s">
        <v>243</v>
      </c>
      <c r="T1354" s="184"/>
      <c r="U1354" s="189"/>
      <c r="V1354" s="125"/>
      <c r="W1354" s="352" t="s">
        <v>70</v>
      </c>
      <c r="X1354" s="216" t="s">
        <v>64</v>
      </c>
      <c r="Y1354" s="216" t="s">
        <v>292</v>
      </c>
      <c r="Z1354" s="129"/>
      <c r="AA1354" s="214"/>
      <c r="AB1354" s="215"/>
      <c r="AC1354" s="215"/>
      <c r="AD1354" s="216"/>
      <c r="AI1354" s="173"/>
      <c r="AJ1354" s="237">
        <v>33155</v>
      </c>
      <c r="AK1354" s="173">
        <v>1990</v>
      </c>
      <c r="AL1354" s="317"/>
      <c r="AQ1354" s="131"/>
      <c r="AU1354" s="317" t="s">
        <v>3613</v>
      </c>
      <c r="AV1354" s="390"/>
      <c r="AW1354" s="153">
        <f t="shared" ca="1" si="25"/>
        <v>44</v>
      </c>
    </row>
    <row r="1355" spans="1:49" ht="45" customHeight="1" x14ac:dyDescent="0.2">
      <c r="A1355" s="245"/>
      <c r="B1355" s="183" t="s">
        <v>55</v>
      </c>
      <c r="D1355" s="131" t="s">
        <v>3614</v>
      </c>
      <c r="E1355" s="175" t="s">
        <v>71</v>
      </c>
      <c r="F1355" s="153" t="s">
        <v>180</v>
      </c>
      <c r="G1355" s="131" t="s">
        <v>181</v>
      </c>
      <c r="H1355" s="175" t="s">
        <v>3615</v>
      </c>
      <c r="I1355" s="183" t="s">
        <v>3616</v>
      </c>
      <c r="J1355" s="173">
        <v>1</v>
      </c>
      <c r="K1355" s="326" t="s">
        <v>61</v>
      </c>
      <c r="L1355" s="339">
        <v>1</v>
      </c>
      <c r="M1355" s="183">
        <v>1067</v>
      </c>
      <c r="N1355" s="153">
        <v>1982</v>
      </c>
      <c r="P1355" s="163"/>
      <c r="R1355" s="153">
        <v>1980</v>
      </c>
      <c r="S1355" s="183" t="s">
        <v>62</v>
      </c>
      <c r="T1355" s="184"/>
      <c r="U1355" s="189"/>
      <c r="V1355" s="125"/>
      <c r="W1355" s="352" t="s">
        <v>3617</v>
      </c>
      <c r="X1355" s="216" t="s">
        <v>64</v>
      </c>
      <c r="Y1355" s="216" t="s">
        <v>76</v>
      </c>
      <c r="Z1355" s="129" t="s">
        <v>66</v>
      </c>
      <c r="AA1355" s="214">
        <v>31638</v>
      </c>
      <c r="AB1355" s="215">
        <v>31638</v>
      </c>
      <c r="AC1355" s="215"/>
      <c r="AD1355" s="153"/>
      <c r="AE1355" s="173">
        <v>1984</v>
      </c>
      <c r="AF1355" s="173">
        <v>108</v>
      </c>
      <c r="AG1355" s="173">
        <v>1986</v>
      </c>
      <c r="AH1355" s="173">
        <v>1980</v>
      </c>
      <c r="AI1355" s="173"/>
      <c r="AJ1355" s="189"/>
      <c r="AK1355" s="173"/>
      <c r="AL1355" s="317" t="s">
        <v>3618</v>
      </c>
      <c r="AQ1355" s="131"/>
      <c r="AU1355" s="317"/>
      <c r="AV1355" s="390"/>
      <c r="AW1355" s="153">
        <f t="shared" ca="1" si="25"/>
        <v>44</v>
      </c>
    </row>
    <row r="1356" spans="1:49" ht="45" customHeight="1" outlineLevel="1" collapsed="1" x14ac:dyDescent="0.2">
      <c r="A1356" s="245"/>
      <c r="B1356" s="183" t="s">
        <v>55</v>
      </c>
      <c r="C1356" s="136" t="s">
        <v>3619</v>
      </c>
      <c r="E1356" s="175" t="s">
        <v>91</v>
      </c>
      <c r="F1356" s="153" t="s">
        <v>92</v>
      </c>
      <c r="G1356" s="131" t="s">
        <v>93</v>
      </c>
      <c r="H1356" s="175" t="s">
        <v>487</v>
      </c>
      <c r="I1356" s="183" t="s">
        <v>3620</v>
      </c>
      <c r="J1356" s="173">
        <v>1</v>
      </c>
      <c r="K1356" s="327"/>
      <c r="L1356" s="339">
        <v>1</v>
      </c>
      <c r="M1356" s="183">
        <v>1068</v>
      </c>
      <c r="N1356" s="153">
        <v>1982</v>
      </c>
      <c r="P1356" s="163"/>
      <c r="R1356" s="153">
        <v>1980</v>
      </c>
      <c r="S1356" s="183" t="s">
        <v>243</v>
      </c>
      <c r="T1356" s="184"/>
      <c r="U1356" s="189"/>
      <c r="V1356" s="125"/>
      <c r="W1356" s="352" t="s">
        <v>70</v>
      </c>
      <c r="X1356" s="216" t="s">
        <v>64</v>
      </c>
      <c r="Y1356" s="216" t="s">
        <v>518</v>
      </c>
      <c r="Z1356" s="129"/>
      <c r="AA1356" s="214"/>
      <c r="AB1356" s="215"/>
      <c r="AC1356" s="215"/>
      <c r="AD1356" s="153"/>
      <c r="AE1356" s="173">
        <v>1989</v>
      </c>
      <c r="AF1356" s="173">
        <v>136</v>
      </c>
      <c r="AI1356" s="173"/>
      <c r="AJ1356" s="216">
        <v>32643</v>
      </c>
      <c r="AK1356" s="173">
        <v>1980</v>
      </c>
      <c r="AL1356" s="317"/>
      <c r="AQ1356" s="131"/>
      <c r="AV1356" s="390"/>
      <c r="AW1356" s="153">
        <f t="shared" ca="1" si="25"/>
        <v>44</v>
      </c>
    </row>
    <row r="1357" spans="1:49" ht="45" customHeight="1" outlineLevel="1" x14ac:dyDescent="0.2">
      <c r="A1357" s="245"/>
      <c r="B1357" s="183" t="s">
        <v>55</v>
      </c>
      <c r="E1357" s="175" t="s">
        <v>71</v>
      </c>
      <c r="F1357" s="153" t="s">
        <v>1209</v>
      </c>
      <c r="G1357" s="131" t="s">
        <v>3621</v>
      </c>
      <c r="H1357" s="175" t="s">
        <v>503</v>
      </c>
      <c r="I1357" s="183" t="s">
        <v>3622</v>
      </c>
      <c r="J1357" s="173">
        <v>1</v>
      </c>
      <c r="K1357" s="326" t="s">
        <v>61</v>
      </c>
      <c r="L1357" s="339">
        <v>1</v>
      </c>
      <c r="M1357" s="183">
        <v>1069</v>
      </c>
      <c r="N1357" s="153">
        <v>1982</v>
      </c>
      <c r="P1357" s="163"/>
      <c r="R1357" s="153">
        <v>1980</v>
      </c>
      <c r="S1357" s="183" t="s">
        <v>62</v>
      </c>
      <c r="T1357" s="184"/>
      <c r="U1357" s="189"/>
      <c r="V1357" s="125"/>
      <c r="W1357" s="352" t="s">
        <v>3623</v>
      </c>
      <c r="X1357" s="216" t="s">
        <v>499</v>
      </c>
      <c r="Y1357" s="216" t="s">
        <v>506</v>
      </c>
      <c r="Z1357" s="129"/>
      <c r="AA1357" s="214">
        <v>31462</v>
      </c>
      <c r="AB1357" s="215">
        <v>31462</v>
      </c>
      <c r="AC1357" s="215"/>
      <c r="AD1357" s="153"/>
      <c r="AE1357" s="173">
        <v>1985</v>
      </c>
      <c r="AF1357" s="173">
        <v>117</v>
      </c>
      <c r="AG1357" s="173">
        <v>1986</v>
      </c>
      <c r="AH1357" s="173">
        <v>1980</v>
      </c>
      <c r="AI1357" s="173"/>
      <c r="AJ1357" s="189"/>
      <c r="AK1357" s="173"/>
      <c r="AL1357" s="317"/>
      <c r="AQ1357" s="131"/>
      <c r="AU1357" s="317"/>
      <c r="AV1357" s="390"/>
      <c r="AW1357" s="153">
        <f t="shared" ca="1" si="25"/>
        <v>44</v>
      </c>
    </row>
    <row r="1358" spans="1:49" ht="45" customHeight="1" outlineLevel="1" x14ac:dyDescent="0.2">
      <c r="A1358" s="245"/>
      <c r="B1358" s="183" t="s">
        <v>55</v>
      </c>
      <c r="C1358" s="136" t="s">
        <v>3624</v>
      </c>
      <c r="E1358" s="175" t="s">
        <v>71</v>
      </c>
      <c r="F1358" s="153" t="s">
        <v>72</v>
      </c>
      <c r="G1358" s="131" t="s">
        <v>77</v>
      </c>
      <c r="H1358" s="175" t="s">
        <v>65</v>
      </c>
      <c r="I1358" s="183" t="s">
        <v>3625</v>
      </c>
      <c r="J1358" s="173">
        <v>1</v>
      </c>
      <c r="K1358" s="327"/>
      <c r="L1358" s="339">
        <v>1</v>
      </c>
      <c r="M1358" s="183">
        <v>1070</v>
      </c>
      <c r="N1358" s="153">
        <v>1982</v>
      </c>
      <c r="P1358" s="163"/>
      <c r="R1358" s="153">
        <v>1980</v>
      </c>
      <c r="S1358" s="183" t="s">
        <v>243</v>
      </c>
      <c r="T1358" s="184"/>
      <c r="U1358" s="189"/>
      <c r="V1358" s="125"/>
      <c r="W1358" s="352" t="s">
        <v>70</v>
      </c>
      <c r="X1358" s="216" t="s">
        <v>64</v>
      </c>
      <c r="Y1358" s="216" t="s">
        <v>65</v>
      </c>
      <c r="Z1358" s="129"/>
      <c r="AA1358" s="214"/>
      <c r="AB1358" s="215"/>
      <c r="AC1358" s="215"/>
      <c r="AD1358" s="153"/>
      <c r="AI1358" s="173"/>
      <c r="AJ1358" s="237">
        <v>32244</v>
      </c>
      <c r="AK1358" s="173">
        <v>1980</v>
      </c>
      <c r="AL1358" s="317"/>
      <c r="AQ1358" s="131"/>
      <c r="AU1358" s="317" t="s">
        <v>3626</v>
      </c>
      <c r="AV1358" s="390"/>
      <c r="AW1358" s="153">
        <f t="shared" ca="1" si="25"/>
        <v>44</v>
      </c>
    </row>
    <row r="1359" spans="1:49" ht="45" customHeight="1" x14ac:dyDescent="0.2">
      <c r="A1359" s="245">
        <v>44645</v>
      </c>
      <c r="B1359" s="183" t="s">
        <v>978</v>
      </c>
      <c r="C1359" s="136" t="s">
        <v>7906</v>
      </c>
      <c r="D1359" s="131" t="s">
        <v>3476</v>
      </c>
      <c r="E1359" s="175" t="s">
        <v>688</v>
      </c>
      <c r="F1359" s="153" t="s">
        <v>689</v>
      </c>
      <c r="G1359" s="131" t="s">
        <v>690</v>
      </c>
      <c r="H1359" s="175" t="s">
        <v>292</v>
      </c>
      <c r="I1359" s="183" t="s">
        <v>3627</v>
      </c>
      <c r="J1359" s="173">
        <v>1</v>
      </c>
      <c r="K1359" s="326" t="s">
        <v>61</v>
      </c>
      <c r="L1359" s="339">
        <v>1</v>
      </c>
      <c r="M1359" s="183">
        <v>1071</v>
      </c>
      <c r="N1359" s="153">
        <v>1982</v>
      </c>
      <c r="P1359" s="163"/>
      <c r="R1359" s="153">
        <v>1980</v>
      </c>
      <c r="S1359" s="183" t="s">
        <v>203</v>
      </c>
      <c r="T1359" s="184" t="s">
        <v>982</v>
      </c>
      <c r="U1359" s="189"/>
      <c r="V1359" s="125"/>
      <c r="W1359" s="255" t="s">
        <v>3628</v>
      </c>
      <c r="X1359" s="216" t="s">
        <v>64</v>
      </c>
      <c r="Y1359" s="216" t="s">
        <v>292</v>
      </c>
      <c r="Z1359" s="129"/>
      <c r="AA1359" s="214">
        <v>41131</v>
      </c>
      <c r="AB1359" s="215">
        <v>41131</v>
      </c>
      <c r="AC1359" s="215"/>
      <c r="AD1359" s="216"/>
      <c r="AE1359" s="173">
        <v>2011</v>
      </c>
      <c r="AF1359" s="173">
        <v>67</v>
      </c>
      <c r="AG1359" s="173">
        <v>2012</v>
      </c>
      <c r="AH1359" s="173">
        <v>2010</v>
      </c>
      <c r="AI1359" s="173"/>
      <c r="AJ1359" s="189"/>
      <c r="AK1359" s="173"/>
      <c r="AL1359" s="317" t="s">
        <v>3629</v>
      </c>
      <c r="AM1359" s="175" t="s">
        <v>61</v>
      </c>
      <c r="AN1359" s="153" t="s">
        <v>81</v>
      </c>
      <c r="AO1359" s="153" t="s">
        <v>61</v>
      </c>
      <c r="AP1359" s="153" t="s">
        <v>81</v>
      </c>
      <c r="AQ1359" s="392" t="s">
        <v>81</v>
      </c>
      <c r="AR1359" s="253"/>
      <c r="AS1359" s="157" t="s">
        <v>81</v>
      </c>
      <c r="AT1359" s="157" t="s">
        <v>3630</v>
      </c>
      <c r="AU1359" s="319" t="s">
        <v>3631</v>
      </c>
      <c r="AV1359" s="432"/>
      <c r="AW1359" s="153">
        <f t="shared" ca="1" si="25"/>
        <v>44</v>
      </c>
    </row>
    <row r="1360" spans="1:49" ht="45" customHeight="1" x14ac:dyDescent="0.2">
      <c r="A1360" s="245"/>
      <c r="B1360" s="183" t="s">
        <v>55</v>
      </c>
      <c r="C1360" s="136" t="s">
        <v>3632</v>
      </c>
      <c r="D1360" s="131" t="s">
        <v>3633</v>
      </c>
      <c r="E1360" s="175" t="s">
        <v>71</v>
      </c>
      <c r="F1360" s="153" t="s">
        <v>425</v>
      </c>
      <c r="G1360" s="131" t="s">
        <v>426</v>
      </c>
      <c r="H1360" s="175" t="s">
        <v>65</v>
      </c>
      <c r="I1360" s="203" t="s">
        <v>3634</v>
      </c>
      <c r="J1360" s="173">
        <v>1</v>
      </c>
      <c r="K1360" s="326"/>
      <c r="L1360" s="339">
        <v>1</v>
      </c>
      <c r="M1360" s="183">
        <v>1072</v>
      </c>
      <c r="N1360" s="153">
        <v>1982</v>
      </c>
      <c r="P1360" s="163"/>
      <c r="R1360" s="153">
        <v>1980</v>
      </c>
      <c r="S1360" s="183" t="s">
        <v>243</v>
      </c>
      <c r="T1360" s="184"/>
      <c r="U1360" s="189"/>
      <c r="V1360" s="125"/>
      <c r="W1360" s="352" t="s">
        <v>70</v>
      </c>
      <c r="X1360" s="216" t="s">
        <v>64</v>
      </c>
      <c r="Y1360" s="216" t="s">
        <v>65</v>
      </c>
      <c r="Z1360" s="129"/>
      <c r="AA1360" s="214"/>
      <c r="AB1360" s="215"/>
      <c r="AC1360" s="215"/>
      <c r="AD1360" s="216"/>
      <c r="AE1360" s="173">
        <v>1988</v>
      </c>
      <c r="AF1360" s="173">
        <v>135</v>
      </c>
      <c r="AI1360" s="173"/>
      <c r="AJ1360" s="216">
        <v>32483</v>
      </c>
      <c r="AK1360" s="173">
        <v>1980</v>
      </c>
      <c r="AL1360" s="321" t="s">
        <v>3635</v>
      </c>
      <c r="AQ1360" s="131"/>
      <c r="AU1360" s="317"/>
      <c r="AV1360" s="390"/>
      <c r="AW1360" s="153">
        <f t="shared" ca="1" si="25"/>
        <v>44</v>
      </c>
    </row>
    <row r="1361" spans="1:49" ht="45" customHeight="1" outlineLevel="1" x14ac:dyDescent="0.2">
      <c r="A1361" s="245">
        <v>44567</v>
      </c>
      <c r="B1361" s="183" t="s">
        <v>55</v>
      </c>
      <c r="C1361" s="136" t="s">
        <v>3636</v>
      </c>
      <c r="D1361" s="131" t="s">
        <v>3637</v>
      </c>
      <c r="E1361" s="175" t="s">
        <v>688</v>
      </c>
      <c r="F1361" s="153" t="s">
        <v>689</v>
      </c>
      <c r="G1361" s="131" t="s">
        <v>690</v>
      </c>
      <c r="H1361" s="175" t="s">
        <v>65</v>
      </c>
      <c r="I1361" s="183" t="s">
        <v>3638</v>
      </c>
      <c r="J1361" s="173">
        <v>1</v>
      </c>
      <c r="K1361" s="326"/>
      <c r="L1361" s="339">
        <v>1</v>
      </c>
      <c r="M1361" s="183">
        <v>1073</v>
      </c>
      <c r="N1361" s="153">
        <v>1982</v>
      </c>
      <c r="O1361" s="216">
        <v>29349</v>
      </c>
      <c r="P1361" s="163" t="s">
        <v>3639</v>
      </c>
      <c r="Q1361" s="216" t="s">
        <v>1430</v>
      </c>
      <c r="R1361" s="153">
        <v>1980</v>
      </c>
      <c r="S1361" s="183" t="s">
        <v>243</v>
      </c>
      <c r="T1361" s="184" t="s">
        <v>1116</v>
      </c>
      <c r="V1361" s="125"/>
      <c r="W1361" s="352" t="s">
        <v>70</v>
      </c>
      <c r="X1361" s="216" t="s">
        <v>64</v>
      </c>
      <c r="Y1361" s="216" t="s">
        <v>65</v>
      </c>
      <c r="Z1361" s="129"/>
      <c r="AA1361" s="214"/>
      <c r="AB1361" s="215"/>
      <c r="AC1361" s="215"/>
      <c r="AD1361" s="216"/>
      <c r="AI1361" s="173"/>
      <c r="AJ1361" s="216">
        <v>44896</v>
      </c>
      <c r="AK1361" s="173">
        <v>2020</v>
      </c>
      <c r="AL1361" s="317"/>
      <c r="AQ1361" s="131"/>
      <c r="AU1361" s="317"/>
      <c r="AV1361" s="390"/>
      <c r="AW1361" s="153">
        <f t="shared" ref="AW1361:AW1424" ca="1" si="26">IF(N1361&lt;&gt;0,(YEAR( TODAY())-N1361),(""))</f>
        <v>44</v>
      </c>
    </row>
    <row r="1362" spans="1:49" ht="45" customHeight="1" x14ac:dyDescent="0.2">
      <c r="A1362" s="245"/>
      <c r="B1362" s="183" t="s">
        <v>198</v>
      </c>
      <c r="C1362" s="136" t="s">
        <v>8107</v>
      </c>
      <c r="D1362" s="156" t="s">
        <v>8106</v>
      </c>
      <c r="E1362" s="175" t="s">
        <v>56</v>
      </c>
      <c r="F1362" s="153" t="s">
        <v>57</v>
      </c>
      <c r="G1362" s="131" t="s">
        <v>58</v>
      </c>
      <c r="H1362" s="175" t="s">
        <v>487</v>
      </c>
      <c r="I1362" s="183" t="s">
        <v>3640</v>
      </c>
      <c r="J1362" s="173">
        <v>1</v>
      </c>
      <c r="K1362" s="326"/>
      <c r="L1362" s="339">
        <v>1</v>
      </c>
      <c r="M1362" s="183">
        <v>1074</v>
      </c>
      <c r="N1362" s="153">
        <v>1982</v>
      </c>
      <c r="O1362" s="216">
        <v>30243</v>
      </c>
      <c r="P1362" s="195" t="s">
        <v>1429</v>
      </c>
      <c r="Q1362" s="216" t="s">
        <v>1430</v>
      </c>
      <c r="R1362" s="153">
        <v>1980</v>
      </c>
      <c r="S1362" s="183" t="s">
        <v>923</v>
      </c>
      <c r="T1362" s="184"/>
      <c r="U1362" s="189"/>
      <c r="V1362" s="125"/>
      <c r="W1362" s="255" t="s">
        <v>3606</v>
      </c>
      <c r="X1362" s="216" t="s">
        <v>64</v>
      </c>
      <c r="Y1362" s="216" t="s">
        <v>518</v>
      </c>
      <c r="Z1362" s="129"/>
      <c r="AA1362" s="214"/>
      <c r="AB1362" s="215"/>
      <c r="AC1362" s="215"/>
      <c r="AD1362" s="216"/>
      <c r="AI1362" s="173"/>
      <c r="AJ1362" s="189"/>
      <c r="AK1362" s="173"/>
      <c r="AL1362" s="317"/>
      <c r="AQ1362" s="131"/>
      <c r="AU1362" s="317"/>
      <c r="AV1362" s="390"/>
      <c r="AW1362" s="153">
        <f t="shared" ca="1" si="26"/>
        <v>44</v>
      </c>
    </row>
    <row r="1363" spans="1:49" ht="45" customHeight="1" x14ac:dyDescent="0.2">
      <c r="A1363" s="245"/>
      <c r="B1363" s="183" t="s">
        <v>55</v>
      </c>
      <c r="E1363" s="175" t="s">
        <v>91</v>
      </c>
      <c r="F1363" s="153" t="s">
        <v>92</v>
      </c>
      <c r="G1363" s="131" t="s">
        <v>93</v>
      </c>
      <c r="H1363" s="175" t="s">
        <v>65</v>
      </c>
      <c r="I1363" s="183" t="s">
        <v>3641</v>
      </c>
      <c r="J1363" s="173">
        <v>1</v>
      </c>
      <c r="K1363" s="326" t="s">
        <v>61</v>
      </c>
      <c r="L1363" s="339">
        <v>1</v>
      </c>
      <c r="M1363" s="183">
        <v>1075</v>
      </c>
      <c r="N1363" s="153">
        <v>1982</v>
      </c>
      <c r="P1363" s="163"/>
      <c r="R1363" s="153">
        <v>1980</v>
      </c>
      <c r="S1363" s="183" t="s">
        <v>62</v>
      </c>
      <c r="T1363" s="184"/>
      <c r="U1363" s="189"/>
      <c r="V1363" s="125"/>
      <c r="W1363" s="352" t="s">
        <v>3642</v>
      </c>
      <c r="X1363" s="216" t="s">
        <v>64</v>
      </c>
      <c r="Y1363" s="216" t="s">
        <v>65</v>
      </c>
      <c r="Z1363" s="129"/>
      <c r="AA1363" s="214"/>
      <c r="AB1363" s="215"/>
      <c r="AC1363" s="215">
        <v>30460</v>
      </c>
      <c r="AD1363" s="216"/>
      <c r="AE1363" s="173">
        <v>1983</v>
      </c>
      <c r="AF1363" s="173">
        <v>100</v>
      </c>
      <c r="AG1363" s="173">
        <v>1983</v>
      </c>
      <c r="AH1363" s="173">
        <v>1980</v>
      </c>
      <c r="AI1363" s="173"/>
      <c r="AJ1363" s="189"/>
      <c r="AK1363" s="173"/>
      <c r="AL1363" s="317"/>
      <c r="AM1363" s="175" t="s">
        <v>67</v>
      </c>
      <c r="AQ1363" s="131"/>
      <c r="AV1363" s="390"/>
      <c r="AW1363" s="153">
        <f t="shared" ca="1" si="26"/>
        <v>44</v>
      </c>
    </row>
    <row r="1364" spans="1:49" ht="45" customHeight="1" outlineLevel="1" collapsed="1" x14ac:dyDescent="0.2">
      <c r="A1364" s="245"/>
      <c r="B1364" s="183" t="s">
        <v>55</v>
      </c>
      <c r="D1364" s="131" t="s">
        <v>3643</v>
      </c>
      <c r="E1364" s="175" t="s">
        <v>56</v>
      </c>
      <c r="F1364" s="153" t="s">
        <v>57</v>
      </c>
      <c r="G1364" s="131" t="s">
        <v>2802</v>
      </c>
      <c r="H1364" s="175" t="s">
        <v>379</v>
      </c>
      <c r="I1364" s="183" t="s">
        <v>3644</v>
      </c>
      <c r="J1364" s="284">
        <v>1</v>
      </c>
      <c r="K1364" s="326" t="s">
        <v>61</v>
      </c>
      <c r="L1364" s="339">
        <v>1</v>
      </c>
      <c r="M1364" s="183">
        <v>1076</v>
      </c>
      <c r="N1364" s="153">
        <v>1983</v>
      </c>
      <c r="P1364" s="163"/>
      <c r="R1364" s="153">
        <v>1980</v>
      </c>
      <c r="S1364" s="183" t="s">
        <v>62</v>
      </c>
      <c r="T1364" s="184"/>
      <c r="U1364" s="189"/>
      <c r="V1364" s="125"/>
      <c r="W1364" s="352" t="s">
        <v>3645</v>
      </c>
      <c r="X1364" s="216" t="s">
        <v>99</v>
      </c>
      <c r="Y1364" s="216" t="s">
        <v>382</v>
      </c>
      <c r="Z1364" s="129"/>
      <c r="AA1364" s="214"/>
      <c r="AB1364" s="215">
        <v>30732</v>
      </c>
      <c r="AC1364" s="215">
        <v>30732</v>
      </c>
      <c r="AD1364" s="216"/>
      <c r="AE1364" s="173">
        <v>1983</v>
      </c>
      <c r="AF1364" s="173">
        <v>103</v>
      </c>
      <c r="AG1364" s="173">
        <v>1984</v>
      </c>
      <c r="AH1364" s="173">
        <v>1980</v>
      </c>
      <c r="AI1364" s="173"/>
      <c r="AJ1364" s="189"/>
      <c r="AK1364" s="173"/>
      <c r="AL1364" s="317" t="s">
        <v>3646</v>
      </c>
      <c r="AM1364" s="175" t="s">
        <v>67</v>
      </c>
      <c r="AO1364" s="153" t="s">
        <v>67</v>
      </c>
      <c r="AQ1364" s="131"/>
      <c r="AU1364" s="317" t="s">
        <v>3647</v>
      </c>
      <c r="AV1364" s="390"/>
      <c r="AW1364" s="153">
        <f t="shared" ca="1" si="26"/>
        <v>43</v>
      </c>
    </row>
    <row r="1365" spans="1:49" ht="45" customHeight="1" outlineLevel="1" collapsed="1" x14ac:dyDescent="0.2">
      <c r="A1365" s="245"/>
      <c r="B1365" s="183" t="s">
        <v>55</v>
      </c>
      <c r="E1365" s="175" t="s">
        <v>71</v>
      </c>
      <c r="F1365" s="153" t="s">
        <v>72</v>
      </c>
      <c r="G1365" s="131" t="s">
        <v>249</v>
      </c>
      <c r="H1365" s="175" t="s">
        <v>65</v>
      </c>
      <c r="I1365" s="183" t="s">
        <v>3648</v>
      </c>
      <c r="J1365" s="173">
        <v>1</v>
      </c>
      <c r="K1365" s="326" t="s">
        <v>61</v>
      </c>
      <c r="L1365" s="339">
        <v>1</v>
      </c>
      <c r="M1365" s="183">
        <v>1077</v>
      </c>
      <c r="N1365" s="153">
        <v>1983</v>
      </c>
      <c r="P1365" s="163"/>
      <c r="R1365" s="153">
        <v>1980</v>
      </c>
      <c r="S1365" s="183" t="s">
        <v>62</v>
      </c>
      <c r="T1365" s="184"/>
      <c r="U1365" s="189"/>
      <c r="V1365" s="125"/>
      <c r="W1365" s="352" t="s">
        <v>3649</v>
      </c>
      <c r="X1365" s="216" t="s">
        <v>64</v>
      </c>
      <c r="Y1365" s="216" t="s">
        <v>65</v>
      </c>
      <c r="Z1365" s="129"/>
      <c r="AA1365" s="214"/>
      <c r="AB1365" s="215">
        <v>30831</v>
      </c>
      <c r="AC1365" s="215"/>
      <c r="AD1365" s="153"/>
      <c r="AE1365" s="173">
        <v>1984</v>
      </c>
      <c r="AF1365" s="173">
        <v>105</v>
      </c>
      <c r="AG1365" s="173">
        <v>1984</v>
      </c>
      <c r="AH1365" s="173">
        <v>1980</v>
      </c>
      <c r="AI1365" s="173"/>
      <c r="AJ1365" s="189"/>
      <c r="AK1365" s="173"/>
      <c r="AL1365" s="317"/>
      <c r="AM1365" s="175" t="s">
        <v>67</v>
      </c>
      <c r="AQ1365" s="131"/>
      <c r="AU1365" s="317"/>
      <c r="AV1365" s="390"/>
      <c r="AW1365" s="153">
        <f t="shared" ca="1" si="26"/>
        <v>43</v>
      </c>
    </row>
    <row r="1366" spans="1:49" ht="45" customHeight="1" x14ac:dyDescent="0.2">
      <c r="A1366" s="245"/>
      <c r="B1366" s="183" t="s">
        <v>55</v>
      </c>
      <c r="C1366" s="136" t="s">
        <v>3650</v>
      </c>
      <c r="E1366" s="175" t="s">
        <v>91</v>
      </c>
      <c r="F1366" s="153" t="s">
        <v>92</v>
      </c>
      <c r="G1366" s="131" t="s">
        <v>93</v>
      </c>
      <c r="H1366" s="175" t="s">
        <v>65</v>
      </c>
      <c r="I1366" s="203" t="s">
        <v>3651</v>
      </c>
      <c r="J1366" s="173">
        <v>1</v>
      </c>
      <c r="K1366" s="327"/>
      <c r="L1366" s="339">
        <v>1</v>
      </c>
      <c r="M1366" s="183">
        <v>1078</v>
      </c>
      <c r="N1366" s="153">
        <v>1983</v>
      </c>
      <c r="P1366" s="163"/>
      <c r="R1366" s="153">
        <v>1980</v>
      </c>
      <c r="S1366" s="183" t="s">
        <v>243</v>
      </c>
      <c r="T1366" s="184"/>
      <c r="U1366" s="189"/>
      <c r="V1366" s="125"/>
      <c r="W1366" s="352" t="s">
        <v>70</v>
      </c>
      <c r="X1366" s="216" t="s">
        <v>64</v>
      </c>
      <c r="Y1366" s="216" t="s">
        <v>65</v>
      </c>
      <c r="Z1366" s="129"/>
      <c r="AA1366" s="214"/>
      <c r="AB1366" s="215"/>
      <c r="AC1366" s="215"/>
      <c r="AD1366" s="153"/>
      <c r="AE1366" s="173">
        <v>1996</v>
      </c>
      <c r="AF1366" s="173">
        <v>9</v>
      </c>
      <c r="AI1366" s="173"/>
      <c r="AJ1366" s="237">
        <v>36353</v>
      </c>
      <c r="AK1366" s="173">
        <v>1990</v>
      </c>
      <c r="AL1366" s="317" t="s">
        <v>3652</v>
      </c>
      <c r="AQ1366" s="131"/>
      <c r="AV1366" s="390"/>
      <c r="AW1366" s="153">
        <f t="shared" ca="1" si="26"/>
        <v>43</v>
      </c>
    </row>
    <row r="1367" spans="1:49" ht="45" customHeight="1" outlineLevel="1" collapsed="1" x14ac:dyDescent="0.2">
      <c r="A1367" s="245"/>
      <c r="B1367" s="183" t="s">
        <v>55</v>
      </c>
      <c r="C1367" s="136" t="s">
        <v>3653</v>
      </c>
      <c r="E1367" s="175" t="s">
        <v>91</v>
      </c>
      <c r="F1367" s="153" t="s">
        <v>92</v>
      </c>
      <c r="G1367" s="131" t="s">
        <v>3654</v>
      </c>
      <c r="H1367" s="175" t="s">
        <v>65</v>
      </c>
      <c r="I1367" s="203" t="s">
        <v>3655</v>
      </c>
      <c r="J1367" s="173">
        <v>1</v>
      </c>
      <c r="K1367" s="327"/>
      <c r="L1367" s="339">
        <v>1</v>
      </c>
      <c r="M1367" s="183">
        <v>1079</v>
      </c>
      <c r="N1367" s="153">
        <v>1983</v>
      </c>
      <c r="P1367" s="163"/>
      <c r="R1367" s="153">
        <v>1980</v>
      </c>
      <c r="S1367" s="183" t="s">
        <v>243</v>
      </c>
      <c r="T1367" s="184"/>
      <c r="U1367" s="189"/>
      <c r="V1367" s="125"/>
      <c r="W1367" s="352" t="s">
        <v>70</v>
      </c>
      <c r="X1367" s="216" t="s">
        <v>64</v>
      </c>
      <c r="Y1367" s="216" t="s">
        <v>65</v>
      </c>
      <c r="Z1367" s="129"/>
      <c r="AA1367" s="214"/>
      <c r="AB1367" s="215"/>
      <c r="AC1367" s="215"/>
      <c r="AD1367" s="153"/>
      <c r="AI1367" s="173"/>
      <c r="AJ1367" s="237">
        <v>35636</v>
      </c>
      <c r="AK1367" s="173">
        <v>1990</v>
      </c>
      <c r="AL1367" s="317" t="s">
        <v>3254</v>
      </c>
      <c r="AQ1367" s="131"/>
      <c r="AU1367" s="317"/>
      <c r="AV1367" s="390"/>
      <c r="AW1367" s="153">
        <f t="shared" ca="1" si="26"/>
        <v>43</v>
      </c>
    </row>
    <row r="1368" spans="1:49" ht="45" customHeight="1" outlineLevel="1" x14ac:dyDescent="0.2">
      <c r="A1368" s="245"/>
      <c r="B1368" s="183" t="s">
        <v>55</v>
      </c>
      <c r="C1368" s="136" t="s">
        <v>3590</v>
      </c>
      <c r="E1368" s="175" t="s">
        <v>91</v>
      </c>
      <c r="F1368" s="153" t="s">
        <v>187</v>
      </c>
      <c r="G1368" s="131" t="s">
        <v>3059</v>
      </c>
      <c r="H1368" s="175" t="s">
        <v>65</v>
      </c>
      <c r="I1368" s="183" t="s">
        <v>3656</v>
      </c>
      <c r="J1368" s="173">
        <v>1</v>
      </c>
      <c r="K1368" s="327"/>
      <c r="L1368" s="339">
        <v>1</v>
      </c>
      <c r="M1368" s="183">
        <v>1080</v>
      </c>
      <c r="N1368" s="153">
        <v>1983</v>
      </c>
      <c r="P1368" s="163"/>
      <c r="R1368" s="153">
        <v>1980</v>
      </c>
      <c r="S1368" s="183" t="s">
        <v>243</v>
      </c>
      <c r="T1368" s="184"/>
      <c r="U1368" s="189"/>
      <c r="V1368" s="125"/>
      <c r="W1368" s="352" t="s">
        <v>70</v>
      </c>
      <c r="X1368" s="216" t="s">
        <v>64</v>
      </c>
      <c r="Y1368" s="216" t="s">
        <v>65</v>
      </c>
      <c r="Z1368" s="129"/>
      <c r="AA1368" s="214"/>
      <c r="AB1368" s="215"/>
      <c r="AC1368" s="215"/>
      <c r="AD1368" s="153"/>
      <c r="AI1368" s="173"/>
      <c r="AJ1368" s="237">
        <v>32770</v>
      </c>
      <c r="AK1368" s="173">
        <v>1980</v>
      </c>
      <c r="AL1368" s="317" t="s">
        <v>3657</v>
      </c>
      <c r="AQ1368" s="131"/>
      <c r="AU1368" s="317"/>
      <c r="AV1368" s="390"/>
      <c r="AW1368" s="153">
        <f t="shared" ca="1" si="26"/>
        <v>43</v>
      </c>
    </row>
    <row r="1369" spans="1:49" ht="45" customHeight="1" outlineLevel="1" collapsed="1" x14ac:dyDescent="0.2">
      <c r="A1369" s="245"/>
      <c r="B1369" s="183" t="s">
        <v>55</v>
      </c>
      <c r="C1369" s="136" t="s">
        <v>3590</v>
      </c>
      <c r="E1369" s="175" t="s">
        <v>56</v>
      </c>
      <c r="F1369" s="153" t="s">
        <v>57</v>
      </c>
      <c r="G1369" s="131" t="s">
        <v>3658</v>
      </c>
      <c r="H1369" s="175" t="s">
        <v>379</v>
      </c>
      <c r="I1369" s="183" t="s">
        <v>3659</v>
      </c>
      <c r="J1369" s="173">
        <v>1</v>
      </c>
      <c r="K1369" s="327"/>
      <c r="L1369" s="339">
        <v>1</v>
      </c>
      <c r="M1369" s="183">
        <v>1081</v>
      </c>
      <c r="N1369" s="153">
        <v>1983</v>
      </c>
      <c r="P1369" s="163"/>
      <c r="R1369" s="153">
        <v>1980</v>
      </c>
      <c r="S1369" s="183" t="s">
        <v>243</v>
      </c>
      <c r="T1369" s="184"/>
      <c r="U1369" s="189"/>
      <c r="V1369" s="125"/>
      <c r="W1369" s="352" t="s">
        <v>70</v>
      </c>
      <c r="X1369" s="216" t="s">
        <v>99</v>
      </c>
      <c r="Y1369" s="216" t="s">
        <v>382</v>
      </c>
      <c r="Z1369" s="129"/>
      <c r="AA1369" s="214"/>
      <c r="AB1369" s="215"/>
      <c r="AC1369" s="215"/>
      <c r="AD1369" s="153"/>
      <c r="AI1369" s="173"/>
      <c r="AJ1369" s="237">
        <v>32770</v>
      </c>
      <c r="AK1369" s="173">
        <v>1980</v>
      </c>
      <c r="AL1369" s="317"/>
      <c r="AQ1369" s="131"/>
      <c r="AU1369" s="317" t="s">
        <v>3660</v>
      </c>
      <c r="AV1369" s="390"/>
      <c r="AW1369" s="153">
        <f t="shared" ca="1" si="26"/>
        <v>43</v>
      </c>
    </row>
    <row r="1370" spans="1:49" ht="45" customHeight="1" outlineLevel="1" collapsed="1" x14ac:dyDescent="0.2">
      <c r="A1370" s="245"/>
      <c r="B1370" s="183" t="s">
        <v>55</v>
      </c>
      <c r="E1370" s="175" t="s">
        <v>71</v>
      </c>
      <c r="F1370" s="153" t="s">
        <v>425</v>
      </c>
      <c r="G1370" s="131" t="s">
        <v>3661</v>
      </c>
      <c r="H1370" s="175" t="s">
        <v>487</v>
      </c>
      <c r="I1370" s="183" t="s">
        <v>3662</v>
      </c>
      <c r="J1370" s="173">
        <v>1</v>
      </c>
      <c r="K1370" s="326" t="s">
        <v>61</v>
      </c>
      <c r="L1370" s="339">
        <v>1</v>
      </c>
      <c r="M1370" s="183">
        <v>1082</v>
      </c>
      <c r="N1370" s="153">
        <v>1983</v>
      </c>
      <c r="P1370" s="163"/>
      <c r="R1370" s="153">
        <v>1980</v>
      </c>
      <c r="S1370" s="183" t="s">
        <v>62</v>
      </c>
      <c r="T1370" s="184"/>
      <c r="U1370" s="189"/>
      <c r="V1370" s="125"/>
      <c r="W1370" s="352" t="s">
        <v>3663</v>
      </c>
      <c r="X1370" s="216" t="s">
        <v>64</v>
      </c>
      <c r="Y1370" s="216" t="s">
        <v>518</v>
      </c>
      <c r="Z1370" s="129"/>
      <c r="AA1370" s="214">
        <v>30882</v>
      </c>
      <c r="AB1370" s="215"/>
      <c r="AC1370" s="215">
        <v>30882</v>
      </c>
      <c r="AD1370" s="216"/>
      <c r="AE1370" s="173">
        <v>1984</v>
      </c>
      <c r="AF1370" s="173">
        <v>106</v>
      </c>
      <c r="AG1370" s="173">
        <v>1984</v>
      </c>
      <c r="AH1370" s="173">
        <v>1980</v>
      </c>
      <c r="AI1370" s="173"/>
      <c r="AJ1370" s="189"/>
      <c r="AK1370" s="173"/>
      <c r="AL1370" s="317"/>
      <c r="AM1370" s="175" t="s">
        <v>67</v>
      </c>
      <c r="AQ1370" s="131"/>
      <c r="AU1370" s="317"/>
      <c r="AV1370" s="390"/>
      <c r="AW1370" s="153">
        <f t="shared" ca="1" si="26"/>
        <v>43</v>
      </c>
    </row>
    <row r="1371" spans="1:49" ht="45" customHeight="1" outlineLevel="1" x14ac:dyDescent="0.2">
      <c r="A1371" s="245"/>
      <c r="B1371" s="183" t="s">
        <v>55</v>
      </c>
      <c r="C1371" s="136" t="s">
        <v>1240</v>
      </c>
      <c r="E1371" s="175" t="s">
        <v>91</v>
      </c>
      <c r="F1371" s="153" t="s">
        <v>187</v>
      </c>
      <c r="G1371" s="131" t="s">
        <v>2879</v>
      </c>
      <c r="H1371" s="175" t="s">
        <v>65</v>
      </c>
      <c r="I1371" s="183" t="s">
        <v>3664</v>
      </c>
      <c r="J1371" s="173">
        <v>1</v>
      </c>
      <c r="K1371" s="326"/>
      <c r="L1371" s="339">
        <v>1</v>
      </c>
      <c r="M1371" s="183">
        <v>1083</v>
      </c>
      <c r="N1371" s="153">
        <v>1983</v>
      </c>
      <c r="P1371" s="163"/>
      <c r="R1371" s="153">
        <v>1980</v>
      </c>
      <c r="S1371" s="183" t="s">
        <v>243</v>
      </c>
      <c r="T1371" s="184"/>
      <c r="U1371" s="189"/>
      <c r="V1371" s="125"/>
      <c r="W1371" s="352" t="s">
        <v>70</v>
      </c>
      <c r="X1371" s="216" t="s">
        <v>64</v>
      </c>
      <c r="Y1371" s="216" t="s">
        <v>65</v>
      </c>
      <c r="Z1371" s="129"/>
      <c r="AA1371" s="214"/>
      <c r="AB1371" s="215"/>
      <c r="AC1371" s="215"/>
      <c r="AD1371" s="216"/>
      <c r="AI1371" s="173"/>
      <c r="AJ1371" s="237">
        <v>38044</v>
      </c>
      <c r="AK1371" s="173">
        <v>2000</v>
      </c>
      <c r="AL1371" s="317"/>
      <c r="AQ1371" s="131"/>
      <c r="AU1371" s="317"/>
      <c r="AV1371" s="390"/>
      <c r="AW1371" s="153">
        <f t="shared" ca="1" si="26"/>
        <v>43</v>
      </c>
    </row>
    <row r="1372" spans="1:49" ht="45" customHeight="1" x14ac:dyDescent="0.2">
      <c r="A1372" s="245"/>
      <c r="B1372" s="183" t="s">
        <v>55</v>
      </c>
      <c r="C1372" s="136" t="s">
        <v>2120</v>
      </c>
      <c r="D1372" s="131" t="s">
        <v>3665</v>
      </c>
      <c r="E1372" s="175" t="s">
        <v>71</v>
      </c>
      <c r="F1372" s="153" t="s">
        <v>72</v>
      </c>
      <c r="G1372" s="131" t="s">
        <v>722</v>
      </c>
      <c r="H1372" s="175" t="s">
        <v>292</v>
      </c>
      <c r="I1372" s="183" t="s">
        <v>3666</v>
      </c>
      <c r="J1372" s="173">
        <v>1</v>
      </c>
      <c r="K1372" s="326"/>
      <c r="L1372" s="339">
        <v>1</v>
      </c>
      <c r="M1372" s="183">
        <v>1084</v>
      </c>
      <c r="N1372" s="153">
        <v>1983</v>
      </c>
      <c r="P1372" s="163"/>
      <c r="R1372" s="153">
        <v>1980</v>
      </c>
      <c r="S1372" s="183" t="s">
        <v>243</v>
      </c>
      <c r="T1372" s="184"/>
      <c r="U1372" s="189"/>
      <c r="V1372" s="125"/>
      <c r="W1372" s="352" t="s">
        <v>70</v>
      </c>
      <c r="X1372" s="216" t="s">
        <v>64</v>
      </c>
      <c r="Y1372" s="216" t="s">
        <v>292</v>
      </c>
      <c r="Z1372" s="129"/>
      <c r="AA1372" s="214"/>
      <c r="AB1372" s="215"/>
      <c r="AC1372" s="215"/>
      <c r="AD1372" s="216"/>
      <c r="AI1372" s="173"/>
      <c r="AJ1372" s="237">
        <v>41354</v>
      </c>
      <c r="AK1372" s="173">
        <v>2010</v>
      </c>
      <c r="AL1372" s="317"/>
      <c r="AM1372" s="175" t="s">
        <v>67</v>
      </c>
      <c r="AO1372" s="153" t="s">
        <v>67</v>
      </c>
      <c r="AQ1372" s="131"/>
      <c r="AU1372" s="317"/>
      <c r="AV1372" s="390"/>
      <c r="AW1372" s="153">
        <f t="shared" ca="1" si="26"/>
        <v>43</v>
      </c>
    </row>
    <row r="1373" spans="1:49" ht="45" customHeight="1" outlineLevel="1" x14ac:dyDescent="0.2">
      <c r="A1373" s="245"/>
      <c r="B1373" s="183" t="s">
        <v>55</v>
      </c>
      <c r="E1373" s="175" t="s">
        <v>91</v>
      </c>
      <c r="F1373" s="153" t="s">
        <v>92</v>
      </c>
      <c r="G1373" s="131" t="s">
        <v>93</v>
      </c>
      <c r="H1373" s="175" t="s">
        <v>76</v>
      </c>
      <c r="I1373" s="183" t="s">
        <v>3667</v>
      </c>
      <c r="J1373" s="173">
        <v>1</v>
      </c>
      <c r="K1373" s="326" t="s">
        <v>61</v>
      </c>
      <c r="L1373" s="339">
        <v>1</v>
      </c>
      <c r="M1373" s="183">
        <v>1085</v>
      </c>
      <c r="N1373" s="153">
        <v>1983</v>
      </c>
      <c r="P1373" s="163"/>
      <c r="R1373" s="153">
        <v>1980</v>
      </c>
      <c r="S1373" s="183" t="s">
        <v>62</v>
      </c>
      <c r="T1373" s="184"/>
      <c r="U1373" s="189"/>
      <c r="V1373" s="125"/>
      <c r="W1373" s="352" t="s">
        <v>3668</v>
      </c>
      <c r="X1373" s="216" t="s">
        <v>64</v>
      </c>
      <c r="Y1373" s="216" t="s">
        <v>76</v>
      </c>
      <c r="Z1373" s="129"/>
      <c r="AA1373" s="214"/>
      <c r="AB1373" s="215"/>
      <c r="AC1373" s="215">
        <v>31320</v>
      </c>
      <c r="AD1373" s="216"/>
      <c r="AE1373" s="173">
        <v>1985</v>
      </c>
      <c r="AF1373" s="173">
        <v>113</v>
      </c>
      <c r="AG1373" s="173">
        <v>1985</v>
      </c>
      <c r="AH1373" s="173">
        <v>1980</v>
      </c>
      <c r="AI1373" s="173"/>
      <c r="AJ1373" s="189"/>
      <c r="AK1373" s="173"/>
      <c r="AL1373" s="317"/>
      <c r="AM1373" s="175" t="s">
        <v>90</v>
      </c>
      <c r="AQ1373" s="131"/>
      <c r="AV1373" s="390"/>
      <c r="AW1373" s="153">
        <f t="shared" ca="1" si="26"/>
        <v>43</v>
      </c>
    </row>
    <row r="1374" spans="1:49" ht="45" customHeight="1" outlineLevel="1" x14ac:dyDescent="0.2">
      <c r="A1374" s="245"/>
      <c r="B1374" s="183" t="s">
        <v>55</v>
      </c>
      <c r="C1374" s="136" t="s">
        <v>1371</v>
      </c>
      <c r="E1374" s="175" t="s">
        <v>91</v>
      </c>
      <c r="F1374" s="153" t="s">
        <v>187</v>
      </c>
      <c r="G1374" s="131" t="s">
        <v>1822</v>
      </c>
      <c r="H1374" s="175" t="s">
        <v>379</v>
      </c>
      <c r="I1374" s="203" t="s">
        <v>3669</v>
      </c>
      <c r="J1374" s="173">
        <v>1</v>
      </c>
      <c r="K1374" s="326"/>
      <c r="L1374" s="339">
        <v>1</v>
      </c>
      <c r="M1374" s="183">
        <v>1086</v>
      </c>
      <c r="N1374" s="153">
        <v>1983</v>
      </c>
      <c r="P1374" s="163"/>
      <c r="R1374" s="153">
        <v>1980</v>
      </c>
      <c r="S1374" s="183" t="s">
        <v>243</v>
      </c>
      <c r="T1374" s="184"/>
      <c r="U1374" s="189"/>
      <c r="V1374" s="125"/>
      <c r="W1374" s="352" t="s">
        <v>70</v>
      </c>
      <c r="X1374" s="216" t="s">
        <v>99</v>
      </c>
      <c r="Y1374" s="216" t="s">
        <v>382</v>
      </c>
      <c r="Z1374" s="129"/>
      <c r="AA1374" s="214"/>
      <c r="AB1374" s="215"/>
      <c r="AC1374" s="215"/>
      <c r="AD1374" s="216"/>
      <c r="AI1374" s="173"/>
      <c r="AJ1374" s="216">
        <v>36283</v>
      </c>
      <c r="AK1374" s="173">
        <v>1990</v>
      </c>
      <c r="AL1374" s="317"/>
      <c r="AQ1374" s="131"/>
      <c r="AU1374" s="317"/>
      <c r="AV1374" s="390"/>
      <c r="AW1374" s="153">
        <f t="shared" ca="1" si="26"/>
        <v>43</v>
      </c>
    </row>
    <row r="1375" spans="1:49" ht="45" customHeight="1" x14ac:dyDescent="0.2">
      <c r="A1375" s="245"/>
      <c r="B1375" s="183" t="s">
        <v>55</v>
      </c>
      <c r="E1375" s="175" t="s">
        <v>91</v>
      </c>
      <c r="F1375" s="153" t="s">
        <v>187</v>
      </c>
      <c r="G1375" s="131" t="s">
        <v>3670</v>
      </c>
      <c r="H1375" s="175" t="s">
        <v>59</v>
      </c>
      <c r="I1375" s="183" t="s">
        <v>574</v>
      </c>
      <c r="J1375" s="173">
        <v>1</v>
      </c>
      <c r="K1375" s="326" t="s">
        <v>61</v>
      </c>
      <c r="L1375" s="339">
        <v>1</v>
      </c>
      <c r="M1375" s="183">
        <v>1087</v>
      </c>
      <c r="N1375" s="153">
        <v>1983</v>
      </c>
      <c r="P1375" s="163"/>
      <c r="R1375" s="153">
        <v>1980</v>
      </c>
      <c r="S1375" s="183" t="s">
        <v>62</v>
      </c>
      <c r="T1375" s="184"/>
      <c r="U1375" s="189"/>
      <c r="V1375" s="125"/>
      <c r="W1375" s="352" t="s">
        <v>3671</v>
      </c>
      <c r="X1375" s="216" t="s">
        <v>64</v>
      </c>
      <c r="Y1375" s="216" t="s">
        <v>65</v>
      </c>
      <c r="Z1375" s="129" t="s">
        <v>66</v>
      </c>
      <c r="AA1375" s="214"/>
      <c r="AB1375" s="215"/>
      <c r="AC1375" s="215">
        <v>30882</v>
      </c>
      <c r="AD1375" s="216"/>
      <c r="AE1375" s="173">
        <v>1984</v>
      </c>
      <c r="AF1375" s="173">
        <v>107</v>
      </c>
      <c r="AG1375" s="173">
        <v>1984</v>
      </c>
      <c r="AH1375" s="173">
        <v>1980</v>
      </c>
      <c r="AI1375" s="173"/>
      <c r="AJ1375" s="189"/>
      <c r="AK1375" s="173"/>
      <c r="AL1375" s="317"/>
      <c r="AM1375" s="175" t="s">
        <v>67</v>
      </c>
      <c r="AQ1375" s="131"/>
      <c r="AU1375" s="317"/>
      <c r="AV1375" s="390"/>
      <c r="AW1375" s="153">
        <f t="shared" ca="1" si="26"/>
        <v>43</v>
      </c>
    </row>
    <row r="1376" spans="1:49" ht="45" customHeight="1" x14ac:dyDescent="0.2">
      <c r="A1376" s="245"/>
      <c r="B1376" s="183" t="s">
        <v>55</v>
      </c>
      <c r="E1376" s="175" t="s">
        <v>91</v>
      </c>
      <c r="F1376" s="153" t="s">
        <v>187</v>
      </c>
      <c r="G1376" s="131" t="s">
        <v>3670</v>
      </c>
      <c r="H1376" s="175" t="s">
        <v>76</v>
      </c>
      <c r="I1376" s="183" t="s">
        <v>3672</v>
      </c>
      <c r="J1376" s="173">
        <v>1</v>
      </c>
      <c r="K1376" s="326" t="s">
        <v>61</v>
      </c>
      <c r="L1376" s="339">
        <v>1</v>
      </c>
      <c r="M1376" s="183">
        <v>1088</v>
      </c>
      <c r="N1376" s="153">
        <v>1983</v>
      </c>
      <c r="P1376" s="163"/>
      <c r="R1376" s="153">
        <v>1980</v>
      </c>
      <c r="S1376" s="183" t="s">
        <v>62</v>
      </c>
      <c r="T1376" s="184"/>
      <c r="U1376" s="189"/>
      <c r="V1376" s="125"/>
      <c r="W1376" s="352" t="s">
        <v>3673</v>
      </c>
      <c r="X1376" s="216" t="s">
        <v>64</v>
      </c>
      <c r="Y1376" s="216" t="s">
        <v>76</v>
      </c>
      <c r="Z1376" s="129"/>
      <c r="AA1376" s="214"/>
      <c r="AB1376" s="215"/>
      <c r="AC1376" s="215">
        <v>34052</v>
      </c>
      <c r="AD1376" s="216"/>
      <c r="AE1376" s="173">
        <v>1985</v>
      </c>
      <c r="AF1376" s="173">
        <v>117</v>
      </c>
      <c r="AG1376" s="173">
        <v>1993</v>
      </c>
      <c r="AH1376" s="173">
        <v>1990</v>
      </c>
      <c r="AI1376" s="173"/>
      <c r="AJ1376" s="189"/>
      <c r="AK1376" s="173"/>
      <c r="AL1376" s="317"/>
      <c r="AM1376" s="175" t="s">
        <v>61</v>
      </c>
      <c r="AQ1376" s="131"/>
      <c r="AU1376" s="317"/>
      <c r="AV1376" s="390"/>
      <c r="AW1376" s="153">
        <f t="shared" ca="1" si="26"/>
        <v>43</v>
      </c>
    </row>
    <row r="1377" spans="1:49" ht="45" customHeight="1" outlineLevel="1" x14ac:dyDescent="0.2">
      <c r="A1377" s="245"/>
      <c r="B1377" s="183" t="s">
        <v>55</v>
      </c>
      <c r="C1377" s="136" t="s">
        <v>2715</v>
      </c>
      <c r="D1377" s="131" t="s">
        <v>3674</v>
      </c>
      <c r="E1377" s="175" t="s">
        <v>56</v>
      </c>
      <c r="F1377" s="153" t="s">
        <v>57</v>
      </c>
      <c r="G1377" s="131" t="s">
        <v>3675</v>
      </c>
      <c r="H1377" s="175" t="s">
        <v>65</v>
      </c>
      <c r="I1377" s="203" t="s">
        <v>3676</v>
      </c>
      <c r="J1377" s="173">
        <v>1</v>
      </c>
      <c r="K1377" s="326"/>
      <c r="L1377" s="339">
        <v>1</v>
      </c>
      <c r="M1377" s="183">
        <v>1089</v>
      </c>
      <c r="N1377" s="153">
        <v>1983</v>
      </c>
      <c r="P1377" s="163"/>
      <c r="R1377" s="153">
        <v>1980</v>
      </c>
      <c r="S1377" s="183" t="s">
        <v>243</v>
      </c>
      <c r="T1377" s="184"/>
      <c r="U1377" s="189"/>
      <c r="V1377" s="125"/>
      <c r="W1377" s="352" t="s">
        <v>70</v>
      </c>
      <c r="X1377" s="216" t="s">
        <v>64</v>
      </c>
      <c r="Y1377" s="216" t="s">
        <v>65</v>
      </c>
      <c r="Z1377" s="129"/>
      <c r="AA1377" s="214"/>
      <c r="AB1377" s="215"/>
      <c r="AC1377" s="215"/>
      <c r="AD1377" s="216"/>
      <c r="AI1377" s="173"/>
      <c r="AJ1377" s="237">
        <v>41551</v>
      </c>
      <c r="AK1377" s="173">
        <v>2010</v>
      </c>
      <c r="AL1377" s="317"/>
      <c r="AQ1377" s="131"/>
      <c r="AU1377" s="317"/>
      <c r="AV1377" s="390"/>
      <c r="AW1377" s="153">
        <f t="shared" ca="1" si="26"/>
        <v>43</v>
      </c>
    </row>
    <row r="1378" spans="1:49" ht="45" customHeight="1" outlineLevel="1" x14ac:dyDescent="0.2">
      <c r="A1378" s="245"/>
      <c r="B1378" s="183" t="s">
        <v>55</v>
      </c>
      <c r="C1378" s="136" t="s">
        <v>3590</v>
      </c>
      <c r="E1378" s="175" t="s">
        <v>91</v>
      </c>
      <c r="F1378" s="153" t="s">
        <v>92</v>
      </c>
      <c r="G1378" s="131" t="s">
        <v>93</v>
      </c>
      <c r="H1378" s="175" t="s">
        <v>65</v>
      </c>
      <c r="I1378" s="183" t="s">
        <v>3677</v>
      </c>
      <c r="J1378" s="173">
        <v>1</v>
      </c>
      <c r="K1378" s="326"/>
      <c r="L1378" s="339">
        <v>1</v>
      </c>
      <c r="M1378" s="183">
        <v>1090</v>
      </c>
      <c r="N1378" s="153">
        <v>1983</v>
      </c>
      <c r="P1378" s="163"/>
      <c r="R1378" s="153">
        <v>1980</v>
      </c>
      <c r="S1378" s="183" t="s">
        <v>243</v>
      </c>
      <c r="T1378" s="184"/>
      <c r="U1378" s="189"/>
      <c r="V1378" s="125"/>
      <c r="W1378" s="352" t="s">
        <v>70</v>
      </c>
      <c r="X1378" s="216" t="s">
        <v>64</v>
      </c>
      <c r="Y1378" s="216" t="s">
        <v>65</v>
      </c>
      <c r="Z1378" s="129"/>
      <c r="AA1378" s="214"/>
      <c r="AB1378" s="215"/>
      <c r="AC1378" s="215"/>
      <c r="AD1378" s="216"/>
      <c r="AI1378" s="173"/>
      <c r="AJ1378" s="237">
        <v>32770</v>
      </c>
      <c r="AK1378" s="173">
        <v>1980</v>
      </c>
      <c r="AL1378" s="317"/>
      <c r="AQ1378" s="131"/>
      <c r="AV1378" s="390"/>
      <c r="AW1378" s="153">
        <f t="shared" ca="1" si="26"/>
        <v>43</v>
      </c>
    </row>
    <row r="1379" spans="1:49" ht="45" customHeight="1" outlineLevel="1" collapsed="1" x14ac:dyDescent="0.2">
      <c r="A1379" s="245"/>
      <c r="B1379" s="183" t="s">
        <v>55</v>
      </c>
      <c r="C1379" s="136" t="s">
        <v>3590</v>
      </c>
      <c r="E1379" s="175" t="s">
        <v>688</v>
      </c>
      <c r="F1379" s="153" t="s">
        <v>689</v>
      </c>
      <c r="G1379" s="131" t="s">
        <v>3678</v>
      </c>
      <c r="H1379" s="175" t="s">
        <v>59</v>
      </c>
      <c r="I1379" s="190" t="s">
        <v>3679</v>
      </c>
      <c r="J1379" s="173">
        <v>1</v>
      </c>
      <c r="K1379" s="326"/>
      <c r="L1379" s="339">
        <v>1</v>
      </c>
      <c r="M1379" s="183">
        <v>1091</v>
      </c>
      <c r="N1379" s="153">
        <v>1983</v>
      </c>
      <c r="P1379" s="163"/>
      <c r="R1379" s="153">
        <v>1980</v>
      </c>
      <c r="S1379" s="183" t="s">
        <v>243</v>
      </c>
      <c r="T1379" s="184"/>
      <c r="U1379" s="189"/>
      <c r="V1379" s="125"/>
      <c r="W1379" s="352" t="s">
        <v>70</v>
      </c>
      <c r="X1379" s="216" t="s">
        <v>64</v>
      </c>
      <c r="Y1379" s="216" t="s">
        <v>65</v>
      </c>
      <c r="Z1379" s="129" t="s">
        <v>66</v>
      </c>
      <c r="AA1379" s="214"/>
      <c r="AB1379" s="215"/>
      <c r="AC1379" s="215"/>
      <c r="AD1379" s="216"/>
      <c r="AI1379" s="173"/>
      <c r="AJ1379" s="237">
        <v>32770</v>
      </c>
      <c r="AK1379" s="173">
        <v>1980</v>
      </c>
      <c r="AL1379" s="317"/>
      <c r="AQ1379" s="131"/>
      <c r="AU1379" s="317"/>
      <c r="AV1379" s="390"/>
      <c r="AW1379" s="153">
        <f t="shared" ca="1" si="26"/>
        <v>43</v>
      </c>
    </row>
    <row r="1380" spans="1:49" ht="45" customHeight="1" x14ac:dyDescent="0.2">
      <c r="A1380" s="245"/>
      <c r="B1380" s="183" t="s">
        <v>55</v>
      </c>
      <c r="C1380" s="136" t="s">
        <v>3042</v>
      </c>
      <c r="D1380" s="131" t="s">
        <v>3680</v>
      </c>
      <c r="E1380" s="175" t="s">
        <v>56</v>
      </c>
      <c r="F1380" s="153" t="s">
        <v>57</v>
      </c>
      <c r="G1380" s="131" t="s">
        <v>3681</v>
      </c>
      <c r="H1380" s="175" t="s">
        <v>59</v>
      </c>
      <c r="I1380" s="183" t="s">
        <v>3682</v>
      </c>
      <c r="J1380" s="173">
        <v>1</v>
      </c>
      <c r="K1380" s="326"/>
      <c r="L1380" s="339">
        <v>1</v>
      </c>
      <c r="M1380" s="183">
        <v>1092</v>
      </c>
      <c r="N1380" s="153">
        <v>1983</v>
      </c>
      <c r="P1380" s="163"/>
      <c r="R1380" s="153">
        <v>1980</v>
      </c>
      <c r="S1380" s="183" t="s">
        <v>243</v>
      </c>
      <c r="T1380" s="184"/>
      <c r="U1380" s="189"/>
      <c r="V1380" s="125"/>
      <c r="W1380" s="352" t="s">
        <v>70</v>
      </c>
      <c r="X1380" s="216" t="s">
        <v>64</v>
      </c>
      <c r="Y1380" s="216" t="s">
        <v>65</v>
      </c>
      <c r="Z1380" s="129" t="s">
        <v>66</v>
      </c>
      <c r="AA1380" s="214"/>
      <c r="AB1380" s="215"/>
      <c r="AC1380" s="215"/>
      <c r="AD1380" s="216"/>
      <c r="AI1380" s="173"/>
      <c r="AJ1380" s="237">
        <v>41877</v>
      </c>
      <c r="AK1380" s="173">
        <v>2010</v>
      </c>
      <c r="AL1380" s="317"/>
      <c r="AQ1380" s="131"/>
      <c r="AU1380" s="317"/>
      <c r="AV1380" s="390"/>
      <c r="AW1380" s="153">
        <f t="shared" ca="1" si="26"/>
        <v>43</v>
      </c>
    </row>
    <row r="1381" spans="1:49" ht="45" customHeight="1" x14ac:dyDescent="0.2">
      <c r="A1381" s="245"/>
      <c r="B1381" s="183" t="s">
        <v>55</v>
      </c>
      <c r="E1381" s="175" t="s">
        <v>71</v>
      </c>
      <c r="F1381" s="153" t="s">
        <v>180</v>
      </c>
      <c r="G1381" s="131" t="s">
        <v>181</v>
      </c>
      <c r="H1381" s="175" t="s">
        <v>292</v>
      </c>
      <c r="I1381" s="183" t="s">
        <v>3683</v>
      </c>
      <c r="J1381" s="173">
        <v>1</v>
      </c>
      <c r="K1381" s="326" t="s">
        <v>61</v>
      </c>
      <c r="L1381" s="339">
        <v>1</v>
      </c>
      <c r="M1381" s="183">
        <v>1093</v>
      </c>
      <c r="N1381" s="153">
        <v>1983</v>
      </c>
      <c r="P1381" s="163"/>
      <c r="R1381" s="153">
        <v>1980</v>
      </c>
      <c r="S1381" s="183" t="s">
        <v>62</v>
      </c>
      <c r="T1381" s="184"/>
      <c r="U1381" s="189"/>
      <c r="V1381" s="125"/>
      <c r="W1381" s="352" t="s">
        <v>3684</v>
      </c>
      <c r="X1381" s="216" t="s">
        <v>64</v>
      </c>
      <c r="Y1381" s="216" t="s">
        <v>292</v>
      </c>
      <c r="Z1381" s="129"/>
      <c r="AA1381" s="214">
        <v>30882</v>
      </c>
      <c r="AB1381" s="215"/>
      <c r="AC1381" s="215"/>
      <c r="AD1381" s="153"/>
      <c r="AE1381" s="173">
        <v>1983</v>
      </c>
      <c r="AF1381" s="173" t="s">
        <v>3685</v>
      </c>
      <c r="AG1381" s="173">
        <v>1984</v>
      </c>
      <c r="AH1381" s="173">
        <v>1980</v>
      </c>
      <c r="AI1381" s="173">
        <v>1984</v>
      </c>
      <c r="AJ1381" s="189"/>
      <c r="AK1381" s="173"/>
      <c r="AL1381" s="317"/>
      <c r="AM1381" s="175" t="s">
        <v>61</v>
      </c>
      <c r="AQ1381" s="131"/>
      <c r="AU1381" s="317"/>
      <c r="AV1381" s="390"/>
      <c r="AW1381" s="153">
        <f t="shared" ca="1" si="26"/>
        <v>43</v>
      </c>
    </row>
    <row r="1382" spans="1:49" ht="45" customHeight="1" x14ac:dyDescent="0.2">
      <c r="A1382" s="245"/>
      <c r="B1382" s="183" t="s">
        <v>55</v>
      </c>
      <c r="C1382" s="136" t="s">
        <v>3686</v>
      </c>
      <c r="D1382" s="131" t="s">
        <v>3687</v>
      </c>
      <c r="E1382" s="175" t="s">
        <v>91</v>
      </c>
      <c r="F1382" s="153" t="s">
        <v>92</v>
      </c>
      <c r="G1382" s="131" t="s">
        <v>93</v>
      </c>
      <c r="H1382" s="175" t="s">
        <v>65</v>
      </c>
      <c r="I1382" s="183" t="s">
        <v>3688</v>
      </c>
      <c r="J1382" s="173">
        <v>1</v>
      </c>
      <c r="K1382" s="326" t="s">
        <v>61</v>
      </c>
      <c r="L1382" s="339">
        <v>1</v>
      </c>
      <c r="M1382" s="183">
        <v>1094</v>
      </c>
      <c r="N1382" s="153">
        <v>1983</v>
      </c>
      <c r="P1382" s="163"/>
      <c r="R1382" s="153">
        <v>1980</v>
      </c>
      <c r="S1382" s="183" t="s">
        <v>62</v>
      </c>
      <c r="T1382" s="184"/>
      <c r="U1382" s="189"/>
      <c r="V1382" s="125"/>
      <c r="W1382" s="352" t="s">
        <v>3689</v>
      </c>
      <c r="X1382" s="216" t="s">
        <v>64</v>
      </c>
      <c r="Y1382" s="216" t="s">
        <v>65</v>
      </c>
      <c r="Z1382" s="129"/>
      <c r="AA1382" s="214">
        <v>36886</v>
      </c>
      <c r="AB1382" s="215"/>
      <c r="AC1382" s="215"/>
      <c r="AD1382" s="153"/>
      <c r="AE1382" s="173">
        <v>2000</v>
      </c>
      <c r="AF1382" s="173">
        <v>21</v>
      </c>
      <c r="AG1382" s="173">
        <v>2000</v>
      </c>
      <c r="AH1382" s="173">
        <v>2000</v>
      </c>
      <c r="AI1382" s="173"/>
      <c r="AJ1382" s="189"/>
      <c r="AK1382" s="173"/>
      <c r="AL1382" s="317" t="s">
        <v>3690</v>
      </c>
      <c r="AM1382" s="175" t="s">
        <v>67</v>
      </c>
      <c r="AO1382" s="153" t="s">
        <v>61</v>
      </c>
      <c r="AP1382" s="153" t="s">
        <v>81</v>
      </c>
      <c r="AQ1382" s="131"/>
      <c r="AV1382" s="390"/>
      <c r="AW1382" s="153">
        <f t="shared" ca="1" si="26"/>
        <v>43</v>
      </c>
    </row>
    <row r="1383" spans="1:49" ht="45" customHeight="1" collapsed="1" x14ac:dyDescent="0.2">
      <c r="A1383" s="245"/>
      <c r="B1383" s="183" t="s">
        <v>55</v>
      </c>
      <c r="C1383" s="136" t="s">
        <v>348</v>
      </c>
      <c r="E1383" s="175" t="s">
        <v>71</v>
      </c>
      <c r="F1383" s="153" t="s">
        <v>1209</v>
      </c>
      <c r="G1383" s="131" t="s">
        <v>1577</v>
      </c>
      <c r="H1383" s="175" t="s">
        <v>59</v>
      </c>
      <c r="I1383" s="203" t="s">
        <v>3691</v>
      </c>
      <c r="J1383" s="173">
        <v>1</v>
      </c>
      <c r="K1383" s="327"/>
      <c r="L1383" s="339">
        <v>1</v>
      </c>
      <c r="M1383" s="183">
        <v>1095</v>
      </c>
      <c r="N1383" s="153">
        <v>1983</v>
      </c>
      <c r="P1383" s="163"/>
      <c r="R1383" s="153">
        <v>1980</v>
      </c>
      <c r="S1383" s="183" t="s">
        <v>243</v>
      </c>
      <c r="T1383" s="184"/>
      <c r="U1383" s="189"/>
      <c r="V1383" s="125"/>
      <c r="W1383" s="352" t="s">
        <v>70</v>
      </c>
      <c r="X1383" s="216" t="s">
        <v>64</v>
      </c>
      <c r="Y1383" s="216" t="s">
        <v>65</v>
      </c>
      <c r="Z1383" s="129" t="s">
        <v>66</v>
      </c>
      <c r="AA1383" s="214"/>
      <c r="AB1383" s="215"/>
      <c r="AC1383" s="215"/>
      <c r="AD1383" s="153"/>
      <c r="AI1383" s="173"/>
      <c r="AJ1383" s="237">
        <v>39595</v>
      </c>
      <c r="AK1383" s="173">
        <v>2000</v>
      </c>
      <c r="AL1383" s="317"/>
      <c r="AQ1383" s="131"/>
      <c r="AU1383" s="317" t="s">
        <v>3692</v>
      </c>
      <c r="AV1383" s="390"/>
      <c r="AW1383" s="153">
        <f t="shared" ca="1" si="26"/>
        <v>43</v>
      </c>
    </row>
    <row r="1384" spans="1:49" ht="45" customHeight="1" x14ac:dyDescent="0.2">
      <c r="A1384" s="245"/>
      <c r="B1384" s="183" t="s">
        <v>55</v>
      </c>
      <c r="C1384" s="136" t="s">
        <v>3693</v>
      </c>
      <c r="E1384" s="175" t="s">
        <v>91</v>
      </c>
      <c r="F1384" s="153" t="s">
        <v>187</v>
      </c>
      <c r="G1384" s="131" t="s">
        <v>3694</v>
      </c>
      <c r="H1384" s="175" t="s">
        <v>487</v>
      </c>
      <c r="I1384" s="183" t="s">
        <v>3695</v>
      </c>
      <c r="J1384" s="173">
        <v>1</v>
      </c>
      <c r="K1384" s="327"/>
      <c r="L1384" s="339">
        <v>1</v>
      </c>
      <c r="M1384" s="183">
        <v>1096</v>
      </c>
      <c r="N1384" s="153">
        <v>1983</v>
      </c>
      <c r="P1384" s="163"/>
      <c r="R1384" s="153">
        <v>1980</v>
      </c>
      <c r="S1384" s="183" t="s">
        <v>243</v>
      </c>
      <c r="T1384" s="184"/>
      <c r="U1384" s="189"/>
      <c r="V1384" s="125"/>
      <c r="W1384" s="352" t="s">
        <v>70</v>
      </c>
      <c r="X1384" s="216" t="s">
        <v>64</v>
      </c>
      <c r="Y1384" s="216" t="s">
        <v>518</v>
      </c>
      <c r="Z1384" s="129"/>
      <c r="AA1384" s="214"/>
      <c r="AB1384" s="215"/>
      <c r="AC1384" s="215"/>
      <c r="AD1384" s="153"/>
      <c r="AI1384" s="173"/>
      <c r="AJ1384" s="237">
        <v>35636</v>
      </c>
      <c r="AK1384" s="173">
        <v>1990</v>
      </c>
      <c r="AL1384" s="317"/>
      <c r="AQ1384" s="131"/>
      <c r="AU1384" s="317"/>
      <c r="AV1384" s="390"/>
      <c r="AW1384" s="153">
        <f t="shared" ca="1" si="26"/>
        <v>43</v>
      </c>
    </row>
    <row r="1385" spans="1:49" ht="45" customHeight="1" x14ac:dyDescent="0.2">
      <c r="A1385" s="245"/>
      <c r="B1385" s="183" t="s">
        <v>55</v>
      </c>
      <c r="C1385" s="136" t="s">
        <v>3693</v>
      </c>
      <c r="E1385" s="175" t="s">
        <v>91</v>
      </c>
      <c r="F1385" s="153" t="s">
        <v>187</v>
      </c>
      <c r="G1385" s="131" t="s">
        <v>3696</v>
      </c>
      <c r="H1385" s="175" t="s">
        <v>487</v>
      </c>
      <c r="I1385" s="183" t="s">
        <v>3697</v>
      </c>
      <c r="J1385" s="173">
        <v>1</v>
      </c>
      <c r="K1385" s="327"/>
      <c r="L1385" s="339">
        <v>0</v>
      </c>
      <c r="M1385" s="183">
        <v>1096</v>
      </c>
      <c r="N1385" s="153">
        <v>1983</v>
      </c>
      <c r="P1385" s="163"/>
      <c r="R1385" s="153">
        <v>1980</v>
      </c>
      <c r="S1385" s="183" t="s">
        <v>243</v>
      </c>
      <c r="T1385" s="184"/>
      <c r="U1385" s="189"/>
      <c r="V1385" s="125"/>
      <c r="W1385" s="352" t="s">
        <v>70</v>
      </c>
      <c r="X1385" s="216" t="s">
        <v>64</v>
      </c>
      <c r="Y1385" s="216" t="s">
        <v>518</v>
      </c>
      <c r="Z1385" s="129"/>
      <c r="AA1385" s="214"/>
      <c r="AB1385" s="215"/>
      <c r="AC1385" s="215"/>
      <c r="AD1385" s="153"/>
      <c r="AI1385" s="173"/>
      <c r="AJ1385" s="237">
        <v>35636</v>
      </c>
      <c r="AK1385" s="173">
        <v>1990</v>
      </c>
      <c r="AL1385" s="317"/>
      <c r="AQ1385" s="131"/>
      <c r="AU1385" s="317"/>
      <c r="AV1385" s="390"/>
      <c r="AW1385" s="153">
        <f t="shared" ca="1" si="26"/>
        <v>43</v>
      </c>
    </row>
    <row r="1386" spans="1:49" ht="45" customHeight="1" x14ac:dyDescent="0.2">
      <c r="A1386" s="245"/>
      <c r="B1386" s="183" t="s">
        <v>55</v>
      </c>
      <c r="D1386" s="131" t="s">
        <v>3698</v>
      </c>
      <c r="E1386" s="175" t="s">
        <v>56</v>
      </c>
      <c r="F1386" s="153" t="s">
        <v>148</v>
      </c>
      <c r="G1386" s="131" t="s">
        <v>527</v>
      </c>
      <c r="H1386" s="175" t="s">
        <v>292</v>
      </c>
      <c r="I1386" s="183" t="s">
        <v>3699</v>
      </c>
      <c r="J1386" s="173">
        <v>1</v>
      </c>
      <c r="K1386" s="326" t="s">
        <v>61</v>
      </c>
      <c r="L1386" s="339">
        <v>1</v>
      </c>
      <c r="M1386" s="183">
        <v>1097</v>
      </c>
      <c r="N1386" s="153">
        <v>1983</v>
      </c>
      <c r="P1386" s="163"/>
      <c r="R1386" s="153">
        <v>1980</v>
      </c>
      <c r="S1386" s="183" t="s">
        <v>62</v>
      </c>
      <c r="T1386" s="184"/>
      <c r="U1386" s="189"/>
      <c r="V1386" s="125"/>
      <c r="W1386" s="352" t="s">
        <v>3700</v>
      </c>
      <c r="X1386" s="216" t="s">
        <v>64</v>
      </c>
      <c r="Y1386" s="216" t="s">
        <v>292</v>
      </c>
      <c r="Z1386" s="129"/>
      <c r="AB1386" s="215">
        <v>40856</v>
      </c>
      <c r="AC1386" s="215"/>
      <c r="AD1386" s="216"/>
      <c r="AE1386" s="173">
        <v>2009</v>
      </c>
      <c r="AF1386" s="173">
        <v>62</v>
      </c>
      <c r="AG1386" s="173">
        <v>2011</v>
      </c>
      <c r="AH1386" s="173">
        <v>2010</v>
      </c>
      <c r="AI1386" s="173"/>
      <c r="AJ1386" s="189"/>
      <c r="AK1386" s="173"/>
      <c r="AL1386" s="369"/>
      <c r="AM1386" s="175" t="s">
        <v>61</v>
      </c>
      <c r="AN1386" s="153" t="s">
        <v>81</v>
      </c>
      <c r="AO1386" s="153" t="s">
        <v>61</v>
      </c>
      <c r="AP1386" s="153" t="s">
        <v>81</v>
      </c>
      <c r="AQ1386" s="131" t="s">
        <v>81</v>
      </c>
      <c r="AR1386" s="175" t="s">
        <v>112</v>
      </c>
      <c r="AS1386" s="153" t="s">
        <v>112</v>
      </c>
      <c r="AU1386" s="317"/>
      <c r="AV1386" s="390"/>
      <c r="AW1386" s="153">
        <f t="shared" ca="1" si="26"/>
        <v>43</v>
      </c>
    </row>
    <row r="1387" spans="1:49" ht="45" customHeight="1" collapsed="1" x14ac:dyDescent="0.2">
      <c r="A1387" s="245">
        <v>43683</v>
      </c>
      <c r="B1387" s="183" t="s">
        <v>978</v>
      </c>
      <c r="C1387" s="136" t="s">
        <v>3701</v>
      </c>
      <c r="D1387" s="131" t="s">
        <v>3702</v>
      </c>
      <c r="E1387" s="175" t="s">
        <v>56</v>
      </c>
      <c r="F1387" s="153" t="s">
        <v>148</v>
      </c>
      <c r="G1387" s="131" t="s">
        <v>527</v>
      </c>
      <c r="H1387" s="175" t="s">
        <v>487</v>
      </c>
      <c r="I1387" s="183" t="s">
        <v>3703</v>
      </c>
      <c r="J1387" s="173">
        <v>1</v>
      </c>
      <c r="K1387" s="326"/>
      <c r="L1387" s="339">
        <v>1</v>
      </c>
      <c r="M1387" s="183">
        <v>1098</v>
      </c>
      <c r="N1387" s="153">
        <v>1983</v>
      </c>
      <c r="P1387" s="163"/>
      <c r="R1387" s="153">
        <v>1980</v>
      </c>
      <c r="S1387" s="183" t="s">
        <v>288</v>
      </c>
      <c r="T1387" s="184" t="s">
        <v>982</v>
      </c>
      <c r="U1387" s="189"/>
      <c r="V1387" s="125"/>
      <c r="W1387" s="255" t="s">
        <v>70</v>
      </c>
      <c r="X1387" s="216" t="s">
        <v>64</v>
      </c>
      <c r="Y1387" s="216" t="s">
        <v>518</v>
      </c>
      <c r="Z1387" s="129"/>
      <c r="AB1387" s="215"/>
      <c r="AC1387" s="215"/>
      <c r="AD1387" s="216"/>
      <c r="AI1387" s="173"/>
      <c r="AJ1387" s="189"/>
      <c r="AK1387" s="173"/>
      <c r="AL1387" s="317"/>
      <c r="AQ1387" s="131"/>
      <c r="AU1387" s="317"/>
      <c r="AV1387" s="390"/>
      <c r="AW1387" s="153">
        <f t="shared" ca="1" si="26"/>
        <v>43</v>
      </c>
    </row>
    <row r="1388" spans="1:49" ht="45" customHeight="1" x14ac:dyDescent="0.2">
      <c r="A1388" s="245"/>
      <c r="B1388" s="183" t="s">
        <v>55</v>
      </c>
      <c r="D1388" s="131" t="s">
        <v>3704</v>
      </c>
      <c r="E1388" s="318" t="s">
        <v>1055</v>
      </c>
      <c r="F1388" s="154" t="s">
        <v>2103</v>
      </c>
      <c r="G1388" s="418" t="s">
        <v>2104</v>
      </c>
      <c r="H1388" s="318" t="s">
        <v>76</v>
      </c>
      <c r="I1388" s="202" t="s">
        <v>3705</v>
      </c>
      <c r="J1388" s="173">
        <v>1</v>
      </c>
      <c r="K1388" s="326" t="s">
        <v>61</v>
      </c>
      <c r="L1388" s="339">
        <v>1</v>
      </c>
      <c r="M1388" s="183">
        <v>1099</v>
      </c>
      <c r="N1388" s="153">
        <v>1983</v>
      </c>
      <c r="P1388" s="163"/>
      <c r="R1388" s="153">
        <v>1980</v>
      </c>
      <c r="S1388" s="183" t="s">
        <v>62</v>
      </c>
      <c r="T1388" s="184"/>
      <c r="U1388" s="189"/>
      <c r="V1388" s="125"/>
      <c r="W1388" s="318" t="s">
        <v>3706</v>
      </c>
      <c r="X1388" s="283" t="s">
        <v>64</v>
      </c>
      <c r="Y1388" s="283" t="s">
        <v>76</v>
      </c>
      <c r="Z1388" s="351"/>
      <c r="AB1388" s="215">
        <v>42335</v>
      </c>
      <c r="AC1388" s="215"/>
      <c r="AD1388" s="216"/>
      <c r="AE1388" s="173">
        <v>2015</v>
      </c>
      <c r="AF1388" s="173">
        <v>78</v>
      </c>
      <c r="AG1388" s="173">
        <v>2015</v>
      </c>
      <c r="AH1388" s="173">
        <v>2010</v>
      </c>
      <c r="AI1388" s="173"/>
      <c r="AJ1388" s="189"/>
      <c r="AK1388" s="173"/>
      <c r="AL1388" s="317" t="s">
        <v>3707</v>
      </c>
      <c r="AM1388" s="175" t="s">
        <v>56</v>
      </c>
      <c r="AN1388" s="153" t="s">
        <v>81</v>
      </c>
      <c r="AO1388" s="153" t="s">
        <v>56</v>
      </c>
      <c r="AP1388" s="153" t="s">
        <v>81</v>
      </c>
      <c r="AQ1388" s="131" t="s">
        <v>81</v>
      </c>
      <c r="AU1388" s="317" t="s">
        <v>3708</v>
      </c>
      <c r="AV1388" s="390"/>
      <c r="AW1388" s="153">
        <f t="shared" ca="1" si="26"/>
        <v>43</v>
      </c>
    </row>
    <row r="1389" spans="1:49" ht="45" customHeight="1" x14ac:dyDescent="0.2">
      <c r="A1389" s="245"/>
      <c r="B1389" s="183" t="s">
        <v>55</v>
      </c>
      <c r="E1389" s="175" t="s">
        <v>91</v>
      </c>
      <c r="F1389" s="153" t="s">
        <v>92</v>
      </c>
      <c r="G1389" s="131" t="s">
        <v>93</v>
      </c>
      <c r="H1389" s="175" t="s">
        <v>65</v>
      </c>
      <c r="I1389" s="183" t="s">
        <v>3709</v>
      </c>
      <c r="J1389" s="173">
        <v>1</v>
      </c>
      <c r="K1389" s="326" t="s">
        <v>61</v>
      </c>
      <c r="L1389" s="339">
        <v>1</v>
      </c>
      <c r="M1389" s="183">
        <v>1100</v>
      </c>
      <c r="N1389" s="153">
        <v>1983</v>
      </c>
      <c r="P1389" s="163"/>
      <c r="R1389" s="153">
        <v>1980</v>
      </c>
      <c r="S1389" s="183" t="s">
        <v>62</v>
      </c>
      <c r="T1389" s="184"/>
      <c r="U1389" s="189"/>
      <c r="V1389" s="125"/>
      <c r="W1389" s="352" t="s">
        <v>3710</v>
      </c>
      <c r="X1389" s="216" t="s">
        <v>64</v>
      </c>
      <c r="Y1389" s="216" t="s">
        <v>65</v>
      </c>
      <c r="Z1389" s="129"/>
      <c r="AA1389" s="214"/>
      <c r="AB1389" s="215"/>
      <c r="AC1389" s="215">
        <v>30831</v>
      </c>
      <c r="AD1389" s="216"/>
      <c r="AE1389" s="173">
        <v>1984</v>
      </c>
      <c r="AF1389" s="173">
        <v>105</v>
      </c>
      <c r="AG1389" s="173">
        <v>1984</v>
      </c>
      <c r="AH1389" s="173">
        <v>1980</v>
      </c>
      <c r="AI1389" s="173"/>
      <c r="AJ1389" s="189"/>
      <c r="AK1389" s="173"/>
      <c r="AL1389" s="317"/>
      <c r="AM1389" s="175" t="s">
        <v>67</v>
      </c>
      <c r="AQ1389" s="131"/>
      <c r="AV1389" s="390"/>
      <c r="AW1389" s="153">
        <f t="shared" ca="1" si="26"/>
        <v>43</v>
      </c>
    </row>
    <row r="1390" spans="1:49" ht="45" customHeight="1" x14ac:dyDescent="0.2">
      <c r="A1390" s="245"/>
      <c r="B1390" s="183" t="s">
        <v>55</v>
      </c>
      <c r="E1390" s="175" t="s">
        <v>71</v>
      </c>
      <c r="F1390" s="153" t="s">
        <v>72</v>
      </c>
      <c r="G1390" s="131" t="s">
        <v>77</v>
      </c>
      <c r="H1390" s="175" t="s">
        <v>65</v>
      </c>
      <c r="I1390" s="183" t="s">
        <v>3711</v>
      </c>
      <c r="J1390" s="173">
        <v>1</v>
      </c>
      <c r="K1390" s="326" t="s">
        <v>61</v>
      </c>
      <c r="L1390" s="339">
        <v>1</v>
      </c>
      <c r="M1390" s="183">
        <v>1101</v>
      </c>
      <c r="N1390" s="153">
        <v>1983</v>
      </c>
      <c r="P1390" s="163"/>
      <c r="R1390" s="153">
        <v>1980</v>
      </c>
      <c r="S1390" s="183" t="s">
        <v>62</v>
      </c>
      <c r="T1390" s="184"/>
      <c r="U1390" s="189"/>
      <c r="V1390" s="125"/>
      <c r="W1390" s="352" t="s">
        <v>3712</v>
      </c>
      <c r="X1390" s="216" t="s">
        <v>64</v>
      </c>
      <c r="Y1390" s="216" t="s">
        <v>65</v>
      </c>
      <c r="Z1390" s="129"/>
      <c r="AA1390" s="214"/>
      <c r="AB1390" s="215"/>
      <c r="AC1390" s="215">
        <v>30882</v>
      </c>
      <c r="AD1390" s="216"/>
      <c r="AE1390" s="173">
        <v>1984</v>
      </c>
      <c r="AF1390" s="173" t="s">
        <v>3713</v>
      </c>
      <c r="AG1390" s="173">
        <v>1984</v>
      </c>
      <c r="AH1390" s="173">
        <v>1980</v>
      </c>
      <c r="AI1390" s="173">
        <v>1984</v>
      </c>
      <c r="AJ1390" s="189"/>
      <c r="AK1390" s="173"/>
      <c r="AL1390" s="317" t="s">
        <v>658</v>
      </c>
      <c r="AM1390" s="175" t="s">
        <v>67</v>
      </c>
      <c r="AQ1390" s="131"/>
      <c r="AU1390" s="317"/>
      <c r="AV1390" s="390"/>
      <c r="AW1390" s="153">
        <f t="shared" ca="1" si="26"/>
        <v>43</v>
      </c>
    </row>
    <row r="1391" spans="1:49" ht="45" customHeight="1" x14ac:dyDescent="0.2">
      <c r="A1391" s="245"/>
      <c r="B1391" s="183" t="s">
        <v>55</v>
      </c>
      <c r="C1391" s="136" t="s">
        <v>2976</v>
      </c>
      <c r="D1391" s="131" t="s">
        <v>3714</v>
      </c>
      <c r="E1391" s="175" t="s">
        <v>1055</v>
      </c>
      <c r="F1391" s="153" t="s">
        <v>1983</v>
      </c>
      <c r="G1391" s="131" t="s">
        <v>3696</v>
      </c>
      <c r="H1391" s="175" t="s">
        <v>503</v>
      </c>
      <c r="I1391" s="183" t="s">
        <v>3715</v>
      </c>
      <c r="J1391" s="173">
        <v>1</v>
      </c>
      <c r="K1391" s="326"/>
      <c r="L1391" s="339">
        <v>1</v>
      </c>
      <c r="M1391" s="183">
        <v>1102</v>
      </c>
      <c r="N1391" s="153">
        <v>1983</v>
      </c>
      <c r="O1391" s="216">
        <v>30637</v>
      </c>
      <c r="P1391" s="163" t="s">
        <v>3716</v>
      </c>
      <c r="Q1391" s="216" t="s">
        <v>1430</v>
      </c>
      <c r="R1391" s="153">
        <v>1980</v>
      </c>
      <c r="S1391" s="183" t="s">
        <v>243</v>
      </c>
      <c r="T1391" s="184"/>
      <c r="U1391" s="189"/>
      <c r="V1391" s="125"/>
      <c r="W1391" s="352" t="s">
        <v>70</v>
      </c>
      <c r="X1391" s="216" t="s">
        <v>499</v>
      </c>
      <c r="Y1391" s="216" t="s">
        <v>506</v>
      </c>
      <c r="Z1391" s="129"/>
      <c r="AA1391" s="214"/>
      <c r="AB1391" s="215"/>
      <c r="AC1391" s="215"/>
      <c r="AD1391" s="216"/>
      <c r="AI1391" s="173"/>
      <c r="AJ1391" s="237">
        <v>41914</v>
      </c>
      <c r="AK1391" s="173">
        <v>2010</v>
      </c>
      <c r="AL1391" s="317"/>
      <c r="AQ1391" s="131"/>
      <c r="AU1391" s="317" t="s">
        <v>3717</v>
      </c>
      <c r="AV1391" s="390"/>
      <c r="AW1391" s="153">
        <f t="shared" ca="1" si="26"/>
        <v>43</v>
      </c>
    </row>
    <row r="1392" spans="1:49" ht="45" customHeight="1" x14ac:dyDescent="0.2">
      <c r="A1392" s="245"/>
      <c r="B1392" s="183" t="s">
        <v>55</v>
      </c>
      <c r="C1392" s="136" t="s">
        <v>3718</v>
      </c>
      <c r="D1392" s="131" t="s">
        <v>3719</v>
      </c>
      <c r="E1392" s="175" t="s">
        <v>1055</v>
      </c>
      <c r="F1392" s="153" t="s">
        <v>3720</v>
      </c>
      <c r="G1392" s="131" t="s">
        <v>3721</v>
      </c>
      <c r="H1392" s="175" t="s">
        <v>503</v>
      </c>
      <c r="I1392" s="183" t="s">
        <v>3722</v>
      </c>
      <c r="J1392" s="173">
        <v>1</v>
      </c>
      <c r="L1392" s="339">
        <v>1</v>
      </c>
      <c r="M1392" s="183">
        <v>1103</v>
      </c>
      <c r="N1392" s="153">
        <v>1983</v>
      </c>
      <c r="P1392" s="163"/>
      <c r="R1392" s="153">
        <v>1980</v>
      </c>
      <c r="S1392" s="183" t="s">
        <v>243</v>
      </c>
      <c r="T1392" s="184"/>
      <c r="U1392" s="189"/>
      <c r="V1392" s="125"/>
      <c r="W1392" s="352" t="s">
        <v>70</v>
      </c>
      <c r="X1392" s="216" t="s">
        <v>499</v>
      </c>
      <c r="Y1392" s="216" t="s">
        <v>506</v>
      </c>
      <c r="Z1392" s="129"/>
      <c r="AJ1392" s="216">
        <v>42508</v>
      </c>
      <c r="AK1392" s="153">
        <v>2010</v>
      </c>
      <c r="AL1392" s="317"/>
      <c r="AQ1392" s="131"/>
      <c r="AU1392" s="317"/>
      <c r="AV1392" s="390"/>
      <c r="AW1392" s="153">
        <f t="shared" ca="1" si="26"/>
        <v>43</v>
      </c>
    </row>
    <row r="1393" spans="1:49" ht="45" customHeight="1" x14ac:dyDescent="0.2">
      <c r="A1393" s="245"/>
      <c r="B1393" s="183" t="s">
        <v>55</v>
      </c>
      <c r="C1393" s="136" t="s">
        <v>2829</v>
      </c>
      <c r="E1393" s="175" t="s">
        <v>91</v>
      </c>
      <c r="F1393" s="153" t="s">
        <v>698</v>
      </c>
      <c r="G1393" s="131" t="s">
        <v>699</v>
      </c>
      <c r="H1393" s="175" t="s">
        <v>96</v>
      </c>
      <c r="I1393" s="183" t="s">
        <v>3723</v>
      </c>
      <c r="J1393" s="173">
        <v>1</v>
      </c>
      <c r="K1393" s="326"/>
      <c r="L1393" s="339">
        <v>1</v>
      </c>
      <c r="M1393" s="183">
        <v>1104</v>
      </c>
      <c r="N1393" s="153">
        <v>1983</v>
      </c>
      <c r="P1393" s="163"/>
      <c r="R1393" s="153">
        <v>1980</v>
      </c>
      <c r="S1393" s="183" t="s">
        <v>243</v>
      </c>
      <c r="T1393" s="184"/>
      <c r="U1393" s="189"/>
      <c r="V1393" s="125"/>
      <c r="W1393" s="352" t="s">
        <v>70</v>
      </c>
      <c r="X1393" s="216" t="s">
        <v>99</v>
      </c>
      <c r="Y1393" s="216" t="s">
        <v>100</v>
      </c>
      <c r="Z1393" s="129"/>
      <c r="AA1393" s="214"/>
      <c r="AB1393" s="215"/>
      <c r="AC1393" s="215"/>
      <c r="AD1393" s="216"/>
      <c r="AI1393" s="173"/>
      <c r="AJ1393" s="237">
        <v>38174</v>
      </c>
      <c r="AK1393" s="173">
        <v>2000</v>
      </c>
      <c r="AQ1393" s="131"/>
      <c r="AU1393" s="317" t="s">
        <v>3724</v>
      </c>
      <c r="AV1393" s="390"/>
      <c r="AW1393" s="153">
        <f t="shared" ca="1" si="26"/>
        <v>43</v>
      </c>
    </row>
    <row r="1394" spans="1:49" ht="45" customHeight="1" x14ac:dyDescent="0.2">
      <c r="A1394" s="245"/>
      <c r="B1394" s="183" t="s">
        <v>55</v>
      </c>
      <c r="C1394" s="136" t="s">
        <v>3725</v>
      </c>
      <c r="D1394" s="131" t="s">
        <v>3726</v>
      </c>
      <c r="E1394" s="175" t="s">
        <v>71</v>
      </c>
      <c r="F1394" s="153" t="s">
        <v>425</v>
      </c>
      <c r="G1394" s="131" t="s">
        <v>3602</v>
      </c>
      <c r="H1394" s="175" t="s">
        <v>65</v>
      </c>
      <c r="I1394" s="183" t="s">
        <v>3727</v>
      </c>
      <c r="J1394" s="173">
        <v>1</v>
      </c>
      <c r="K1394" s="326"/>
      <c r="L1394" s="339">
        <v>1</v>
      </c>
      <c r="M1394" s="183">
        <v>1105</v>
      </c>
      <c r="N1394" s="153">
        <v>1983</v>
      </c>
      <c r="P1394" s="163"/>
      <c r="R1394" s="153">
        <v>1980</v>
      </c>
      <c r="S1394" s="183" t="s">
        <v>243</v>
      </c>
      <c r="T1394" s="184"/>
      <c r="U1394" s="189"/>
      <c r="V1394" s="125"/>
      <c r="W1394" s="352" t="s">
        <v>70</v>
      </c>
      <c r="X1394" s="216" t="s">
        <v>64</v>
      </c>
      <c r="Y1394" s="216" t="s">
        <v>65</v>
      </c>
      <c r="Z1394" s="129"/>
      <c r="AA1394" s="214"/>
      <c r="AB1394" s="215"/>
      <c r="AC1394" s="215"/>
      <c r="AD1394" s="216"/>
      <c r="AI1394" s="173"/>
      <c r="AJ1394" s="237">
        <v>40436</v>
      </c>
      <c r="AK1394" s="173">
        <v>2010</v>
      </c>
      <c r="AL1394" s="317"/>
      <c r="AQ1394" s="131"/>
      <c r="AU1394" s="317"/>
      <c r="AV1394" s="390"/>
      <c r="AW1394" s="153">
        <f t="shared" ca="1" si="26"/>
        <v>43</v>
      </c>
    </row>
    <row r="1395" spans="1:49" ht="45" customHeight="1" outlineLevel="1" x14ac:dyDescent="0.2">
      <c r="A1395" s="245"/>
      <c r="B1395" s="183" t="s">
        <v>55</v>
      </c>
      <c r="C1395" s="136" t="s">
        <v>3728</v>
      </c>
      <c r="E1395" s="175" t="s">
        <v>56</v>
      </c>
      <c r="F1395" s="153" t="s">
        <v>57</v>
      </c>
      <c r="G1395" s="131" t="s">
        <v>3681</v>
      </c>
      <c r="H1395" s="175" t="s">
        <v>65</v>
      </c>
      <c r="I1395" s="183" t="s">
        <v>3729</v>
      </c>
      <c r="J1395" s="173">
        <v>1</v>
      </c>
      <c r="K1395" s="326"/>
      <c r="L1395" s="339">
        <v>1</v>
      </c>
      <c r="M1395" s="183">
        <v>1106</v>
      </c>
      <c r="N1395" s="153">
        <v>1983</v>
      </c>
      <c r="P1395" s="163"/>
      <c r="R1395" s="153">
        <v>1980</v>
      </c>
      <c r="S1395" s="183" t="s">
        <v>243</v>
      </c>
      <c r="T1395" s="184"/>
      <c r="U1395" s="189"/>
      <c r="V1395" s="125"/>
      <c r="W1395" s="352" t="s">
        <v>70</v>
      </c>
      <c r="X1395" s="216" t="s">
        <v>64</v>
      </c>
      <c r="Y1395" s="216" t="s">
        <v>65</v>
      </c>
      <c r="Z1395" s="129"/>
      <c r="AA1395" s="214"/>
      <c r="AB1395" s="215"/>
      <c r="AC1395" s="215"/>
      <c r="AD1395" s="216"/>
      <c r="AI1395" s="173"/>
      <c r="AJ1395" s="237">
        <v>41653</v>
      </c>
      <c r="AK1395" s="173">
        <v>2010</v>
      </c>
      <c r="AL1395" s="317"/>
      <c r="AQ1395" s="131"/>
      <c r="AU1395" s="317"/>
      <c r="AV1395" s="390"/>
      <c r="AW1395" s="153">
        <f t="shared" ca="1" si="26"/>
        <v>43</v>
      </c>
    </row>
    <row r="1396" spans="1:49" ht="45" customHeight="1" outlineLevel="1" collapsed="1" x14ac:dyDescent="0.2">
      <c r="A1396" s="245"/>
      <c r="B1396" s="183" t="s">
        <v>55</v>
      </c>
      <c r="C1396" s="136" t="s">
        <v>7905</v>
      </c>
      <c r="D1396" s="131" t="s">
        <v>3476</v>
      </c>
      <c r="E1396" s="175" t="s">
        <v>688</v>
      </c>
      <c r="F1396" s="153" t="s">
        <v>689</v>
      </c>
      <c r="G1396" s="131" t="s">
        <v>690</v>
      </c>
      <c r="H1396" s="175" t="s">
        <v>65</v>
      </c>
      <c r="I1396" s="183" t="s">
        <v>3730</v>
      </c>
      <c r="J1396" s="173">
        <v>1</v>
      </c>
      <c r="K1396" s="326"/>
      <c r="L1396" s="339">
        <v>1</v>
      </c>
      <c r="M1396" s="183">
        <v>1107</v>
      </c>
      <c r="N1396" s="153">
        <v>1983</v>
      </c>
      <c r="P1396" s="163"/>
      <c r="R1396" s="153">
        <v>1980</v>
      </c>
      <c r="S1396" s="183" t="s">
        <v>923</v>
      </c>
      <c r="T1396" s="184"/>
      <c r="U1396" s="189"/>
      <c r="V1396" s="125"/>
      <c r="W1396" s="352" t="s">
        <v>3731</v>
      </c>
      <c r="X1396" s="216" t="s">
        <v>64</v>
      </c>
      <c r="Y1396" s="216" t="s">
        <v>65</v>
      </c>
      <c r="Z1396" s="129"/>
      <c r="AA1396" s="214"/>
      <c r="AB1396" s="215"/>
      <c r="AC1396" s="215"/>
      <c r="AD1396" s="216"/>
      <c r="AI1396" s="173"/>
      <c r="AJ1396" s="189"/>
      <c r="AK1396" s="173"/>
      <c r="AL1396" s="317" t="s">
        <v>2482</v>
      </c>
      <c r="AQ1396" s="131"/>
      <c r="AU1396" s="317"/>
      <c r="AV1396" s="390"/>
      <c r="AW1396" s="153">
        <f t="shared" ca="1" si="26"/>
        <v>43</v>
      </c>
    </row>
    <row r="1397" spans="1:49" ht="45" customHeight="1" x14ac:dyDescent="0.2">
      <c r="A1397" s="245"/>
      <c r="B1397" s="183" t="s">
        <v>55</v>
      </c>
      <c r="C1397" s="136" t="s">
        <v>3732</v>
      </c>
      <c r="E1397" s="175" t="s">
        <v>91</v>
      </c>
      <c r="F1397" s="153" t="s">
        <v>698</v>
      </c>
      <c r="G1397" s="131" t="s">
        <v>980</v>
      </c>
      <c r="H1397" s="175" t="s">
        <v>65</v>
      </c>
      <c r="I1397" s="183" t="s">
        <v>3733</v>
      </c>
      <c r="J1397" s="173">
        <v>1</v>
      </c>
      <c r="K1397" s="326"/>
      <c r="L1397" s="339">
        <v>1</v>
      </c>
      <c r="M1397" s="183">
        <v>1108</v>
      </c>
      <c r="N1397" s="153">
        <v>1983</v>
      </c>
      <c r="P1397" s="163"/>
      <c r="R1397" s="153">
        <v>1980</v>
      </c>
      <c r="S1397" s="183" t="s">
        <v>243</v>
      </c>
      <c r="T1397" s="184"/>
      <c r="U1397" s="189"/>
      <c r="V1397" s="125"/>
      <c r="W1397" s="352" t="s">
        <v>70</v>
      </c>
      <c r="X1397" s="216" t="s">
        <v>64</v>
      </c>
      <c r="Y1397" s="216" t="s">
        <v>65</v>
      </c>
      <c r="Z1397" s="129"/>
      <c r="AA1397" s="214"/>
      <c r="AB1397" s="215"/>
      <c r="AC1397" s="215"/>
      <c r="AD1397" s="216"/>
      <c r="AE1397" s="173">
        <v>1988</v>
      </c>
      <c r="AF1397" s="173">
        <v>134</v>
      </c>
      <c r="AI1397" s="173"/>
      <c r="AJ1397" s="237">
        <v>32379</v>
      </c>
      <c r="AK1397" s="173">
        <v>1980</v>
      </c>
      <c r="AL1397" s="317"/>
      <c r="AQ1397" s="131"/>
      <c r="AU1397" s="317" t="s">
        <v>3734</v>
      </c>
      <c r="AV1397" s="390"/>
      <c r="AW1397" s="153">
        <f t="shared" ca="1" si="26"/>
        <v>43</v>
      </c>
    </row>
    <row r="1398" spans="1:49" ht="45" customHeight="1" collapsed="1" x14ac:dyDescent="0.2">
      <c r="A1398" s="245"/>
      <c r="B1398" s="183" t="s">
        <v>55</v>
      </c>
      <c r="E1398" s="318" t="s">
        <v>91</v>
      </c>
      <c r="F1398" s="154" t="s">
        <v>92</v>
      </c>
      <c r="G1398" s="418" t="s">
        <v>1678</v>
      </c>
      <c r="H1398" s="318" t="s">
        <v>76</v>
      </c>
      <c r="I1398" s="202" t="s">
        <v>3735</v>
      </c>
      <c r="J1398" s="173">
        <v>1</v>
      </c>
      <c r="K1398" s="326" t="s">
        <v>61</v>
      </c>
      <c r="L1398" s="339">
        <v>1</v>
      </c>
      <c r="M1398" s="183">
        <v>1109</v>
      </c>
      <c r="N1398" s="153">
        <v>1984</v>
      </c>
      <c r="P1398" s="163"/>
      <c r="R1398" s="153">
        <v>1980</v>
      </c>
      <c r="S1398" s="183" t="s">
        <v>62</v>
      </c>
      <c r="T1398" s="184"/>
      <c r="U1398" s="189"/>
      <c r="V1398" s="125"/>
      <c r="W1398" s="318" t="s">
        <v>3736</v>
      </c>
      <c r="X1398" s="283" t="s">
        <v>64</v>
      </c>
      <c r="Y1398" s="283" t="s">
        <v>65</v>
      </c>
      <c r="Z1398" s="351"/>
      <c r="AA1398" s="214"/>
      <c r="AB1398" s="215"/>
      <c r="AC1398" s="215">
        <v>31320</v>
      </c>
      <c r="AD1398" s="216"/>
      <c r="AG1398" s="173">
        <v>1985</v>
      </c>
      <c r="AH1398" s="173">
        <v>1980</v>
      </c>
      <c r="AI1398" s="173"/>
      <c r="AJ1398" s="189"/>
      <c r="AK1398" s="173"/>
      <c r="AL1398" s="317"/>
      <c r="AM1398" s="175" t="s">
        <v>67</v>
      </c>
      <c r="AO1398" s="153" t="s">
        <v>144</v>
      </c>
      <c r="AQ1398" s="131" t="s">
        <v>112</v>
      </c>
      <c r="AU1398" s="317"/>
      <c r="AV1398" s="390"/>
      <c r="AW1398" s="153">
        <f t="shared" ca="1" si="26"/>
        <v>42</v>
      </c>
    </row>
    <row r="1399" spans="1:49" ht="45" customHeight="1" outlineLevel="1" x14ac:dyDescent="0.2">
      <c r="A1399" s="245"/>
      <c r="B1399" s="183" t="s">
        <v>55</v>
      </c>
      <c r="E1399" s="175" t="s">
        <v>91</v>
      </c>
      <c r="F1399" s="153" t="s">
        <v>92</v>
      </c>
      <c r="G1399" s="131" t="s">
        <v>93</v>
      </c>
      <c r="H1399" s="175" t="s">
        <v>76</v>
      </c>
      <c r="I1399" s="183" t="s">
        <v>3737</v>
      </c>
      <c r="J1399" s="173">
        <v>1</v>
      </c>
      <c r="K1399" s="326" t="s">
        <v>61</v>
      </c>
      <c r="L1399" s="339">
        <v>1</v>
      </c>
      <c r="M1399" s="183">
        <v>1110</v>
      </c>
      <c r="N1399" s="153">
        <v>1984</v>
      </c>
      <c r="P1399" s="163"/>
      <c r="R1399" s="153">
        <v>1980</v>
      </c>
      <c r="S1399" s="183" t="s">
        <v>62</v>
      </c>
      <c r="T1399" s="184"/>
      <c r="U1399" s="189"/>
      <c r="V1399" s="125"/>
      <c r="W1399" s="352" t="s">
        <v>3738</v>
      </c>
      <c r="X1399" s="216" t="s">
        <v>64</v>
      </c>
      <c r="Y1399" s="216" t="s">
        <v>76</v>
      </c>
      <c r="Z1399" s="129"/>
      <c r="AA1399" s="214"/>
      <c r="AB1399" s="215"/>
      <c r="AC1399" s="215">
        <v>31518</v>
      </c>
      <c r="AD1399" s="216"/>
      <c r="AE1399" s="173">
        <v>1985</v>
      </c>
      <c r="AF1399" s="173">
        <v>113</v>
      </c>
      <c r="AG1399" s="173">
        <v>1986</v>
      </c>
      <c r="AH1399" s="173">
        <v>1980</v>
      </c>
      <c r="AI1399" s="173"/>
      <c r="AJ1399" s="189"/>
      <c r="AK1399" s="173"/>
      <c r="AL1399" s="317"/>
      <c r="AQ1399" s="131"/>
      <c r="AV1399" s="390"/>
      <c r="AW1399" s="153">
        <f t="shared" ca="1" si="26"/>
        <v>42</v>
      </c>
    </row>
    <row r="1400" spans="1:49" ht="45" customHeight="1" outlineLevel="1" x14ac:dyDescent="0.2">
      <c r="A1400" s="245"/>
      <c r="B1400" s="183" t="s">
        <v>55</v>
      </c>
      <c r="C1400" s="136" t="s">
        <v>3739</v>
      </c>
      <c r="D1400" s="131" t="s">
        <v>3740</v>
      </c>
      <c r="E1400" s="175" t="s">
        <v>71</v>
      </c>
      <c r="F1400" s="153" t="s">
        <v>1209</v>
      </c>
      <c r="G1400" s="131" t="s">
        <v>3741</v>
      </c>
      <c r="H1400" s="175" t="s">
        <v>292</v>
      </c>
      <c r="I1400" s="183" t="s">
        <v>3742</v>
      </c>
      <c r="J1400" s="173">
        <v>1</v>
      </c>
      <c r="L1400" s="339">
        <v>1</v>
      </c>
      <c r="M1400" s="183">
        <v>1111</v>
      </c>
      <c r="N1400" s="153">
        <v>1984</v>
      </c>
      <c r="P1400" s="163"/>
      <c r="R1400" s="153">
        <v>1980</v>
      </c>
      <c r="S1400" s="183" t="s">
        <v>243</v>
      </c>
      <c r="T1400" s="184"/>
      <c r="U1400" s="189"/>
      <c r="V1400" s="125"/>
      <c r="W1400" s="352" t="s">
        <v>70</v>
      </c>
      <c r="X1400" s="216" t="s">
        <v>64</v>
      </c>
      <c r="Y1400" s="216" t="s">
        <v>292</v>
      </c>
      <c r="Z1400" s="129"/>
      <c r="AI1400" s="173"/>
      <c r="AJ1400" s="216">
        <v>42442</v>
      </c>
      <c r="AK1400" s="173">
        <v>2010</v>
      </c>
      <c r="AL1400" s="317"/>
      <c r="AQ1400" s="131"/>
      <c r="AU1400" s="317"/>
      <c r="AV1400" s="390"/>
      <c r="AW1400" s="153">
        <f t="shared" ca="1" si="26"/>
        <v>42</v>
      </c>
    </row>
    <row r="1401" spans="1:49" ht="45" customHeight="1" x14ac:dyDescent="0.2">
      <c r="A1401" s="245"/>
      <c r="B1401" s="183" t="s">
        <v>55</v>
      </c>
      <c r="C1401" s="136" t="s">
        <v>3743</v>
      </c>
      <c r="E1401" s="175" t="s">
        <v>91</v>
      </c>
      <c r="F1401" s="153" t="s">
        <v>3744</v>
      </c>
      <c r="G1401" s="131" t="s">
        <v>3745</v>
      </c>
      <c r="H1401" s="175" t="s">
        <v>379</v>
      </c>
      <c r="I1401" s="183" t="s">
        <v>3746</v>
      </c>
      <c r="J1401" s="173">
        <v>1</v>
      </c>
      <c r="L1401" s="339">
        <v>1</v>
      </c>
      <c r="M1401" s="183">
        <v>1112</v>
      </c>
      <c r="N1401" s="153">
        <v>1984</v>
      </c>
      <c r="P1401" s="163"/>
      <c r="R1401" s="153">
        <v>1980</v>
      </c>
      <c r="S1401" s="183" t="s">
        <v>243</v>
      </c>
      <c r="T1401" s="184"/>
      <c r="U1401" s="189"/>
      <c r="V1401" s="125"/>
      <c r="W1401" s="352" t="s">
        <v>70</v>
      </c>
      <c r="X1401" s="216" t="s">
        <v>99</v>
      </c>
      <c r="Y1401" s="216" t="s">
        <v>382</v>
      </c>
      <c r="Z1401" s="129"/>
      <c r="AE1401" s="173">
        <v>1988</v>
      </c>
      <c r="AF1401" s="173">
        <v>134</v>
      </c>
      <c r="AI1401" s="173"/>
      <c r="AJ1401" s="237">
        <v>32379</v>
      </c>
      <c r="AK1401" s="173">
        <v>1980</v>
      </c>
      <c r="AL1401" s="317"/>
      <c r="AQ1401" s="131"/>
      <c r="AU1401" s="317" t="s">
        <v>3747</v>
      </c>
      <c r="AV1401" s="390"/>
      <c r="AW1401" s="153">
        <f t="shared" ca="1" si="26"/>
        <v>42</v>
      </c>
    </row>
    <row r="1402" spans="1:49" ht="45" customHeight="1" x14ac:dyDescent="0.2">
      <c r="A1402" s="245"/>
      <c r="B1402" s="183" t="s">
        <v>55</v>
      </c>
      <c r="E1402" s="175" t="s">
        <v>56</v>
      </c>
      <c r="F1402" s="153" t="s">
        <v>57</v>
      </c>
      <c r="G1402" s="131" t="s">
        <v>3748</v>
      </c>
      <c r="H1402" s="175" t="s">
        <v>65</v>
      </c>
      <c r="I1402" s="183" t="s">
        <v>3749</v>
      </c>
      <c r="J1402" s="173">
        <v>1</v>
      </c>
      <c r="K1402" s="326" t="s">
        <v>61</v>
      </c>
      <c r="L1402" s="339">
        <v>1</v>
      </c>
      <c r="M1402" s="183">
        <v>1113</v>
      </c>
      <c r="N1402" s="153">
        <v>1984</v>
      </c>
      <c r="P1402" s="163"/>
      <c r="R1402" s="153">
        <v>1980</v>
      </c>
      <c r="S1402" s="183" t="s">
        <v>62</v>
      </c>
      <c r="T1402" s="184"/>
      <c r="U1402" s="189"/>
      <c r="V1402" s="125"/>
      <c r="W1402" s="352" t="s">
        <v>3750</v>
      </c>
      <c r="X1402" s="216" t="s">
        <v>64</v>
      </c>
      <c r="Y1402" s="216" t="s">
        <v>65</v>
      </c>
      <c r="Z1402" s="129"/>
      <c r="AA1402" s="214">
        <v>31663</v>
      </c>
      <c r="AB1402" s="215">
        <v>31663</v>
      </c>
      <c r="AC1402" s="215">
        <v>31320</v>
      </c>
      <c r="AD1402" s="216"/>
      <c r="AE1402" s="173">
        <v>1985</v>
      </c>
      <c r="AF1402" s="173">
        <v>113</v>
      </c>
      <c r="AG1402" s="173">
        <v>1986</v>
      </c>
      <c r="AH1402" s="173">
        <v>1980</v>
      </c>
      <c r="AI1402" s="173"/>
      <c r="AJ1402" s="189"/>
      <c r="AK1402" s="173"/>
      <c r="AL1402" s="317"/>
      <c r="AM1402" s="175" t="s">
        <v>67</v>
      </c>
      <c r="AQ1402" s="131"/>
      <c r="AU1402" s="317"/>
      <c r="AV1402" s="390"/>
      <c r="AW1402" s="153">
        <f t="shared" ca="1" si="26"/>
        <v>42</v>
      </c>
    </row>
    <row r="1403" spans="1:49" ht="45" customHeight="1" x14ac:dyDescent="0.2">
      <c r="A1403" s="245"/>
      <c r="B1403" s="183" t="s">
        <v>55</v>
      </c>
      <c r="C1403" s="136" t="s">
        <v>3751</v>
      </c>
      <c r="E1403" s="175" t="s">
        <v>56</v>
      </c>
      <c r="F1403" s="153" t="s">
        <v>57</v>
      </c>
      <c r="G1403" s="131" t="s">
        <v>95</v>
      </c>
      <c r="H1403" s="175" t="s">
        <v>65</v>
      </c>
      <c r="I1403" s="183" t="s">
        <v>3752</v>
      </c>
      <c r="J1403" s="173">
        <v>1</v>
      </c>
      <c r="K1403" s="326"/>
      <c r="L1403" s="339">
        <v>1</v>
      </c>
      <c r="M1403" s="183">
        <v>1114</v>
      </c>
      <c r="N1403" s="153">
        <v>1984</v>
      </c>
      <c r="P1403" s="163"/>
      <c r="R1403" s="153">
        <v>1980</v>
      </c>
      <c r="S1403" s="183" t="s">
        <v>243</v>
      </c>
      <c r="T1403" s="184"/>
      <c r="U1403" s="189"/>
      <c r="V1403" s="125"/>
      <c r="W1403" s="352" t="s">
        <v>70</v>
      </c>
      <c r="X1403" s="216" t="s">
        <v>64</v>
      </c>
      <c r="Y1403" s="216" t="s">
        <v>65</v>
      </c>
      <c r="Z1403" s="129"/>
      <c r="AA1403" s="214"/>
      <c r="AB1403" s="215"/>
      <c r="AC1403" s="215"/>
      <c r="AD1403" s="216"/>
      <c r="AI1403" s="173"/>
      <c r="AJ1403" s="237">
        <v>31636</v>
      </c>
      <c r="AK1403" s="173">
        <v>1980</v>
      </c>
      <c r="AL1403" s="317"/>
      <c r="AQ1403" s="131"/>
      <c r="AU1403" s="317"/>
      <c r="AV1403" s="390"/>
      <c r="AW1403" s="153">
        <f t="shared" ca="1" si="26"/>
        <v>42</v>
      </c>
    </row>
    <row r="1404" spans="1:49" ht="45" customHeight="1" x14ac:dyDescent="0.2">
      <c r="A1404" s="245"/>
      <c r="B1404" s="183" t="s">
        <v>55</v>
      </c>
      <c r="E1404" s="175" t="s">
        <v>91</v>
      </c>
      <c r="F1404" s="153" t="s">
        <v>187</v>
      </c>
      <c r="G1404" s="131" t="s">
        <v>1320</v>
      </c>
      <c r="H1404" s="175" t="s">
        <v>379</v>
      </c>
      <c r="I1404" s="183" t="s">
        <v>3753</v>
      </c>
      <c r="J1404" s="173">
        <v>1</v>
      </c>
      <c r="K1404" s="326" t="s">
        <v>61</v>
      </c>
      <c r="L1404" s="339">
        <v>1</v>
      </c>
      <c r="M1404" s="183">
        <v>1115</v>
      </c>
      <c r="N1404" s="153">
        <v>1984</v>
      </c>
      <c r="P1404" s="163"/>
      <c r="R1404" s="153">
        <v>1980</v>
      </c>
      <c r="S1404" s="183" t="s">
        <v>62</v>
      </c>
      <c r="T1404" s="184"/>
      <c r="U1404" s="189"/>
      <c r="V1404" s="125"/>
      <c r="W1404" s="352" t="s">
        <v>3754</v>
      </c>
      <c r="X1404" s="216" t="s">
        <v>99</v>
      </c>
      <c r="Y1404" s="216" t="s">
        <v>382</v>
      </c>
      <c r="Z1404" s="129"/>
      <c r="AA1404" s="214">
        <v>30882</v>
      </c>
      <c r="AB1404" s="215"/>
      <c r="AC1404" s="215"/>
      <c r="AD1404" s="153"/>
      <c r="AE1404" s="173">
        <v>1984</v>
      </c>
      <c r="AF1404" s="173">
        <v>107</v>
      </c>
      <c r="AG1404" s="173">
        <v>1984</v>
      </c>
      <c r="AH1404" s="173">
        <v>1980</v>
      </c>
      <c r="AI1404" s="173"/>
      <c r="AJ1404" s="189"/>
      <c r="AK1404" s="173"/>
      <c r="AL1404" s="317" t="s">
        <v>3755</v>
      </c>
      <c r="AM1404" s="175" t="s">
        <v>67</v>
      </c>
      <c r="AO1404" s="153" t="s">
        <v>67</v>
      </c>
      <c r="AQ1404" s="131"/>
      <c r="AU1404" s="317"/>
      <c r="AV1404" s="390"/>
      <c r="AW1404" s="153">
        <f t="shared" ca="1" si="26"/>
        <v>42</v>
      </c>
    </row>
    <row r="1405" spans="1:49" ht="45" customHeight="1" x14ac:dyDescent="0.2">
      <c r="A1405" s="245"/>
      <c r="B1405" s="183" t="s">
        <v>55</v>
      </c>
      <c r="E1405" s="175" t="s">
        <v>56</v>
      </c>
      <c r="F1405" s="153" t="s">
        <v>148</v>
      </c>
      <c r="G1405" s="131" t="s">
        <v>217</v>
      </c>
      <c r="H1405" s="175" t="s">
        <v>65</v>
      </c>
      <c r="I1405" s="183" t="s">
        <v>3756</v>
      </c>
      <c r="J1405" s="173">
        <v>1</v>
      </c>
      <c r="K1405" s="326" t="s">
        <v>61</v>
      </c>
      <c r="L1405" s="339">
        <v>1</v>
      </c>
      <c r="M1405" s="183">
        <v>1116</v>
      </c>
      <c r="N1405" s="153">
        <v>1984</v>
      </c>
      <c r="P1405" s="163"/>
      <c r="R1405" s="153">
        <v>1980</v>
      </c>
      <c r="S1405" s="183" t="s">
        <v>62</v>
      </c>
      <c r="T1405" s="184"/>
      <c r="U1405" s="189"/>
      <c r="V1405" s="125"/>
      <c r="W1405" s="352" t="s">
        <v>3757</v>
      </c>
      <c r="X1405" s="216" t="s">
        <v>64</v>
      </c>
      <c r="Y1405" s="216" t="s">
        <v>65</v>
      </c>
      <c r="Z1405" s="129"/>
      <c r="AA1405" s="214"/>
      <c r="AB1405" s="215"/>
      <c r="AC1405" s="215">
        <v>30972</v>
      </c>
      <c r="AD1405" s="216"/>
      <c r="AE1405" s="173">
        <v>1984</v>
      </c>
      <c r="AF1405" s="173">
        <v>109</v>
      </c>
      <c r="AG1405" s="173">
        <v>1984</v>
      </c>
      <c r="AH1405" s="173">
        <v>1980</v>
      </c>
      <c r="AI1405" s="173"/>
      <c r="AJ1405" s="189"/>
      <c r="AK1405" s="173"/>
      <c r="AL1405" s="317"/>
      <c r="AM1405" s="175" t="s">
        <v>67</v>
      </c>
      <c r="AO1405" s="153" t="s">
        <v>144</v>
      </c>
      <c r="AP1405" s="153" t="s">
        <v>112</v>
      </c>
      <c r="AQ1405" s="131" t="s">
        <v>81</v>
      </c>
      <c r="AU1405" s="317"/>
      <c r="AV1405" s="390"/>
      <c r="AW1405" s="153">
        <f t="shared" ca="1" si="26"/>
        <v>42</v>
      </c>
    </row>
    <row r="1406" spans="1:49" ht="45" customHeight="1" x14ac:dyDescent="0.2">
      <c r="A1406" s="245"/>
      <c r="B1406" s="183" t="s">
        <v>55</v>
      </c>
      <c r="E1406" s="175" t="s">
        <v>688</v>
      </c>
      <c r="F1406" s="153" t="s">
        <v>3720</v>
      </c>
      <c r="G1406" s="131" t="s">
        <v>3758</v>
      </c>
      <c r="H1406" s="175" t="s">
        <v>292</v>
      </c>
      <c r="I1406" s="183" t="s">
        <v>3759</v>
      </c>
      <c r="J1406" s="173">
        <v>1</v>
      </c>
      <c r="K1406" s="326" t="s">
        <v>61</v>
      </c>
      <c r="L1406" s="339">
        <v>1</v>
      </c>
      <c r="M1406" s="183">
        <v>1117</v>
      </c>
      <c r="N1406" s="153">
        <v>1984</v>
      </c>
      <c r="P1406" s="163"/>
      <c r="R1406" s="153">
        <v>1980</v>
      </c>
      <c r="S1406" s="183" t="s">
        <v>62</v>
      </c>
      <c r="T1406" s="184"/>
      <c r="U1406" s="189"/>
      <c r="V1406" s="125"/>
      <c r="W1406" s="352" t="s">
        <v>3760</v>
      </c>
      <c r="X1406" s="216" t="s">
        <v>64</v>
      </c>
      <c r="Y1406" s="216" t="s">
        <v>292</v>
      </c>
      <c r="Z1406" s="129"/>
      <c r="AA1406" s="214">
        <v>32066</v>
      </c>
      <c r="AB1406" s="215">
        <v>32066</v>
      </c>
      <c r="AC1406" s="215">
        <v>32066</v>
      </c>
      <c r="AD1406" s="216"/>
      <c r="AE1406" s="173">
        <v>1986</v>
      </c>
      <c r="AF1406" s="173">
        <v>124</v>
      </c>
      <c r="AG1406" s="173">
        <v>1987</v>
      </c>
      <c r="AH1406" s="173">
        <v>1980</v>
      </c>
      <c r="AI1406" s="173"/>
      <c r="AJ1406" s="189"/>
      <c r="AK1406" s="173"/>
      <c r="AL1406" s="317"/>
      <c r="AM1406" s="175" t="s">
        <v>61</v>
      </c>
      <c r="AN1406" s="153" t="s">
        <v>81</v>
      </c>
      <c r="AO1406" s="153" t="s">
        <v>61</v>
      </c>
      <c r="AP1406" s="153" t="s">
        <v>81</v>
      </c>
      <c r="AQ1406" s="131" t="s">
        <v>81</v>
      </c>
      <c r="AR1406" s="175" t="s">
        <v>112</v>
      </c>
      <c r="AU1406" s="317" t="s">
        <v>712</v>
      </c>
      <c r="AV1406" s="390"/>
      <c r="AW1406" s="153">
        <f t="shared" ca="1" si="26"/>
        <v>42</v>
      </c>
    </row>
    <row r="1407" spans="1:49" ht="45" customHeight="1" outlineLevel="1" collapsed="1" x14ac:dyDescent="0.2">
      <c r="A1407" s="245"/>
      <c r="B1407" s="183" t="s">
        <v>55</v>
      </c>
      <c r="D1407" s="131" t="s">
        <v>3761</v>
      </c>
      <c r="E1407" s="175" t="s">
        <v>91</v>
      </c>
      <c r="F1407" s="153" t="s">
        <v>698</v>
      </c>
      <c r="G1407" s="131" t="s">
        <v>699</v>
      </c>
      <c r="H1407" s="175" t="s">
        <v>96</v>
      </c>
      <c r="I1407" s="183" t="s">
        <v>3762</v>
      </c>
      <c r="J1407" s="173">
        <v>1</v>
      </c>
      <c r="K1407" s="326" t="s">
        <v>61</v>
      </c>
      <c r="L1407" s="339">
        <v>1</v>
      </c>
      <c r="M1407" s="183">
        <v>1118</v>
      </c>
      <c r="N1407" s="153">
        <v>1984</v>
      </c>
      <c r="P1407" s="163"/>
      <c r="R1407" s="153">
        <v>1980</v>
      </c>
      <c r="S1407" s="183" t="s">
        <v>62</v>
      </c>
      <c r="T1407" s="184"/>
      <c r="U1407" s="189"/>
      <c r="V1407" s="125"/>
      <c r="W1407" s="352" t="s">
        <v>3763</v>
      </c>
      <c r="X1407" s="216" t="s">
        <v>99</v>
      </c>
      <c r="Y1407" s="216" t="s">
        <v>221</v>
      </c>
      <c r="Z1407" s="129"/>
      <c r="AA1407" s="214"/>
      <c r="AB1407" s="215"/>
      <c r="AC1407" s="215">
        <v>42258</v>
      </c>
      <c r="AD1407" s="216"/>
      <c r="AE1407" s="173">
        <v>1989</v>
      </c>
      <c r="AF1407" s="173">
        <v>137</v>
      </c>
      <c r="AG1407" s="173">
        <v>2015</v>
      </c>
      <c r="AH1407" s="173">
        <v>2010</v>
      </c>
      <c r="AI1407" s="173"/>
      <c r="AJ1407" s="189"/>
      <c r="AK1407" s="173"/>
      <c r="AM1407" s="175" t="s">
        <v>67</v>
      </c>
      <c r="AO1407" s="153" t="s">
        <v>67</v>
      </c>
      <c r="AQ1407" s="131"/>
      <c r="AU1407" s="317"/>
      <c r="AV1407" s="390"/>
      <c r="AW1407" s="153">
        <f t="shared" ca="1" si="26"/>
        <v>42</v>
      </c>
    </row>
    <row r="1408" spans="1:49" ht="45" customHeight="1" x14ac:dyDescent="0.2">
      <c r="A1408" s="245"/>
      <c r="B1408" s="183" t="s">
        <v>55</v>
      </c>
      <c r="D1408" s="131" t="s">
        <v>7870</v>
      </c>
      <c r="E1408" s="253" t="s">
        <v>56</v>
      </c>
      <c r="F1408" s="157" t="s">
        <v>148</v>
      </c>
      <c r="G1408" s="156" t="s">
        <v>3764</v>
      </c>
      <c r="H1408" s="253" t="s">
        <v>263</v>
      </c>
      <c r="I1408" s="185" t="s">
        <v>3765</v>
      </c>
      <c r="J1408" s="173">
        <v>1</v>
      </c>
      <c r="K1408" s="326" t="s">
        <v>61</v>
      </c>
      <c r="L1408" s="339">
        <v>1</v>
      </c>
      <c r="M1408" s="183">
        <v>1119</v>
      </c>
      <c r="N1408" s="153">
        <v>1984</v>
      </c>
      <c r="P1408" s="163"/>
      <c r="R1408" s="153">
        <v>1980</v>
      </c>
      <c r="S1408" s="183" t="s">
        <v>62</v>
      </c>
      <c r="T1408" s="184"/>
      <c r="U1408" s="189"/>
      <c r="V1408" s="125"/>
      <c r="W1408" s="253" t="s">
        <v>3766</v>
      </c>
      <c r="X1408" s="231" t="s">
        <v>64</v>
      </c>
      <c r="Y1408" s="231" t="s">
        <v>76</v>
      </c>
      <c r="Z1408" s="130" t="s">
        <v>244</v>
      </c>
      <c r="AA1408" s="214"/>
      <c r="AB1408" s="215">
        <v>31161</v>
      </c>
      <c r="AC1408" s="215">
        <v>31161</v>
      </c>
      <c r="AD1408" s="216"/>
      <c r="AE1408" s="173">
        <v>1984</v>
      </c>
      <c r="AF1408" s="173">
        <v>111</v>
      </c>
      <c r="AG1408" s="173">
        <v>1985</v>
      </c>
      <c r="AH1408" s="173">
        <v>1980</v>
      </c>
      <c r="AI1408" s="173"/>
      <c r="AJ1408" s="189"/>
      <c r="AK1408" s="173"/>
      <c r="AL1408" s="317"/>
      <c r="AM1408" s="175" t="s">
        <v>67</v>
      </c>
      <c r="AQ1408" s="131"/>
      <c r="AU1408" s="317"/>
      <c r="AV1408" s="390"/>
      <c r="AW1408" s="153">
        <f t="shared" ca="1" si="26"/>
        <v>42</v>
      </c>
    </row>
    <row r="1409" spans="1:49" ht="45" customHeight="1" x14ac:dyDescent="0.2">
      <c r="A1409" s="245"/>
      <c r="B1409" s="183" t="s">
        <v>55</v>
      </c>
      <c r="E1409" s="175" t="s">
        <v>56</v>
      </c>
      <c r="F1409" s="153" t="s">
        <v>148</v>
      </c>
      <c r="G1409" s="131" t="s">
        <v>154</v>
      </c>
      <c r="H1409" s="175" t="s">
        <v>65</v>
      </c>
      <c r="I1409" s="183" t="s">
        <v>2844</v>
      </c>
      <c r="J1409" s="173">
        <v>1</v>
      </c>
      <c r="K1409" s="326" t="s">
        <v>61</v>
      </c>
      <c r="L1409" s="339">
        <v>1</v>
      </c>
      <c r="M1409" s="183">
        <v>1120</v>
      </c>
      <c r="N1409" s="153">
        <v>1984</v>
      </c>
      <c r="P1409" s="163"/>
      <c r="R1409" s="153">
        <v>1980</v>
      </c>
      <c r="S1409" s="183" t="s">
        <v>62</v>
      </c>
      <c r="T1409" s="184"/>
      <c r="U1409" s="189"/>
      <c r="V1409" s="125"/>
      <c r="W1409" s="352" t="s">
        <v>3767</v>
      </c>
      <c r="X1409" s="216" t="s">
        <v>64</v>
      </c>
      <c r="Y1409" s="216" t="s">
        <v>65</v>
      </c>
      <c r="Z1409" s="129"/>
      <c r="AA1409" s="214"/>
      <c r="AB1409" s="215"/>
      <c r="AC1409" s="215">
        <v>31161</v>
      </c>
      <c r="AD1409" s="216"/>
      <c r="AE1409" s="173">
        <v>1984</v>
      </c>
      <c r="AF1409" s="173">
        <v>111</v>
      </c>
      <c r="AG1409" s="173">
        <v>1985</v>
      </c>
      <c r="AH1409" s="173">
        <v>1980</v>
      </c>
      <c r="AI1409" s="173"/>
      <c r="AJ1409" s="189"/>
      <c r="AK1409" s="173"/>
      <c r="AL1409" s="317"/>
      <c r="AM1409" s="175" t="s">
        <v>67</v>
      </c>
      <c r="AO1409" s="153" t="s">
        <v>67</v>
      </c>
      <c r="AQ1409" s="131"/>
      <c r="AU1409" s="317"/>
      <c r="AV1409" s="390"/>
      <c r="AW1409" s="153">
        <f t="shared" ca="1" si="26"/>
        <v>42</v>
      </c>
    </row>
    <row r="1410" spans="1:49" ht="45" customHeight="1" x14ac:dyDescent="0.2">
      <c r="A1410" s="245"/>
      <c r="B1410" s="183" t="s">
        <v>55</v>
      </c>
      <c r="E1410" s="175" t="s">
        <v>91</v>
      </c>
      <c r="F1410" s="153" t="s">
        <v>698</v>
      </c>
      <c r="G1410" s="131" t="s">
        <v>699</v>
      </c>
      <c r="H1410" s="175" t="s">
        <v>76</v>
      </c>
      <c r="I1410" s="183" t="s">
        <v>3768</v>
      </c>
      <c r="J1410" s="173">
        <v>1</v>
      </c>
      <c r="K1410" s="326" t="s">
        <v>61</v>
      </c>
      <c r="L1410" s="339">
        <v>1</v>
      </c>
      <c r="M1410" s="183">
        <v>1121</v>
      </c>
      <c r="N1410" s="153">
        <v>1984</v>
      </c>
      <c r="P1410" s="163"/>
      <c r="R1410" s="153">
        <v>1980</v>
      </c>
      <c r="S1410" s="183" t="s">
        <v>62</v>
      </c>
      <c r="T1410" s="184"/>
      <c r="U1410" s="189"/>
      <c r="V1410" s="125"/>
      <c r="W1410" s="352" t="s">
        <v>3769</v>
      </c>
      <c r="X1410" s="216" t="s">
        <v>64</v>
      </c>
      <c r="Y1410" s="216" t="s">
        <v>76</v>
      </c>
      <c r="Z1410" s="129" t="s">
        <v>266</v>
      </c>
      <c r="AA1410" s="214">
        <v>31699</v>
      </c>
      <c r="AB1410" s="215"/>
      <c r="AC1410" s="215">
        <v>31699</v>
      </c>
      <c r="AD1410" s="216"/>
      <c r="AE1410" s="173">
        <v>1986</v>
      </c>
      <c r="AF1410" s="173">
        <v>119</v>
      </c>
      <c r="AG1410" s="173">
        <v>1986</v>
      </c>
      <c r="AH1410" s="173">
        <v>1980</v>
      </c>
      <c r="AI1410" s="173"/>
      <c r="AJ1410" s="189"/>
      <c r="AK1410" s="173"/>
      <c r="AL1410" s="317"/>
      <c r="AM1410" s="175" t="s">
        <v>67</v>
      </c>
      <c r="AQ1410" s="131"/>
      <c r="AU1410" s="317"/>
      <c r="AV1410" s="390"/>
      <c r="AW1410" s="153">
        <f t="shared" ca="1" si="26"/>
        <v>42</v>
      </c>
    </row>
    <row r="1411" spans="1:49" ht="45" customHeight="1" x14ac:dyDescent="0.2">
      <c r="A1411" s="245">
        <v>43075</v>
      </c>
      <c r="B1411" s="183" t="s">
        <v>55</v>
      </c>
      <c r="C1411" s="136" t="s">
        <v>3770</v>
      </c>
      <c r="D1411" s="131" t="s">
        <v>3771</v>
      </c>
      <c r="E1411" s="175" t="s">
        <v>56</v>
      </c>
      <c r="F1411" s="153" t="s">
        <v>559</v>
      </c>
      <c r="G1411" s="131" t="s">
        <v>1866</v>
      </c>
      <c r="H1411" s="175" t="s">
        <v>292</v>
      </c>
      <c r="I1411" s="183" t="s">
        <v>3772</v>
      </c>
      <c r="J1411" s="173">
        <v>1</v>
      </c>
      <c r="K1411" s="326" t="s">
        <v>61</v>
      </c>
      <c r="L1411" s="339">
        <v>1</v>
      </c>
      <c r="M1411" s="183">
        <v>1122</v>
      </c>
      <c r="N1411" s="153">
        <v>1984</v>
      </c>
      <c r="P1411" s="163"/>
      <c r="R1411" s="153">
        <v>1980</v>
      </c>
      <c r="S1411" s="183" t="s">
        <v>62</v>
      </c>
      <c r="T1411" s="184" t="s">
        <v>1116</v>
      </c>
      <c r="U1411" s="189"/>
      <c r="V1411" s="125"/>
      <c r="W1411" s="352" t="s">
        <v>3773</v>
      </c>
      <c r="X1411" s="216" t="s">
        <v>64</v>
      </c>
      <c r="Y1411" s="216" t="s">
        <v>292</v>
      </c>
      <c r="Z1411" s="129"/>
      <c r="AA1411" s="214">
        <v>31162</v>
      </c>
      <c r="AB1411" s="215">
        <v>31404</v>
      </c>
      <c r="AC1411" s="215"/>
      <c r="AD1411" s="153"/>
      <c r="AE1411" s="173">
        <v>1984</v>
      </c>
      <c r="AF1411" s="173">
        <v>111</v>
      </c>
      <c r="AG1411" s="173">
        <v>1985</v>
      </c>
      <c r="AH1411" s="173">
        <v>1980</v>
      </c>
      <c r="AI1411" s="173"/>
      <c r="AJ1411" s="189"/>
      <c r="AK1411" s="173"/>
      <c r="AL1411" s="317"/>
      <c r="AM1411" s="175" t="s">
        <v>61</v>
      </c>
      <c r="AN1411" s="153" t="s">
        <v>81</v>
      </c>
      <c r="AO1411" s="153" t="s">
        <v>108</v>
      </c>
      <c r="AP1411" s="153" t="s">
        <v>81</v>
      </c>
      <c r="AQ1411" s="131" t="s">
        <v>81</v>
      </c>
      <c r="AR1411" s="175" t="s">
        <v>81</v>
      </c>
      <c r="AT1411" s="153">
        <v>2016</v>
      </c>
      <c r="AU1411" s="317" t="s">
        <v>7854</v>
      </c>
      <c r="AV1411" s="390"/>
      <c r="AW1411" s="153">
        <f t="shared" ca="1" si="26"/>
        <v>42</v>
      </c>
    </row>
    <row r="1412" spans="1:49" ht="45" customHeight="1" outlineLevel="1" x14ac:dyDescent="0.2">
      <c r="A1412" s="245"/>
      <c r="B1412" s="183" t="s">
        <v>55</v>
      </c>
      <c r="E1412" s="175" t="s">
        <v>1055</v>
      </c>
      <c r="F1412" s="153" t="s">
        <v>1056</v>
      </c>
      <c r="G1412" s="131" t="s">
        <v>3774</v>
      </c>
      <c r="H1412" s="175" t="s">
        <v>65</v>
      </c>
      <c r="I1412" s="183" t="s">
        <v>3775</v>
      </c>
      <c r="J1412" s="173">
        <v>1</v>
      </c>
      <c r="K1412" s="326" t="s">
        <v>61</v>
      </c>
      <c r="L1412" s="339">
        <v>1</v>
      </c>
      <c r="M1412" s="183">
        <v>1123</v>
      </c>
      <c r="N1412" s="153">
        <v>1984</v>
      </c>
      <c r="P1412" s="163"/>
      <c r="R1412" s="153">
        <v>1980</v>
      </c>
      <c r="S1412" s="183" t="s">
        <v>62</v>
      </c>
      <c r="T1412" s="184"/>
      <c r="U1412" s="189"/>
      <c r="V1412" s="125"/>
      <c r="W1412" s="352" t="s">
        <v>3776</v>
      </c>
      <c r="X1412" s="216" t="s">
        <v>64</v>
      </c>
      <c r="Y1412" s="216" t="s">
        <v>65</v>
      </c>
      <c r="Z1412" s="129"/>
      <c r="AA1412" s="214"/>
      <c r="AB1412" s="215">
        <v>31525</v>
      </c>
      <c r="AC1412" s="215">
        <v>31525</v>
      </c>
      <c r="AD1412" s="216"/>
      <c r="AE1412" s="173">
        <v>1985</v>
      </c>
      <c r="AF1412" s="173">
        <v>116</v>
      </c>
      <c r="AG1412" s="173">
        <v>1986</v>
      </c>
      <c r="AH1412" s="173">
        <v>1980</v>
      </c>
      <c r="AI1412" s="173"/>
      <c r="AJ1412" s="189"/>
      <c r="AK1412" s="173"/>
      <c r="AL1412" s="317"/>
      <c r="AM1412" s="175" t="s">
        <v>67</v>
      </c>
      <c r="AQ1412" s="131"/>
      <c r="AU1412" s="317"/>
      <c r="AV1412" s="390"/>
      <c r="AW1412" s="153">
        <f t="shared" ca="1" si="26"/>
        <v>42</v>
      </c>
    </row>
    <row r="1413" spans="1:49" ht="45" customHeight="1" x14ac:dyDescent="0.2">
      <c r="A1413" s="245"/>
      <c r="B1413" s="183" t="s">
        <v>55</v>
      </c>
      <c r="E1413" s="175" t="s">
        <v>91</v>
      </c>
      <c r="F1413" s="153" t="s">
        <v>698</v>
      </c>
      <c r="G1413" s="131" t="s">
        <v>2723</v>
      </c>
      <c r="H1413" s="175" t="s">
        <v>65</v>
      </c>
      <c r="I1413" s="183" t="s">
        <v>3777</v>
      </c>
      <c r="J1413" s="173">
        <v>1</v>
      </c>
      <c r="K1413" s="326" t="s">
        <v>61</v>
      </c>
      <c r="L1413" s="339">
        <v>1</v>
      </c>
      <c r="M1413" s="183">
        <v>1124</v>
      </c>
      <c r="N1413" s="153">
        <v>1984</v>
      </c>
      <c r="P1413" s="163"/>
      <c r="R1413" s="153">
        <v>1980</v>
      </c>
      <c r="S1413" s="183" t="s">
        <v>62</v>
      </c>
      <c r="T1413" s="184"/>
      <c r="U1413" s="189"/>
      <c r="V1413" s="125"/>
      <c r="W1413" s="352" t="s">
        <v>3778</v>
      </c>
      <c r="X1413" s="216" t="s">
        <v>64</v>
      </c>
      <c r="Y1413" s="216" t="s">
        <v>65</v>
      </c>
      <c r="Z1413" s="129"/>
      <c r="AA1413" s="214">
        <v>31638</v>
      </c>
      <c r="AB1413" s="215">
        <v>31638</v>
      </c>
      <c r="AC1413" s="215">
        <v>31320</v>
      </c>
      <c r="AD1413" s="216"/>
      <c r="AE1413" s="173">
        <v>1985</v>
      </c>
      <c r="AF1413" s="173">
        <v>113</v>
      </c>
      <c r="AG1413" s="173">
        <v>1986</v>
      </c>
      <c r="AH1413" s="173">
        <v>1980</v>
      </c>
      <c r="AI1413" s="173"/>
      <c r="AJ1413" s="189"/>
      <c r="AK1413" s="173"/>
      <c r="AL1413" s="317"/>
      <c r="AM1413" s="175" t="s">
        <v>67</v>
      </c>
      <c r="AQ1413" s="131"/>
      <c r="AU1413" s="317"/>
      <c r="AV1413" s="390"/>
      <c r="AW1413" s="153">
        <f t="shared" ca="1" si="26"/>
        <v>42</v>
      </c>
    </row>
    <row r="1414" spans="1:49" ht="45" customHeight="1" x14ac:dyDescent="0.2">
      <c r="A1414" s="245"/>
      <c r="B1414" s="183" t="s">
        <v>55</v>
      </c>
      <c r="C1414" s="136" t="s">
        <v>1676</v>
      </c>
      <c r="E1414" s="175" t="s">
        <v>91</v>
      </c>
      <c r="F1414" s="153" t="s">
        <v>92</v>
      </c>
      <c r="G1414" s="131" t="s">
        <v>93</v>
      </c>
      <c r="H1414" s="175" t="s">
        <v>65</v>
      </c>
      <c r="I1414" s="183" t="s">
        <v>3779</v>
      </c>
      <c r="J1414" s="173">
        <v>1</v>
      </c>
      <c r="K1414" s="326"/>
      <c r="L1414" s="339">
        <v>1</v>
      </c>
      <c r="M1414" s="183">
        <v>1125</v>
      </c>
      <c r="N1414" s="153">
        <v>1984</v>
      </c>
      <c r="P1414" s="163"/>
      <c r="R1414" s="153">
        <v>1980</v>
      </c>
      <c r="S1414" s="183" t="s">
        <v>243</v>
      </c>
      <c r="T1414" s="184"/>
      <c r="U1414" s="189"/>
      <c r="V1414" s="125"/>
      <c r="W1414" s="352" t="s">
        <v>70</v>
      </c>
      <c r="X1414" s="216" t="s">
        <v>64</v>
      </c>
      <c r="Y1414" s="216" t="s">
        <v>65</v>
      </c>
      <c r="Z1414" s="129" t="s">
        <v>890</v>
      </c>
      <c r="AA1414" s="214"/>
      <c r="AB1414" s="215"/>
      <c r="AC1414" s="215"/>
      <c r="AD1414" s="216"/>
      <c r="AI1414" s="173"/>
      <c r="AJ1414" s="237">
        <v>38175</v>
      </c>
      <c r="AK1414" s="173">
        <v>2000</v>
      </c>
      <c r="AL1414" s="317"/>
      <c r="AQ1414" s="131"/>
      <c r="AV1414" s="390"/>
      <c r="AW1414" s="153">
        <f t="shared" ca="1" si="26"/>
        <v>42</v>
      </c>
    </row>
    <row r="1415" spans="1:49" ht="45" customHeight="1" x14ac:dyDescent="0.2">
      <c r="A1415" s="245"/>
      <c r="B1415" s="183" t="s">
        <v>198</v>
      </c>
      <c r="C1415" s="136" t="s">
        <v>3780</v>
      </c>
      <c r="D1415" s="156" t="s">
        <v>3781</v>
      </c>
      <c r="E1415" s="175" t="s">
        <v>91</v>
      </c>
      <c r="F1415" s="153" t="s">
        <v>916</v>
      </c>
      <c r="G1415" s="131" t="s">
        <v>3782</v>
      </c>
      <c r="H1415" s="175" t="s">
        <v>59</v>
      </c>
      <c r="I1415" s="183" t="s">
        <v>3783</v>
      </c>
      <c r="J1415" s="173">
        <v>1</v>
      </c>
      <c r="K1415" s="326"/>
      <c r="L1415" s="339">
        <v>1</v>
      </c>
      <c r="M1415" s="183">
        <v>1126</v>
      </c>
      <c r="N1415" s="153">
        <v>1984</v>
      </c>
      <c r="P1415" s="163"/>
      <c r="R1415" s="153">
        <v>1980</v>
      </c>
      <c r="S1415" s="183" t="s">
        <v>288</v>
      </c>
      <c r="T1415" s="184"/>
      <c r="U1415" s="189"/>
      <c r="V1415" s="125"/>
      <c r="W1415" s="255" t="s">
        <v>70</v>
      </c>
      <c r="X1415" s="216" t="s">
        <v>64</v>
      </c>
      <c r="Y1415" s="216" t="s">
        <v>65</v>
      </c>
      <c r="Z1415" s="129"/>
      <c r="AA1415" s="214"/>
      <c r="AB1415" s="215"/>
      <c r="AC1415" s="215"/>
      <c r="AD1415" s="216"/>
      <c r="AI1415" s="173"/>
      <c r="AJ1415" s="189"/>
      <c r="AK1415" s="173"/>
      <c r="AL1415" s="317"/>
      <c r="AQ1415" s="131"/>
      <c r="AU1415" s="317"/>
      <c r="AV1415" s="390"/>
      <c r="AW1415" s="153">
        <f t="shared" ca="1" si="26"/>
        <v>42</v>
      </c>
    </row>
    <row r="1416" spans="1:49" ht="45" customHeight="1" x14ac:dyDescent="0.2">
      <c r="A1416" s="245"/>
      <c r="B1416" s="183" t="s">
        <v>55</v>
      </c>
      <c r="E1416" s="175" t="s">
        <v>688</v>
      </c>
      <c r="F1416" s="153" t="s">
        <v>2430</v>
      </c>
      <c r="G1416" s="131" t="s">
        <v>2431</v>
      </c>
      <c r="H1416" s="175" t="s">
        <v>487</v>
      </c>
      <c r="I1416" s="183" t="s">
        <v>3784</v>
      </c>
      <c r="J1416" s="173">
        <v>1</v>
      </c>
      <c r="K1416" s="326" t="s">
        <v>61</v>
      </c>
      <c r="L1416" s="339">
        <v>1</v>
      </c>
      <c r="M1416" s="183">
        <v>1127</v>
      </c>
      <c r="N1416" s="153">
        <v>1984</v>
      </c>
      <c r="P1416" s="163"/>
      <c r="R1416" s="153">
        <v>1980</v>
      </c>
      <c r="S1416" s="183" t="s">
        <v>62</v>
      </c>
      <c r="T1416" s="184"/>
      <c r="U1416" s="189"/>
      <c r="V1416" s="125"/>
      <c r="W1416" s="352" t="s">
        <v>3785</v>
      </c>
      <c r="X1416" s="216" t="s">
        <v>64</v>
      </c>
      <c r="Y1416" s="216" t="s">
        <v>518</v>
      </c>
      <c r="Z1416" s="129"/>
      <c r="AA1416" s="214"/>
      <c r="AB1416" s="215">
        <v>31161</v>
      </c>
      <c r="AC1416" s="215">
        <v>31161</v>
      </c>
      <c r="AD1416" s="216"/>
      <c r="AE1416" s="173">
        <v>1984</v>
      </c>
      <c r="AF1416" s="173">
        <v>112</v>
      </c>
      <c r="AG1416" s="173">
        <v>1985</v>
      </c>
      <c r="AH1416" s="173">
        <v>1980</v>
      </c>
      <c r="AI1416" s="173"/>
      <c r="AJ1416" s="189"/>
      <c r="AK1416" s="173"/>
      <c r="AL1416" s="317"/>
      <c r="AM1416" s="175" t="s">
        <v>67</v>
      </c>
      <c r="AN1416" s="153" t="s">
        <v>81</v>
      </c>
      <c r="AO1416" s="153" t="s">
        <v>108</v>
      </c>
      <c r="AP1416" s="153" t="s">
        <v>81</v>
      </c>
      <c r="AQ1416" s="392" t="s">
        <v>81</v>
      </c>
      <c r="AR1416" s="175" t="s">
        <v>81</v>
      </c>
      <c r="AT1416" s="153">
        <v>2021</v>
      </c>
      <c r="AU1416" s="131" t="s">
        <v>7819</v>
      </c>
      <c r="AW1416" s="153">
        <f t="shared" ca="1" si="26"/>
        <v>42</v>
      </c>
    </row>
    <row r="1417" spans="1:49" ht="45" customHeight="1" x14ac:dyDescent="0.2">
      <c r="A1417" s="245"/>
      <c r="B1417" s="183" t="s">
        <v>198</v>
      </c>
      <c r="C1417" s="136" t="s">
        <v>7907</v>
      </c>
      <c r="D1417" s="131" t="s">
        <v>1773</v>
      </c>
      <c r="E1417" s="175" t="s">
        <v>71</v>
      </c>
      <c r="F1417" s="153" t="s">
        <v>180</v>
      </c>
      <c r="G1417" s="131" t="s">
        <v>181</v>
      </c>
      <c r="H1417" s="175" t="s">
        <v>65</v>
      </c>
      <c r="I1417" s="183" t="s">
        <v>3786</v>
      </c>
      <c r="J1417" s="173">
        <v>1</v>
      </c>
      <c r="K1417" s="326"/>
      <c r="L1417" s="339">
        <v>1</v>
      </c>
      <c r="M1417" s="183">
        <v>1128</v>
      </c>
      <c r="N1417" s="153">
        <v>1984</v>
      </c>
      <c r="P1417" s="163"/>
      <c r="R1417" s="153">
        <v>1980</v>
      </c>
      <c r="S1417" s="183" t="s">
        <v>923</v>
      </c>
      <c r="T1417" s="184"/>
      <c r="U1417" s="189"/>
      <c r="V1417" s="125"/>
      <c r="W1417" s="255"/>
      <c r="X1417" s="216" t="s">
        <v>64</v>
      </c>
      <c r="Y1417" s="216" t="s">
        <v>65</v>
      </c>
      <c r="Z1417" s="129"/>
      <c r="AA1417" s="214"/>
      <c r="AB1417" s="215"/>
      <c r="AC1417" s="215"/>
      <c r="AD1417" s="216"/>
      <c r="AI1417" s="173"/>
      <c r="AJ1417" s="189"/>
      <c r="AK1417" s="173"/>
      <c r="AL1417" s="317"/>
      <c r="AQ1417" s="131"/>
      <c r="AU1417" s="317"/>
      <c r="AV1417" s="390"/>
      <c r="AW1417" s="153">
        <f t="shared" ca="1" si="26"/>
        <v>42</v>
      </c>
    </row>
    <row r="1418" spans="1:49" ht="45" customHeight="1" outlineLevel="1" x14ac:dyDescent="0.2">
      <c r="A1418" s="245"/>
      <c r="B1418" s="183" t="s">
        <v>55</v>
      </c>
      <c r="C1418" s="138" t="s">
        <v>3787</v>
      </c>
      <c r="E1418" s="175" t="s">
        <v>56</v>
      </c>
      <c r="F1418" s="153" t="s">
        <v>559</v>
      </c>
      <c r="G1418" s="131" t="s">
        <v>560</v>
      </c>
      <c r="H1418" s="175" t="s">
        <v>96</v>
      </c>
      <c r="I1418" s="203" t="s">
        <v>3788</v>
      </c>
      <c r="J1418" s="173">
        <v>1</v>
      </c>
      <c r="K1418" s="326" t="s">
        <v>61</v>
      </c>
      <c r="L1418" s="339">
        <v>1</v>
      </c>
      <c r="M1418" s="183">
        <v>1129</v>
      </c>
      <c r="N1418" s="153">
        <v>1984</v>
      </c>
      <c r="P1418" s="163"/>
      <c r="R1418" s="153">
        <v>1980</v>
      </c>
      <c r="S1418" s="183" t="s">
        <v>62</v>
      </c>
      <c r="T1418" s="184"/>
      <c r="U1418" s="189"/>
      <c r="V1418" s="125"/>
      <c r="W1418" s="352" t="s">
        <v>3789</v>
      </c>
      <c r="X1418" s="216" t="s">
        <v>220</v>
      </c>
      <c r="Y1418" s="216" t="s">
        <v>221</v>
      </c>
      <c r="Z1418" s="129"/>
      <c r="AA1418" s="214">
        <v>31520</v>
      </c>
      <c r="AB1418" s="215"/>
      <c r="AC1418" s="215"/>
      <c r="AD1418" s="153"/>
      <c r="AE1418" s="173">
        <v>1984</v>
      </c>
      <c r="AF1418" s="173" t="s">
        <v>3790</v>
      </c>
      <c r="AG1418" s="173">
        <v>1986</v>
      </c>
      <c r="AH1418" s="173">
        <v>1980</v>
      </c>
      <c r="AI1418" s="173">
        <v>1985</v>
      </c>
      <c r="AJ1418" s="189"/>
      <c r="AK1418" s="173"/>
      <c r="AL1418" s="366" t="s">
        <v>3791</v>
      </c>
      <c r="AM1418" s="175" t="s">
        <v>67</v>
      </c>
      <c r="AN1418" s="153" t="s">
        <v>81</v>
      </c>
      <c r="AO1418" s="153" t="s">
        <v>67</v>
      </c>
      <c r="AP1418" s="153" t="s">
        <v>112</v>
      </c>
      <c r="AQ1418" s="131"/>
      <c r="AU1418" s="317" t="s">
        <v>3792</v>
      </c>
      <c r="AV1418" s="390"/>
      <c r="AW1418" s="153">
        <f t="shared" ca="1" si="26"/>
        <v>42</v>
      </c>
    </row>
    <row r="1419" spans="1:49" ht="45" customHeight="1" x14ac:dyDescent="0.2">
      <c r="A1419" s="245"/>
      <c r="B1419" s="183" t="s">
        <v>198</v>
      </c>
      <c r="C1419" s="136" t="s">
        <v>3793</v>
      </c>
      <c r="D1419" s="445" t="s">
        <v>3794</v>
      </c>
      <c r="E1419" s="175" t="s">
        <v>91</v>
      </c>
      <c r="F1419" s="153" t="s">
        <v>92</v>
      </c>
      <c r="G1419" s="131" t="s">
        <v>93</v>
      </c>
      <c r="H1419" s="175" t="s">
        <v>96</v>
      </c>
      <c r="I1419" s="183" t="s">
        <v>3795</v>
      </c>
      <c r="J1419" s="173">
        <v>1</v>
      </c>
      <c r="K1419" s="327"/>
      <c r="L1419" s="339">
        <v>1</v>
      </c>
      <c r="M1419" s="183">
        <v>1130</v>
      </c>
      <c r="N1419" s="153">
        <v>1984</v>
      </c>
      <c r="P1419" s="163"/>
      <c r="R1419" s="153">
        <v>1980</v>
      </c>
      <c r="S1419" s="183" t="s">
        <v>288</v>
      </c>
      <c r="T1419" s="184"/>
      <c r="U1419" s="189"/>
      <c r="V1419" s="125"/>
      <c r="W1419" s="255" t="s">
        <v>70</v>
      </c>
      <c r="X1419" s="216" t="s">
        <v>99</v>
      </c>
      <c r="Y1419" s="216" t="s">
        <v>100</v>
      </c>
      <c r="Z1419" s="129"/>
      <c r="AA1419" s="214"/>
      <c r="AB1419" s="215"/>
      <c r="AC1419" s="215"/>
      <c r="AD1419" s="153"/>
      <c r="AI1419" s="173"/>
      <c r="AJ1419" s="189"/>
      <c r="AK1419" s="173"/>
      <c r="AQ1419" s="131"/>
      <c r="AV1419" s="390"/>
      <c r="AW1419" s="153">
        <f t="shared" ca="1" si="26"/>
        <v>42</v>
      </c>
    </row>
    <row r="1420" spans="1:49" ht="45" customHeight="1" x14ac:dyDescent="0.2">
      <c r="A1420" s="245"/>
      <c r="B1420" s="183" t="s">
        <v>55</v>
      </c>
      <c r="D1420" s="131" t="s">
        <v>3796</v>
      </c>
      <c r="E1420" s="175" t="s">
        <v>91</v>
      </c>
      <c r="F1420" s="153" t="s">
        <v>92</v>
      </c>
      <c r="G1420" s="131" t="s">
        <v>93</v>
      </c>
      <c r="H1420" s="175" t="s">
        <v>59</v>
      </c>
      <c r="I1420" s="183" t="s">
        <v>3797</v>
      </c>
      <c r="J1420" s="173">
        <v>1</v>
      </c>
      <c r="K1420" s="326" t="s">
        <v>61</v>
      </c>
      <c r="L1420" s="339">
        <v>1</v>
      </c>
      <c r="M1420" s="183">
        <v>1131</v>
      </c>
      <c r="N1420" s="153">
        <v>1984</v>
      </c>
      <c r="P1420" s="163"/>
      <c r="R1420" s="153">
        <v>1980</v>
      </c>
      <c r="S1420" s="183" t="s">
        <v>62</v>
      </c>
      <c r="T1420" s="184"/>
      <c r="U1420" s="189"/>
      <c r="V1420" s="125"/>
      <c r="W1420" s="352" t="s">
        <v>3798</v>
      </c>
      <c r="X1420" s="216" t="s">
        <v>499</v>
      </c>
      <c r="Y1420" s="216" t="s">
        <v>496</v>
      </c>
      <c r="Z1420" s="129"/>
      <c r="AA1420" s="214">
        <v>37837</v>
      </c>
      <c r="AB1420" s="215"/>
      <c r="AC1420" s="215">
        <v>37837</v>
      </c>
      <c r="AD1420" s="216"/>
      <c r="AE1420" s="173" t="s">
        <v>3799</v>
      </c>
      <c r="AF1420" s="173" t="s">
        <v>3800</v>
      </c>
      <c r="AG1420" s="173">
        <v>2003</v>
      </c>
      <c r="AH1420" s="173">
        <v>2000</v>
      </c>
      <c r="AI1420" s="173"/>
      <c r="AJ1420" s="189"/>
      <c r="AK1420" s="173"/>
      <c r="AL1420" s="317" t="s">
        <v>3801</v>
      </c>
      <c r="AM1420" s="175" t="s">
        <v>90</v>
      </c>
      <c r="AQ1420" s="131"/>
      <c r="AV1420" s="390"/>
      <c r="AW1420" s="153">
        <f t="shared" ca="1" si="26"/>
        <v>42</v>
      </c>
    </row>
    <row r="1421" spans="1:49" ht="45" customHeight="1" outlineLevel="1" collapsed="1" x14ac:dyDescent="0.2">
      <c r="A1421" s="245"/>
      <c r="B1421" s="183" t="s">
        <v>55</v>
      </c>
      <c r="E1421" s="175" t="s">
        <v>91</v>
      </c>
      <c r="F1421" s="153" t="s">
        <v>92</v>
      </c>
      <c r="G1421" s="131" t="s">
        <v>93</v>
      </c>
      <c r="H1421" s="175" t="s">
        <v>487</v>
      </c>
      <c r="I1421" s="183" t="s">
        <v>3802</v>
      </c>
      <c r="J1421" s="173">
        <v>1</v>
      </c>
      <c r="K1421" s="326" t="s">
        <v>61</v>
      </c>
      <c r="L1421" s="339">
        <v>1</v>
      </c>
      <c r="M1421" s="183">
        <v>1132</v>
      </c>
      <c r="N1421" s="153">
        <v>1984</v>
      </c>
      <c r="P1421" s="163"/>
      <c r="R1421" s="153">
        <v>1980</v>
      </c>
      <c r="S1421" s="183" t="s">
        <v>62</v>
      </c>
      <c r="T1421" s="184"/>
      <c r="U1421" s="189"/>
      <c r="V1421" s="125"/>
      <c r="W1421" s="352" t="s">
        <v>3803</v>
      </c>
      <c r="X1421" s="216" t="s">
        <v>64</v>
      </c>
      <c r="Y1421" s="216" t="s">
        <v>490</v>
      </c>
      <c r="Z1421" s="129"/>
      <c r="AA1421" s="214"/>
      <c r="AB1421" s="215"/>
      <c r="AC1421" s="215">
        <v>32925</v>
      </c>
      <c r="AD1421" s="216"/>
      <c r="AE1421" s="173">
        <v>1986</v>
      </c>
      <c r="AF1421" s="173">
        <v>125</v>
      </c>
      <c r="AG1421" s="173">
        <v>1990</v>
      </c>
      <c r="AH1421" s="173">
        <v>1990</v>
      </c>
      <c r="AI1421" s="173"/>
      <c r="AJ1421" s="189"/>
      <c r="AK1421" s="173"/>
      <c r="AL1421" s="317"/>
      <c r="AM1421" s="175" t="s">
        <v>67</v>
      </c>
      <c r="AQ1421" s="131"/>
      <c r="AU1421" s="131" t="s">
        <v>3804</v>
      </c>
      <c r="AV1421" s="390"/>
      <c r="AW1421" s="153">
        <f t="shared" ca="1" si="26"/>
        <v>42</v>
      </c>
    </row>
    <row r="1422" spans="1:49" ht="45" customHeight="1" outlineLevel="1" x14ac:dyDescent="0.2">
      <c r="A1422" s="245"/>
      <c r="B1422" s="183" t="s">
        <v>55</v>
      </c>
      <c r="E1422" s="175" t="s">
        <v>71</v>
      </c>
      <c r="F1422" s="153" t="s">
        <v>72</v>
      </c>
      <c r="G1422" s="131" t="s">
        <v>77</v>
      </c>
      <c r="H1422" s="175" t="s">
        <v>59</v>
      </c>
      <c r="I1422" s="183" t="s">
        <v>3805</v>
      </c>
      <c r="J1422" s="173">
        <v>1</v>
      </c>
      <c r="K1422" s="326" t="s">
        <v>61</v>
      </c>
      <c r="L1422" s="339">
        <v>1</v>
      </c>
      <c r="M1422" s="183">
        <v>1133</v>
      </c>
      <c r="N1422" s="153">
        <v>1984</v>
      </c>
      <c r="P1422" s="163"/>
      <c r="R1422" s="153">
        <v>1980</v>
      </c>
      <c r="S1422" s="183" t="s">
        <v>62</v>
      </c>
      <c r="T1422" s="184"/>
      <c r="U1422" s="189"/>
      <c r="V1422" s="125"/>
      <c r="W1422" s="352" t="s">
        <v>3806</v>
      </c>
      <c r="X1422" s="216" t="s">
        <v>64</v>
      </c>
      <c r="Y1422" s="216" t="s">
        <v>65</v>
      </c>
      <c r="Z1422" s="129" t="s">
        <v>66</v>
      </c>
      <c r="AA1422" s="214"/>
      <c r="AB1422" s="215">
        <v>31959</v>
      </c>
      <c r="AC1422" s="215"/>
      <c r="AD1422" s="216"/>
      <c r="AE1422" s="173">
        <v>1986</v>
      </c>
      <c r="AF1422" s="173">
        <v>121</v>
      </c>
      <c r="AG1422" s="173">
        <v>1987</v>
      </c>
      <c r="AH1422" s="173">
        <v>1980</v>
      </c>
      <c r="AI1422" s="173"/>
      <c r="AJ1422" s="189"/>
      <c r="AK1422" s="173"/>
      <c r="AL1422" s="317"/>
      <c r="AM1422" s="175" t="s">
        <v>67</v>
      </c>
      <c r="AO1422" s="153" t="s">
        <v>81</v>
      </c>
      <c r="AQ1422" s="131"/>
      <c r="AU1422" s="317" t="s">
        <v>82</v>
      </c>
      <c r="AV1422" s="390"/>
      <c r="AW1422" s="153">
        <f t="shared" ca="1" si="26"/>
        <v>42</v>
      </c>
    </row>
    <row r="1423" spans="1:49" ht="45" customHeight="1" x14ac:dyDescent="0.2">
      <c r="A1423" s="307">
        <v>44146</v>
      </c>
      <c r="B1423" s="183" t="s">
        <v>55</v>
      </c>
      <c r="C1423" s="141" t="s">
        <v>3807</v>
      </c>
      <c r="D1423" s="155" t="s">
        <v>3808</v>
      </c>
      <c r="E1423" s="175" t="s">
        <v>91</v>
      </c>
      <c r="F1423" s="153" t="s">
        <v>187</v>
      </c>
      <c r="G1423" s="131" t="s">
        <v>295</v>
      </c>
      <c r="H1423" s="175" t="s">
        <v>292</v>
      </c>
      <c r="I1423" s="183" t="s">
        <v>3809</v>
      </c>
      <c r="J1423" s="173">
        <v>1</v>
      </c>
      <c r="K1423" s="330"/>
      <c r="L1423" s="339">
        <v>1</v>
      </c>
      <c r="M1423" s="183">
        <v>1134</v>
      </c>
      <c r="N1423" s="153">
        <v>1984</v>
      </c>
      <c r="P1423" s="163"/>
      <c r="R1423" s="153">
        <v>1980</v>
      </c>
      <c r="S1423" s="183" t="s">
        <v>243</v>
      </c>
      <c r="T1423" s="184" t="s">
        <v>1116</v>
      </c>
      <c r="U1423" s="216">
        <v>44347</v>
      </c>
      <c r="V1423" s="125"/>
      <c r="W1423" s="352" t="s">
        <v>70</v>
      </c>
      <c r="X1423" s="216" t="s">
        <v>64</v>
      </c>
      <c r="Y1423" s="216" t="s">
        <v>292</v>
      </c>
      <c r="Z1423" s="129"/>
      <c r="AA1423" s="224"/>
      <c r="AB1423" s="225"/>
      <c r="AC1423" s="225"/>
      <c r="AD1423" s="226"/>
      <c r="AE1423" s="227"/>
      <c r="AG1423" s="227"/>
      <c r="AH1423" s="227"/>
      <c r="AI1423" s="227"/>
      <c r="AJ1423" s="226">
        <v>44357</v>
      </c>
      <c r="AK1423" s="227">
        <v>2020</v>
      </c>
      <c r="AL1423" s="317"/>
      <c r="AO1423" s="167"/>
      <c r="AP1423" s="167"/>
      <c r="AQ1423" s="155"/>
      <c r="AR1423" s="234"/>
      <c r="AS1423" s="167"/>
      <c r="AT1423" s="167"/>
      <c r="AU1423" s="322"/>
      <c r="AV1423" s="394"/>
      <c r="AW1423" s="153">
        <f t="shared" ca="1" si="26"/>
        <v>42</v>
      </c>
    </row>
    <row r="1424" spans="1:49" ht="45" customHeight="1" x14ac:dyDescent="0.2">
      <c r="A1424" s="245">
        <v>45757</v>
      </c>
      <c r="B1424" s="183" t="s">
        <v>2051</v>
      </c>
      <c r="C1424" s="136" t="s">
        <v>7932</v>
      </c>
      <c r="D1424" s="131" t="s">
        <v>4241</v>
      </c>
      <c r="E1424" s="175" t="s">
        <v>56</v>
      </c>
      <c r="F1424" s="153" t="s">
        <v>559</v>
      </c>
      <c r="G1424" s="131" t="s">
        <v>560</v>
      </c>
      <c r="H1424" s="175" t="s">
        <v>292</v>
      </c>
      <c r="I1424" s="183" t="s">
        <v>3810</v>
      </c>
      <c r="J1424" s="173">
        <v>1</v>
      </c>
      <c r="K1424" s="327" t="s">
        <v>2047</v>
      </c>
      <c r="L1424" s="339">
        <v>1</v>
      </c>
      <c r="M1424" s="183">
        <v>1135</v>
      </c>
      <c r="N1424" s="153">
        <v>1985</v>
      </c>
      <c r="P1424" s="163"/>
      <c r="R1424" s="153">
        <v>1980</v>
      </c>
      <c r="S1424" s="183" t="s">
        <v>923</v>
      </c>
      <c r="T1424" s="184" t="s">
        <v>982</v>
      </c>
      <c r="U1424" s="189"/>
      <c r="W1424" s="352" t="s">
        <v>70</v>
      </c>
      <c r="X1424" s="216" t="s">
        <v>64</v>
      </c>
      <c r="Y1424" s="216" t="s">
        <v>292</v>
      </c>
      <c r="Z1424" s="129"/>
      <c r="AA1424" s="214"/>
      <c r="AB1424" s="215"/>
      <c r="AC1424" s="215"/>
      <c r="AD1424" s="153"/>
      <c r="AI1424" s="173"/>
      <c r="AJ1424" s="189"/>
      <c r="AK1424" s="173"/>
      <c r="AL1424" s="319" t="s">
        <v>3811</v>
      </c>
      <c r="AQ1424" s="131"/>
      <c r="AU1424" s="317"/>
      <c r="AV1424" s="390"/>
      <c r="AW1424" s="153">
        <f t="shared" ca="1" si="26"/>
        <v>41</v>
      </c>
    </row>
    <row r="1425" spans="1:49" ht="45" customHeight="1" outlineLevel="1" collapsed="1" x14ac:dyDescent="0.2">
      <c r="A1425" s="245"/>
      <c r="B1425" s="183" t="s">
        <v>55</v>
      </c>
      <c r="E1425" s="175" t="s">
        <v>56</v>
      </c>
      <c r="F1425" s="153" t="s">
        <v>559</v>
      </c>
      <c r="G1425" s="131" t="s">
        <v>560</v>
      </c>
      <c r="H1425" s="175" t="s">
        <v>65</v>
      </c>
      <c r="I1425" s="183" t="s">
        <v>3812</v>
      </c>
      <c r="J1425" s="173">
        <v>1</v>
      </c>
      <c r="K1425" s="326" t="s">
        <v>61</v>
      </c>
      <c r="L1425" s="339">
        <v>1</v>
      </c>
      <c r="M1425" s="183">
        <v>1136</v>
      </c>
      <c r="N1425" s="153">
        <v>1985</v>
      </c>
      <c r="P1425" s="163"/>
      <c r="R1425" s="153">
        <v>1980</v>
      </c>
      <c r="S1425" s="183" t="s">
        <v>62</v>
      </c>
      <c r="T1425" s="184"/>
      <c r="U1425" s="189"/>
      <c r="V1425" s="125"/>
      <c r="W1425" s="352" t="s">
        <v>3813</v>
      </c>
      <c r="X1425" s="216" t="s">
        <v>64</v>
      </c>
      <c r="Y1425" s="216" t="s">
        <v>65</v>
      </c>
      <c r="Z1425" s="129"/>
      <c r="AA1425" s="214"/>
      <c r="AB1425" s="215">
        <v>38182</v>
      </c>
      <c r="AC1425" s="215"/>
      <c r="AD1425" s="153"/>
      <c r="AE1425" s="173" t="s">
        <v>3814</v>
      </c>
      <c r="AF1425" s="173" t="s">
        <v>3815</v>
      </c>
      <c r="AG1425" s="173">
        <v>2004</v>
      </c>
      <c r="AH1425" s="173">
        <v>2000</v>
      </c>
      <c r="AI1425" s="173"/>
      <c r="AJ1425" s="189"/>
      <c r="AK1425" s="173"/>
      <c r="AL1425" s="317"/>
      <c r="AM1425" s="175" t="s">
        <v>67</v>
      </c>
      <c r="AN1425" s="153" t="s">
        <v>81</v>
      </c>
      <c r="AO1425" s="153" t="s">
        <v>61</v>
      </c>
      <c r="AP1425" s="153" t="s">
        <v>81</v>
      </c>
      <c r="AQ1425" s="131"/>
      <c r="AU1425" s="317" t="s">
        <v>3816</v>
      </c>
      <c r="AV1425" s="390"/>
      <c r="AW1425" s="153">
        <f t="shared" ref="AW1425:AW1488" ca="1" si="27">IF(N1425&lt;&gt;0,(YEAR( TODAY())-N1425),(""))</f>
        <v>41</v>
      </c>
    </row>
    <row r="1426" spans="1:49" ht="45" customHeight="1" outlineLevel="1" x14ac:dyDescent="0.2">
      <c r="A1426" s="245"/>
      <c r="B1426" s="183" t="s">
        <v>55</v>
      </c>
      <c r="E1426" s="175" t="s">
        <v>56</v>
      </c>
      <c r="F1426" s="153" t="s">
        <v>559</v>
      </c>
      <c r="G1426" s="131" t="s">
        <v>560</v>
      </c>
      <c r="H1426" s="175" t="s">
        <v>487</v>
      </c>
      <c r="I1426" s="183" t="s">
        <v>3817</v>
      </c>
      <c r="J1426" s="173">
        <v>1</v>
      </c>
      <c r="K1426" s="326" t="s">
        <v>61</v>
      </c>
      <c r="L1426" s="339">
        <v>1</v>
      </c>
      <c r="M1426" s="183">
        <v>1137</v>
      </c>
      <c r="N1426" s="153">
        <v>1985</v>
      </c>
      <c r="P1426" s="163"/>
      <c r="R1426" s="153">
        <v>1980</v>
      </c>
      <c r="S1426" s="183" t="s">
        <v>62</v>
      </c>
      <c r="T1426" s="184"/>
      <c r="U1426" s="189"/>
      <c r="V1426" s="125"/>
      <c r="W1426" s="352" t="s">
        <v>3818</v>
      </c>
      <c r="X1426" s="216" t="s">
        <v>64</v>
      </c>
      <c r="Y1426" s="216" t="s">
        <v>518</v>
      </c>
      <c r="Z1426" s="129"/>
      <c r="AA1426" s="214"/>
      <c r="AB1426" s="215">
        <v>36012</v>
      </c>
      <c r="AC1426" s="215"/>
      <c r="AD1426" s="153"/>
      <c r="AE1426" s="173" t="s">
        <v>3819</v>
      </c>
      <c r="AF1426" s="173" t="s">
        <v>3820</v>
      </c>
      <c r="AG1426" s="173">
        <v>1998</v>
      </c>
      <c r="AH1426" s="173">
        <v>1990</v>
      </c>
      <c r="AI1426" s="173"/>
      <c r="AJ1426" s="189"/>
      <c r="AK1426" s="173"/>
      <c r="AL1426" s="317" t="s">
        <v>3821</v>
      </c>
      <c r="AM1426" s="175" t="s">
        <v>67</v>
      </c>
      <c r="AN1426" s="153" t="s">
        <v>81</v>
      </c>
      <c r="AO1426" s="153" t="s">
        <v>108</v>
      </c>
      <c r="AP1426" s="153" t="s">
        <v>81</v>
      </c>
      <c r="AQ1426" s="131"/>
      <c r="AR1426" s="175" t="s">
        <v>81</v>
      </c>
      <c r="AU1426" s="317" t="s">
        <v>7855</v>
      </c>
      <c r="AV1426" s="390"/>
      <c r="AW1426" s="153">
        <f t="shared" ca="1" si="27"/>
        <v>41</v>
      </c>
    </row>
    <row r="1427" spans="1:49" ht="45" customHeight="1" outlineLevel="1" collapsed="1" x14ac:dyDescent="0.2">
      <c r="A1427" s="245"/>
      <c r="B1427" s="183" t="s">
        <v>198</v>
      </c>
      <c r="C1427" s="136" t="s">
        <v>3822</v>
      </c>
      <c r="D1427" s="131" t="s">
        <v>3823</v>
      </c>
      <c r="E1427" s="175" t="s">
        <v>56</v>
      </c>
      <c r="F1427" s="153" t="s">
        <v>559</v>
      </c>
      <c r="G1427" s="131" t="s">
        <v>560</v>
      </c>
      <c r="H1427" s="175" t="s">
        <v>65</v>
      </c>
      <c r="I1427" s="183" t="s">
        <v>3824</v>
      </c>
      <c r="J1427" s="173">
        <v>1</v>
      </c>
      <c r="K1427" s="327"/>
      <c r="L1427" s="339">
        <v>1</v>
      </c>
      <c r="M1427" s="183">
        <v>1138</v>
      </c>
      <c r="N1427" s="153">
        <v>1985</v>
      </c>
      <c r="P1427" s="163"/>
      <c r="R1427" s="153">
        <v>1980</v>
      </c>
      <c r="S1427" s="183" t="s">
        <v>288</v>
      </c>
      <c r="T1427" s="184"/>
      <c r="U1427" s="189"/>
      <c r="V1427" s="125"/>
      <c r="W1427" s="255" t="s">
        <v>70</v>
      </c>
      <c r="X1427" s="216" t="s">
        <v>64</v>
      </c>
      <c r="Y1427" s="216" t="s">
        <v>65</v>
      </c>
      <c r="Z1427" s="129"/>
      <c r="AA1427" s="214"/>
      <c r="AB1427" s="215"/>
      <c r="AC1427" s="215"/>
      <c r="AD1427" s="153"/>
      <c r="AI1427" s="173"/>
      <c r="AJ1427" s="189"/>
      <c r="AK1427" s="173"/>
      <c r="AL1427" s="317" t="s">
        <v>3825</v>
      </c>
      <c r="AQ1427" s="131"/>
      <c r="AU1427" s="317"/>
      <c r="AV1427" s="390"/>
      <c r="AW1427" s="153">
        <f t="shared" ca="1" si="27"/>
        <v>41</v>
      </c>
    </row>
    <row r="1428" spans="1:49" ht="45" customHeight="1" x14ac:dyDescent="0.2">
      <c r="A1428" s="245"/>
      <c r="B1428" s="183" t="s">
        <v>55</v>
      </c>
      <c r="C1428" s="136" t="s">
        <v>3826</v>
      </c>
      <c r="D1428" s="131" t="s">
        <v>3827</v>
      </c>
      <c r="E1428" s="175" t="s">
        <v>56</v>
      </c>
      <c r="F1428" s="153" t="s">
        <v>559</v>
      </c>
      <c r="G1428" s="131" t="s">
        <v>560</v>
      </c>
      <c r="H1428" s="175" t="s">
        <v>65</v>
      </c>
      <c r="I1428" s="183" t="s">
        <v>3828</v>
      </c>
      <c r="J1428" s="173">
        <v>1</v>
      </c>
      <c r="K1428" s="327"/>
      <c r="L1428" s="339">
        <v>1</v>
      </c>
      <c r="M1428" s="183">
        <v>1139</v>
      </c>
      <c r="N1428" s="153">
        <v>1985</v>
      </c>
      <c r="P1428" s="163"/>
      <c r="R1428" s="153">
        <v>1980</v>
      </c>
      <c r="S1428" s="183" t="s">
        <v>243</v>
      </c>
      <c r="T1428" s="184"/>
      <c r="U1428" s="189"/>
      <c r="V1428" s="125"/>
      <c r="W1428" s="352" t="s">
        <v>70</v>
      </c>
      <c r="X1428" s="216" t="s">
        <v>64</v>
      </c>
      <c r="Y1428" s="216" t="s">
        <v>65</v>
      </c>
      <c r="Z1428" s="129"/>
      <c r="AA1428" s="214"/>
      <c r="AB1428" s="215"/>
      <c r="AC1428" s="215"/>
      <c r="AD1428" s="153"/>
      <c r="AI1428" s="173"/>
      <c r="AJ1428" s="216">
        <v>42460</v>
      </c>
      <c r="AK1428" s="173">
        <v>2010</v>
      </c>
      <c r="AL1428" s="317" t="s">
        <v>3829</v>
      </c>
      <c r="AQ1428" s="131"/>
      <c r="AU1428" s="317"/>
      <c r="AV1428" s="390"/>
      <c r="AW1428" s="153">
        <f t="shared" ca="1" si="27"/>
        <v>41</v>
      </c>
    </row>
    <row r="1429" spans="1:49" ht="45" customHeight="1" x14ac:dyDescent="0.2">
      <c r="A1429" s="245"/>
      <c r="B1429" s="183" t="s">
        <v>55</v>
      </c>
      <c r="E1429" s="318" t="s">
        <v>71</v>
      </c>
      <c r="F1429" s="154" t="s">
        <v>72</v>
      </c>
      <c r="G1429" s="418" t="s">
        <v>77</v>
      </c>
      <c r="H1429" s="318" t="s">
        <v>76</v>
      </c>
      <c r="I1429" s="202" t="s">
        <v>3830</v>
      </c>
      <c r="J1429" s="173">
        <v>1</v>
      </c>
      <c r="K1429" s="326" t="s">
        <v>61</v>
      </c>
      <c r="L1429" s="339">
        <v>1</v>
      </c>
      <c r="M1429" s="183">
        <v>1140</v>
      </c>
      <c r="N1429" s="153">
        <v>1985</v>
      </c>
      <c r="P1429" s="163"/>
      <c r="R1429" s="153">
        <v>1980</v>
      </c>
      <c r="S1429" s="183" t="s">
        <v>62</v>
      </c>
      <c r="T1429" s="184"/>
      <c r="U1429" s="189"/>
      <c r="V1429" s="125"/>
      <c r="W1429" s="318" t="s">
        <v>3831</v>
      </c>
      <c r="X1429" s="283" t="s">
        <v>64</v>
      </c>
      <c r="Y1429" s="283" t="s">
        <v>76</v>
      </c>
      <c r="Z1429" s="351"/>
      <c r="AA1429" s="214"/>
      <c r="AB1429" s="215"/>
      <c r="AC1429" s="215">
        <v>31959</v>
      </c>
      <c r="AD1429" s="216"/>
      <c r="AE1429" s="173">
        <v>1986</v>
      </c>
      <c r="AF1429" s="173">
        <v>121</v>
      </c>
      <c r="AG1429" s="173">
        <v>1987</v>
      </c>
      <c r="AH1429" s="173">
        <v>1980</v>
      </c>
      <c r="AI1429" s="173"/>
      <c r="AJ1429" s="189"/>
      <c r="AK1429" s="173"/>
      <c r="AL1429" s="317"/>
      <c r="AQ1429" s="131"/>
      <c r="AU1429" s="317"/>
      <c r="AV1429" s="390"/>
      <c r="AW1429" s="153">
        <f t="shared" ca="1" si="27"/>
        <v>41</v>
      </c>
    </row>
    <row r="1430" spans="1:49" ht="45" customHeight="1" x14ac:dyDescent="0.2">
      <c r="A1430" s="245"/>
      <c r="B1430" s="183" t="s">
        <v>55</v>
      </c>
      <c r="C1430" s="136" t="s">
        <v>3832</v>
      </c>
      <c r="E1430" s="175" t="s">
        <v>56</v>
      </c>
      <c r="F1430" s="153" t="s">
        <v>559</v>
      </c>
      <c r="G1430" s="131" t="s">
        <v>3833</v>
      </c>
      <c r="H1430" s="175" t="s">
        <v>76</v>
      </c>
      <c r="I1430" s="183" t="s">
        <v>3834</v>
      </c>
      <c r="J1430" s="173">
        <v>1</v>
      </c>
      <c r="K1430" s="326" t="s">
        <v>61</v>
      </c>
      <c r="L1430" s="339">
        <v>1</v>
      </c>
      <c r="M1430" s="183">
        <v>1141</v>
      </c>
      <c r="N1430" s="153">
        <v>1985</v>
      </c>
      <c r="P1430" s="163"/>
      <c r="R1430" s="153">
        <v>1980</v>
      </c>
      <c r="S1430" s="183" t="s">
        <v>62</v>
      </c>
      <c r="T1430" s="184"/>
      <c r="U1430" s="189"/>
      <c r="V1430" s="125"/>
      <c r="W1430" s="255" t="s">
        <v>3835</v>
      </c>
      <c r="X1430" s="216" t="s">
        <v>64</v>
      </c>
      <c r="Y1430" s="216" t="s">
        <v>76</v>
      </c>
      <c r="Z1430" s="129"/>
      <c r="AA1430" s="214">
        <v>31663</v>
      </c>
      <c r="AB1430" s="215">
        <v>31663</v>
      </c>
      <c r="AC1430" s="215">
        <v>31320</v>
      </c>
      <c r="AD1430" s="216"/>
      <c r="AE1430" s="173">
        <v>1985</v>
      </c>
      <c r="AF1430" s="173">
        <v>113</v>
      </c>
      <c r="AG1430" s="173">
        <v>1986</v>
      </c>
      <c r="AH1430" s="173">
        <v>1980</v>
      </c>
      <c r="AI1430" s="173"/>
      <c r="AJ1430" s="189"/>
      <c r="AK1430" s="173"/>
      <c r="AL1430" s="317"/>
      <c r="AQ1430" s="131"/>
      <c r="AU1430" s="317"/>
      <c r="AV1430" s="390"/>
      <c r="AW1430" s="153">
        <f t="shared" ca="1" si="27"/>
        <v>41</v>
      </c>
    </row>
    <row r="1431" spans="1:49" ht="45" customHeight="1" outlineLevel="1" x14ac:dyDescent="0.2">
      <c r="A1431" s="245"/>
      <c r="B1431" s="183" t="s">
        <v>55</v>
      </c>
      <c r="E1431" s="175" t="s">
        <v>91</v>
      </c>
      <c r="F1431" s="153" t="s">
        <v>187</v>
      </c>
      <c r="G1431" s="131" t="s">
        <v>3836</v>
      </c>
      <c r="H1431" s="175" t="s">
        <v>65</v>
      </c>
      <c r="I1431" s="183" t="s">
        <v>3837</v>
      </c>
      <c r="J1431" s="173">
        <v>1</v>
      </c>
      <c r="K1431" s="326" t="s">
        <v>61</v>
      </c>
      <c r="L1431" s="339">
        <v>1</v>
      </c>
      <c r="M1431" s="183">
        <v>1142</v>
      </c>
      <c r="N1431" s="153">
        <v>1985</v>
      </c>
      <c r="P1431" s="163"/>
      <c r="R1431" s="153">
        <v>1980</v>
      </c>
      <c r="S1431" s="183" t="s">
        <v>62</v>
      </c>
      <c r="T1431" s="184"/>
      <c r="U1431" s="189"/>
      <c r="V1431" s="125"/>
      <c r="W1431" s="352" t="s">
        <v>3838</v>
      </c>
      <c r="X1431" s="216" t="s">
        <v>64</v>
      </c>
      <c r="Y1431" s="216" t="s">
        <v>65</v>
      </c>
      <c r="Z1431" s="129"/>
      <c r="AA1431" s="214"/>
      <c r="AB1431" s="215">
        <v>31320</v>
      </c>
      <c r="AC1431" s="215"/>
      <c r="AD1431" s="153"/>
      <c r="AE1431" s="173">
        <v>1985</v>
      </c>
      <c r="AF1431" s="173">
        <v>115</v>
      </c>
      <c r="AG1431" s="173">
        <v>1985</v>
      </c>
      <c r="AH1431" s="173">
        <v>1980</v>
      </c>
      <c r="AI1431" s="173"/>
      <c r="AJ1431" s="189"/>
      <c r="AK1431" s="173"/>
      <c r="AL1431" s="317"/>
      <c r="AM1431" s="175" t="s">
        <v>67</v>
      </c>
      <c r="AQ1431" s="131"/>
      <c r="AU1431" s="317"/>
      <c r="AV1431" s="390"/>
      <c r="AW1431" s="153">
        <f t="shared" ca="1" si="27"/>
        <v>41</v>
      </c>
    </row>
    <row r="1432" spans="1:49" ht="45" customHeight="1" x14ac:dyDescent="0.2">
      <c r="A1432" s="245"/>
      <c r="B1432" s="183" t="s">
        <v>55</v>
      </c>
      <c r="E1432" s="175" t="s">
        <v>91</v>
      </c>
      <c r="F1432" s="153" t="s">
        <v>187</v>
      </c>
      <c r="G1432" s="131" t="s">
        <v>3836</v>
      </c>
      <c r="H1432" s="175" t="s">
        <v>65</v>
      </c>
      <c r="I1432" s="183" t="s">
        <v>3839</v>
      </c>
      <c r="J1432" s="173">
        <v>1</v>
      </c>
      <c r="K1432" s="326" t="s">
        <v>61</v>
      </c>
      <c r="L1432" s="339">
        <v>1</v>
      </c>
      <c r="M1432" s="183">
        <v>1143</v>
      </c>
      <c r="N1432" s="153">
        <v>1985</v>
      </c>
      <c r="P1432" s="163"/>
      <c r="R1432" s="153">
        <v>1980</v>
      </c>
      <c r="S1432" s="183" t="s">
        <v>62</v>
      </c>
      <c r="T1432" s="184"/>
      <c r="U1432" s="189"/>
      <c r="V1432" s="125"/>
      <c r="W1432" s="352" t="s">
        <v>3840</v>
      </c>
      <c r="X1432" s="216" t="s">
        <v>64</v>
      </c>
      <c r="Y1432" s="216" t="s">
        <v>65</v>
      </c>
      <c r="Z1432" s="129"/>
      <c r="AA1432" s="214"/>
      <c r="AB1432" s="215">
        <v>31320</v>
      </c>
      <c r="AC1432" s="215"/>
      <c r="AD1432" s="153"/>
      <c r="AE1432" s="173">
        <v>1985</v>
      </c>
      <c r="AF1432" s="173">
        <v>115</v>
      </c>
      <c r="AG1432" s="173">
        <v>1985</v>
      </c>
      <c r="AH1432" s="173">
        <v>1980</v>
      </c>
      <c r="AI1432" s="173"/>
      <c r="AJ1432" s="189"/>
      <c r="AK1432" s="173"/>
      <c r="AL1432" s="317"/>
      <c r="AM1432" s="175" t="s">
        <v>67</v>
      </c>
      <c r="AQ1432" s="131"/>
      <c r="AU1432" s="317"/>
      <c r="AV1432" s="390"/>
      <c r="AW1432" s="153">
        <f t="shared" ca="1" si="27"/>
        <v>41</v>
      </c>
    </row>
    <row r="1433" spans="1:49" ht="45" customHeight="1" x14ac:dyDescent="0.2">
      <c r="A1433" s="245"/>
      <c r="B1433" s="183" t="s">
        <v>55</v>
      </c>
      <c r="E1433" s="175" t="s">
        <v>71</v>
      </c>
      <c r="F1433" s="153" t="s">
        <v>351</v>
      </c>
      <c r="G1433" s="131" t="s">
        <v>955</v>
      </c>
      <c r="H1433" s="175" t="s">
        <v>65</v>
      </c>
      <c r="I1433" s="183" t="s">
        <v>3841</v>
      </c>
      <c r="J1433" s="173">
        <v>1</v>
      </c>
      <c r="K1433" s="326" t="s">
        <v>61</v>
      </c>
      <c r="L1433" s="339">
        <v>1</v>
      </c>
      <c r="M1433" s="183">
        <v>1144</v>
      </c>
      <c r="N1433" s="153">
        <v>1985</v>
      </c>
      <c r="P1433" s="163"/>
      <c r="R1433" s="153">
        <v>1980</v>
      </c>
      <c r="S1433" s="183" t="s">
        <v>62</v>
      </c>
      <c r="T1433" s="184"/>
      <c r="U1433" s="189"/>
      <c r="V1433" s="125"/>
      <c r="W1433" s="352" t="s">
        <v>3842</v>
      </c>
      <c r="X1433" s="216" t="s">
        <v>64</v>
      </c>
      <c r="Y1433" s="216" t="s">
        <v>65</v>
      </c>
      <c r="Z1433" s="129"/>
      <c r="AA1433" s="214"/>
      <c r="AB1433" s="215">
        <v>31959</v>
      </c>
      <c r="AC1433" s="215"/>
      <c r="AD1433" s="153"/>
      <c r="AE1433" s="173">
        <v>1986</v>
      </c>
      <c r="AF1433" s="173">
        <v>121</v>
      </c>
      <c r="AG1433" s="173">
        <v>1987</v>
      </c>
      <c r="AH1433" s="173">
        <v>1980</v>
      </c>
      <c r="AI1433" s="173"/>
      <c r="AJ1433" s="189"/>
      <c r="AK1433" s="173"/>
      <c r="AL1433" s="317" t="s">
        <v>2179</v>
      </c>
      <c r="AM1433" s="175" t="s">
        <v>67</v>
      </c>
      <c r="AN1433" s="153" t="s">
        <v>81</v>
      </c>
      <c r="AO1433" s="153" t="s">
        <v>144</v>
      </c>
      <c r="AP1433" s="153" t="s">
        <v>81</v>
      </c>
      <c r="AQ1433" s="131" t="s">
        <v>81</v>
      </c>
      <c r="AU1433" s="317" t="s">
        <v>2179</v>
      </c>
      <c r="AV1433" s="390"/>
      <c r="AW1433" s="153">
        <f t="shared" ca="1" si="27"/>
        <v>41</v>
      </c>
    </row>
    <row r="1434" spans="1:49" ht="45" customHeight="1" x14ac:dyDescent="0.2">
      <c r="A1434" s="245"/>
      <c r="B1434" s="183" t="s">
        <v>55</v>
      </c>
      <c r="E1434" s="175" t="s">
        <v>56</v>
      </c>
      <c r="F1434" s="153" t="s">
        <v>57</v>
      </c>
      <c r="G1434" s="131" t="s">
        <v>3843</v>
      </c>
      <c r="H1434" s="175" t="s">
        <v>65</v>
      </c>
      <c r="I1434" s="183" t="s">
        <v>3844</v>
      </c>
      <c r="J1434" s="173">
        <v>1</v>
      </c>
      <c r="K1434" s="326" t="s">
        <v>61</v>
      </c>
      <c r="L1434" s="339">
        <v>1</v>
      </c>
      <c r="M1434" s="183">
        <v>1145</v>
      </c>
      <c r="N1434" s="153">
        <v>1985</v>
      </c>
      <c r="P1434" s="163"/>
      <c r="R1434" s="153">
        <v>1980</v>
      </c>
      <c r="S1434" s="183" t="s">
        <v>62</v>
      </c>
      <c r="T1434" s="184"/>
      <c r="U1434" s="189"/>
      <c r="V1434" s="125"/>
      <c r="W1434" s="352" t="s">
        <v>3845</v>
      </c>
      <c r="X1434" s="216" t="s">
        <v>64</v>
      </c>
      <c r="Y1434" s="216" t="s">
        <v>65</v>
      </c>
      <c r="Z1434" s="129"/>
      <c r="AA1434" s="214"/>
      <c r="AB1434" s="215"/>
      <c r="AC1434" s="215">
        <v>31320</v>
      </c>
      <c r="AD1434" s="216"/>
      <c r="AE1434" s="173">
        <v>1985</v>
      </c>
      <c r="AF1434" s="173">
        <v>115</v>
      </c>
      <c r="AG1434" s="173">
        <v>1985</v>
      </c>
      <c r="AH1434" s="173">
        <v>1980</v>
      </c>
      <c r="AI1434" s="173"/>
      <c r="AJ1434" s="189"/>
      <c r="AK1434" s="173"/>
      <c r="AL1434" s="317"/>
      <c r="AM1434" s="175" t="s">
        <v>67</v>
      </c>
      <c r="AO1434" s="153" t="s">
        <v>144</v>
      </c>
      <c r="AQ1434" s="131"/>
      <c r="AR1434" s="175" t="s">
        <v>112</v>
      </c>
      <c r="AU1434" s="317" t="s">
        <v>3846</v>
      </c>
      <c r="AV1434" s="390"/>
      <c r="AW1434" s="153">
        <f t="shared" ca="1" si="27"/>
        <v>41</v>
      </c>
    </row>
    <row r="1435" spans="1:49" ht="45" customHeight="1" x14ac:dyDescent="0.2">
      <c r="A1435" s="245"/>
      <c r="B1435" s="183" t="s">
        <v>55</v>
      </c>
      <c r="D1435" s="310" t="s">
        <v>3847</v>
      </c>
      <c r="E1435" s="175" t="s">
        <v>91</v>
      </c>
      <c r="F1435" s="153" t="s">
        <v>92</v>
      </c>
      <c r="G1435" s="131" t="s">
        <v>93</v>
      </c>
      <c r="H1435" s="175" t="s">
        <v>65</v>
      </c>
      <c r="I1435" s="183" t="s">
        <v>3848</v>
      </c>
      <c r="J1435" s="173">
        <v>1</v>
      </c>
      <c r="K1435" s="326" t="s">
        <v>61</v>
      </c>
      <c r="L1435" s="339">
        <v>1</v>
      </c>
      <c r="M1435" s="183">
        <v>1146</v>
      </c>
      <c r="N1435" s="153">
        <v>1985</v>
      </c>
      <c r="P1435" s="163"/>
      <c r="R1435" s="153">
        <v>1980</v>
      </c>
      <c r="S1435" s="183" t="s">
        <v>62</v>
      </c>
      <c r="T1435" s="184"/>
      <c r="U1435" s="189"/>
      <c r="V1435" s="125"/>
      <c r="W1435" s="352" t="s">
        <v>3849</v>
      </c>
      <c r="X1435" s="216" t="s">
        <v>64</v>
      </c>
      <c r="Y1435" s="216" t="s">
        <v>65</v>
      </c>
      <c r="Z1435" s="129"/>
      <c r="AA1435" s="214"/>
      <c r="AB1435" s="215">
        <v>32307</v>
      </c>
      <c r="AC1435" s="215">
        <v>32307</v>
      </c>
      <c r="AD1435" s="216"/>
      <c r="AE1435" s="173">
        <v>1985</v>
      </c>
      <c r="AF1435" s="173">
        <v>115</v>
      </c>
      <c r="AG1435" s="173">
        <v>1988</v>
      </c>
      <c r="AH1435" s="173">
        <v>1980</v>
      </c>
      <c r="AI1435" s="173"/>
      <c r="AJ1435" s="189"/>
      <c r="AK1435" s="173"/>
      <c r="AL1435" s="317"/>
      <c r="AM1435" s="175" t="s">
        <v>67</v>
      </c>
      <c r="AO1435" s="153" t="s">
        <v>108</v>
      </c>
      <c r="AP1435" s="153" t="s">
        <v>81</v>
      </c>
      <c r="AQ1435" s="392" t="s">
        <v>81</v>
      </c>
      <c r="AR1435" s="175" t="s">
        <v>81</v>
      </c>
      <c r="AT1435" s="153">
        <v>2013</v>
      </c>
      <c r="AU1435" s="131" t="s">
        <v>7837</v>
      </c>
      <c r="AW1435" s="153">
        <f t="shared" ca="1" si="27"/>
        <v>41</v>
      </c>
    </row>
    <row r="1436" spans="1:49" ht="45" customHeight="1" outlineLevel="1" collapsed="1" x14ac:dyDescent="0.2">
      <c r="A1436" s="245"/>
      <c r="B1436" s="183" t="s">
        <v>55</v>
      </c>
      <c r="C1436" s="136" t="s">
        <v>3850</v>
      </c>
      <c r="E1436" s="175" t="s">
        <v>56</v>
      </c>
      <c r="F1436" s="153" t="s">
        <v>57</v>
      </c>
      <c r="G1436" s="131" t="s">
        <v>3843</v>
      </c>
      <c r="H1436" s="175" t="s">
        <v>65</v>
      </c>
      <c r="I1436" s="183" t="s">
        <v>3851</v>
      </c>
      <c r="J1436" s="173">
        <v>1</v>
      </c>
      <c r="K1436" s="326"/>
      <c r="L1436" s="339">
        <v>1</v>
      </c>
      <c r="M1436" s="183">
        <v>1147</v>
      </c>
      <c r="N1436" s="153">
        <v>1985</v>
      </c>
      <c r="P1436" s="163"/>
      <c r="R1436" s="153">
        <v>1980</v>
      </c>
      <c r="S1436" s="183" t="s">
        <v>243</v>
      </c>
      <c r="T1436" s="184"/>
      <c r="U1436" s="189"/>
      <c r="V1436" s="125"/>
      <c r="W1436" s="352" t="s">
        <v>70</v>
      </c>
      <c r="X1436" s="216" t="s">
        <v>64</v>
      </c>
      <c r="Y1436" s="216" t="s">
        <v>65</v>
      </c>
      <c r="Z1436" s="129"/>
      <c r="AA1436" s="214"/>
      <c r="AB1436" s="215"/>
      <c r="AC1436" s="215"/>
      <c r="AD1436" s="216"/>
      <c r="AE1436" s="173">
        <v>1985</v>
      </c>
      <c r="AF1436" s="173">
        <v>116</v>
      </c>
      <c r="AI1436" s="173"/>
      <c r="AJ1436" s="237">
        <v>31379</v>
      </c>
      <c r="AK1436" s="173">
        <v>1980</v>
      </c>
      <c r="AL1436" s="317" t="s">
        <v>3852</v>
      </c>
      <c r="AQ1436" s="131"/>
      <c r="AU1436" s="317"/>
      <c r="AV1436" s="390"/>
      <c r="AW1436" s="153">
        <f t="shared" ca="1" si="27"/>
        <v>41</v>
      </c>
    </row>
    <row r="1437" spans="1:49" ht="45" customHeight="1" x14ac:dyDescent="0.2">
      <c r="A1437" s="245">
        <v>45590</v>
      </c>
      <c r="B1437" s="183" t="s">
        <v>978</v>
      </c>
      <c r="C1437" s="136" t="s">
        <v>3853</v>
      </c>
      <c r="D1437" s="131" t="s">
        <v>3854</v>
      </c>
      <c r="E1437" s="175" t="s">
        <v>71</v>
      </c>
      <c r="F1437" s="153" t="s">
        <v>180</v>
      </c>
      <c r="G1437" s="131" t="s">
        <v>181</v>
      </c>
      <c r="H1437" s="175" t="s">
        <v>503</v>
      </c>
      <c r="I1437" s="183" t="s">
        <v>3855</v>
      </c>
      <c r="J1437" s="173">
        <v>1</v>
      </c>
      <c r="K1437" s="326"/>
      <c r="L1437" s="339">
        <v>1</v>
      </c>
      <c r="M1437" s="183">
        <v>1148</v>
      </c>
      <c r="N1437" s="153">
        <v>1985</v>
      </c>
      <c r="P1437" s="163"/>
      <c r="R1437" s="153">
        <v>1980</v>
      </c>
      <c r="S1437" s="183" t="s">
        <v>288</v>
      </c>
      <c r="T1437" s="184" t="s">
        <v>982</v>
      </c>
      <c r="U1437" s="189"/>
      <c r="V1437" s="125"/>
      <c r="W1437" s="255" t="s">
        <v>70</v>
      </c>
      <c r="X1437" s="216" t="s">
        <v>499</v>
      </c>
      <c r="Y1437" s="216" t="s">
        <v>506</v>
      </c>
      <c r="Z1437" s="129"/>
      <c r="AA1437" s="214"/>
      <c r="AB1437" s="215"/>
      <c r="AC1437" s="215"/>
      <c r="AD1437" s="216"/>
      <c r="AI1437" s="173"/>
      <c r="AJ1437" s="189"/>
      <c r="AK1437" s="173"/>
      <c r="AL1437" s="317"/>
      <c r="AQ1437" s="131"/>
      <c r="AU1437" s="317"/>
      <c r="AV1437" s="390"/>
      <c r="AW1437" s="153">
        <f t="shared" ca="1" si="27"/>
        <v>41</v>
      </c>
    </row>
    <row r="1438" spans="1:49" ht="45" customHeight="1" x14ac:dyDescent="0.2">
      <c r="A1438" s="245"/>
      <c r="B1438" s="183" t="s">
        <v>55</v>
      </c>
      <c r="C1438" s="136" t="s">
        <v>2976</v>
      </c>
      <c r="D1438" s="131" t="s">
        <v>3856</v>
      </c>
      <c r="E1438" s="175" t="s">
        <v>71</v>
      </c>
      <c r="F1438" s="153" t="s">
        <v>180</v>
      </c>
      <c r="G1438" s="131" t="s">
        <v>3696</v>
      </c>
      <c r="H1438" s="175" t="s">
        <v>961</v>
      </c>
      <c r="I1438" s="183" t="s">
        <v>3857</v>
      </c>
      <c r="J1438" s="173">
        <v>1</v>
      </c>
      <c r="K1438" s="326"/>
      <c r="L1438" s="339">
        <v>1</v>
      </c>
      <c r="M1438" s="183">
        <v>1149</v>
      </c>
      <c r="N1438" s="153">
        <v>1985</v>
      </c>
      <c r="O1438" s="216">
        <v>31091</v>
      </c>
      <c r="P1438" s="163" t="s">
        <v>3858</v>
      </c>
      <c r="Q1438" s="216" t="s">
        <v>1430</v>
      </c>
      <c r="R1438" s="153">
        <v>1980</v>
      </c>
      <c r="S1438" s="183" t="s">
        <v>243</v>
      </c>
      <c r="T1438" s="184"/>
      <c r="U1438" s="189"/>
      <c r="V1438" s="125"/>
      <c r="W1438" s="352" t="s">
        <v>70</v>
      </c>
      <c r="X1438" s="216" t="s">
        <v>220</v>
      </c>
      <c r="Y1438" s="216" t="s">
        <v>964</v>
      </c>
      <c r="Z1438" s="129"/>
      <c r="AA1438" s="214"/>
      <c r="AB1438" s="215"/>
      <c r="AC1438" s="215"/>
      <c r="AD1438" s="216"/>
      <c r="AI1438" s="173"/>
      <c r="AJ1438" s="237">
        <v>41914</v>
      </c>
      <c r="AK1438" s="173">
        <v>2010</v>
      </c>
      <c r="AL1438" s="317"/>
      <c r="AQ1438" s="131"/>
      <c r="AU1438" s="317" t="s">
        <v>3859</v>
      </c>
      <c r="AV1438" s="390"/>
      <c r="AW1438" s="153">
        <f t="shared" ca="1" si="27"/>
        <v>41</v>
      </c>
    </row>
    <row r="1439" spans="1:49" ht="45" customHeight="1" x14ac:dyDescent="0.2">
      <c r="A1439" s="245"/>
      <c r="B1439" s="183" t="s">
        <v>55</v>
      </c>
      <c r="C1439" s="136" t="s">
        <v>3860</v>
      </c>
      <c r="D1439" s="131" t="s">
        <v>3861</v>
      </c>
      <c r="E1439" s="175" t="s">
        <v>1055</v>
      </c>
      <c r="F1439" s="153" t="s">
        <v>2044</v>
      </c>
      <c r="G1439" s="131" t="s">
        <v>3862</v>
      </c>
      <c r="H1439" s="175" t="s">
        <v>961</v>
      </c>
      <c r="I1439" s="183" t="s">
        <v>3863</v>
      </c>
      <c r="J1439" s="173">
        <v>1</v>
      </c>
      <c r="K1439" s="326"/>
      <c r="L1439" s="339">
        <v>1</v>
      </c>
      <c r="M1439" s="183">
        <v>1150</v>
      </c>
      <c r="N1439" s="153">
        <v>1985</v>
      </c>
      <c r="O1439" s="216">
        <v>31091</v>
      </c>
      <c r="P1439" s="163" t="s">
        <v>3858</v>
      </c>
      <c r="Q1439" s="216" t="s">
        <v>1430</v>
      </c>
      <c r="R1439" s="153">
        <v>1980</v>
      </c>
      <c r="S1439" s="183" t="s">
        <v>243</v>
      </c>
      <c r="T1439" s="184"/>
      <c r="U1439" s="189"/>
      <c r="V1439" s="125"/>
      <c r="W1439" s="352" t="s">
        <v>70</v>
      </c>
      <c r="X1439" s="216" t="s">
        <v>220</v>
      </c>
      <c r="Y1439" s="216" t="s">
        <v>964</v>
      </c>
      <c r="Z1439" s="129"/>
      <c r="AA1439" s="214"/>
      <c r="AB1439" s="215"/>
      <c r="AC1439" s="215"/>
      <c r="AD1439" s="216"/>
      <c r="AI1439" s="173"/>
      <c r="AJ1439" s="237">
        <v>41914</v>
      </c>
      <c r="AK1439" s="173">
        <v>2010</v>
      </c>
      <c r="AL1439" s="317"/>
      <c r="AQ1439" s="131"/>
      <c r="AU1439" s="317"/>
      <c r="AV1439" s="390"/>
      <c r="AW1439" s="153">
        <f t="shared" ca="1" si="27"/>
        <v>41</v>
      </c>
    </row>
    <row r="1440" spans="1:49" ht="45" customHeight="1" x14ac:dyDescent="0.2">
      <c r="A1440" s="245"/>
      <c r="B1440" s="183" t="s">
        <v>55</v>
      </c>
      <c r="C1440" s="136" t="s">
        <v>3864</v>
      </c>
      <c r="E1440" s="175" t="s">
        <v>71</v>
      </c>
      <c r="F1440" s="153" t="s">
        <v>180</v>
      </c>
      <c r="G1440" s="131" t="s">
        <v>181</v>
      </c>
      <c r="H1440" s="439" t="s">
        <v>503</v>
      </c>
      <c r="I1440" s="183" t="s">
        <v>3865</v>
      </c>
      <c r="J1440" s="173">
        <v>1</v>
      </c>
      <c r="K1440" s="326"/>
      <c r="L1440" s="339">
        <v>1</v>
      </c>
      <c r="M1440" s="183">
        <v>1151</v>
      </c>
      <c r="N1440" s="153">
        <v>1985</v>
      </c>
      <c r="P1440" s="163"/>
      <c r="R1440" s="153">
        <v>1980</v>
      </c>
      <c r="S1440" s="183" t="s">
        <v>243</v>
      </c>
      <c r="T1440" s="184"/>
      <c r="U1440" s="189"/>
      <c r="V1440" s="125"/>
      <c r="W1440" s="352" t="s">
        <v>70</v>
      </c>
      <c r="X1440" s="216"/>
      <c r="Y1440" s="216"/>
      <c r="Z1440" s="129"/>
      <c r="AA1440" s="214"/>
      <c r="AB1440" s="215"/>
      <c r="AC1440" s="215"/>
      <c r="AD1440" s="216"/>
      <c r="AI1440" s="173"/>
      <c r="AJ1440" s="237">
        <v>35692</v>
      </c>
      <c r="AK1440" s="173">
        <v>1990</v>
      </c>
      <c r="AL1440" s="317"/>
      <c r="AQ1440" s="131"/>
      <c r="AU1440" s="317"/>
      <c r="AV1440" s="390"/>
      <c r="AW1440" s="153">
        <f t="shared" ca="1" si="27"/>
        <v>41</v>
      </c>
    </row>
    <row r="1441" spans="1:49" ht="45" customHeight="1" x14ac:dyDescent="0.2">
      <c r="A1441" s="245"/>
      <c r="B1441" s="183" t="s">
        <v>3866</v>
      </c>
      <c r="C1441" s="136" t="s">
        <v>3867</v>
      </c>
      <c r="G1441" s="131" t="s">
        <v>3696</v>
      </c>
      <c r="H1441" s="175" t="s">
        <v>503</v>
      </c>
      <c r="I1441" s="203" t="s">
        <v>3868</v>
      </c>
      <c r="J1441" s="173">
        <v>1</v>
      </c>
      <c r="K1441" s="326"/>
      <c r="L1441" s="339">
        <v>1</v>
      </c>
      <c r="M1441" s="183">
        <v>1152</v>
      </c>
      <c r="N1441" s="153">
        <v>1985</v>
      </c>
      <c r="P1441" s="163"/>
      <c r="R1441" s="153">
        <v>1980</v>
      </c>
      <c r="S1441" s="183" t="s">
        <v>3869</v>
      </c>
      <c r="T1441" s="184"/>
      <c r="U1441" s="189"/>
      <c r="V1441" s="125"/>
      <c r="W1441" s="255" t="s">
        <v>70</v>
      </c>
      <c r="X1441" s="216"/>
      <c r="Y1441" s="216"/>
      <c r="Z1441" s="129"/>
      <c r="AA1441" s="214"/>
      <c r="AB1441" s="215"/>
      <c r="AC1441" s="215"/>
      <c r="AD1441" s="216"/>
      <c r="AI1441" s="173"/>
      <c r="AJ1441" s="189"/>
      <c r="AK1441" s="173"/>
      <c r="AL1441" s="317"/>
      <c r="AQ1441" s="131"/>
      <c r="AU1441" s="317"/>
      <c r="AV1441" s="390"/>
      <c r="AW1441" s="153">
        <f t="shared" ca="1" si="27"/>
        <v>41</v>
      </c>
    </row>
    <row r="1442" spans="1:49" ht="45" customHeight="1" x14ac:dyDescent="0.2">
      <c r="A1442" s="245"/>
      <c r="B1442" s="183" t="s">
        <v>55</v>
      </c>
      <c r="E1442" s="175" t="s">
        <v>91</v>
      </c>
      <c r="F1442" s="153" t="s">
        <v>698</v>
      </c>
      <c r="G1442" s="131" t="s">
        <v>699</v>
      </c>
      <c r="H1442" s="175" t="s">
        <v>65</v>
      </c>
      <c r="I1442" s="183" t="s">
        <v>3870</v>
      </c>
      <c r="J1442" s="173">
        <v>1</v>
      </c>
      <c r="K1442" s="326" t="s">
        <v>61</v>
      </c>
      <c r="L1442" s="339">
        <v>1</v>
      </c>
      <c r="M1442" s="183">
        <v>1153</v>
      </c>
      <c r="N1442" s="153">
        <v>1985</v>
      </c>
      <c r="P1442" s="163"/>
      <c r="R1442" s="153">
        <v>1980</v>
      </c>
      <c r="S1442" s="183" t="s">
        <v>62</v>
      </c>
      <c r="T1442" s="184"/>
      <c r="U1442" s="189"/>
      <c r="V1442" s="125"/>
      <c r="W1442" s="352" t="s">
        <v>3871</v>
      </c>
      <c r="X1442" s="216" t="s">
        <v>64</v>
      </c>
      <c r="Y1442" s="216" t="s">
        <v>65</v>
      </c>
      <c r="Z1442" s="129"/>
      <c r="AA1442" s="214"/>
      <c r="AB1442" s="215"/>
      <c r="AC1442" s="215">
        <v>31638</v>
      </c>
      <c r="AD1442" s="216"/>
      <c r="AE1442" s="173">
        <v>1986</v>
      </c>
      <c r="AF1442" s="173">
        <v>119</v>
      </c>
      <c r="AG1442" s="173">
        <v>1986</v>
      </c>
      <c r="AH1442" s="173">
        <v>1980</v>
      </c>
      <c r="AI1442" s="173"/>
      <c r="AJ1442" s="189"/>
      <c r="AK1442" s="173"/>
      <c r="AL1442" s="317"/>
      <c r="AM1442" s="175" t="s">
        <v>67</v>
      </c>
      <c r="AQ1442" s="131"/>
      <c r="AU1442" s="317"/>
      <c r="AV1442" s="390"/>
      <c r="AW1442" s="153">
        <f t="shared" ca="1" si="27"/>
        <v>41</v>
      </c>
    </row>
    <row r="1443" spans="1:49" ht="45" customHeight="1" x14ac:dyDescent="0.2">
      <c r="A1443" s="245"/>
      <c r="B1443" s="183" t="s">
        <v>55</v>
      </c>
      <c r="E1443" s="175" t="s">
        <v>91</v>
      </c>
      <c r="F1443" s="153" t="s">
        <v>698</v>
      </c>
      <c r="G1443" s="131" t="s">
        <v>699</v>
      </c>
      <c r="H1443" s="175" t="s">
        <v>65</v>
      </c>
      <c r="I1443" s="183" t="s">
        <v>3872</v>
      </c>
      <c r="J1443" s="173">
        <v>1</v>
      </c>
      <c r="K1443" s="326" t="s">
        <v>61</v>
      </c>
      <c r="L1443" s="339">
        <v>1</v>
      </c>
      <c r="M1443" s="183">
        <v>1154</v>
      </c>
      <c r="N1443" s="153">
        <v>1985</v>
      </c>
      <c r="P1443" s="163"/>
      <c r="R1443" s="153">
        <v>1980</v>
      </c>
      <c r="S1443" s="183" t="s">
        <v>62</v>
      </c>
      <c r="T1443" s="184"/>
      <c r="U1443" s="189"/>
      <c r="V1443" s="125"/>
      <c r="W1443" s="352" t="s">
        <v>3873</v>
      </c>
      <c r="X1443" s="216" t="s">
        <v>64</v>
      </c>
      <c r="Y1443" s="216" t="s">
        <v>65</v>
      </c>
      <c r="Z1443" s="129"/>
      <c r="AA1443" s="214"/>
      <c r="AB1443" s="215"/>
      <c r="AC1443" s="215">
        <v>31638</v>
      </c>
      <c r="AD1443" s="216"/>
      <c r="AE1443" s="173">
        <v>1986</v>
      </c>
      <c r="AF1443" s="173">
        <v>119</v>
      </c>
      <c r="AG1443" s="173">
        <v>1986</v>
      </c>
      <c r="AH1443" s="173">
        <v>1980</v>
      </c>
      <c r="AI1443" s="173"/>
      <c r="AJ1443" s="189"/>
      <c r="AK1443" s="173"/>
      <c r="AL1443" s="317"/>
      <c r="AM1443" s="175" t="s">
        <v>67</v>
      </c>
      <c r="AQ1443" s="131"/>
      <c r="AU1443" s="317"/>
      <c r="AV1443" s="390"/>
      <c r="AW1443" s="153">
        <f t="shared" ca="1" si="27"/>
        <v>41</v>
      </c>
    </row>
    <row r="1444" spans="1:49" ht="45" customHeight="1" x14ac:dyDescent="0.2">
      <c r="A1444" s="245"/>
      <c r="B1444" s="183" t="s">
        <v>55</v>
      </c>
      <c r="C1444" s="136" t="s">
        <v>3042</v>
      </c>
      <c r="D1444" s="131" t="s">
        <v>3874</v>
      </c>
      <c r="E1444" s="175" t="s">
        <v>56</v>
      </c>
      <c r="F1444" s="153" t="s">
        <v>57</v>
      </c>
      <c r="G1444" s="131" t="s">
        <v>3658</v>
      </c>
      <c r="H1444" s="175" t="s">
        <v>76</v>
      </c>
      <c r="I1444" s="183" t="s">
        <v>3875</v>
      </c>
      <c r="J1444" s="173">
        <v>1</v>
      </c>
      <c r="K1444" s="326"/>
      <c r="L1444" s="339">
        <v>1</v>
      </c>
      <c r="M1444" s="183">
        <v>1155</v>
      </c>
      <c r="N1444" s="153">
        <v>1985</v>
      </c>
      <c r="P1444" s="163"/>
      <c r="R1444" s="153">
        <v>1980</v>
      </c>
      <c r="S1444" s="183" t="s">
        <v>243</v>
      </c>
      <c r="T1444" s="184"/>
      <c r="U1444" s="189"/>
      <c r="V1444" s="125"/>
      <c r="W1444" s="352" t="s">
        <v>70</v>
      </c>
      <c r="X1444" s="216" t="s">
        <v>64</v>
      </c>
      <c r="Y1444" s="216" t="s">
        <v>76</v>
      </c>
      <c r="Z1444" s="129"/>
      <c r="AA1444" s="214"/>
      <c r="AB1444" s="215"/>
      <c r="AC1444" s="215"/>
      <c r="AD1444" s="216"/>
      <c r="AI1444" s="173"/>
      <c r="AJ1444" s="237">
        <v>41877</v>
      </c>
      <c r="AK1444" s="173">
        <v>2010</v>
      </c>
      <c r="AL1444" s="317"/>
      <c r="AQ1444" s="131"/>
      <c r="AU1444" s="317"/>
      <c r="AV1444" s="390"/>
      <c r="AW1444" s="153">
        <f t="shared" ca="1" si="27"/>
        <v>41</v>
      </c>
    </row>
    <row r="1445" spans="1:49" ht="45" customHeight="1" x14ac:dyDescent="0.2">
      <c r="A1445" s="245"/>
      <c r="B1445" s="183" t="s">
        <v>55</v>
      </c>
      <c r="C1445" s="136" t="s">
        <v>3876</v>
      </c>
      <c r="D1445" s="131" t="s">
        <v>3877</v>
      </c>
      <c r="E1445" s="175" t="s">
        <v>91</v>
      </c>
      <c r="F1445" s="153" t="s">
        <v>92</v>
      </c>
      <c r="G1445" s="131" t="s">
        <v>3654</v>
      </c>
      <c r="H1445" s="175" t="s">
        <v>496</v>
      </c>
      <c r="I1445" s="183" t="s">
        <v>3878</v>
      </c>
      <c r="J1445" s="173">
        <v>1</v>
      </c>
      <c r="K1445" s="326"/>
      <c r="L1445" s="339">
        <v>1</v>
      </c>
      <c r="M1445" s="183">
        <v>1156</v>
      </c>
      <c r="N1445" s="153">
        <v>1985</v>
      </c>
      <c r="P1445" s="163"/>
      <c r="R1445" s="153">
        <v>1980</v>
      </c>
      <c r="S1445" s="183" t="s">
        <v>243</v>
      </c>
      <c r="T1445" s="184"/>
      <c r="V1445" s="125"/>
      <c r="W1445" s="352" t="s">
        <v>70</v>
      </c>
      <c r="X1445" s="216" t="s">
        <v>499</v>
      </c>
      <c r="Y1445" s="216" t="s">
        <v>496</v>
      </c>
      <c r="Z1445" s="129"/>
      <c r="AA1445" s="214"/>
      <c r="AB1445" s="215"/>
      <c r="AC1445" s="215"/>
      <c r="AD1445" s="216"/>
      <c r="AI1445" s="173"/>
      <c r="AJ1445" s="216">
        <v>44439</v>
      </c>
      <c r="AK1445" s="173">
        <v>2020</v>
      </c>
      <c r="AL1445" s="317"/>
      <c r="AQ1445" s="131"/>
      <c r="AU1445" s="317"/>
      <c r="AV1445" s="390"/>
      <c r="AW1445" s="153">
        <f t="shared" ca="1" si="27"/>
        <v>41</v>
      </c>
    </row>
    <row r="1446" spans="1:49" ht="45" customHeight="1" outlineLevel="1" collapsed="1" x14ac:dyDescent="0.2">
      <c r="A1446" s="245"/>
      <c r="B1446" s="183" t="s">
        <v>198</v>
      </c>
      <c r="C1446" s="136" t="s">
        <v>3879</v>
      </c>
      <c r="D1446" s="131" t="s">
        <v>3880</v>
      </c>
      <c r="E1446" s="175" t="s">
        <v>91</v>
      </c>
      <c r="F1446" s="153" t="s">
        <v>187</v>
      </c>
      <c r="G1446" s="131" t="s">
        <v>188</v>
      </c>
      <c r="H1446" s="175" t="s">
        <v>503</v>
      </c>
      <c r="I1446" s="183" t="s">
        <v>3881</v>
      </c>
      <c r="J1446" s="173">
        <v>1</v>
      </c>
      <c r="K1446" s="326"/>
      <c r="L1446" s="339">
        <v>1</v>
      </c>
      <c r="M1446" s="183">
        <v>1157</v>
      </c>
      <c r="N1446" s="153">
        <v>1985</v>
      </c>
      <c r="P1446" s="163"/>
      <c r="R1446" s="153">
        <v>1980</v>
      </c>
      <c r="S1446" s="183" t="s">
        <v>288</v>
      </c>
      <c r="T1446" s="184"/>
      <c r="U1446" s="189"/>
      <c r="V1446" s="125"/>
      <c r="W1446" s="255" t="s">
        <v>70</v>
      </c>
      <c r="X1446" s="216" t="s">
        <v>499</v>
      </c>
      <c r="Y1446" s="216" t="s">
        <v>506</v>
      </c>
      <c r="Z1446" s="129"/>
      <c r="AA1446" s="214"/>
      <c r="AB1446" s="215"/>
      <c r="AC1446" s="215"/>
      <c r="AD1446" s="216"/>
      <c r="AI1446" s="173"/>
      <c r="AJ1446" s="189"/>
      <c r="AK1446" s="173"/>
      <c r="AL1446" s="317"/>
      <c r="AQ1446" s="131"/>
      <c r="AU1446" s="317"/>
      <c r="AV1446" s="390"/>
      <c r="AW1446" s="153">
        <f t="shared" ca="1" si="27"/>
        <v>41</v>
      </c>
    </row>
    <row r="1447" spans="1:49" ht="45" customHeight="1" outlineLevel="1" x14ac:dyDescent="0.2">
      <c r="A1447" s="245"/>
      <c r="B1447" s="183" t="s">
        <v>55</v>
      </c>
      <c r="C1447" s="136" t="s">
        <v>3882</v>
      </c>
      <c r="E1447" s="175" t="s">
        <v>56</v>
      </c>
      <c r="F1447" s="153" t="s">
        <v>57</v>
      </c>
      <c r="G1447" s="131" t="s">
        <v>464</v>
      </c>
      <c r="H1447" s="175" t="s">
        <v>96</v>
      </c>
      <c r="I1447" s="203" t="s">
        <v>3883</v>
      </c>
      <c r="J1447" s="173">
        <v>1</v>
      </c>
      <c r="K1447" s="326"/>
      <c r="L1447" s="339">
        <v>1</v>
      </c>
      <c r="M1447" s="183">
        <v>1158</v>
      </c>
      <c r="N1447" s="153">
        <v>1985</v>
      </c>
      <c r="P1447" s="163"/>
      <c r="R1447" s="153">
        <v>1980</v>
      </c>
      <c r="S1447" s="183" t="s">
        <v>243</v>
      </c>
      <c r="T1447" s="184"/>
      <c r="U1447" s="189"/>
      <c r="V1447" s="125"/>
      <c r="W1447" s="352" t="s">
        <v>70</v>
      </c>
      <c r="X1447" s="216" t="s">
        <v>99</v>
      </c>
      <c r="Y1447" s="237" t="s">
        <v>100</v>
      </c>
      <c r="Z1447" s="129"/>
      <c r="AA1447" s="214"/>
      <c r="AB1447" s="215"/>
      <c r="AC1447" s="215"/>
      <c r="AD1447" s="216"/>
      <c r="AE1447" s="173">
        <v>1995</v>
      </c>
      <c r="AF1447" s="173">
        <v>8</v>
      </c>
      <c r="AI1447" s="173"/>
      <c r="AJ1447" s="237">
        <v>36353</v>
      </c>
      <c r="AK1447" s="173">
        <v>1990</v>
      </c>
      <c r="AL1447" s="366" t="s">
        <v>3884</v>
      </c>
      <c r="AQ1447" s="131"/>
      <c r="AU1447" s="317"/>
      <c r="AV1447" s="390"/>
      <c r="AW1447" s="153">
        <f t="shared" ca="1" si="27"/>
        <v>41</v>
      </c>
    </row>
    <row r="1448" spans="1:49" ht="45" customHeight="1" x14ac:dyDescent="0.2">
      <c r="A1448" s="245"/>
      <c r="B1448" s="183" t="s">
        <v>1714</v>
      </c>
      <c r="C1448" s="136" t="s">
        <v>3885</v>
      </c>
      <c r="D1448" s="131" t="s">
        <v>3886</v>
      </c>
      <c r="E1448" s="175" t="s">
        <v>71</v>
      </c>
      <c r="F1448" s="153" t="s">
        <v>224</v>
      </c>
      <c r="G1448" s="131" t="s">
        <v>1117</v>
      </c>
      <c r="H1448" s="175" t="s">
        <v>65</v>
      </c>
      <c r="I1448" s="183" t="s">
        <v>8049</v>
      </c>
      <c r="J1448" s="173">
        <v>1</v>
      </c>
      <c r="K1448" s="326" t="s">
        <v>2047</v>
      </c>
      <c r="L1448" s="339">
        <v>1</v>
      </c>
      <c r="M1448" s="183">
        <v>1159</v>
      </c>
      <c r="N1448" s="153">
        <v>1985</v>
      </c>
      <c r="P1448" s="163"/>
      <c r="R1448" s="153">
        <v>1980</v>
      </c>
      <c r="S1448" s="183" t="s">
        <v>2048</v>
      </c>
      <c r="T1448" s="184"/>
      <c r="U1448" s="189"/>
      <c r="V1448" s="125"/>
      <c r="W1448" s="255" t="s">
        <v>70</v>
      </c>
      <c r="X1448" s="216" t="s">
        <v>64</v>
      </c>
      <c r="Y1448" s="216" t="s">
        <v>65</v>
      </c>
      <c r="Z1448" s="129"/>
      <c r="AA1448" s="214"/>
      <c r="AB1448" s="215" t="s">
        <v>215</v>
      </c>
      <c r="AC1448" s="215"/>
      <c r="AD1448" s="216"/>
      <c r="AF1448" s="173">
        <v>110</v>
      </c>
      <c r="AI1448" s="173"/>
      <c r="AJ1448" s="189"/>
      <c r="AK1448" s="173"/>
      <c r="AL1448" s="317"/>
      <c r="AQ1448" s="131"/>
      <c r="AU1448" s="317"/>
      <c r="AV1448" s="390"/>
      <c r="AW1448" s="153">
        <f t="shared" ca="1" si="27"/>
        <v>41</v>
      </c>
    </row>
    <row r="1449" spans="1:49" ht="45" customHeight="1" x14ac:dyDescent="0.2">
      <c r="A1449" s="245"/>
      <c r="B1449" s="183" t="s">
        <v>55</v>
      </c>
      <c r="C1449" s="136" t="s">
        <v>3887</v>
      </c>
      <c r="D1449" s="131" t="s">
        <v>3888</v>
      </c>
      <c r="E1449" s="175" t="s">
        <v>56</v>
      </c>
      <c r="F1449" s="153" t="s">
        <v>148</v>
      </c>
      <c r="G1449" s="131" t="s">
        <v>217</v>
      </c>
      <c r="H1449" s="175" t="s">
        <v>76</v>
      </c>
      <c r="I1449" s="183" t="s">
        <v>3889</v>
      </c>
      <c r="J1449" s="173">
        <v>1</v>
      </c>
      <c r="K1449" s="326"/>
      <c r="L1449" s="339">
        <v>1</v>
      </c>
      <c r="M1449" s="183">
        <v>1160</v>
      </c>
      <c r="N1449" s="153">
        <v>1985</v>
      </c>
      <c r="P1449" s="163"/>
      <c r="R1449" s="153">
        <v>1980</v>
      </c>
      <c r="S1449" s="183" t="s">
        <v>243</v>
      </c>
      <c r="T1449" s="184"/>
      <c r="U1449" s="189"/>
      <c r="V1449" s="125"/>
      <c r="W1449" s="352" t="s">
        <v>70</v>
      </c>
      <c r="X1449" s="216" t="s">
        <v>64</v>
      </c>
      <c r="Y1449" s="216" t="s">
        <v>76</v>
      </c>
      <c r="Z1449" s="129"/>
      <c r="AA1449" s="214"/>
      <c r="AB1449" s="215"/>
      <c r="AC1449" s="215"/>
      <c r="AD1449" s="216"/>
      <c r="AI1449" s="173"/>
      <c r="AJ1449" s="216">
        <v>42291</v>
      </c>
      <c r="AK1449" s="173">
        <v>2010</v>
      </c>
      <c r="AL1449" s="317"/>
      <c r="AQ1449" s="131"/>
      <c r="AU1449" s="317"/>
      <c r="AV1449" s="390"/>
      <c r="AW1449" s="153">
        <f t="shared" ca="1" si="27"/>
        <v>41</v>
      </c>
    </row>
    <row r="1450" spans="1:49" ht="45" customHeight="1" collapsed="1" x14ac:dyDescent="0.2">
      <c r="A1450" s="245"/>
      <c r="B1450" s="183" t="s">
        <v>55</v>
      </c>
      <c r="C1450" s="136" t="s">
        <v>3424</v>
      </c>
      <c r="E1450" s="175" t="s">
        <v>71</v>
      </c>
      <c r="F1450" s="153" t="s">
        <v>425</v>
      </c>
      <c r="G1450" s="131" t="s">
        <v>426</v>
      </c>
      <c r="H1450" s="175" t="s">
        <v>59</v>
      </c>
      <c r="I1450" s="183" t="s">
        <v>3890</v>
      </c>
      <c r="J1450" s="173">
        <v>1</v>
      </c>
      <c r="K1450" s="326"/>
      <c r="L1450" s="339">
        <v>1</v>
      </c>
      <c r="M1450" s="183">
        <v>1161</v>
      </c>
      <c r="N1450" s="153">
        <v>1985</v>
      </c>
      <c r="P1450" s="163"/>
      <c r="R1450" s="153">
        <v>1980</v>
      </c>
      <c r="S1450" s="183" t="s">
        <v>243</v>
      </c>
      <c r="T1450" s="184"/>
      <c r="U1450" s="189"/>
      <c r="V1450" s="125"/>
      <c r="W1450" s="352" t="s">
        <v>70</v>
      </c>
      <c r="X1450" s="216" t="s">
        <v>64</v>
      </c>
      <c r="Y1450" s="216" t="s">
        <v>65</v>
      </c>
      <c r="Z1450" s="129" t="s">
        <v>66</v>
      </c>
      <c r="AA1450" s="214"/>
      <c r="AB1450" s="215"/>
      <c r="AC1450" s="215"/>
      <c r="AD1450" s="216"/>
      <c r="AI1450" s="173"/>
      <c r="AJ1450" s="237">
        <v>31632</v>
      </c>
      <c r="AK1450" s="173">
        <v>1980</v>
      </c>
      <c r="AL1450" s="317" t="s">
        <v>3891</v>
      </c>
      <c r="AQ1450" s="131"/>
      <c r="AU1450" s="317"/>
      <c r="AV1450" s="390"/>
      <c r="AW1450" s="153">
        <f t="shared" ca="1" si="27"/>
        <v>41</v>
      </c>
    </row>
    <row r="1451" spans="1:49" ht="45" customHeight="1" x14ac:dyDescent="0.2">
      <c r="A1451" s="245"/>
      <c r="B1451" s="183" t="s">
        <v>55</v>
      </c>
      <c r="E1451" s="175" t="s">
        <v>91</v>
      </c>
      <c r="F1451" s="153" t="s">
        <v>187</v>
      </c>
      <c r="G1451" s="131" t="s">
        <v>188</v>
      </c>
      <c r="H1451" s="175" t="s">
        <v>379</v>
      </c>
      <c r="I1451" s="183" t="s">
        <v>3892</v>
      </c>
      <c r="J1451" s="173">
        <v>1</v>
      </c>
      <c r="K1451" s="326" t="s">
        <v>61</v>
      </c>
      <c r="L1451" s="339">
        <v>1</v>
      </c>
      <c r="M1451" s="183">
        <v>1162</v>
      </c>
      <c r="N1451" s="153">
        <v>1985</v>
      </c>
      <c r="P1451" s="163"/>
      <c r="R1451" s="153">
        <v>1980</v>
      </c>
      <c r="S1451" s="183" t="s">
        <v>62</v>
      </c>
      <c r="T1451" s="184"/>
      <c r="U1451" s="189"/>
      <c r="V1451" s="125"/>
      <c r="W1451" s="352" t="s">
        <v>3893</v>
      </c>
      <c r="X1451" s="216" t="s">
        <v>99</v>
      </c>
      <c r="Y1451" s="216" t="s">
        <v>382</v>
      </c>
      <c r="Z1451" s="129"/>
      <c r="AA1451" s="214"/>
      <c r="AB1451" s="215"/>
      <c r="AC1451" s="215">
        <v>32064</v>
      </c>
      <c r="AD1451" s="216"/>
      <c r="AE1451" s="173">
        <v>1986</v>
      </c>
      <c r="AF1451" s="173">
        <v>122</v>
      </c>
      <c r="AG1451" s="173">
        <v>1987</v>
      </c>
      <c r="AH1451" s="173">
        <v>1980</v>
      </c>
      <c r="AI1451" s="173"/>
      <c r="AJ1451" s="189"/>
      <c r="AK1451" s="173"/>
      <c r="AL1451" s="317"/>
      <c r="AM1451" s="175" t="s">
        <v>67</v>
      </c>
      <c r="AO1451" s="153" t="s">
        <v>67</v>
      </c>
      <c r="AQ1451" s="131"/>
      <c r="AU1451" s="317"/>
      <c r="AV1451" s="390"/>
      <c r="AW1451" s="153">
        <f t="shared" ca="1" si="27"/>
        <v>41</v>
      </c>
    </row>
    <row r="1452" spans="1:49" ht="45" customHeight="1" outlineLevel="1" x14ac:dyDescent="0.2">
      <c r="A1452" s="245"/>
      <c r="B1452" s="183" t="s">
        <v>55</v>
      </c>
      <c r="E1452" s="175" t="s">
        <v>56</v>
      </c>
      <c r="F1452" s="153" t="s">
        <v>559</v>
      </c>
      <c r="G1452" s="131" t="s">
        <v>2091</v>
      </c>
      <c r="H1452" s="175" t="s">
        <v>292</v>
      </c>
      <c r="I1452" s="183" t="s">
        <v>3894</v>
      </c>
      <c r="J1452" s="173">
        <v>1</v>
      </c>
      <c r="K1452" s="326" t="s">
        <v>61</v>
      </c>
      <c r="L1452" s="339">
        <v>1</v>
      </c>
      <c r="M1452" s="183">
        <v>1163</v>
      </c>
      <c r="N1452" s="153">
        <v>1985</v>
      </c>
      <c r="P1452" s="163"/>
      <c r="R1452" s="153">
        <v>1980</v>
      </c>
      <c r="S1452" s="183" t="s">
        <v>62</v>
      </c>
      <c r="T1452" s="184"/>
      <c r="U1452" s="189"/>
      <c r="V1452" s="125"/>
      <c r="W1452" s="352" t="s">
        <v>3895</v>
      </c>
      <c r="X1452" s="216" t="s">
        <v>64</v>
      </c>
      <c r="Y1452" s="216" t="s">
        <v>292</v>
      </c>
      <c r="Z1452" s="129"/>
      <c r="AA1452" s="214">
        <v>32066</v>
      </c>
      <c r="AB1452" s="215">
        <v>32066</v>
      </c>
      <c r="AC1452" s="215"/>
      <c r="AD1452" s="153"/>
      <c r="AE1452" s="173">
        <v>1986</v>
      </c>
      <c r="AF1452" s="173">
        <v>124</v>
      </c>
      <c r="AG1452" s="173">
        <v>1987</v>
      </c>
      <c r="AH1452" s="173">
        <v>1980</v>
      </c>
      <c r="AI1452" s="173"/>
      <c r="AJ1452" s="189"/>
      <c r="AK1452" s="173"/>
      <c r="AL1452" s="317"/>
      <c r="AM1452" s="175" t="s">
        <v>61</v>
      </c>
      <c r="AN1452" s="153" t="s">
        <v>81</v>
      </c>
      <c r="AO1452" s="153" t="s">
        <v>144</v>
      </c>
      <c r="AQ1452" s="392" t="s">
        <v>81</v>
      </c>
      <c r="AS1452" s="153" t="s">
        <v>81</v>
      </c>
      <c r="AT1452" s="153">
        <v>2011</v>
      </c>
      <c r="AU1452" s="317" t="s">
        <v>3896</v>
      </c>
      <c r="AW1452" s="153">
        <f t="shared" ca="1" si="27"/>
        <v>41</v>
      </c>
    </row>
    <row r="1453" spans="1:49" ht="45" customHeight="1" x14ac:dyDescent="0.2">
      <c r="A1453" s="245">
        <v>40406</v>
      </c>
      <c r="B1453" s="183" t="s">
        <v>55</v>
      </c>
      <c r="C1453" s="136" t="s">
        <v>3586</v>
      </c>
      <c r="D1453" s="131" t="s">
        <v>3897</v>
      </c>
      <c r="E1453" s="175" t="s">
        <v>91</v>
      </c>
      <c r="F1453" s="153" t="s">
        <v>698</v>
      </c>
      <c r="G1453" s="131" t="s">
        <v>3696</v>
      </c>
      <c r="H1453" s="175" t="s">
        <v>503</v>
      </c>
      <c r="I1453" s="183" t="s">
        <v>3898</v>
      </c>
      <c r="J1453" s="173">
        <v>1</v>
      </c>
      <c r="K1453" s="327"/>
      <c r="L1453" s="339">
        <v>1</v>
      </c>
      <c r="M1453" s="183">
        <v>1164</v>
      </c>
      <c r="N1453" s="153">
        <v>1985</v>
      </c>
      <c r="P1453" s="163"/>
      <c r="R1453" s="153">
        <v>1980</v>
      </c>
      <c r="S1453" s="183" t="s">
        <v>243</v>
      </c>
      <c r="T1453" s="184"/>
      <c r="V1453" s="125"/>
      <c r="W1453" s="352" t="s">
        <v>70</v>
      </c>
      <c r="X1453" s="216" t="s">
        <v>499</v>
      </c>
      <c r="Y1453" s="216" t="s">
        <v>506</v>
      </c>
      <c r="Z1453" s="129"/>
      <c r="AA1453" s="214"/>
      <c r="AB1453" s="215"/>
      <c r="AC1453" s="215"/>
      <c r="AD1453" s="153"/>
      <c r="AI1453" s="173"/>
      <c r="AJ1453" s="216">
        <v>44448</v>
      </c>
      <c r="AK1453" s="173">
        <v>2020</v>
      </c>
      <c r="AL1453" s="317"/>
      <c r="AQ1453" s="131"/>
      <c r="AU1453" s="317"/>
      <c r="AV1453" s="390"/>
      <c r="AW1453" s="153">
        <f t="shared" ca="1" si="27"/>
        <v>41</v>
      </c>
    </row>
    <row r="1454" spans="1:49" ht="45" customHeight="1" x14ac:dyDescent="0.2">
      <c r="A1454" s="245"/>
      <c r="B1454" s="183" t="s">
        <v>55</v>
      </c>
      <c r="E1454" s="175" t="s">
        <v>56</v>
      </c>
      <c r="F1454" s="153" t="s">
        <v>57</v>
      </c>
      <c r="G1454" s="131" t="s">
        <v>3899</v>
      </c>
      <c r="H1454" s="175" t="s">
        <v>487</v>
      </c>
      <c r="I1454" s="183" t="s">
        <v>3900</v>
      </c>
      <c r="J1454" s="173">
        <v>1</v>
      </c>
      <c r="K1454" s="326" t="s">
        <v>61</v>
      </c>
      <c r="L1454" s="339">
        <v>1</v>
      </c>
      <c r="M1454" s="183">
        <v>1165</v>
      </c>
      <c r="N1454" s="153">
        <v>1985</v>
      </c>
      <c r="P1454" s="163"/>
      <c r="R1454" s="153">
        <v>1980</v>
      </c>
      <c r="S1454" s="183" t="s">
        <v>62</v>
      </c>
      <c r="T1454" s="184"/>
      <c r="U1454" s="189"/>
      <c r="V1454" s="125"/>
      <c r="W1454" s="352" t="s">
        <v>3901</v>
      </c>
      <c r="X1454" s="216" t="s">
        <v>64</v>
      </c>
      <c r="Y1454" s="216" t="s">
        <v>518</v>
      </c>
      <c r="Z1454" s="129"/>
      <c r="AA1454" s="214"/>
      <c r="AB1454" s="215">
        <v>32307</v>
      </c>
      <c r="AC1454" s="215"/>
      <c r="AD1454" s="153"/>
      <c r="AE1454" s="173">
        <v>1986</v>
      </c>
      <c r="AF1454" s="173">
        <v>125</v>
      </c>
      <c r="AG1454" s="173">
        <v>1988</v>
      </c>
      <c r="AH1454" s="173">
        <v>1980</v>
      </c>
      <c r="AI1454" s="173"/>
      <c r="AJ1454" s="189"/>
      <c r="AK1454" s="173"/>
      <c r="AL1454" s="317"/>
      <c r="AM1454" s="175" t="s">
        <v>67</v>
      </c>
      <c r="AQ1454" s="131"/>
      <c r="AU1454" s="317"/>
      <c r="AV1454" s="390"/>
      <c r="AW1454" s="153">
        <f t="shared" ca="1" si="27"/>
        <v>41</v>
      </c>
    </row>
    <row r="1455" spans="1:49" ht="45" customHeight="1" x14ac:dyDescent="0.2">
      <c r="A1455" s="245"/>
      <c r="B1455" s="183" t="s">
        <v>55</v>
      </c>
      <c r="C1455" s="136" t="s">
        <v>7910</v>
      </c>
      <c r="D1455" s="131" t="s">
        <v>3902</v>
      </c>
      <c r="E1455" s="175" t="s">
        <v>56</v>
      </c>
      <c r="F1455" s="153" t="s">
        <v>559</v>
      </c>
      <c r="G1455" s="131" t="s">
        <v>3903</v>
      </c>
      <c r="H1455" s="175" t="s">
        <v>487</v>
      </c>
      <c r="I1455" s="183" t="s">
        <v>3904</v>
      </c>
      <c r="J1455" s="173">
        <v>1</v>
      </c>
      <c r="K1455" s="327"/>
      <c r="L1455" s="339">
        <v>1</v>
      </c>
      <c r="M1455" s="183">
        <v>1166</v>
      </c>
      <c r="N1455" s="153">
        <v>1985</v>
      </c>
      <c r="O1455" s="216">
        <v>31236</v>
      </c>
      <c r="P1455" s="163" t="s">
        <v>3905</v>
      </c>
      <c r="Q1455" s="216">
        <v>31236</v>
      </c>
      <c r="R1455" s="153">
        <v>1980</v>
      </c>
      <c r="S1455" s="183" t="s">
        <v>923</v>
      </c>
      <c r="T1455" s="184"/>
      <c r="U1455" s="189"/>
      <c r="V1455" s="125"/>
      <c r="W1455" s="352"/>
      <c r="X1455" s="216" t="s">
        <v>64</v>
      </c>
      <c r="Y1455" s="216" t="s">
        <v>518</v>
      </c>
      <c r="Z1455" s="129"/>
      <c r="AA1455" s="214"/>
      <c r="AB1455" s="215"/>
      <c r="AC1455" s="215"/>
      <c r="AD1455" s="153"/>
      <c r="AI1455" s="173"/>
      <c r="AJ1455" s="189">
        <v>42173</v>
      </c>
      <c r="AK1455" s="173"/>
      <c r="AL1455" s="317"/>
      <c r="AQ1455" s="131"/>
      <c r="AU1455" s="317"/>
      <c r="AV1455" s="390"/>
      <c r="AW1455" s="153">
        <f t="shared" ca="1" si="27"/>
        <v>41</v>
      </c>
    </row>
    <row r="1456" spans="1:49" ht="45" customHeight="1" x14ac:dyDescent="0.2">
      <c r="A1456" s="245">
        <v>43213</v>
      </c>
      <c r="B1456" s="183" t="s">
        <v>55</v>
      </c>
      <c r="C1456" s="136" t="s">
        <v>7912</v>
      </c>
      <c r="D1456" s="131" t="s">
        <v>3906</v>
      </c>
      <c r="E1456" s="175" t="s">
        <v>71</v>
      </c>
      <c r="F1456" s="153" t="s">
        <v>72</v>
      </c>
      <c r="G1456" s="131" t="s">
        <v>77</v>
      </c>
      <c r="H1456" s="175" t="s">
        <v>76</v>
      </c>
      <c r="I1456" s="183" t="s">
        <v>3907</v>
      </c>
      <c r="J1456" s="173">
        <v>1</v>
      </c>
      <c r="K1456" s="327"/>
      <c r="L1456" s="339">
        <v>1</v>
      </c>
      <c r="M1456" s="183">
        <v>1167</v>
      </c>
      <c r="N1456" s="153">
        <v>1985</v>
      </c>
      <c r="O1456" s="216">
        <v>30782</v>
      </c>
      <c r="P1456" s="195" t="s">
        <v>3908</v>
      </c>
      <c r="Q1456" s="216" t="s">
        <v>1430</v>
      </c>
      <c r="R1456" s="153">
        <v>1980</v>
      </c>
      <c r="S1456" s="183" t="s">
        <v>923</v>
      </c>
      <c r="T1456" s="184"/>
      <c r="U1456" s="189"/>
      <c r="V1456" s="125"/>
      <c r="W1456" s="352" t="s">
        <v>70</v>
      </c>
      <c r="X1456" s="216" t="s">
        <v>64</v>
      </c>
      <c r="Y1456" s="216" t="s">
        <v>76</v>
      </c>
      <c r="Z1456" s="129"/>
      <c r="AA1456" s="214"/>
      <c r="AB1456" s="215"/>
      <c r="AC1456" s="215"/>
      <c r="AD1456" s="153"/>
      <c r="AI1456" s="173"/>
      <c r="AJ1456" s="189"/>
      <c r="AK1456" s="173"/>
      <c r="AL1456" s="317"/>
      <c r="AQ1456" s="131"/>
      <c r="AU1456" s="317"/>
      <c r="AV1456" s="390"/>
      <c r="AW1456" s="153">
        <f t="shared" ca="1" si="27"/>
        <v>41</v>
      </c>
    </row>
    <row r="1457" spans="1:49" ht="45" customHeight="1" x14ac:dyDescent="0.2">
      <c r="A1457" s="245"/>
      <c r="B1457" s="183" t="s">
        <v>198</v>
      </c>
      <c r="C1457" s="136" t="s">
        <v>8000</v>
      </c>
      <c r="D1457" s="166" t="s">
        <v>8001</v>
      </c>
      <c r="E1457" s="175" t="s">
        <v>71</v>
      </c>
      <c r="F1457" s="153" t="s">
        <v>72</v>
      </c>
      <c r="G1457" s="131" t="s">
        <v>77</v>
      </c>
      <c r="H1457" s="175" t="s">
        <v>292</v>
      </c>
      <c r="I1457" s="183" t="s">
        <v>3909</v>
      </c>
      <c r="J1457" s="173">
        <v>1</v>
      </c>
      <c r="K1457" s="326" t="s">
        <v>61</v>
      </c>
      <c r="L1457" s="339">
        <v>1</v>
      </c>
      <c r="M1457" s="183">
        <v>1168</v>
      </c>
      <c r="N1457" s="153">
        <v>1985</v>
      </c>
      <c r="P1457" s="163"/>
      <c r="R1457" s="153">
        <v>1980</v>
      </c>
      <c r="S1457" s="183" t="s">
        <v>203</v>
      </c>
      <c r="T1457" s="184"/>
      <c r="U1457" s="189"/>
      <c r="V1457" s="125"/>
      <c r="W1457" s="255" t="s">
        <v>3910</v>
      </c>
      <c r="X1457" s="216" t="s">
        <v>64</v>
      </c>
      <c r="Y1457" s="216" t="s">
        <v>292</v>
      </c>
      <c r="Z1457" s="129"/>
      <c r="AA1457" s="214">
        <v>36144</v>
      </c>
      <c r="AB1457" s="215"/>
      <c r="AC1457" s="215">
        <v>36144</v>
      </c>
      <c r="AD1457" s="216"/>
      <c r="AE1457" s="173">
        <v>1998</v>
      </c>
      <c r="AF1457" s="173">
        <v>13</v>
      </c>
      <c r="AG1457" s="173">
        <v>1998</v>
      </c>
      <c r="AH1457" s="173">
        <v>1990</v>
      </c>
      <c r="AI1457" s="173"/>
      <c r="AJ1457" s="189"/>
      <c r="AK1457" s="173"/>
      <c r="AL1457" s="317"/>
      <c r="AM1457" s="175" t="s">
        <v>61</v>
      </c>
      <c r="AR1457" s="253"/>
      <c r="AS1457" s="157" t="s">
        <v>81</v>
      </c>
      <c r="AT1457" s="157">
        <v>1998</v>
      </c>
      <c r="AU1457" s="319" t="s">
        <v>3911</v>
      </c>
      <c r="AV1457" s="432"/>
      <c r="AW1457" s="153">
        <f t="shared" ca="1" si="27"/>
        <v>41</v>
      </c>
    </row>
    <row r="1458" spans="1:49" ht="45" customHeight="1" outlineLevel="1" x14ac:dyDescent="0.2">
      <c r="A1458" s="245"/>
      <c r="B1458" s="183" t="s">
        <v>55</v>
      </c>
      <c r="E1458" s="175" t="s">
        <v>91</v>
      </c>
      <c r="F1458" s="153" t="s">
        <v>187</v>
      </c>
      <c r="G1458" s="131" t="s">
        <v>2485</v>
      </c>
      <c r="H1458" s="175" t="s">
        <v>65</v>
      </c>
      <c r="I1458" s="183" t="s">
        <v>3912</v>
      </c>
      <c r="J1458" s="173">
        <v>1</v>
      </c>
      <c r="K1458" s="326" t="s">
        <v>61</v>
      </c>
      <c r="L1458" s="339">
        <v>1</v>
      </c>
      <c r="M1458" s="183">
        <v>1169</v>
      </c>
      <c r="N1458" s="153">
        <v>1985</v>
      </c>
      <c r="P1458" s="163"/>
      <c r="R1458" s="153">
        <v>1980</v>
      </c>
      <c r="S1458" s="183" t="s">
        <v>62</v>
      </c>
      <c r="T1458" s="184"/>
      <c r="U1458" s="189"/>
      <c r="V1458" s="125"/>
      <c r="W1458" s="352" t="s">
        <v>3913</v>
      </c>
      <c r="X1458" s="216" t="s">
        <v>64</v>
      </c>
      <c r="Y1458" s="216" t="s">
        <v>65</v>
      </c>
      <c r="Z1458" s="129"/>
      <c r="AA1458" s="214"/>
      <c r="AB1458" s="215">
        <v>32307</v>
      </c>
      <c r="AC1458" s="215">
        <v>32307</v>
      </c>
      <c r="AD1458" s="216"/>
      <c r="AE1458" s="173">
        <v>1986</v>
      </c>
      <c r="AF1458" s="173">
        <v>121</v>
      </c>
      <c r="AG1458" s="173">
        <v>1988</v>
      </c>
      <c r="AH1458" s="173">
        <v>1980</v>
      </c>
      <c r="AI1458" s="173"/>
      <c r="AJ1458" s="189"/>
      <c r="AK1458" s="173"/>
      <c r="AL1458" s="317"/>
      <c r="AM1458" s="175" t="s">
        <v>67</v>
      </c>
      <c r="AQ1458" s="131"/>
      <c r="AU1458" s="317"/>
      <c r="AV1458" s="390"/>
      <c r="AW1458" s="153">
        <f t="shared" ca="1" si="27"/>
        <v>41</v>
      </c>
    </row>
    <row r="1459" spans="1:49" ht="45" customHeight="1" x14ac:dyDescent="0.2">
      <c r="A1459" s="245"/>
      <c r="B1459" s="183" t="s">
        <v>55</v>
      </c>
      <c r="C1459" s="136" t="s">
        <v>3914</v>
      </c>
      <c r="E1459" s="175" t="s">
        <v>71</v>
      </c>
      <c r="F1459" s="153" t="s">
        <v>1209</v>
      </c>
      <c r="G1459" s="131" t="s">
        <v>3915</v>
      </c>
      <c r="H1459" s="175" t="s">
        <v>59</v>
      </c>
      <c r="I1459" s="183" t="s">
        <v>3916</v>
      </c>
      <c r="J1459" s="173">
        <v>1</v>
      </c>
      <c r="K1459" s="326"/>
      <c r="L1459" s="339">
        <v>1</v>
      </c>
      <c r="M1459" s="183">
        <v>1170</v>
      </c>
      <c r="N1459" s="153">
        <v>1985</v>
      </c>
      <c r="P1459" s="163"/>
      <c r="R1459" s="153">
        <v>1980</v>
      </c>
      <c r="S1459" s="183" t="s">
        <v>243</v>
      </c>
      <c r="T1459" s="184"/>
      <c r="U1459" s="189"/>
      <c r="V1459" s="125"/>
      <c r="W1459" s="352" t="s">
        <v>70</v>
      </c>
      <c r="X1459" s="216" t="s">
        <v>64</v>
      </c>
      <c r="Y1459" s="216" t="s">
        <v>65</v>
      </c>
      <c r="Z1459" s="129" t="s">
        <v>66</v>
      </c>
      <c r="AA1459" s="214"/>
      <c r="AB1459" s="215"/>
      <c r="AC1459" s="215"/>
      <c r="AD1459" s="216"/>
      <c r="AI1459" s="173"/>
      <c r="AJ1459" s="237">
        <v>31525</v>
      </c>
      <c r="AK1459" s="173">
        <v>1980</v>
      </c>
      <c r="AL1459" s="317"/>
      <c r="AQ1459" s="131"/>
      <c r="AU1459" s="317"/>
      <c r="AV1459" s="390"/>
      <c r="AW1459" s="153">
        <f t="shared" ca="1" si="27"/>
        <v>41</v>
      </c>
    </row>
    <row r="1460" spans="1:49" ht="45" customHeight="1" outlineLevel="1" x14ac:dyDescent="0.2">
      <c r="A1460" s="245"/>
      <c r="B1460" s="183" t="s">
        <v>55</v>
      </c>
      <c r="E1460" s="175" t="s">
        <v>56</v>
      </c>
      <c r="F1460" s="153" t="s">
        <v>559</v>
      </c>
      <c r="G1460" s="131" t="s">
        <v>560</v>
      </c>
      <c r="H1460" s="175" t="s">
        <v>379</v>
      </c>
      <c r="I1460" s="183" t="s">
        <v>3917</v>
      </c>
      <c r="J1460" s="173">
        <v>1</v>
      </c>
      <c r="K1460" s="326" t="s">
        <v>61</v>
      </c>
      <c r="L1460" s="339">
        <v>1</v>
      </c>
      <c r="M1460" s="183">
        <v>1171</v>
      </c>
      <c r="N1460" s="153">
        <v>1985</v>
      </c>
      <c r="P1460" s="163"/>
      <c r="R1460" s="153">
        <v>1980</v>
      </c>
      <c r="S1460" s="183" t="s">
        <v>62</v>
      </c>
      <c r="T1460" s="184"/>
      <c r="U1460" s="189"/>
      <c r="V1460" s="125"/>
      <c r="W1460" s="352" t="s">
        <v>3918</v>
      </c>
      <c r="X1460" s="216" t="s">
        <v>99</v>
      </c>
      <c r="Y1460" s="216" t="s">
        <v>382</v>
      </c>
      <c r="Z1460" s="129"/>
      <c r="AA1460" s="214"/>
      <c r="AB1460" s="215"/>
      <c r="AC1460" s="215">
        <v>31518</v>
      </c>
      <c r="AD1460" s="216"/>
      <c r="AE1460" s="173">
        <v>1985</v>
      </c>
      <c r="AF1460" s="173">
        <v>117</v>
      </c>
      <c r="AG1460" s="173">
        <v>1986</v>
      </c>
      <c r="AH1460" s="173">
        <v>1980</v>
      </c>
      <c r="AI1460" s="173"/>
      <c r="AJ1460" s="189"/>
      <c r="AK1460" s="173"/>
      <c r="AL1460" s="317"/>
      <c r="AM1460" s="175" t="s">
        <v>67</v>
      </c>
      <c r="AN1460" s="153" t="s">
        <v>81</v>
      </c>
      <c r="AO1460" s="153" t="s">
        <v>67</v>
      </c>
      <c r="AP1460" s="153" t="s">
        <v>112</v>
      </c>
      <c r="AQ1460" s="131"/>
      <c r="AU1460" s="317"/>
      <c r="AV1460" s="390"/>
      <c r="AW1460" s="153">
        <f t="shared" ca="1" si="27"/>
        <v>41</v>
      </c>
    </row>
    <row r="1461" spans="1:49" ht="45" customHeight="1" outlineLevel="1" x14ac:dyDescent="0.2">
      <c r="A1461" s="245"/>
      <c r="B1461" s="183" t="s">
        <v>55</v>
      </c>
      <c r="C1461" s="136" t="s">
        <v>3919</v>
      </c>
      <c r="E1461" s="175" t="s">
        <v>91</v>
      </c>
      <c r="F1461" s="153" t="s">
        <v>92</v>
      </c>
      <c r="G1461" s="131" t="s">
        <v>93</v>
      </c>
      <c r="H1461" s="175" t="s">
        <v>65</v>
      </c>
      <c r="I1461" s="183" t="s">
        <v>3920</v>
      </c>
      <c r="J1461" s="173">
        <v>1</v>
      </c>
      <c r="K1461" s="326"/>
      <c r="L1461" s="339">
        <v>1</v>
      </c>
      <c r="M1461" s="183">
        <v>1172</v>
      </c>
      <c r="N1461" s="153">
        <v>1985</v>
      </c>
      <c r="P1461" s="163"/>
      <c r="R1461" s="153">
        <v>1980</v>
      </c>
      <c r="S1461" s="183" t="s">
        <v>243</v>
      </c>
      <c r="T1461" s="184"/>
      <c r="U1461" s="189"/>
      <c r="V1461" s="125"/>
      <c r="W1461" s="352" t="s">
        <v>70</v>
      </c>
      <c r="X1461" s="216" t="s">
        <v>64</v>
      </c>
      <c r="Y1461" s="216" t="s">
        <v>65</v>
      </c>
      <c r="Z1461" s="129"/>
      <c r="AA1461" s="214"/>
      <c r="AB1461" s="215"/>
      <c r="AC1461" s="215"/>
      <c r="AD1461" s="216"/>
      <c r="AI1461" s="173"/>
      <c r="AJ1461" s="237">
        <v>31295</v>
      </c>
      <c r="AK1461" s="173">
        <v>1980</v>
      </c>
      <c r="AL1461" s="317"/>
      <c r="AQ1461" s="131"/>
      <c r="AV1461" s="390"/>
      <c r="AW1461" s="153">
        <f t="shared" ca="1" si="27"/>
        <v>41</v>
      </c>
    </row>
    <row r="1462" spans="1:49" ht="45" customHeight="1" outlineLevel="1" x14ac:dyDescent="0.2">
      <c r="A1462" s="245"/>
      <c r="B1462" s="183" t="s">
        <v>55</v>
      </c>
      <c r="C1462" s="136" t="s">
        <v>7876</v>
      </c>
      <c r="E1462" s="175" t="s">
        <v>91</v>
      </c>
      <c r="F1462" s="153" t="s">
        <v>92</v>
      </c>
      <c r="G1462" s="131" t="s">
        <v>93</v>
      </c>
      <c r="H1462" s="175" t="s">
        <v>379</v>
      </c>
      <c r="I1462" s="183" t="s">
        <v>3921</v>
      </c>
      <c r="J1462" s="173">
        <v>1</v>
      </c>
      <c r="K1462" s="326" t="s">
        <v>61</v>
      </c>
      <c r="L1462" s="339">
        <v>1</v>
      </c>
      <c r="M1462" s="183">
        <v>1173</v>
      </c>
      <c r="N1462" s="153">
        <v>1985</v>
      </c>
      <c r="P1462" s="163"/>
      <c r="R1462" s="153">
        <v>1980</v>
      </c>
      <c r="S1462" s="183" t="s">
        <v>62</v>
      </c>
      <c r="T1462" s="184"/>
      <c r="U1462" s="189"/>
      <c r="V1462" s="125"/>
      <c r="W1462" s="352" t="s">
        <v>3922</v>
      </c>
      <c r="X1462" s="216" t="s">
        <v>99</v>
      </c>
      <c r="Y1462" s="216" t="s">
        <v>382</v>
      </c>
      <c r="Z1462" s="129"/>
      <c r="AA1462" s="214"/>
      <c r="AB1462" s="215">
        <v>36223</v>
      </c>
      <c r="AC1462" s="215">
        <v>36223</v>
      </c>
      <c r="AD1462" s="216"/>
      <c r="AE1462" s="173">
        <v>1998</v>
      </c>
      <c r="AF1462" s="173">
        <v>15</v>
      </c>
      <c r="AG1462" s="173">
        <v>1999</v>
      </c>
      <c r="AH1462" s="173">
        <v>1990</v>
      </c>
      <c r="AI1462" s="173"/>
      <c r="AJ1462" s="189"/>
      <c r="AK1462" s="173"/>
      <c r="AL1462" s="317"/>
      <c r="AM1462" s="175" t="s">
        <v>67</v>
      </c>
      <c r="AO1462" s="153" t="s">
        <v>67</v>
      </c>
      <c r="AQ1462" s="131"/>
      <c r="AV1462" s="390"/>
      <c r="AW1462" s="153">
        <f t="shared" ca="1" si="27"/>
        <v>41</v>
      </c>
    </row>
    <row r="1463" spans="1:49" ht="45" customHeight="1" outlineLevel="1" x14ac:dyDescent="0.2">
      <c r="A1463" s="245">
        <v>45608</v>
      </c>
      <c r="B1463" s="183" t="s">
        <v>55</v>
      </c>
      <c r="C1463" s="136" t="s">
        <v>3923</v>
      </c>
      <c r="D1463" s="131" t="s">
        <v>3924</v>
      </c>
      <c r="E1463" s="175" t="s">
        <v>91</v>
      </c>
      <c r="F1463" s="153" t="s">
        <v>698</v>
      </c>
      <c r="G1463" s="131" t="s">
        <v>900</v>
      </c>
      <c r="H1463" s="175" t="s">
        <v>65</v>
      </c>
      <c r="I1463" s="183" t="s">
        <v>3925</v>
      </c>
      <c r="J1463" s="173">
        <v>1</v>
      </c>
      <c r="K1463" s="326" t="s">
        <v>2047</v>
      </c>
      <c r="L1463" s="339">
        <v>1</v>
      </c>
      <c r="M1463" s="183">
        <v>1174</v>
      </c>
      <c r="N1463" s="153">
        <v>1985</v>
      </c>
      <c r="P1463" s="163" t="s">
        <v>7809</v>
      </c>
      <c r="R1463" s="153">
        <v>1980</v>
      </c>
      <c r="S1463" s="183" t="s">
        <v>3236</v>
      </c>
      <c r="T1463" s="184" t="s">
        <v>982</v>
      </c>
      <c r="U1463" s="189"/>
      <c r="V1463" s="422">
        <v>45873</v>
      </c>
      <c r="W1463" s="255" t="s">
        <v>70</v>
      </c>
      <c r="X1463" s="216" t="s">
        <v>64</v>
      </c>
      <c r="Y1463" s="216" t="s">
        <v>65</v>
      </c>
      <c r="Z1463" s="129"/>
      <c r="AA1463" s="214"/>
      <c r="AB1463" s="215" t="s">
        <v>215</v>
      </c>
      <c r="AC1463" s="215" t="s">
        <v>215</v>
      </c>
      <c r="AD1463" s="216"/>
      <c r="AE1463" s="173">
        <v>2025</v>
      </c>
      <c r="AF1463" s="173">
        <v>111</v>
      </c>
      <c r="AI1463" s="173"/>
      <c r="AJ1463" s="189"/>
      <c r="AK1463" s="173"/>
      <c r="AL1463" s="317"/>
      <c r="AQ1463" s="131"/>
      <c r="AU1463" s="317"/>
      <c r="AV1463" s="390"/>
      <c r="AW1463" s="153">
        <f t="shared" ca="1" si="27"/>
        <v>41</v>
      </c>
    </row>
    <row r="1464" spans="1:49" ht="45" customHeight="1" x14ac:dyDescent="0.2">
      <c r="A1464" s="245">
        <v>43402</v>
      </c>
      <c r="B1464" s="183" t="s">
        <v>55</v>
      </c>
      <c r="C1464" s="136" t="s">
        <v>3926</v>
      </c>
      <c r="D1464" s="131" t="s">
        <v>3927</v>
      </c>
      <c r="E1464" s="175" t="s">
        <v>71</v>
      </c>
      <c r="F1464" s="153" t="s">
        <v>72</v>
      </c>
      <c r="G1464" s="131" t="s">
        <v>77</v>
      </c>
      <c r="H1464" s="175" t="s">
        <v>76</v>
      </c>
      <c r="I1464" s="183" t="s">
        <v>3928</v>
      </c>
      <c r="J1464" s="173">
        <v>1</v>
      </c>
      <c r="K1464" s="326"/>
      <c r="L1464" s="339">
        <v>1</v>
      </c>
      <c r="M1464" s="183">
        <v>1175</v>
      </c>
      <c r="N1464" s="153">
        <v>1985</v>
      </c>
      <c r="P1464" s="163"/>
      <c r="R1464" s="153">
        <v>1980</v>
      </c>
      <c r="S1464" s="183" t="s">
        <v>243</v>
      </c>
      <c r="T1464" s="184" t="s">
        <v>1116</v>
      </c>
      <c r="V1464" s="125"/>
      <c r="W1464" s="352" t="s">
        <v>70</v>
      </c>
      <c r="X1464" s="216" t="s">
        <v>64</v>
      </c>
      <c r="Y1464" s="216" t="s">
        <v>76</v>
      </c>
      <c r="Z1464" s="129"/>
      <c r="AA1464" s="214"/>
      <c r="AB1464" s="215"/>
      <c r="AC1464" s="215"/>
      <c r="AD1464" s="216"/>
      <c r="AI1464" s="173"/>
      <c r="AJ1464" s="216">
        <v>43991</v>
      </c>
      <c r="AK1464" s="173">
        <v>2020</v>
      </c>
      <c r="AL1464" s="317"/>
      <c r="AQ1464" s="131"/>
      <c r="AU1464" s="317"/>
      <c r="AV1464" s="390"/>
      <c r="AW1464" s="153">
        <f t="shared" ca="1" si="27"/>
        <v>41</v>
      </c>
    </row>
    <row r="1465" spans="1:49" ht="45" customHeight="1" x14ac:dyDescent="0.2">
      <c r="A1465" s="245"/>
      <c r="B1465" s="183" t="s">
        <v>55</v>
      </c>
      <c r="E1465" s="175" t="s">
        <v>91</v>
      </c>
      <c r="F1465" s="153" t="s">
        <v>698</v>
      </c>
      <c r="G1465" s="131" t="s">
        <v>900</v>
      </c>
      <c r="H1465" s="175" t="s">
        <v>379</v>
      </c>
      <c r="I1465" s="183" t="s">
        <v>3929</v>
      </c>
      <c r="J1465" s="173">
        <v>1</v>
      </c>
      <c r="K1465" s="326" t="s">
        <v>61</v>
      </c>
      <c r="L1465" s="339">
        <v>1</v>
      </c>
      <c r="M1465" s="183">
        <v>1176</v>
      </c>
      <c r="N1465" s="153">
        <v>1985</v>
      </c>
      <c r="P1465" s="163"/>
      <c r="R1465" s="153">
        <v>1980</v>
      </c>
      <c r="S1465" s="183" t="s">
        <v>62</v>
      </c>
      <c r="T1465" s="184"/>
      <c r="U1465" s="189"/>
      <c r="V1465" s="125"/>
      <c r="W1465" s="352" t="s">
        <v>3930</v>
      </c>
      <c r="X1465" s="216" t="s">
        <v>99</v>
      </c>
      <c r="Y1465" s="216" t="s">
        <v>382</v>
      </c>
      <c r="Z1465" s="129"/>
      <c r="AA1465" s="214"/>
      <c r="AB1465" s="215">
        <v>36297</v>
      </c>
      <c r="AC1465" s="215">
        <v>36297</v>
      </c>
      <c r="AD1465" s="216"/>
      <c r="AE1465" s="173">
        <v>1996</v>
      </c>
      <c r="AF1465" s="173">
        <v>10</v>
      </c>
      <c r="AG1465" s="173">
        <v>1999</v>
      </c>
      <c r="AH1465" s="173">
        <v>1990</v>
      </c>
      <c r="AI1465" s="173"/>
      <c r="AJ1465" s="189"/>
      <c r="AK1465" s="173"/>
      <c r="AL1465" s="317"/>
      <c r="AM1465" s="175" t="s">
        <v>67</v>
      </c>
      <c r="AO1465" s="153" t="s">
        <v>67</v>
      </c>
      <c r="AQ1465" s="131"/>
      <c r="AU1465" s="317"/>
      <c r="AV1465" s="390"/>
      <c r="AW1465" s="153">
        <f t="shared" ca="1" si="27"/>
        <v>41</v>
      </c>
    </row>
    <row r="1466" spans="1:49" ht="45" customHeight="1" x14ac:dyDescent="0.2">
      <c r="A1466" s="245"/>
      <c r="B1466" s="183" t="s">
        <v>55</v>
      </c>
      <c r="E1466" s="175" t="s">
        <v>91</v>
      </c>
      <c r="F1466" s="153" t="s">
        <v>698</v>
      </c>
      <c r="G1466" s="131" t="s">
        <v>699</v>
      </c>
      <c r="H1466" s="175" t="s">
        <v>59</v>
      </c>
      <c r="I1466" s="183" t="s">
        <v>3931</v>
      </c>
      <c r="J1466" s="173">
        <v>1</v>
      </c>
      <c r="K1466" s="326" t="s">
        <v>61</v>
      </c>
      <c r="L1466" s="339">
        <v>0</v>
      </c>
      <c r="M1466" s="183">
        <v>1176</v>
      </c>
      <c r="N1466" s="153">
        <v>1985</v>
      </c>
      <c r="P1466" s="163"/>
      <c r="R1466" s="153">
        <v>1980</v>
      </c>
      <c r="S1466" s="183" t="s">
        <v>62</v>
      </c>
      <c r="T1466" s="184"/>
      <c r="U1466" s="189"/>
      <c r="V1466" s="125"/>
      <c r="W1466" s="352" t="s">
        <v>3932</v>
      </c>
      <c r="X1466" s="216" t="s">
        <v>64</v>
      </c>
      <c r="Y1466" s="216" t="s">
        <v>65</v>
      </c>
      <c r="Z1466" s="129" t="s">
        <v>66</v>
      </c>
      <c r="AA1466" s="214"/>
      <c r="AB1466" s="215">
        <v>36297</v>
      </c>
      <c r="AC1466" s="215">
        <v>36297</v>
      </c>
      <c r="AD1466" s="216"/>
      <c r="AE1466" s="173">
        <v>1996</v>
      </c>
      <c r="AF1466" s="173">
        <v>10</v>
      </c>
      <c r="AG1466" s="173">
        <v>1999</v>
      </c>
      <c r="AH1466" s="173">
        <v>1990</v>
      </c>
      <c r="AI1466" s="173"/>
      <c r="AJ1466" s="189"/>
      <c r="AK1466" s="173"/>
      <c r="AL1466" s="317"/>
      <c r="AM1466" s="175" t="s">
        <v>67</v>
      </c>
      <c r="AQ1466" s="131"/>
      <c r="AU1466" s="317"/>
      <c r="AV1466" s="390"/>
      <c r="AW1466" s="153">
        <f t="shared" ca="1" si="27"/>
        <v>41</v>
      </c>
    </row>
    <row r="1467" spans="1:49" ht="45" customHeight="1" outlineLevel="1" x14ac:dyDescent="0.2">
      <c r="A1467" s="245"/>
      <c r="B1467" s="183" t="s">
        <v>55</v>
      </c>
      <c r="C1467" s="136" t="s">
        <v>3933</v>
      </c>
      <c r="E1467" s="175" t="s">
        <v>71</v>
      </c>
      <c r="F1467" s="153" t="s">
        <v>180</v>
      </c>
      <c r="G1467" s="131" t="s">
        <v>181</v>
      </c>
      <c r="H1467" s="175" t="s">
        <v>65</v>
      </c>
      <c r="I1467" s="183" t="s">
        <v>3934</v>
      </c>
      <c r="J1467" s="173">
        <v>1</v>
      </c>
      <c r="K1467" s="326"/>
      <c r="L1467" s="339">
        <v>1</v>
      </c>
      <c r="M1467" s="183">
        <v>1177</v>
      </c>
      <c r="N1467" s="153">
        <v>1985</v>
      </c>
      <c r="P1467" s="163"/>
      <c r="R1467" s="153">
        <v>1980</v>
      </c>
      <c r="S1467" s="183" t="s">
        <v>243</v>
      </c>
      <c r="T1467" s="184"/>
      <c r="U1467" s="189"/>
      <c r="V1467" s="125"/>
      <c r="W1467" s="352" t="s">
        <v>70</v>
      </c>
      <c r="X1467" s="216" t="s">
        <v>64</v>
      </c>
      <c r="Y1467" s="216" t="s">
        <v>65</v>
      </c>
      <c r="Z1467" s="129"/>
      <c r="AA1467" s="214"/>
      <c r="AB1467" s="215"/>
      <c r="AC1467" s="215"/>
      <c r="AD1467" s="216"/>
      <c r="AI1467" s="173"/>
      <c r="AJ1467" s="237">
        <v>31322</v>
      </c>
      <c r="AK1467" s="173">
        <v>1980</v>
      </c>
      <c r="AL1467" s="317"/>
      <c r="AQ1467" s="131"/>
      <c r="AU1467" s="317"/>
      <c r="AV1467" s="390"/>
      <c r="AW1467" s="153">
        <f t="shared" ca="1" si="27"/>
        <v>41</v>
      </c>
    </row>
    <row r="1468" spans="1:49" ht="45" customHeight="1" x14ac:dyDescent="0.2">
      <c r="A1468" s="245"/>
      <c r="B1468" s="183" t="s">
        <v>55</v>
      </c>
      <c r="C1468" s="136" t="s">
        <v>3935</v>
      </c>
      <c r="E1468" s="175" t="s">
        <v>91</v>
      </c>
      <c r="F1468" s="153" t="s">
        <v>187</v>
      </c>
      <c r="G1468" s="131" t="s">
        <v>3936</v>
      </c>
      <c r="H1468" s="175" t="s">
        <v>65</v>
      </c>
      <c r="I1468" s="183" t="s">
        <v>3937</v>
      </c>
      <c r="J1468" s="173">
        <v>1</v>
      </c>
      <c r="K1468" s="326"/>
      <c r="L1468" s="339">
        <v>1</v>
      </c>
      <c r="M1468" s="183">
        <v>1178</v>
      </c>
      <c r="N1468" s="153">
        <v>1985</v>
      </c>
      <c r="P1468" s="163"/>
      <c r="R1468" s="153">
        <v>1980</v>
      </c>
      <c r="S1468" s="183" t="s">
        <v>243</v>
      </c>
      <c r="T1468" s="184"/>
      <c r="U1468" s="189"/>
      <c r="V1468" s="125"/>
      <c r="W1468" s="352" t="s">
        <v>70</v>
      </c>
      <c r="X1468" s="216" t="s">
        <v>64</v>
      </c>
      <c r="Y1468" s="216" t="s">
        <v>65</v>
      </c>
      <c r="Z1468" s="129"/>
      <c r="AA1468" s="214"/>
      <c r="AB1468" s="215"/>
      <c r="AC1468" s="215"/>
      <c r="AD1468" s="216"/>
      <c r="AI1468" s="173"/>
      <c r="AJ1468" s="237">
        <v>33004</v>
      </c>
      <c r="AK1468" s="173">
        <v>1990</v>
      </c>
      <c r="AL1468" s="317"/>
      <c r="AQ1468" s="131"/>
      <c r="AU1468" s="317" t="s">
        <v>3938</v>
      </c>
      <c r="AV1468" s="390"/>
      <c r="AW1468" s="153">
        <f t="shared" ca="1" si="27"/>
        <v>41</v>
      </c>
    </row>
    <row r="1469" spans="1:49" ht="45" customHeight="1" x14ac:dyDescent="0.2">
      <c r="A1469" s="245"/>
      <c r="B1469" s="183" t="s">
        <v>55</v>
      </c>
      <c r="E1469" s="175" t="s">
        <v>688</v>
      </c>
      <c r="F1469" s="153" t="s">
        <v>2430</v>
      </c>
      <c r="G1469" s="131" t="s">
        <v>2431</v>
      </c>
      <c r="H1469" s="175" t="s">
        <v>76</v>
      </c>
      <c r="I1469" s="183" t="s">
        <v>3939</v>
      </c>
      <c r="J1469" s="173">
        <v>1</v>
      </c>
      <c r="K1469" s="326" t="s">
        <v>61</v>
      </c>
      <c r="L1469" s="339">
        <v>1</v>
      </c>
      <c r="M1469" s="183">
        <v>1179</v>
      </c>
      <c r="N1469" s="153">
        <v>1985</v>
      </c>
      <c r="P1469" s="163"/>
      <c r="R1469" s="153">
        <v>1980</v>
      </c>
      <c r="S1469" s="183" t="s">
        <v>62</v>
      </c>
      <c r="T1469" s="184"/>
      <c r="U1469" s="189"/>
      <c r="V1469" s="125"/>
      <c r="W1469" s="352" t="s">
        <v>3940</v>
      </c>
      <c r="X1469" s="216" t="s">
        <v>64</v>
      </c>
      <c r="Y1469" s="216" t="s">
        <v>76</v>
      </c>
      <c r="Z1469" s="129" t="s">
        <v>266</v>
      </c>
      <c r="AA1469" s="214"/>
      <c r="AB1469" s="215">
        <v>31959</v>
      </c>
      <c r="AC1469" s="215">
        <v>31959</v>
      </c>
      <c r="AD1469" s="216"/>
      <c r="AE1469" s="173">
        <v>1986</v>
      </c>
      <c r="AF1469" s="173">
        <v>122</v>
      </c>
      <c r="AG1469" s="173">
        <v>1987</v>
      </c>
      <c r="AH1469" s="173">
        <v>1980</v>
      </c>
      <c r="AI1469" s="173"/>
      <c r="AJ1469" s="189"/>
      <c r="AK1469" s="173"/>
      <c r="AL1469" s="317"/>
      <c r="AM1469" s="175" t="s">
        <v>67</v>
      </c>
      <c r="AN1469" s="153" t="s">
        <v>81</v>
      </c>
      <c r="AO1469" s="153" t="s">
        <v>67</v>
      </c>
      <c r="AP1469" s="153" t="s">
        <v>81</v>
      </c>
      <c r="AQ1469" s="131" t="s">
        <v>81</v>
      </c>
      <c r="AU1469" s="317"/>
      <c r="AV1469" s="390"/>
      <c r="AW1469" s="153">
        <f t="shared" ca="1" si="27"/>
        <v>41</v>
      </c>
    </row>
    <row r="1470" spans="1:49" ht="45" customHeight="1" x14ac:dyDescent="0.2">
      <c r="A1470" s="245"/>
      <c r="B1470" s="183" t="s">
        <v>55</v>
      </c>
      <c r="E1470" s="175" t="s">
        <v>1055</v>
      </c>
      <c r="F1470" s="153" t="s">
        <v>2044</v>
      </c>
      <c r="G1470" s="131" t="s">
        <v>2054</v>
      </c>
      <c r="H1470" s="175" t="s">
        <v>292</v>
      </c>
      <c r="I1470" s="183" t="s">
        <v>3941</v>
      </c>
      <c r="J1470" s="173">
        <v>1</v>
      </c>
      <c r="K1470" s="326" t="s">
        <v>61</v>
      </c>
      <c r="L1470" s="339">
        <v>1</v>
      </c>
      <c r="M1470" s="183">
        <v>1180</v>
      </c>
      <c r="N1470" s="153">
        <v>1985</v>
      </c>
      <c r="P1470" s="163"/>
      <c r="R1470" s="153">
        <v>1980</v>
      </c>
      <c r="S1470" s="183" t="s">
        <v>62</v>
      </c>
      <c r="T1470" s="184"/>
      <c r="U1470" s="189"/>
      <c r="V1470" s="125"/>
      <c r="W1470" s="352" t="s">
        <v>3942</v>
      </c>
      <c r="X1470" s="216" t="s">
        <v>64</v>
      </c>
      <c r="Y1470" s="216" t="s">
        <v>292</v>
      </c>
      <c r="Z1470" s="129"/>
      <c r="AA1470" s="214">
        <v>34052</v>
      </c>
      <c r="AB1470" s="215">
        <v>34052</v>
      </c>
      <c r="AC1470" s="215">
        <v>34052</v>
      </c>
      <c r="AD1470" s="216"/>
      <c r="AE1470" s="173">
        <v>1988</v>
      </c>
      <c r="AF1470" s="173">
        <v>134</v>
      </c>
      <c r="AG1470" s="173">
        <v>1993</v>
      </c>
      <c r="AH1470" s="173">
        <v>1990</v>
      </c>
      <c r="AI1470" s="173"/>
      <c r="AJ1470" s="189"/>
      <c r="AK1470" s="173"/>
      <c r="AL1470" s="317"/>
      <c r="AM1470" s="175" t="s">
        <v>61</v>
      </c>
      <c r="AN1470" s="153" t="s">
        <v>81</v>
      </c>
      <c r="AO1470" s="153" t="s">
        <v>56</v>
      </c>
      <c r="AP1470" s="153" t="s">
        <v>81</v>
      </c>
      <c r="AQ1470" s="131" t="s">
        <v>81</v>
      </c>
      <c r="AR1470" s="175" t="s">
        <v>112</v>
      </c>
      <c r="AU1470" s="317" t="s">
        <v>712</v>
      </c>
      <c r="AV1470" s="390"/>
      <c r="AW1470" s="153">
        <f t="shared" ca="1" si="27"/>
        <v>41</v>
      </c>
    </row>
    <row r="1471" spans="1:49" ht="45" customHeight="1" x14ac:dyDescent="0.2">
      <c r="A1471" s="245"/>
      <c r="B1471" s="183" t="s">
        <v>55</v>
      </c>
      <c r="E1471" s="175" t="s">
        <v>1055</v>
      </c>
      <c r="F1471" s="153" t="s">
        <v>1056</v>
      </c>
      <c r="G1471" s="131" t="s">
        <v>1057</v>
      </c>
      <c r="H1471" s="175" t="s">
        <v>292</v>
      </c>
      <c r="I1471" s="183" t="s">
        <v>3943</v>
      </c>
      <c r="J1471" s="173">
        <v>1</v>
      </c>
      <c r="K1471" s="326" t="s">
        <v>61</v>
      </c>
      <c r="L1471" s="339">
        <v>1</v>
      </c>
      <c r="M1471" s="183">
        <v>1181</v>
      </c>
      <c r="N1471" s="153">
        <v>1985</v>
      </c>
      <c r="P1471" s="163"/>
      <c r="R1471" s="153">
        <v>1980</v>
      </c>
      <c r="S1471" s="183" t="s">
        <v>62</v>
      </c>
      <c r="T1471" s="184"/>
      <c r="U1471" s="189"/>
      <c r="V1471" s="125"/>
      <c r="W1471" s="352" t="s">
        <v>3944</v>
      </c>
      <c r="X1471" s="216" t="s">
        <v>64</v>
      </c>
      <c r="Y1471" s="216" t="s">
        <v>292</v>
      </c>
      <c r="Z1471" s="129"/>
      <c r="AA1471" s="214">
        <v>32883</v>
      </c>
      <c r="AB1471" s="215">
        <v>32883</v>
      </c>
      <c r="AC1471" s="215"/>
      <c r="AD1471" s="153"/>
      <c r="AE1471" s="173">
        <v>1988</v>
      </c>
      <c r="AF1471" s="173">
        <v>135</v>
      </c>
      <c r="AG1471" s="173">
        <v>1990</v>
      </c>
      <c r="AH1471" s="173">
        <v>1990</v>
      </c>
      <c r="AI1471" s="173"/>
      <c r="AJ1471" s="189"/>
      <c r="AK1471" s="173"/>
      <c r="AL1471" s="317"/>
      <c r="AM1471" s="175" t="s">
        <v>61</v>
      </c>
      <c r="AN1471" s="153" t="s">
        <v>81</v>
      </c>
      <c r="AO1471" s="153" t="s">
        <v>61</v>
      </c>
      <c r="AP1471" s="153" t="s">
        <v>81</v>
      </c>
      <c r="AQ1471" s="392" t="s">
        <v>81</v>
      </c>
      <c r="AS1471" s="153" t="s">
        <v>81</v>
      </c>
      <c r="AT1471" s="153" t="s">
        <v>3945</v>
      </c>
      <c r="AU1471" s="317" t="s">
        <v>3946</v>
      </c>
      <c r="AW1471" s="153">
        <f t="shared" ca="1" si="27"/>
        <v>41</v>
      </c>
    </row>
    <row r="1472" spans="1:49" ht="45" customHeight="1" x14ac:dyDescent="0.2">
      <c r="A1472" s="245"/>
      <c r="B1472" s="183" t="s">
        <v>55</v>
      </c>
      <c r="E1472" s="175" t="s">
        <v>1055</v>
      </c>
      <c r="F1472" s="153" t="s">
        <v>1983</v>
      </c>
      <c r="G1472" s="131" t="s">
        <v>3046</v>
      </c>
      <c r="H1472" s="175" t="s">
        <v>292</v>
      </c>
      <c r="I1472" s="183" t="s">
        <v>3947</v>
      </c>
      <c r="J1472" s="173">
        <v>1</v>
      </c>
      <c r="K1472" s="326" t="s">
        <v>61</v>
      </c>
      <c r="L1472" s="339">
        <v>1</v>
      </c>
      <c r="M1472" s="183">
        <v>1182</v>
      </c>
      <c r="N1472" s="153">
        <v>1985</v>
      </c>
      <c r="P1472" s="163"/>
      <c r="R1472" s="153">
        <v>1980</v>
      </c>
      <c r="S1472" s="183" t="s">
        <v>62</v>
      </c>
      <c r="T1472" s="184"/>
      <c r="U1472" s="189"/>
      <c r="V1472" s="125"/>
      <c r="W1472" s="352" t="s">
        <v>3948</v>
      </c>
      <c r="X1472" s="216" t="s">
        <v>64</v>
      </c>
      <c r="Y1472" s="216" t="s">
        <v>292</v>
      </c>
      <c r="Z1472" s="129"/>
      <c r="AA1472" s="214">
        <v>34240</v>
      </c>
      <c r="AB1472" s="215">
        <v>34240</v>
      </c>
      <c r="AC1472" s="215">
        <v>34240</v>
      </c>
      <c r="AD1472" s="216"/>
      <c r="AE1472" s="173">
        <v>1992</v>
      </c>
      <c r="AF1472" s="173">
        <v>2</v>
      </c>
      <c r="AG1472" s="173">
        <v>1993</v>
      </c>
      <c r="AH1472" s="173">
        <v>1990</v>
      </c>
      <c r="AI1472" s="173"/>
      <c r="AJ1472" s="189"/>
      <c r="AK1472" s="173"/>
      <c r="AL1472" s="317"/>
      <c r="AM1472" s="175" t="s">
        <v>61</v>
      </c>
      <c r="AN1472" s="153" t="s">
        <v>81</v>
      </c>
      <c r="AO1472" s="153" t="s">
        <v>61</v>
      </c>
      <c r="AP1472" s="153" t="s">
        <v>81</v>
      </c>
      <c r="AQ1472" s="392" t="s">
        <v>81</v>
      </c>
      <c r="AS1472" s="153" t="s">
        <v>81</v>
      </c>
      <c r="AU1472" s="317" t="s">
        <v>3949</v>
      </c>
      <c r="AW1472" s="153">
        <f t="shared" ca="1" si="27"/>
        <v>41</v>
      </c>
    </row>
    <row r="1473" spans="1:49" ht="45" customHeight="1" x14ac:dyDescent="0.2">
      <c r="A1473" s="245"/>
      <c r="B1473" s="183" t="s">
        <v>55</v>
      </c>
      <c r="E1473" s="175" t="s">
        <v>91</v>
      </c>
      <c r="F1473" s="153" t="s">
        <v>698</v>
      </c>
      <c r="G1473" s="131" t="s">
        <v>2978</v>
      </c>
      <c r="H1473" s="175" t="s">
        <v>263</v>
      </c>
      <c r="I1473" s="183" t="s">
        <v>3950</v>
      </c>
      <c r="J1473" s="173">
        <v>1</v>
      </c>
      <c r="K1473" s="326" t="s">
        <v>61</v>
      </c>
      <c r="L1473" s="339">
        <v>1</v>
      </c>
      <c r="M1473" s="183">
        <v>1183</v>
      </c>
      <c r="N1473" s="153">
        <v>1985</v>
      </c>
      <c r="P1473" s="163"/>
      <c r="R1473" s="153">
        <v>1980</v>
      </c>
      <c r="S1473" s="183" t="s">
        <v>62</v>
      </c>
      <c r="T1473" s="184"/>
      <c r="U1473" s="189"/>
      <c r="V1473" s="125"/>
      <c r="W1473" s="352" t="s">
        <v>3951</v>
      </c>
      <c r="X1473" s="216" t="s">
        <v>64</v>
      </c>
      <c r="Y1473" s="216" t="s">
        <v>76</v>
      </c>
      <c r="Z1473" s="129" t="s">
        <v>266</v>
      </c>
      <c r="AA1473" s="214">
        <v>32064</v>
      </c>
      <c r="AB1473" s="215">
        <v>32064</v>
      </c>
      <c r="AC1473" s="215">
        <v>32064</v>
      </c>
      <c r="AD1473" s="216"/>
      <c r="AE1473" s="173">
        <v>1986</v>
      </c>
      <c r="AF1473" s="173">
        <v>122</v>
      </c>
      <c r="AG1473" s="173">
        <v>1987</v>
      </c>
      <c r="AH1473" s="173">
        <v>1980</v>
      </c>
      <c r="AI1473" s="173"/>
      <c r="AJ1473" s="189"/>
      <c r="AK1473" s="173"/>
      <c r="AL1473" s="317"/>
      <c r="AM1473" s="175" t="s">
        <v>67</v>
      </c>
      <c r="AQ1473" s="131"/>
      <c r="AU1473" s="317"/>
      <c r="AV1473" s="390"/>
      <c r="AW1473" s="153">
        <f t="shared" ca="1" si="27"/>
        <v>41</v>
      </c>
    </row>
    <row r="1474" spans="1:49" ht="45" customHeight="1" x14ac:dyDescent="0.2">
      <c r="A1474" s="245"/>
      <c r="B1474" s="183" t="s">
        <v>55</v>
      </c>
      <c r="C1474" s="136" t="s">
        <v>7911</v>
      </c>
      <c r="D1474" s="131" t="s">
        <v>3902</v>
      </c>
      <c r="E1474" s="175" t="s">
        <v>56</v>
      </c>
      <c r="F1474" s="153" t="s">
        <v>559</v>
      </c>
      <c r="G1474" s="131" t="s">
        <v>3903</v>
      </c>
      <c r="H1474" s="175" t="s">
        <v>487</v>
      </c>
      <c r="I1474" s="183" t="s">
        <v>3952</v>
      </c>
      <c r="J1474" s="173">
        <v>1</v>
      </c>
      <c r="K1474" s="326"/>
      <c r="L1474" s="339">
        <v>1</v>
      </c>
      <c r="M1474" s="183">
        <v>1184</v>
      </c>
      <c r="N1474" s="153">
        <v>1985</v>
      </c>
      <c r="O1474" s="216">
        <v>31236</v>
      </c>
      <c r="P1474" s="163" t="s">
        <v>3953</v>
      </c>
      <c r="Q1474" s="216">
        <v>31385</v>
      </c>
      <c r="R1474" s="153">
        <v>1980</v>
      </c>
      <c r="S1474" s="183" t="s">
        <v>243</v>
      </c>
      <c r="T1474" s="184"/>
      <c r="U1474" s="189"/>
      <c r="V1474" s="125"/>
      <c r="W1474" s="352" t="s">
        <v>70</v>
      </c>
      <c r="X1474" s="216" t="s">
        <v>64</v>
      </c>
      <c r="Y1474" s="216" t="s">
        <v>518</v>
      </c>
      <c r="Z1474" s="129"/>
      <c r="AA1474" s="214"/>
      <c r="AB1474" s="215"/>
      <c r="AC1474" s="215"/>
      <c r="AD1474" s="216"/>
      <c r="AI1474" s="173"/>
      <c r="AJ1474" s="216">
        <v>42173</v>
      </c>
      <c r="AK1474" s="173">
        <v>2010</v>
      </c>
      <c r="AL1474" s="317"/>
      <c r="AQ1474" s="131"/>
      <c r="AU1474" s="317"/>
      <c r="AV1474" s="390"/>
      <c r="AW1474" s="153">
        <f t="shared" ca="1" si="27"/>
        <v>41</v>
      </c>
    </row>
    <row r="1475" spans="1:49" ht="45" customHeight="1" x14ac:dyDescent="0.2">
      <c r="A1475" s="245"/>
      <c r="B1475" s="183" t="s">
        <v>55</v>
      </c>
      <c r="E1475" s="175" t="s">
        <v>91</v>
      </c>
      <c r="F1475" s="153" t="s">
        <v>187</v>
      </c>
      <c r="G1475" s="131" t="s">
        <v>2748</v>
      </c>
      <c r="H1475" s="175" t="s">
        <v>76</v>
      </c>
      <c r="I1475" s="183" t="s">
        <v>3954</v>
      </c>
      <c r="J1475" s="173">
        <v>1</v>
      </c>
      <c r="K1475" s="326" t="s">
        <v>61</v>
      </c>
      <c r="L1475" s="339">
        <v>1</v>
      </c>
      <c r="M1475" s="183">
        <v>1185</v>
      </c>
      <c r="N1475" s="153">
        <v>1985</v>
      </c>
      <c r="P1475" s="163"/>
      <c r="R1475" s="153">
        <v>1980</v>
      </c>
      <c r="S1475" s="183" t="s">
        <v>62</v>
      </c>
      <c r="T1475" s="184"/>
      <c r="U1475" s="189"/>
      <c r="V1475" s="125"/>
      <c r="W1475" s="352" t="s">
        <v>3955</v>
      </c>
      <c r="X1475" s="231" t="s">
        <v>64</v>
      </c>
      <c r="Y1475" s="231" t="s">
        <v>76</v>
      </c>
      <c r="Z1475" s="130"/>
      <c r="AA1475" s="214"/>
      <c r="AB1475" s="215">
        <v>32723</v>
      </c>
      <c r="AC1475" s="215">
        <v>32723</v>
      </c>
      <c r="AD1475" s="216"/>
      <c r="AE1475" s="173">
        <v>1986</v>
      </c>
      <c r="AF1475" s="173">
        <v>124</v>
      </c>
      <c r="AG1475" s="173">
        <v>1989</v>
      </c>
      <c r="AH1475" s="173">
        <v>1980</v>
      </c>
      <c r="AI1475" s="173"/>
      <c r="AJ1475" s="189"/>
      <c r="AK1475" s="173"/>
      <c r="AL1475" s="317"/>
      <c r="AS1475" s="153" t="s">
        <v>81</v>
      </c>
      <c r="AT1475" s="153">
        <v>1994</v>
      </c>
      <c r="AU1475" s="131" t="s">
        <v>3956</v>
      </c>
      <c r="AV1475" s="435"/>
      <c r="AW1475" s="153">
        <f t="shared" ca="1" si="27"/>
        <v>41</v>
      </c>
    </row>
    <row r="1476" spans="1:49" ht="45" customHeight="1" x14ac:dyDescent="0.2">
      <c r="A1476" s="245"/>
      <c r="B1476" s="183" t="s">
        <v>55</v>
      </c>
      <c r="E1476" s="175" t="s">
        <v>91</v>
      </c>
      <c r="F1476" s="153" t="s">
        <v>92</v>
      </c>
      <c r="G1476" s="131" t="s">
        <v>93</v>
      </c>
      <c r="H1476" s="175" t="s">
        <v>65</v>
      </c>
      <c r="I1476" s="183" t="s">
        <v>3957</v>
      </c>
      <c r="J1476" s="173">
        <v>1</v>
      </c>
      <c r="K1476" s="326" t="s">
        <v>61</v>
      </c>
      <c r="L1476" s="339">
        <v>1</v>
      </c>
      <c r="M1476" s="183">
        <v>1186</v>
      </c>
      <c r="N1476" s="153">
        <v>1985</v>
      </c>
      <c r="P1476" s="163"/>
      <c r="R1476" s="153">
        <v>1980</v>
      </c>
      <c r="S1476" s="183" t="s">
        <v>62</v>
      </c>
      <c r="T1476" s="184"/>
      <c r="U1476" s="189"/>
      <c r="V1476" s="125"/>
      <c r="W1476" s="352" t="s">
        <v>3958</v>
      </c>
      <c r="X1476" s="216" t="s">
        <v>64</v>
      </c>
      <c r="Y1476" s="216" t="s">
        <v>65</v>
      </c>
      <c r="Z1476" s="129"/>
      <c r="AA1476" s="214"/>
      <c r="AB1476" s="215">
        <v>31638</v>
      </c>
      <c r="AC1476" s="215">
        <v>31638</v>
      </c>
      <c r="AD1476" s="216"/>
      <c r="AE1476" s="173">
        <v>1986</v>
      </c>
      <c r="AF1476" s="173">
        <v>120</v>
      </c>
      <c r="AG1476" s="173">
        <v>1986</v>
      </c>
      <c r="AH1476" s="173">
        <v>1980</v>
      </c>
      <c r="AI1476" s="173"/>
      <c r="AJ1476" s="189"/>
      <c r="AK1476" s="173"/>
      <c r="AL1476" s="317"/>
      <c r="AM1476" s="175" t="s">
        <v>67</v>
      </c>
      <c r="AQ1476" s="131"/>
      <c r="AV1476" s="390"/>
      <c r="AW1476" s="153">
        <f t="shared" ca="1" si="27"/>
        <v>41</v>
      </c>
    </row>
    <row r="1477" spans="1:49" ht="45" customHeight="1" collapsed="1" x14ac:dyDescent="0.2">
      <c r="A1477" s="245"/>
      <c r="B1477" s="183" t="s">
        <v>55</v>
      </c>
      <c r="E1477" s="175" t="s">
        <v>1055</v>
      </c>
      <c r="F1477" s="153" t="s">
        <v>2103</v>
      </c>
      <c r="G1477" s="131" t="s">
        <v>2104</v>
      </c>
      <c r="H1477" s="175" t="s">
        <v>379</v>
      </c>
      <c r="I1477" s="183" t="s">
        <v>3959</v>
      </c>
      <c r="J1477" s="173">
        <v>1</v>
      </c>
      <c r="K1477" s="326" t="s">
        <v>61</v>
      </c>
      <c r="L1477" s="339">
        <v>1</v>
      </c>
      <c r="M1477" s="183">
        <v>1187</v>
      </c>
      <c r="N1477" s="153">
        <v>1985</v>
      </c>
      <c r="P1477" s="163"/>
      <c r="R1477" s="153">
        <v>1980</v>
      </c>
      <c r="S1477" s="183" t="s">
        <v>62</v>
      </c>
      <c r="T1477" s="184"/>
      <c r="U1477" s="189"/>
      <c r="V1477" s="125"/>
      <c r="W1477" s="352" t="s">
        <v>3960</v>
      </c>
      <c r="X1477" s="216" t="s">
        <v>99</v>
      </c>
      <c r="Y1477" s="216" t="s">
        <v>382</v>
      </c>
      <c r="Z1477" s="129"/>
      <c r="AA1477" s="214"/>
      <c r="AB1477" s="215">
        <v>31638</v>
      </c>
      <c r="AC1477" s="215"/>
      <c r="AD1477" s="153"/>
      <c r="AE1477" s="173">
        <v>1986</v>
      </c>
      <c r="AF1477" s="173">
        <v>119</v>
      </c>
      <c r="AG1477" s="173">
        <v>1986</v>
      </c>
      <c r="AH1477" s="173">
        <v>1980</v>
      </c>
      <c r="AI1477" s="173"/>
      <c r="AJ1477" s="189"/>
      <c r="AK1477" s="173"/>
      <c r="AL1477" s="317"/>
      <c r="AM1477" s="175" t="s">
        <v>67</v>
      </c>
      <c r="AO1477" s="153" t="s">
        <v>67</v>
      </c>
      <c r="AQ1477" s="131"/>
      <c r="AU1477" s="317"/>
      <c r="AV1477" s="390"/>
      <c r="AW1477" s="153">
        <f t="shared" ca="1" si="27"/>
        <v>41</v>
      </c>
    </row>
    <row r="1478" spans="1:49" ht="45" customHeight="1" x14ac:dyDescent="0.2">
      <c r="A1478" s="307"/>
      <c r="B1478" s="183" t="s">
        <v>198</v>
      </c>
      <c r="C1478" s="141" t="s">
        <v>3961</v>
      </c>
      <c r="D1478" s="155" t="s">
        <v>3962</v>
      </c>
      <c r="E1478" s="175" t="s">
        <v>91</v>
      </c>
      <c r="F1478" s="153" t="s">
        <v>187</v>
      </c>
      <c r="G1478" s="131" t="s">
        <v>3963</v>
      </c>
      <c r="H1478" s="175" t="s">
        <v>263</v>
      </c>
      <c r="I1478" s="183" t="s">
        <v>3964</v>
      </c>
      <c r="J1478" s="173">
        <v>1</v>
      </c>
      <c r="K1478" s="331"/>
      <c r="L1478" s="339">
        <v>1</v>
      </c>
      <c r="M1478" s="183">
        <v>1188</v>
      </c>
      <c r="N1478" s="153">
        <v>1986</v>
      </c>
      <c r="P1478" s="163"/>
      <c r="R1478" s="153">
        <v>1980</v>
      </c>
      <c r="S1478" s="183" t="s">
        <v>288</v>
      </c>
      <c r="T1478" s="184"/>
      <c r="U1478" s="189"/>
      <c r="V1478" s="125"/>
      <c r="W1478" s="255" t="s">
        <v>70</v>
      </c>
      <c r="X1478" s="216" t="s">
        <v>64</v>
      </c>
      <c r="Y1478" s="216" t="s">
        <v>76</v>
      </c>
      <c r="Z1478" s="129" t="s">
        <v>266</v>
      </c>
      <c r="AA1478" s="224"/>
      <c r="AB1478" s="225"/>
      <c r="AC1478" s="225"/>
      <c r="AD1478" s="167"/>
      <c r="AE1478" s="227"/>
      <c r="AG1478" s="227"/>
      <c r="AH1478" s="227"/>
      <c r="AI1478" s="227"/>
      <c r="AJ1478" s="232"/>
      <c r="AK1478" s="227"/>
      <c r="AL1478" s="317"/>
      <c r="AO1478" s="167"/>
      <c r="AP1478" s="167"/>
      <c r="AQ1478" s="155"/>
      <c r="AR1478" s="234"/>
      <c r="AS1478" s="167"/>
      <c r="AT1478" s="167"/>
      <c r="AU1478" s="322"/>
      <c r="AV1478" s="394"/>
      <c r="AW1478" s="153">
        <f t="shared" ca="1" si="27"/>
        <v>40</v>
      </c>
    </row>
    <row r="1479" spans="1:49" ht="45" customHeight="1" x14ac:dyDescent="0.2">
      <c r="A1479" s="245"/>
      <c r="B1479" s="183" t="s">
        <v>55</v>
      </c>
      <c r="C1479" s="136" t="s">
        <v>3965</v>
      </c>
      <c r="D1479" s="131" t="s">
        <v>3966</v>
      </c>
      <c r="E1479" s="175" t="s">
        <v>91</v>
      </c>
      <c r="F1479" s="153" t="s">
        <v>187</v>
      </c>
      <c r="G1479" s="131" t="s">
        <v>3967</v>
      </c>
      <c r="H1479" s="175" t="s">
        <v>503</v>
      </c>
      <c r="I1479" s="183" t="s">
        <v>3968</v>
      </c>
      <c r="J1479" s="173">
        <v>1</v>
      </c>
      <c r="K1479" s="327"/>
      <c r="L1479" s="339">
        <v>1</v>
      </c>
      <c r="M1479" s="183">
        <v>1189</v>
      </c>
      <c r="N1479" s="153">
        <v>1986</v>
      </c>
      <c r="P1479" s="163"/>
      <c r="R1479" s="153">
        <v>1980</v>
      </c>
      <c r="S1479" s="183" t="s">
        <v>243</v>
      </c>
      <c r="T1479" s="184"/>
      <c r="U1479" s="189"/>
      <c r="V1479" s="125"/>
      <c r="W1479" s="352" t="s">
        <v>70</v>
      </c>
      <c r="X1479" s="216" t="s">
        <v>499</v>
      </c>
      <c r="Y1479" s="216" t="s">
        <v>506</v>
      </c>
      <c r="Z1479" s="129"/>
      <c r="AA1479" s="214"/>
      <c r="AB1479" s="215"/>
      <c r="AC1479" s="215"/>
      <c r="AD1479" s="153"/>
      <c r="AI1479" s="173"/>
      <c r="AK1479" s="173"/>
      <c r="AL1479" s="317"/>
      <c r="AQ1479" s="131"/>
      <c r="AU1479" s="317"/>
      <c r="AV1479" s="390"/>
      <c r="AW1479" s="153">
        <f t="shared" ca="1" si="27"/>
        <v>40</v>
      </c>
    </row>
    <row r="1480" spans="1:49" ht="45" customHeight="1" x14ac:dyDescent="0.2">
      <c r="A1480" s="245"/>
      <c r="B1480" s="183" t="s">
        <v>55</v>
      </c>
      <c r="C1480" s="136" t="s">
        <v>3969</v>
      </c>
      <c r="D1480" s="131" t="s">
        <v>3970</v>
      </c>
      <c r="E1480" s="175" t="s">
        <v>91</v>
      </c>
      <c r="F1480" s="153" t="s">
        <v>698</v>
      </c>
      <c r="G1480" s="131" t="s">
        <v>3971</v>
      </c>
      <c r="H1480" s="175" t="s">
        <v>65</v>
      </c>
      <c r="I1480" s="183" t="s">
        <v>3972</v>
      </c>
      <c r="J1480" s="173">
        <v>1</v>
      </c>
      <c r="K1480" s="327"/>
      <c r="L1480" s="339">
        <v>1</v>
      </c>
      <c r="M1480" s="183">
        <v>1190</v>
      </c>
      <c r="N1480" s="153">
        <v>1986</v>
      </c>
      <c r="P1480" s="163"/>
      <c r="R1480" s="153">
        <v>1980</v>
      </c>
      <c r="S1480" s="183" t="s">
        <v>243</v>
      </c>
      <c r="T1480" s="184"/>
      <c r="U1480" s="189"/>
      <c r="V1480" s="125"/>
      <c r="W1480" s="352" t="s">
        <v>70</v>
      </c>
      <c r="X1480" s="216" t="s">
        <v>64</v>
      </c>
      <c r="Y1480" s="216" t="s">
        <v>65</v>
      </c>
      <c r="Z1480" s="129"/>
      <c r="AA1480" s="214"/>
      <c r="AB1480" s="215"/>
      <c r="AC1480" s="215"/>
      <c r="AD1480" s="153"/>
      <c r="AI1480" s="173"/>
      <c r="AJ1480" s="216">
        <v>43515</v>
      </c>
      <c r="AK1480" s="173">
        <v>2010</v>
      </c>
      <c r="AL1480" s="317"/>
      <c r="AQ1480" s="131"/>
      <c r="AU1480" s="317"/>
      <c r="AV1480" s="390"/>
      <c r="AW1480" s="153">
        <f t="shared" ca="1" si="27"/>
        <v>40</v>
      </c>
    </row>
    <row r="1481" spans="1:49" ht="45" customHeight="1" collapsed="1" x14ac:dyDescent="0.2">
      <c r="A1481" s="245"/>
      <c r="B1481" s="183" t="s">
        <v>55</v>
      </c>
      <c r="E1481" s="175" t="s">
        <v>91</v>
      </c>
      <c r="F1481" s="153" t="s">
        <v>187</v>
      </c>
      <c r="G1481" s="131" t="s">
        <v>2485</v>
      </c>
      <c r="H1481" s="175" t="s">
        <v>59</v>
      </c>
      <c r="I1481" s="183" t="s">
        <v>3973</v>
      </c>
      <c r="J1481" s="173">
        <v>1</v>
      </c>
      <c r="K1481" s="326" t="s">
        <v>61</v>
      </c>
      <c r="L1481" s="339">
        <v>1</v>
      </c>
      <c r="M1481" s="183">
        <v>1191</v>
      </c>
      <c r="N1481" s="153">
        <v>1986</v>
      </c>
      <c r="P1481" s="163"/>
      <c r="R1481" s="153">
        <v>1980</v>
      </c>
      <c r="S1481" s="183" t="s">
        <v>62</v>
      </c>
      <c r="T1481" s="184"/>
      <c r="U1481" s="189"/>
      <c r="V1481" s="125"/>
      <c r="W1481" s="352" t="s">
        <v>3974</v>
      </c>
      <c r="X1481" s="216" t="s">
        <v>64</v>
      </c>
      <c r="Y1481" s="216" t="s">
        <v>65</v>
      </c>
      <c r="Z1481" s="129" t="s">
        <v>66</v>
      </c>
      <c r="AA1481" s="214"/>
      <c r="AB1481" s="215">
        <v>32307</v>
      </c>
      <c r="AC1481" s="215">
        <v>32307</v>
      </c>
      <c r="AD1481" s="216"/>
      <c r="AE1481" s="173">
        <v>1986</v>
      </c>
      <c r="AF1481" s="173">
        <v>125</v>
      </c>
      <c r="AG1481" s="173">
        <v>1988</v>
      </c>
      <c r="AH1481" s="173">
        <v>1980</v>
      </c>
      <c r="AI1481" s="173"/>
      <c r="AJ1481" s="189"/>
      <c r="AK1481" s="173"/>
      <c r="AL1481" s="317"/>
      <c r="AM1481" s="175" t="s">
        <v>67</v>
      </c>
      <c r="AQ1481" s="131"/>
      <c r="AU1481" s="317" t="s">
        <v>2491</v>
      </c>
      <c r="AV1481" s="390"/>
      <c r="AW1481" s="153">
        <f t="shared" ca="1" si="27"/>
        <v>40</v>
      </c>
    </row>
    <row r="1482" spans="1:49" ht="45" customHeight="1" x14ac:dyDescent="0.2">
      <c r="A1482" s="245"/>
      <c r="B1482" s="183" t="s">
        <v>55</v>
      </c>
      <c r="E1482" s="175" t="s">
        <v>688</v>
      </c>
      <c r="F1482" s="153" t="s">
        <v>2430</v>
      </c>
      <c r="G1482" s="131" t="s">
        <v>2431</v>
      </c>
      <c r="H1482" s="175" t="s">
        <v>76</v>
      </c>
      <c r="I1482" s="183" t="s">
        <v>3975</v>
      </c>
      <c r="J1482" s="173">
        <v>1</v>
      </c>
      <c r="K1482" s="326" t="s">
        <v>61</v>
      </c>
      <c r="L1482" s="339">
        <v>1</v>
      </c>
      <c r="M1482" s="183">
        <v>1192</v>
      </c>
      <c r="N1482" s="153">
        <v>1986</v>
      </c>
      <c r="P1482" s="163"/>
      <c r="R1482" s="153">
        <v>1980</v>
      </c>
      <c r="S1482" s="183" t="s">
        <v>62</v>
      </c>
      <c r="T1482" s="184"/>
      <c r="U1482" s="189"/>
      <c r="V1482" s="125"/>
      <c r="W1482" s="352" t="s">
        <v>3976</v>
      </c>
      <c r="X1482" s="216" t="s">
        <v>64</v>
      </c>
      <c r="Y1482" s="216" t="s">
        <v>76</v>
      </c>
      <c r="Z1482" s="129"/>
      <c r="AA1482" s="214">
        <v>32064</v>
      </c>
      <c r="AB1482" s="215"/>
      <c r="AC1482" s="215">
        <v>32064</v>
      </c>
      <c r="AD1482" s="216"/>
      <c r="AE1482" s="173">
        <v>1986</v>
      </c>
      <c r="AF1482" s="173">
        <v>124</v>
      </c>
      <c r="AG1482" s="173">
        <v>1987</v>
      </c>
      <c r="AH1482" s="173">
        <v>1980</v>
      </c>
      <c r="AI1482" s="173"/>
      <c r="AJ1482" s="189"/>
      <c r="AK1482" s="173"/>
      <c r="AL1482" s="317"/>
      <c r="AM1482" s="175" t="s">
        <v>61</v>
      </c>
      <c r="AN1482" s="153" t="s">
        <v>81</v>
      </c>
      <c r="AO1482" s="153" t="s">
        <v>67</v>
      </c>
      <c r="AP1482" s="153" t="s">
        <v>81</v>
      </c>
      <c r="AQ1482" s="131" t="s">
        <v>81</v>
      </c>
      <c r="AU1482" s="317"/>
      <c r="AV1482" s="390"/>
      <c r="AW1482" s="153">
        <f t="shared" ca="1" si="27"/>
        <v>40</v>
      </c>
    </row>
    <row r="1483" spans="1:49" ht="45" customHeight="1" outlineLevel="1" x14ac:dyDescent="0.2">
      <c r="A1483" s="245">
        <v>42465</v>
      </c>
      <c r="B1483" s="183" t="s">
        <v>198</v>
      </c>
      <c r="C1483" s="136" t="s">
        <v>3977</v>
      </c>
      <c r="D1483" s="131" t="s">
        <v>3978</v>
      </c>
      <c r="E1483" s="175" t="s">
        <v>71</v>
      </c>
      <c r="F1483" s="153" t="s">
        <v>224</v>
      </c>
      <c r="G1483" s="131" t="s">
        <v>228</v>
      </c>
      <c r="H1483" s="175" t="s">
        <v>503</v>
      </c>
      <c r="I1483" s="183" t="s">
        <v>3979</v>
      </c>
      <c r="J1483" s="173">
        <v>1</v>
      </c>
      <c r="K1483" s="326" t="s">
        <v>1717</v>
      </c>
      <c r="L1483" s="339">
        <v>1</v>
      </c>
      <c r="M1483" s="183">
        <v>1193</v>
      </c>
      <c r="N1483" s="153">
        <v>1986</v>
      </c>
      <c r="O1483" s="216">
        <v>31436</v>
      </c>
      <c r="P1483" s="163" t="s">
        <v>3980</v>
      </c>
      <c r="Q1483" s="216">
        <v>31482</v>
      </c>
      <c r="R1483" s="153">
        <v>1980</v>
      </c>
      <c r="S1483" s="183" t="s">
        <v>1718</v>
      </c>
      <c r="T1483" s="184" t="s">
        <v>982</v>
      </c>
      <c r="U1483" s="189"/>
      <c r="V1483" s="422">
        <v>40627</v>
      </c>
      <c r="W1483" s="352" t="s">
        <v>3981</v>
      </c>
      <c r="X1483" s="216" t="s">
        <v>499</v>
      </c>
      <c r="Y1483" s="216" t="s">
        <v>506</v>
      </c>
      <c r="Z1483" s="129"/>
      <c r="AA1483" s="214"/>
      <c r="AB1483" s="215"/>
      <c r="AC1483" s="215"/>
      <c r="AD1483" s="216"/>
      <c r="AI1483" s="173"/>
      <c r="AJ1483" s="189"/>
      <c r="AK1483" s="173"/>
      <c r="AL1483" s="317"/>
      <c r="AQ1483" s="131"/>
      <c r="AU1483" s="317"/>
      <c r="AV1483" s="390"/>
      <c r="AW1483" s="153">
        <f t="shared" ca="1" si="27"/>
        <v>40</v>
      </c>
    </row>
    <row r="1484" spans="1:49" ht="45" customHeight="1" x14ac:dyDescent="0.2">
      <c r="A1484" s="245">
        <v>43810</v>
      </c>
      <c r="B1484" s="183" t="s">
        <v>55</v>
      </c>
      <c r="C1484" s="136" t="s">
        <v>3982</v>
      </c>
      <c r="D1484" s="131" t="s">
        <v>3983</v>
      </c>
      <c r="E1484" s="175" t="s">
        <v>91</v>
      </c>
      <c r="F1484" s="153" t="s">
        <v>92</v>
      </c>
      <c r="G1484" s="131" t="s">
        <v>93</v>
      </c>
      <c r="H1484" s="175" t="s">
        <v>65</v>
      </c>
      <c r="I1484" s="183" t="s">
        <v>3984</v>
      </c>
      <c r="J1484" s="173">
        <v>1</v>
      </c>
      <c r="K1484" s="326"/>
      <c r="L1484" s="339">
        <v>1</v>
      </c>
      <c r="M1484" s="183">
        <v>1194</v>
      </c>
      <c r="N1484" s="153">
        <v>1986</v>
      </c>
      <c r="O1484" s="216">
        <v>31467</v>
      </c>
      <c r="P1484" s="163" t="s">
        <v>3985</v>
      </c>
      <c r="R1484" s="153">
        <v>1980</v>
      </c>
      <c r="S1484" s="183" t="s">
        <v>243</v>
      </c>
      <c r="T1484" s="184" t="s">
        <v>1116</v>
      </c>
      <c r="U1484" s="216">
        <v>44014</v>
      </c>
      <c r="V1484" s="125"/>
      <c r="W1484" s="352" t="s">
        <v>70</v>
      </c>
      <c r="X1484" s="216" t="s">
        <v>64</v>
      </c>
      <c r="Y1484" s="216" t="s">
        <v>65</v>
      </c>
      <c r="Z1484" s="129"/>
      <c r="AA1484" s="214"/>
      <c r="AB1484" s="215"/>
      <c r="AC1484" s="215"/>
      <c r="AD1484" s="216"/>
      <c r="AI1484" s="173"/>
      <c r="AJ1484" s="216">
        <v>44014</v>
      </c>
      <c r="AK1484" s="173">
        <v>2020</v>
      </c>
      <c r="AL1484" s="317"/>
      <c r="AQ1484" s="131"/>
      <c r="AV1484" s="390"/>
      <c r="AW1484" s="153">
        <f t="shared" ca="1" si="27"/>
        <v>40</v>
      </c>
    </row>
    <row r="1485" spans="1:49" ht="45" customHeight="1" outlineLevel="1" x14ac:dyDescent="0.2">
      <c r="A1485" s="245"/>
      <c r="B1485" s="183" t="s">
        <v>55</v>
      </c>
      <c r="E1485" s="175" t="s">
        <v>91</v>
      </c>
      <c r="F1485" s="153" t="s">
        <v>92</v>
      </c>
      <c r="G1485" s="131" t="s">
        <v>837</v>
      </c>
      <c r="H1485" s="175" t="s">
        <v>65</v>
      </c>
      <c r="I1485" s="183" t="s">
        <v>3986</v>
      </c>
      <c r="J1485" s="173">
        <v>1</v>
      </c>
      <c r="K1485" s="326" t="s">
        <v>61</v>
      </c>
      <c r="L1485" s="339">
        <v>1</v>
      </c>
      <c r="M1485" s="183">
        <v>1195</v>
      </c>
      <c r="N1485" s="153">
        <v>1986</v>
      </c>
      <c r="P1485" s="163"/>
      <c r="R1485" s="153">
        <v>1980</v>
      </c>
      <c r="S1485" s="183" t="s">
        <v>62</v>
      </c>
      <c r="T1485" s="184"/>
      <c r="U1485" s="189"/>
      <c r="V1485" s="125"/>
      <c r="W1485" s="352" t="s">
        <v>3987</v>
      </c>
      <c r="X1485" s="216" t="s">
        <v>64</v>
      </c>
      <c r="Y1485" s="216" t="s">
        <v>65</v>
      </c>
      <c r="Z1485" s="129"/>
      <c r="AA1485" s="214"/>
      <c r="AB1485" s="215">
        <v>31959</v>
      </c>
      <c r="AC1485" s="215"/>
      <c r="AD1485" s="153"/>
      <c r="AE1485" s="173">
        <v>1986</v>
      </c>
      <c r="AF1485" s="173">
        <v>122</v>
      </c>
      <c r="AG1485" s="173">
        <v>1987</v>
      </c>
      <c r="AH1485" s="173">
        <v>1980</v>
      </c>
      <c r="AJ1485" s="189"/>
      <c r="AL1485" s="317"/>
      <c r="AM1485" s="175" t="s">
        <v>67</v>
      </c>
      <c r="AO1485" s="153" t="s">
        <v>108</v>
      </c>
      <c r="AP1485" s="153" t="s">
        <v>112</v>
      </c>
      <c r="AQ1485" s="131" t="s">
        <v>112</v>
      </c>
      <c r="AT1485" s="153">
        <v>1996</v>
      </c>
      <c r="AU1485" s="317" t="s">
        <v>3988</v>
      </c>
      <c r="AV1485" s="390"/>
      <c r="AW1485" s="153">
        <f t="shared" ca="1" si="27"/>
        <v>40</v>
      </c>
    </row>
    <row r="1486" spans="1:49" ht="45" customHeight="1" x14ac:dyDescent="0.2">
      <c r="A1486" s="245"/>
      <c r="B1486" s="183" t="s">
        <v>198</v>
      </c>
      <c r="C1486" s="136" t="s">
        <v>3879</v>
      </c>
      <c r="D1486" s="131" t="s">
        <v>3989</v>
      </c>
      <c r="E1486" s="175" t="s">
        <v>91</v>
      </c>
      <c r="F1486" s="153" t="s">
        <v>187</v>
      </c>
      <c r="G1486" s="131" t="s">
        <v>3990</v>
      </c>
      <c r="H1486" s="175" t="s">
        <v>503</v>
      </c>
      <c r="I1486" s="183" t="s">
        <v>3991</v>
      </c>
      <c r="J1486" s="173">
        <v>1</v>
      </c>
      <c r="K1486" s="327"/>
      <c r="L1486" s="339">
        <v>1</v>
      </c>
      <c r="M1486" s="183">
        <v>1196</v>
      </c>
      <c r="N1486" s="153">
        <v>1986</v>
      </c>
      <c r="P1486" s="163"/>
      <c r="R1486" s="153">
        <v>1980</v>
      </c>
      <c r="S1486" s="183" t="s">
        <v>288</v>
      </c>
      <c r="T1486" s="184"/>
      <c r="U1486" s="189"/>
      <c r="V1486" s="125"/>
      <c r="W1486" s="255" t="s">
        <v>70</v>
      </c>
      <c r="X1486" s="216" t="s">
        <v>499</v>
      </c>
      <c r="Y1486" s="216" t="s">
        <v>506</v>
      </c>
      <c r="Z1486" s="129"/>
      <c r="AA1486" s="214"/>
      <c r="AB1486" s="215"/>
      <c r="AC1486" s="215"/>
      <c r="AD1486" s="153"/>
      <c r="AI1486" s="173"/>
      <c r="AJ1486" s="189"/>
      <c r="AK1486" s="173"/>
      <c r="AL1486" s="317"/>
      <c r="AQ1486" s="131"/>
      <c r="AU1486" s="317"/>
      <c r="AV1486" s="390"/>
      <c r="AW1486" s="153">
        <f t="shared" ca="1" si="27"/>
        <v>40</v>
      </c>
    </row>
    <row r="1487" spans="1:49" ht="45" customHeight="1" x14ac:dyDescent="0.2">
      <c r="A1487" s="245"/>
      <c r="B1487" s="183" t="s">
        <v>55</v>
      </c>
      <c r="C1487" s="136" t="s">
        <v>3992</v>
      </c>
      <c r="E1487" s="175" t="s">
        <v>91</v>
      </c>
      <c r="F1487" s="153" t="s">
        <v>92</v>
      </c>
      <c r="G1487" s="131" t="s">
        <v>786</v>
      </c>
      <c r="H1487" s="175" t="s">
        <v>65</v>
      </c>
      <c r="I1487" s="183" t="s">
        <v>3993</v>
      </c>
      <c r="J1487" s="173">
        <v>1</v>
      </c>
      <c r="K1487" s="327"/>
      <c r="L1487" s="339">
        <v>1</v>
      </c>
      <c r="M1487" s="183">
        <v>1197</v>
      </c>
      <c r="N1487" s="153">
        <v>1986</v>
      </c>
      <c r="P1487" s="163"/>
      <c r="R1487" s="153">
        <v>1980</v>
      </c>
      <c r="S1487" s="183" t="s">
        <v>243</v>
      </c>
      <c r="T1487" s="184"/>
      <c r="U1487" s="189"/>
      <c r="V1487" s="125"/>
      <c r="W1487" s="352" t="s">
        <v>70</v>
      </c>
      <c r="X1487" s="216" t="s">
        <v>64</v>
      </c>
      <c r="Y1487" s="216" t="s">
        <v>65</v>
      </c>
      <c r="Z1487" s="129"/>
      <c r="AA1487" s="214"/>
      <c r="AB1487" s="215"/>
      <c r="AC1487" s="215"/>
      <c r="AD1487" s="153"/>
      <c r="AI1487" s="173"/>
      <c r="AJ1487" s="237">
        <v>31526</v>
      </c>
      <c r="AK1487" s="173">
        <v>1980</v>
      </c>
      <c r="AL1487" s="317"/>
      <c r="AQ1487" s="131"/>
      <c r="AU1487" s="317"/>
      <c r="AV1487" s="390"/>
      <c r="AW1487" s="153">
        <f t="shared" ca="1" si="27"/>
        <v>40</v>
      </c>
    </row>
    <row r="1488" spans="1:49" ht="45" customHeight="1" x14ac:dyDescent="0.2">
      <c r="A1488" s="245"/>
      <c r="B1488" s="183" t="s">
        <v>55</v>
      </c>
      <c r="C1488" s="136" t="s">
        <v>3994</v>
      </c>
      <c r="D1488" s="131" t="s">
        <v>3995</v>
      </c>
      <c r="E1488" s="175" t="s">
        <v>91</v>
      </c>
      <c r="F1488" s="153" t="s">
        <v>698</v>
      </c>
      <c r="G1488" s="131" t="s">
        <v>3996</v>
      </c>
      <c r="H1488" s="175" t="s">
        <v>65</v>
      </c>
      <c r="I1488" s="183" t="s">
        <v>3997</v>
      </c>
      <c r="J1488" s="173">
        <v>1</v>
      </c>
      <c r="K1488" s="327"/>
      <c r="L1488" s="339">
        <v>1</v>
      </c>
      <c r="M1488" s="183">
        <v>1198</v>
      </c>
      <c r="N1488" s="153">
        <v>1986</v>
      </c>
      <c r="P1488" s="163"/>
      <c r="R1488" s="153">
        <v>1980</v>
      </c>
      <c r="S1488" s="183" t="s">
        <v>243</v>
      </c>
      <c r="T1488" s="184"/>
      <c r="U1488" s="189">
        <v>43454</v>
      </c>
      <c r="V1488" s="125"/>
      <c r="W1488" s="352" t="s">
        <v>70</v>
      </c>
      <c r="X1488" s="216" t="s">
        <v>64</v>
      </c>
      <c r="Y1488" s="216" t="s">
        <v>65</v>
      </c>
      <c r="Z1488" s="129"/>
      <c r="AA1488" s="214"/>
      <c r="AB1488" s="215"/>
      <c r="AC1488" s="215"/>
      <c r="AD1488" s="153"/>
      <c r="AI1488" s="173"/>
      <c r="AK1488" s="173"/>
      <c r="AL1488" s="317"/>
      <c r="AQ1488" s="131"/>
      <c r="AU1488" s="317"/>
      <c r="AV1488" s="390"/>
      <c r="AW1488" s="153">
        <f t="shared" ca="1" si="27"/>
        <v>40</v>
      </c>
    </row>
    <row r="1489" spans="1:49" ht="45" customHeight="1" collapsed="1" x14ac:dyDescent="0.2">
      <c r="A1489" s="245">
        <v>43550</v>
      </c>
      <c r="B1489" s="183" t="s">
        <v>55</v>
      </c>
      <c r="C1489" s="136" t="s">
        <v>3998</v>
      </c>
      <c r="D1489" s="131" t="s">
        <v>3999</v>
      </c>
      <c r="E1489" s="175" t="s">
        <v>91</v>
      </c>
      <c r="F1489" s="153" t="s">
        <v>92</v>
      </c>
      <c r="G1489" s="131" t="s">
        <v>93</v>
      </c>
      <c r="H1489" s="175" t="s">
        <v>496</v>
      </c>
      <c r="I1489" s="183" t="s">
        <v>4000</v>
      </c>
      <c r="J1489" s="173">
        <v>1</v>
      </c>
      <c r="K1489" s="327"/>
      <c r="L1489" s="339">
        <v>1</v>
      </c>
      <c r="M1489" s="183">
        <v>1199</v>
      </c>
      <c r="N1489" s="153">
        <v>1986</v>
      </c>
      <c r="P1489" s="163"/>
      <c r="R1489" s="153">
        <v>1980</v>
      </c>
      <c r="S1489" s="183" t="s">
        <v>243</v>
      </c>
      <c r="T1489" s="185" t="s">
        <v>982</v>
      </c>
      <c r="V1489" s="125"/>
      <c r="W1489" s="352" t="s">
        <v>70</v>
      </c>
      <c r="X1489" s="216" t="s">
        <v>64</v>
      </c>
      <c r="Y1489" s="216" t="s">
        <v>496</v>
      </c>
      <c r="Z1489" s="129"/>
      <c r="AA1489" s="214"/>
      <c r="AB1489" s="215"/>
      <c r="AC1489" s="215"/>
      <c r="AD1489" s="153"/>
      <c r="AI1489" s="173"/>
      <c r="AJ1489" s="216">
        <v>44487</v>
      </c>
      <c r="AK1489" s="173">
        <v>2020</v>
      </c>
      <c r="AL1489" s="317"/>
      <c r="AQ1489" s="131"/>
      <c r="AV1489" s="390"/>
      <c r="AW1489" s="153">
        <f t="shared" ref="AW1489:AW1552" ca="1" si="28">IF(N1489&lt;&gt;0,(YEAR( TODAY())-N1489),(""))</f>
        <v>40</v>
      </c>
    </row>
    <row r="1490" spans="1:49" ht="45" customHeight="1" x14ac:dyDescent="0.2">
      <c r="A1490" s="245">
        <v>44715</v>
      </c>
      <c r="B1490" s="183" t="s">
        <v>2051</v>
      </c>
      <c r="D1490" s="165" t="s">
        <v>4001</v>
      </c>
      <c r="E1490" s="175" t="s">
        <v>91</v>
      </c>
      <c r="F1490" s="153" t="s">
        <v>92</v>
      </c>
      <c r="G1490" s="131" t="s">
        <v>4002</v>
      </c>
      <c r="H1490" s="175" t="s">
        <v>65</v>
      </c>
      <c r="I1490" s="183" t="s">
        <v>4003</v>
      </c>
      <c r="J1490" s="173">
        <v>1</v>
      </c>
      <c r="K1490" s="327"/>
      <c r="L1490" s="339">
        <v>1</v>
      </c>
      <c r="M1490" s="183">
        <v>1200</v>
      </c>
      <c r="N1490" s="153">
        <v>1986</v>
      </c>
      <c r="P1490" s="163"/>
      <c r="R1490" s="153">
        <v>1980</v>
      </c>
      <c r="S1490" s="183" t="s">
        <v>288</v>
      </c>
      <c r="T1490" s="185" t="s">
        <v>1116</v>
      </c>
      <c r="U1490" s="189"/>
      <c r="V1490" s="125"/>
      <c r="W1490" s="255" t="s">
        <v>70</v>
      </c>
      <c r="X1490" s="216" t="s">
        <v>64</v>
      </c>
      <c r="Y1490" s="216" t="s">
        <v>65</v>
      </c>
      <c r="Z1490" s="129"/>
      <c r="AA1490" s="214"/>
      <c r="AB1490" s="215"/>
      <c r="AC1490" s="215"/>
      <c r="AD1490" s="153"/>
      <c r="AI1490" s="173"/>
      <c r="AJ1490" s="189"/>
      <c r="AK1490" s="173"/>
      <c r="AL1490" s="317"/>
      <c r="AQ1490" s="131"/>
      <c r="AU1490" s="317"/>
      <c r="AV1490" s="390"/>
      <c r="AW1490" s="153">
        <f t="shared" ca="1" si="28"/>
        <v>40</v>
      </c>
    </row>
    <row r="1491" spans="1:49" ht="45" customHeight="1" x14ac:dyDescent="0.2">
      <c r="A1491" s="245"/>
      <c r="B1491" s="183" t="s">
        <v>55</v>
      </c>
      <c r="E1491" s="175" t="s">
        <v>71</v>
      </c>
      <c r="F1491" s="153" t="s">
        <v>1209</v>
      </c>
      <c r="G1491" s="131" t="s">
        <v>1210</v>
      </c>
      <c r="H1491" s="175" t="s">
        <v>292</v>
      </c>
      <c r="I1491" s="183" t="s">
        <v>4004</v>
      </c>
      <c r="J1491" s="173">
        <v>1</v>
      </c>
      <c r="K1491" s="326" t="s">
        <v>61</v>
      </c>
      <c r="L1491" s="339">
        <v>1</v>
      </c>
      <c r="M1491" s="183">
        <v>1201</v>
      </c>
      <c r="N1491" s="153">
        <v>1986</v>
      </c>
      <c r="P1491" s="163"/>
      <c r="R1491" s="153">
        <v>1980</v>
      </c>
      <c r="S1491" s="183" t="s">
        <v>62</v>
      </c>
      <c r="T1491" s="185"/>
      <c r="U1491" s="189"/>
      <c r="V1491" s="125"/>
      <c r="W1491" s="352" t="s">
        <v>4005</v>
      </c>
      <c r="X1491" s="216" t="s">
        <v>64</v>
      </c>
      <c r="Y1491" s="216" t="s">
        <v>292</v>
      </c>
      <c r="Z1491" s="129"/>
      <c r="AA1491" s="174">
        <v>35368</v>
      </c>
      <c r="AB1491" s="172">
        <v>35368</v>
      </c>
      <c r="AG1491" s="173">
        <v>1996</v>
      </c>
      <c r="AH1491" s="173">
        <v>1990</v>
      </c>
      <c r="AI1491" s="173"/>
      <c r="AJ1491" s="189"/>
      <c r="AK1491" s="173"/>
      <c r="AL1491" s="317"/>
      <c r="AM1491" s="175" t="s">
        <v>61</v>
      </c>
      <c r="AO1491" s="153" t="s">
        <v>61</v>
      </c>
      <c r="AS1491" s="153" t="s">
        <v>81</v>
      </c>
      <c r="AT1491" s="153">
        <v>2011</v>
      </c>
      <c r="AU1491" s="317" t="s">
        <v>4006</v>
      </c>
      <c r="AW1491" s="153">
        <f t="shared" ca="1" si="28"/>
        <v>40</v>
      </c>
    </row>
    <row r="1492" spans="1:49" ht="45" customHeight="1" collapsed="1" x14ac:dyDescent="0.2">
      <c r="A1492" s="245"/>
      <c r="B1492" s="183" t="s">
        <v>55</v>
      </c>
      <c r="E1492" s="318" t="s">
        <v>71</v>
      </c>
      <c r="F1492" s="154" t="s">
        <v>351</v>
      </c>
      <c r="G1492" s="418" t="s">
        <v>4007</v>
      </c>
      <c r="H1492" s="318" t="s">
        <v>76</v>
      </c>
      <c r="I1492" s="202" t="s">
        <v>4008</v>
      </c>
      <c r="J1492" s="173">
        <v>1</v>
      </c>
      <c r="K1492" s="326" t="s">
        <v>61</v>
      </c>
      <c r="L1492" s="339">
        <v>1</v>
      </c>
      <c r="M1492" s="183">
        <v>1202</v>
      </c>
      <c r="N1492" s="153">
        <v>1986</v>
      </c>
      <c r="P1492" s="163"/>
      <c r="R1492" s="153">
        <v>1980</v>
      </c>
      <c r="S1492" s="183" t="s">
        <v>62</v>
      </c>
      <c r="T1492" s="185"/>
      <c r="U1492" s="189"/>
      <c r="V1492" s="125"/>
      <c r="W1492" s="318" t="s">
        <v>4009</v>
      </c>
      <c r="X1492" s="283" t="s">
        <v>64</v>
      </c>
      <c r="Y1492" s="283" t="s">
        <v>76</v>
      </c>
      <c r="Z1492" s="351" t="s">
        <v>244</v>
      </c>
      <c r="AA1492" s="214"/>
      <c r="AB1492" s="215">
        <v>36132</v>
      </c>
      <c r="AC1492" s="215"/>
      <c r="AD1492" s="153"/>
      <c r="AE1492" s="173">
        <v>1997</v>
      </c>
      <c r="AF1492" s="173">
        <v>12</v>
      </c>
      <c r="AG1492" s="173">
        <v>1998</v>
      </c>
      <c r="AH1492" s="173">
        <v>1990</v>
      </c>
      <c r="AI1492" s="173"/>
      <c r="AJ1492" s="189"/>
      <c r="AK1492" s="173"/>
      <c r="AL1492" s="317"/>
      <c r="AM1492" s="175" t="s">
        <v>67</v>
      </c>
      <c r="AN1492" s="153" t="s">
        <v>81</v>
      </c>
      <c r="AO1492" s="153" t="s">
        <v>61</v>
      </c>
      <c r="AP1492" s="153" t="s">
        <v>81</v>
      </c>
      <c r="AQ1492" s="131" t="s">
        <v>81</v>
      </c>
      <c r="AU1492" s="317"/>
      <c r="AV1492" s="390"/>
      <c r="AW1492" s="153">
        <f t="shared" ca="1" si="28"/>
        <v>40</v>
      </c>
    </row>
    <row r="1493" spans="1:49" ht="45" customHeight="1" outlineLevel="1" x14ac:dyDescent="0.2">
      <c r="A1493" s="245">
        <v>42934</v>
      </c>
      <c r="B1493" s="183" t="s">
        <v>55</v>
      </c>
      <c r="C1493" s="136" t="s">
        <v>4010</v>
      </c>
      <c r="D1493" s="131" t="s">
        <v>4011</v>
      </c>
      <c r="E1493" s="175" t="s">
        <v>1055</v>
      </c>
      <c r="F1493" s="153" t="s">
        <v>1056</v>
      </c>
      <c r="G1493" s="131" t="s">
        <v>1057</v>
      </c>
      <c r="H1493" s="175" t="s">
        <v>503</v>
      </c>
      <c r="I1493" s="183" t="s">
        <v>4012</v>
      </c>
      <c r="J1493" s="173">
        <v>1</v>
      </c>
      <c r="K1493" s="327"/>
      <c r="L1493" s="339">
        <v>1</v>
      </c>
      <c r="M1493" s="183">
        <v>1203</v>
      </c>
      <c r="N1493" s="153">
        <v>1986</v>
      </c>
      <c r="P1493" s="163"/>
      <c r="R1493" s="153">
        <v>1980</v>
      </c>
      <c r="S1493" s="183" t="s">
        <v>243</v>
      </c>
      <c r="T1493" s="184" t="s">
        <v>1116</v>
      </c>
      <c r="V1493" s="125"/>
      <c r="W1493" s="352" t="s">
        <v>70</v>
      </c>
      <c r="X1493" s="216" t="s">
        <v>499</v>
      </c>
      <c r="Y1493" s="216" t="s">
        <v>506</v>
      </c>
      <c r="Z1493" s="129"/>
      <c r="AA1493" s="214"/>
      <c r="AB1493" s="215"/>
      <c r="AC1493" s="215"/>
      <c r="AD1493" s="153"/>
      <c r="AI1493" s="173"/>
      <c r="AJ1493" s="216">
        <v>44636</v>
      </c>
      <c r="AK1493" s="173">
        <v>2020</v>
      </c>
      <c r="AL1493" s="317"/>
      <c r="AQ1493" s="131"/>
      <c r="AU1493" s="317"/>
      <c r="AV1493" s="390"/>
      <c r="AW1493" s="153">
        <f t="shared" ca="1" si="28"/>
        <v>40</v>
      </c>
    </row>
    <row r="1494" spans="1:49" ht="45" customHeight="1" x14ac:dyDescent="0.2">
      <c r="A1494" s="307"/>
      <c r="B1494" s="183" t="s">
        <v>55</v>
      </c>
      <c r="C1494" s="141" t="s">
        <v>4013</v>
      </c>
      <c r="D1494" s="155" t="s">
        <v>4014</v>
      </c>
      <c r="E1494" s="175" t="s">
        <v>91</v>
      </c>
      <c r="F1494" s="153" t="s">
        <v>187</v>
      </c>
      <c r="G1494" s="131" t="s">
        <v>3745</v>
      </c>
      <c r="H1494" s="175" t="s">
        <v>65</v>
      </c>
      <c r="I1494" s="183" t="s">
        <v>4015</v>
      </c>
      <c r="J1494" s="173">
        <v>1</v>
      </c>
      <c r="K1494" s="331"/>
      <c r="L1494" s="339">
        <v>1</v>
      </c>
      <c r="M1494" s="183">
        <v>1204</v>
      </c>
      <c r="N1494" s="153">
        <v>1986</v>
      </c>
      <c r="P1494" s="163"/>
      <c r="R1494" s="153">
        <v>1980</v>
      </c>
      <c r="S1494" s="183" t="s">
        <v>243</v>
      </c>
      <c r="T1494" s="184"/>
      <c r="U1494" s="216">
        <v>43837</v>
      </c>
      <c r="V1494" s="125"/>
      <c r="W1494" s="352" t="s">
        <v>70</v>
      </c>
      <c r="X1494" s="216" t="s">
        <v>64</v>
      </c>
      <c r="Y1494" s="216" t="s">
        <v>65</v>
      </c>
      <c r="Z1494" s="129"/>
      <c r="AA1494" s="224"/>
      <c r="AB1494" s="225"/>
      <c r="AC1494" s="225"/>
      <c r="AD1494" s="167"/>
      <c r="AE1494" s="227"/>
      <c r="AG1494" s="227"/>
      <c r="AH1494" s="227"/>
      <c r="AI1494" s="227"/>
      <c r="AJ1494" s="226">
        <v>43836</v>
      </c>
      <c r="AK1494" s="173">
        <v>2020</v>
      </c>
      <c r="AL1494" s="317"/>
      <c r="AO1494" s="167"/>
      <c r="AP1494" s="167"/>
      <c r="AQ1494" s="155"/>
      <c r="AR1494" s="234"/>
      <c r="AS1494" s="167"/>
      <c r="AT1494" s="167"/>
      <c r="AU1494" s="322"/>
      <c r="AV1494" s="394"/>
      <c r="AW1494" s="153">
        <f t="shared" ca="1" si="28"/>
        <v>40</v>
      </c>
    </row>
    <row r="1495" spans="1:49" ht="45" customHeight="1" x14ac:dyDescent="0.2">
      <c r="A1495" s="245">
        <v>43865</v>
      </c>
      <c r="B1495" s="183" t="s">
        <v>55</v>
      </c>
      <c r="C1495" s="136" t="s">
        <v>4016</v>
      </c>
      <c r="D1495" s="131" t="s">
        <v>4017</v>
      </c>
      <c r="E1495" s="175" t="s">
        <v>91</v>
      </c>
      <c r="F1495" s="153" t="s">
        <v>187</v>
      </c>
      <c r="G1495" s="131" t="s">
        <v>339</v>
      </c>
      <c r="H1495" s="175" t="s">
        <v>65</v>
      </c>
      <c r="I1495" s="183" t="s">
        <v>4018</v>
      </c>
      <c r="J1495" s="173">
        <v>1</v>
      </c>
      <c r="K1495" s="327"/>
      <c r="L1495" s="339">
        <v>1</v>
      </c>
      <c r="M1495" s="183">
        <v>1205</v>
      </c>
      <c r="N1495" s="153">
        <v>1986</v>
      </c>
      <c r="P1495" s="163"/>
      <c r="R1495" s="153">
        <v>1980</v>
      </c>
      <c r="S1495" s="183" t="s">
        <v>243</v>
      </c>
      <c r="T1495" s="184" t="s">
        <v>1116</v>
      </c>
      <c r="V1495" s="125"/>
      <c r="W1495" s="352" t="s">
        <v>70</v>
      </c>
      <c r="X1495" s="216" t="s">
        <v>64</v>
      </c>
      <c r="Y1495" s="216" t="s">
        <v>65</v>
      </c>
      <c r="Z1495" s="129"/>
      <c r="AA1495" s="214"/>
      <c r="AB1495" s="215"/>
      <c r="AC1495" s="215"/>
      <c r="AD1495" s="153"/>
      <c r="AI1495" s="173"/>
      <c r="AJ1495" s="216">
        <v>44419</v>
      </c>
      <c r="AK1495" s="173">
        <v>2020</v>
      </c>
      <c r="AL1495" s="317"/>
      <c r="AQ1495" s="131"/>
      <c r="AU1495" s="317"/>
      <c r="AV1495" s="390"/>
      <c r="AW1495" s="153">
        <f t="shared" ca="1" si="28"/>
        <v>40</v>
      </c>
    </row>
    <row r="1496" spans="1:49" ht="45" customHeight="1" x14ac:dyDescent="0.2">
      <c r="A1496" s="245"/>
      <c r="B1496" s="183" t="s">
        <v>55</v>
      </c>
      <c r="E1496" s="175" t="s">
        <v>71</v>
      </c>
      <c r="F1496" s="153" t="s">
        <v>72</v>
      </c>
      <c r="G1496" s="131" t="s">
        <v>77</v>
      </c>
      <c r="H1496" s="175" t="s">
        <v>65</v>
      </c>
      <c r="I1496" s="183" t="s">
        <v>4019</v>
      </c>
      <c r="J1496" s="173">
        <v>1</v>
      </c>
      <c r="K1496" s="326" t="s">
        <v>61</v>
      </c>
      <c r="L1496" s="339">
        <v>1</v>
      </c>
      <c r="M1496" s="183">
        <v>1206</v>
      </c>
      <c r="N1496" s="153">
        <v>1986</v>
      </c>
      <c r="P1496" s="163"/>
      <c r="R1496" s="153">
        <v>1980</v>
      </c>
      <c r="S1496" s="183" t="s">
        <v>62</v>
      </c>
      <c r="T1496" s="184"/>
      <c r="U1496" s="189"/>
      <c r="V1496" s="125"/>
      <c r="W1496" s="352" t="s">
        <v>4020</v>
      </c>
      <c r="X1496" s="216" t="s">
        <v>64</v>
      </c>
      <c r="Y1496" s="216" t="s">
        <v>65</v>
      </c>
      <c r="Z1496" s="129"/>
      <c r="AA1496" s="214"/>
      <c r="AB1496" s="215"/>
      <c r="AC1496" s="215">
        <v>35972</v>
      </c>
      <c r="AD1496" s="216"/>
      <c r="AG1496" s="173">
        <v>1998</v>
      </c>
      <c r="AH1496" s="173">
        <v>1990</v>
      </c>
      <c r="AI1496" s="173"/>
      <c r="AJ1496" s="189"/>
      <c r="AK1496" s="173"/>
      <c r="AL1496" s="317"/>
      <c r="AM1496" s="175" t="s">
        <v>67</v>
      </c>
      <c r="AQ1496" s="131"/>
      <c r="AU1496" s="317"/>
      <c r="AV1496" s="390"/>
      <c r="AW1496" s="153">
        <f t="shared" ca="1" si="28"/>
        <v>40</v>
      </c>
    </row>
    <row r="1497" spans="1:49" ht="45" customHeight="1" x14ac:dyDescent="0.2">
      <c r="A1497" s="245"/>
      <c r="B1497" s="183" t="s">
        <v>55</v>
      </c>
      <c r="C1497" s="136" t="s">
        <v>4021</v>
      </c>
      <c r="D1497" s="131" t="s">
        <v>4022</v>
      </c>
      <c r="E1497" s="175" t="s">
        <v>1055</v>
      </c>
      <c r="F1497" s="153" t="s">
        <v>1056</v>
      </c>
      <c r="G1497" s="131" t="s">
        <v>2014</v>
      </c>
      <c r="H1497" s="175" t="s">
        <v>59</v>
      </c>
      <c r="I1497" s="183" t="s">
        <v>4023</v>
      </c>
      <c r="J1497" s="173">
        <v>1</v>
      </c>
      <c r="K1497" s="327"/>
      <c r="L1497" s="339">
        <v>1</v>
      </c>
      <c r="M1497" s="183">
        <v>1207</v>
      </c>
      <c r="N1497" s="153">
        <v>1986</v>
      </c>
      <c r="P1497" s="163"/>
      <c r="R1497" s="153">
        <v>1980</v>
      </c>
      <c r="S1497" s="126" t="s">
        <v>243</v>
      </c>
      <c r="T1497" s="184"/>
      <c r="U1497" s="189"/>
      <c r="V1497" s="125"/>
      <c r="W1497" s="352"/>
      <c r="X1497" s="216" t="s">
        <v>64</v>
      </c>
      <c r="Y1497" s="216" t="s">
        <v>65</v>
      </c>
      <c r="Z1497" s="129" t="s">
        <v>66</v>
      </c>
      <c r="AA1497" s="214"/>
      <c r="AB1497" s="215"/>
      <c r="AC1497" s="215"/>
      <c r="AD1497" s="153"/>
      <c r="AI1497" s="173"/>
      <c r="AK1497" s="173"/>
      <c r="AL1497" s="317"/>
      <c r="AQ1497" s="131"/>
      <c r="AU1497" s="317" t="s">
        <v>4024</v>
      </c>
      <c r="AV1497" s="390"/>
      <c r="AW1497" s="153">
        <f t="shared" ca="1" si="28"/>
        <v>40</v>
      </c>
    </row>
    <row r="1498" spans="1:49" ht="45" customHeight="1" x14ac:dyDescent="0.2">
      <c r="A1498" s="245"/>
      <c r="B1498" s="183" t="s">
        <v>55</v>
      </c>
      <c r="C1498" s="136" t="s">
        <v>4025</v>
      </c>
      <c r="E1498" s="175" t="s">
        <v>71</v>
      </c>
      <c r="F1498" s="153" t="s">
        <v>91</v>
      </c>
      <c r="G1498" s="131" t="s">
        <v>4026</v>
      </c>
      <c r="H1498" s="175" t="s">
        <v>292</v>
      </c>
      <c r="I1498" s="183" t="s">
        <v>4027</v>
      </c>
      <c r="J1498" s="173">
        <v>1</v>
      </c>
      <c r="K1498" s="327"/>
      <c r="L1498" s="339">
        <v>1</v>
      </c>
      <c r="M1498" s="183">
        <v>1208</v>
      </c>
      <c r="N1498" s="153">
        <v>1986</v>
      </c>
      <c r="P1498" s="163"/>
      <c r="R1498" s="153">
        <v>1980</v>
      </c>
      <c r="S1498" s="183" t="s">
        <v>243</v>
      </c>
      <c r="T1498" s="184"/>
      <c r="U1498" s="189"/>
      <c r="V1498" s="125"/>
      <c r="W1498" s="352" t="s">
        <v>70</v>
      </c>
      <c r="X1498" s="216" t="s">
        <v>64</v>
      </c>
      <c r="Y1498" s="216" t="s">
        <v>292</v>
      </c>
      <c r="Z1498" s="129"/>
      <c r="AA1498" s="214"/>
      <c r="AB1498" s="215"/>
      <c r="AC1498" s="215"/>
      <c r="AD1498" s="153"/>
      <c r="AI1498" s="173"/>
      <c r="AJ1498" s="237">
        <v>35466</v>
      </c>
      <c r="AK1498" s="173">
        <v>1990</v>
      </c>
      <c r="AL1498" s="317"/>
      <c r="AQ1498" s="131"/>
      <c r="AU1498" s="317"/>
      <c r="AV1498" s="390"/>
      <c r="AW1498" s="153">
        <f t="shared" ca="1" si="28"/>
        <v>40</v>
      </c>
    </row>
    <row r="1499" spans="1:49" ht="45" customHeight="1" outlineLevel="1" x14ac:dyDescent="0.2">
      <c r="A1499" s="245">
        <v>45663</v>
      </c>
      <c r="B1499" s="183" t="s">
        <v>978</v>
      </c>
      <c r="C1499" s="136" t="s">
        <v>4028</v>
      </c>
      <c r="D1499" s="156" t="s">
        <v>4029</v>
      </c>
      <c r="E1499" s="175" t="s">
        <v>71</v>
      </c>
      <c r="F1499" s="153" t="s">
        <v>72</v>
      </c>
      <c r="G1499" s="131" t="s">
        <v>77</v>
      </c>
      <c r="H1499" s="175" t="s">
        <v>65</v>
      </c>
      <c r="I1499" s="183" t="s">
        <v>4030</v>
      </c>
      <c r="J1499" s="173">
        <v>1</v>
      </c>
      <c r="K1499" s="327"/>
      <c r="L1499" s="339">
        <v>1</v>
      </c>
      <c r="M1499" s="183">
        <v>1209</v>
      </c>
      <c r="N1499" s="153">
        <v>1986</v>
      </c>
      <c r="O1499" s="216">
        <v>31533</v>
      </c>
      <c r="P1499" s="163" t="s">
        <v>4031</v>
      </c>
      <c r="Q1499" s="216">
        <v>31574</v>
      </c>
      <c r="R1499" s="153">
        <v>1980</v>
      </c>
      <c r="S1499" s="183" t="s">
        <v>288</v>
      </c>
      <c r="T1499" s="184" t="s">
        <v>982</v>
      </c>
      <c r="U1499" s="189"/>
      <c r="V1499" s="125"/>
      <c r="W1499" s="255" t="s">
        <v>70</v>
      </c>
      <c r="X1499" s="216" t="s">
        <v>64</v>
      </c>
      <c r="Y1499" s="216" t="s">
        <v>65</v>
      </c>
      <c r="Z1499" s="129"/>
      <c r="AA1499" s="214"/>
      <c r="AB1499" s="215"/>
      <c r="AC1499" s="215"/>
      <c r="AD1499" s="153"/>
      <c r="AI1499" s="173"/>
      <c r="AJ1499" s="220">
        <v>32151</v>
      </c>
      <c r="AK1499" s="173">
        <v>1980</v>
      </c>
      <c r="AL1499" s="317"/>
      <c r="AQ1499" s="131"/>
      <c r="AU1499" s="317"/>
      <c r="AV1499" s="390"/>
      <c r="AW1499" s="153">
        <f t="shared" ca="1" si="28"/>
        <v>40</v>
      </c>
    </row>
    <row r="1500" spans="1:49" ht="45" customHeight="1" x14ac:dyDescent="0.2">
      <c r="A1500" s="245"/>
      <c r="B1500" s="183" t="s">
        <v>55</v>
      </c>
      <c r="C1500" s="136" t="s">
        <v>4032</v>
      </c>
      <c r="D1500" s="131" t="s">
        <v>4033</v>
      </c>
      <c r="E1500" s="175" t="s">
        <v>91</v>
      </c>
      <c r="F1500" s="153" t="s">
        <v>92</v>
      </c>
      <c r="G1500" s="131" t="s">
        <v>93</v>
      </c>
      <c r="H1500" s="175" t="s">
        <v>65</v>
      </c>
      <c r="I1500" s="183" t="s">
        <v>4034</v>
      </c>
      <c r="J1500" s="173">
        <v>1</v>
      </c>
      <c r="K1500" s="327"/>
      <c r="L1500" s="339">
        <v>1</v>
      </c>
      <c r="M1500" s="183">
        <v>1210</v>
      </c>
      <c r="N1500" s="153">
        <v>1986</v>
      </c>
      <c r="P1500" s="163"/>
      <c r="R1500" s="153">
        <v>1980</v>
      </c>
      <c r="S1500" s="183" t="s">
        <v>243</v>
      </c>
      <c r="T1500" s="184"/>
      <c r="U1500" s="189">
        <v>42520</v>
      </c>
      <c r="V1500" s="125"/>
      <c r="W1500" s="352" t="s">
        <v>70</v>
      </c>
      <c r="X1500" s="216" t="s">
        <v>64</v>
      </c>
      <c r="Y1500" s="216" t="s">
        <v>65</v>
      </c>
      <c r="Z1500" s="129"/>
      <c r="AA1500" s="214"/>
      <c r="AB1500" s="215"/>
      <c r="AC1500" s="215"/>
      <c r="AD1500" s="153"/>
      <c r="AI1500" s="173"/>
      <c r="AJ1500" s="216">
        <v>42520</v>
      </c>
      <c r="AK1500" s="173">
        <v>2010</v>
      </c>
      <c r="AL1500" s="367" t="s">
        <v>4035</v>
      </c>
      <c r="AQ1500" s="131"/>
      <c r="AV1500" s="390"/>
      <c r="AW1500" s="153">
        <f t="shared" ca="1" si="28"/>
        <v>40</v>
      </c>
    </row>
    <row r="1501" spans="1:49" ht="45" customHeight="1" x14ac:dyDescent="0.2">
      <c r="A1501" s="245"/>
      <c r="B1501" s="183" t="s">
        <v>55</v>
      </c>
      <c r="C1501" s="136" t="s">
        <v>2531</v>
      </c>
      <c r="D1501" s="131" t="s">
        <v>4036</v>
      </c>
      <c r="E1501" s="175" t="s">
        <v>71</v>
      </c>
      <c r="F1501" s="153" t="s">
        <v>72</v>
      </c>
      <c r="G1501" s="131" t="s">
        <v>791</v>
      </c>
      <c r="H1501" s="175" t="s">
        <v>76</v>
      </c>
      <c r="I1501" s="183" t="s">
        <v>4037</v>
      </c>
      <c r="J1501" s="173">
        <v>1</v>
      </c>
      <c r="K1501" s="327"/>
      <c r="L1501" s="339">
        <v>1</v>
      </c>
      <c r="M1501" s="183">
        <v>1211</v>
      </c>
      <c r="N1501" s="153">
        <v>1986</v>
      </c>
      <c r="P1501" s="163"/>
      <c r="R1501" s="153">
        <v>1980</v>
      </c>
      <c r="S1501" s="183" t="s">
        <v>243</v>
      </c>
      <c r="T1501" s="184"/>
      <c r="U1501" s="189"/>
      <c r="V1501" s="125"/>
      <c r="W1501" s="352" t="s">
        <v>70</v>
      </c>
      <c r="X1501" s="216" t="s">
        <v>64</v>
      </c>
      <c r="Y1501" s="216" t="s">
        <v>76</v>
      </c>
      <c r="Z1501" s="129"/>
      <c r="AA1501" s="214"/>
      <c r="AB1501" s="215"/>
      <c r="AC1501" s="215"/>
      <c r="AD1501" s="153"/>
      <c r="AI1501" s="173"/>
      <c r="AJ1501" s="237">
        <v>35643</v>
      </c>
      <c r="AK1501" s="173">
        <v>1990</v>
      </c>
      <c r="AL1501" s="317"/>
      <c r="AQ1501" s="131"/>
      <c r="AU1501" s="317"/>
      <c r="AV1501" s="390"/>
      <c r="AW1501" s="153">
        <f t="shared" ca="1" si="28"/>
        <v>40</v>
      </c>
    </row>
    <row r="1502" spans="1:49" ht="45" customHeight="1" x14ac:dyDescent="0.2">
      <c r="A1502" s="245">
        <v>45531</v>
      </c>
      <c r="B1502" s="183" t="s">
        <v>978</v>
      </c>
      <c r="C1502" s="136" t="s">
        <v>4038</v>
      </c>
      <c r="D1502" s="131" t="s">
        <v>4039</v>
      </c>
      <c r="E1502" s="175" t="s">
        <v>1055</v>
      </c>
      <c r="F1502" s="153" t="s">
        <v>1056</v>
      </c>
      <c r="G1502" s="131" t="s">
        <v>4040</v>
      </c>
      <c r="H1502" s="175" t="s">
        <v>961</v>
      </c>
      <c r="I1502" s="183" t="s">
        <v>4041</v>
      </c>
      <c r="J1502" s="173">
        <v>1</v>
      </c>
      <c r="K1502" s="327"/>
      <c r="L1502" s="339">
        <v>1</v>
      </c>
      <c r="M1502" s="183">
        <v>1212</v>
      </c>
      <c r="N1502" s="153">
        <v>1986</v>
      </c>
      <c r="O1502" s="216">
        <v>31715</v>
      </c>
      <c r="P1502" s="163" t="s">
        <v>4042</v>
      </c>
      <c r="R1502" s="153">
        <v>1980</v>
      </c>
      <c r="S1502" s="183" t="s">
        <v>288</v>
      </c>
      <c r="T1502" s="184" t="s">
        <v>982</v>
      </c>
      <c r="U1502" s="189"/>
      <c r="V1502" s="125"/>
      <c r="W1502" s="255" t="s">
        <v>70</v>
      </c>
      <c r="X1502" s="216" t="s">
        <v>64</v>
      </c>
      <c r="Y1502" s="216" t="s">
        <v>65</v>
      </c>
      <c r="Z1502" s="129"/>
      <c r="AA1502" s="214"/>
      <c r="AB1502" s="215"/>
      <c r="AC1502" s="215"/>
      <c r="AD1502" s="216"/>
      <c r="AE1502" s="173">
        <v>1976</v>
      </c>
      <c r="AF1502" s="173">
        <v>74</v>
      </c>
      <c r="AI1502" s="173"/>
      <c r="AJ1502" s="220"/>
      <c r="AK1502" s="173">
        <v>1970</v>
      </c>
      <c r="AL1502" s="317" t="s">
        <v>4043</v>
      </c>
      <c r="AQ1502" s="131"/>
      <c r="AU1502" s="317"/>
      <c r="AV1502" s="390"/>
      <c r="AW1502" s="153">
        <f t="shared" ca="1" si="28"/>
        <v>40</v>
      </c>
    </row>
    <row r="1503" spans="1:49" ht="45" customHeight="1" x14ac:dyDescent="0.2">
      <c r="A1503" s="245"/>
      <c r="B1503" s="183" t="s">
        <v>55</v>
      </c>
      <c r="E1503" s="175" t="s">
        <v>91</v>
      </c>
      <c r="F1503" s="153" t="s">
        <v>92</v>
      </c>
      <c r="G1503" s="131" t="s">
        <v>93</v>
      </c>
      <c r="H1503" s="175" t="s">
        <v>292</v>
      </c>
      <c r="I1503" s="183" t="s">
        <v>4044</v>
      </c>
      <c r="J1503" s="173">
        <v>1</v>
      </c>
      <c r="K1503" s="326" t="s">
        <v>61</v>
      </c>
      <c r="L1503" s="339">
        <v>1</v>
      </c>
      <c r="M1503" s="183">
        <v>1213</v>
      </c>
      <c r="N1503" s="153">
        <v>1986</v>
      </c>
      <c r="P1503" s="163"/>
      <c r="R1503" s="153">
        <v>1980</v>
      </c>
      <c r="S1503" s="183" t="s">
        <v>62</v>
      </c>
      <c r="T1503" s="184"/>
      <c r="U1503" s="189"/>
      <c r="V1503" s="125"/>
      <c r="W1503" s="352" t="s">
        <v>4045</v>
      </c>
      <c r="X1503" s="216" t="s">
        <v>64</v>
      </c>
      <c r="Y1503" s="216" t="s">
        <v>292</v>
      </c>
      <c r="Z1503" s="129"/>
      <c r="AA1503" s="214">
        <v>32933</v>
      </c>
      <c r="AB1503" s="215">
        <v>32933</v>
      </c>
      <c r="AC1503" s="215">
        <v>32933</v>
      </c>
      <c r="AD1503" s="153"/>
      <c r="AE1503" s="173">
        <v>1990</v>
      </c>
      <c r="AF1503" s="173">
        <v>138</v>
      </c>
      <c r="AG1503" s="173">
        <v>1990</v>
      </c>
      <c r="AH1503" s="173">
        <v>1990</v>
      </c>
      <c r="AI1503" s="173"/>
      <c r="AJ1503" s="189"/>
      <c r="AK1503" s="173"/>
      <c r="AL1503" s="317"/>
      <c r="AM1503" s="175" t="s">
        <v>61</v>
      </c>
      <c r="AN1503" s="153" t="s">
        <v>81</v>
      </c>
      <c r="AO1503" s="153" t="s">
        <v>144</v>
      </c>
      <c r="AP1503" s="153" t="s">
        <v>81</v>
      </c>
      <c r="AQ1503" s="131" t="s">
        <v>81</v>
      </c>
      <c r="AU1503" s="131" t="s">
        <v>4046</v>
      </c>
      <c r="AV1503" s="390"/>
      <c r="AW1503" s="153">
        <f t="shared" ca="1" si="28"/>
        <v>40</v>
      </c>
    </row>
    <row r="1504" spans="1:49" ht="45" customHeight="1" x14ac:dyDescent="0.2">
      <c r="A1504" s="245"/>
      <c r="B1504" s="183" t="s">
        <v>198</v>
      </c>
      <c r="C1504" s="136" t="s">
        <v>4047</v>
      </c>
      <c r="D1504" s="131" t="s">
        <v>4048</v>
      </c>
      <c r="E1504" s="175" t="s">
        <v>71</v>
      </c>
      <c r="F1504" s="153" t="s">
        <v>425</v>
      </c>
      <c r="G1504" s="131" t="s">
        <v>4049</v>
      </c>
      <c r="H1504" s="175" t="s">
        <v>59</v>
      </c>
      <c r="I1504" s="183" t="s">
        <v>4050</v>
      </c>
      <c r="J1504" s="173">
        <v>1</v>
      </c>
      <c r="K1504" s="327"/>
      <c r="L1504" s="339">
        <v>1</v>
      </c>
      <c r="M1504" s="183">
        <v>1214</v>
      </c>
      <c r="N1504" s="153">
        <v>1986</v>
      </c>
      <c r="P1504" s="163"/>
      <c r="R1504" s="153">
        <v>1980</v>
      </c>
      <c r="S1504" s="183" t="s">
        <v>288</v>
      </c>
      <c r="T1504" s="184"/>
      <c r="U1504" s="189"/>
      <c r="V1504" s="125"/>
      <c r="W1504" s="255" t="s">
        <v>70</v>
      </c>
      <c r="X1504" s="216" t="s">
        <v>64</v>
      </c>
      <c r="Y1504" s="216" t="s">
        <v>65</v>
      </c>
      <c r="Z1504" s="129" t="s">
        <v>66</v>
      </c>
      <c r="AA1504" s="214"/>
      <c r="AB1504" s="215"/>
      <c r="AC1504" s="215"/>
      <c r="AD1504" s="153"/>
      <c r="AI1504" s="173"/>
      <c r="AJ1504" s="189"/>
      <c r="AK1504" s="173"/>
      <c r="AL1504" s="317"/>
      <c r="AQ1504" s="131"/>
      <c r="AU1504" s="317"/>
      <c r="AV1504" s="390"/>
      <c r="AW1504" s="153">
        <f t="shared" ca="1" si="28"/>
        <v>40</v>
      </c>
    </row>
    <row r="1505" spans="1:49" ht="45" customHeight="1" outlineLevel="1" x14ac:dyDescent="0.2">
      <c r="A1505" s="245">
        <v>45757</v>
      </c>
      <c r="B1505" s="183" t="s">
        <v>2051</v>
      </c>
      <c r="C1505" s="136" t="s">
        <v>7990</v>
      </c>
      <c r="D1505" s="131" t="s">
        <v>7815</v>
      </c>
      <c r="E1505" s="175" t="s">
        <v>56</v>
      </c>
      <c r="F1505" s="153" t="s">
        <v>559</v>
      </c>
      <c r="G1505" s="131" t="s">
        <v>560</v>
      </c>
      <c r="H1505" s="175" t="s">
        <v>292</v>
      </c>
      <c r="I1505" s="183" t="s">
        <v>4051</v>
      </c>
      <c r="J1505" s="173">
        <v>1</v>
      </c>
      <c r="K1505" s="327"/>
      <c r="L1505" s="339">
        <v>1</v>
      </c>
      <c r="M1505" s="183">
        <v>1215</v>
      </c>
      <c r="N1505" s="153">
        <v>1986</v>
      </c>
      <c r="P1505" s="163"/>
      <c r="R1505" s="153">
        <v>1980</v>
      </c>
      <c r="S1505" s="183" t="s">
        <v>923</v>
      </c>
      <c r="T1505" s="184" t="s">
        <v>982</v>
      </c>
      <c r="U1505" s="189"/>
      <c r="W1505" s="352" t="s">
        <v>4052</v>
      </c>
      <c r="X1505" s="216" t="s">
        <v>64</v>
      </c>
      <c r="Y1505" s="216" t="s">
        <v>292</v>
      </c>
      <c r="Z1505" s="129"/>
      <c r="AA1505" s="214"/>
      <c r="AB1505" s="215"/>
      <c r="AC1505" s="215"/>
      <c r="AD1505" s="153"/>
      <c r="AI1505" s="173"/>
      <c r="AJ1505" s="189"/>
      <c r="AK1505" s="173"/>
      <c r="AL1505" s="317"/>
      <c r="AQ1505" s="131"/>
      <c r="AU1505" s="317"/>
      <c r="AV1505" s="390"/>
      <c r="AW1505" s="153">
        <f t="shared" ca="1" si="28"/>
        <v>40</v>
      </c>
    </row>
    <row r="1506" spans="1:49" ht="45" customHeight="1" x14ac:dyDescent="0.2">
      <c r="A1506" s="245"/>
      <c r="B1506" s="183" t="s">
        <v>55</v>
      </c>
      <c r="C1506" s="136" t="s">
        <v>2976</v>
      </c>
      <c r="D1506" s="131" t="s">
        <v>4053</v>
      </c>
      <c r="E1506" s="175" t="s">
        <v>91</v>
      </c>
      <c r="F1506" s="153" t="s">
        <v>92</v>
      </c>
      <c r="G1506" s="131" t="s">
        <v>786</v>
      </c>
      <c r="H1506" s="175" t="s">
        <v>961</v>
      </c>
      <c r="I1506" s="183" t="s">
        <v>4054</v>
      </c>
      <c r="J1506" s="173">
        <v>1</v>
      </c>
      <c r="K1506" s="327"/>
      <c r="L1506" s="339">
        <v>1</v>
      </c>
      <c r="M1506" s="183">
        <v>1216</v>
      </c>
      <c r="N1506" s="153">
        <v>1987</v>
      </c>
      <c r="O1506" s="216">
        <v>31724</v>
      </c>
      <c r="P1506" s="163" t="s">
        <v>4055</v>
      </c>
      <c r="Q1506" s="216" t="s">
        <v>1430</v>
      </c>
      <c r="R1506" s="153">
        <v>1980</v>
      </c>
      <c r="S1506" s="183" t="s">
        <v>243</v>
      </c>
      <c r="T1506" s="184"/>
      <c r="U1506" s="189"/>
      <c r="V1506" s="125"/>
      <c r="W1506" s="352" t="s">
        <v>70</v>
      </c>
      <c r="X1506" s="216" t="s">
        <v>220</v>
      </c>
      <c r="Y1506" s="216" t="s">
        <v>964</v>
      </c>
      <c r="Z1506" s="129"/>
      <c r="AA1506" s="214"/>
      <c r="AB1506" s="215"/>
      <c r="AC1506" s="215"/>
      <c r="AD1506" s="153"/>
      <c r="AI1506" s="173"/>
      <c r="AJ1506" s="237">
        <v>41914</v>
      </c>
      <c r="AK1506" s="173">
        <v>2010</v>
      </c>
      <c r="AL1506" s="317"/>
      <c r="AQ1506" s="131"/>
      <c r="AU1506" s="317"/>
      <c r="AV1506" s="390"/>
      <c r="AW1506" s="153">
        <f t="shared" ca="1" si="28"/>
        <v>39</v>
      </c>
    </row>
    <row r="1507" spans="1:49" ht="45" customHeight="1" outlineLevel="1" x14ac:dyDescent="0.2">
      <c r="A1507" s="245"/>
      <c r="B1507" s="183" t="s">
        <v>55</v>
      </c>
      <c r="E1507" s="175" t="s">
        <v>91</v>
      </c>
      <c r="F1507" s="153" t="s">
        <v>698</v>
      </c>
      <c r="G1507" s="131" t="s">
        <v>699</v>
      </c>
      <c r="H1507" s="175" t="s">
        <v>96</v>
      </c>
      <c r="I1507" s="183" t="s">
        <v>4056</v>
      </c>
      <c r="J1507" s="173">
        <v>1</v>
      </c>
      <c r="K1507" s="326" t="s">
        <v>61</v>
      </c>
      <c r="L1507" s="339">
        <v>1</v>
      </c>
      <c r="M1507" s="183">
        <v>1217</v>
      </c>
      <c r="N1507" s="153">
        <v>1987</v>
      </c>
      <c r="P1507" s="163"/>
      <c r="R1507" s="153">
        <v>1980</v>
      </c>
      <c r="S1507" s="183" t="s">
        <v>62</v>
      </c>
      <c r="T1507" s="184"/>
      <c r="U1507" s="189"/>
      <c r="V1507" s="125"/>
      <c r="W1507" s="352" t="s">
        <v>4057</v>
      </c>
      <c r="X1507" s="216" t="s">
        <v>99</v>
      </c>
      <c r="Y1507" s="216" t="s">
        <v>221</v>
      </c>
      <c r="Z1507" s="129"/>
      <c r="AA1507" s="214">
        <v>35334</v>
      </c>
      <c r="AB1507" s="215">
        <v>35334</v>
      </c>
      <c r="AC1507" s="215">
        <v>35334</v>
      </c>
      <c r="AD1507" s="216"/>
      <c r="AE1507" s="173">
        <v>1995</v>
      </c>
      <c r="AF1507" s="173">
        <v>8</v>
      </c>
      <c r="AG1507" s="173">
        <v>1996</v>
      </c>
      <c r="AH1507" s="173">
        <v>1990</v>
      </c>
      <c r="AI1507" s="173"/>
      <c r="AJ1507" s="189"/>
      <c r="AK1507" s="173"/>
      <c r="AM1507" s="175" t="s">
        <v>67</v>
      </c>
      <c r="AO1507" s="153" t="s">
        <v>67</v>
      </c>
      <c r="AQ1507" s="131"/>
      <c r="AU1507" s="317"/>
      <c r="AV1507" s="390"/>
      <c r="AW1507" s="153">
        <f t="shared" ca="1" si="28"/>
        <v>39</v>
      </c>
    </row>
    <row r="1508" spans="1:49" ht="45" customHeight="1" outlineLevel="1" x14ac:dyDescent="0.2">
      <c r="A1508" s="245"/>
      <c r="B1508" s="183" t="s">
        <v>198</v>
      </c>
      <c r="C1508" s="136" t="s">
        <v>4058</v>
      </c>
      <c r="D1508" s="131" t="s">
        <v>4059</v>
      </c>
      <c r="E1508" s="175" t="s">
        <v>91</v>
      </c>
      <c r="F1508" s="153" t="s">
        <v>92</v>
      </c>
      <c r="G1508" s="131" t="s">
        <v>837</v>
      </c>
      <c r="H1508" s="175" t="s">
        <v>76</v>
      </c>
      <c r="I1508" s="183" t="s">
        <v>4060</v>
      </c>
      <c r="J1508" s="173">
        <v>1</v>
      </c>
      <c r="K1508" s="326"/>
      <c r="L1508" s="339">
        <v>1</v>
      </c>
      <c r="M1508" s="183">
        <v>1218</v>
      </c>
      <c r="N1508" s="153">
        <v>1987</v>
      </c>
      <c r="P1508" s="163"/>
      <c r="R1508" s="153">
        <v>1980</v>
      </c>
      <c r="S1508" s="183" t="s">
        <v>288</v>
      </c>
      <c r="T1508" s="184"/>
      <c r="U1508" s="189"/>
      <c r="V1508" s="125"/>
      <c r="W1508" s="255" t="s">
        <v>70</v>
      </c>
      <c r="X1508" s="216" t="s">
        <v>64</v>
      </c>
      <c r="Y1508" s="216" t="s">
        <v>76</v>
      </c>
      <c r="Z1508" s="129"/>
      <c r="AA1508" s="214"/>
      <c r="AB1508" s="215"/>
      <c r="AC1508" s="215"/>
      <c r="AD1508" s="216"/>
      <c r="AI1508" s="173"/>
      <c r="AJ1508" s="189"/>
      <c r="AK1508" s="173"/>
      <c r="AL1508" s="317"/>
      <c r="AQ1508" s="131"/>
      <c r="AU1508" s="317"/>
      <c r="AV1508" s="390"/>
      <c r="AW1508" s="153">
        <f t="shared" ca="1" si="28"/>
        <v>39</v>
      </c>
    </row>
    <row r="1509" spans="1:49" ht="45" customHeight="1" outlineLevel="1" x14ac:dyDescent="0.2">
      <c r="A1509" s="245"/>
      <c r="B1509" s="183" t="s">
        <v>55</v>
      </c>
      <c r="C1509" s="136" t="s">
        <v>4061</v>
      </c>
      <c r="D1509" s="131" t="s">
        <v>4062</v>
      </c>
      <c r="E1509" s="175" t="s">
        <v>91</v>
      </c>
      <c r="F1509" s="153" t="s">
        <v>187</v>
      </c>
      <c r="G1509" s="131" t="s">
        <v>3745</v>
      </c>
      <c r="H1509" s="175" t="s">
        <v>487</v>
      </c>
      <c r="I1509" s="183" t="s">
        <v>4063</v>
      </c>
      <c r="J1509" s="173">
        <v>1</v>
      </c>
      <c r="K1509" s="326"/>
      <c r="L1509" s="339">
        <v>1</v>
      </c>
      <c r="M1509" s="183">
        <v>1219</v>
      </c>
      <c r="N1509" s="153">
        <v>1987</v>
      </c>
      <c r="P1509" s="163"/>
      <c r="R1509" s="153">
        <v>1980</v>
      </c>
      <c r="S1509" s="183" t="s">
        <v>243</v>
      </c>
      <c r="T1509" s="184"/>
      <c r="U1509" s="189"/>
      <c r="V1509" s="125"/>
      <c r="W1509" s="352" t="s">
        <v>70</v>
      </c>
      <c r="X1509" s="216" t="s">
        <v>64</v>
      </c>
      <c r="Y1509" s="216" t="s">
        <v>518</v>
      </c>
      <c r="Z1509" s="129"/>
      <c r="AA1509" s="214"/>
      <c r="AB1509" s="215"/>
      <c r="AC1509" s="215"/>
      <c r="AD1509" s="216"/>
      <c r="AI1509" s="173"/>
      <c r="AJ1509" s="216">
        <v>42236</v>
      </c>
      <c r="AK1509" s="173">
        <v>2010</v>
      </c>
      <c r="AL1509" s="317"/>
      <c r="AQ1509" s="131"/>
      <c r="AU1509" s="317"/>
      <c r="AV1509" s="390"/>
      <c r="AW1509" s="153">
        <f t="shared" ca="1" si="28"/>
        <v>39</v>
      </c>
    </row>
    <row r="1510" spans="1:49" ht="45" customHeight="1" outlineLevel="1" x14ac:dyDescent="0.2">
      <c r="A1510" s="245"/>
      <c r="B1510" s="183" t="s">
        <v>55</v>
      </c>
      <c r="C1510" s="136" t="s">
        <v>4064</v>
      </c>
      <c r="D1510" s="131" t="s">
        <v>4065</v>
      </c>
      <c r="E1510" s="253" t="s">
        <v>688</v>
      </c>
      <c r="F1510" s="157" t="s">
        <v>1460</v>
      </c>
      <c r="G1510" s="156" t="s">
        <v>4066</v>
      </c>
      <c r="H1510" s="253" t="s">
        <v>76</v>
      </c>
      <c r="I1510" s="185" t="s">
        <v>4067</v>
      </c>
      <c r="J1510" s="173">
        <v>1</v>
      </c>
      <c r="K1510" s="326" t="s">
        <v>61</v>
      </c>
      <c r="L1510" s="339">
        <v>1</v>
      </c>
      <c r="M1510" s="183">
        <v>1220</v>
      </c>
      <c r="N1510" s="153">
        <v>1987</v>
      </c>
      <c r="P1510" s="163"/>
      <c r="R1510" s="153">
        <v>1980</v>
      </c>
      <c r="S1510" s="183" t="s">
        <v>203</v>
      </c>
      <c r="T1510" s="184"/>
      <c r="U1510" s="189"/>
      <c r="V1510" s="125"/>
      <c r="W1510" s="361" t="s">
        <v>4068</v>
      </c>
      <c r="X1510" s="283" t="s">
        <v>64</v>
      </c>
      <c r="Y1510" s="283" t="s">
        <v>76</v>
      </c>
      <c r="Z1510" s="351"/>
      <c r="AA1510" s="214">
        <v>39454</v>
      </c>
      <c r="AB1510" s="215">
        <v>39454</v>
      </c>
      <c r="AC1510" s="215"/>
      <c r="AD1510" s="153"/>
      <c r="AE1510" s="173">
        <v>2005</v>
      </c>
      <c r="AF1510" s="173">
        <v>48</v>
      </c>
      <c r="AG1510" s="173">
        <v>2008</v>
      </c>
      <c r="AH1510" s="173">
        <v>2000</v>
      </c>
      <c r="AI1510" s="173"/>
      <c r="AJ1510" s="189"/>
      <c r="AK1510" s="173"/>
      <c r="AL1510" s="317"/>
      <c r="AM1510" s="175" t="s">
        <v>61</v>
      </c>
      <c r="AN1510" s="153" t="s">
        <v>81</v>
      </c>
      <c r="AO1510" s="153" t="s">
        <v>108</v>
      </c>
      <c r="AP1510" s="153" t="s">
        <v>81</v>
      </c>
      <c r="AQ1510" s="131" t="s">
        <v>81</v>
      </c>
      <c r="AR1510" s="175" t="s">
        <v>81</v>
      </c>
      <c r="AT1510" s="153">
        <v>2007</v>
      </c>
      <c r="AU1510" s="317" t="s">
        <v>7849</v>
      </c>
      <c r="AV1510" s="390"/>
      <c r="AW1510" s="153">
        <f t="shared" ca="1" si="28"/>
        <v>39</v>
      </c>
    </row>
    <row r="1511" spans="1:49" ht="45" customHeight="1" outlineLevel="1" x14ac:dyDescent="0.2">
      <c r="A1511" s="245"/>
      <c r="B1511" s="183" t="s">
        <v>55</v>
      </c>
      <c r="C1511" s="136" t="s">
        <v>4069</v>
      </c>
      <c r="E1511" s="175" t="s">
        <v>71</v>
      </c>
      <c r="F1511" s="153" t="s">
        <v>72</v>
      </c>
      <c r="G1511" s="131" t="s">
        <v>673</v>
      </c>
      <c r="H1511" s="175" t="s">
        <v>65</v>
      </c>
      <c r="I1511" s="203" t="s">
        <v>4070</v>
      </c>
      <c r="J1511" s="173">
        <v>1</v>
      </c>
      <c r="K1511" s="327"/>
      <c r="L1511" s="339">
        <v>1</v>
      </c>
      <c r="M1511" s="183">
        <v>1221</v>
      </c>
      <c r="N1511" s="153">
        <v>1987</v>
      </c>
      <c r="P1511" s="163"/>
      <c r="R1511" s="153">
        <v>1980</v>
      </c>
      <c r="S1511" s="183" t="s">
        <v>243</v>
      </c>
      <c r="T1511" s="184"/>
      <c r="U1511" s="189"/>
      <c r="V1511" s="125"/>
      <c r="W1511" s="352" t="s">
        <v>70</v>
      </c>
      <c r="X1511" s="216" t="s">
        <v>64</v>
      </c>
      <c r="Y1511" s="216" t="s">
        <v>65</v>
      </c>
      <c r="Z1511" s="129"/>
      <c r="AA1511" s="214"/>
      <c r="AB1511" s="215"/>
      <c r="AC1511" s="215"/>
      <c r="AD1511" s="153"/>
      <c r="AI1511" s="173"/>
      <c r="AJ1511" s="237">
        <v>36292</v>
      </c>
      <c r="AK1511" s="173">
        <v>1990</v>
      </c>
      <c r="AL1511" s="317"/>
      <c r="AQ1511" s="131"/>
      <c r="AU1511" s="317"/>
      <c r="AV1511" s="390"/>
      <c r="AW1511" s="153">
        <f t="shared" ca="1" si="28"/>
        <v>39</v>
      </c>
    </row>
    <row r="1512" spans="1:49" ht="45" customHeight="1" outlineLevel="1" x14ac:dyDescent="0.2">
      <c r="A1512" s="245"/>
      <c r="B1512" s="183" t="s">
        <v>55</v>
      </c>
      <c r="C1512" s="136" t="s">
        <v>4071</v>
      </c>
      <c r="E1512" s="175" t="s">
        <v>91</v>
      </c>
      <c r="F1512" s="153" t="s">
        <v>698</v>
      </c>
      <c r="G1512" s="131" t="s">
        <v>2554</v>
      </c>
      <c r="H1512" s="175" t="s">
        <v>65</v>
      </c>
      <c r="I1512" s="183" t="s">
        <v>4072</v>
      </c>
      <c r="J1512" s="173">
        <v>1</v>
      </c>
      <c r="K1512" s="327"/>
      <c r="L1512" s="339">
        <v>1</v>
      </c>
      <c r="M1512" s="183">
        <v>1222</v>
      </c>
      <c r="N1512" s="153">
        <v>1987</v>
      </c>
      <c r="P1512" s="163"/>
      <c r="R1512" s="153">
        <v>1980</v>
      </c>
      <c r="S1512" s="183" t="s">
        <v>243</v>
      </c>
      <c r="T1512" s="184"/>
      <c r="U1512" s="189"/>
      <c r="V1512" s="125"/>
      <c r="W1512" s="352" t="s">
        <v>70</v>
      </c>
      <c r="X1512" s="216" t="s">
        <v>64</v>
      </c>
      <c r="Y1512" s="216" t="s">
        <v>65</v>
      </c>
      <c r="Z1512" s="129"/>
      <c r="AA1512" s="214"/>
      <c r="AB1512" s="215"/>
      <c r="AC1512" s="215"/>
      <c r="AD1512" s="153"/>
      <c r="AE1512" s="173">
        <v>1989</v>
      </c>
      <c r="AF1512" s="173">
        <v>136</v>
      </c>
      <c r="AI1512" s="173"/>
      <c r="AJ1512" s="237">
        <v>32643</v>
      </c>
      <c r="AK1512" s="173">
        <v>1980</v>
      </c>
      <c r="AL1512" s="317"/>
      <c r="AQ1512" s="131"/>
      <c r="AU1512" s="317"/>
      <c r="AV1512" s="390"/>
      <c r="AW1512" s="153">
        <f t="shared" ca="1" si="28"/>
        <v>39</v>
      </c>
    </row>
    <row r="1513" spans="1:49" ht="45" customHeight="1" outlineLevel="1" x14ac:dyDescent="0.2">
      <c r="A1513" s="245"/>
      <c r="B1513" s="183" t="s">
        <v>55</v>
      </c>
      <c r="C1513" s="136" t="s">
        <v>4073</v>
      </c>
      <c r="E1513" s="175" t="s">
        <v>91</v>
      </c>
      <c r="F1513" s="153" t="s">
        <v>187</v>
      </c>
      <c r="G1513" s="131" t="s">
        <v>2180</v>
      </c>
      <c r="H1513" s="175" t="s">
        <v>76</v>
      </c>
      <c r="I1513" s="183" t="s">
        <v>4074</v>
      </c>
      <c r="J1513" s="173">
        <v>1</v>
      </c>
      <c r="K1513" s="326" t="s">
        <v>61</v>
      </c>
      <c r="L1513" s="339">
        <v>1</v>
      </c>
      <c r="M1513" s="183">
        <v>1223</v>
      </c>
      <c r="N1513" s="153">
        <v>1987</v>
      </c>
      <c r="P1513" s="163"/>
      <c r="R1513" s="153">
        <v>1980</v>
      </c>
      <c r="S1513" s="183" t="s">
        <v>62</v>
      </c>
      <c r="T1513" s="184"/>
      <c r="U1513" s="189"/>
      <c r="V1513" s="125"/>
      <c r="W1513" s="352" t="s">
        <v>4075</v>
      </c>
      <c r="X1513" s="216" t="s">
        <v>64</v>
      </c>
      <c r="Y1513" s="216" t="s">
        <v>76</v>
      </c>
      <c r="Z1513" s="129" t="s">
        <v>66</v>
      </c>
      <c r="AA1513" s="214">
        <v>35369</v>
      </c>
      <c r="AB1513" s="215">
        <v>35369</v>
      </c>
      <c r="AC1513" s="215">
        <v>35369</v>
      </c>
      <c r="AD1513" s="216"/>
      <c r="AE1513" s="173">
        <v>1995</v>
      </c>
      <c r="AF1513" s="173">
        <v>8</v>
      </c>
      <c r="AG1513" s="173">
        <v>1996</v>
      </c>
      <c r="AH1513" s="173">
        <v>1990</v>
      </c>
      <c r="AI1513" s="173"/>
      <c r="AJ1513" s="189"/>
      <c r="AK1513" s="173"/>
      <c r="AL1513" s="317"/>
      <c r="AQ1513" s="131"/>
      <c r="AU1513" s="317"/>
      <c r="AV1513" s="390"/>
      <c r="AW1513" s="153">
        <f t="shared" ca="1" si="28"/>
        <v>39</v>
      </c>
    </row>
    <row r="1514" spans="1:49" ht="45" customHeight="1" outlineLevel="1" x14ac:dyDescent="0.2">
      <c r="A1514" s="245">
        <v>45329</v>
      </c>
      <c r="B1514" s="183" t="s">
        <v>55</v>
      </c>
      <c r="C1514" s="136" t="s">
        <v>4076</v>
      </c>
      <c r="D1514" s="131" t="s">
        <v>4077</v>
      </c>
      <c r="E1514" s="175" t="s">
        <v>71</v>
      </c>
      <c r="F1514" s="153" t="s">
        <v>72</v>
      </c>
      <c r="G1514" s="131" t="s">
        <v>4078</v>
      </c>
      <c r="H1514" s="175" t="s">
        <v>65</v>
      </c>
      <c r="I1514" s="183" t="s">
        <v>4079</v>
      </c>
      <c r="J1514" s="173">
        <v>1</v>
      </c>
      <c r="K1514" s="326"/>
      <c r="L1514" s="339">
        <v>1</v>
      </c>
      <c r="M1514" s="183">
        <v>1224</v>
      </c>
      <c r="N1514" s="153">
        <v>1987</v>
      </c>
      <c r="O1514" s="216">
        <v>31677</v>
      </c>
      <c r="P1514" s="163" t="s">
        <v>4080</v>
      </c>
      <c r="R1514" s="153">
        <v>1980</v>
      </c>
      <c r="S1514" s="183" t="s">
        <v>243</v>
      </c>
      <c r="T1514" s="184" t="s">
        <v>1116</v>
      </c>
      <c r="U1514" s="216">
        <v>45323</v>
      </c>
      <c r="V1514" s="125"/>
      <c r="X1514" s="216" t="s">
        <v>64</v>
      </c>
      <c r="Y1514" s="216" t="s">
        <v>65</v>
      </c>
      <c r="Z1514" s="129"/>
      <c r="AA1514" s="214"/>
      <c r="AB1514" s="215"/>
      <c r="AC1514" s="215"/>
      <c r="AD1514" s="216"/>
      <c r="AI1514" s="173"/>
      <c r="AJ1514" s="216">
        <v>45323</v>
      </c>
      <c r="AK1514" s="173">
        <v>2020</v>
      </c>
      <c r="AL1514" s="317" t="s">
        <v>7689</v>
      </c>
      <c r="AQ1514" s="131"/>
      <c r="AU1514" s="317"/>
      <c r="AV1514" s="390"/>
      <c r="AW1514" s="153">
        <f t="shared" ca="1" si="28"/>
        <v>39</v>
      </c>
    </row>
    <row r="1515" spans="1:49" ht="45" customHeight="1" outlineLevel="1" x14ac:dyDescent="0.2">
      <c r="A1515" s="245">
        <v>42548</v>
      </c>
      <c r="B1515" s="183" t="s">
        <v>198</v>
      </c>
      <c r="C1515" s="136" t="s">
        <v>4081</v>
      </c>
      <c r="D1515" s="131" t="s">
        <v>4082</v>
      </c>
      <c r="E1515" s="175" t="s">
        <v>56</v>
      </c>
      <c r="F1515" s="153" t="s">
        <v>148</v>
      </c>
      <c r="G1515" s="131" t="s">
        <v>4083</v>
      </c>
      <c r="H1515" s="175" t="s">
        <v>263</v>
      </c>
      <c r="I1515" s="183" t="s">
        <v>4084</v>
      </c>
      <c r="J1515" s="173">
        <v>1</v>
      </c>
      <c r="K1515" s="326"/>
      <c r="L1515" s="339">
        <v>1</v>
      </c>
      <c r="M1515" s="183">
        <v>1225</v>
      </c>
      <c r="N1515" s="153">
        <v>1987</v>
      </c>
      <c r="P1515" s="163"/>
      <c r="R1515" s="153">
        <v>1980</v>
      </c>
      <c r="S1515" s="183" t="s">
        <v>288</v>
      </c>
      <c r="T1515" s="184" t="s">
        <v>982</v>
      </c>
      <c r="U1515" s="189"/>
      <c r="V1515" s="125"/>
      <c r="W1515" s="255" t="s">
        <v>70</v>
      </c>
      <c r="X1515" s="216" t="s">
        <v>64</v>
      </c>
      <c r="Y1515" s="216" t="s">
        <v>76</v>
      </c>
      <c r="Z1515" s="129" t="s">
        <v>266</v>
      </c>
      <c r="AA1515" s="214"/>
      <c r="AB1515" s="215"/>
      <c r="AC1515" s="215"/>
      <c r="AD1515" s="216"/>
      <c r="AI1515" s="173"/>
      <c r="AJ1515" s="189"/>
      <c r="AK1515" s="173"/>
      <c r="AL1515" s="317"/>
      <c r="AQ1515" s="131"/>
      <c r="AU1515" s="317"/>
      <c r="AV1515" s="390"/>
      <c r="AW1515" s="153">
        <f t="shared" ca="1" si="28"/>
        <v>39</v>
      </c>
    </row>
    <row r="1516" spans="1:49" ht="45" customHeight="1" outlineLevel="1" x14ac:dyDescent="0.2">
      <c r="A1516" s="245"/>
      <c r="B1516" s="183" t="s">
        <v>55</v>
      </c>
      <c r="C1516" s="136" t="s">
        <v>7920</v>
      </c>
      <c r="D1516" s="170" t="s">
        <v>4085</v>
      </c>
      <c r="E1516" s="175" t="s">
        <v>1055</v>
      </c>
      <c r="F1516" s="153" t="s">
        <v>2044</v>
      </c>
      <c r="G1516" s="131" t="s">
        <v>4086</v>
      </c>
      <c r="H1516" s="175" t="s">
        <v>65</v>
      </c>
      <c r="I1516" s="183" t="s">
        <v>4087</v>
      </c>
      <c r="J1516" s="173">
        <v>1</v>
      </c>
      <c r="K1516" s="326"/>
      <c r="L1516" s="339">
        <v>1</v>
      </c>
      <c r="M1516" s="183">
        <v>1226</v>
      </c>
      <c r="N1516" s="153">
        <v>1987</v>
      </c>
      <c r="P1516" s="163"/>
      <c r="R1516" s="153">
        <v>1980</v>
      </c>
      <c r="S1516" s="183" t="s">
        <v>243</v>
      </c>
      <c r="T1516" s="184"/>
      <c r="V1516" s="125"/>
      <c r="W1516" s="352" t="s">
        <v>70</v>
      </c>
      <c r="X1516" s="216" t="s">
        <v>64</v>
      </c>
      <c r="Y1516" s="216" t="s">
        <v>65</v>
      </c>
      <c r="Z1516" s="129"/>
      <c r="AA1516" s="214"/>
      <c r="AB1516" s="215"/>
      <c r="AC1516" s="215"/>
      <c r="AD1516" s="216"/>
      <c r="AE1516" s="173">
        <v>1989</v>
      </c>
      <c r="AF1516" s="173">
        <v>136</v>
      </c>
      <c r="AI1516" s="173"/>
      <c r="AJ1516" s="237">
        <v>44839</v>
      </c>
      <c r="AK1516" s="173">
        <v>2020</v>
      </c>
      <c r="AL1516" s="317"/>
      <c r="AQ1516" s="131"/>
      <c r="AU1516" s="317" t="s">
        <v>4088</v>
      </c>
      <c r="AV1516" s="390"/>
      <c r="AW1516" s="153">
        <f t="shared" ca="1" si="28"/>
        <v>39</v>
      </c>
    </row>
    <row r="1517" spans="1:49" ht="45" customHeight="1" outlineLevel="1" x14ac:dyDescent="0.2">
      <c r="A1517" s="245"/>
      <c r="B1517" s="183" t="s">
        <v>55</v>
      </c>
      <c r="C1517" s="136" t="s">
        <v>4089</v>
      </c>
      <c r="D1517" s="131" t="s">
        <v>4090</v>
      </c>
      <c r="E1517" s="175" t="s">
        <v>56</v>
      </c>
      <c r="F1517" s="153" t="s">
        <v>559</v>
      </c>
      <c r="G1517" s="131" t="s">
        <v>4091</v>
      </c>
      <c r="H1517" s="175" t="s">
        <v>59</v>
      </c>
      <c r="I1517" s="183" t="s">
        <v>4092</v>
      </c>
      <c r="J1517" s="173">
        <v>1</v>
      </c>
      <c r="K1517" s="326" t="s">
        <v>61</v>
      </c>
      <c r="L1517" s="339">
        <v>1</v>
      </c>
      <c r="M1517" s="183">
        <v>1227</v>
      </c>
      <c r="N1517" s="153">
        <v>1987</v>
      </c>
      <c r="P1517" s="163"/>
      <c r="R1517" s="153">
        <v>1980</v>
      </c>
      <c r="S1517" s="183" t="s">
        <v>62</v>
      </c>
      <c r="T1517" s="184"/>
      <c r="U1517" s="189"/>
      <c r="V1517" s="125"/>
      <c r="W1517" s="352" t="s">
        <v>4093</v>
      </c>
      <c r="X1517" s="216" t="s">
        <v>64</v>
      </c>
      <c r="Y1517" s="216" t="s">
        <v>65</v>
      </c>
      <c r="Z1517" s="129"/>
      <c r="AA1517" s="214">
        <v>44718</v>
      </c>
      <c r="AB1517" s="215">
        <v>44718</v>
      </c>
      <c r="AC1517" s="215"/>
      <c r="AD1517" s="216"/>
      <c r="AE1517" s="173">
        <v>2019</v>
      </c>
      <c r="AF1517" s="173">
        <v>92</v>
      </c>
      <c r="AG1517" s="173">
        <v>2022</v>
      </c>
      <c r="AH1517" s="173">
        <v>2020</v>
      </c>
      <c r="AI1517" s="173"/>
      <c r="AJ1517" s="189"/>
      <c r="AK1517" s="173"/>
      <c r="AL1517" s="317"/>
      <c r="AM1517" s="175" t="s">
        <v>61</v>
      </c>
      <c r="AQ1517" s="131"/>
      <c r="AU1517" s="317"/>
      <c r="AV1517" s="390"/>
      <c r="AW1517" s="153">
        <f t="shared" ca="1" si="28"/>
        <v>39</v>
      </c>
    </row>
    <row r="1518" spans="1:49" ht="45" customHeight="1" outlineLevel="1" x14ac:dyDescent="0.2">
      <c r="A1518" s="245">
        <v>44052</v>
      </c>
      <c r="B1518" s="183" t="s">
        <v>55</v>
      </c>
      <c r="C1518" s="136" t="s">
        <v>4094</v>
      </c>
      <c r="D1518" s="131" t="s">
        <v>4095</v>
      </c>
      <c r="E1518" s="175" t="s">
        <v>1055</v>
      </c>
      <c r="F1518" s="153" t="s">
        <v>1056</v>
      </c>
      <c r="G1518" s="131" t="s">
        <v>4096</v>
      </c>
      <c r="H1518" s="175" t="s">
        <v>961</v>
      </c>
      <c r="I1518" s="183" t="s">
        <v>4097</v>
      </c>
      <c r="J1518" s="173">
        <v>1</v>
      </c>
      <c r="K1518" s="326"/>
      <c r="L1518" s="339">
        <v>1</v>
      </c>
      <c r="M1518" s="183">
        <v>1228</v>
      </c>
      <c r="N1518" s="153">
        <v>1987</v>
      </c>
      <c r="P1518" s="163"/>
      <c r="R1518" s="153">
        <v>1980</v>
      </c>
      <c r="S1518" s="183" t="s">
        <v>243</v>
      </c>
      <c r="T1518" s="184"/>
      <c r="V1518" s="125"/>
      <c r="W1518" s="360" t="s">
        <v>70</v>
      </c>
      <c r="X1518" s="216" t="s">
        <v>499</v>
      </c>
      <c r="Y1518" s="216" t="s">
        <v>506</v>
      </c>
      <c r="Z1518" s="129"/>
      <c r="AI1518" s="173"/>
      <c r="AJ1518" s="216">
        <v>44382</v>
      </c>
      <c r="AK1518" s="173">
        <v>2020</v>
      </c>
      <c r="AL1518" s="317"/>
      <c r="AQ1518" s="131"/>
      <c r="AU1518" s="317"/>
      <c r="AV1518" s="390"/>
      <c r="AW1518" s="153">
        <f t="shared" ca="1" si="28"/>
        <v>39</v>
      </c>
    </row>
    <row r="1519" spans="1:49" ht="45" customHeight="1" outlineLevel="1" x14ac:dyDescent="0.2">
      <c r="A1519" s="245"/>
      <c r="B1519" s="183" t="s">
        <v>55</v>
      </c>
      <c r="C1519" s="136" t="s">
        <v>4098</v>
      </c>
      <c r="D1519" s="131" t="s">
        <v>4099</v>
      </c>
      <c r="E1519" s="175" t="s">
        <v>91</v>
      </c>
      <c r="F1519" s="153" t="s">
        <v>92</v>
      </c>
      <c r="G1519" s="131" t="s">
        <v>1950</v>
      </c>
      <c r="H1519" s="175" t="s">
        <v>496</v>
      </c>
      <c r="I1519" s="183" t="s">
        <v>4100</v>
      </c>
      <c r="J1519" s="173">
        <v>1</v>
      </c>
      <c r="K1519" s="326"/>
      <c r="L1519" s="339">
        <v>1</v>
      </c>
      <c r="M1519" s="183">
        <v>1229</v>
      </c>
      <c r="N1519" s="153">
        <v>1987</v>
      </c>
      <c r="P1519" s="163"/>
      <c r="R1519" s="153">
        <v>1980</v>
      </c>
      <c r="S1519" s="183" t="s">
        <v>243</v>
      </c>
      <c r="T1519" s="184"/>
      <c r="V1519" s="125"/>
      <c r="W1519" s="352" t="s">
        <v>70</v>
      </c>
      <c r="X1519" s="216" t="s">
        <v>499</v>
      </c>
      <c r="Y1519" s="216" t="s">
        <v>496</v>
      </c>
      <c r="Z1519" s="129"/>
      <c r="AA1519" s="214"/>
      <c r="AB1519" s="215"/>
      <c r="AC1519" s="215"/>
      <c r="AD1519" s="216"/>
      <c r="AI1519" s="173"/>
      <c r="AJ1519" s="216">
        <v>44654</v>
      </c>
      <c r="AK1519" s="173">
        <v>2020</v>
      </c>
      <c r="AL1519" s="317"/>
      <c r="AQ1519" s="131"/>
      <c r="AU1519" s="317"/>
      <c r="AV1519" s="390"/>
      <c r="AW1519" s="153">
        <f t="shared" ca="1" si="28"/>
        <v>39</v>
      </c>
    </row>
    <row r="1520" spans="1:49" ht="45" customHeight="1" x14ac:dyDescent="0.2">
      <c r="A1520" s="245"/>
      <c r="B1520" s="183" t="s">
        <v>55</v>
      </c>
      <c r="C1520" s="136" t="s">
        <v>4101</v>
      </c>
      <c r="D1520" s="170" t="s">
        <v>4102</v>
      </c>
      <c r="E1520" s="175" t="s">
        <v>91</v>
      </c>
      <c r="F1520" s="153" t="s">
        <v>92</v>
      </c>
      <c r="G1520" s="131" t="s">
        <v>1950</v>
      </c>
      <c r="H1520" s="175" t="s">
        <v>65</v>
      </c>
      <c r="I1520" s="183" t="s">
        <v>4103</v>
      </c>
      <c r="J1520" s="173">
        <v>1</v>
      </c>
      <c r="K1520" s="326"/>
      <c r="L1520" s="339">
        <v>1</v>
      </c>
      <c r="M1520" s="183">
        <v>1230</v>
      </c>
      <c r="N1520" s="153">
        <v>1987</v>
      </c>
      <c r="P1520" s="163"/>
      <c r="R1520" s="153">
        <v>1980</v>
      </c>
      <c r="S1520" s="183" t="s">
        <v>243</v>
      </c>
      <c r="T1520" s="184"/>
      <c r="V1520" s="125"/>
      <c r="W1520" s="352" t="s">
        <v>70</v>
      </c>
      <c r="X1520" s="216" t="s">
        <v>64</v>
      </c>
      <c r="Y1520" s="216" t="s">
        <v>65</v>
      </c>
      <c r="Z1520" s="129"/>
      <c r="AA1520" s="214"/>
      <c r="AB1520" s="215"/>
      <c r="AC1520" s="215"/>
      <c r="AD1520" s="216"/>
      <c r="AI1520" s="173"/>
      <c r="AJ1520" s="216">
        <v>44654</v>
      </c>
      <c r="AK1520" s="173">
        <v>2020</v>
      </c>
      <c r="AL1520" s="317"/>
      <c r="AQ1520" s="131"/>
      <c r="AU1520" s="317"/>
      <c r="AV1520" s="390"/>
      <c r="AW1520" s="153">
        <f t="shared" ca="1" si="28"/>
        <v>39</v>
      </c>
    </row>
    <row r="1521" spans="1:49" ht="45" customHeight="1" x14ac:dyDescent="0.2">
      <c r="A1521" s="245"/>
      <c r="B1521" s="183" t="s">
        <v>55</v>
      </c>
      <c r="C1521" s="136" t="s">
        <v>4104</v>
      </c>
      <c r="D1521" s="131" t="s">
        <v>4105</v>
      </c>
      <c r="E1521" s="175" t="s">
        <v>91</v>
      </c>
      <c r="F1521" s="153" t="s">
        <v>92</v>
      </c>
      <c r="G1521" s="131" t="s">
        <v>1950</v>
      </c>
      <c r="H1521" s="175" t="s">
        <v>65</v>
      </c>
      <c r="I1521" s="183" t="s">
        <v>4106</v>
      </c>
      <c r="J1521" s="173">
        <v>1</v>
      </c>
      <c r="K1521" s="326"/>
      <c r="L1521" s="339">
        <v>1</v>
      </c>
      <c r="M1521" s="183">
        <v>1231</v>
      </c>
      <c r="N1521" s="153">
        <v>1987</v>
      </c>
      <c r="O1521" s="216">
        <v>31586</v>
      </c>
      <c r="P1521" s="163" t="s">
        <v>4107</v>
      </c>
      <c r="R1521" s="153">
        <v>1980</v>
      </c>
      <c r="S1521" s="183" t="s">
        <v>243</v>
      </c>
      <c r="T1521" s="184"/>
      <c r="V1521" s="125"/>
      <c r="W1521" s="352" t="s">
        <v>70</v>
      </c>
      <c r="X1521" s="216" t="s">
        <v>64</v>
      </c>
      <c r="Y1521" s="216" t="s">
        <v>65</v>
      </c>
      <c r="Z1521" s="129"/>
      <c r="AA1521" s="214"/>
      <c r="AB1521" s="215"/>
      <c r="AC1521" s="215"/>
      <c r="AD1521" s="216"/>
      <c r="AI1521" s="173"/>
      <c r="AJ1521" s="216">
        <v>44698</v>
      </c>
      <c r="AK1521" s="173">
        <v>2020</v>
      </c>
      <c r="AL1521" s="317"/>
      <c r="AQ1521" s="131"/>
      <c r="AU1521" s="317"/>
      <c r="AV1521" s="390"/>
      <c r="AW1521" s="153">
        <f t="shared" ca="1" si="28"/>
        <v>39</v>
      </c>
    </row>
    <row r="1522" spans="1:49" ht="45" customHeight="1" collapsed="1" x14ac:dyDescent="0.2">
      <c r="A1522" s="245">
        <v>44567</v>
      </c>
      <c r="B1522" s="183" t="s">
        <v>55</v>
      </c>
      <c r="C1522" s="136" t="s">
        <v>4108</v>
      </c>
      <c r="D1522" s="131" t="s">
        <v>4109</v>
      </c>
      <c r="E1522" s="175" t="s">
        <v>91</v>
      </c>
      <c r="F1522" s="153" t="s">
        <v>92</v>
      </c>
      <c r="G1522" s="131" t="s">
        <v>1950</v>
      </c>
      <c r="H1522" s="175" t="s">
        <v>263</v>
      </c>
      <c r="I1522" s="183" t="s">
        <v>4110</v>
      </c>
      <c r="J1522" s="173">
        <v>1</v>
      </c>
      <c r="K1522" s="326"/>
      <c r="L1522" s="339">
        <v>1</v>
      </c>
      <c r="M1522" s="183">
        <v>1232</v>
      </c>
      <c r="N1522" s="153">
        <v>1987</v>
      </c>
      <c r="P1522" s="163"/>
      <c r="R1522" s="153">
        <v>1980</v>
      </c>
      <c r="S1522" s="183" t="s">
        <v>243</v>
      </c>
      <c r="T1522" s="184"/>
      <c r="U1522" s="189"/>
      <c r="V1522" s="125"/>
      <c r="W1522" s="255" t="s">
        <v>70</v>
      </c>
      <c r="X1522" s="216" t="s">
        <v>64</v>
      </c>
      <c r="Y1522" s="216" t="s">
        <v>76</v>
      </c>
      <c r="Z1522" s="129" t="s">
        <v>266</v>
      </c>
      <c r="AA1522" s="214"/>
      <c r="AB1522" s="215"/>
      <c r="AC1522" s="215"/>
      <c r="AD1522" s="216"/>
      <c r="AI1522" s="173"/>
      <c r="AJ1522" s="216">
        <v>45974</v>
      </c>
      <c r="AK1522" s="173">
        <v>2020</v>
      </c>
      <c r="AL1522" s="317"/>
      <c r="AQ1522" s="131"/>
      <c r="AU1522" s="317"/>
      <c r="AV1522" s="390"/>
      <c r="AW1522" s="153">
        <f t="shared" ca="1" si="28"/>
        <v>39</v>
      </c>
    </row>
    <row r="1523" spans="1:49" ht="45" customHeight="1" x14ac:dyDescent="0.2">
      <c r="A1523" s="245"/>
      <c r="B1523" s="183" t="s">
        <v>55</v>
      </c>
      <c r="C1523" s="136" t="s">
        <v>4111</v>
      </c>
      <c r="D1523" s="131" t="s">
        <v>4112</v>
      </c>
      <c r="E1523" s="175" t="s">
        <v>91</v>
      </c>
      <c r="F1523" s="153" t="s">
        <v>92</v>
      </c>
      <c r="G1523" s="131" t="s">
        <v>93</v>
      </c>
      <c r="H1523" s="175" t="s">
        <v>503</v>
      </c>
      <c r="I1523" s="183" t="s">
        <v>4113</v>
      </c>
      <c r="J1523" s="173">
        <v>1</v>
      </c>
      <c r="K1523" s="326"/>
      <c r="L1523" s="339">
        <v>1</v>
      </c>
      <c r="M1523" s="183">
        <v>1233</v>
      </c>
      <c r="N1523" s="153">
        <v>1987</v>
      </c>
      <c r="P1523" s="163"/>
      <c r="R1523" s="153">
        <v>1980</v>
      </c>
      <c r="S1523" s="183" t="s">
        <v>243</v>
      </c>
      <c r="T1523" s="184"/>
      <c r="U1523" s="189">
        <v>42075</v>
      </c>
      <c r="V1523" s="125"/>
      <c r="W1523" s="352" t="s">
        <v>70</v>
      </c>
      <c r="X1523" s="216" t="s">
        <v>499</v>
      </c>
      <c r="Y1523" s="216" t="s">
        <v>506</v>
      </c>
      <c r="Z1523" s="129"/>
      <c r="AA1523" s="214"/>
      <c r="AB1523" s="215"/>
      <c r="AC1523" s="215"/>
      <c r="AD1523" s="216"/>
      <c r="AI1523" s="173"/>
      <c r="AJ1523" s="237">
        <v>42039</v>
      </c>
      <c r="AK1523" s="173">
        <v>2010</v>
      </c>
      <c r="AL1523" s="317"/>
      <c r="AQ1523" s="131"/>
      <c r="AV1523" s="390"/>
      <c r="AW1523" s="153">
        <f t="shared" ca="1" si="28"/>
        <v>39</v>
      </c>
    </row>
    <row r="1524" spans="1:49" ht="45" customHeight="1" collapsed="1" x14ac:dyDescent="0.2">
      <c r="A1524" s="245"/>
      <c r="B1524" s="183" t="s">
        <v>55</v>
      </c>
      <c r="C1524" s="136" t="s">
        <v>1665</v>
      </c>
      <c r="E1524" s="175" t="s">
        <v>71</v>
      </c>
      <c r="F1524" s="153" t="s">
        <v>180</v>
      </c>
      <c r="G1524" s="131" t="s">
        <v>4114</v>
      </c>
      <c r="H1524" s="175" t="s">
        <v>503</v>
      </c>
      <c r="I1524" s="183" t="s">
        <v>4115</v>
      </c>
      <c r="J1524" s="173">
        <v>1</v>
      </c>
      <c r="K1524" s="326"/>
      <c r="L1524" s="339">
        <v>1</v>
      </c>
      <c r="M1524" s="183">
        <v>1234</v>
      </c>
      <c r="N1524" s="153">
        <v>1987</v>
      </c>
      <c r="P1524" s="163"/>
      <c r="R1524" s="153">
        <v>1980</v>
      </c>
      <c r="S1524" s="183" t="s">
        <v>243</v>
      </c>
      <c r="T1524" s="184"/>
      <c r="U1524" s="189"/>
      <c r="V1524" s="125"/>
      <c r="W1524" s="352" t="s">
        <v>70</v>
      </c>
      <c r="X1524" s="216" t="s">
        <v>499</v>
      </c>
      <c r="Y1524" s="216" t="s">
        <v>506</v>
      </c>
      <c r="Z1524" s="129"/>
      <c r="AA1524" s="214"/>
      <c r="AB1524" s="215"/>
      <c r="AC1524" s="215"/>
      <c r="AD1524" s="216"/>
      <c r="AI1524" s="173"/>
      <c r="AJ1524" s="237">
        <v>32244</v>
      </c>
      <c r="AK1524" s="173">
        <v>1980</v>
      </c>
      <c r="AL1524" s="317"/>
      <c r="AQ1524" s="131"/>
      <c r="AU1524" s="317"/>
      <c r="AV1524" s="390"/>
      <c r="AW1524" s="153">
        <f t="shared" ca="1" si="28"/>
        <v>39</v>
      </c>
    </row>
    <row r="1525" spans="1:49" ht="45" customHeight="1" collapsed="1" x14ac:dyDescent="0.2">
      <c r="A1525" s="245"/>
      <c r="B1525" s="183" t="s">
        <v>55</v>
      </c>
      <c r="C1525" s="136" t="s">
        <v>1371</v>
      </c>
      <c r="E1525" s="175" t="s">
        <v>91</v>
      </c>
      <c r="F1525" s="153" t="s">
        <v>92</v>
      </c>
      <c r="G1525" s="131" t="s">
        <v>93</v>
      </c>
      <c r="H1525" s="175" t="s">
        <v>96</v>
      </c>
      <c r="I1525" s="183" t="s">
        <v>4116</v>
      </c>
      <c r="J1525" s="173">
        <v>1</v>
      </c>
      <c r="K1525" s="326"/>
      <c r="L1525" s="339">
        <v>1</v>
      </c>
      <c r="M1525" s="183">
        <v>1235</v>
      </c>
      <c r="N1525" s="153">
        <v>1987</v>
      </c>
      <c r="P1525" s="163"/>
      <c r="R1525" s="153">
        <v>1980</v>
      </c>
      <c r="S1525" s="183" t="s">
        <v>243</v>
      </c>
      <c r="T1525" s="184"/>
      <c r="U1525" s="189"/>
      <c r="V1525" s="125"/>
      <c r="W1525" s="352" t="s">
        <v>70</v>
      </c>
      <c r="X1525" s="216" t="s">
        <v>99</v>
      </c>
      <c r="Y1525" s="216" t="s">
        <v>100</v>
      </c>
      <c r="Z1525" s="129"/>
      <c r="AA1525" s="214"/>
      <c r="AB1525" s="215"/>
      <c r="AC1525" s="215"/>
      <c r="AD1525" s="216"/>
      <c r="AI1525" s="173"/>
      <c r="AJ1525" s="237">
        <v>36283</v>
      </c>
      <c r="AK1525" s="173">
        <v>1990</v>
      </c>
      <c r="AQ1525" s="131"/>
      <c r="AV1525" s="390"/>
      <c r="AW1525" s="153">
        <f t="shared" ca="1" si="28"/>
        <v>39</v>
      </c>
    </row>
    <row r="1526" spans="1:49" ht="45" customHeight="1" x14ac:dyDescent="0.2">
      <c r="A1526" s="245">
        <v>42989</v>
      </c>
      <c r="B1526" s="183" t="s">
        <v>55</v>
      </c>
      <c r="C1526" s="136" t="s">
        <v>2294</v>
      </c>
      <c r="D1526" s="131" t="s">
        <v>4117</v>
      </c>
      <c r="E1526" s="175" t="s">
        <v>91</v>
      </c>
      <c r="F1526" s="153" t="s">
        <v>92</v>
      </c>
      <c r="G1526" s="131" t="s">
        <v>93</v>
      </c>
      <c r="H1526" s="175" t="s">
        <v>96</v>
      </c>
      <c r="I1526" s="183" t="s">
        <v>4118</v>
      </c>
      <c r="J1526" s="173">
        <v>1</v>
      </c>
      <c r="K1526" s="326"/>
      <c r="L1526" s="339">
        <v>1</v>
      </c>
      <c r="M1526" s="183">
        <v>1236</v>
      </c>
      <c r="N1526" s="153">
        <v>1987</v>
      </c>
      <c r="P1526" s="163"/>
      <c r="R1526" s="153">
        <v>1980</v>
      </c>
      <c r="S1526" s="183" t="s">
        <v>243</v>
      </c>
      <c r="T1526" s="184" t="s">
        <v>982</v>
      </c>
      <c r="V1526" s="125"/>
      <c r="W1526" s="352" t="s">
        <v>70</v>
      </c>
      <c r="X1526" s="216" t="s">
        <v>99</v>
      </c>
      <c r="Y1526" s="216" t="s">
        <v>100</v>
      </c>
      <c r="Z1526" s="129"/>
      <c r="AA1526" s="214"/>
      <c r="AB1526" s="215"/>
      <c r="AC1526" s="215"/>
      <c r="AD1526" s="216"/>
      <c r="AI1526" s="173"/>
      <c r="AJ1526" s="216">
        <v>44438</v>
      </c>
      <c r="AK1526" s="173">
        <v>2020</v>
      </c>
      <c r="AQ1526" s="131"/>
      <c r="AV1526" s="390"/>
      <c r="AW1526" s="153">
        <f t="shared" ca="1" si="28"/>
        <v>39</v>
      </c>
    </row>
    <row r="1527" spans="1:49" ht="45" customHeight="1" collapsed="1" x14ac:dyDescent="0.2">
      <c r="A1527" s="245"/>
      <c r="B1527" s="183" t="s">
        <v>55</v>
      </c>
      <c r="C1527" s="136" t="s">
        <v>4119</v>
      </c>
      <c r="D1527" s="131" t="s">
        <v>4120</v>
      </c>
      <c r="E1527" s="175" t="s">
        <v>91</v>
      </c>
      <c r="F1527" s="153" t="s">
        <v>92</v>
      </c>
      <c r="G1527" s="131" t="s">
        <v>93</v>
      </c>
      <c r="H1527" s="175" t="s">
        <v>65</v>
      </c>
      <c r="I1527" s="203" t="s">
        <v>4121</v>
      </c>
      <c r="J1527" s="173">
        <v>1</v>
      </c>
      <c r="K1527" s="326"/>
      <c r="L1527" s="339">
        <v>1</v>
      </c>
      <c r="M1527" s="183">
        <v>1237</v>
      </c>
      <c r="N1527" s="153">
        <v>1987</v>
      </c>
      <c r="P1527" s="163"/>
      <c r="R1527" s="153">
        <v>1980</v>
      </c>
      <c r="S1527" s="183" t="s">
        <v>243</v>
      </c>
      <c r="T1527" s="184"/>
      <c r="U1527" s="189"/>
      <c r="V1527" s="125"/>
      <c r="W1527" s="352" t="s">
        <v>70</v>
      </c>
      <c r="X1527" s="216" t="s">
        <v>64</v>
      </c>
      <c r="Y1527" s="216" t="s">
        <v>65</v>
      </c>
      <c r="Z1527" s="129"/>
      <c r="AA1527" s="214"/>
      <c r="AB1527" s="215"/>
      <c r="AC1527" s="215"/>
      <c r="AD1527" s="216"/>
      <c r="AI1527" s="173"/>
      <c r="AJ1527" s="237">
        <v>40632</v>
      </c>
      <c r="AK1527" s="173">
        <v>2010</v>
      </c>
      <c r="AL1527" s="317"/>
      <c r="AQ1527" s="131"/>
      <c r="AV1527" s="390"/>
      <c r="AW1527" s="153">
        <f t="shared" ca="1" si="28"/>
        <v>39</v>
      </c>
    </row>
    <row r="1528" spans="1:49" ht="45" customHeight="1" x14ac:dyDescent="0.2">
      <c r="A1528" s="245"/>
      <c r="B1528" s="183" t="s">
        <v>55</v>
      </c>
      <c r="C1528" s="136" t="s">
        <v>4122</v>
      </c>
      <c r="D1528" s="131" t="s">
        <v>4123</v>
      </c>
      <c r="E1528" s="175" t="s">
        <v>71</v>
      </c>
      <c r="F1528" s="153" t="s">
        <v>91</v>
      </c>
      <c r="G1528" s="131" t="s">
        <v>4026</v>
      </c>
      <c r="H1528" s="175" t="s">
        <v>96</v>
      </c>
      <c r="I1528" s="183" t="s">
        <v>4124</v>
      </c>
      <c r="J1528" s="173">
        <v>1</v>
      </c>
      <c r="K1528" s="326"/>
      <c r="L1528" s="339">
        <v>1</v>
      </c>
      <c r="M1528" s="183">
        <v>1238</v>
      </c>
      <c r="N1528" s="153">
        <v>1987</v>
      </c>
      <c r="P1528" s="163"/>
      <c r="R1528" s="153">
        <v>1980</v>
      </c>
      <c r="S1528" s="183" t="s">
        <v>243</v>
      </c>
      <c r="T1528" s="184"/>
      <c r="U1528" s="189"/>
      <c r="V1528" s="125"/>
      <c r="W1528" s="352" t="s">
        <v>70</v>
      </c>
      <c r="X1528" s="216" t="s">
        <v>99</v>
      </c>
      <c r="Y1528" s="216" t="s">
        <v>100</v>
      </c>
      <c r="Z1528" s="129"/>
      <c r="AA1528" s="214"/>
      <c r="AB1528" s="215"/>
      <c r="AC1528" s="215"/>
      <c r="AD1528" s="216"/>
      <c r="AI1528" s="173"/>
      <c r="AJ1528" s="216">
        <v>42437</v>
      </c>
      <c r="AK1528" s="173">
        <v>2010</v>
      </c>
      <c r="AQ1528" s="131"/>
      <c r="AU1528" s="317"/>
      <c r="AV1528" s="390"/>
      <c r="AW1528" s="153">
        <f t="shared" ca="1" si="28"/>
        <v>39</v>
      </c>
    </row>
    <row r="1529" spans="1:49" ht="45" customHeight="1" x14ac:dyDescent="0.2">
      <c r="A1529" s="307">
        <v>43663</v>
      </c>
      <c r="B1529" s="183" t="s">
        <v>55</v>
      </c>
      <c r="C1529" s="141"/>
      <c r="D1529" s="155" t="s">
        <v>4125</v>
      </c>
      <c r="E1529" s="175" t="s">
        <v>91</v>
      </c>
      <c r="F1529" s="153" t="s">
        <v>187</v>
      </c>
      <c r="G1529" s="131" t="s">
        <v>1654</v>
      </c>
      <c r="H1529" s="175" t="s">
        <v>263</v>
      </c>
      <c r="I1529" s="183" t="s">
        <v>4126</v>
      </c>
      <c r="J1529" s="173">
        <v>1</v>
      </c>
      <c r="K1529" s="330"/>
      <c r="L1529" s="339">
        <v>1</v>
      </c>
      <c r="M1529" s="183">
        <v>1239</v>
      </c>
      <c r="N1529" s="153">
        <v>1987</v>
      </c>
      <c r="P1529" s="163"/>
      <c r="R1529" s="153">
        <v>1980</v>
      </c>
      <c r="S1529" s="183" t="s">
        <v>243</v>
      </c>
      <c r="T1529" s="184" t="s">
        <v>1116</v>
      </c>
      <c r="U1529" s="189"/>
      <c r="V1529" s="125"/>
      <c r="W1529" s="352" t="s">
        <v>70</v>
      </c>
      <c r="X1529" s="216" t="s">
        <v>64</v>
      </c>
      <c r="Y1529" s="216" t="s">
        <v>76</v>
      </c>
      <c r="Z1529" s="129"/>
      <c r="AA1529" s="224"/>
      <c r="AB1529" s="225"/>
      <c r="AC1529" s="225"/>
      <c r="AD1529" s="226"/>
      <c r="AE1529" s="227"/>
      <c r="AG1529" s="227"/>
      <c r="AH1529" s="227"/>
      <c r="AI1529" s="227"/>
      <c r="AJ1529" s="226"/>
      <c r="AK1529" s="227"/>
      <c r="AL1529" s="317"/>
      <c r="AO1529" s="167"/>
      <c r="AP1529" s="167"/>
      <c r="AQ1529" s="155"/>
      <c r="AR1529" s="234"/>
      <c r="AS1529" s="167"/>
      <c r="AT1529" s="167"/>
      <c r="AU1529" s="322"/>
      <c r="AV1529" s="394"/>
      <c r="AW1529" s="153">
        <f t="shared" ca="1" si="28"/>
        <v>39</v>
      </c>
    </row>
    <row r="1530" spans="1:49" ht="45" customHeight="1" x14ac:dyDescent="0.2">
      <c r="A1530" s="245"/>
      <c r="B1530" s="183" t="s">
        <v>55</v>
      </c>
      <c r="C1530" s="136" t="s">
        <v>4127</v>
      </c>
      <c r="D1530" s="131" t="s">
        <v>4128</v>
      </c>
      <c r="E1530" s="175" t="s">
        <v>71</v>
      </c>
      <c r="F1530" s="153" t="s">
        <v>180</v>
      </c>
      <c r="G1530" s="131" t="s">
        <v>4129</v>
      </c>
      <c r="H1530" s="175" t="s">
        <v>292</v>
      </c>
      <c r="I1530" s="183" t="s">
        <v>4130</v>
      </c>
      <c r="J1530" s="173">
        <v>1</v>
      </c>
      <c r="K1530" s="326"/>
      <c r="L1530" s="339">
        <v>1</v>
      </c>
      <c r="M1530" s="183">
        <v>1240</v>
      </c>
      <c r="N1530" s="153">
        <v>1987</v>
      </c>
      <c r="P1530" s="163"/>
      <c r="R1530" s="153">
        <v>1980</v>
      </c>
      <c r="S1530" s="183" t="s">
        <v>243</v>
      </c>
      <c r="T1530" s="184"/>
      <c r="U1530" s="189"/>
      <c r="V1530" s="125"/>
      <c r="W1530" s="352" t="s">
        <v>70</v>
      </c>
      <c r="X1530" s="216" t="s">
        <v>64</v>
      </c>
      <c r="Y1530" s="216" t="s">
        <v>292</v>
      </c>
      <c r="Z1530" s="129"/>
      <c r="AA1530" s="214"/>
      <c r="AB1530" s="215"/>
      <c r="AC1530" s="215"/>
      <c r="AD1530" s="216"/>
      <c r="AI1530" s="173"/>
      <c r="AJ1530" s="216">
        <v>42529</v>
      </c>
      <c r="AK1530" s="173">
        <v>2010</v>
      </c>
      <c r="AL1530" s="317"/>
      <c r="AQ1530" s="131"/>
      <c r="AU1530" s="317"/>
      <c r="AV1530" s="390"/>
      <c r="AW1530" s="153">
        <f t="shared" ca="1" si="28"/>
        <v>39</v>
      </c>
    </row>
    <row r="1531" spans="1:49" ht="45" customHeight="1" collapsed="1" x14ac:dyDescent="0.2">
      <c r="A1531" s="245"/>
      <c r="B1531" s="183" t="s">
        <v>55</v>
      </c>
      <c r="C1531" s="136" t="s">
        <v>2531</v>
      </c>
      <c r="E1531" s="175" t="s">
        <v>91</v>
      </c>
      <c r="F1531" s="153" t="s">
        <v>698</v>
      </c>
      <c r="G1531" s="131" t="s">
        <v>4131</v>
      </c>
      <c r="H1531" s="175" t="s">
        <v>263</v>
      </c>
      <c r="I1531" s="203" t="s">
        <v>4132</v>
      </c>
      <c r="J1531" s="173">
        <v>1</v>
      </c>
      <c r="K1531" s="326"/>
      <c r="L1531" s="339">
        <v>1</v>
      </c>
      <c r="M1531" s="183">
        <v>1241</v>
      </c>
      <c r="N1531" s="153">
        <v>1987</v>
      </c>
      <c r="P1531" s="163"/>
      <c r="R1531" s="153">
        <v>1980</v>
      </c>
      <c r="S1531" s="183" t="s">
        <v>243</v>
      </c>
      <c r="T1531" s="184"/>
      <c r="U1531" s="189"/>
      <c r="V1531" s="125"/>
      <c r="W1531" s="352" t="s">
        <v>70</v>
      </c>
      <c r="X1531" s="216" t="s">
        <v>64</v>
      </c>
      <c r="Y1531" s="216" t="s">
        <v>76</v>
      </c>
      <c r="Z1531" s="129" t="s">
        <v>266</v>
      </c>
      <c r="AA1531" s="214"/>
      <c r="AB1531" s="215"/>
      <c r="AC1531" s="215"/>
      <c r="AD1531" s="216"/>
      <c r="AI1531" s="173"/>
      <c r="AJ1531" s="237">
        <v>35643</v>
      </c>
      <c r="AK1531" s="173">
        <v>1990</v>
      </c>
      <c r="AL1531" s="317"/>
      <c r="AQ1531" s="131"/>
      <c r="AU1531" s="317"/>
      <c r="AV1531" s="390"/>
      <c r="AW1531" s="153">
        <f t="shared" ca="1" si="28"/>
        <v>39</v>
      </c>
    </row>
    <row r="1532" spans="1:49" ht="45" customHeight="1" collapsed="1" x14ac:dyDescent="0.2">
      <c r="A1532" s="245"/>
      <c r="B1532" s="183" t="s">
        <v>198</v>
      </c>
      <c r="C1532" s="136" t="s">
        <v>4133</v>
      </c>
      <c r="D1532" s="131" t="s">
        <v>4134</v>
      </c>
      <c r="E1532" s="175" t="s">
        <v>71</v>
      </c>
      <c r="F1532" s="153" t="s">
        <v>1209</v>
      </c>
      <c r="G1532" s="131" t="s">
        <v>2446</v>
      </c>
      <c r="H1532" s="175" t="s">
        <v>292</v>
      </c>
      <c r="I1532" s="183" t="s">
        <v>4135</v>
      </c>
      <c r="J1532" s="173">
        <v>1</v>
      </c>
      <c r="L1532" s="339">
        <v>1</v>
      </c>
      <c r="M1532" s="183">
        <v>1242</v>
      </c>
      <c r="N1532" s="153">
        <v>1987</v>
      </c>
      <c r="P1532" s="163"/>
      <c r="R1532" s="153">
        <v>1980</v>
      </c>
      <c r="S1532" s="183" t="s">
        <v>288</v>
      </c>
      <c r="T1532" s="184"/>
      <c r="U1532" s="189"/>
      <c r="V1532" s="125"/>
      <c r="W1532" s="255" t="s">
        <v>70</v>
      </c>
      <c r="X1532" s="216" t="s">
        <v>64</v>
      </c>
      <c r="Y1532" s="216" t="s">
        <v>292</v>
      </c>
      <c r="Z1532" s="129"/>
      <c r="AI1532" s="173"/>
      <c r="AJ1532" s="189"/>
      <c r="AK1532" s="173"/>
      <c r="AL1532" s="317"/>
      <c r="AQ1532" s="131"/>
      <c r="AU1532" s="317"/>
      <c r="AV1532" s="390"/>
      <c r="AW1532" s="153">
        <f t="shared" ca="1" si="28"/>
        <v>39</v>
      </c>
    </row>
    <row r="1533" spans="1:49" ht="45" customHeight="1" x14ac:dyDescent="0.2">
      <c r="A1533" s="245"/>
      <c r="B1533" s="183" t="s">
        <v>55</v>
      </c>
      <c r="C1533" s="136" t="s">
        <v>4136</v>
      </c>
      <c r="E1533" s="175" t="s">
        <v>71</v>
      </c>
      <c r="F1533" s="153" t="s">
        <v>351</v>
      </c>
      <c r="G1533" s="131" t="s">
        <v>4137</v>
      </c>
      <c r="H1533" s="175" t="s">
        <v>263</v>
      </c>
      <c r="I1533" s="183" t="s">
        <v>4138</v>
      </c>
      <c r="J1533" s="173">
        <v>1</v>
      </c>
      <c r="K1533" s="326"/>
      <c r="L1533" s="339">
        <v>1</v>
      </c>
      <c r="M1533" s="183">
        <v>1243</v>
      </c>
      <c r="N1533" s="153">
        <v>1987</v>
      </c>
      <c r="P1533" s="163"/>
      <c r="R1533" s="153">
        <v>1980</v>
      </c>
      <c r="S1533" s="183" t="s">
        <v>243</v>
      </c>
      <c r="T1533" s="184"/>
      <c r="U1533" s="189"/>
      <c r="V1533" s="125"/>
      <c r="W1533" s="352" t="s">
        <v>70</v>
      </c>
      <c r="X1533" s="216" t="s">
        <v>64</v>
      </c>
      <c r="Y1533" s="216" t="s">
        <v>76</v>
      </c>
      <c r="Z1533" s="129" t="s">
        <v>266</v>
      </c>
      <c r="AA1533" s="214"/>
      <c r="AB1533" s="215"/>
      <c r="AC1533" s="215"/>
      <c r="AD1533" s="216"/>
      <c r="AI1533" s="173"/>
      <c r="AJ1533" s="237">
        <v>33931</v>
      </c>
      <c r="AK1533" s="173">
        <v>1990</v>
      </c>
      <c r="AL1533" s="317"/>
      <c r="AQ1533" s="131"/>
      <c r="AU1533" s="317"/>
      <c r="AV1533" s="390"/>
      <c r="AW1533" s="153">
        <f t="shared" ca="1" si="28"/>
        <v>39</v>
      </c>
    </row>
    <row r="1534" spans="1:49" ht="45" customHeight="1" collapsed="1" x14ac:dyDescent="0.2">
      <c r="A1534" s="245"/>
      <c r="B1534" s="183" t="s">
        <v>55</v>
      </c>
      <c r="C1534" s="136" t="s">
        <v>4139</v>
      </c>
      <c r="E1534" s="175" t="s">
        <v>91</v>
      </c>
      <c r="F1534" s="153" t="s">
        <v>92</v>
      </c>
      <c r="G1534" s="131" t="s">
        <v>93</v>
      </c>
      <c r="H1534" s="175" t="s">
        <v>65</v>
      </c>
      <c r="I1534" s="183" t="s">
        <v>4140</v>
      </c>
      <c r="J1534" s="173">
        <v>1</v>
      </c>
      <c r="K1534" s="326"/>
      <c r="L1534" s="339">
        <v>1</v>
      </c>
      <c r="M1534" s="183">
        <v>1244</v>
      </c>
      <c r="N1534" s="153">
        <v>1987</v>
      </c>
      <c r="P1534" s="163"/>
      <c r="R1534" s="153">
        <v>1980</v>
      </c>
      <c r="S1534" s="183" t="s">
        <v>243</v>
      </c>
      <c r="T1534" s="184"/>
      <c r="U1534" s="189"/>
      <c r="V1534" s="125"/>
      <c r="W1534" s="352" t="s">
        <v>70</v>
      </c>
      <c r="X1534" s="216" t="s">
        <v>64</v>
      </c>
      <c r="Y1534" s="216" t="s">
        <v>65</v>
      </c>
      <c r="Z1534" s="129"/>
      <c r="AA1534" s="214"/>
      <c r="AB1534" s="215"/>
      <c r="AC1534" s="215"/>
      <c r="AD1534" s="216"/>
      <c r="AE1534" s="173">
        <v>1989</v>
      </c>
      <c r="AF1534" s="173">
        <v>136</v>
      </c>
      <c r="AI1534" s="173"/>
      <c r="AJ1534" s="237">
        <v>32598</v>
      </c>
      <c r="AK1534" s="173">
        <v>1980</v>
      </c>
      <c r="AL1534" s="317" t="s">
        <v>4141</v>
      </c>
      <c r="AQ1534" s="131"/>
      <c r="AV1534" s="390"/>
      <c r="AW1534" s="153">
        <f t="shared" ca="1" si="28"/>
        <v>39</v>
      </c>
    </row>
    <row r="1535" spans="1:49" ht="45" customHeight="1" collapsed="1" x14ac:dyDescent="0.2">
      <c r="A1535" s="245"/>
      <c r="B1535" s="183" t="s">
        <v>55</v>
      </c>
      <c r="E1535" s="318" t="s">
        <v>71</v>
      </c>
      <c r="F1535" s="154" t="s">
        <v>72</v>
      </c>
      <c r="G1535" s="418" t="s">
        <v>77</v>
      </c>
      <c r="H1535" s="318" t="s">
        <v>263</v>
      </c>
      <c r="I1535" s="202" t="s">
        <v>4142</v>
      </c>
      <c r="J1535" s="173">
        <v>1</v>
      </c>
      <c r="K1535" s="326" t="s">
        <v>61</v>
      </c>
      <c r="L1535" s="339">
        <v>1</v>
      </c>
      <c r="M1535" s="183">
        <v>1245</v>
      </c>
      <c r="N1535" s="153">
        <v>1987</v>
      </c>
      <c r="P1535" s="163"/>
      <c r="R1535" s="153">
        <v>1980</v>
      </c>
      <c r="S1535" s="183" t="s">
        <v>62</v>
      </c>
      <c r="T1535" s="184"/>
      <c r="U1535" s="189"/>
      <c r="V1535" s="125"/>
      <c r="W1535" s="318" t="s">
        <v>4143</v>
      </c>
      <c r="X1535" s="283" t="s">
        <v>64</v>
      </c>
      <c r="Y1535" s="283" t="s">
        <v>76</v>
      </c>
      <c r="Z1535" s="351" t="s">
        <v>266</v>
      </c>
      <c r="AA1535" s="214">
        <v>32468</v>
      </c>
      <c r="AB1535" s="215">
        <v>32468</v>
      </c>
      <c r="AC1535" s="215"/>
      <c r="AD1535" s="153"/>
      <c r="AE1535" s="173">
        <v>1988</v>
      </c>
      <c r="AF1535" s="173">
        <v>133</v>
      </c>
      <c r="AG1535" s="173">
        <v>1988</v>
      </c>
      <c r="AH1535" s="173">
        <v>1980</v>
      </c>
      <c r="AI1535" s="173"/>
      <c r="AJ1535" s="189"/>
      <c r="AK1535" s="173"/>
      <c r="AL1535" s="317"/>
      <c r="AM1535" s="175" t="s">
        <v>67</v>
      </c>
      <c r="AQ1535" s="131"/>
      <c r="AU1535" s="317" t="s">
        <v>4144</v>
      </c>
      <c r="AV1535" s="390"/>
      <c r="AW1535" s="153">
        <f t="shared" ca="1" si="28"/>
        <v>39</v>
      </c>
    </row>
    <row r="1536" spans="1:49" ht="45" customHeight="1" x14ac:dyDescent="0.2">
      <c r="A1536" s="245">
        <v>43934</v>
      </c>
      <c r="B1536" s="183" t="s">
        <v>55</v>
      </c>
      <c r="C1536" s="136" t="s">
        <v>4145</v>
      </c>
      <c r="D1536" s="131" t="s">
        <v>4146</v>
      </c>
      <c r="E1536" s="175" t="s">
        <v>91</v>
      </c>
      <c r="F1536" s="153" t="s">
        <v>187</v>
      </c>
      <c r="G1536" s="131" t="s">
        <v>2263</v>
      </c>
      <c r="H1536" s="175" t="s">
        <v>503</v>
      </c>
      <c r="I1536" s="183" t="s">
        <v>4147</v>
      </c>
      <c r="J1536" s="173">
        <v>1</v>
      </c>
      <c r="K1536" s="327"/>
      <c r="L1536" s="339">
        <v>1</v>
      </c>
      <c r="M1536" s="183">
        <v>1246</v>
      </c>
      <c r="N1536" s="153">
        <v>1987</v>
      </c>
      <c r="P1536" s="163"/>
      <c r="R1536" s="153">
        <v>1980</v>
      </c>
      <c r="S1536" s="183" t="s">
        <v>243</v>
      </c>
      <c r="T1536" s="184" t="s">
        <v>1116</v>
      </c>
      <c r="V1536" s="125"/>
      <c r="W1536" s="352" t="s">
        <v>70</v>
      </c>
      <c r="X1536" s="216" t="s">
        <v>499</v>
      </c>
      <c r="Y1536" s="216" t="s">
        <v>506</v>
      </c>
      <c r="Z1536" s="129"/>
      <c r="AA1536" s="214"/>
      <c r="AB1536" s="215"/>
      <c r="AC1536" s="215"/>
      <c r="AD1536" s="153"/>
      <c r="AI1536" s="173"/>
      <c r="AJ1536" s="216">
        <v>44427</v>
      </c>
      <c r="AK1536" s="173">
        <v>2020</v>
      </c>
      <c r="AL1536" s="317" t="s">
        <v>4148</v>
      </c>
      <c r="AQ1536" s="131"/>
      <c r="AU1536" s="317"/>
      <c r="AV1536" s="390"/>
      <c r="AW1536" s="153">
        <f t="shared" ca="1" si="28"/>
        <v>39</v>
      </c>
    </row>
    <row r="1537" spans="1:49" ht="45" customHeight="1" collapsed="1" x14ac:dyDescent="0.2">
      <c r="A1537" s="245"/>
      <c r="B1537" s="183" t="s">
        <v>55</v>
      </c>
      <c r="C1537" s="136" t="s">
        <v>4149</v>
      </c>
      <c r="D1537" s="131" t="s">
        <v>4150</v>
      </c>
      <c r="E1537" s="175" t="s">
        <v>91</v>
      </c>
      <c r="F1537" s="153" t="s">
        <v>187</v>
      </c>
      <c r="G1537" s="131" t="s">
        <v>188</v>
      </c>
      <c r="H1537" s="175" t="s">
        <v>503</v>
      </c>
      <c r="I1537" s="183" t="s">
        <v>4151</v>
      </c>
      <c r="J1537" s="173">
        <v>1</v>
      </c>
      <c r="K1537" s="327"/>
      <c r="L1537" s="339">
        <v>1</v>
      </c>
      <c r="M1537" s="183">
        <v>1247</v>
      </c>
      <c r="N1537" s="153">
        <v>1987</v>
      </c>
      <c r="P1537" s="163"/>
      <c r="R1537" s="153">
        <v>1980</v>
      </c>
      <c r="S1537" s="183" t="s">
        <v>243</v>
      </c>
      <c r="T1537" s="184"/>
      <c r="V1537" s="125"/>
      <c r="W1537" s="360" t="s">
        <v>70</v>
      </c>
      <c r="X1537" s="216" t="s">
        <v>220</v>
      </c>
      <c r="Y1537" s="216" t="s">
        <v>964</v>
      </c>
      <c r="Z1537" s="129"/>
      <c r="AA1537" s="214"/>
      <c r="AB1537" s="215"/>
      <c r="AC1537" s="215"/>
      <c r="AD1537" s="153"/>
      <c r="AI1537" s="173"/>
      <c r="AJ1537" s="216">
        <v>44383</v>
      </c>
      <c r="AK1537" s="173">
        <v>2020</v>
      </c>
      <c r="AL1537" s="317"/>
      <c r="AQ1537" s="131"/>
      <c r="AU1537" s="317"/>
      <c r="AV1537" s="390"/>
      <c r="AW1537" s="153">
        <f t="shared" ca="1" si="28"/>
        <v>39</v>
      </c>
    </row>
    <row r="1538" spans="1:49" ht="45" customHeight="1" x14ac:dyDescent="0.2">
      <c r="A1538" s="245"/>
      <c r="B1538" s="183" t="s">
        <v>55</v>
      </c>
      <c r="E1538" s="175" t="s">
        <v>56</v>
      </c>
      <c r="F1538" s="153" t="s">
        <v>57</v>
      </c>
      <c r="G1538" s="131" t="s">
        <v>3843</v>
      </c>
      <c r="H1538" s="175" t="s">
        <v>76</v>
      </c>
      <c r="I1538" s="183" t="s">
        <v>4152</v>
      </c>
      <c r="J1538" s="173">
        <v>1</v>
      </c>
      <c r="K1538" s="326" t="s">
        <v>61</v>
      </c>
      <c r="L1538" s="339">
        <v>1</v>
      </c>
      <c r="M1538" s="183">
        <v>1248</v>
      </c>
      <c r="N1538" s="153">
        <v>1987</v>
      </c>
      <c r="P1538" s="163"/>
      <c r="R1538" s="153">
        <v>1980</v>
      </c>
      <c r="S1538" s="183" t="s">
        <v>62</v>
      </c>
      <c r="T1538" s="184"/>
      <c r="U1538" s="189"/>
      <c r="V1538" s="125"/>
      <c r="W1538" s="352" t="s">
        <v>4153</v>
      </c>
      <c r="X1538" s="216" t="s">
        <v>64</v>
      </c>
      <c r="Y1538" s="216" t="s">
        <v>76</v>
      </c>
      <c r="Z1538" s="129"/>
      <c r="AA1538" s="214">
        <v>32883</v>
      </c>
      <c r="AB1538" s="215">
        <v>32883</v>
      </c>
      <c r="AC1538" s="215"/>
      <c r="AD1538" s="153"/>
      <c r="AE1538" s="173">
        <v>1988</v>
      </c>
      <c r="AF1538" s="173">
        <v>135</v>
      </c>
      <c r="AG1538" s="173">
        <v>1990</v>
      </c>
      <c r="AH1538" s="173">
        <v>1990</v>
      </c>
      <c r="AI1538" s="173"/>
      <c r="AJ1538" s="189"/>
      <c r="AK1538" s="173"/>
      <c r="AL1538" s="317" t="s">
        <v>4154</v>
      </c>
      <c r="AM1538" s="175" t="s">
        <v>90</v>
      </c>
      <c r="AO1538" s="153" t="s">
        <v>144</v>
      </c>
      <c r="AS1538" s="153" t="s">
        <v>81</v>
      </c>
      <c r="AT1538" s="153" t="s">
        <v>4155</v>
      </c>
      <c r="AU1538" s="317" t="s">
        <v>4156</v>
      </c>
      <c r="AW1538" s="153">
        <f t="shared" ca="1" si="28"/>
        <v>39</v>
      </c>
    </row>
    <row r="1539" spans="1:49" ht="45" customHeight="1" outlineLevel="1" collapsed="1" x14ac:dyDescent="0.2">
      <c r="A1539" s="245"/>
      <c r="B1539" s="183" t="s">
        <v>55</v>
      </c>
      <c r="C1539" s="136" t="s">
        <v>1371</v>
      </c>
      <c r="E1539" s="175" t="s">
        <v>71</v>
      </c>
      <c r="F1539" s="153" t="s">
        <v>72</v>
      </c>
      <c r="G1539" s="131" t="s">
        <v>791</v>
      </c>
      <c r="H1539" s="175" t="s">
        <v>59</v>
      </c>
      <c r="I1539" s="190" t="s">
        <v>4157</v>
      </c>
      <c r="J1539" s="173">
        <v>1</v>
      </c>
      <c r="K1539" s="327"/>
      <c r="L1539" s="339">
        <v>1</v>
      </c>
      <c r="M1539" s="183">
        <v>1249</v>
      </c>
      <c r="N1539" s="153">
        <v>1987</v>
      </c>
      <c r="P1539" s="163"/>
      <c r="R1539" s="153">
        <v>1980</v>
      </c>
      <c r="S1539" s="183" t="s">
        <v>243</v>
      </c>
      <c r="T1539" s="184"/>
      <c r="U1539" s="189"/>
      <c r="V1539" s="125"/>
      <c r="W1539" s="352" t="s">
        <v>70</v>
      </c>
      <c r="X1539" s="216" t="s">
        <v>64</v>
      </c>
      <c r="Y1539" s="216" t="s">
        <v>65</v>
      </c>
      <c r="Z1539" s="129" t="s">
        <v>66</v>
      </c>
      <c r="AA1539" s="214"/>
      <c r="AB1539" s="215"/>
      <c r="AC1539" s="215"/>
      <c r="AD1539" s="153"/>
      <c r="AI1539" s="173"/>
      <c r="AJ1539" s="237">
        <v>36283</v>
      </c>
      <c r="AK1539" s="173">
        <v>1990</v>
      </c>
      <c r="AL1539" s="317"/>
      <c r="AQ1539" s="131"/>
      <c r="AU1539" s="317"/>
      <c r="AV1539" s="390"/>
      <c r="AW1539" s="153">
        <f t="shared" ca="1" si="28"/>
        <v>39</v>
      </c>
    </row>
    <row r="1540" spans="1:49" ht="45" customHeight="1" x14ac:dyDescent="0.2">
      <c r="A1540" s="245"/>
      <c r="B1540" s="183" t="s">
        <v>55</v>
      </c>
      <c r="C1540" s="136" t="s">
        <v>1371</v>
      </c>
      <c r="E1540" s="175" t="s">
        <v>71</v>
      </c>
      <c r="F1540" s="153" t="s">
        <v>72</v>
      </c>
      <c r="G1540" s="131" t="s">
        <v>791</v>
      </c>
      <c r="H1540" s="175" t="s">
        <v>263</v>
      </c>
      <c r="I1540" s="190" t="s">
        <v>4158</v>
      </c>
      <c r="J1540" s="173">
        <v>1</v>
      </c>
      <c r="K1540" s="327"/>
      <c r="L1540" s="339">
        <v>0</v>
      </c>
      <c r="M1540" s="183">
        <v>1249</v>
      </c>
      <c r="N1540" s="153">
        <v>1987</v>
      </c>
      <c r="P1540" s="163"/>
      <c r="R1540" s="153">
        <v>1980</v>
      </c>
      <c r="S1540" s="183" t="s">
        <v>243</v>
      </c>
      <c r="T1540" s="184"/>
      <c r="U1540" s="189"/>
      <c r="V1540" s="125"/>
      <c r="W1540" s="352" t="s">
        <v>70</v>
      </c>
      <c r="X1540" s="216" t="s">
        <v>64</v>
      </c>
      <c r="Y1540" s="216" t="s">
        <v>76</v>
      </c>
      <c r="Z1540" s="129" t="s">
        <v>244</v>
      </c>
      <c r="AA1540" s="214"/>
      <c r="AB1540" s="215"/>
      <c r="AC1540" s="215"/>
      <c r="AD1540" s="153"/>
      <c r="AI1540" s="173"/>
      <c r="AJ1540" s="237">
        <v>36283</v>
      </c>
      <c r="AK1540" s="173">
        <v>1990</v>
      </c>
      <c r="AL1540" s="317"/>
      <c r="AQ1540" s="131"/>
      <c r="AU1540" s="317"/>
      <c r="AV1540" s="390"/>
      <c r="AW1540" s="153">
        <f t="shared" ca="1" si="28"/>
        <v>39</v>
      </c>
    </row>
    <row r="1541" spans="1:49" ht="45" customHeight="1" x14ac:dyDescent="0.2">
      <c r="A1541" s="245">
        <v>45635</v>
      </c>
      <c r="B1541" s="183" t="s">
        <v>55</v>
      </c>
      <c r="C1541" s="136" t="s">
        <v>4159</v>
      </c>
      <c r="D1541" s="131" t="s">
        <v>4160</v>
      </c>
      <c r="E1541" s="175" t="s">
        <v>91</v>
      </c>
      <c r="F1541" s="153" t="s">
        <v>698</v>
      </c>
      <c r="G1541" s="131" t="s">
        <v>699</v>
      </c>
      <c r="H1541" s="175" t="s">
        <v>292</v>
      </c>
      <c r="I1541" s="183" t="s">
        <v>4161</v>
      </c>
      <c r="J1541" s="173">
        <v>1</v>
      </c>
      <c r="K1541" s="327"/>
      <c r="L1541" s="339">
        <v>1</v>
      </c>
      <c r="M1541" s="183">
        <v>1250</v>
      </c>
      <c r="N1541" s="153">
        <v>1987</v>
      </c>
      <c r="P1541" s="163"/>
      <c r="R1541" s="153">
        <v>1980</v>
      </c>
      <c r="S1541" s="183" t="s">
        <v>243</v>
      </c>
      <c r="T1541" s="184"/>
      <c r="U1541" s="189"/>
      <c r="V1541" s="125"/>
      <c r="X1541" s="216" t="s">
        <v>64</v>
      </c>
      <c r="Y1541" s="216" t="s">
        <v>292</v>
      </c>
      <c r="Z1541" s="129"/>
      <c r="AA1541" s="214"/>
      <c r="AB1541" s="215"/>
      <c r="AC1541" s="215"/>
      <c r="AD1541" s="153"/>
      <c r="AI1541" s="173"/>
      <c r="AJ1541" s="216">
        <v>45757</v>
      </c>
      <c r="AK1541" s="173">
        <v>2020</v>
      </c>
      <c r="AL1541" s="317"/>
      <c r="AQ1541" s="131"/>
      <c r="AU1541" s="317"/>
      <c r="AV1541" s="390"/>
      <c r="AW1541" s="153">
        <f t="shared" ca="1" si="28"/>
        <v>39</v>
      </c>
    </row>
    <row r="1542" spans="1:49" ht="45" customHeight="1" x14ac:dyDescent="0.2">
      <c r="A1542" s="245"/>
      <c r="B1542" s="183" t="s">
        <v>198</v>
      </c>
      <c r="C1542" s="136" t="s">
        <v>4162</v>
      </c>
      <c r="D1542" s="131" t="s">
        <v>984</v>
      </c>
      <c r="E1542" s="175" t="s">
        <v>91</v>
      </c>
      <c r="F1542" s="153" t="s">
        <v>698</v>
      </c>
      <c r="G1542" s="131" t="s">
        <v>980</v>
      </c>
      <c r="H1542" s="175" t="s">
        <v>59</v>
      </c>
      <c r="I1542" s="183" t="s">
        <v>4163</v>
      </c>
      <c r="J1542" s="173">
        <v>1</v>
      </c>
      <c r="K1542" s="327"/>
      <c r="L1542" s="339">
        <v>1</v>
      </c>
      <c r="M1542" s="183">
        <v>1251</v>
      </c>
      <c r="N1542" s="153">
        <v>1987</v>
      </c>
      <c r="P1542" s="163"/>
      <c r="R1542" s="153">
        <v>1980</v>
      </c>
      <c r="S1542" s="183" t="s">
        <v>288</v>
      </c>
      <c r="T1542" s="184" t="s">
        <v>982</v>
      </c>
      <c r="U1542" s="189"/>
      <c r="V1542" s="125"/>
      <c r="W1542" s="363" t="s">
        <v>4164</v>
      </c>
      <c r="X1542" s="216" t="s">
        <v>64</v>
      </c>
      <c r="Y1542" s="216" t="s">
        <v>65</v>
      </c>
      <c r="Z1542" s="129" t="s">
        <v>66</v>
      </c>
      <c r="AA1542" s="214"/>
      <c r="AB1542" s="215"/>
      <c r="AC1542" s="215"/>
      <c r="AD1542" s="153"/>
      <c r="AI1542" s="173"/>
      <c r="AJ1542" s="189"/>
      <c r="AK1542" s="173"/>
      <c r="AL1542" s="317" t="s">
        <v>4165</v>
      </c>
      <c r="AQ1542" s="131"/>
      <c r="AU1542" s="317"/>
      <c r="AV1542" s="390"/>
      <c r="AW1542" s="153">
        <f t="shared" ca="1" si="28"/>
        <v>39</v>
      </c>
    </row>
    <row r="1543" spans="1:49" ht="45" customHeight="1" collapsed="1" x14ac:dyDescent="0.2">
      <c r="A1543" s="245"/>
      <c r="B1543" s="183" t="s">
        <v>55</v>
      </c>
      <c r="D1543" s="131" t="s">
        <v>4166</v>
      </c>
      <c r="E1543" s="175" t="s">
        <v>91</v>
      </c>
      <c r="F1543" s="153" t="s">
        <v>698</v>
      </c>
      <c r="G1543" s="131" t="s">
        <v>4167</v>
      </c>
      <c r="H1543" s="175" t="s">
        <v>292</v>
      </c>
      <c r="I1543" s="183" t="s">
        <v>4168</v>
      </c>
      <c r="J1543" s="173">
        <v>1</v>
      </c>
      <c r="K1543" s="326" t="s">
        <v>61</v>
      </c>
      <c r="L1543" s="339">
        <v>1</v>
      </c>
      <c r="M1543" s="183">
        <v>1252</v>
      </c>
      <c r="N1543" s="153">
        <v>1987</v>
      </c>
      <c r="P1543" s="163"/>
      <c r="R1543" s="153">
        <v>1980</v>
      </c>
      <c r="S1543" s="183" t="s">
        <v>62</v>
      </c>
      <c r="T1543" s="184"/>
      <c r="U1543" s="189"/>
      <c r="V1543" s="125"/>
      <c r="W1543" s="352" t="s">
        <v>4169</v>
      </c>
      <c r="X1543" s="216" t="s">
        <v>64</v>
      </c>
      <c r="Y1543" s="216" t="s">
        <v>292</v>
      </c>
      <c r="Z1543" s="129"/>
      <c r="AA1543" s="175"/>
      <c r="AB1543" s="215">
        <v>39721</v>
      </c>
      <c r="AC1543" s="153"/>
      <c r="AD1543" s="153"/>
      <c r="AE1543" s="173">
        <v>2002</v>
      </c>
      <c r="AF1543" s="173">
        <v>35</v>
      </c>
      <c r="AG1543" s="173">
        <v>2008</v>
      </c>
      <c r="AH1543" s="173">
        <v>2000</v>
      </c>
      <c r="AI1543" s="173"/>
      <c r="AJ1543" s="189"/>
      <c r="AK1543" s="173"/>
      <c r="AL1543" s="317"/>
      <c r="AM1543" s="175" t="s">
        <v>61</v>
      </c>
      <c r="AN1543" s="153" t="s">
        <v>81</v>
      </c>
      <c r="AO1543" s="153" t="s">
        <v>61</v>
      </c>
      <c r="AP1543" s="153" t="s">
        <v>81</v>
      </c>
      <c r="AQ1543" s="392" t="s">
        <v>81</v>
      </c>
      <c r="AS1543" s="153" t="s">
        <v>81</v>
      </c>
      <c r="AT1543" s="153" t="s">
        <v>1335</v>
      </c>
      <c r="AU1543" s="317" t="s">
        <v>4170</v>
      </c>
      <c r="AW1543" s="153">
        <f t="shared" ca="1" si="28"/>
        <v>39</v>
      </c>
    </row>
    <row r="1544" spans="1:49" ht="45" customHeight="1" x14ac:dyDescent="0.2">
      <c r="A1544" s="245"/>
      <c r="B1544" s="183" t="s">
        <v>55</v>
      </c>
      <c r="C1544" s="136" t="s">
        <v>4171</v>
      </c>
      <c r="D1544" s="131" t="s">
        <v>4172</v>
      </c>
      <c r="E1544" s="175" t="s">
        <v>1055</v>
      </c>
      <c r="F1544" s="153" t="s">
        <v>1056</v>
      </c>
      <c r="G1544" s="131" t="s">
        <v>1287</v>
      </c>
      <c r="H1544" s="175" t="s">
        <v>503</v>
      </c>
      <c r="I1544" s="183" t="s">
        <v>4173</v>
      </c>
      <c r="J1544" s="173">
        <v>1</v>
      </c>
      <c r="L1544" s="339">
        <v>1</v>
      </c>
      <c r="M1544" s="183">
        <v>1253</v>
      </c>
      <c r="N1544" s="153">
        <v>1987</v>
      </c>
      <c r="P1544" s="163" t="s">
        <v>4174</v>
      </c>
      <c r="R1544" s="153">
        <v>1980</v>
      </c>
      <c r="S1544" s="183" t="s">
        <v>243</v>
      </c>
      <c r="T1544" s="184"/>
      <c r="U1544" s="189">
        <v>42020</v>
      </c>
      <c r="V1544" s="125"/>
      <c r="W1544" s="352" t="s">
        <v>70</v>
      </c>
      <c r="X1544" s="216" t="s">
        <v>499</v>
      </c>
      <c r="Y1544" s="216" t="s">
        <v>506</v>
      </c>
      <c r="Z1544" s="129"/>
      <c r="AI1544" s="173"/>
      <c r="AJ1544" s="237">
        <v>42020</v>
      </c>
      <c r="AK1544" s="173">
        <v>2010</v>
      </c>
      <c r="AL1544" s="317"/>
      <c r="AQ1544" s="131"/>
      <c r="AU1544" s="317"/>
      <c r="AV1544" s="390"/>
      <c r="AW1544" s="153">
        <f t="shared" ca="1" si="28"/>
        <v>39</v>
      </c>
    </row>
    <row r="1545" spans="1:49" ht="45" customHeight="1" x14ac:dyDescent="0.2">
      <c r="A1545" s="245"/>
      <c r="B1545" s="183" t="s">
        <v>55</v>
      </c>
      <c r="C1545" s="136" t="s">
        <v>4175</v>
      </c>
      <c r="D1545" s="131" t="s">
        <v>4176</v>
      </c>
      <c r="E1545" s="175" t="s">
        <v>91</v>
      </c>
      <c r="F1545" s="153" t="s">
        <v>92</v>
      </c>
      <c r="G1545" s="131" t="s">
        <v>93</v>
      </c>
      <c r="H1545" s="175" t="s">
        <v>503</v>
      </c>
      <c r="I1545" s="183" t="s">
        <v>4177</v>
      </c>
      <c r="J1545" s="173">
        <v>1</v>
      </c>
      <c r="L1545" s="339">
        <v>1</v>
      </c>
      <c r="M1545" s="183">
        <v>1254</v>
      </c>
      <c r="N1545" s="153">
        <v>1987</v>
      </c>
      <c r="P1545" s="163"/>
      <c r="R1545" s="153">
        <v>1980</v>
      </c>
      <c r="S1545" s="183" t="s">
        <v>243</v>
      </c>
      <c r="T1545" s="192"/>
      <c r="V1545" s="125"/>
      <c r="W1545" s="352" t="s">
        <v>70</v>
      </c>
      <c r="X1545" s="216" t="s">
        <v>220</v>
      </c>
      <c r="Y1545" s="216" t="s">
        <v>964</v>
      </c>
      <c r="Z1545" s="129"/>
      <c r="AA1545" s="214"/>
      <c r="AB1545" s="215"/>
      <c r="AC1545" s="215"/>
      <c r="AD1545" s="216"/>
      <c r="AI1545" s="173"/>
      <c r="AJ1545" s="216">
        <v>44384</v>
      </c>
      <c r="AK1545" s="173">
        <v>2020</v>
      </c>
      <c r="AL1545" s="317"/>
      <c r="AQ1545" s="131"/>
      <c r="AV1545" s="390"/>
      <c r="AW1545" s="153">
        <f t="shared" ca="1" si="28"/>
        <v>39</v>
      </c>
    </row>
    <row r="1546" spans="1:49" ht="45" customHeight="1" x14ac:dyDescent="0.2">
      <c r="A1546" s="245">
        <v>44818</v>
      </c>
      <c r="B1546" s="183" t="s">
        <v>1714</v>
      </c>
      <c r="C1546" s="136" t="s">
        <v>4178</v>
      </c>
      <c r="D1546" s="131" t="s">
        <v>4179</v>
      </c>
      <c r="E1546" s="175" t="s">
        <v>71</v>
      </c>
      <c r="F1546" s="153" t="s">
        <v>72</v>
      </c>
      <c r="G1546" s="131" t="s">
        <v>722</v>
      </c>
      <c r="H1546" s="175" t="s">
        <v>59</v>
      </c>
      <c r="I1546" s="183" t="s">
        <v>8085</v>
      </c>
      <c r="J1546" s="173">
        <v>1</v>
      </c>
      <c r="K1546" s="133" t="s">
        <v>2047</v>
      </c>
      <c r="L1546" s="339">
        <v>1</v>
      </c>
      <c r="M1546" s="183">
        <v>1255</v>
      </c>
      <c r="N1546" s="153">
        <v>1987</v>
      </c>
      <c r="P1546" s="163"/>
      <c r="Q1546" s="216">
        <v>32484</v>
      </c>
      <c r="R1546" s="153">
        <v>1980</v>
      </c>
      <c r="S1546" s="183" t="s">
        <v>2048</v>
      </c>
      <c r="T1546" s="184" t="s">
        <v>982</v>
      </c>
      <c r="U1546" s="189"/>
      <c r="V1546" s="422">
        <v>45884</v>
      </c>
      <c r="W1546" s="255" t="s">
        <v>70</v>
      </c>
      <c r="X1546" s="216" t="s">
        <v>64</v>
      </c>
      <c r="Y1546" s="216" t="s">
        <v>65</v>
      </c>
      <c r="Z1546" s="129" t="s">
        <v>66</v>
      </c>
      <c r="AE1546" s="173">
        <v>2026</v>
      </c>
      <c r="AF1546" s="173">
        <v>112</v>
      </c>
      <c r="AI1546" s="173"/>
      <c r="AJ1546" s="189"/>
      <c r="AK1546" s="173"/>
      <c r="AL1546" s="317"/>
      <c r="AQ1546" s="131"/>
      <c r="AU1546" s="317"/>
      <c r="AV1546" s="390"/>
      <c r="AW1546" s="153">
        <f t="shared" ca="1" si="28"/>
        <v>39</v>
      </c>
    </row>
    <row r="1547" spans="1:49" ht="45" customHeight="1" x14ac:dyDescent="0.2">
      <c r="A1547" s="245"/>
      <c r="B1547" s="183" t="s">
        <v>55</v>
      </c>
      <c r="C1547" s="136" t="s">
        <v>4180</v>
      </c>
      <c r="D1547" s="131" t="s">
        <v>4181</v>
      </c>
      <c r="E1547" s="175" t="s">
        <v>91</v>
      </c>
      <c r="F1547" s="153" t="s">
        <v>92</v>
      </c>
      <c r="G1547" s="131" t="s">
        <v>2930</v>
      </c>
      <c r="H1547" s="175" t="s">
        <v>503</v>
      </c>
      <c r="I1547" s="183" t="s">
        <v>4182</v>
      </c>
      <c r="J1547" s="173">
        <v>1</v>
      </c>
      <c r="L1547" s="339">
        <v>1</v>
      </c>
      <c r="M1547" s="183">
        <v>1256</v>
      </c>
      <c r="N1547" s="153">
        <v>1987</v>
      </c>
      <c r="P1547" s="163"/>
      <c r="R1547" s="153">
        <v>1980</v>
      </c>
      <c r="S1547" s="183" t="s">
        <v>243</v>
      </c>
      <c r="T1547" s="184"/>
      <c r="U1547" s="189"/>
      <c r="V1547" s="125"/>
      <c r="W1547" s="352" t="s">
        <v>70</v>
      </c>
      <c r="X1547" s="216" t="s">
        <v>499</v>
      </c>
      <c r="Y1547" s="216" t="s">
        <v>506</v>
      </c>
      <c r="Z1547" s="129"/>
      <c r="AI1547" s="173"/>
      <c r="AJ1547" s="216">
        <v>42999</v>
      </c>
      <c r="AK1547" s="173">
        <v>2010</v>
      </c>
      <c r="AL1547" s="317"/>
      <c r="AQ1547" s="131"/>
      <c r="AU1547" s="317"/>
      <c r="AV1547" s="390"/>
      <c r="AW1547" s="153">
        <f t="shared" ca="1" si="28"/>
        <v>39</v>
      </c>
    </row>
    <row r="1548" spans="1:49" ht="45" customHeight="1" x14ac:dyDescent="0.2">
      <c r="A1548" s="245"/>
      <c r="B1548" s="183" t="s">
        <v>198</v>
      </c>
      <c r="C1548" s="136" t="s">
        <v>4183</v>
      </c>
      <c r="D1548" s="131" t="s">
        <v>4184</v>
      </c>
      <c r="E1548" s="175" t="s">
        <v>71</v>
      </c>
      <c r="F1548" s="153" t="s">
        <v>180</v>
      </c>
      <c r="G1548" s="131" t="s">
        <v>4185</v>
      </c>
      <c r="H1548" s="175" t="s">
        <v>59</v>
      </c>
      <c r="I1548" s="183" t="s">
        <v>4186</v>
      </c>
      <c r="J1548" s="173">
        <v>1</v>
      </c>
      <c r="L1548" s="339">
        <v>1</v>
      </c>
      <c r="M1548" s="183">
        <v>1257</v>
      </c>
      <c r="N1548" s="153">
        <v>1987</v>
      </c>
      <c r="P1548" s="163"/>
      <c r="R1548" s="153">
        <v>1980</v>
      </c>
      <c r="S1548" s="183" t="s">
        <v>288</v>
      </c>
      <c r="T1548" s="184" t="s">
        <v>982</v>
      </c>
      <c r="U1548" s="189"/>
      <c r="V1548" s="125"/>
      <c r="W1548" s="255" t="s">
        <v>70</v>
      </c>
      <c r="X1548" s="216" t="s">
        <v>64</v>
      </c>
      <c r="Y1548" s="216" t="s">
        <v>65</v>
      </c>
      <c r="Z1548" s="129" t="s">
        <v>66</v>
      </c>
      <c r="AI1548" s="173"/>
      <c r="AJ1548" s="189"/>
      <c r="AK1548" s="173"/>
      <c r="AL1548" s="317"/>
      <c r="AQ1548" s="131"/>
      <c r="AU1548" s="317"/>
      <c r="AV1548" s="390"/>
      <c r="AW1548" s="153">
        <f t="shared" ca="1" si="28"/>
        <v>39</v>
      </c>
    </row>
    <row r="1549" spans="1:49" ht="45" customHeight="1" collapsed="1" x14ac:dyDescent="0.2">
      <c r="A1549" s="245"/>
      <c r="B1549" s="183" t="s">
        <v>55</v>
      </c>
      <c r="C1549" s="136" t="s">
        <v>4187</v>
      </c>
      <c r="D1549" s="131" t="s">
        <v>4188</v>
      </c>
      <c r="E1549" s="175" t="s">
        <v>91</v>
      </c>
      <c r="F1549" s="153" t="s">
        <v>92</v>
      </c>
      <c r="G1549" s="131" t="s">
        <v>1902</v>
      </c>
      <c r="H1549" s="175" t="s">
        <v>292</v>
      </c>
      <c r="I1549" s="183" t="s">
        <v>4189</v>
      </c>
      <c r="J1549" s="173">
        <v>1</v>
      </c>
      <c r="L1549" s="339">
        <v>1</v>
      </c>
      <c r="M1549" s="183">
        <v>1258</v>
      </c>
      <c r="N1549" s="153">
        <v>1987</v>
      </c>
      <c r="P1549" s="163"/>
      <c r="R1549" s="153">
        <v>1980</v>
      </c>
      <c r="S1549" s="183" t="s">
        <v>243</v>
      </c>
      <c r="T1549" s="184" t="s">
        <v>1116</v>
      </c>
      <c r="V1549" s="125"/>
      <c r="W1549" s="352" t="s">
        <v>70</v>
      </c>
      <c r="X1549" s="216" t="s">
        <v>64</v>
      </c>
      <c r="Y1549" s="216" t="s">
        <v>292</v>
      </c>
      <c r="Z1549" s="129"/>
      <c r="AI1549" s="173"/>
      <c r="AJ1549" s="216">
        <v>44519</v>
      </c>
      <c r="AK1549" s="173">
        <v>2020</v>
      </c>
      <c r="AL1549" s="317"/>
      <c r="AQ1549" s="131"/>
      <c r="AU1549" s="317"/>
      <c r="AV1549" s="390"/>
      <c r="AW1549" s="153">
        <f t="shared" ca="1" si="28"/>
        <v>39</v>
      </c>
    </row>
    <row r="1550" spans="1:49" ht="45" customHeight="1" x14ac:dyDescent="0.2">
      <c r="A1550" s="245"/>
      <c r="B1550" s="183" t="s">
        <v>198</v>
      </c>
      <c r="C1550" s="136" t="s">
        <v>4190</v>
      </c>
      <c r="D1550" s="131" t="s">
        <v>4191</v>
      </c>
      <c r="E1550" s="175" t="s">
        <v>56</v>
      </c>
      <c r="F1550" s="153" t="s">
        <v>57</v>
      </c>
      <c r="G1550" s="131" t="s">
        <v>4192</v>
      </c>
      <c r="H1550" s="175" t="s">
        <v>4193</v>
      </c>
      <c r="I1550" s="183" t="s">
        <v>4194</v>
      </c>
      <c r="J1550" s="173">
        <v>1</v>
      </c>
      <c r="L1550" s="339">
        <v>1</v>
      </c>
      <c r="M1550" s="183">
        <v>1259</v>
      </c>
      <c r="N1550" s="153">
        <v>1987</v>
      </c>
      <c r="P1550" s="163"/>
      <c r="R1550" s="153">
        <v>1980</v>
      </c>
      <c r="S1550" s="183" t="s">
        <v>288</v>
      </c>
      <c r="T1550" s="184"/>
      <c r="U1550" s="189"/>
      <c r="V1550" s="125"/>
      <c r="W1550" s="255" t="s">
        <v>70</v>
      </c>
      <c r="X1550" s="216" t="s">
        <v>4195</v>
      </c>
      <c r="Y1550" s="216" t="s">
        <v>964</v>
      </c>
      <c r="Z1550" s="129"/>
      <c r="AI1550" s="173"/>
      <c r="AJ1550" s="189"/>
      <c r="AK1550" s="173"/>
      <c r="AL1550" s="317"/>
      <c r="AQ1550" s="131"/>
      <c r="AU1550" s="317"/>
      <c r="AV1550" s="390"/>
      <c r="AW1550" s="153">
        <f t="shared" ca="1" si="28"/>
        <v>39</v>
      </c>
    </row>
    <row r="1551" spans="1:49" ht="45" customHeight="1" outlineLevel="1" x14ac:dyDescent="0.2">
      <c r="A1551" s="245">
        <v>42989</v>
      </c>
      <c r="B1551" s="183" t="s">
        <v>198</v>
      </c>
      <c r="C1551" s="136" t="s">
        <v>4196</v>
      </c>
      <c r="D1551" s="166" t="s">
        <v>4197</v>
      </c>
      <c r="E1551" s="175" t="s">
        <v>91</v>
      </c>
      <c r="F1551" s="153" t="s">
        <v>92</v>
      </c>
      <c r="G1551" s="131" t="s">
        <v>93</v>
      </c>
      <c r="H1551" s="175" t="s">
        <v>96</v>
      </c>
      <c r="I1551" s="183" t="s">
        <v>4198</v>
      </c>
      <c r="J1551" s="173">
        <v>1</v>
      </c>
      <c r="K1551" s="327"/>
      <c r="L1551" s="339">
        <v>1</v>
      </c>
      <c r="M1551" s="183">
        <v>1260</v>
      </c>
      <c r="N1551" s="153">
        <v>1988</v>
      </c>
      <c r="P1551" s="163"/>
      <c r="R1551" s="153">
        <v>1980</v>
      </c>
      <c r="S1551" s="183" t="s">
        <v>288</v>
      </c>
      <c r="T1551" s="184" t="s">
        <v>982</v>
      </c>
      <c r="U1551" s="189"/>
      <c r="V1551" s="125"/>
      <c r="W1551" s="255" t="s">
        <v>70</v>
      </c>
      <c r="X1551" s="216" t="s">
        <v>99</v>
      </c>
      <c r="Y1551" s="216" t="s">
        <v>100</v>
      </c>
      <c r="Z1551" s="129"/>
      <c r="AA1551" s="175"/>
      <c r="AB1551" s="215"/>
      <c r="AC1551" s="153"/>
      <c r="AD1551" s="153"/>
      <c r="AI1551" s="173"/>
      <c r="AJ1551" s="189"/>
      <c r="AK1551" s="173"/>
      <c r="AQ1551" s="131"/>
      <c r="AV1551" s="390"/>
      <c r="AW1551" s="153">
        <f t="shared" ca="1" si="28"/>
        <v>38</v>
      </c>
    </row>
    <row r="1552" spans="1:49" ht="45" customHeight="1" x14ac:dyDescent="0.2">
      <c r="A1552" s="245"/>
      <c r="B1552" s="183" t="s">
        <v>55</v>
      </c>
      <c r="C1552" s="136" t="s">
        <v>4199</v>
      </c>
      <c r="E1552" s="175" t="s">
        <v>56</v>
      </c>
      <c r="F1552" s="153" t="s">
        <v>148</v>
      </c>
      <c r="G1552" s="131" t="s">
        <v>527</v>
      </c>
      <c r="H1552" s="175" t="s">
        <v>292</v>
      </c>
      <c r="I1552" s="183" t="s">
        <v>4200</v>
      </c>
      <c r="J1552" s="173">
        <v>1</v>
      </c>
      <c r="K1552" s="327"/>
      <c r="L1552" s="339">
        <v>1</v>
      </c>
      <c r="M1552" s="183">
        <v>1261</v>
      </c>
      <c r="N1552" s="153">
        <v>1988</v>
      </c>
      <c r="P1552" s="163"/>
      <c r="R1552" s="153">
        <v>1980</v>
      </c>
      <c r="S1552" s="183" t="s">
        <v>243</v>
      </c>
      <c r="T1552" s="184"/>
      <c r="U1552" s="189"/>
      <c r="V1552" s="125"/>
      <c r="W1552" s="352" t="s">
        <v>70</v>
      </c>
      <c r="X1552" s="216" t="s">
        <v>64</v>
      </c>
      <c r="Y1552" s="216" t="s">
        <v>292</v>
      </c>
      <c r="Z1552" s="129"/>
      <c r="AA1552" s="175"/>
      <c r="AB1552" s="215"/>
      <c r="AC1552" s="153"/>
      <c r="AD1552" s="153"/>
      <c r="AI1552" s="173"/>
      <c r="AJ1552" s="237"/>
      <c r="AK1552" s="284"/>
      <c r="AL1552" s="317"/>
      <c r="AQ1552" s="131"/>
      <c r="AU1552" s="317"/>
      <c r="AV1552" s="390"/>
      <c r="AW1552" s="153">
        <f t="shared" ca="1" si="28"/>
        <v>38</v>
      </c>
    </row>
    <row r="1553" spans="1:49" ht="45" customHeight="1" x14ac:dyDescent="0.2">
      <c r="A1553" s="245"/>
      <c r="B1553" s="183" t="s">
        <v>55</v>
      </c>
      <c r="C1553" s="136" t="s">
        <v>4201</v>
      </c>
      <c r="D1553" s="131" t="s">
        <v>4202</v>
      </c>
      <c r="E1553" s="175" t="s">
        <v>56</v>
      </c>
      <c r="F1553" s="153" t="s">
        <v>57</v>
      </c>
      <c r="G1553" s="131" t="s">
        <v>464</v>
      </c>
      <c r="H1553" s="175" t="s">
        <v>65</v>
      </c>
      <c r="I1553" s="183" t="s">
        <v>4203</v>
      </c>
      <c r="J1553" s="173">
        <v>1</v>
      </c>
      <c r="K1553" s="326" t="s">
        <v>61</v>
      </c>
      <c r="L1553" s="339">
        <v>1</v>
      </c>
      <c r="M1553" s="183">
        <v>1262</v>
      </c>
      <c r="N1553" s="153">
        <v>1988</v>
      </c>
      <c r="P1553" s="163"/>
      <c r="R1553" s="153">
        <v>1980</v>
      </c>
      <c r="S1553" s="183" t="s">
        <v>62</v>
      </c>
      <c r="T1553" s="184"/>
      <c r="U1553" s="189"/>
      <c r="V1553" s="125"/>
      <c r="W1553" s="352" t="s">
        <v>4204</v>
      </c>
      <c r="X1553" s="216" t="s">
        <v>64</v>
      </c>
      <c r="Y1553" s="216" t="s">
        <v>65</v>
      </c>
      <c r="Z1553" s="129"/>
      <c r="AA1553" s="214"/>
      <c r="AB1553" s="215"/>
      <c r="AC1553" s="215">
        <v>32946</v>
      </c>
      <c r="AD1553" s="216"/>
      <c r="AG1553" s="173">
        <v>1990</v>
      </c>
      <c r="AH1553" s="173">
        <v>1990</v>
      </c>
      <c r="AI1553" s="173"/>
      <c r="AJ1553" s="189"/>
      <c r="AK1553" s="173"/>
      <c r="AL1553" s="367"/>
      <c r="AM1553" s="175" t="s">
        <v>67</v>
      </c>
      <c r="AO1553" s="153" t="s">
        <v>81</v>
      </c>
      <c r="AQ1553" s="131"/>
      <c r="AR1553" s="175" t="s">
        <v>81</v>
      </c>
      <c r="AT1553" s="153">
        <v>2023</v>
      </c>
      <c r="AU1553" s="317" t="s">
        <v>7846</v>
      </c>
      <c r="AV1553" s="390"/>
      <c r="AW1553" s="153">
        <f t="shared" ref="AW1553:AW1566" ca="1" si="29">IF(N1553&lt;&gt;0,(YEAR( TODAY())-N1553),(""))</f>
        <v>38</v>
      </c>
    </row>
    <row r="1554" spans="1:49" ht="45" customHeight="1" x14ac:dyDescent="0.2">
      <c r="A1554" s="245"/>
      <c r="B1554" s="183" t="s">
        <v>55</v>
      </c>
      <c r="C1554" s="136" t="s">
        <v>4205</v>
      </c>
      <c r="D1554" s="131" t="s">
        <v>4206</v>
      </c>
      <c r="E1554" s="175" t="s">
        <v>71</v>
      </c>
      <c r="F1554" s="153" t="s">
        <v>425</v>
      </c>
      <c r="G1554" s="131" t="s">
        <v>4207</v>
      </c>
      <c r="H1554" s="175" t="s">
        <v>65</v>
      </c>
      <c r="I1554" s="183" t="s">
        <v>4208</v>
      </c>
      <c r="J1554" s="173">
        <v>1</v>
      </c>
      <c r="K1554" s="326"/>
      <c r="L1554" s="339">
        <v>1</v>
      </c>
      <c r="M1554" s="183">
        <v>1263</v>
      </c>
      <c r="N1554" s="153">
        <v>1988</v>
      </c>
      <c r="O1554" s="216">
        <v>32111</v>
      </c>
      <c r="P1554" s="163" t="s">
        <v>4209</v>
      </c>
      <c r="R1554" s="153">
        <v>1980</v>
      </c>
      <c r="S1554" s="183" t="s">
        <v>243</v>
      </c>
      <c r="T1554" s="184"/>
      <c r="U1554" s="189"/>
      <c r="V1554" s="125"/>
      <c r="W1554" s="352" t="s">
        <v>70</v>
      </c>
      <c r="X1554" s="216" t="s">
        <v>64</v>
      </c>
      <c r="Y1554" s="216" t="s">
        <v>65</v>
      </c>
      <c r="Z1554" s="129"/>
      <c r="AA1554" s="214"/>
      <c r="AB1554" s="215"/>
      <c r="AC1554" s="215"/>
      <c r="AD1554" s="216"/>
      <c r="AI1554" s="173"/>
      <c r="AJ1554" s="216">
        <v>42495</v>
      </c>
      <c r="AK1554" s="173">
        <v>2010</v>
      </c>
      <c r="AL1554" s="317"/>
      <c r="AQ1554" s="131"/>
      <c r="AU1554" s="317"/>
      <c r="AV1554" s="390"/>
      <c r="AW1554" s="153">
        <f t="shared" ca="1" si="29"/>
        <v>38</v>
      </c>
    </row>
    <row r="1555" spans="1:49" ht="45" customHeight="1" x14ac:dyDescent="0.2">
      <c r="A1555" s="245"/>
      <c r="B1555" s="183" t="s">
        <v>55</v>
      </c>
      <c r="C1555" s="136" t="s">
        <v>4210</v>
      </c>
      <c r="D1555" s="131" t="s">
        <v>4211</v>
      </c>
      <c r="E1555" s="175" t="s">
        <v>1055</v>
      </c>
      <c r="F1555" s="153" t="s">
        <v>1056</v>
      </c>
      <c r="G1555" s="131" t="s">
        <v>1911</v>
      </c>
      <c r="H1555" s="175" t="s">
        <v>59</v>
      </c>
      <c r="I1555" s="183" t="s">
        <v>4212</v>
      </c>
      <c r="J1555" s="173">
        <v>1</v>
      </c>
      <c r="K1555" s="326"/>
      <c r="L1555" s="339">
        <v>1</v>
      </c>
      <c r="M1555" s="183">
        <v>1264</v>
      </c>
      <c r="N1555" s="153">
        <v>1988</v>
      </c>
      <c r="P1555" s="163"/>
      <c r="R1555" s="153">
        <v>1980</v>
      </c>
      <c r="S1555" s="183" t="s">
        <v>243</v>
      </c>
      <c r="T1555" s="184"/>
      <c r="V1555" s="125"/>
      <c r="W1555" s="352" t="s">
        <v>70</v>
      </c>
      <c r="X1555" s="216" t="s">
        <v>64</v>
      </c>
      <c r="Y1555" s="216" t="s">
        <v>65</v>
      </c>
      <c r="Z1555" s="129" t="s">
        <v>66</v>
      </c>
      <c r="AA1555" s="214"/>
      <c r="AB1555" s="215"/>
      <c r="AC1555" s="215"/>
      <c r="AD1555" s="216"/>
      <c r="AI1555" s="173"/>
      <c r="AJ1555" s="216">
        <v>44028</v>
      </c>
      <c r="AK1555" s="173">
        <v>2020</v>
      </c>
      <c r="AL1555" s="317"/>
      <c r="AQ1555" s="131"/>
      <c r="AU1555" s="317"/>
      <c r="AV1555" s="390"/>
      <c r="AW1555" s="153">
        <f t="shared" ca="1" si="29"/>
        <v>38</v>
      </c>
    </row>
    <row r="1556" spans="1:49" ht="45" customHeight="1" x14ac:dyDescent="0.2">
      <c r="A1556" s="245"/>
      <c r="B1556" s="183" t="s">
        <v>55</v>
      </c>
      <c r="C1556" s="136" t="s">
        <v>4213</v>
      </c>
      <c r="E1556" s="175" t="s">
        <v>91</v>
      </c>
      <c r="F1556" s="153" t="s">
        <v>92</v>
      </c>
      <c r="G1556" s="131" t="s">
        <v>1751</v>
      </c>
      <c r="H1556" s="175" t="s">
        <v>65</v>
      </c>
      <c r="I1556" s="183" t="s">
        <v>4214</v>
      </c>
      <c r="J1556" s="173">
        <v>1</v>
      </c>
      <c r="K1556" s="326"/>
      <c r="L1556" s="339">
        <v>1</v>
      </c>
      <c r="M1556" s="183">
        <v>1265</v>
      </c>
      <c r="N1556" s="153">
        <v>1988</v>
      </c>
      <c r="P1556" s="163"/>
      <c r="R1556" s="153">
        <v>1980</v>
      </c>
      <c r="S1556" s="183" t="s">
        <v>243</v>
      </c>
      <c r="T1556" s="184"/>
      <c r="U1556" s="189"/>
      <c r="V1556" s="125"/>
      <c r="W1556" s="352" t="s">
        <v>70</v>
      </c>
      <c r="X1556" s="216" t="s">
        <v>64</v>
      </c>
      <c r="Y1556" s="216" t="s">
        <v>65</v>
      </c>
      <c r="Z1556" s="129"/>
      <c r="AA1556" s="214"/>
      <c r="AB1556" s="215"/>
      <c r="AC1556" s="215"/>
      <c r="AD1556" s="216"/>
      <c r="AI1556" s="173"/>
      <c r="AJ1556" s="237">
        <v>39595</v>
      </c>
      <c r="AK1556" s="173">
        <v>2000</v>
      </c>
      <c r="AL1556" s="317" t="s">
        <v>4215</v>
      </c>
      <c r="AQ1556" s="131"/>
      <c r="AU1556" s="317"/>
      <c r="AV1556" s="390"/>
      <c r="AW1556" s="153">
        <f t="shared" ca="1" si="29"/>
        <v>38</v>
      </c>
    </row>
    <row r="1557" spans="1:49" ht="45" customHeight="1" outlineLevel="1" x14ac:dyDescent="0.2">
      <c r="A1557" s="245"/>
      <c r="B1557" s="183" t="s">
        <v>55</v>
      </c>
      <c r="C1557" s="136" t="s">
        <v>4216</v>
      </c>
      <c r="E1557" s="175" t="s">
        <v>71</v>
      </c>
      <c r="F1557" s="153" t="s">
        <v>351</v>
      </c>
      <c r="G1557" s="131" t="s">
        <v>1558</v>
      </c>
      <c r="H1557" s="175" t="s">
        <v>65</v>
      </c>
      <c r="I1557" s="190" t="s">
        <v>4217</v>
      </c>
      <c r="J1557" s="173">
        <v>1</v>
      </c>
      <c r="K1557" s="326"/>
      <c r="L1557" s="339">
        <v>1</v>
      </c>
      <c r="M1557" s="183">
        <v>1266</v>
      </c>
      <c r="N1557" s="153">
        <v>1988</v>
      </c>
      <c r="P1557" s="163"/>
      <c r="R1557" s="153">
        <v>1981</v>
      </c>
      <c r="S1557" s="183" t="s">
        <v>243</v>
      </c>
      <c r="T1557" s="184"/>
      <c r="U1557" s="189"/>
      <c r="V1557" s="125"/>
      <c r="W1557" s="352" t="s">
        <v>70</v>
      </c>
      <c r="X1557" s="216" t="s">
        <v>64</v>
      </c>
      <c r="Y1557" s="216" t="s">
        <v>65</v>
      </c>
      <c r="Z1557" s="129"/>
      <c r="AA1557" s="214"/>
      <c r="AB1557" s="215"/>
      <c r="AC1557" s="215"/>
      <c r="AD1557" s="216"/>
      <c r="AE1557" s="173">
        <v>1988</v>
      </c>
      <c r="AF1557" s="173">
        <v>134</v>
      </c>
      <c r="AI1557" s="173"/>
      <c r="AJ1557" s="237">
        <v>32392</v>
      </c>
      <c r="AK1557" s="173">
        <v>1980</v>
      </c>
      <c r="AL1557" s="317" t="s">
        <v>4218</v>
      </c>
      <c r="AQ1557" s="131"/>
      <c r="AU1557" s="317"/>
      <c r="AV1557" s="390"/>
      <c r="AW1557" s="153">
        <f t="shared" ca="1" si="29"/>
        <v>38</v>
      </c>
    </row>
    <row r="1558" spans="1:49" ht="45" customHeight="1" x14ac:dyDescent="0.2">
      <c r="A1558" s="245">
        <v>43181</v>
      </c>
      <c r="B1558" s="183" t="s">
        <v>55</v>
      </c>
      <c r="C1558" s="136" t="s">
        <v>4219</v>
      </c>
      <c r="D1558" s="131" t="s">
        <v>4220</v>
      </c>
      <c r="E1558" s="175" t="s">
        <v>71</v>
      </c>
      <c r="F1558" s="153" t="s">
        <v>72</v>
      </c>
      <c r="G1558" s="131" t="s">
        <v>77</v>
      </c>
      <c r="H1558" s="175" t="s">
        <v>503</v>
      </c>
      <c r="I1558" s="183" t="s">
        <v>4221</v>
      </c>
      <c r="J1558" s="173">
        <v>1</v>
      </c>
      <c r="K1558" s="326"/>
      <c r="L1558" s="339">
        <v>1</v>
      </c>
      <c r="M1558" s="183">
        <v>1267</v>
      </c>
      <c r="N1558" s="153">
        <v>1988</v>
      </c>
      <c r="P1558" s="163"/>
      <c r="R1558" s="153">
        <v>1980</v>
      </c>
      <c r="S1558" s="183" t="s">
        <v>243</v>
      </c>
      <c r="T1558" s="184"/>
      <c r="V1558" s="125"/>
      <c r="W1558" s="360" t="s">
        <v>70</v>
      </c>
      <c r="X1558" s="216" t="s">
        <v>64</v>
      </c>
      <c r="Y1558" s="216" t="s">
        <v>65</v>
      </c>
      <c r="Z1558" s="129"/>
      <c r="AA1558" s="214"/>
      <c r="AB1558" s="215"/>
      <c r="AC1558" s="215"/>
      <c r="AD1558" s="153"/>
      <c r="AI1558" s="173"/>
      <c r="AJ1558" s="216">
        <v>44411</v>
      </c>
      <c r="AK1558" s="173">
        <v>2020</v>
      </c>
      <c r="AL1558" s="317"/>
      <c r="AQ1558" s="131"/>
      <c r="AU1558" s="317"/>
      <c r="AV1558" s="390"/>
      <c r="AW1558" s="153">
        <f t="shared" ca="1" si="29"/>
        <v>38</v>
      </c>
    </row>
    <row r="1559" spans="1:49" ht="45" customHeight="1" outlineLevel="1" x14ac:dyDescent="0.2">
      <c r="A1559" s="245"/>
      <c r="B1559" s="183" t="s">
        <v>55</v>
      </c>
      <c r="C1559" s="136" t="s">
        <v>4222</v>
      </c>
      <c r="D1559" s="131" t="s">
        <v>4223</v>
      </c>
      <c r="E1559" s="175" t="s">
        <v>71</v>
      </c>
      <c r="F1559" s="153" t="s">
        <v>91</v>
      </c>
      <c r="G1559" s="131" t="s">
        <v>4026</v>
      </c>
      <c r="H1559" s="175" t="s">
        <v>65</v>
      </c>
      <c r="I1559" s="183" t="s">
        <v>4224</v>
      </c>
      <c r="J1559" s="173">
        <v>1</v>
      </c>
      <c r="K1559" s="327"/>
      <c r="L1559" s="339">
        <v>1</v>
      </c>
      <c r="M1559" s="183">
        <v>1268</v>
      </c>
      <c r="N1559" s="153">
        <v>1988</v>
      </c>
      <c r="P1559" s="163"/>
      <c r="R1559" s="153">
        <v>1980</v>
      </c>
      <c r="S1559" s="183" t="s">
        <v>243</v>
      </c>
      <c r="T1559" s="184"/>
      <c r="U1559" s="189"/>
      <c r="V1559" s="125"/>
      <c r="W1559" s="352" t="s">
        <v>70</v>
      </c>
      <c r="X1559" s="216" t="s">
        <v>64</v>
      </c>
      <c r="Y1559" s="216" t="s">
        <v>65</v>
      </c>
      <c r="Z1559" s="129"/>
      <c r="AA1559" s="214"/>
      <c r="AB1559" s="215"/>
      <c r="AC1559" s="215"/>
      <c r="AD1559" s="153"/>
      <c r="AI1559" s="173"/>
      <c r="AJ1559" s="237">
        <v>41410</v>
      </c>
      <c r="AK1559" s="173">
        <v>2010</v>
      </c>
      <c r="AL1559" s="317"/>
      <c r="AQ1559" s="131"/>
      <c r="AU1559" s="317"/>
      <c r="AV1559" s="390"/>
      <c r="AW1559" s="153">
        <f t="shared" ca="1" si="29"/>
        <v>38</v>
      </c>
    </row>
    <row r="1560" spans="1:49" ht="45" customHeight="1" outlineLevel="1" x14ac:dyDescent="0.2">
      <c r="A1560" s="245"/>
      <c r="B1560" s="183" t="s">
        <v>55</v>
      </c>
      <c r="D1560" s="131" t="s">
        <v>4225</v>
      </c>
      <c r="E1560" s="175" t="s">
        <v>1055</v>
      </c>
      <c r="F1560" s="153" t="s">
        <v>1056</v>
      </c>
      <c r="G1560" s="131" t="s">
        <v>4226</v>
      </c>
      <c r="H1560" s="175" t="s">
        <v>292</v>
      </c>
      <c r="I1560" s="183" t="s">
        <v>4227</v>
      </c>
      <c r="J1560" s="173">
        <v>1</v>
      </c>
      <c r="K1560" s="326" t="s">
        <v>61</v>
      </c>
      <c r="L1560" s="339">
        <v>1</v>
      </c>
      <c r="M1560" s="183">
        <v>1269</v>
      </c>
      <c r="N1560" s="153">
        <v>1988</v>
      </c>
      <c r="P1560" s="163"/>
      <c r="R1560" s="153">
        <v>1980</v>
      </c>
      <c r="S1560" s="183" t="s">
        <v>62</v>
      </c>
      <c r="T1560" s="184"/>
      <c r="U1560" s="189"/>
      <c r="V1560" s="125"/>
      <c r="W1560" s="352" t="s">
        <v>4228</v>
      </c>
      <c r="X1560" s="216" t="s">
        <v>64</v>
      </c>
      <c r="Y1560" s="216" t="s">
        <v>292</v>
      </c>
      <c r="Z1560" s="129"/>
      <c r="AA1560" s="214">
        <v>39721</v>
      </c>
      <c r="AB1560" s="153"/>
      <c r="AC1560" s="153"/>
      <c r="AD1560" s="153"/>
      <c r="AE1560" s="173">
        <v>2000</v>
      </c>
      <c r="AF1560" s="173">
        <v>22</v>
      </c>
      <c r="AG1560" s="173">
        <v>2008</v>
      </c>
      <c r="AH1560" s="173">
        <v>2000</v>
      </c>
      <c r="AI1560" s="173"/>
      <c r="AJ1560" s="189"/>
      <c r="AK1560" s="173"/>
      <c r="AL1560" s="317"/>
      <c r="AM1560" s="175" t="s">
        <v>61</v>
      </c>
      <c r="AN1560" s="153" t="s">
        <v>81</v>
      </c>
      <c r="AO1560" s="153" t="s">
        <v>108</v>
      </c>
      <c r="AP1560" s="153" t="s">
        <v>81</v>
      </c>
      <c r="AQ1560" s="131" t="s">
        <v>81</v>
      </c>
      <c r="AR1560" s="175" t="s">
        <v>81</v>
      </c>
      <c r="AT1560" s="426" t="s">
        <v>7823</v>
      </c>
      <c r="AU1560" s="317" t="s">
        <v>4229</v>
      </c>
      <c r="AV1560" s="390"/>
      <c r="AW1560" s="153">
        <f t="shared" ca="1" si="29"/>
        <v>38</v>
      </c>
    </row>
    <row r="1561" spans="1:49" ht="45" customHeight="1" outlineLevel="1" x14ac:dyDescent="0.2">
      <c r="A1561" s="307"/>
      <c r="B1561" s="183" t="s">
        <v>55</v>
      </c>
      <c r="C1561" s="141" t="s">
        <v>4230</v>
      </c>
      <c r="D1561" s="155" t="s">
        <v>4231</v>
      </c>
      <c r="E1561" s="175" t="s">
        <v>91</v>
      </c>
      <c r="F1561" s="167" t="s">
        <v>187</v>
      </c>
      <c r="G1561" s="155" t="s">
        <v>2748</v>
      </c>
      <c r="H1561" s="175" t="s">
        <v>96</v>
      </c>
      <c r="I1561" s="188" t="s">
        <v>4232</v>
      </c>
      <c r="J1561" s="173">
        <v>1</v>
      </c>
      <c r="K1561" s="331"/>
      <c r="L1561" s="339">
        <v>1</v>
      </c>
      <c r="M1561" s="188">
        <v>1270</v>
      </c>
      <c r="N1561" s="167">
        <v>1988</v>
      </c>
      <c r="P1561" s="163"/>
      <c r="R1561" s="153">
        <v>1980</v>
      </c>
      <c r="S1561" s="183" t="s">
        <v>243</v>
      </c>
      <c r="T1561" s="184"/>
      <c r="U1561" s="189"/>
      <c r="V1561" s="125"/>
      <c r="W1561" s="352" t="s">
        <v>70</v>
      </c>
      <c r="X1561" s="216" t="s">
        <v>99</v>
      </c>
      <c r="Y1561" s="216" t="s">
        <v>100</v>
      </c>
      <c r="Z1561" s="129"/>
      <c r="AA1561" s="224"/>
      <c r="AB1561" s="167"/>
      <c r="AC1561" s="167"/>
      <c r="AD1561" s="167"/>
      <c r="AE1561" s="227"/>
      <c r="AG1561" s="227"/>
      <c r="AH1561" s="227"/>
      <c r="AI1561" s="227"/>
      <c r="AJ1561" s="226">
        <v>43497</v>
      </c>
      <c r="AK1561" s="227">
        <v>2019</v>
      </c>
      <c r="AO1561" s="167"/>
      <c r="AP1561" s="167"/>
      <c r="AQ1561" s="155"/>
      <c r="AR1561" s="234"/>
      <c r="AS1561" s="167"/>
      <c r="AT1561" s="167"/>
      <c r="AU1561" s="322"/>
      <c r="AV1561" s="394"/>
      <c r="AW1561" s="153">
        <f t="shared" ca="1" si="29"/>
        <v>38</v>
      </c>
    </row>
    <row r="1562" spans="1:49" ht="45" customHeight="1" outlineLevel="1" x14ac:dyDescent="0.2">
      <c r="A1562" s="245">
        <v>43237</v>
      </c>
      <c r="B1562" s="183" t="s">
        <v>55</v>
      </c>
      <c r="C1562" s="136" t="s">
        <v>4233</v>
      </c>
      <c r="D1562" s="131" t="s">
        <v>4234</v>
      </c>
      <c r="E1562" s="175" t="s">
        <v>91</v>
      </c>
      <c r="F1562" s="153" t="s">
        <v>698</v>
      </c>
      <c r="G1562" s="131" t="s">
        <v>4235</v>
      </c>
      <c r="H1562" s="175" t="s">
        <v>263</v>
      </c>
      <c r="I1562" s="183" t="s">
        <v>4236</v>
      </c>
      <c r="J1562" s="173">
        <v>1</v>
      </c>
      <c r="K1562" s="327"/>
      <c r="L1562" s="339">
        <v>1</v>
      </c>
      <c r="M1562" s="183">
        <v>1271</v>
      </c>
      <c r="N1562" s="153">
        <v>1988</v>
      </c>
      <c r="P1562" s="163"/>
      <c r="R1562" s="153">
        <v>1980</v>
      </c>
      <c r="S1562" s="183" t="s">
        <v>243</v>
      </c>
      <c r="T1562" s="184" t="s">
        <v>1116</v>
      </c>
      <c r="V1562" s="125"/>
      <c r="W1562" s="352" t="s">
        <v>70</v>
      </c>
      <c r="X1562" s="216" t="s">
        <v>64</v>
      </c>
      <c r="Y1562" s="216" t="s">
        <v>76</v>
      </c>
      <c r="Z1562" s="129"/>
      <c r="AA1562" s="214"/>
      <c r="AB1562" s="153"/>
      <c r="AC1562" s="153"/>
      <c r="AD1562" s="153"/>
      <c r="AI1562" s="173"/>
      <c r="AJ1562" s="216">
        <v>44460</v>
      </c>
      <c r="AK1562" s="173">
        <v>2020</v>
      </c>
      <c r="AL1562" s="317"/>
      <c r="AQ1562" s="131"/>
      <c r="AU1562" s="317"/>
      <c r="AV1562" s="390"/>
      <c r="AW1562" s="153">
        <f t="shared" ca="1" si="29"/>
        <v>38</v>
      </c>
    </row>
    <row r="1563" spans="1:49" ht="45" customHeight="1" outlineLevel="1" x14ac:dyDescent="0.2">
      <c r="A1563" s="245"/>
      <c r="B1563" s="183" t="s">
        <v>55</v>
      </c>
      <c r="C1563" s="136" t="s">
        <v>4237</v>
      </c>
      <c r="D1563" s="131" t="s">
        <v>4238</v>
      </c>
      <c r="E1563" s="175" t="s">
        <v>71</v>
      </c>
      <c r="F1563" s="153" t="s">
        <v>180</v>
      </c>
      <c r="G1563" s="131" t="s">
        <v>4239</v>
      </c>
      <c r="H1563" s="175" t="s">
        <v>379</v>
      </c>
      <c r="I1563" s="183" t="s">
        <v>4240</v>
      </c>
      <c r="J1563" s="173">
        <v>1</v>
      </c>
      <c r="K1563" s="327"/>
      <c r="L1563" s="339">
        <v>1</v>
      </c>
      <c r="M1563" s="183">
        <v>1272</v>
      </c>
      <c r="N1563" s="153">
        <v>1988</v>
      </c>
      <c r="P1563" s="163"/>
      <c r="R1563" s="153">
        <v>1980</v>
      </c>
      <c r="S1563" s="183" t="s">
        <v>243</v>
      </c>
      <c r="T1563" s="184"/>
      <c r="U1563" s="216">
        <v>43734</v>
      </c>
      <c r="V1563" s="125"/>
      <c r="W1563" s="352" t="s">
        <v>70</v>
      </c>
      <c r="X1563" s="216" t="s">
        <v>64</v>
      </c>
      <c r="Y1563" s="216" t="s">
        <v>65</v>
      </c>
      <c r="Z1563" s="129"/>
      <c r="AA1563" s="214"/>
      <c r="AB1563" s="215"/>
      <c r="AC1563" s="215"/>
      <c r="AD1563" s="153"/>
      <c r="AI1563" s="173"/>
      <c r="AJ1563" s="216">
        <v>44386</v>
      </c>
      <c r="AK1563" s="173">
        <v>2020</v>
      </c>
      <c r="AL1563" s="317"/>
      <c r="AQ1563" s="131"/>
      <c r="AU1563" s="317"/>
      <c r="AV1563" s="390"/>
      <c r="AW1563" s="153">
        <f t="shared" ca="1" si="29"/>
        <v>38</v>
      </c>
    </row>
    <row r="1564" spans="1:49" ht="45" customHeight="1" outlineLevel="1" x14ac:dyDescent="0.2">
      <c r="A1564" s="245">
        <v>45757</v>
      </c>
      <c r="B1564" s="183" t="s">
        <v>2051</v>
      </c>
      <c r="C1564" s="136" t="s">
        <v>7662</v>
      </c>
      <c r="D1564" s="131" t="s">
        <v>4241</v>
      </c>
      <c r="E1564" s="175" t="s">
        <v>56</v>
      </c>
      <c r="F1564" s="153" t="s">
        <v>559</v>
      </c>
      <c r="G1564" s="131" t="s">
        <v>560</v>
      </c>
      <c r="H1564" s="175" t="s">
        <v>292</v>
      </c>
      <c r="I1564" s="207" t="s">
        <v>8050</v>
      </c>
      <c r="J1564" s="173">
        <v>1</v>
      </c>
      <c r="K1564" s="327" t="s">
        <v>2047</v>
      </c>
      <c r="L1564" s="339">
        <v>1</v>
      </c>
      <c r="M1564" s="183">
        <v>1273</v>
      </c>
      <c r="N1564" s="153">
        <v>1988</v>
      </c>
      <c r="O1564" s="216">
        <v>32317</v>
      </c>
      <c r="P1564" s="163" t="s">
        <v>7763</v>
      </c>
      <c r="R1564" s="153">
        <v>1980</v>
      </c>
      <c r="S1564" s="183" t="s">
        <v>2048</v>
      </c>
      <c r="T1564" s="184" t="s">
        <v>982</v>
      </c>
      <c r="U1564" s="189"/>
      <c r="V1564" s="422">
        <v>42678</v>
      </c>
      <c r="W1564" s="352" t="s">
        <v>4052</v>
      </c>
      <c r="X1564" s="216" t="s">
        <v>64</v>
      </c>
      <c r="Y1564" s="216" t="s">
        <v>292</v>
      </c>
      <c r="Z1564" s="129"/>
      <c r="AA1564" s="214" t="s">
        <v>215</v>
      </c>
      <c r="AB1564" s="215" t="s">
        <v>215</v>
      </c>
      <c r="AC1564" s="215"/>
      <c r="AD1564" s="153"/>
      <c r="AE1564" s="173">
        <v>2025</v>
      </c>
      <c r="AF1564" s="173">
        <v>107</v>
      </c>
      <c r="AI1564" s="173"/>
      <c r="AJ1564" s="189"/>
      <c r="AK1564" s="173"/>
      <c r="AL1564" s="317"/>
      <c r="AM1564" s="175" t="s">
        <v>61</v>
      </c>
      <c r="AQ1564" s="131"/>
      <c r="AU1564" s="317"/>
      <c r="AV1564" s="390"/>
      <c r="AW1564" s="153">
        <f t="shared" ca="1" si="29"/>
        <v>38</v>
      </c>
    </row>
    <row r="1565" spans="1:49" ht="45" customHeight="1" outlineLevel="1" x14ac:dyDescent="0.2">
      <c r="A1565" s="245">
        <v>45757</v>
      </c>
      <c r="B1565" s="183" t="s">
        <v>2051</v>
      </c>
      <c r="C1565" s="136" t="s">
        <v>7663</v>
      </c>
      <c r="D1565" s="131" t="s">
        <v>4241</v>
      </c>
      <c r="E1565" s="175" t="s">
        <v>56</v>
      </c>
      <c r="F1565" s="153" t="s">
        <v>559</v>
      </c>
      <c r="G1565" s="131" t="s">
        <v>560</v>
      </c>
      <c r="H1565" s="175" t="s">
        <v>292</v>
      </c>
      <c r="I1565" s="207" t="s">
        <v>8051</v>
      </c>
      <c r="J1565" s="173">
        <v>1</v>
      </c>
      <c r="K1565" s="327" t="s">
        <v>2047</v>
      </c>
      <c r="L1565" s="339">
        <v>0</v>
      </c>
      <c r="M1565" s="183">
        <v>1273</v>
      </c>
      <c r="N1565" s="153">
        <v>1988</v>
      </c>
      <c r="O1565" s="216">
        <v>32317</v>
      </c>
      <c r="P1565" s="163" t="s">
        <v>7763</v>
      </c>
      <c r="R1565" s="153">
        <v>1980</v>
      </c>
      <c r="S1565" s="183" t="s">
        <v>2048</v>
      </c>
      <c r="T1565" s="184" t="s">
        <v>982</v>
      </c>
      <c r="U1565" s="189"/>
      <c r="V1565" s="422">
        <v>42678</v>
      </c>
      <c r="W1565" s="352" t="s">
        <v>8116</v>
      </c>
      <c r="X1565" s="216" t="s">
        <v>64</v>
      </c>
      <c r="Y1565" s="216" t="s">
        <v>292</v>
      </c>
      <c r="Z1565" s="129"/>
      <c r="AA1565" s="214" t="s">
        <v>215</v>
      </c>
      <c r="AB1565" s="215" t="s">
        <v>215</v>
      </c>
      <c r="AC1565" s="215"/>
      <c r="AD1565" s="153"/>
      <c r="AE1565" s="173">
        <v>2025</v>
      </c>
      <c r="AF1565" s="173">
        <v>107</v>
      </c>
      <c r="AI1565" s="173"/>
      <c r="AJ1565" s="189"/>
      <c r="AK1565" s="173"/>
      <c r="AL1565" s="317"/>
      <c r="AM1565" s="175" t="s">
        <v>61</v>
      </c>
      <c r="AQ1565" s="131"/>
      <c r="AU1565" s="317"/>
      <c r="AV1565" s="390"/>
      <c r="AW1565" s="153">
        <f t="shared" ca="1" si="29"/>
        <v>38</v>
      </c>
    </row>
    <row r="1566" spans="1:49" ht="45" customHeight="1" outlineLevel="1" x14ac:dyDescent="0.2">
      <c r="A1566" s="245">
        <v>45757</v>
      </c>
      <c r="B1566" s="183" t="s">
        <v>2051</v>
      </c>
      <c r="C1566" s="136" t="s">
        <v>7663</v>
      </c>
      <c r="D1566" s="131" t="s">
        <v>4241</v>
      </c>
      <c r="E1566" s="175" t="s">
        <v>56</v>
      </c>
      <c r="F1566" s="153" t="s">
        <v>559</v>
      </c>
      <c r="G1566" s="131" t="s">
        <v>8114</v>
      </c>
      <c r="H1566" s="175" t="s">
        <v>292</v>
      </c>
      <c r="I1566" s="207" t="s">
        <v>8115</v>
      </c>
      <c r="J1566" s="173">
        <v>1</v>
      </c>
      <c r="K1566" s="327" t="s">
        <v>2047</v>
      </c>
      <c r="L1566" s="339">
        <v>0</v>
      </c>
      <c r="M1566" s="183">
        <v>1273</v>
      </c>
      <c r="N1566" s="153">
        <v>1988</v>
      </c>
      <c r="O1566" s="216">
        <v>32317</v>
      </c>
      <c r="P1566" s="163" t="s">
        <v>7763</v>
      </c>
      <c r="R1566" s="153">
        <v>1980</v>
      </c>
      <c r="S1566" s="183" t="s">
        <v>2048</v>
      </c>
      <c r="T1566" s="184" t="s">
        <v>982</v>
      </c>
      <c r="U1566" s="189"/>
      <c r="V1566" s="422">
        <v>42678</v>
      </c>
      <c r="W1566" s="352" t="s">
        <v>4242</v>
      </c>
      <c r="X1566" s="216" t="s">
        <v>64</v>
      </c>
      <c r="Y1566" s="216" t="s">
        <v>292</v>
      </c>
      <c r="Z1566" s="129"/>
      <c r="AA1566" s="214" t="s">
        <v>215</v>
      </c>
      <c r="AB1566" s="215" t="s">
        <v>215</v>
      </c>
      <c r="AC1566" s="215"/>
      <c r="AD1566" s="153"/>
      <c r="AE1566" s="173">
        <v>2025</v>
      </c>
      <c r="AF1566" s="173">
        <v>107</v>
      </c>
      <c r="AI1566" s="173"/>
      <c r="AJ1566" s="189"/>
      <c r="AK1566" s="173"/>
      <c r="AL1566" s="317"/>
      <c r="AM1566" s="175" t="s">
        <v>61</v>
      </c>
      <c r="AQ1566" s="131"/>
      <c r="AU1566" s="317"/>
      <c r="AV1566" s="390"/>
      <c r="AW1566" s="153">
        <f t="shared" ca="1" si="29"/>
        <v>38</v>
      </c>
    </row>
    <row r="1567" spans="1:49" ht="45" customHeight="1" outlineLevel="1" x14ac:dyDescent="0.2">
      <c r="A1567" s="245">
        <v>45757</v>
      </c>
      <c r="B1567" s="183" t="s">
        <v>2051</v>
      </c>
      <c r="C1567" s="136" t="s">
        <v>7664</v>
      </c>
      <c r="D1567" s="131" t="s">
        <v>4241</v>
      </c>
      <c r="E1567" s="175" t="s">
        <v>56</v>
      </c>
      <c r="F1567" s="153" t="s">
        <v>559</v>
      </c>
      <c r="G1567" s="131" t="s">
        <v>560</v>
      </c>
      <c r="H1567" s="175" t="s">
        <v>292</v>
      </c>
      <c r="I1567" s="207" t="s">
        <v>8052</v>
      </c>
      <c r="J1567" s="173">
        <v>1</v>
      </c>
      <c r="K1567" s="327" t="s">
        <v>2047</v>
      </c>
      <c r="L1567" s="339">
        <v>0</v>
      </c>
      <c r="M1567" s="183">
        <v>1273</v>
      </c>
      <c r="N1567" s="153">
        <v>1988</v>
      </c>
      <c r="O1567" s="216">
        <v>32317</v>
      </c>
      <c r="P1567" s="163" t="s">
        <v>7763</v>
      </c>
      <c r="R1567" s="153">
        <v>1980</v>
      </c>
      <c r="S1567" s="183" t="s">
        <v>2048</v>
      </c>
      <c r="T1567" s="184" t="s">
        <v>982</v>
      </c>
      <c r="U1567" s="189"/>
      <c r="V1567" s="422">
        <v>46084</v>
      </c>
      <c r="W1567" s="352" t="s">
        <v>8047</v>
      </c>
      <c r="X1567" s="216" t="s">
        <v>64</v>
      </c>
      <c r="Y1567" s="216" t="s">
        <v>292</v>
      </c>
      <c r="Z1567" s="129"/>
      <c r="AA1567" s="214" t="s">
        <v>215</v>
      </c>
      <c r="AB1567" s="215" t="s">
        <v>215</v>
      </c>
      <c r="AC1567" s="215"/>
      <c r="AD1567" s="153"/>
      <c r="AE1567" s="173">
        <v>2025</v>
      </c>
      <c r="AF1567" s="173">
        <v>107</v>
      </c>
      <c r="AI1567" s="173"/>
      <c r="AJ1567" s="189"/>
      <c r="AK1567" s="173"/>
      <c r="AL1567" s="317"/>
      <c r="AM1567" s="175" t="s">
        <v>61</v>
      </c>
      <c r="AQ1567" s="131"/>
      <c r="AU1567" s="317"/>
      <c r="AV1567" s="390"/>
      <c r="AW1567" s="153">
        <f t="shared" ref="AW1567:AW1630" ca="1" si="30">IF(N1567&lt;&gt;0,(YEAR( TODAY())-N1567),(""))</f>
        <v>38</v>
      </c>
    </row>
    <row r="1568" spans="1:49" ht="45" customHeight="1" outlineLevel="1" x14ac:dyDescent="0.2">
      <c r="A1568" s="245"/>
      <c r="B1568" s="183" t="s">
        <v>55</v>
      </c>
      <c r="C1568" s="136" t="s">
        <v>2531</v>
      </c>
      <c r="E1568" s="175" t="s">
        <v>1055</v>
      </c>
      <c r="F1568" s="153" t="s">
        <v>1056</v>
      </c>
      <c r="G1568" s="131" t="s">
        <v>4243</v>
      </c>
      <c r="H1568" s="175" t="s">
        <v>59</v>
      </c>
      <c r="I1568" s="183" t="s">
        <v>4244</v>
      </c>
      <c r="J1568" s="173">
        <v>1</v>
      </c>
      <c r="K1568" s="327"/>
      <c r="L1568" s="339">
        <v>1</v>
      </c>
      <c r="M1568" s="183">
        <v>1274</v>
      </c>
      <c r="N1568" s="153">
        <v>1988</v>
      </c>
      <c r="P1568" s="163"/>
      <c r="R1568" s="153">
        <v>1980</v>
      </c>
      <c r="S1568" s="183" t="s">
        <v>243</v>
      </c>
      <c r="T1568" s="184"/>
      <c r="U1568" s="189"/>
      <c r="V1568" s="125"/>
      <c r="W1568" s="352" t="s">
        <v>70</v>
      </c>
      <c r="X1568" s="216" t="s">
        <v>64</v>
      </c>
      <c r="Y1568" s="216" t="s">
        <v>65</v>
      </c>
      <c r="Z1568" s="129" t="s">
        <v>66</v>
      </c>
      <c r="AA1568" s="214"/>
      <c r="AB1568" s="153"/>
      <c r="AC1568" s="153"/>
      <c r="AD1568" s="153"/>
      <c r="AI1568" s="173"/>
      <c r="AJ1568" s="237">
        <v>35643</v>
      </c>
      <c r="AK1568" s="173">
        <v>1990</v>
      </c>
      <c r="AL1568" s="317"/>
      <c r="AQ1568" s="131"/>
      <c r="AU1568" s="317"/>
      <c r="AV1568" s="390"/>
      <c r="AW1568" s="153">
        <f t="shared" ca="1" si="30"/>
        <v>38</v>
      </c>
    </row>
    <row r="1569" spans="1:49" ht="45" customHeight="1" outlineLevel="1" x14ac:dyDescent="0.2">
      <c r="A1569" s="307">
        <v>42705</v>
      </c>
      <c r="B1569" s="183" t="s">
        <v>198</v>
      </c>
      <c r="C1569" s="141" t="s">
        <v>4245</v>
      </c>
      <c r="D1569" s="155" t="s">
        <v>4246</v>
      </c>
      <c r="E1569" s="175" t="s">
        <v>91</v>
      </c>
      <c r="F1569" s="153" t="s">
        <v>187</v>
      </c>
      <c r="G1569" s="131" t="s">
        <v>4247</v>
      </c>
      <c r="H1569" s="175" t="s">
        <v>76</v>
      </c>
      <c r="I1569" s="183" t="s">
        <v>4248</v>
      </c>
      <c r="J1569" s="173">
        <v>1</v>
      </c>
      <c r="K1569" s="331"/>
      <c r="L1569" s="339">
        <v>1</v>
      </c>
      <c r="M1569" s="183">
        <v>1275</v>
      </c>
      <c r="N1569" s="153">
        <v>1988</v>
      </c>
      <c r="P1569" s="163"/>
      <c r="R1569" s="153">
        <v>1980</v>
      </c>
      <c r="S1569" s="183" t="s">
        <v>288</v>
      </c>
      <c r="T1569" s="184" t="s">
        <v>982</v>
      </c>
      <c r="U1569" s="189"/>
      <c r="V1569" s="125"/>
      <c r="W1569" s="255" t="s">
        <v>70</v>
      </c>
      <c r="X1569" s="216" t="s">
        <v>64</v>
      </c>
      <c r="Y1569" s="216" t="s">
        <v>76</v>
      </c>
      <c r="Z1569" s="129"/>
      <c r="AA1569" s="224"/>
      <c r="AB1569" s="167"/>
      <c r="AC1569" s="167"/>
      <c r="AD1569" s="167"/>
      <c r="AE1569" s="227"/>
      <c r="AG1569" s="227"/>
      <c r="AH1569" s="227"/>
      <c r="AI1569" s="227"/>
      <c r="AJ1569" s="232"/>
      <c r="AK1569" s="227"/>
      <c r="AL1569" s="317"/>
      <c r="AO1569" s="167"/>
      <c r="AP1569" s="167"/>
      <c r="AQ1569" s="155"/>
      <c r="AR1569" s="234"/>
      <c r="AS1569" s="167"/>
      <c r="AT1569" s="167"/>
      <c r="AU1569" s="322"/>
      <c r="AV1569" s="394"/>
      <c r="AW1569" s="153">
        <f t="shared" ca="1" si="30"/>
        <v>38</v>
      </c>
    </row>
    <row r="1570" spans="1:49" ht="45" customHeight="1" outlineLevel="1" x14ac:dyDescent="0.2">
      <c r="A1570" s="307"/>
      <c r="B1570" s="183" t="s">
        <v>55</v>
      </c>
      <c r="C1570" s="141" t="s">
        <v>4249</v>
      </c>
      <c r="D1570" s="155" t="s">
        <v>4250</v>
      </c>
      <c r="E1570" s="175" t="s">
        <v>91</v>
      </c>
      <c r="F1570" s="153" t="s">
        <v>187</v>
      </c>
      <c r="G1570" s="131" t="s">
        <v>2263</v>
      </c>
      <c r="H1570" s="175" t="s">
        <v>59</v>
      </c>
      <c r="I1570" s="183" t="s">
        <v>4251</v>
      </c>
      <c r="J1570" s="173">
        <v>1</v>
      </c>
      <c r="K1570" s="331"/>
      <c r="L1570" s="339">
        <v>1</v>
      </c>
      <c r="M1570" s="183">
        <v>1276</v>
      </c>
      <c r="N1570" s="153">
        <v>1988</v>
      </c>
      <c r="P1570" s="163"/>
      <c r="R1570" s="153">
        <v>1980</v>
      </c>
      <c r="S1570" s="183" t="s">
        <v>243</v>
      </c>
      <c r="T1570" s="184"/>
      <c r="V1570" s="125"/>
      <c r="W1570" s="352" t="s">
        <v>70</v>
      </c>
      <c r="X1570" s="216" t="s">
        <v>64</v>
      </c>
      <c r="Y1570" s="216" t="s">
        <v>65</v>
      </c>
      <c r="Z1570" s="129" t="s">
        <v>66</v>
      </c>
      <c r="AA1570" s="224"/>
      <c r="AB1570" s="167"/>
      <c r="AC1570" s="167"/>
      <c r="AD1570" s="167"/>
      <c r="AE1570" s="227"/>
      <c r="AG1570" s="227"/>
      <c r="AH1570" s="227"/>
      <c r="AI1570" s="227"/>
      <c r="AJ1570" s="226">
        <v>44504</v>
      </c>
      <c r="AK1570" s="173">
        <v>2020</v>
      </c>
      <c r="AL1570" s="317"/>
      <c r="AO1570" s="167"/>
      <c r="AP1570" s="167"/>
      <c r="AQ1570" s="155"/>
      <c r="AR1570" s="234"/>
      <c r="AS1570" s="167"/>
      <c r="AT1570" s="167"/>
      <c r="AU1570" s="322"/>
      <c r="AV1570" s="394"/>
      <c r="AW1570" s="153">
        <f t="shared" ca="1" si="30"/>
        <v>38</v>
      </c>
    </row>
    <row r="1571" spans="1:49" ht="45" customHeight="1" outlineLevel="1" x14ac:dyDescent="0.2">
      <c r="A1571" s="245">
        <v>46044</v>
      </c>
      <c r="B1571" s="183" t="s">
        <v>198</v>
      </c>
      <c r="C1571" s="136" t="s">
        <v>4252</v>
      </c>
      <c r="D1571" s="131" t="s">
        <v>4253</v>
      </c>
      <c r="E1571" s="175" t="s">
        <v>91</v>
      </c>
      <c r="F1571" s="153" t="s">
        <v>92</v>
      </c>
      <c r="G1571" s="131" t="s">
        <v>3417</v>
      </c>
      <c r="H1571" s="175" t="s">
        <v>65</v>
      </c>
      <c r="I1571" s="183" t="s">
        <v>4254</v>
      </c>
      <c r="J1571" s="173">
        <v>1</v>
      </c>
      <c r="K1571" s="327"/>
      <c r="L1571" s="339">
        <v>1</v>
      </c>
      <c r="M1571" s="183">
        <v>1277</v>
      </c>
      <c r="N1571" s="153">
        <v>1988</v>
      </c>
      <c r="P1571" s="163"/>
      <c r="R1571" s="153">
        <v>1980</v>
      </c>
      <c r="S1571" s="183" t="s">
        <v>7867</v>
      </c>
      <c r="T1571" s="184"/>
      <c r="U1571" s="189"/>
      <c r="V1571" s="125"/>
      <c r="W1571" s="255" t="s">
        <v>70</v>
      </c>
      <c r="X1571" s="216" t="s">
        <v>64</v>
      </c>
      <c r="Y1571" s="216" t="s">
        <v>65</v>
      </c>
      <c r="Z1571" s="129"/>
      <c r="AA1571" s="214"/>
      <c r="AB1571" s="153"/>
      <c r="AC1571" s="153"/>
      <c r="AD1571" s="153"/>
      <c r="AI1571" s="173"/>
      <c r="AJ1571" s="189"/>
      <c r="AK1571" s="173"/>
      <c r="AL1571" s="317"/>
      <c r="AQ1571" s="131"/>
      <c r="AU1571" s="317"/>
      <c r="AV1571" s="390"/>
      <c r="AW1571" s="153">
        <f t="shared" ca="1" si="30"/>
        <v>38</v>
      </c>
    </row>
    <row r="1572" spans="1:49" ht="45" customHeight="1" outlineLevel="1" x14ac:dyDescent="0.2">
      <c r="A1572" s="245"/>
      <c r="B1572" s="183" t="s">
        <v>55</v>
      </c>
      <c r="C1572" s="136" t="s">
        <v>4255</v>
      </c>
      <c r="E1572" s="175" t="s">
        <v>91</v>
      </c>
      <c r="F1572" s="153" t="s">
        <v>92</v>
      </c>
      <c r="G1572" s="131" t="s">
        <v>4256</v>
      </c>
      <c r="H1572" s="175" t="s">
        <v>65</v>
      </c>
      <c r="I1572" s="203" t="s">
        <v>4257</v>
      </c>
      <c r="J1572" s="173">
        <v>1</v>
      </c>
      <c r="K1572" s="327"/>
      <c r="L1572" s="339">
        <v>1</v>
      </c>
      <c r="M1572" s="183">
        <v>1278</v>
      </c>
      <c r="N1572" s="153">
        <v>1988</v>
      </c>
      <c r="P1572" s="163"/>
      <c r="R1572" s="153">
        <v>1980</v>
      </c>
      <c r="S1572" s="183" t="s">
        <v>243</v>
      </c>
      <c r="T1572" s="184"/>
      <c r="U1572" s="189"/>
      <c r="V1572" s="125"/>
      <c r="W1572" s="352" t="s">
        <v>70</v>
      </c>
      <c r="X1572" s="216" t="s">
        <v>64</v>
      </c>
      <c r="Y1572" s="216" t="s">
        <v>65</v>
      </c>
      <c r="Z1572" s="129"/>
      <c r="AA1572" s="214"/>
      <c r="AB1572" s="153"/>
      <c r="AC1572" s="153"/>
      <c r="AD1572" s="153"/>
      <c r="AE1572" s="173">
        <v>1994</v>
      </c>
      <c r="AF1572" s="173">
        <v>6</v>
      </c>
      <c r="AI1572" s="173"/>
      <c r="AJ1572" s="237">
        <v>36137</v>
      </c>
      <c r="AK1572" s="173">
        <v>1990</v>
      </c>
      <c r="AL1572" s="317"/>
      <c r="AQ1572" s="131"/>
      <c r="AU1572" s="317"/>
      <c r="AV1572" s="390"/>
      <c r="AW1572" s="153">
        <f t="shared" ca="1" si="30"/>
        <v>38</v>
      </c>
    </row>
    <row r="1573" spans="1:49" ht="45" customHeight="1" outlineLevel="1" x14ac:dyDescent="0.2">
      <c r="A1573" s="245"/>
      <c r="B1573" s="183" t="s">
        <v>55</v>
      </c>
      <c r="C1573" s="136" t="s">
        <v>4258</v>
      </c>
      <c r="D1573" s="131" t="s">
        <v>4259</v>
      </c>
      <c r="E1573" s="175" t="s">
        <v>91</v>
      </c>
      <c r="F1573" s="153" t="s">
        <v>92</v>
      </c>
      <c r="G1573" s="131" t="s">
        <v>93</v>
      </c>
      <c r="H1573" s="175" t="s">
        <v>65</v>
      </c>
      <c r="I1573" s="183" t="s">
        <v>4260</v>
      </c>
      <c r="J1573" s="173">
        <v>1</v>
      </c>
      <c r="K1573" s="327"/>
      <c r="L1573" s="339">
        <v>1</v>
      </c>
      <c r="M1573" s="183">
        <v>1279</v>
      </c>
      <c r="N1573" s="153">
        <v>1988</v>
      </c>
      <c r="P1573" s="163"/>
      <c r="R1573" s="153">
        <v>1980</v>
      </c>
      <c r="S1573" s="183" t="s">
        <v>243</v>
      </c>
      <c r="T1573" s="184"/>
      <c r="U1573" s="189"/>
      <c r="V1573" s="125"/>
      <c r="W1573" s="352" t="s">
        <v>70</v>
      </c>
      <c r="X1573" s="216" t="s">
        <v>64</v>
      </c>
      <c r="Y1573" s="216" t="s">
        <v>65</v>
      </c>
      <c r="Z1573" s="129"/>
      <c r="AA1573" s="214"/>
      <c r="AB1573" s="153"/>
      <c r="AC1573" s="153"/>
      <c r="AD1573" s="153"/>
      <c r="AE1573" s="173">
        <v>2010</v>
      </c>
      <c r="AF1573" s="173">
        <v>64</v>
      </c>
      <c r="AI1573" s="173"/>
      <c r="AJ1573" s="237">
        <v>40949</v>
      </c>
      <c r="AK1573" s="173">
        <v>2010</v>
      </c>
      <c r="AL1573" s="317" t="s">
        <v>4261</v>
      </c>
      <c r="AQ1573" s="131"/>
      <c r="AV1573" s="390"/>
      <c r="AW1573" s="153">
        <f t="shared" ca="1" si="30"/>
        <v>38</v>
      </c>
    </row>
    <row r="1574" spans="1:49" ht="45" customHeight="1" outlineLevel="1" x14ac:dyDescent="0.2">
      <c r="A1574" s="245"/>
      <c r="B1574" s="183" t="s">
        <v>55</v>
      </c>
      <c r="D1574" s="131" t="s">
        <v>4262</v>
      </c>
      <c r="E1574" s="175" t="s">
        <v>91</v>
      </c>
      <c r="F1574" s="153" t="s">
        <v>92</v>
      </c>
      <c r="G1574" s="131" t="s">
        <v>93</v>
      </c>
      <c r="H1574" s="175" t="s">
        <v>65</v>
      </c>
      <c r="I1574" s="183" t="s">
        <v>4263</v>
      </c>
      <c r="J1574" s="173">
        <v>1</v>
      </c>
      <c r="K1574" s="327" t="s">
        <v>61</v>
      </c>
      <c r="L1574" s="339">
        <v>1</v>
      </c>
      <c r="M1574" s="183">
        <v>1280</v>
      </c>
      <c r="N1574" s="153">
        <v>1988</v>
      </c>
      <c r="P1574" s="163"/>
      <c r="R1574" s="153">
        <v>1980</v>
      </c>
      <c r="S1574" s="183" t="s">
        <v>62</v>
      </c>
      <c r="T1574" s="184"/>
      <c r="U1574" s="189"/>
      <c r="V1574" s="125"/>
      <c r="W1574" s="352" t="s">
        <v>4264</v>
      </c>
      <c r="X1574" s="216" t="s">
        <v>64</v>
      </c>
      <c r="Y1574" s="216" t="s">
        <v>65</v>
      </c>
      <c r="Z1574" s="129"/>
      <c r="AA1574" s="214"/>
      <c r="AB1574" s="216">
        <v>42986</v>
      </c>
      <c r="AC1574" s="216">
        <v>42986</v>
      </c>
      <c r="AD1574" s="153"/>
      <c r="AE1574" s="173">
        <v>2016</v>
      </c>
      <c r="AF1574" s="173" t="s">
        <v>4265</v>
      </c>
      <c r="AG1574" s="173">
        <v>2017</v>
      </c>
      <c r="AI1574" s="173"/>
      <c r="AJ1574" s="189"/>
      <c r="AK1574" s="173"/>
      <c r="AL1574" s="317" t="s">
        <v>4266</v>
      </c>
      <c r="AM1574" s="175" t="s">
        <v>67</v>
      </c>
      <c r="AQ1574" s="131"/>
      <c r="AV1574" s="390"/>
      <c r="AW1574" s="153">
        <f t="shared" ca="1" si="30"/>
        <v>38</v>
      </c>
    </row>
    <row r="1575" spans="1:49" ht="45" customHeight="1" outlineLevel="1" x14ac:dyDescent="0.2">
      <c r="A1575" s="245"/>
      <c r="B1575" s="183" t="s">
        <v>55</v>
      </c>
      <c r="C1575" s="136" t="s">
        <v>4267</v>
      </c>
      <c r="D1575" s="131" t="s">
        <v>4268</v>
      </c>
      <c r="E1575" s="175" t="s">
        <v>91</v>
      </c>
      <c r="F1575" s="153" t="s">
        <v>92</v>
      </c>
      <c r="G1575" s="131" t="s">
        <v>93</v>
      </c>
      <c r="H1575" s="175" t="s">
        <v>503</v>
      </c>
      <c r="I1575" s="183" t="s">
        <v>4269</v>
      </c>
      <c r="J1575" s="173">
        <v>1</v>
      </c>
      <c r="L1575" s="339">
        <v>1</v>
      </c>
      <c r="M1575" s="183">
        <v>1281</v>
      </c>
      <c r="N1575" s="153">
        <v>1988</v>
      </c>
      <c r="P1575" s="163"/>
      <c r="R1575" s="153">
        <v>1980</v>
      </c>
      <c r="S1575" s="183" t="s">
        <v>243</v>
      </c>
      <c r="T1575" s="184"/>
      <c r="V1575" s="125"/>
      <c r="W1575" s="352" t="s">
        <v>70</v>
      </c>
      <c r="X1575" s="216" t="s">
        <v>499</v>
      </c>
      <c r="Y1575" s="216" t="s">
        <v>506</v>
      </c>
      <c r="Z1575" s="129"/>
      <c r="AI1575" s="173"/>
      <c r="AJ1575" s="216">
        <v>44382</v>
      </c>
      <c r="AK1575" s="173">
        <v>2020</v>
      </c>
      <c r="AL1575" s="317"/>
      <c r="AQ1575" s="131"/>
      <c r="AV1575" s="390"/>
      <c r="AW1575" s="153">
        <f t="shared" ca="1" si="30"/>
        <v>38</v>
      </c>
    </row>
    <row r="1576" spans="1:49" ht="45" customHeight="1" outlineLevel="1" x14ac:dyDescent="0.2">
      <c r="A1576" s="245"/>
      <c r="B1576" s="183" t="s">
        <v>55</v>
      </c>
      <c r="C1576" s="136" t="s">
        <v>3725</v>
      </c>
      <c r="E1576" s="175" t="s">
        <v>71</v>
      </c>
      <c r="F1576" s="153" t="s">
        <v>425</v>
      </c>
      <c r="G1576" s="131" t="s">
        <v>3538</v>
      </c>
      <c r="H1576" s="175" t="s">
        <v>65</v>
      </c>
      <c r="I1576" s="183" t="s">
        <v>4270</v>
      </c>
      <c r="J1576" s="173">
        <v>1</v>
      </c>
      <c r="L1576" s="339">
        <v>1</v>
      </c>
      <c r="M1576" s="183">
        <v>1282</v>
      </c>
      <c r="N1576" s="153">
        <v>1988</v>
      </c>
      <c r="P1576" s="163"/>
      <c r="R1576" s="153">
        <v>1980</v>
      </c>
      <c r="S1576" s="183" t="s">
        <v>243</v>
      </c>
      <c r="T1576" s="184"/>
      <c r="U1576" s="189"/>
      <c r="V1576" s="125"/>
      <c r="W1576" s="352" t="s">
        <v>70</v>
      </c>
      <c r="X1576" s="216" t="s">
        <v>64</v>
      </c>
      <c r="Y1576" s="216" t="s">
        <v>65</v>
      </c>
      <c r="Z1576" s="129"/>
      <c r="AI1576" s="173"/>
      <c r="AJ1576" s="237">
        <v>40436</v>
      </c>
      <c r="AK1576" s="173">
        <v>2010</v>
      </c>
      <c r="AL1576" s="317"/>
      <c r="AQ1576" s="131"/>
      <c r="AU1576" s="317"/>
      <c r="AV1576" s="390"/>
      <c r="AW1576" s="153">
        <f t="shared" ca="1" si="30"/>
        <v>38</v>
      </c>
    </row>
    <row r="1577" spans="1:49" ht="45" customHeight="1" outlineLevel="1" x14ac:dyDescent="0.2">
      <c r="A1577" s="245"/>
      <c r="B1577" s="183" t="s">
        <v>55</v>
      </c>
      <c r="C1577" s="136" t="s">
        <v>4271</v>
      </c>
      <c r="D1577" s="131" t="s">
        <v>4272</v>
      </c>
      <c r="E1577" s="175" t="s">
        <v>91</v>
      </c>
      <c r="F1577" s="153" t="s">
        <v>92</v>
      </c>
      <c r="G1577" s="131" t="s">
        <v>93</v>
      </c>
      <c r="H1577" s="175" t="s">
        <v>76</v>
      </c>
      <c r="I1577" s="183" t="s">
        <v>4273</v>
      </c>
      <c r="J1577" s="173">
        <v>1</v>
      </c>
      <c r="K1577" s="133" t="s">
        <v>61</v>
      </c>
      <c r="L1577" s="339">
        <v>1</v>
      </c>
      <c r="M1577" s="183">
        <v>1283</v>
      </c>
      <c r="N1577" s="153">
        <v>1988</v>
      </c>
      <c r="P1577" s="163"/>
      <c r="R1577" s="153">
        <v>1980</v>
      </c>
      <c r="S1577" s="183" t="s">
        <v>62</v>
      </c>
      <c r="T1577" s="184"/>
      <c r="U1577" s="189"/>
      <c r="V1577" s="125">
        <v>44385</v>
      </c>
      <c r="W1577" s="352" t="s">
        <v>70</v>
      </c>
      <c r="X1577" s="216" t="s">
        <v>64</v>
      </c>
      <c r="Y1577" s="216" t="s">
        <v>76</v>
      </c>
      <c r="Z1577" s="129"/>
      <c r="AB1577" s="172">
        <v>44648</v>
      </c>
      <c r="AE1577" s="173">
        <v>2021</v>
      </c>
      <c r="AF1577" s="173">
        <v>95</v>
      </c>
      <c r="AG1577" s="173">
        <v>2022</v>
      </c>
      <c r="AH1577" s="173">
        <v>2020</v>
      </c>
      <c r="AI1577" s="173"/>
      <c r="AJ1577" s="189"/>
      <c r="AK1577" s="173"/>
      <c r="AL1577" s="317"/>
      <c r="AM1577" s="175" t="s">
        <v>56</v>
      </c>
      <c r="AO1577" s="153" t="s">
        <v>56</v>
      </c>
      <c r="AP1577" s="153" t="s">
        <v>81</v>
      </c>
      <c r="AQ1577" s="131"/>
      <c r="AV1577" s="390"/>
      <c r="AW1577" s="153">
        <f t="shared" ca="1" si="30"/>
        <v>38</v>
      </c>
    </row>
    <row r="1578" spans="1:49" ht="45" customHeight="1" outlineLevel="1" x14ac:dyDescent="0.2">
      <c r="A1578" s="245"/>
      <c r="B1578" s="183" t="s">
        <v>198</v>
      </c>
      <c r="C1578" s="136" t="s">
        <v>4275</v>
      </c>
      <c r="D1578" s="131" t="s">
        <v>4276</v>
      </c>
      <c r="E1578" s="175" t="s">
        <v>71</v>
      </c>
      <c r="F1578" s="153" t="s">
        <v>91</v>
      </c>
      <c r="G1578" s="131" t="s">
        <v>4277</v>
      </c>
      <c r="H1578" s="175" t="s">
        <v>503</v>
      </c>
      <c r="I1578" s="183" t="s">
        <v>4278</v>
      </c>
      <c r="J1578" s="173">
        <v>1</v>
      </c>
      <c r="L1578" s="339">
        <v>1</v>
      </c>
      <c r="M1578" s="183">
        <v>1284</v>
      </c>
      <c r="N1578" s="153">
        <v>1988</v>
      </c>
      <c r="P1578" s="163"/>
      <c r="R1578" s="153">
        <v>1980</v>
      </c>
      <c r="S1578" s="183" t="s">
        <v>288</v>
      </c>
      <c r="T1578" s="184"/>
      <c r="U1578" s="189"/>
      <c r="V1578" s="125"/>
      <c r="W1578" s="255" t="s">
        <v>70</v>
      </c>
      <c r="X1578" s="216" t="s">
        <v>499</v>
      </c>
      <c r="Y1578" s="216" t="s">
        <v>506</v>
      </c>
      <c r="Z1578" s="129"/>
      <c r="AI1578" s="173"/>
      <c r="AJ1578" s="189"/>
      <c r="AK1578" s="173"/>
      <c r="AL1578" s="317"/>
      <c r="AQ1578" s="131"/>
      <c r="AU1578" s="317"/>
      <c r="AV1578" s="390"/>
      <c r="AW1578" s="153">
        <f t="shared" ca="1" si="30"/>
        <v>38</v>
      </c>
    </row>
    <row r="1579" spans="1:49" ht="45" customHeight="1" outlineLevel="1" x14ac:dyDescent="0.2">
      <c r="A1579" s="245"/>
      <c r="B1579" s="183" t="s">
        <v>55</v>
      </c>
      <c r="D1579" s="131" t="s">
        <v>4279</v>
      </c>
      <c r="E1579" s="175" t="s">
        <v>91</v>
      </c>
      <c r="F1579" s="153" t="s">
        <v>92</v>
      </c>
      <c r="G1579" s="131" t="s">
        <v>93</v>
      </c>
      <c r="H1579" s="175" t="s">
        <v>65</v>
      </c>
      <c r="I1579" s="183" t="s">
        <v>4280</v>
      </c>
      <c r="J1579" s="173">
        <v>1</v>
      </c>
      <c r="K1579" s="326" t="s">
        <v>61</v>
      </c>
      <c r="L1579" s="339">
        <v>1</v>
      </c>
      <c r="M1579" s="183">
        <v>1285</v>
      </c>
      <c r="N1579" s="153">
        <v>1989</v>
      </c>
      <c r="P1579" s="163"/>
      <c r="R1579" s="153">
        <v>1980</v>
      </c>
      <c r="S1579" s="183" t="s">
        <v>62</v>
      </c>
      <c r="T1579" s="184"/>
      <c r="U1579" s="189"/>
      <c r="V1579" s="125"/>
      <c r="W1579" s="352" t="s">
        <v>4281</v>
      </c>
      <c r="X1579" s="216" t="s">
        <v>64</v>
      </c>
      <c r="Y1579" s="216" t="s">
        <v>65</v>
      </c>
      <c r="Z1579" s="129"/>
      <c r="AA1579" s="214">
        <v>39454</v>
      </c>
      <c r="AB1579" s="215">
        <v>39454</v>
      </c>
      <c r="AC1579" s="215"/>
      <c r="AD1579" s="153"/>
      <c r="AE1579" s="173">
        <v>2005</v>
      </c>
      <c r="AF1579" s="173">
        <v>48</v>
      </c>
      <c r="AG1579" s="173">
        <v>2008</v>
      </c>
      <c r="AH1579" s="173">
        <v>2000</v>
      </c>
      <c r="AI1579" s="173"/>
      <c r="AJ1579" s="189"/>
      <c r="AK1579" s="173"/>
      <c r="AL1579" s="317"/>
      <c r="AM1579" s="175" t="s">
        <v>67</v>
      </c>
      <c r="AO1579" s="153" t="s">
        <v>108</v>
      </c>
      <c r="AP1579" s="153" t="s">
        <v>81</v>
      </c>
      <c r="AQ1579" s="392" t="s">
        <v>81</v>
      </c>
      <c r="AR1579" s="175" t="s">
        <v>81</v>
      </c>
      <c r="AT1579" s="153">
        <v>2013</v>
      </c>
      <c r="AU1579" s="131" t="s">
        <v>7837</v>
      </c>
      <c r="AW1579" s="153">
        <f t="shared" ca="1" si="30"/>
        <v>37</v>
      </c>
    </row>
    <row r="1580" spans="1:49" ht="45" customHeight="1" outlineLevel="1" x14ac:dyDescent="0.2">
      <c r="A1580" s="245"/>
      <c r="B1580" s="183" t="s">
        <v>55</v>
      </c>
      <c r="E1580" s="175" t="s">
        <v>71</v>
      </c>
      <c r="F1580" s="153" t="s">
        <v>180</v>
      </c>
      <c r="G1580" s="131" t="s">
        <v>4282</v>
      </c>
      <c r="H1580" s="175" t="s">
        <v>292</v>
      </c>
      <c r="I1580" s="183" t="s">
        <v>4283</v>
      </c>
      <c r="J1580" s="173">
        <v>1</v>
      </c>
      <c r="K1580" s="326" t="s">
        <v>61</v>
      </c>
      <c r="L1580" s="339">
        <v>1</v>
      </c>
      <c r="M1580" s="183">
        <v>1286</v>
      </c>
      <c r="N1580" s="153">
        <v>1989</v>
      </c>
      <c r="P1580" s="163"/>
      <c r="R1580" s="153">
        <v>1980</v>
      </c>
      <c r="S1580" s="183" t="s">
        <v>62</v>
      </c>
      <c r="T1580" s="184"/>
      <c r="U1580" s="189"/>
      <c r="V1580" s="125"/>
      <c r="W1580" s="352" t="s">
        <v>4284</v>
      </c>
      <c r="X1580" s="216" t="s">
        <v>64</v>
      </c>
      <c r="Y1580" s="216" t="s">
        <v>292</v>
      </c>
      <c r="Z1580" s="129"/>
      <c r="AA1580" s="174">
        <v>41099</v>
      </c>
      <c r="AB1580" s="172">
        <v>41099</v>
      </c>
      <c r="AE1580" s="173">
        <v>2010</v>
      </c>
      <c r="AF1580" s="173">
        <v>65</v>
      </c>
      <c r="AG1580" s="173">
        <v>2012</v>
      </c>
      <c r="AH1580" s="173">
        <v>2010</v>
      </c>
      <c r="AI1580" s="173"/>
      <c r="AJ1580" s="189"/>
      <c r="AK1580" s="173"/>
      <c r="AL1580" s="129" t="s">
        <v>4285</v>
      </c>
      <c r="AM1580" s="175" t="s">
        <v>61</v>
      </c>
      <c r="AO1580" s="153" t="s">
        <v>81</v>
      </c>
      <c r="AQ1580" s="131"/>
      <c r="AR1580" s="175" t="s">
        <v>112</v>
      </c>
      <c r="AU1580" s="317"/>
      <c r="AV1580" s="390"/>
      <c r="AW1580" s="153">
        <f t="shared" ca="1" si="30"/>
        <v>37</v>
      </c>
    </row>
    <row r="1581" spans="1:49" ht="45" customHeight="1" outlineLevel="1" x14ac:dyDescent="0.2">
      <c r="A1581" s="245">
        <v>44207</v>
      </c>
      <c r="B1581" s="183" t="s">
        <v>55</v>
      </c>
      <c r="C1581" s="136" t="s">
        <v>4286</v>
      </c>
      <c r="D1581" s="131" t="s">
        <v>4287</v>
      </c>
      <c r="E1581" s="175" t="s">
        <v>91</v>
      </c>
      <c r="F1581" s="153" t="s">
        <v>92</v>
      </c>
      <c r="G1581" s="131" t="s">
        <v>93</v>
      </c>
      <c r="H1581" s="175" t="s">
        <v>65</v>
      </c>
      <c r="I1581" s="183" t="s">
        <v>4288</v>
      </c>
      <c r="J1581" s="173">
        <v>1</v>
      </c>
      <c r="K1581" s="327"/>
      <c r="L1581" s="339">
        <v>1</v>
      </c>
      <c r="M1581" s="183">
        <v>1287</v>
      </c>
      <c r="N1581" s="153">
        <v>1989</v>
      </c>
      <c r="P1581" s="163"/>
      <c r="R1581" s="153">
        <v>1980</v>
      </c>
      <c r="S1581" s="183" t="s">
        <v>243</v>
      </c>
      <c r="T1581" s="184" t="s">
        <v>1116</v>
      </c>
      <c r="U1581" s="218">
        <v>44237</v>
      </c>
      <c r="V1581" s="125"/>
      <c r="W1581" s="352" t="s">
        <v>70</v>
      </c>
      <c r="X1581" s="216" t="s">
        <v>64</v>
      </c>
      <c r="Y1581" s="216" t="s">
        <v>65</v>
      </c>
      <c r="Z1581" s="129"/>
      <c r="AA1581" s="214"/>
      <c r="AB1581" s="215"/>
      <c r="AC1581" s="215"/>
      <c r="AD1581" s="153"/>
      <c r="AI1581" s="173"/>
      <c r="AJ1581" s="216">
        <v>44253</v>
      </c>
      <c r="AK1581" s="173">
        <v>2020</v>
      </c>
      <c r="AL1581" s="317"/>
      <c r="AQ1581" s="131"/>
      <c r="AV1581" s="390"/>
      <c r="AW1581" s="153">
        <f t="shared" ca="1" si="30"/>
        <v>37</v>
      </c>
    </row>
    <row r="1582" spans="1:49" ht="45" customHeight="1" outlineLevel="1" x14ac:dyDescent="0.2">
      <c r="A1582" s="245"/>
      <c r="B1582" s="183" t="s">
        <v>55</v>
      </c>
      <c r="D1582" s="131" t="s">
        <v>7816</v>
      </c>
      <c r="E1582" s="175" t="s">
        <v>71</v>
      </c>
      <c r="F1582" s="153" t="s">
        <v>91</v>
      </c>
      <c r="G1582" s="131" t="s">
        <v>1169</v>
      </c>
      <c r="H1582" s="175" t="s">
        <v>292</v>
      </c>
      <c r="I1582" s="183" t="s">
        <v>4289</v>
      </c>
      <c r="J1582" s="173">
        <v>1</v>
      </c>
      <c r="K1582" s="326" t="s">
        <v>61</v>
      </c>
      <c r="L1582" s="339">
        <v>1</v>
      </c>
      <c r="M1582" s="183">
        <v>1288</v>
      </c>
      <c r="N1582" s="153">
        <v>1989</v>
      </c>
      <c r="P1582" s="163"/>
      <c r="R1582" s="153">
        <v>1980</v>
      </c>
      <c r="S1582" s="183" t="s">
        <v>62</v>
      </c>
      <c r="T1582" s="184"/>
      <c r="U1582" s="189"/>
      <c r="V1582" s="125"/>
      <c r="W1582" s="352" t="s">
        <v>4290</v>
      </c>
      <c r="X1582" s="216" t="s">
        <v>64</v>
      </c>
      <c r="Y1582" s="216" t="s">
        <v>292</v>
      </c>
      <c r="Z1582" s="129"/>
      <c r="AA1582" s="214">
        <v>35234</v>
      </c>
      <c r="AB1582" s="215">
        <v>35234</v>
      </c>
      <c r="AC1582" s="215">
        <v>35234</v>
      </c>
      <c r="AD1582" s="216"/>
      <c r="AE1582" s="173">
        <v>1995</v>
      </c>
      <c r="AF1582" s="173">
        <v>8</v>
      </c>
      <c r="AG1582" s="173">
        <v>1996</v>
      </c>
      <c r="AH1582" s="173">
        <v>1990</v>
      </c>
      <c r="AI1582" s="173"/>
      <c r="AJ1582" s="189"/>
      <c r="AK1582" s="173"/>
      <c r="AL1582" s="317"/>
      <c r="AM1582" s="175" t="s">
        <v>61</v>
      </c>
      <c r="AN1582" s="153" t="s">
        <v>81</v>
      </c>
      <c r="AO1582" s="153" t="s">
        <v>61</v>
      </c>
      <c r="AP1582" s="153" t="s">
        <v>81</v>
      </c>
      <c r="AQ1582" s="131" t="s">
        <v>81</v>
      </c>
      <c r="AR1582" s="253" t="s">
        <v>81</v>
      </c>
      <c r="AS1582" s="157"/>
      <c r="AT1582" s="157">
        <v>2019</v>
      </c>
      <c r="AU1582" s="319" t="s">
        <v>7862</v>
      </c>
      <c r="AV1582" s="393"/>
      <c r="AW1582" s="153">
        <f t="shared" ca="1" si="30"/>
        <v>37</v>
      </c>
    </row>
    <row r="1583" spans="1:49" ht="45" customHeight="1" outlineLevel="1" x14ac:dyDescent="0.2">
      <c r="A1583" s="245"/>
      <c r="B1583" s="183" t="s">
        <v>55</v>
      </c>
      <c r="E1583" s="175" t="s">
        <v>71</v>
      </c>
      <c r="F1583" s="153" t="s">
        <v>180</v>
      </c>
      <c r="G1583" s="131" t="s">
        <v>181</v>
      </c>
      <c r="H1583" s="175" t="s">
        <v>496</v>
      </c>
      <c r="I1583" s="183" t="s">
        <v>4291</v>
      </c>
      <c r="J1583" s="173">
        <v>1</v>
      </c>
      <c r="K1583" s="326" t="s">
        <v>61</v>
      </c>
      <c r="L1583" s="339">
        <v>1</v>
      </c>
      <c r="M1583" s="183">
        <v>1289</v>
      </c>
      <c r="N1583" s="153">
        <v>1989</v>
      </c>
      <c r="P1583" s="163"/>
      <c r="R1583" s="153">
        <v>1980</v>
      </c>
      <c r="S1583" s="183" t="s">
        <v>62</v>
      </c>
      <c r="T1583" s="184"/>
      <c r="U1583" s="189"/>
      <c r="V1583" s="125"/>
      <c r="W1583" s="352" t="s">
        <v>4292</v>
      </c>
      <c r="X1583" s="216" t="s">
        <v>64</v>
      </c>
      <c r="Y1583" s="216" t="s">
        <v>496</v>
      </c>
      <c r="Z1583" s="129"/>
      <c r="AA1583" s="214"/>
      <c r="AB1583" s="215">
        <v>35475</v>
      </c>
      <c r="AC1583" s="215"/>
      <c r="AD1583" s="153"/>
      <c r="AG1583" s="173">
        <v>1997</v>
      </c>
      <c r="AH1583" s="173">
        <v>1990</v>
      </c>
      <c r="AI1583" s="173"/>
      <c r="AJ1583" s="189"/>
      <c r="AK1583" s="173"/>
      <c r="AL1583" s="317"/>
      <c r="AM1583" s="175" t="s">
        <v>67</v>
      </c>
      <c r="AQ1583" s="131"/>
      <c r="AU1583" s="317"/>
      <c r="AV1583" s="390"/>
      <c r="AW1583" s="153">
        <f t="shared" ca="1" si="30"/>
        <v>37</v>
      </c>
    </row>
    <row r="1584" spans="1:49" ht="45" customHeight="1" x14ac:dyDescent="0.2">
      <c r="A1584" s="307"/>
      <c r="B1584" s="183" t="s">
        <v>55</v>
      </c>
      <c r="C1584" s="141" t="s">
        <v>4293</v>
      </c>
      <c r="D1584" s="155" t="s">
        <v>4294</v>
      </c>
      <c r="E1584" s="175" t="s">
        <v>91</v>
      </c>
      <c r="F1584" s="153" t="s">
        <v>187</v>
      </c>
      <c r="G1584" s="131" t="s">
        <v>4295</v>
      </c>
      <c r="H1584" s="175" t="s">
        <v>59</v>
      </c>
      <c r="I1584" s="183" t="s">
        <v>4296</v>
      </c>
      <c r="J1584" s="173">
        <v>1</v>
      </c>
      <c r="K1584" s="331"/>
      <c r="L1584" s="339">
        <v>1</v>
      </c>
      <c r="M1584" s="183">
        <v>1290</v>
      </c>
      <c r="N1584" s="153">
        <v>1989</v>
      </c>
      <c r="P1584" s="163"/>
      <c r="R1584" s="153">
        <v>1980</v>
      </c>
      <c r="S1584" s="183" t="s">
        <v>243</v>
      </c>
      <c r="T1584" s="184"/>
      <c r="U1584" s="189"/>
      <c r="V1584" s="125"/>
      <c r="W1584" s="352" t="s">
        <v>70</v>
      </c>
      <c r="X1584" s="216" t="s">
        <v>64</v>
      </c>
      <c r="Y1584" s="216" t="s">
        <v>65</v>
      </c>
      <c r="Z1584" s="129" t="s">
        <v>66</v>
      </c>
      <c r="AA1584" s="224"/>
      <c r="AB1584" s="225"/>
      <c r="AC1584" s="225"/>
      <c r="AD1584" s="167"/>
      <c r="AE1584" s="227"/>
      <c r="AG1584" s="227"/>
      <c r="AH1584" s="227"/>
      <c r="AI1584" s="227"/>
      <c r="AJ1584" s="216">
        <v>42326</v>
      </c>
      <c r="AK1584" s="173">
        <v>2010</v>
      </c>
      <c r="AL1584" s="317"/>
      <c r="AO1584" s="167"/>
      <c r="AP1584" s="167"/>
      <c r="AQ1584" s="155"/>
      <c r="AR1584" s="234"/>
      <c r="AS1584" s="167"/>
      <c r="AT1584" s="167"/>
      <c r="AU1584" s="322"/>
      <c r="AV1584" s="394"/>
      <c r="AW1584" s="153">
        <f t="shared" ca="1" si="30"/>
        <v>37</v>
      </c>
    </row>
    <row r="1585" spans="1:49" ht="45" customHeight="1" outlineLevel="1" x14ac:dyDescent="0.2">
      <c r="A1585" s="307"/>
      <c r="B1585" s="183" t="s">
        <v>198</v>
      </c>
      <c r="C1585" s="136" t="s">
        <v>3879</v>
      </c>
      <c r="D1585" s="131" t="s">
        <v>4297</v>
      </c>
      <c r="E1585" s="175" t="s">
        <v>91</v>
      </c>
      <c r="F1585" s="153" t="s">
        <v>187</v>
      </c>
      <c r="G1585" s="131" t="s">
        <v>4298</v>
      </c>
      <c r="H1585" s="175" t="s">
        <v>503</v>
      </c>
      <c r="I1585" s="183" t="s">
        <v>4299</v>
      </c>
      <c r="J1585" s="173">
        <v>1</v>
      </c>
      <c r="K1585" s="331"/>
      <c r="L1585" s="339">
        <v>1</v>
      </c>
      <c r="M1585" s="183">
        <v>1291</v>
      </c>
      <c r="N1585" s="153">
        <v>1989</v>
      </c>
      <c r="P1585" s="163"/>
      <c r="R1585" s="153">
        <v>1980</v>
      </c>
      <c r="S1585" s="183" t="s">
        <v>288</v>
      </c>
      <c r="T1585" s="184"/>
      <c r="U1585" s="189"/>
      <c r="V1585" s="125"/>
      <c r="W1585" s="255" t="s">
        <v>70</v>
      </c>
      <c r="X1585" s="216" t="s">
        <v>499</v>
      </c>
      <c r="Y1585" s="216" t="s">
        <v>506</v>
      </c>
      <c r="Z1585" s="129"/>
      <c r="AA1585" s="224"/>
      <c r="AB1585" s="225"/>
      <c r="AC1585" s="225"/>
      <c r="AD1585" s="167"/>
      <c r="AE1585" s="227"/>
      <c r="AG1585" s="227"/>
      <c r="AH1585" s="227"/>
      <c r="AI1585" s="227"/>
      <c r="AJ1585" s="232"/>
      <c r="AK1585" s="227"/>
      <c r="AL1585" s="322"/>
      <c r="AO1585" s="167"/>
      <c r="AP1585" s="167"/>
      <c r="AQ1585" s="155"/>
      <c r="AR1585" s="234"/>
      <c r="AS1585" s="167"/>
      <c r="AT1585" s="167"/>
      <c r="AU1585" s="322"/>
      <c r="AV1585" s="394"/>
      <c r="AW1585" s="153">
        <f t="shared" ca="1" si="30"/>
        <v>37</v>
      </c>
    </row>
    <row r="1586" spans="1:49" ht="45" customHeight="1" x14ac:dyDescent="0.2">
      <c r="A1586" s="307"/>
      <c r="B1586" s="183" t="s">
        <v>55</v>
      </c>
      <c r="C1586" s="141" t="s">
        <v>4300</v>
      </c>
      <c r="D1586" s="155" t="s">
        <v>4301</v>
      </c>
      <c r="E1586" s="175" t="s">
        <v>91</v>
      </c>
      <c r="F1586" s="153" t="s">
        <v>187</v>
      </c>
      <c r="G1586" s="131" t="s">
        <v>2126</v>
      </c>
      <c r="H1586" s="175" t="s">
        <v>59</v>
      </c>
      <c r="I1586" s="183" t="s">
        <v>2089</v>
      </c>
      <c r="J1586" s="173">
        <v>1</v>
      </c>
      <c r="K1586" s="331"/>
      <c r="L1586" s="339">
        <v>1</v>
      </c>
      <c r="M1586" s="183">
        <v>1292</v>
      </c>
      <c r="N1586" s="153">
        <v>1989</v>
      </c>
      <c r="P1586" s="163"/>
      <c r="R1586" s="153">
        <v>1980</v>
      </c>
      <c r="S1586" s="183" t="s">
        <v>243</v>
      </c>
      <c r="T1586" s="184"/>
      <c r="U1586" s="189"/>
      <c r="V1586" s="125"/>
      <c r="W1586" s="352" t="s">
        <v>70</v>
      </c>
      <c r="X1586" s="216" t="s">
        <v>64</v>
      </c>
      <c r="Y1586" s="216" t="s">
        <v>65</v>
      </c>
      <c r="Z1586" s="129" t="s">
        <v>66</v>
      </c>
      <c r="AA1586" s="224"/>
      <c r="AB1586" s="225"/>
      <c r="AC1586" s="225"/>
      <c r="AD1586" s="167"/>
      <c r="AE1586" s="227"/>
      <c r="AG1586" s="227"/>
      <c r="AH1586" s="227"/>
      <c r="AI1586" s="227"/>
      <c r="AJ1586" s="216">
        <v>42325</v>
      </c>
      <c r="AK1586" s="173">
        <v>2010</v>
      </c>
      <c r="AL1586" s="317"/>
      <c r="AO1586" s="167"/>
      <c r="AP1586" s="167"/>
      <c r="AQ1586" s="155"/>
      <c r="AR1586" s="234"/>
      <c r="AS1586" s="167"/>
      <c r="AT1586" s="167"/>
      <c r="AU1586" s="322"/>
      <c r="AV1586" s="394"/>
      <c r="AW1586" s="153">
        <f t="shared" ca="1" si="30"/>
        <v>37</v>
      </c>
    </row>
    <row r="1587" spans="1:49" ht="45" customHeight="1" outlineLevel="1" x14ac:dyDescent="0.2">
      <c r="A1587" s="245">
        <v>43535</v>
      </c>
      <c r="B1587" s="183" t="s">
        <v>55</v>
      </c>
      <c r="C1587" s="136" t="s">
        <v>4302</v>
      </c>
      <c r="D1587" s="131" t="s">
        <v>4303</v>
      </c>
      <c r="E1587" s="175" t="s">
        <v>688</v>
      </c>
      <c r="F1587" s="153" t="s">
        <v>3720</v>
      </c>
      <c r="G1587" s="131" t="s">
        <v>4304</v>
      </c>
      <c r="H1587" s="175" t="s">
        <v>59</v>
      </c>
      <c r="I1587" s="183" t="s">
        <v>4305</v>
      </c>
      <c r="J1587" s="173">
        <v>1</v>
      </c>
      <c r="K1587" s="327"/>
      <c r="L1587" s="339">
        <v>1</v>
      </c>
      <c r="M1587" s="183">
        <v>1293</v>
      </c>
      <c r="N1587" s="153">
        <v>1989</v>
      </c>
      <c r="P1587" s="163"/>
      <c r="R1587" s="153">
        <v>1980</v>
      </c>
      <c r="S1587" s="183" t="s">
        <v>243</v>
      </c>
      <c r="T1587" s="184" t="s">
        <v>1116</v>
      </c>
      <c r="U1587" s="216">
        <v>43837</v>
      </c>
      <c r="V1587" s="125"/>
      <c r="W1587" s="352" t="s">
        <v>70</v>
      </c>
      <c r="X1587" s="216" t="s">
        <v>64</v>
      </c>
      <c r="Y1587" s="216" t="s">
        <v>65</v>
      </c>
      <c r="Z1587" s="129" t="s">
        <v>66</v>
      </c>
      <c r="AA1587" s="214"/>
      <c r="AB1587" s="215"/>
      <c r="AC1587" s="215"/>
      <c r="AD1587" s="153"/>
      <c r="AI1587" s="173"/>
      <c r="AJ1587" s="216">
        <v>44586</v>
      </c>
      <c r="AK1587" s="173">
        <v>2020</v>
      </c>
      <c r="AL1587" s="317"/>
      <c r="AQ1587" s="131"/>
      <c r="AU1587" s="317"/>
      <c r="AV1587" s="390"/>
      <c r="AW1587" s="153">
        <f t="shared" ca="1" si="30"/>
        <v>37</v>
      </c>
    </row>
    <row r="1588" spans="1:49" ht="45" customHeight="1" outlineLevel="1" x14ac:dyDescent="0.2">
      <c r="A1588" s="245"/>
      <c r="B1588" s="183" t="s">
        <v>55</v>
      </c>
      <c r="C1588" s="136" t="s">
        <v>4306</v>
      </c>
      <c r="D1588" s="131" t="s">
        <v>4307</v>
      </c>
      <c r="E1588" s="175" t="s">
        <v>688</v>
      </c>
      <c r="F1588" s="153" t="s">
        <v>3720</v>
      </c>
      <c r="G1588" s="131" t="s">
        <v>4304</v>
      </c>
      <c r="H1588" s="175" t="s">
        <v>961</v>
      </c>
      <c r="I1588" s="203" t="s">
        <v>4308</v>
      </c>
      <c r="J1588" s="173">
        <v>1</v>
      </c>
      <c r="K1588" s="327"/>
      <c r="L1588" s="339">
        <v>1</v>
      </c>
      <c r="M1588" s="183">
        <v>1294</v>
      </c>
      <c r="N1588" s="153">
        <v>1989</v>
      </c>
      <c r="O1588" s="216">
        <v>32550</v>
      </c>
      <c r="P1588" s="163" t="s">
        <v>4309</v>
      </c>
      <c r="Q1588" s="216" t="s">
        <v>2408</v>
      </c>
      <c r="R1588" s="153">
        <v>1980</v>
      </c>
      <c r="S1588" s="183" t="s">
        <v>243</v>
      </c>
      <c r="T1588" s="184"/>
      <c r="U1588" s="238">
        <v>5477</v>
      </c>
      <c r="V1588" s="345"/>
      <c r="W1588" s="352" t="s">
        <v>70</v>
      </c>
      <c r="X1588" s="216" t="s">
        <v>220</v>
      </c>
      <c r="Y1588" s="216" t="s">
        <v>964</v>
      </c>
      <c r="Z1588" s="129"/>
      <c r="AA1588" s="214"/>
      <c r="AB1588" s="215"/>
      <c r="AC1588" s="215"/>
      <c r="AD1588" s="153"/>
      <c r="AI1588" s="173"/>
      <c r="AJ1588" s="237">
        <v>42002</v>
      </c>
      <c r="AK1588" s="173">
        <v>2010</v>
      </c>
      <c r="AL1588" s="317"/>
      <c r="AQ1588" s="131"/>
      <c r="AU1588" s="317"/>
      <c r="AV1588" s="390"/>
      <c r="AW1588" s="153">
        <f t="shared" ca="1" si="30"/>
        <v>37</v>
      </c>
    </row>
    <row r="1589" spans="1:49" ht="45" customHeight="1" outlineLevel="1" x14ac:dyDescent="0.2">
      <c r="A1589" s="245"/>
      <c r="B1589" s="183" t="s">
        <v>55</v>
      </c>
      <c r="C1589" s="136" t="s">
        <v>3373</v>
      </c>
      <c r="E1589" s="175" t="s">
        <v>71</v>
      </c>
      <c r="F1589" s="153" t="s">
        <v>180</v>
      </c>
      <c r="G1589" s="131" t="s">
        <v>1090</v>
      </c>
      <c r="H1589" s="175" t="s">
        <v>65</v>
      </c>
      <c r="I1589" s="203" t="s">
        <v>4310</v>
      </c>
      <c r="J1589" s="173">
        <v>1</v>
      </c>
      <c r="K1589" s="327"/>
      <c r="L1589" s="339">
        <v>1</v>
      </c>
      <c r="M1589" s="183">
        <v>1295</v>
      </c>
      <c r="N1589" s="153">
        <v>1989</v>
      </c>
      <c r="P1589" s="163"/>
      <c r="R1589" s="153">
        <v>1980</v>
      </c>
      <c r="S1589" s="183" t="s">
        <v>243</v>
      </c>
      <c r="T1589" s="184"/>
      <c r="U1589" s="189"/>
      <c r="V1589" s="125"/>
      <c r="W1589" s="352" t="s">
        <v>70</v>
      </c>
      <c r="X1589" s="216" t="s">
        <v>64</v>
      </c>
      <c r="Y1589" s="216" t="s">
        <v>65</v>
      </c>
      <c r="Z1589" s="129"/>
      <c r="AA1589" s="214"/>
      <c r="AB1589" s="215"/>
      <c r="AC1589" s="215"/>
      <c r="AD1589" s="153"/>
      <c r="AI1589" s="173"/>
      <c r="AJ1589" s="237">
        <v>36290</v>
      </c>
      <c r="AK1589" s="173">
        <v>1990</v>
      </c>
      <c r="AL1589" s="317"/>
      <c r="AQ1589" s="131"/>
      <c r="AU1589" s="317"/>
      <c r="AV1589" s="390"/>
      <c r="AW1589" s="153">
        <f t="shared" ca="1" si="30"/>
        <v>37</v>
      </c>
    </row>
    <row r="1590" spans="1:49" ht="45" customHeight="1" x14ac:dyDescent="0.2">
      <c r="A1590" s="245"/>
      <c r="B1590" s="183" t="s">
        <v>55</v>
      </c>
      <c r="C1590" s="136" t="s">
        <v>2715</v>
      </c>
      <c r="D1590" s="131" t="s">
        <v>4311</v>
      </c>
      <c r="E1590" s="175" t="s">
        <v>56</v>
      </c>
      <c r="F1590" s="153" t="s">
        <v>148</v>
      </c>
      <c r="G1590" s="131" t="s">
        <v>4312</v>
      </c>
      <c r="H1590" s="175" t="s">
        <v>59</v>
      </c>
      <c r="I1590" s="203" t="s">
        <v>4313</v>
      </c>
      <c r="J1590" s="173">
        <v>1</v>
      </c>
      <c r="K1590" s="327"/>
      <c r="L1590" s="339">
        <v>1</v>
      </c>
      <c r="M1590" s="183">
        <v>1296</v>
      </c>
      <c r="N1590" s="153">
        <v>1989</v>
      </c>
      <c r="P1590" s="163"/>
      <c r="R1590" s="153">
        <v>1980</v>
      </c>
      <c r="S1590" s="183" t="s">
        <v>243</v>
      </c>
      <c r="T1590" s="184"/>
      <c r="U1590" s="189"/>
      <c r="V1590" s="125"/>
      <c r="W1590" s="352" t="s">
        <v>70</v>
      </c>
      <c r="X1590" s="216" t="s">
        <v>64</v>
      </c>
      <c r="Y1590" s="216" t="s">
        <v>65</v>
      </c>
      <c r="Z1590" s="129" t="s">
        <v>66</v>
      </c>
      <c r="AA1590" s="214"/>
      <c r="AB1590" s="215"/>
      <c r="AC1590" s="215"/>
      <c r="AD1590" s="153"/>
      <c r="AI1590" s="173"/>
      <c r="AJ1590" s="237">
        <v>41551</v>
      </c>
      <c r="AK1590" s="173">
        <v>2010</v>
      </c>
      <c r="AL1590" s="317"/>
      <c r="AQ1590" s="131"/>
      <c r="AU1590" s="317"/>
      <c r="AV1590" s="390"/>
      <c r="AW1590" s="153">
        <f t="shared" ca="1" si="30"/>
        <v>37</v>
      </c>
    </row>
    <row r="1591" spans="1:49" ht="45" customHeight="1" x14ac:dyDescent="0.2">
      <c r="A1591" s="245"/>
      <c r="B1591" s="183" t="s">
        <v>55</v>
      </c>
      <c r="E1591" s="175" t="s">
        <v>688</v>
      </c>
      <c r="F1591" s="153" t="s">
        <v>689</v>
      </c>
      <c r="G1591" s="131" t="s">
        <v>690</v>
      </c>
      <c r="H1591" s="175" t="s">
        <v>496</v>
      </c>
      <c r="I1591" s="183" t="s">
        <v>4314</v>
      </c>
      <c r="J1591" s="173">
        <v>1</v>
      </c>
      <c r="K1591" s="326" t="s">
        <v>61</v>
      </c>
      <c r="L1591" s="339">
        <v>1</v>
      </c>
      <c r="M1591" s="183">
        <v>1297</v>
      </c>
      <c r="N1591" s="153">
        <v>1989</v>
      </c>
      <c r="P1591" s="163"/>
      <c r="R1591" s="153">
        <v>1980</v>
      </c>
      <c r="S1591" s="183" t="s">
        <v>62</v>
      </c>
      <c r="T1591" s="184"/>
      <c r="U1591" s="189"/>
      <c r="V1591" s="125"/>
      <c r="W1591" s="352" t="s">
        <v>4315</v>
      </c>
      <c r="X1591" s="216" t="s">
        <v>499</v>
      </c>
      <c r="Y1591" s="216" t="s">
        <v>496</v>
      </c>
      <c r="Z1591" s="129"/>
      <c r="AA1591" s="214">
        <v>34337</v>
      </c>
      <c r="AB1591" s="215">
        <v>34337</v>
      </c>
      <c r="AC1591" s="215"/>
      <c r="AD1591" s="153"/>
      <c r="AE1591" s="173">
        <v>1990</v>
      </c>
      <c r="AF1591" s="173">
        <v>139</v>
      </c>
      <c r="AG1591" s="173">
        <v>1994</v>
      </c>
      <c r="AH1591" s="173">
        <v>1990</v>
      </c>
      <c r="AI1591" s="173"/>
      <c r="AJ1591" s="189"/>
      <c r="AK1591" s="173"/>
      <c r="AL1591" s="317"/>
      <c r="AM1591" s="175" t="s">
        <v>61</v>
      </c>
      <c r="AN1591" s="153" t="s">
        <v>81</v>
      </c>
      <c r="AO1591" s="153" t="s">
        <v>61</v>
      </c>
      <c r="AP1591" s="153" t="s">
        <v>81</v>
      </c>
      <c r="AQ1591" s="131" t="s">
        <v>81</v>
      </c>
      <c r="AU1591" s="317"/>
      <c r="AV1591" s="390"/>
      <c r="AW1591" s="153">
        <f t="shared" ca="1" si="30"/>
        <v>37</v>
      </c>
    </row>
    <row r="1592" spans="1:49" ht="45" customHeight="1" x14ac:dyDescent="0.2">
      <c r="A1592" s="307">
        <v>43159</v>
      </c>
      <c r="B1592" s="183" t="s">
        <v>55</v>
      </c>
      <c r="C1592" s="141" t="s">
        <v>4316</v>
      </c>
      <c r="D1592" s="155" t="s">
        <v>4317</v>
      </c>
      <c r="E1592" s="175" t="s">
        <v>91</v>
      </c>
      <c r="F1592" s="153" t="s">
        <v>187</v>
      </c>
      <c r="G1592" s="131" t="s">
        <v>4318</v>
      </c>
      <c r="H1592" s="175" t="s">
        <v>59</v>
      </c>
      <c r="I1592" s="183" t="s">
        <v>4319</v>
      </c>
      <c r="J1592" s="173">
        <v>1</v>
      </c>
      <c r="K1592" s="331"/>
      <c r="L1592" s="339">
        <v>1</v>
      </c>
      <c r="M1592" s="183">
        <v>1298</v>
      </c>
      <c r="N1592" s="153">
        <v>1989</v>
      </c>
      <c r="P1592" s="163"/>
      <c r="R1592" s="153">
        <v>1980</v>
      </c>
      <c r="S1592" s="183" t="s">
        <v>243</v>
      </c>
      <c r="T1592" s="184" t="s">
        <v>1116</v>
      </c>
      <c r="U1592" s="189"/>
      <c r="V1592" s="125"/>
      <c r="W1592" s="352" t="s">
        <v>70</v>
      </c>
      <c r="X1592" s="216" t="s">
        <v>64</v>
      </c>
      <c r="Y1592" s="216" t="s">
        <v>65</v>
      </c>
      <c r="Z1592" s="129" t="s">
        <v>66</v>
      </c>
      <c r="AA1592" s="224"/>
      <c r="AB1592" s="225"/>
      <c r="AC1592" s="225"/>
      <c r="AD1592" s="167"/>
      <c r="AE1592" s="227"/>
      <c r="AG1592" s="227"/>
      <c r="AH1592" s="227"/>
      <c r="AI1592" s="227"/>
      <c r="AJ1592" s="226">
        <v>43673</v>
      </c>
      <c r="AK1592" s="227">
        <v>2010</v>
      </c>
      <c r="AL1592" s="317"/>
      <c r="AO1592" s="167"/>
      <c r="AP1592" s="167"/>
      <c r="AQ1592" s="155"/>
      <c r="AR1592" s="234"/>
      <c r="AS1592" s="167"/>
      <c r="AT1592" s="167"/>
      <c r="AU1592" s="322"/>
      <c r="AV1592" s="394"/>
      <c r="AW1592" s="153">
        <f t="shared" ca="1" si="30"/>
        <v>37</v>
      </c>
    </row>
    <row r="1593" spans="1:49" ht="45" customHeight="1" x14ac:dyDescent="0.2">
      <c r="A1593" s="245"/>
      <c r="B1593" s="183" t="s">
        <v>198</v>
      </c>
      <c r="C1593" s="136" t="s">
        <v>4320</v>
      </c>
      <c r="D1593" s="131" t="s">
        <v>4321</v>
      </c>
      <c r="E1593" s="175" t="s">
        <v>91</v>
      </c>
      <c r="F1593" s="153" t="s">
        <v>187</v>
      </c>
      <c r="G1593" s="131" t="s">
        <v>4322</v>
      </c>
      <c r="H1593" s="175" t="s">
        <v>76</v>
      </c>
      <c r="I1593" s="183" t="s">
        <v>4323</v>
      </c>
      <c r="J1593" s="173">
        <v>1</v>
      </c>
      <c r="K1593" s="327"/>
      <c r="L1593" s="339">
        <v>1</v>
      </c>
      <c r="M1593" s="183">
        <v>1299</v>
      </c>
      <c r="N1593" s="153">
        <v>1989</v>
      </c>
      <c r="P1593" s="163"/>
      <c r="R1593" s="153">
        <v>1980</v>
      </c>
      <c r="S1593" s="183" t="s">
        <v>288</v>
      </c>
      <c r="T1593" s="184"/>
      <c r="U1593" s="189"/>
      <c r="V1593" s="125"/>
      <c r="W1593" s="255" t="s">
        <v>70</v>
      </c>
      <c r="X1593" s="216" t="s">
        <v>64</v>
      </c>
      <c r="Y1593" s="216" t="s">
        <v>76</v>
      </c>
      <c r="Z1593" s="129" t="s">
        <v>890</v>
      </c>
      <c r="AA1593" s="214"/>
      <c r="AB1593" s="215"/>
      <c r="AC1593" s="215"/>
      <c r="AD1593" s="153"/>
      <c r="AI1593" s="173"/>
      <c r="AJ1593" s="189"/>
      <c r="AK1593" s="173"/>
      <c r="AL1593" s="317"/>
      <c r="AQ1593" s="131"/>
      <c r="AU1593" s="317"/>
      <c r="AV1593" s="390"/>
      <c r="AW1593" s="153">
        <f t="shared" ca="1" si="30"/>
        <v>37</v>
      </c>
    </row>
    <row r="1594" spans="1:49" ht="45" customHeight="1" x14ac:dyDescent="0.2">
      <c r="A1594" s="245"/>
      <c r="B1594" s="183" t="s">
        <v>55</v>
      </c>
      <c r="D1594" s="131" t="s">
        <v>4324</v>
      </c>
      <c r="E1594" s="175" t="s">
        <v>71</v>
      </c>
      <c r="F1594" s="153" t="s">
        <v>883</v>
      </c>
      <c r="G1594" s="131" t="s">
        <v>884</v>
      </c>
      <c r="H1594" s="175" t="s">
        <v>487</v>
      </c>
      <c r="I1594" s="183" t="s">
        <v>4325</v>
      </c>
      <c r="J1594" s="173">
        <v>1</v>
      </c>
      <c r="K1594" s="326" t="s">
        <v>61</v>
      </c>
      <c r="L1594" s="339">
        <v>1</v>
      </c>
      <c r="M1594" s="183">
        <v>1300</v>
      </c>
      <c r="N1594" s="153">
        <v>1989</v>
      </c>
      <c r="P1594" s="163"/>
      <c r="R1594" s="153">
        <v>1980</v>
      </c>
      <c r="S1594" s="183" t="s">
        <v>62</v>
      </c>
      <c r="T1594" s="184"/>
      <c r="U1594" s="189"/>
      <c r="V1594" s="125"/>
      <c r="W1594" s="352" t="s">
        <v>4326</v>
      </c>
      <c r="X1594" s="216" t="s">
        <v>64</v>
      </c>
      <c r="Y1594" s="216" t="s">
        <v>518</v>
      </c>
      <c r="Z1594" s="129"/>
      <c r="AA1594" s="214">
        <v>40605</v>
      </c>
      <c r="AB1594" s="215">
        <v>40605</v>
      </c>
      <c r="AC1594" s="215"/>
      <c r="AD1594" s="153"/>
      <c r="AE1594" s="173">
        <v>2008</v>
      </c>
      <c r="AF1594" s="173">
        <v>58</v>
      </c>
      <c r="AG1594" s="173">
        <v>2011</v>
      </c>
      <c r="AH1594" s="173">
        <v>2010</v>
      </c>
      <c r="AI1594" s="173"/>
      <c r="AJ1594" s="189"/>
      <c r="AK1594" s="173"/>
      <c r="AL1594" s="317"/>
      <c r="AM1594" s="175" t="s">
        <v>67</v>
      </c>
      <c r="AO1594" s="153" t="s">
        <v>61</v>
      </c>
      <c r="AP1594" s="153" t="s">
        <v>81</v>
      </c>
      <c r="AQ1594" s="131"/>
      <c r="AU1594" s="317"/>
      <c r="AV1594" s="390"/>
      <c r="AW1594" s="153">
        <f t="shared" ca="1" si="30"/>
        <v>37</v>
      </c>
    </row>
    <row r="1595" spans="1:49" ht="45" customHeight="1" x14ac:dyDescent="0.2">
      <c r="A1595" s="245"/>
      <c r="B1595" s="183" t="s">
        <v>55</v>
      </c>
      <c r="C1595" s="136" t="s">
        <v>2976</v>
      </c>
      <c r="D1595" s="131" t="s">
        <v>4327</v>
      </c>
      <c r="E1595" s="175" t="s">
        <v>1055</v>
      </c>
      <c r="F1595" s="153" t="s">
        <v>1983</v>
      </c>
      <c r="G1595" s="131" t="s">
        <v>4328</v>
      </c>
      <c r="H1595" s="175" t="s">
        <v>503</v>
      </c>
      <c r="I1595" s="183" t="s">
        <v>4329</v>
      </c>
      <c r="J1595" s="173">
        <v>1</v>
      </c>
      <c r="K1595" s="327"/>
      <c r="L1595" s="339">
        <v>1</v>
      </c>
      <c r="M1595" s="183">
        <v>1301</v>
      </c>
      <c r="N1595" s="153">
        <v>1989</v>
      </c>
      <c r="O1595" s="216">
        <v>32779</v>
      </c>
      <c r="P1595" s="163" t="s">
        <v>4330</v>
      </c>
      <c r="Q1595" s="216" t="s">
        <v>1430</v>
      </c>
      <c r="R1595" s="153">
        <v>1980</v>
      </c>
      <c r="S1595" s="183" t="s">
        <v>243</v>
      </c>
      <c r="T1595" s="184"/>
      <c r="U1595" s="189"/>
      <c r="V1595" s="125"/>
      <c r="W1595" s="352" t="s">
        <v>70</v>
      </c>
      <c r="X1595" s="216" t="s">
        <v>499</v>
      </c>
      <c r="Y1595" s="216" t="s">
        <v>506</v>
      </c>
      <c r="Z1595" s="129"/>
      <c r="AA1595" s="214"/>
      <c r="AB1595" s="215"/>
      <c r="AC1595" s="215"/>
      <c r="AD1595" s="153"/>
      <c r="AI1595" s="173"/>
      <c r="AJ1595" s="237">
        <v>41914</v>
      </c>
      <c r="AK1595" s="173">
        <v>2010</v>
      </c>
      <c r="AL1595" s="317"/>
      <c r="AQ1595" s="131"/>
      <c r="AU1595" s="317"/>
      <c r="AV1595" s="390"/>
      <c r="AW1595" s="153">
        <f t="shared" ca="1" si="30"/>
        <v>37</v>
      </c>
    </row>
    <row r="1596" spans="1:49" ht="45" customHeight="1" x14ac:dyDescent="0.2">
      <c r="A1596" s="245">
        <v>45793</v>
      </c>
      <c r="B1596" s="183" t="s">
        <v>978</v>
      </c>
      <c r="C1596" s="136" t="s">
        <v>4331</v>
      </c>
      <c r="D1596" s="131" t="s">
        <v>4332</v>
      </c>
      <c r="E1596" s="175" t="s">
        <v>91</v>
      </c>
      <c r="F1596" s="153" t="s">
        <v>92</v>
      </c>
      <c r="G1596" s="131" t="s">
        <v>4333</v>
      </c>
      <c r="H1596" s="175" t="s">
        <v>292</v>
      </c>
      <c r="I1596" s="183" t="s">
        <v>4334</v>
      </c>
      <c r="J1596" s="173">
        <v>1</v>
      </c>
      <c r="K1596" s="326"/>
      <c r="L1596" s="339">
        <v>1</v>
      </c>
      <c r="M1596" s="183">
        <v>1302</v>
      </c>
      <c r="N1596" s="153">
        <v>1989</v>
      </c>
      <c r="O1596" s="216">
        <v>32780</v>
      </c>
      <c r="P1596" s="163" t="s">
        <v>4335</v>
      </c>
      <c r="Q1596" s="216">
        <v>32871</v>
      </c>
      <c r="R1596" s="153">
        <v>1980</v>
      </c>
      <c r="S1596" s="183" t="s">
        <v>288</v>
      </c>
      <c r="T1596" s="184" t="s">
        <v>982</v>
      </c>
      <c r="U1596" s="189"/>
      <c r="V1596" s="125"/>
      <c r="W1596" s="255" t="s">
        <v>4336</v>
      </c>
      <c r="X1596" s="216" t="s">
        <v>64</v>
      </c>
      <c r="Y1596" s="216" t="s">
        <v>292</v>
      </c>
      <c r="Z1596" s="129"/>
      <c r="AA1596" s="214"/>
      <c r="AB1596" s="215"/>
      <c r="AC1596" s="215"/>
      <c r="AD1596" s="153"/>
      <c r="AH1596" s="173">
        <v>1960</v>
      </c>
      <c r="AI1596" s="173"/>
      <c r="AJ1596" s="189"/>
      <c r="AK1596" s="173"/>
      <c r="AL1596" s="317"/>
      <c r="AQ1596" s="131"/>
      <c r="AU1596" s="321" t="s">
        <v>4337</v>
      </c>
      <c r="AV1596" s="398"/>
      <c r="AW1596" s="153">
        <f t="shared" ca="1" si="30"/>
        <v>37</v>
      </c>
    </row>
    <row r="1597" spans="1:49" ht="45" customHeight="1" x14ac:dyDescent="0.2">
      <c r="A1597" s="245">
        <v>42892</v>
      </c>
      <c r="B1597" s="183" t="s">
        <v>55</v>
      </c>
      <c r="C1597" s="136" t="s">
        <v>4338</v>
      </c>
      <c r="D1597" s="131" t="s">
        <v>4339</v>
      </c>
      <c r="E1597" s="175" t="s">
        <v>91</v>
      </c>
      <c r="F1597" s="153" t="s">
        <v>92</v>
      </c>
      <c r="G1597" s="131" t="s">
        <v>93</v>
      </c>
      <c r="H1597" s="175" t="s">
        <v>65</v>
      </c>
      <c r="I1597" s="183" t="s">
        <v>4340</v>
      </c>
      <c r="J1597" s="173">
        <v>1</v>
      </c>
      <c r="K1597" s="327" t="s">
        <v>61</v>
      </c>
      <c r="L1597" s="339">
        <v>1</v>
      </c>
      <c r="M1597" s="183">
        <v>1303</v>
      </c>
      <c r="N1597" s="153">
        <v>1990</v>
      </c>
      <c r="O1597" s="216">
        <v>32847</v>
      </c>
      <c r="P1597" s="163" t="s">
        <v>4341</v>
      </c>
      <c r="R1597" s="153">
        <v>1990</v>
      </c>
      <c r="S1597" s="183" t="s">
        <v>62</v>
      </c>
      <c r="T1597" s="184"/>
      <c r="U1597" s="189"/>
      <c r="V1597" s="125"/>
      <c r="W1597" s="352" t="s">
        <v>4343</v>
      </c>
      <c r="X1597" s="216" t="s">
        <v>64</v>
      </c>
      <c r="Y1597" s="216" t="s">
        <v>65</v>
      </c>
      <c r="Z1597" s="129" t="s">
        <v>4344</v>
      </c>
      <c r="AA1597" s="214"/>
      <c r="AB1597" s="215"/>
      <c r="AC1597" s="215">
        <v>44606</v>
      </c>
      <c r="AD1597" s="153"/>
      <c r="AE1597" s="173">
        <v>2016</v>
      </c>
      <c r="AF1597" s="173">
        <v>84</v>
      </c>
      <c r="AI1597" s="173"/>
      <c r="AJ1597" s="189"/>
      <c r="AK1597" s="173"/>
      <c r="AL1597" s="317"/>
      <c r="AQ1597" s="131"/>
      <c r="AV1597" s="390"/>
      <c r="AW1597" s="153">
        <f t="shared" ca="1" si="30"/>
        <v>36</v>
      </c>
    </row>
    <row r="1598" spans="1:49" ht="45" customHeight="1" x14ac:dyDescent="0.2">
      <c r="A1598" s="245">
        <v>45145</v>
      </c>
      <c r="B1598" s="183" t="s">
        <v>55</v>
      </c>
      <c r="C1598" s="136" t="s">
        <v>4345</v>
      </c>
      <c r="D1598" s="131" t="s">
        <v>4346</v>
      </c>
      <c r="E1598" s="175" t="s">
        <v>1055</v>
      </c>
      <c r="F1598" s="153" t="s">
        <v>1056</v>
      </c>
      <c r="G1598" s="131" t="s">
        <v>1834</v>
      </c>
      <c r="H1598" s="175" t="s">
        <v>4347</v>
      </c>
      <c r="I1598" s="183" t="s">
        <v>4348</v>
      </c>
      <c r="J1598" s="173">
        <v>1</v>
      </c>
      <c r="K1598" s="327"/>
      <c r="L1598" s="339">
        <v>1</v>
      </c>
      <c r="M1598" s="183">
        <v>1304</v>
      </c>
      <c r="N1598" s="153">
        <v>1990</v>
      </c>
      <c r="O1598" s="216">
        <v>32423</v>
      </c>
      <c r="P1598" s="163" t="s">
        <v>4349</v>
      </c>
      <c r="Q1598" s="218" t="s">
        <v>4350</v>
      </c>
      <c r="R1598" s="153">
        <v>1990</v>
      </c>
      <c r="S1598" s="183" t="s">
        <v>288</v>
      </c>
      <c r="T1598" s="184" t="s">
        <v>982</v>
      </c>
      <c r="U1598" s="189"/>
      <c r="V1598" s="125"/>
      <c r="W1598" s="255" t="s">
        <v>70</v>
      </c>
      <c r="X1598" s="216" t="s">
        <v>64</v>
      </c>
      <c r="Y1598" s="216" t="s">
        <v>4347</v>
      </c>
      <c r="Z1598" s="129"/>
      <c r="AA1598" s="214"/>
      <c r="AB1598" s="215"/>
      <c r="AC1598" s="215"/>
      <c r="AD1598" s="153"/>
      <c r="AI1598" s="173"/>
      <c r="AJ1598" s="189"/>
      <c r="AK1598" s="173"/>
      <c r="AL1598" s="317"/>
      <c r="AQ1598" s="131"/>
      <c r="AU1598" s="317"/>
      <c r="AV1598" s="390"/>
      <c r="AW1598" s="153">
        <f t="shared" ca="1" si="30"/>
        <v>36</v>
      </c>
    </row>
    <row r="1599" spans="1:49" ht="45" customHeight="1" x14ac:dyDescent="0.2">
      <c r="A1599" s="245">
        <v>42489</v>
      </c>
      <c r="B1599" s="183" t="s">
        <v>198</v>
      </c>
      <c r="C1599" s="136" t="s">
        <v>8094</v>
      </c>
      <c r="D1599" s="131" t="s">
        <v>8093</v>
      </c>
      <c r="E1599" s="175" t="s">
        <v>1055</v>
      </c>
      <c r="F1599" s="153" t="s">
        <v>2103</v>
      </c>
      <c r="G1599" s="131" t="s">
        <v>2104</v>
      </c>
      <c r="H1599" s="175" t="s">
        <v>292</v>
      </c>
      <c r="I1599" s="183" t="s">
        <v>4351</v>
      </c>
      <c r="J1599" s="173">
        <v>1</v>
      </c>
      <c r="K1599" s="326" t="s">
        <v>61</v>
      </c>
      <c r="L1599" s="339">
        <v>1</v>
      </c>
      <c r="M1599" s="183">
        <v>1305</v>
      </c>
      <c r="N1599" s="153">
        <v>1990</v>
      </c>
      <c r="P1599" s="163"/>
      <c r="R1599" s="153">
        <v>1990</v>
      </c>
      <c r="S1599" s="183" t="s">
        <v>203</v>
      </c>
      <c r="T1599" s="184"/>
      <c r="U1599" s="189"/>
      <c r="V1599" s="125"/>
      <c r="W1599" s="255" t="s">
        <v>4352</v>
      </c>
      <c r="X1599" s="216" t="s">
        <v>64</v>
      </c>
      <c r="Y1599" s="216" t="s">
        <v>292</v>
      </c>
      <c r="Z1599" s="129"/>
      <c r="AA1599" s="214"/>
      <c r="AB1599" s="215">
        <v>32946</v>
      </c>
      <c r="AC1599" s="215"/>
      <c r="AD1599" s="153"/>
      <c r="AE1599" s="173">
        <v>1990</v>
      </c>
      <c r="AF1599" s="173">
        <v>138</v>
      </c>
      <c r="AG1599" s="173">
        <v>1990</v>
      </c>
      <c r="AH1599" s="173">
        <v>1990</v>
      </c>
      <c r="AI1599" s="173"/>
      <c r="AJ1599" s="189"/>
      <c r="AK1599" s="173"/>
      <c r="AL1599" s="317"/>
      <c r="AM1599" s="175" t="s">
        <v>61</v>
      </c>
      <c r="AN1599" s="153" t="s">
        <v>81</v>
      </c>
      <c r="AO1599" s="153" t="s">
        <v>108</v>
      </c>
      <c r="AP1599" s="153" t="s">
        <v>81</v>
      </c>
      <c r="AQ1599" s="392" t="s">
        <v>81</v>
      </c>
      <c r="AR1599" s="175" t="s">
        <v>81</v>
      </c>
      <c r="AT1599" s="153">
        <v>1992</v>
      </c>
      <c r="AU1599" s="131" t="s">
        <v>7821</v>
      </c>
      <c r="AW1599" s="153">
        <f t="shared" ca="1" si="30"/>
        <v>36</v>
      </c>
    </row>
    <row r="1600" spans="1:49" ht="45" customHeight="1" x14ac:dyDescent="0.2">
      <c r="A1600" s="245"/>
      <c r="B1600" s="183" t="s">
        <v>55</v>
      </c>
      <c r="C1600" s="136" t="s">
        <v>4353</v>
      </c>
      <c r="D1600" s="131" t="s">
        <v>4354</v>
      </c>
      <c r="E1600" s="175" t="s">
        <v>56</v>
      </c>
      <c r="F1600" s="153" t="s">
        <v>559</v>
      </c>
      <c r="G1600" s="131" t="s">
        <v>4355</v>
      </c>
      <c r="H1600" s="175" t="s">
        <v>65</v>
      </c>
      <c r="I1600" s="183" t="s">
        <v>4356</v>
      </c>
      <c r="J1600" s="173">
        <v>1</v>
      </c>
      <c r="K1600" s="326"/>
      <c r="L1600" s="339">
        <v>1</v>
      </c>
      <c r="M1600" s="183">
        <v>1306</v>
      </c>
      <c r="N1600" s="153">
        <v>1990</v>
      </c>
      <c r="P1600" s="163"/>
      <c r="R1600" s="153">
        <v>1990</v>
      </c>
      <c r="S1600" s="183" t="s">
        <v>243</v>
      </c>
      <c r="T1600" s="184"/>
      <c r="U1600" s="189"/>
      <c r="V1600" s="125"/>
      <c r="W1600" s="352" t="s">
        <v>70</v>
      </c>
      <c r="X1600" s="216" t="s">
        <v>64</v>
      </c>
      <c r="Y1600" s="216" t="s">
        <v>65</v>
      </c>
      <c r="Z1600" s="129"/>
      <c r="AA1600" s="214"/>
      <c r="AB1600" s="215"/>
      <c r="AC1600" s="215"/>
      <c r="AD1600" s="216"/>
      <c r="AI1600" s="173"/>
      <c r="AJ1600" s="237">
        <v>40865</v>
      </c>
      <c r="AK1600" s="173">
        <v>2010</v>
      </c>
      <c r="AL1600" s="317"/>
      <c r="AQ1600" s="131"/>
      <c r="AU1600" s="317"/>
      <c r="AV1600" s="390"/>
      <c r="AW1600" s="153">
        <f t="shared" ca="1" si="30"/>
        <v>36</v>
      </c>
    </row>
    <row r="1601" spans="1:49" ht="45" customHeight="1" x14ac:dyDescent="0.2">
      <c r="A1601" s="245"/>
      <c r="B1601" s="183" t="s">
        <v>55</v>
      </c>
      <c r="D1601" s="131" t="s">
        <v>4357</v>
      </c>
      <c r="E1601" s="318" t="s">
        <v>91</v>
      </c>
      <c r="F1601" s="154" t="s">
        <v>92</v>
      </c>
      <c r="G1601" s="418" t="s">
        <v>93</v>
      </c>
      <c r="H1601" s="318" t="s">
        <v>76</v>
      </c>
      <c r="I1601" s="202" t="s">
        <v>4358</v>
      </c>
      <c r="J1601" s="173">
        <v>1</v>
      </c>
      <c r="K1601" s="326" t="s">
        <v>61</v>
      </c>
      <c r="L1601" s="339">
        <v>1</v>
      </c>
      <c r="M1601" s="183">
        <v>1307</v>
      </c>
      <c r="N1601" s="153">
        <v>1990</v>
      </c>
      <c r="P1601" s="163"/>
      <c r="R1601" s="153">
        <v>1990</v>
      </c>
      <c r="S1601" s="183" t="s">
        <v>62</v>
      </c>
      <c r="T1601" s="184"/>
      <c r="U1601" s="189"/>
      <c r="V1601" s="125"/>
      <c r="W1601" s="318" t="s">
        <v>4359</v>
      </c>
      <c r="X1601" s="283" t="s">
        <v>64</v>
      </c>
      <c r="Y1601" s="283" t="s">
        <v>76</v>
      </c>
      <c r="Z1601" s="351" t="s">
        <v>1671</v>
      </c>
      <c r="AA1601" s="214"/>
      <c r="AB1601" s="215">
        <v>40633</v>
      </c>
      <c r="AC1601" s="215"/>
      <c r="AD1601" s="216"/>
      <c r="AE1601" s="173">
        <v>2004</v>
      </c>
      <c r="AF1601" s="173">
        <v>42</v>
      </c>
      <c r="AG1601" s="173">
        <v>2011</v>
      </c>
      <c r="AH1601" s="173">
        <v>2010</v>
      </c>
      <c r="AI1601" s="173"/>
      <c r="AJ1601" s="189"/>
      <c r="AK1601" s="173"/>
      <c r="AL1601" s="317"/>
      <c r="AM1601" s="175" t="s">
        <v>67</v>
      </c>
      <c r="AQ1601" s="131"/>
      <c r="AV1601" s="390"/>
      <c r="AW1601" s="153">
        <f t="shared" ca="1" si="30"/>
        <v>36</v>
      </c>
    </row>
    <row r="1602" spans="1:49" ht="45" customHeight="1" x14ac:dyDescent="0.2">
      <c r="A1602" s="245"/>
      <c r="B1602" s="183" t="s">
        <v>198</v>
      </c>
      <c r="C1602" s="136" t="s">
        <v>4360</v>
      </c>
      <c r="D1602" s="131" t="s">
        <v>4361</v>
      </c>
      <c r="E1602" s="175" t="s">
        <v>91</v>
      </c>
      <c r="F1602" s="153" t="s">
        <v>92</v>
      </c>
      <c r="G1602" s="131" t="s">
        <v>93</v>
      </c>
      <c r="H1602" s="175" t="s">
        <v>503</v>
      </c>
      <c r="I1602" s="183" t="s">
        <v>4362</v>
      </c>
      <c r="J1602" s="173">
        <v>1</v>
      </c>
      <c r="K1602" s="326"/>
      <c r="L1602" s="339">
        <v>1</v>
      </c>
      <c r="M1602" s="183">
        <v>1308</v>
      </c>
      <c r="N1602" s="153">
        <v>1990</v>
      </c>
      <c r="P1602" s="163"/>
      <c r="R1602" s="153">
        <v>1990</v>
      </c>
      <c r="S1602" s="183" t="s">
        <v>288</v>
      </c>
      <c r="T1602" s="184" t="s">
        <v>1116</v>
      </c>
      <c r="U1602" s="189"/>
      <c r="V1602" s="125"/>
      <c r="W1602" s="255" t="s">
        <v>70</v>
      </c>
      <c r="X1602" s="216" t="s">
        <v>499</v>
      </c>
      <c r="Y1602" s="216" t="s">
        <v>506</v>
      </c>
      <c r="Z1602" s="129"/>
      <c r="AA1602" s="214"/>
      <c r="AB1602" s="215"/>
      <c r="AC1602" s="215"/>
      <c r="AD1602" s="216"/>
      <c r="AI1602" s="173"/>
      <c r="AJ1602" s="189"/>
      <c r="AK1602" s="173"/>
      <c r="AL1602" s="317"/>
      <c r="AQ1602" s="131"/>
      <c r="AV1602" s="390"/>
      <c r="AW1602" s="153">
        <f t="shared" ca="1" si="30"/>
        <v>36</v>
      </c>
    </row>
    <row r="1603" spans="1:49" ht="45" customHeight="1" outlineLevel="1" x14ac:dyDescent="0.2">
      <c r="A1603" s="245"/>
      <c r="B1603" s="183" t="s">
        <v>55</v>
      </c>
      <c r="C1603" s="136" t="s">
        <v>4363</v>
      </c>
      <c r="D1603" s="131" t="s">
        <v>4364</v>
      </c>
      <c r="E1603" s="175" t="s">
        <v>56</v>
      </c>
      <c r="F1603" s="153" t="s">
        <v>148</v>
      </c>
      <c r="G1603" s="131" t="s">
        <v>154</v>
      </c>
      <c r="H1603" s="175" t="s">
        <v>292</v>
      </c>
      <c r="I1603" s="183" t="s">
        <v>4365</v>
      </c>
      <c r="J1603" s="173">
        <v>1</v>
      </c>
      <c r="K1603" s="326" t="s">
        <v>61</v>
      </c>
      <c r="L1603" s="339">
        <v>1</v>
      </c>
      <c r="M1603" s="183">
        <v>1309</v>
      </c>
      <c r="N1603" s="153">
        <v>1990</v>
      </c>
      <c r="P1603" s="163"/>
      <c r="R1603" s="153">
        <v>1990</v>
      </c>
      <c r="S1603" s="183" t="s">
        <v>62</v>
      </c>
      <c r="T1603" s="184"/>
      <c r="U1603" s="189"/>
      <c r="V1603" s="125"/>
      <c r="W1603" s="352" t="s">
        <v>4366</v>
      </c>
      <c r="X1603" s="216" t="s">
        <v>64</v>
      </c>
      <c r="Y1603" s="216" t="s">
        <v>292</v>
      </c>
      <c r="Z1603" s="129"/>
      <c r="AA1603" s="214">
        <v>36021</v>
      </c>
      <c r="AB1603" s="215">
        <v>36021</v>
      </c>
      <c r="AC1603" s="215">
        <v>36021</v>
      </c>
      <c r="AD1603" s="216"/>
      <c r="AE1603" s="173" t="s">
        <v>4367</v>
      </c>
      <c r="AF1603" s="173" t="s">
        <v>4368</v>
      </c>
      <c r="AG1603" s="173">
        <v>1998</v>
      </c>
      <c r="AH1603" s="173">
        <v>1990</v>
      </c>
      <c r="AI1603" s="173"/>
      <c r="AJ1603" s="189"/>
      <c r="AK1603" s="173"/>
      <c r="AL1603" s="317"/>
      <c r="AM1603" s="175" t="s">
        <v>61</v>
      </c>
      <c r="AN1603" s="153" t="s">
        <v>81</v>
      </c>
      <c r="AO1603" s="153" t="s">
        <v>61</v>
      </c>
      <c r="AP1603" s="153" t="s">
        <v>81</v>
      </c>
      <c r="AQ1603" s="131" t="s">
        <v>81</v>
      </c>
      <c r="AR1603" s="251"/>
      <c r="AS1603" s="252"/>
      <c r="AT1603" s="252"/>
      <c r="AU1603" s="381" t="s">
        <v>712</v>
      </c>
      <c r="AV1603" s="391"/>
      <c r="AW1603" s="153">
        <f t="shared" ca="1" si="30"/>
        <v>36</v>
      </c>
    </row>
    <row r="1604" spans="1:49" ht="45" customHeight="1" x14ac:dyDescent="0.2">
      <c r="A1604" s="245"/>
      <c r="B1604" s="183" t="s">
        <v>55</v>
      </c>
      <c r="E1604" s="175" t="s">
        <v>91</v>
      </c>
      <c r="F1604" s="153" t="s">
        <v>92</v>
      </c>
      <c r="G1604" s="131" t="s">
        <v>93</v>
      </c>
      <c r="H1604" s="175" t="s">
        <v>96</v>
      </c>
      <c r="I1604" s="183" t="s">
        <v>4369</v>
      </c>
      <c r="J1604" s="173">
        <v>1</v>
      </c>
      <c r="K1604" s="326" t="s">
        <v>61</v>
      </c>
      <c r="L1604" s="339">
        <v>1</v>
      </c>
      <c r="M1604" s="183">
        <v>1310</v>
      </c>
      <c r="N1604" s="153">
        <v>1990</v>
      </c>
      <c r="P1604" s="163"/>
      <c r="R1604" s="153">
        <v>1990</v>
      </c>
      <c r="S1604" s="183" t="s">
        <v>62</v>
      </c>
      <c r="T1604" s="184"/>
      <c r="U1604" s="189"/>
      <c r="V1604" s="125"/>
      <c r="W1604" s="352" t="s">
        <v>4370</v>
      </c>
      <c r="X1604" s="216" t="s">
        <v>99</v>
      </c>
      <c r="Y1604" s="216" t="s">
        <v>221</v>
      </c>
      <c r="Z1604" s="129"/>
      <c r="AA1604" s="214"/>
      <c r="AB1604" s="215">
        <v>38175</v>
      </c>
      <c r="AC1604" s="215"/>
      <c r="AD1604" s="153"/>
      <c r="AE1604" s="173">
        <v>2002</v>
      </c>
      <c r="AF1604" s="173">
        <v>33</v>
      </c>
      <c r="AG1604" s="173">
        <v>2004</v>
      </c>
      <c r="AH1604" s="173">
        <v>2000</v>
      </c>
      <c r="AI1604" s="173"/>
      <c r="AJ1604" s="189"/>
      <c r="AK1604" s="173"/>
      <c r="AM1604" s="175" t="s">
        <v>67</v>
      </c>
      <c r="AO1604" s="153" t="s">
        <v>67</v>
      </c>
      <c r="AQ1604" s="131"/>
      <c r="AV1604" s="390"/>
      <c r="AW1604" s="153">
        <f t="shared" ca="1" si="30"/>
        <v>36</v>
      </c>
    </row>
    <row r="1605" spans="1:49" ht="45" customHeight="1" x14ac:dyDescent="0.2">
      <c r="A1605" s="245">
        <v>44634</v>
      </c>
      <c r="B1605" s="183" t="s">
        <v>55</v>
      </c>
      <c r="C1605" s="136" t="s">
        <v>4371</v>
      </c>
      <c r="D1605" s="131" t="s">
        <v>4372</v>
      </c>
      <c r="E1605" s="175" t="s">
        <v>688</v>
      </c>
      <c r="F1605" s="153" t="s">
        <v>689</v>
      </c>
      <c r="G1605" s="131" t="s">
        <v>4373</v>
      </c>
      <c r="H1605" s="175" t="s">
        <v>292</v>
      </c>
      <c r="I1605" s="183" t="s">
        <v>4374</v>
      </c>
      <c r="J1605" s="173">
        <v>1</v>
      </c>
      <c r="K1605" s="326"/>
      <c r="L1605" s="339">
        <v>1</v>
      </c>
      <c r="M1605" s="183">
        <v>1311</v>
      </c>
      <c r="N1605" s="153">
        <v>1990</v>
      </c>
      <c r="O1605" s="216">
        <v>32946</v>
      </c>
      <c r="P1605" s="163" t="s">
        <v>4375</v>
      </c>
      <c r="R1605" s="153">
        <v>1990</v>
      </c>
      <c r="S1605" s="183" t="s">
        <v>243</v>
      </c>
      <c r="T1605" s="184" t="s">
        <v>1116</v>
      </c>
      <c r="U1605" s="216">
        <v>45435</v>
      </c>
      <c r="V1605" s="125"/>
      <c r="W1605" s="352" t="s">
        <v>70</v>
      </c>
      <c r="X1605" s="216" t="s">
        <v>64</v>
      </c>
      <c r="Y1605" s="216" t="s">
        <v>292</v>
      </c>
      <c r="Z1605" s="129"/>
      <c r="AA1605" s="214"/>
      <c r="AB1605" s="215"/>
      <c r="AC1605" s="215"/>
      <c r="AD1605" s="216"/>
      <c r="AI1605" s="173"/>
      <c r="AJ1605" s="216">
        <v>45435</v>
      </c>
      <c r="AK1605" s="173">
        <v>2020</v>
      </c>
      <c r="AL1605" s="317" t="s">
        <v>7688</v>
      </c>
      <c r="AQ1605" s="131"/>
      <c r="AU1605" s="317"/>
      <c r="AV1605" s="390"/>
      <c r="AW1605" s="153">
        <f t="shared" ca="1" si="30"/>
        <v>36</v>
      </c>
    </row>
    <row r="1606" spans="1:49" ht="45" customHeight="1" x14ac:dyDescent="0.2">
      <c r="A1606" s="245">
        <v>44665</v>
      </c>
      <c r="B1606" s="183" t="s">
        <v>55</v>
      </c>
      <c r="C1606" s="136" t="s">
        <v>4371</v>
      </c>
      <c r="D1606" s="131" t="s">
        <v>4372</v>
      </c>
      <c r="E1606" s="175" t="s">
        <v>688</v>
      </c>
      <c r="F1606" s="153" t="s">
        <v>689</v>
      </c>
      <c r="G1606" s="131" t="s">
        <v>4376</v>
      </c>
      <c r="H1606" s="175" t="s">
        <v>292</v>
      </c>
      <c r="I1606" s="183" t="s">
        <v>4374</v>
      </c>
      <c r="J1606" s="173">
        <v>1</v>
      </c>
      <c r="K1606" s="326"/>
      <c r="L1606" s="339">
        <v>0</v>
      </c>
      <c r="M1606" s="183">
        <v>1311</v>
      </c>
      <c r="N1606" s="153">
        <v>1990</v>
      </c>
      <c r="O1606" s="216">
        <v>32946</v>
      </c>
      <c r="P1606" s="163" t="s">
        <v>4375</v>
      </c>
      <c r="R1606" s="153">
        <v>1990</v>
      </c>
      <c r="S1606" s="183" t="s">
        <v>243</v>
      </c>
      <c r="T1606" s="184" t="s">
        <v>1116</v>
      </c>
      <c r="U1606" s="216">
        <v>45435</v>
      </c>
      <c r="V1606" s="125"/>
      <c r="W1606" s="352" t="s">
        <v>70</v>
      </c>
      <c r="X1606" s="216" t="s">
        <v>64</v>
      </c>
      <c r="Y1606" s="216" t="s">
        <v>292</v>
      </c>
      <c r="Z1606" s="129"/>
      <c r="AA1606" s="214"/>
      <c r="AB1606" s="215"/>
      <c r="AC1606" s="215"/>
      <c r="AD1606" s="216"/>
      <c r="AI1606" s="173"/>
      <c r="AJ1606" s="216">
        <v>45435</v>
      </c>
      <c r="AK1606" s="173">
        <v>2020</v>
      </c>
      <c r="AL1606" s="317" t="s">
        <v>7688</v>
      </c>
      <c r="AQ1606" s="131"/>
      <c r="AU1606" s="317"/>
      <c r="AV1606" s="390"/>
      <c r="AW1606" s="153">
        <f t="shared" ca="1" si="30"/>
        <v>36</v>
      </c>
    </row>
    <row r="1607" spans="1:49" ht="45" customHeight="1" x14ac:dyDescent="0.2">
      <c r="A1607" s="245">
        <v>44642</v>
      </c>
      <c r="B1607" s="183" t="s">
        <v>55</v>
      </c>
      <c r="C1607" s="136" t="s">
        <v>4377</v>
      </c>
      <c r="D1607" s="131" t="s">
        <v>4378</v>
      </c>
      <c r="E1607" s="175" t="s">
        <v>71</v>
      </c>
      <c r="F1607" s="153" t="s">
        <v>1209</v>
      </c>
      <c r="G1607" s="131" t="s">
        <v>4379</v>
      </c>
      <c r="H1607" s="175" t="s">
        <v>59</v>
      </c>
      <c r="I1607" s="183" t="s">
        <v>8006</v>
      </c>
      <c r="J1607" s="173">
        <v>1</v>
      </c>
      <c r="K1607" s="133" t="s">
        <v>2047</v>
      </c>
      <c r="L1607" s="339">
        <v>1</v>
      </c>
      <c r="M1607" s="183">
        <v>1312</v>
      </c>
      <c r="N1607" s="153">
        <v>1990</v>
      </c>
      <c r="O1607" s="216">
        <v>32246</v>
      </c>
      <c r="P1607" s="163" t="s">
        <v>4380</v>
      </c>
      <c r="Q1607" s="216">
        <v>32987</v>
      </c>
      <c r="R1607" s="153">
        <v>1990</v>
      </c>
      <c r="S1607" s="183" t="s">
        <v>3236</v>
      </c>
      <c r="T1607" s="184" t="s">
        <v>982</v>
      </c>
      <c r="U1607" s="189"/>
      <c r="V1607" s="422">
        <v>40893</v>
      </c>
      <c r="W1607" s="352" t="s">
        <v>4381</v>
      </c>
      <c r="X1607" s="216" t="s">
        <v>64</v>
      </c>
      <c r="Y1607" s="216" t="s">
        <v>65</v>
      </c>
      <c r="Z1607" s="129" t="s">
        <v>66</v>
      </c>
      <c r="AE1607" s="173">
        <v>2024</v>
      </c>
      <c r="AF1607" s="173">
        <v>104</v>
      </c>
      <c r="AI1607" s="173"/>
      <c r="AJ1607" s="189"/>
      <c r="AK1607" s="173"/>
      <c r="AL1607" s="317"/>
      <c r="AM1607" s="175" t="s">
        <v>67</v>
      </c>
      <c r="AQ1607" s="131"/>
      <c r="AU1607" s="317"/>
      <c r="AV1607" s="390"/>
      <c r="AW1607" s="153">
        <f t="shared" ca="1" si="30"/>
        <v>36</v>
      </c>
    </row>
    <row r="1608" spans="1:49" ht="45" customHeight="1" outlineLevel="1" x14ac:dyDescent="0.2">
      <c r="A1608" s="245">
        <v>45055</v>
      </c>
      <c r="B1608" s="183" t="s">
        <v>2051</v>
      </c>
      <c r="C1608" s="136" t="s">
        <v>4382</v>
      </c>
      <c r="D1608" s="131" t="s">
        <v>4383</v>
      </c>
      <c r="E1608" s="175" t="s">
        <v>91</v>
      </c>
      <c r="F1608" s="153" t="s">
        <v>92</v>
      </c>
      <c r="G1608" s="131" t="s">
        <v>93</v>
      </c>
      <c r="H1608" s="175" t="s">
        <v>65</v>
      </c>
      <c r="I1608" s="183" t="s">
        <v>8151</v>
      </c>
      <c r="J1608" s="173">
        <v>1</v>
      </c>
      <c r="L1608" s="339">
        <v>1</v>
      </c>
      <c r="M1608" s="183">
        <v>1313</v>
      </c>
      <c r="N1608" s="153">
        <v>1990</v>
      </c>
      <c r="O1608" s="216">
        <v>32967</v>
      </c>
      <c r="P1608" s="163" t="s">
        <v>4384</v>
      </c>
      <c r="R1608" s="153">
        <v>1990</v>
      </c>
      <c r="S1608" s="183" t="s">
        <v>288</v>
      </c>
      <c r="T1608" s="184" t="s">
        <v>982</v>
      </c>
      <c r="U1608" s="189"/>
      <c r="V1608" s="422">
        <v>46073</v>
      </c>
      <c r="W1608" s="255" t="s">
        <v>70</v>
      </c>
      <c r="X1608" s="216" t="s">
        <v>64</v>
      </c>
      <c r="Y1608" s="216" t="s">
        <v>65</v>
      </c>
      <c r="Z1608" s="129"/>
      <c r="AI1608" s="173"/>
      <c r="AJ1608" s="189"/>
      <c r="AK1608" s="173"/>
      <c r="AL1608" s="317"/>
      <c r="AQ1608" s="131"/>
      <c r="AV1608" s="390"/>
      <c r="AW1608" s="153">
        <f t="shared" ca="1" si="30"/>
        <v>36</v>
      </c>
    </row>
    <row r="1609" spans="1:49" ht="45" customHeight="1" x14ac:dyDescent="0.2">
      <c r="A1609" s="245"/>
      <c r="B1609" s="183" t="s">
        <v>55</v>
      </c>
      <c r="C1609" s="136" t="s">
        <v>4385</v>
      </c>
      <c r="D1609" s="131" t="s">
        <v>4386</v>
      </c>
      <c r="E1609" s="175" t="s">
        <v>56</v>
      </c>
      <c r="F1609" s="153" t="s">
        <v>559</v>
      </c>
      <c r="G1609" s="131" t="s">
        <v>4387</v>
      </c>
      <c r="H1609" s="175" t="s">
        <v>487</v>
      </c>
      <c r="I1609" s="183" t="s">
        <v>4388</v>
      </c>
      <c r="J1609" s="173">
        <v>1</v>
      </c>
      <c r="L1609" s="339">
        <v>1</v>
      </c>
      <c r="M1609" s="183">
        <v>1314</v>
      </c>
      <c r="N1609" s="153">
        <v>1990</v>
      </c>
      <c r="P1609" s="163"/>
      <c r="R1609" s="153">
        <v>1990</v>
      </c>
      <c r="S1609" s="183" t="s">
        <v>243</v>
      </c>
      <c r="T1609" s="184" t="s">
        <v>1116</v>
      </c>
      <c r="V1609" s="125"/>
      <c r="W1609" s="352" t="s">
        <v>70</v>
      </c>
      <c r="X1609" s="216" t="s">
        <v>64</v>
      </c>
      <c r="Y1609" s="216" t="s">
        <v>518</v>
      </c>
      <c r="Z1609" s="129"/>
      <c r="AI1609" s="173"/>
      <c r="AJ1609" s="216">
        <v>44519</v>
      </c>
      <c r="AK1609" s="173">
        <v>2020</v>
      </c>
      <c r="AL1609" s="317" t="s">
        <v>4389</v>
      </c>
      <c r="AQ1609" s="131"/>
      <c r="AU1609" s="317"/>
      <c r="AV1609" s="390"/>
      <c r="AW1609" s="153">
        <f t="shared" ca="1" si="30"/>
        <v>36</v>
      </c>
    </row>
    <row r="1610" spans="1:49" ht="45" customHeight="1" x14ac:dyDescent="0.2">
      <c r="A1610" s="245"/>
      <c r="B1610" s="183" t="s">
        <v>55</v>
      </c>
      <c r="C1610" s="136" t="s">
        <v>1371</v>
      </c>
      <c r="E1610" s="175" t="s">
        <v>91</v>
      </c>
      <c r="F1610" s="153" t="s">
        <v>698</v>
      </c>
      <c r="G1610" s="131" t="s">
        <v>2554</v>
      </c>
      <c r="H1610" s="175" t="s">
        <v>263</v>
      </c>
      <c r="I1610" s="203" t="s">
        <v>4390</v>
      </c>
      <c r="J1610" s="173">
        <v>1</v>
      </c>
      <c r="L1610" s="339">
        <v>1</v>
      </c>
      <c r="M1610" s="183">
        <v>1315</v>
      </c>
      <c r="N1610" s="153">
        <v>1990</v>
      </c>
      <c r="P1610" s="163"/>
      <c r="R1610" s="153">
        <v>1990</v>
      </c>
      <c r="S1610" s="183" t="s">
        <v>243</v>
      </c>
      <c r="T1610" s="184"/>
      <c r="U1610" s="189"/>
      <c r="V1610" s="125"/>
      <c r="W1610" s="352" t="s">
        <v>70</v>
      </c>
      <c r="X1610" s="216" t="s">
        <v>64</v>
      </c>
      <c r="Y1610" s="216" t="s">
        <v>76</v>
      </c>
      <c r="Z1610" s="129" t="s">
        <v>266</v>
      </c>
      <c r="AI1610" s="173"/>
      <c r="AJ1610" s="237">
        <v>36283</v>
      </c>
      <c r="AK1610" s="173">
        <v>1990</v>
      </c>
      <c r="AL1610" s="317"/>
      <c r="AQ1610" s="131"/>
      <c r="AU1610" s="317"/>
      <c r="AV1610" s="390"/>
      <c r="AW1610" s="153">
        <f t="shared" ca="1" si="30"/>
        <v>36</v>
      </c>
    </row>
    <row r="1611" spans="1:49" ht="45" customHeight="1" outlineLevel="1" x14ac:dyDescent="0.2">
      <c r="A1611" s="245">
        <v>43816</v>
      </c>
      <c r="B1611" s="183" t="s">
        <v>198</v>
      </c>
      <c r="C1611" s="136" t="s">
        <v>4391</v>
      </c>
      <c r="D1611" s="131" t="s">
        <v>4392</v>
      </c>
      <c r="E1611" s="175" t="s">
        <v>688</v>
      </c>
      <c r="F1611" s="153" t="s">
        <v>689</v>
      </c>
      <c r="G1611" s="131" t="s">
        <v>690</v>
      </c>
      <c r="H1611" s="175" t="s">
        <v>503</v>
      </c>
      <c r="I1611" s="183" t="s">
        <v>4393</v>
      </c>
      <c r="J1611" s="173">
        <v>1</v>
      </c>
      <c r="L1611" s="339">
        <v>1</v>
      </c>
      <c r="M1611" s="183">
        <v>1316</v>
      </c>
      <c r="N1611" s="153">
        <v>1990</v>
      </c>
      <c r="P1611" s="163"/>
      <c r="R1611" s="153">
        <v>1990</v>
      </c>
      <c r="S1611" s="183" t="s">
        <v>288</v>
      </c>
      <c r="T1611" s="184" t="s">
        <v>982</v>
      </c>
      <c r="U1611" s="189"/>
      <c r="V1611" s="125"/>
      <c r="W1611" s="255" t="s">
        <v>70</v>
      </c>
      <c r="X1611" s="216" t="s">
        <v>499</v>
      </c>
      <c r="Y1611" s="216" t="s">
        <v>506</v>
      </c>
      <c r="Z1611" s="129"/>
      <c r="AI1611" s="173"/>
      <c r="AJ1611" s="189"/>
      <c r="AK1611" s="173"/>
      <c r="AL1611" s="317"/>
      <c r="AQ1611" s="131"/>
      <c r="AU1611" s="317"/>
      <c r="AV1611" s="390"/>
      <c r="AW1611" s="153">
        <f t="shared" ca="1" si="30"/>
        <v>36</v>
      </c>
    </row>
    <row r="1612" spans="1:49" ht="45" customHeight="1" x14ac:dyDescent="0.2">
      <c r="A1612" s="245"/>
      <c r="B1612" s="183" t="s">
        <v>55</v>
      </c>
      <c r="C1612" s="136" t="s">
        <v>4394</v>
      </c>
      <c r="D1612" s="131" t="s">
        <v>4395</v>
      </c>
      <c r="E1612" s="175" t="s">
        <v>71</v>
      </c>
      <c r="F1612" s="153" t="s">
        <v>425</v>
      </c>
      <c r="G1612" s="131" t="s">
        <v>426</v>
      </c>
      <c r="H1612" s="175" t="s">
        <v>503</v>
      </c>
      <c r="I1612" s="183" t="s">
        <v>4396</v>
      </c>
      <c r="J1612" s="173">
        <v>1</v>
      </c>
      <c r="L1612" s="339">
        <v>1</v>
      </c>
      <c r="M1612" s="183">
        <v>1317</v>
      </c>
      <c r="N1612" s="153">
        <v>1990</v>
      </c>
      <c r="P1612" s="163"/>
      <c r="R1612" s="153">
        <v>1990</v>
      </c>
      <c r="S1612" s="183" t="s">
        <v>243</v>
      </c>
      <c r="T1612" s="184"/>
      <c r="U1612" s="189"/>
      <c r="V1612" s="125"/>
      <c r="W1612" s="352" t="s">
        <v>70</v>
      </c>
      <c r="X1612" s="216" t="s">
        <v>499</v>
      </c>
      <c r="Y1612" s="216" t="s">
        <v>506</v>
      </c>
      <c r="Z1612" s="129"/>
      <c r="AI1612" s="173"/>
      <c r="AJ1612" s="216">
        <v>40905</v>
      </c>
      <c r="AK1612" s="173">
        <v>2010</v>
      </c>
      <c r="AL1612" s="317"/>
      <c r="AQ1612" s="131"/>
      <c r="AU1612" s="317"/>
      <c r="AV1612" s="390"/>
      <c r="AW1612" s="153">
        <f t="shared" ca="1" si="30"/>
        <v>36</v>
      </c>
    </row>
    <row r="1613" spans="1:49" ht="45" customHeight="1" outlineLevel="1" x14ac:dyDescent="0.2">
      <c r="A1613" s="245"/>
      <c r="B1613" s="183" t="s">
        <v>55</v>
      </c>
      <c r="C1613" s="141" t="s">
        <v>4397</v>
      </c>
      <c r="D1613" s="131" t="s">
        <v>4398</v>
      </c>
      <c r="E1613" s="175" t="s">
        <v>91</v>
      </c>
      <c r="F1613" s="153" t="s">
        <v>187</v>
      </c>
      <c r="G1613" s="131" t="s">
        <v>2485</v>
      </c>
      <c r="H1613" s="175" t="s">
        <v>65</v>
      </c>
      <c r="I1613" s="183" t="s">
        <v>4399</v>
      </c>
      <c r="J1613" s="173">
        <v>1</v>
      </c>
      <c r="L1613" s="339">
        <v>1</v>
      </c>
      <c r="M1613" s="183">
        <v>1318</v>
      </c>
      <c r="N1613" s="153">
        <v>1990</v>
      </c>
      <c r="P1613" s="163"/>
      <c r="R1613" s="153">
        <v>1990</v>
      </c>
      <c r="S1613" s="183" t="s">
        <v>243</v>
      </c>
      <c r="T1613" s="184"/>
      <c r="U1613" s="216">
        <v>44022</v>
      </c>
      <c r="V1613" s="125"/>
      <c r="W1613" s="352" t="s">
        <v>70</v>
      </c>
      <c r="X1613" s="216" t="s">
        <v>64</v>
      </c>
      <c r="Y1613" s="216" t="s">
        <v>65</v>
      </c>
      <c r="Z1613" s="129"/>
      <c r="AI1613" s="173"/>
      <c r="AJ1613" s="216">
        <v>44022</v>
      </c>
      <c r="AK1613" s="173">
        <v>2020</v>
      </c>
      <c r="AL1613" s="317"/>
      <c r="AQ1613" s="131"/>
      <c r="AU1613" s="317"/>
      <c r="AV1613" s="390"/>
      <c r="AW1613" s="153">
        <f t="shared" ca="1" si="30"/>
        <v>36</v>
      </c>
    </row>
    <row r="1614" spans="1:49" ht="45" customHeight="1" x14ac:dyDescent="0.2">
      <c r="A1614" s="245">
        <v>44152</v>
      </c>
      <c r="B1614" s="183" t="s">
        <v>55</v>
      </c>
      <c r="C1614" s="136" t="s">
        <v>4400</v>
      </c>
      <c r="D1614" s="131" t="s">
        <v>4401</v>
      </c>
      <c r="E1614" s="175" t="s">
        <v>91</v>
      </c>
      <c r="F1614" s="153" t="s">
        <v>92</v>
      </c>
      <c r="G1614" s="131" t="s">
        <v>93</v>
      </c>
      <c r="H1614" s="175" t="s">
        <v>379</v>
      </c>
      <c r="I1614" s="183" t="s">
        <v>4402</v>
      </c>
      <c r="J1614" s="173">
        <v>1</v>
      </c>
      <c r="K1614" s="133" t="s">
        <v>61</v>
      </c>
      <c r="L1614" s="346">
        <v>1</v>
      </c>
      <c r="M1614" s="183">
        <v>1319</v>
      </c>
      <c r="N1614" s="153">
        <v>1991</v>
      </c>
      <c r="P1614" s="163"/>
      <c r="R1614" s="153">
        <v>1990</v>
      </c>
      <c r="S1614" s="183" t="s">
        <v>62</v>
      </c>
      <c r="T1614" s="184" t="s">
        <v>982</v>
      </c>
      <c r="U1614" s="189"/>
      <c r="V1614" s="422">
        <v>41024</v>
      </c>
      <c r="W1614" s="352" t="s">
        <v>4403</v>
      </c>
      <c r="X1614" s="216" t="s">
        <v>99</v>
      </c>
      <c r="Y1614" s="216" t="s">
        <v>382</v>
      </c>
      <c r="Z1614" s="129"/>
      <c r="AB1614" s="172">
        <v>44749</v>
      </c>
      <c r="AE1614" s="173">
        <v>2021</v>
      </c>
      <c r="AF1614" s="173">
        <v>98</v>
      </c>
      <c r="AG1614" s="173">
        <v>2022</v>
      </c>
      <c r="AI1614" s="173"/>
      <c r="AJ1614" s="189"/>
      <c r="AK1614" s="173"/>
      <c r="AL1614" s="317" t="s">
        <v>4404</v>
      </c>
      <c r="AM1614" s="175" t="s">
        <v>67</v>
      </c>
      <c r="AO1614" s="153" t="s">
        <v>67</v>
      </c>
      <c r="AQ1614" s="131"/>
      <c r="AV1614" s="390"/>
      <c r="AW1614" s="153">
        <f t="shared" ca="1" si="30"/>
        <v>35</v>
      </c>
    </row>
    <row r="1615" spans="1:49" ht="45" customHeight="1" x14ac:dyDescent="0.2">
      <c r="A1615" s="245">
        <v>41831</v>
      </c>
      <c r="B1615" s="183" t="s">
        <v>55</v>
      </c>
      <c r="C1615" s="136" t="s">
        <v>4405</v>
      </c>
      <c r="D1615" s="131" t="s">
        <v>4401</v>
      </c>
      <c r="E1615" s="175" t="s">
        <v>688</v>
      </c>
      <c r="F1615" s="153" t="s">
        <v>689</v>
      </c>
      <c r="G1615" s="131" t="s">
        <v>690</v>
      </c>
      <c r="H1615" s="175" t="s">
        <v>379</v>
      </c>
      <c r="I1615" s="183" t="s">
        <v>4402</v>
      </c>
      <c r="J1615" s="173">
        <v>1</v>
      </c>
      <c r="K1615" s="133" t="s">
        <v>61</v>
      </c>
      <c r="L1615" s="339">
        <v>1</v>
      </c>
      <c r="M1615" s="183">
        <v>1319</v>
      </c>
      <c r="N1615" s="153">
        <v>1991</v>
      </c>
      <c r="P1615" s="163"/>
      <c r="R1615" s="153">
        <v>1990</v>
      </c>
      <c r="S1615" s="183" t="s">
        <v>62</v>
      </c>
      <c r="T1615" s="184"/>
      <c r="U1615" s="189"/>
      <c r="V1615" s="422">
        <v>41024</v>
      </c>
      <c r="W1615" s="352" t="s">
        <v>4406</v>
      </c>
      <c r="X1615" s="216" t="s">
        <v>99</v>
      </c>
      <c r="Y1615" s="216" t="s">
        <v>382</v>
      </c>
      <c r="Z1615" s="129"/>
      <c r="AB1615" s="172">
        <v>44749</v>
      </c>
      <c r="AE1615" s="173">
        <v>2021</v>
      </c>
      <c r="AF1615" s="173">
        <v>98</v>
      </c>
      <c r="AG1615" s="173">
        <v>2022</v>
      </c>
      <c r="AI1615" s="173"/>
      <c r="AJ1615" s="189"/>
      <c r="AK1615" s="173"/>
      <c r="AL1615" s="317"/>
      <c r="AM1615" s="175" t="s">
        <v>67</v>
      </c>
      <c r="AO1615" s="153" t="s">
        <v>67</v>
      </c>
      <c r="AQ1615" s="131"/>
      <c r="AU1615" s="317"/>
      <c r="AV1615" s="390"/>
      <c r="AW1615" s="153">
        <f t="shared" ca="1" si="30"/>
        <v>35</v>
      </c>
    </row>
    <row r="1616" spans="1:49" ht="45" customHeight="1" outlineLevel="1" x14ac:dyDescent="0.2">
      <c r="A1616" s="245"/>
      <c r="B1616" s="183" t="s">
        <v>55</v>
      </c>
      <c r="E1616" s="175" t="s">
        <v>91</v>
      </c>
      <c r="F1616" s="153" t="s">
        <v>92</v>
      </c>
      <c r="G1616" s="131" t="s">
        <v>93</v>
      </c>
      <c r="H1616" s="175" t="s">
        <v>65</v>
      </c>
      <c r="I1616" s="183" t="s">
        <v>4407</v>
      </c>
      <c r="J1616" s="173">
        <v>1</v>
      </c>
      <c r="K1616" s="326" t="s">
        <v>61</v>
      </c>
      <c r="L1616" s="339">
        <v>1</v>
      </c>
      <c r="M1616" s="183">
        <v>1320</v>
      </c>
      <c r="N1616" s="153">
        <v>1992</v>
      </c>
      <c r="P1616" s="163"/>
      <c r="R1616" s="153">
        <v>1990</v>
      </c>
      <c r="S1616" s="183" t="s">
        <v>62</v>
      </c>
      <c r="T1616" s="184"/>
      <c r="U1616" s="189"/>
      <c r="V1616" s="125"/>
      <c r="W1616" s="352" t="s">
        <v>4408</v>
      </c>
      <c r="X1616" s="216" t="s">
        <v>64</v>
      </c>
      <c r="Y1616" s="216" t="s">
        <v>65</v>
      </c>
      <c r="Z1616" s="129"/>
      <c r="AA1616" s="214"/>
      <c r="AB1616" s="215">
        <v>34038</v>
      </c>
      <c r="AC1616" s="215">
        <v>34137</v>
      </c>
      <c r="AD1616" s="216"/>
      <c r="AE1616" s="173">
        <v>1992</v>
      </c>
      <c r="AF1616" s="173">
        <v>2</v>
      </c>
      <c r="AG1616" s="173">
        <v>1993</v>
      </c>
      <c r="AH1616" s="173">
        <v>1990</v>
      </c>
      <c r="AI1616" s="173"/>
      <c r="AJ1616" s="189"/>
      <c r="AK1616" s="173"/>
      <c r="AL1616" s="317"/>
      <c r="AM1616" s="175" t="s">
        <v>67</v>
      </c>
      <c r="AQ1616" s="131"/>
      <c r="AV1616" s="390"/>
      <c r="AW1616" s="153">
        <f t="shared" ca="1" si="30"/>
        <v>34</v>
      </c>
    </row>
    <row r="1617" spans="1:49" ht="45" customHeight="1" x14ac:dyDescent="0.2">
      <c r="A1617" s="245">
        <v>45460</v>
      </c>
      <c r="B1617" s="183" t="s">
        <v>55</v>
      </c>
      <c r="C1617" s="140" t="s">
        <v>4409</v>
      </c>
      <c r="D1617" s="131" t="s">
        <v>4410</v>
      </c>
      <c r="E1617" s="175" t="s">
        <v>91</v>
      </c>
      <c r="F1617" s="153" t="s">
        <v>92</v>
      </c>
      <c r="G1617" s="131" t="s">
        <v>93</v>
      </c>
      <c r="H1617" s="175" t="s">
        <v>65</v>
      </c>
      <c r="I1617" s="183" t="s">
        <v>4411</v>
      </c>
      <c r="J1617" s="173">
        <v>1</v>
      </c>
      <c r="K1617" s="326"/>
      <c r="L1617" s="339">
        <v>1</v>
      </c>
      <c r="M1617" s="183">
        <v>1321</v>
      </c>
      <c r="N1617" s="153">
        <v>1991</v>
      </c>
      <c r="O1617" s="216">
        <v>42214</v>
      </c>
      <c r="P1617" s="163" t="s">
        <v>4412</v>
      </c>
      <c r="R1617" s="153">
        <v>1990</v>
      </c>
      <c r="S1617" s="183" t="s">
        <v>243</v>
      </c>
      <c r="T1617" s="184" t="s">
        <v>1116</v>
      </c>
      <c r="U1617" s="216">
        <v>45579</v>
      </c>
      <c r="V1617" s="125"/>
      <c r="W1617" s="255" t="s">
        <v>70</v>
      </c>
      <c r="X1617" s="216" t="s">
        <v>64</v>
      </c>
      <c r="Y1617" s="216" t="s">
        <v>65</v>
      </c>
      <c r="Z1617" s="129" t="s">
        <v>4344</v>
      </c>
      <c r="AA1617" s="214"/>
      <c r="AB1617" s="215"/>
      <c r="AC1617" s="215"/>
      <c r="AD1617" s="216"/>
      <c r="AI1617" s="173"/>
      <c r="AJ1617" s="216">
        <v>45579</v>
      </c>
      <c r="AK1617" s="173">
        <v>2020</v>
      </c>
      <c r="AL1617" s="419" t="s">
        <v>7776</v>
      </c>
      <c r="AQ1617" s="131"/>
      <c r="AV1617" s="390"/>
      <c r="AW1617" s="153">
        <f t="shared" ca="1" si="30"/>
        <v>35</v>
      </c>
    </row>
    <row r="1618" spans="1:49" ht="45" customHeight="1" outlineLevel="1" x14ac:dyDescent="0.2">
      <c r="A1618" s="245"/>
      <c r="B1618" s="183" t="s">
        <v>55</v>
      </c>
      <c r="C1618" s="136" t="s">
        <v>4413</v>
      </c>
      <c r="E1618" s="175" t="s">
        <v>71</v>
      </c>
      <c r="F1618" s="153" t="s">
        <v>883</v>
      </c>
      <c r="G1618" s="131" t="s">
        <v>4414</v>
      </c>
      <c r="H1618" s="175" t="s">
        <v>961</v>
      </c>
      <c r="I1618" s="183" t="s">
        <v>4415</v>
      </c>
      <c r="J1618" s="173">
        <v>1</v>
      </c>
      <c r="K1618" s="326" t="s">
        <v>61</v>
      </c>
      <c r="L1618" s="339">
        <v>1</v>
      </c>
      <c r="M1618" s="183">
        <v>1322</v>
      </c>
      <c r="N1618" s="153">
        <v>1992</v>
      </c>
      <c r="P1618" s="163"/>
      <c r="R1618" s="153">
        <v>1990</v>
      </c>
      <c r="S1618" s="183" t="s">
        <v>62</v>
      </c>
      <c r="T1618" s="184"/>
      <c r="U1618" s="189"/>
      <c r="V1618" s="125"/>
      <c r="W1618" s="352" t="s">
        <v>4416</v>
      </c>
      <c r="X1618" s="216" t="s">
        <v>220</v>
      </c>
      <c r="Y1618" s="216" t="s">
        <v>964</v>
      </c>
      <c r="Z1618" s="129"/>
      <c r="AA1618" s="214">
        <v>34240</v>
      </c>
      <c r="AB1618" s="215"/>
      <c r="AC1618" s="215"/>
      <c r="AD1618" s="216"/>
      <c r="AE1618" s="173">
        <v>1992</v>
      </c>
      <c r="AF1618" s="173">
        <v>2</v>
      </c>
      <c r="AG1618" s="173">
        <v>1993</v>
      </c>
      <c r="AH1618" s="173">
        <v>1990</v>
      </c>
      <c r="AI1618" s="173"/>
      <c r="AJ1618" s="189"/>
      <c r="AK1618" s="173"/>
      <c r="AL1618" s="317"/>
      <c r="AQ1618" s="131"/>
      <c r="AU1618" s="317" t="s">
        <v>4417</v>
      </c>
      <c r="AV1618" s="390"/>
      <c r="AW1618" s="153">
        <f t="shared" ca="1" si="30"/>
        <v>34</v>
      </c>
    </row>
    <row r="1619" spans="1:49" ht="45" customHeight="1" x14ac:dyDescent="0.2">
      <c r="A1619" s="245"/>
      <c r="B1619" s="183" t="s">
        <v>55</v>
      </c>
      <c r="C1619" s="136" t="s">
        <v>4418</v>
      </c>
      <c r="D1619" s="131" t="s">
        <v>4419</v>
      </c>
      <c r="E1619" s="175" t="s">
        <v>1055</v>
      </c>
      <c r="F1619" s="153" t="s">
        <v>2044</v>
      </c>
      <c r="G1619" s="131" t="s">
        <v>4420</v>
      </c>
      <c r="H1619" s="175" t="s">
        <v>961</v>
      </c>
      <c r="I1619" s="183" t="s">
        <v>4421</v>
      </c>
      <c r="J1619" s="173">
        <v>1</v>
      </c>
      <c r="K1619" s="326"/>
      <c r="L1619" s="339">
        <v>1</v>
      </c>
      <c r="M1619" s="183">
        <v>1323</v>
      </c>
      <c r="N1619" s="153">
        <v>1992</v>
      </c>
      <c r="P1619" s="163"/>
      <c r="R1619" s="153">
        <v>1990</v>
      </c>
      <c r="S1619" s="183" t="s">
        <v>243</v>
      </c>
      <c r="T1619" s="184"/>
      <c r="V1619" s="125"/>
      <c r="W1619" s="352" t="s">
        <v>70</v>
      </c>
      <c r="X1619" s="216"/>
      <c r="Y1619" s="216"/>
      <c r="Z1619" s="129"/>
      <c r="AA1619" s="214"/>
      <c r="AB1619" s="153"/>
      <c r="AC1619" s="153"/>
      <c r="AD1619" s="153"/>
      <c r="AI1619" s="173"/>
      <c r="AJ1619" s="216">
        <v>44390</v>
      </c>
      <c r="AK1619" s="173">
        <v>2020</v>
      </c>
      <c r="AL1619" s="317"/>
      <c r="AQ1619" s="131"/>
      <c r="AU1619" s="317"/>
      <c r="AV1619" s="390"/>
      <c r="AW1619" s="153">
        <f t="shared" ca="1" si="30"/>
        <v>34</v>
      </c>
    </row>
    <row r="1620" spans="1:49" ht="45" customHeight="1" outlineLevel="1" x14ac:dyDescent="0.2">
      <c r="A1620" s="245">
        <v>45119</v>
      </c>
      <c r="B1620" s="183" t="s">
        <v>978</v>
      </c>
      <c r="C1620" s="136" t="s">
        <v>4422</v>
      </c>
      <c r="D1620" s="131" t="s">
        <v>4423</v>
      </c>
      <c r="E1620" s="175" t="s">
        <v>688</v>
      </c>
      <c r="F1620" s="153" t="s">
        <v>689</v>
      </c>
      <c r="G1620" s="131" t="s">
        <v>690</v>
      </c>
      <c r="H1620" s="175" t="s">
        <v>59</v>
      </c>
      <c r="I1620" s="183" t="s">
        <v>4424</v>
      </c>
      <c r="J1620" s="173">
        <v>1</v>
      </c>
      <c r="K1620" s="326"/>
      <c r="L1620" s="339">
        <v>1</v>
      </c>
      <c r="M1620" s="183">
        <v>1324</v>
      </c>
      <c r="N1620" s="153">
        <v>1992</v>
      </c>
      <c r="P1620" s="163"/>
      <c r="R1620" s="153">
        <v>1990</v>
      </c>
      <c r="S1620" s="183" t="s">
        <v>288</v>
      </c>
      <c r="T1620" s="184" t="s">
        <v>982</v>
      </c>
      <c r="U1620" s="189"/>
      <c r="V1620" s="125"/>
      <c r="W1620" s="255" t="s">
        <v>70</v>
      </c>
      <c r="X1620" s="216" t="s">
        <v>64</v>
      </c>
      <c r="Y1620" s="216" t="s">
        <v>65</v>
      </c>
      <c r="Z1620" s="129" t="s">
        <v>66</v>
      </c>
      <c r="AA1620" s="214"/>
      <c r="AB1620" s="215"/>
      <c r="AC1620" s="215"/>
      <c r="AD1620" s="216"/>
      <c r="AI1620" s="173"/>
      <c r="AJ1620" s="189"/>
      <c r="AK1620" s="173"/>
      <c r="AL1620" s="317"/>
      <c r="AQ1620" s="131"/>
      <c r="AU1620" s="317"/>
      <c r="AV1620" s="390"/>
      <c r="AW1620" s="153">
        <f t="shared" ca="1" si="30"/>
        <v>34</v>
      </c>
    </row>
    <row r="1621" spans="1:49" ht="45" customHeight="1" outlineLevel="1" x14ac:dyDescent="0.2">
      <c r="A1621" s="245"/>
      <c r="B1621" s="183" t="s">
        <v>55</v>
      </c>
      <c r="C1621" s="136" t="s">
        <v>4425</v>
      </c>
      <c r="D1621" s="131" t="s">
        <v>4426</v>
      </c>
      <c r="E1621" s="175" t="s">
        <v>56</v>
      </c>
      <c r="F1621" s="153" t="s">
        <v>148</v>
      </c>
      <c r="G1621" s="131" t="s">
        <v>217</v>
      </c>
      <c r="H1621" s="175" t="s">
        <v>65</v>
      </c>
      <c r="I1621" s="203" t="s">
        <v>4427</v>
      </c>
      <c r="J1621" s="173">
        <v>1</v>
      </c>
      <c r="K1621" s="327" t="s">
        <v>61</v>
      </c>
      <c r="L1621" s="339">
        <v>1</v>
      </c>
      <c r="M1621" s="183">
        <v>1325</v>
      </c>
      <c r="N1621" s="153">
        <v>1993</v>
      </c>
      <c r="P1621" s="163"/>
      <c r="R1621" s="153">
        <v>1990</v>
      </c>
      <c r="S1621" s="183" t="s">
        <v>62</v>
      </c>
      <c r="T1621" s="184"/>
      <c r="U1621" s="189"/>
      <c r="V1621" s="345" t="s">
        <v>4428</v>
      </c>
      <c r="W1621" s="352" t="s">
        <v>4429</v>
      </c>
      <c r="X1621" s="216" t="s">
        <v>64</v>
      </c>
      <c r="Y1621" s="216" t="s">
        <v>65</v>
      </c>
      <c r="Z1621" s="129"/>
      <c r="AA1621" s="214"/>
      <c r="AB1621" s="215">
        <v>43990</v>
      </c>
      <c r="AC1621" s="215"/>
      <c r="AD1621" s="153"/>
      <c r="AH1621" s="173">
        <v>2020</v>
      </c>
      <c r="AI1621" s="173"/>
      <c r="AJ1621" s="220"/>
      <c r="AK1621" s="173"/>
      <c r="AL1621" s="317" t="s">
        <v>4430</v>
      </c>
      <c r="AQ1621" s="131"/>
      <c r="AU1621" s="317"/>
      <c r="AV1621" s="390"/>
      <c r="AW1621" s="153">
        <f t="shared" ca="1" si="30"/>
        <v>33</v>
      </c>
    </row>
    <row r="1622" spans="1:49" ht="45" customHeight="1" x14ac:dyDescent="0.2">
      <c r="A1622" s="245"/>
      <c r="B1622" s="183" t="s">
        <v>55</v>
      </c>
      <c r="C1622" s="136" t="s">
        <v>4431</v>
      </c>
      <c r="E1622" s="175" t="s">
        <v>91</v>
      </c>
      <c r="F1622" s="153" t="s">
        <v>187</v>
      </c>
      <c r="G1622" s="131" t="s">
        <v>4432</v>
      </c>
      <c r="H1622" s="175" t="s">
        <v>59</v>
      </c>
      <c r="I1622" s="183" t="s">
        <v>4433</v>
      </c>
      <c r="J1622" s="173">
        <v>1</v>
      </c>
      <c r="K1622" s="327"/>
      <c r="L1622" s="339">
        <v>1</v>
      </c>
      <c r="M1622" s="183">
        <v>1326</v>
      </c>
      <c r="N1622" s="153">
        <v>1993</v>
      </c>
      <c r="P1622" s="163"/>
      <c r="R1622" s="153">
        <v>1990</v>
      </c>
      <c r="S1622" s="183" t="s">
        <v>243</v>
      </c>
      <c r="T1622" s="184"/>
      <c r="U1622" s="189"/>
      <c r="V1622" s="125"/>
      <c r="W1622" s="352" t="s">
        <v>70</v>
      </c>
      <c r="X1622" s="216" t="s">
        <v>64</v>
      </c>
      <c r="Y1622" s="216" t="s">
        <v>65</v>
      </c>
      <c r="Z1622" s="129" t="s">
        <v>66</v>
      </c>
      <c r="AA1622" s="214"/>
      <c r="AB1622" s="215"/>
      <c r="AC1622" s="215"/>
      <c r="AD1622" s="153"/>
      <c r="AI1622" s="173"/>
      <c r="AJ1622" s="237">
        <v>34309</v>
      </c>
      <c r="AK1622" s="173">
        <v>1990</v>
      </c>
      <c r="AL1622" s="317"/>
      <c r="AQ1622" s="131"/>
      <c r="AU1622" s="317"/>
      <c r="AV1622" s="390"/>
      <c r="AW1622" s="153">
        <f t="shared" ca="1" si="30"/>
        <v>33</v>
      </c>
    </row>
    <row r="1623" spans="1:49" ht="45" customHeight="1" x14ac:dyDescent="0.2">
      <c r="A1623" s="245"/>
      <c r="B1623" s="183" t="s">
        <v>55</v>
      </c>
      <c r="E1623" s="175" t="s">
        <v>91</v>
      </c>
      <c r="F1623" s="153" t="s">
        <v>187</v>
      </c>
      <c r="G1623" s="131" t="s">
        <v>906</v>
      </c>
      <c r="H1623" s="175" t="s">
        <v>65</v>
      </c>
      <c r="I1623" s="183" t="s">
        <v>4434</v>
      </c>
      <c r="J1623" s="173">
        <v>1</v>
      </c>
      <c r="K1623" s="326" t="s">
        <v>61</v>
      </c>
      <c r="L1623" s="339">
        <v>1</v>
      </c>
      <c r="M1623" s="183">
        <v>1327</v>
      </c>
      <c r="N1623" s="153">
        <v>1993</v>
      </c>
      <c r="P1623" s="163"/>
      <c r="R1623" s="153">
        <v>1990</v>
      </c>
      <c r="S1623" s="183" t="s">
        <v>62</v>
      </c>
      <c r="T1623" s="184"/>
      <c r="U1623" s="189"/>
      <c r="V1623" s="125"/>
      <c r="W1623" s="352" t="s">
        <v>4435</v>
      </c>
      <c r="X1623" s="216" t="s">
        <v>64</v>
      </c>
      <c r="Y1623" s="216" t="s">
        <v>65</v>
      </c>
      <c r="Z1623" s="129"/>
      <c r="AA1623" s="214"/>
      <c r="AB1623" s="215">
        <v>34498</v>
      </c>
      <c r="AC1623" s="215"/>
      <c r="AD1623" s="153"/>
      <c r="AE1623" s="173">
        <v>1994</v>
      </c>
      <c r="AF1623" s="173">
        <v>6</v>
      </c>
      <c r="AG1623" s="173">
        <v>1994</v>
      </c>
      <c r="AH1623" s="173">
        <v>1990</v>
      </c>
      <c r="AI1623" s="173"/>
      <c r="AJ1623" s="189"/>
      <c r="AK1623" s="173"/>
      <c r="AL1623" s="317"/>
      <c r="AM1623" s="175" t="s">
        <v>67</v>
      </c>
      <c r="AQ1623" s="131"/>
      <c r="AU1623" s="317"/>
      <c r="AV1623" s="390"/>
      <c r="AW1623" s="153">
        <f t="shared" ca="1" si="30"/>
        <v>33</v>
      </c>
    </row>
    <row r="1624" spans="1:49" ht="45" customHeight="1" x14ac:dyDescent="0.2">
      <c r="A1624" s="245"/>
      <c r="B1624" s="183" t="s">
        <v>55</v>
      </c>
      <c r="C1624" s="136" t="s">
        <v>4436</v>
      </c>
      <c r="E1624" s="175" t="s">
        <v>91</v>
      </c>
      <c r="F1624" s="153" t="s">
        <v>187</v>
      </c>
      <c r="G1624" s="131" t="s">
        <v>4437</v>
      </c>
      <c r="H1624" s="175" t="s">
        <v>65</v>
      </c>
      <c r="I1624" s="183" t="s">
        <v>4438</v>
      </c>
      <c r="J1624" s="173">
        <v>1</v>
      </c>
      <c r="L1624" s="339">
        <v>1</v>
      </c>
      <c r="M1624" s="183">
        <v>1328</v>
      </c>
      <c r="N1624" s="153">
        <v>1993</v>
      </c>
      <c r="P1624" s="163"/>
      <c r="R1624" s="153">
        <v>1990</v>
      </c>
      <c r="S1624" s="183" t="s">
        <v>243</v>
      </c>
      <c r="T1624" s="184"/>
      <c r="U1624" s="189"/>
      <c r="V1624" s="125"/>
      <c r="W1624" s="352" t="s">
        <v>70</v>
      </c>
      <c r="X1624" s="216" t="s">
        <v>64</v>
      </c>
      <c r="Y1624" s="216" t="s">
        <v>65</v>
      </c>
      <c r="Z1624" s="129"/>
      <c r="AI1624" s="173"/>
      <c r="AJ1624" s="237">
        <v>35016</v>
      </c>
      <c r="AK1624" s="173">
        <v>1990</v>
      </c>
      <c r="AL1624" s="317"/>
      <c r="AQ1624" s="131"/>
      <c r="AU1624" s="317"/>
      <c r="AV1624" s="390"/>
      <c r="AW1624" s="153">
        <f t="shared" ca="1" si="30"/>
        <v>33</v>
      </c>
    </row>
    <row r="1625" spans="1:49" ht="45" customHeight="1" x14ac:dyDescent="0.2">
      <c r="A1625" s="245"/>
      <c r="B1625" s="183" t="s">
        <v>55</v>
      </c>
      <c r="C1625" s="136" t="s">
        <v>1371</v>
      </c>
      <c r="E1625" s="175" t="s">
        <v>1055</v>
      </c>
      <c r="F1625" s="153" t="s">
        <v>2103</v>
      </c>
      <c r="G1625" s="131" t="s">
        <v>2104</v>
      </c>
      <c r="H1625" s="175" t="s">
        <v>65</v>
      </c>
      <c r="I1625" s="203" t="s">
        <v>4439</v>
      </c>
      <c r="J1625" s="173">
        <v>1</v>
      </c>
      <c r="L1625" s="339">
        <v>1</v>
      </c>
      <c r="M1625" s="183">
        <v>1329</v>
      </c>
      <c r="N1625" s="153">
        <v>1983</v>
      </c>
      <c r="P1625" s="163"/>
      <c r="R1625" s="153">
        <v>1990</v>
      </c>
      <c r="S1625" s="183" t="s">
        <v>243</v>
      </c>
      <c r="T1625" s="184"/>
      <c r="U1625" s="189"/>
      <c r="V1625" s="125"/>
      <c r="W1625" s="352" t="s">
        <v>70</v>
      </c>
      <c r="X1625" s="216" t="s">
        <v>64</v>
      </c>
      <c r="Y1625" s="216" t="s">
        <v>65</v>
      </c>
      <c r="Z1625" s="129"/>
      <c r="AI1625" s="173"/>
      <c r="AJ1625" s="237">
        <v>36283</v>
      </c>
      <c r="AK1625" s="173">
        <v>1990</v>
      </c>
      <c r="AL1625" s="317"/>
      <c r="AQ1625" s="131"/>
      <c r="AU1625" s="317"/>
      <c r="AV1625" s="390"/>
      <c r="AW1625" s="153">
        <f t="shared" ca="1" si="30"/>
        <v>43</v>
      </c>
    </row>
    <row r="1626" spans="1:49" ht="45" customHeight="1" x14ac:dyDescent="0.2">
      <c r="A1626" s="245"/>
      <c r="B1626" s="183" t="s">
        <v>55</v>
      </c>
      <c r="C1626" s="136" t="s">
        <v>4440</v>
      </c>
      <c r="D1626" s="131" t="s">
        <v>4441</v>
      </c>
      <c r="E1626" s="175" t="s">
        <v>71</v>
      </c>
      <c r="F1626" s="153" t="s">
        <v>425</v>
      </c>
      <c r="G1626" s="131" t="s">
        <v>4442</v>
      </c>
      <c r="H1626" s="175" t="s">
        <v>503</v>
      </c>
      <c r="I1626" s="183" t="s">
        <v>4443</v>
      </c>
      <c r="J1626" s="173">
        <v>1</v>
      </c>
      <c r="L1626" s="339">
        <v>1</v>
      </c>
      <c r="M1626" s="183">
        <v>1330</v>
      </c>
      <c r="N1626" s="153">
        <v>1993</v>
      </c>
      <c r="P1626" s="163"/>
      <c r="R1626" s="153">
        <v>1990</v>
      </c>
      <c r="S1626" s="183" t="s">
        <v>243</v>
      </c>
      <c r="T1626" s="184" t="s">
        <v>1116</v>
      </c>
      <c r="V1626" s="125"/>
      <c r="W1626" s="352" t="s">
        <v>70</v>
      </c>
      <c r="X1626" s="216" t="s">
        <v>499</v>
      </c>
      <c r="Y1626" s="216" t="s">
        <v>506</v>
      </c>
      <c r="Z1626" s="129"/>
      <c r="AI1626" s="173"/>
      <c r="AJ1626" s="237">
        <v>44636</v>
      </c>
      <c r="AK1626" s="173">
        <v>2020</v>
      </c>
      <c r="AL1626" s="317"/>
      <c r="AQ1626" s="131"/>
      <c r="AU1626" s="317"/>
      <c r="AV1626" s="390"/>
      <c r="AW1626" s="153">
        <f t="shared" ca="1" si="30"/>
        <v>33</v>
      </c>
    </row>
    <row r="1627" spans="1:49" ht="45" customHeight="1" x14ac:dyDescent="0.2">
      <c r="A1627" s="245"/>
      <c r="B1627" s="183" t="s">
        <v>55</v>
      </c>
      <c r="C1627" s="136" t="s">
        <v>4444</v>
      </c>
      <c r="D1627" s="131" t="s">
        <v>4445</v>
      </c>
      <c r="E1627" s="175" t="s">
        <v>91</v>
      </c>
      <c r="F1627" s="153" t="s">
        <v>92</v>
      </c>
      <c r="G1627" s="131" t="s">
        <v>1678</v>
      </c>
      <c r="H1627" s="175" t="s">
        <v>65</v>
      </c>
      <c r="I1627" s="183" t="s">
        <v>4446</v>
      </c>
      <c r="J1627" s="173">
        <v>1</v>
      </c>
      <c r="L1627" s="339">
        <v>1</v>
      </c>
      <c r="M1627" s="183">
        <v>1331</v>
      </c>
      <c r="N1627" s="153">
        <v>1993</v>
      </c>
      <c r="O1627" s="216">
        <v>34981</v>
      </c>
      <c r="P1627" s="163" t="s">
        <v>4447</v>
      </c>
      <c r="R1627" s="153">
        <v>1990</v>
      </c>
      <c r="S1627" s="183" t="s">
        <v>243</v>
      </c>
      <c r="T1627" s="184" t="s">
        <v>1116</v>
      </c>
      <c r="U1627" s="216">
        <v>45020</v>
      </c>
      <c r="V1627" s="125"/>
      <c r="W1627" s="352" t="s">
        <v>70</v>
      </c>
      <c r="X1627" s="216" t="s">
        <v>64</v>
      </c>
      <c r="Y1627" s="216" t="s">
        <v>65</v>
      </c>
      <c r="Z1627" s="129"/>
      <c r="AI1627" s="173"/>
      <c r="AJ1627" s="216">
        <v>45020</v>
      </c>
      <c r="AK1627" s="173">
        <v>2020</v>
      </c>
      <c r="AL1627" s="317" t="s">
        <v>7694</v>
      </c>
      <c r="AQ1627" s="131"/>
      <c r="AU1627" s="317"/>
      <c r="AV1627" s="390"/>
      <c r="AW1627" s="153">
        <f t="shared" ca="1" si="30"/>
        <v>33</v>
      </c>
    </row>
    <row r="1628" spans="1:49" ht="45" customHeight="1" x14ac:dyDescent="0.2">
      <c r="A1628" s="307"/>
      <c r="B1628" s="183" t="s">
        <v>55</v>
      </c>
      <c r="C1628" s="141"/>
      <c r="D1628" s="155" t="s">
        <v>4448</v>
      </c>
      <c r="E1628" s="175" t="s">
        <v>91</v>
      </c>
      <c r="F1628" s="153" t="s">
        <v>187</v>
      </c>
      <c r="G1628" s="131" t="s">
        <v>4449</v>
      </c>
      <c r="H1628" s="175" t="s">
        <v>65</v>
      </c>
      <c r="I1628" s="183" t="s">
        <v>4450</v>
      </c>
      <c r="J1628" s="173">
        <v>1</v>
      </c>
      <c r="K1628" s="332"/>
      <c r="L1628" s="339">
        <v>1</v>
      </c>
      <c r="M1628" s="183">
        <v>1332</v>
      </c>
      <c r="N1628" s="153">
        <v>1993</v>
      </c>
      <c r="P1628" s="163"/>
      <c r="R1628" s="153">
        <v>1990</v>
      </c>
      <c r="S1628" s="183" t="s">
        <v>243</v>
      </c>
      <c r="T1628" s="184"/>
      <c r="U1628" s="189"/>
      <c r="V1628" s="125"/>
      <c r="W1628" s="352" t="s">
        <v>70</v>
      </c>
      <c r="X1628" s="216" t="s">
        <v>64</v>
      </c>
      <c r="Y1628" s="216" t="s">
        <v>65</v>
      </c>
      <c r="Z1628" s="129"/>
      <c r="AA1628" s="228"/>
      <c r="AB1628" s="229"/>
      <c r="AC1628" s="229"/>
      <c r="AD1628" s="229"/>
      <c r="AE1628" s="227"/>
      <c r="AG1628" s="227"/>
      <c r="AH1628" s="227"/>
      <c r="AI1628" s="227"/>
      <c r="AJ1628" s="226"/>
      <c r="AK1628" s="227"/>
      <c r="AL1628" s="317"/>
      <c r="AO1628" s="167"/>
      <c r="AP1628" s="167"/>
      <c r="AQ1628" s="155"/>
      <c r="AR1628" s="234"/>
      <c r="AS1628" s="167"/>
      <c r="AT1628" s="167"/>
      <c r="AU1628" s="322"/>
      <c r="AV1628" s="394"/>
      <c r="AW1628" s="153">
        <f t="shared" ca="1" si="30"/>
        <v>33</v>
      </c>
    </row>
    <row r="1629" spans="1:49" ht="45" customHeight="1" outlineLevel="1" x14ac:dyDescent="0.2">
      <c r="A1629" s="245"/>
      <c r="B1629" s="183" t="s">
        <v>55</v>
      </c>
      <c r="C1629" s="136" t="s">
        <v>2531</v>
      </c>
      <c r="E1629" s="175" t="s">
        <v>71</v>
      </c>
      <c r="F1629" s="153" t="s">
        <v>180</v>
      </c>
      <c r="G1629" s="131" t="s">
        <v>181</v>
      </c>
      <c r="H1629" s="175" t="s">
        <v>65</v>
      </c>
      <c r="I1629" s="203" t="s">
        <v>4451</v>
      </c>
      <c r="J1629" s="173">
        <v>1</v>
      </c>
      <c r="K1629" s="327"/>
      <c r="L1629" s="339">
        <v>1</v>
      </c>
      <c r="M1629" s="183">
        <v>1333</v>
      </c>
      <c r="N1629" s="153">
        <v>1994</v>
      </c>
      <c r="P1629" s="163"/>
      <c r="R1629" s="153">
        <v>1990</v>
      </c>
      <c r="S1629" s="183" t="s">
        <v>243</v>
      </c>
      <c r="T1629" s="184"/>
      <c r="U1629" s="189"/>
      <c r="V1629" s="125"/>
      <c r="W1629" s="352" t="s">
        <v>70</v>
      </c>
      <c r="X1629" s="216" t="s">
        <v>64</v>
      </c>
      <c r="Y1629" s="216" t="s">
        <v>65</v>
      </c>
      <c r="Z1629" s="129"/>
      <c r="AA1629" s="214"/>
      <c r="AB1629" s="215"/>
      <c r="AC1629" s="215"/>
      <c r="AD1629" s="153"/>
      <c r="AI1629" s="173"/>
      <c r="AJ1629" s="237">
        <v>35643</v>
      </c>
      <c r="AK1629" s="173">
        <v>1990</v>
      </c>
      <c r="AL1629" s="317" t="s">
        <v>3254</v>
      </c>
      <c r="AQ1629" s="131"/>
      <c r="AU1629" s="317"/>
      <c r="AV1629" s="390"/>
      <c r="AW1629" s="153">
        <f t="shared" ca="1" si="30"/>
        <v>32</v>
      </c>
    </row>
    <row r="1630" spans="1:49" ht="45" customHeight="1" x14ac:dyDescent="0.2">
      <c r="A1630" s="245">
        <v>42706</v>
      </c>
      <c r="B1630" s="183" t="s">
        <v>55</v>
      </c>
      <c r="C1630" s="136" t="s">
        <v>4452</v>
      </c>
      <c r="D1630" s="131" t="s">
        <v>4453</v>
      </c>
      <c r="E1630" s="175" t="s">
        <v>688</v>
      </c>
      <c r="F1630" s="153" t="s">
        <v>689</v>
      </c>
      <c r="G1630" s="131" t="s">
        <v>690</v>
      </c>
      <c r="H1630" s="175" t="s">
        <v>96</v>
      </c>
      <c r="I1630" s="183" t="s">
        <v>4454</v>
      </c>
      <c r="J1630" s="173">
        <v>1</v>
      </c>
      <c r="K1630" s="327"/>
      <c r="L1630" s="339">
        <v>1</v>
      </c>
      <c r="M1630" s="183">
        <v>1334</v>
      </c>
      <c r="N1630" s="153">
        <v>1994</v>
      </c>
      <c r="P1630" s="163"/>
      <c r="R1630" s="153">
        <v>1990</v>
      </c>
      <c r="S1630" s="183" t="s">
        <v>243</v>
      </c>
      <c r="T1630" s="184" t="s">
        <v>1116</v>
      </c>
      <c r="V1630" s="125"/>
      <c r="W1630" s="352" t="s">
        <v>70</v>
      </c>
      <c r="X1630" s="216" t="s">
        <v>99</v>
      </c>
      <c r="Y1630" s="216" t="s">
        <v>221</v>
      </c>
      <c r="Z1630" s="129"/>
      <c r="AA1630" s="214"/>
      <c r="AB1630" s="215"/>
      <c r="AC1630" s="215"/>
      <c r="AD1630" s="153"/>
      <c r="AI1630" s="173"/>
      <c r="AJ1630" s="216">
        <v>44509</v>
      </c>
      <c r="AK1630" s="173">
        <v>2020</v>
      </c>
      <c r="AQ1630" s="131"/>
      <c r="AU1630" s="317"/>
      <c r="AV1630" s="390"/>
      <c r="AW1630" s="153">
        <f t="shared" ca="1" si="30"/>
        <v>32</v>
      </c>
    </row>
    <row r="1631" spans="1:49" ht="45" customHeight="1" x14ac:dyDescent="0.2">
      <c r="A1631" s="245"/>
      <c r="B1631" s="183" t="s">
        <v>55</v>
      </c>
      <c r="C1631" s="136" t="s">
        <v>4455</v>
      </c>
      <c r="D1631" s="131" t="s">
        <v>4456</v>
      </c>
      <c r="E1631" s="175" t="s">
        <v>71</v>
      </c>
      <c r="F1631" s="153" t="s">
        <v>425</v>
      </c>
      <c r="G1631" s="131" t="s">
        <v>4457</v>
      </c>
      <c r="H1631" s="175" t="s">
        <v>65</v>
      </c>
      <c r="I1631" s="183" t="s">
        <v>4458</v>
      </c>
      <c r="J1631" s="173">
        <v>1</v>
      </c>
      <c r="K1631" s="327"/>
      <c r="L1631" s="339">
        <v>1</v>
      </c>
      <c r="M1631" s="183">
        <v>1335</v>
      </c>
      <c r="N1631" s="153">
        <v>1994</v>
      </c>
      <c r="P1631" s="163"/>
      <c r="R1631" s="153">
        <v>1990</v>
      </c>
      <c r="S1631" s="183" t="s">
        <v>243</v>
      </c>
      <c r="T1631" s="184"/>
      <c r="U1631" s="189"/>
      <c r="V1631" s="125"/>
      <c r="W1631" s="352" t="s">
        <v>70</v>
      </c>
      <c r="X1631" s="216" t="s">
        <v>64</v>
      </c>
      <c r="Y1631" s="216" t="s">
        <v>65</v>
      </c>
      <c r="Z1631" s="129"/>
      <c r="AA1631" s="214"/>
      <c r="AB1631" s="215"/>
      <c r="AC1631" s="215"/>
      <c r="AD1631" s="153"/>
      <c r="AI1631" s="173"/>
      <c r="AK1631" s="173"/>
      <c r="AL1631" s="317"/>
      <c r="AQ1631" s="131"/>
      <c r="AU1631" s="317"/>
      <c r="AV1631" s="390"/>
      <c r="AW1631" s="153">
        <f t="shared" ref="AW1631:AW1694" ca="1" si="31">IF(N1631&lt;&gt;0,(YEAR( TODAY())-N1631),(""))</f>
        <v>32</v>
      </c>
    </row>
    <row r="1632" spans="1:49" ht="45" customHeight="1" x14ac:dyDescent="0.2">
      <c r="A1632" s="245"/>
      <c r="B1632" s="183" t="s">
        <v>55</v>
      </c>
      <c r="C1632" s="136" t="s">
        <v>2090</v>
      </c>
      <c r="D1632" s="131" t="s">
        <v>4459</v>
      </c>
      <c r="E1632" s="175" t="s">
        <v>71</v>
      </c>
      <c r="F1632" s="153" t="s">
        <v>91</v>
      </c>
      <c r="G1632" s="131" t="s">
        <v>4026</v>
      </c>
      <c r="H1632" s="175" t="s">
        <v>65</v>
      </c>
      <c r="I1632" s="203" t="s">
        <v>4460</v>
      </c>
      <c r="J1632" s="173">
        <v>1</v>
      </c>
      <c r="K1632" s="327"/>
      <c r="L1632" s="339">
        <v>1</v>
      </c>
      <c r="M1632" s="183">
        <v>1336</v>
      </c>
      <c r="N1632" s="153">
        <v>1994</v>
      </c>
      <c r="P1632" s="163"/>
      <c r="R1632" s="153">
        <v>1990</v>
      </c>
      <c r="S1632" s="183" t="s">
        <v>243</v>
      </c>
      <c r="T1632" s="184"/>
      <c r="U1632" s="189"/>
      <c r="V1632" s="125"/>
      <c r="W1632" s="352" t="s">
        <v>70</v>
      </c>
      <c r="X1632" s="216" t="s">
        <v>64</v>
      </c>
      <c r="Y1632" s="216" t="s">
        <v>65</v>
      </c>
      <c r="Z1632" s="129"/>
      <c r="AA1632" s="214"/>
      <c r="AB1632" s="215"/>
      <c r="AC1632" s="215"/>
      <c r="AD1632" s="153"/>
      <c r="AI1632" s="173"/>
      <c r="AJ1632" s="237">
        <v>40323</v>
      </c>
      <c r="AK1632" s="173">
        <v>2010</v>
      </c>
      <c r="AL1632" s="317"/>
      <c r="AQ1632" s="131"/>
      <c r="AU1632" s="317"/>
      <c r="AV1632" s="390"/>
      <c r="AW1632" s="153">
        <f t="shared" ca="1" si="31"/>
        <v>32</v>
      </c>
    </row>
    <row r="1633" spans="1:49" ht="45" customHeight="1" x14ac:dyDescent="0.2">
      <c r="A1633" s="245"/>
      <c r="B1633" s="183" t="s">
        <v>55</v>
      </c>
      <c r="C1633" s="136" t="s">
        <v>4461</v>
      </c>
      <c r="D1633" s="131" t="s">
        <v>4462</v>
      </c>
      <c r="E1633" s="175" t="s">
        <v>71</v>
      </c>
      <c r="F1633" s="153" t="s">
        <v>180</v>
      </c>
      <c r="G1633" s="131" t="s">
        <v>2413</v>
      </c>
      <c r="H1633" s="175" t="s">
        <v>503</v>
      </c>
      <c r="I1633" s="183" t="s">
        <v>4463</v>
      </c>
      <c r="J1633" s="173">
        <v>1</v>
      </c>
      <c r="K1633" s="327"/>
      <c r="L1633" s="339">
        <v>1</v>
      </c>
      <c r="M1633" s="183">
        <v>1337</v>
      </c>
      <c r="N1633" s="153">
        <v>1994</v>
      </c>
      <c r="P1633" s="163"/>
      <c r="R1633" s="153">
        <v>1990</v>
      </c>
      <c r="S1633" s="183" t="s">
        <v>243</v>
      </c>
      <c r="T1633" s="184"/>
      <c r="U1633" s="189"/>
      <c r="V1633" s="125"/>
      <c r="W1633" s="352" t="s">
        <v>70</v>
      </c>
      <c r="X1633" s="216" t="s">
        <v>499</v>
      </c>
      <c r="Y1633" s="216" t="s">
        <v>506</v>
      </c>
      <c r="Z1633" s="129"/>
      <c r="AA1633" s="214"/>
      <c r="AB1633" s="215"/>
      <c r="AC1633" s="215"/>
      <c r="AD1633" s="153"/>
      <c r="AI1633" s="173"/>
      <c r="AK1633" s="173"/>
      <c r="AL1633" s="317"/>
      <c r="AQ1633" s="131"/>
      <c r="AU1633" s="317"/>
      <c r="AV1633" s="390"/>
      <c r="AW1633" s="153">
        <f t="shared" ca="1" si="31"/>
        <v>32</v>
      </c>
    </row>
    <row r="1634" spans="1:49" ht="45" customHeight="1" x14ac:dyDescent="0.2">
      <c r="A1634" s="245"/>
      <c r="B1634" s="183" t="s">
        <v>68</v>
      </c>
      <c r="I1634" s="183" t="s">
        <v>8058</v>
      </c>
      <c r="J1634" s="173">
        <v>0</v>
      </c>
      <c r="K1634" s="327"/>
      <c r="L1634" s="339">
        <v>1</v>
      </c>
      <c r="M1634" s="183">
        <v>1338</v>
      </c>
      <c r="P1634" s="163"/>
      <c r="R1634" s="153" t="s">
        <v>68</v>
      </c>
      <c r="S1634" s="183" t="s">
        <v>68</v>
      </c>
      <c r="T1634" s="184"/>
      <c r="U1634" s="189"/>
      <c r="V1634" s="125"/>
      <c r="W1634" s="255" t="s">
        <v>70</v>
      </c>
      <c r="X1634" s="216"/>
      <c r="Y1634" s="216"/>
      <c r="Z1634" s="129"/>
      <c r="AA1634" s="214"/>
      <c r="AB1634" s="215"/>
      <c r="AC1634" s="215"/>
      <c r="AD1634" s="153"/>
      <c r="AI1634" s="173"/>
      <c r="AJ1634" s="189"/>
      <c r="AK1634" s="173"/>
      <c r="AL1634" s="317"/>
      <c r="AQ1634" s="131"/>
      <c r="AU1634" s="317"/>
      <c r="AV1634" s="390"/>
      <c r="AW1634" s="153" t="str">
        <f t="shared" ca="1" si="31"/>
        <v/>
      </c>
    </row>
    <row r="1635" spans="1:49" ht="45" customHeight="1" outlineLevel="1" x14ac:dyDescent="0.2">
      <c r="A1635" s="245">
        <v>40562</v>
      </c>
      <c r="B1635" s="183" t="s">
        <v>55</v>
      </c>
      <c r="C1635" s="136" t="s">
        <v>3586</v>
      </c>
      <c r="D1635" s="131" t="s">
        <v>4464</v>
      </c>
      <c r="G1635" s="131" t="s">
        <v>3696</v>
      </c>
      <c r="H1635" s="175" t="s">
        <v>503</v>
      </c>
      <c r="I1635" s="183" t="s">
        <v>4465</v>
      </c>
      <c r="J1635" s="173">
        <v>1</v>
      </c>
      <c r="K1635" s="327"/>
      <c r="L1635" s="339">
        <v>1</v>
      </c>
      <c r="M1635" s="183">
        <v>1339</v>
      </c>
      <c r="N1635" s="153">
        <v>1994</v>
      </c>
      <c r="P1635" s="163"/>
      <c r="R1635" s="153">
        <v>1990</v>
      </c>
      <c r="S1635" s="183" t="s">
        <v>243</v>
      </c>
      <c r="T1635" s="184" t="s">
        <v>1116</v>
      </c>
      <c r="V1635" s="125"/>
      <c r="W1635" s="352" t="s">
        <v>70</v>
      </c>
      <c r="X1635" s="216" t="s">
        <v>499</v>
      </c>
      <c r="Y1635" s="216" t="s">
        <v>506</v>
      </c>
      <c r="Z1635" s="129"/>
      <c r="AA1635" s="214"/>
      <c r="AB1635" s="215"/>
      <c r="AC1635" s="215"/>
      <c r="AD1635" s="153"/>
      <c r="AI1635" s="173"/>
      <c r="AJ1635" s="216">
        <v>44448</v>
      </c>
      <c r="AK1635" s="173">
        <v>2020</v>
      </c>
      <c r="AL1635" s="317"/>
      <c r="AQ1635" s="131"/>
      <c r="AU1635" s="317"/>
      <c r="AV1635" s="390"/>
      <c r="AW1635" s="153">
        <f t="shared" ca="1" si="31"/>
        <v>32</v>
      </c>
    </row>
    <row r="1636" spans="1:49" ht="45" customHeight="1" x14ac:dyDescent="0.2">
      <c r="A1636" s="245"/>
      <c r="B1636" s="183" t="s">
        <v>55</v>
      </c>
      <c r="C1636" s="136" t="s">
        <v>4466</v>
      </c>
      <c r="D1636" s="131" t="s">
        <v>4467</v>
      </c>
      <c r="E1636" s="175" t="s">
        <v>71</v>
      </c>
      <c r="F1636" s="153" t="s">
        <v>91</v>
      </c>
      <c r="G1636" s="131" t="s">
        <v>1169</v>
      </c>
      <c r="H1636" s="175" t="s">
        <v>3615</v>
      </c>
      <c r="I1636" s="183" t="s">
        <v>4468</v>
      </c>
      <c r="J1636" s="173">
        <v>1</v>
      </c>
      <c r="K1636" s="327"/>
      <c r="L1636" s="339">
        <v>1</v>
      </c>
      <c r="M1636" s="183">
        <v>1340</v>
      </c>
      <c r="N1636" s="153">
        <v>1994</v>
      </c>
      <c r="P1636" s="163"/>
      <c r="R1636" s="153">
        <v>1990</v>
      </c>
      <c r="S1636" s="183" t="s">
        <v>243</v>
      </c>
      <c r="T1636" s="184"/>
      <c r="U1636" s="189"/>
      <c r="V1636" s="125"/>
      <c r="W1636" s="352" t="s">
        <v>70</v>
      </c>
      <c r="X1636" s="216" t="s">
        <v>64</v>
      </c>
      <c r="Y1636" s="216" t="s">
        <v>76</v>
      </c>
      <c r="Z1636" s="129" t="s">
        <v>66</v>
      </c>
      <c r="AA1636" s="214"/>
      <c r="AB1636" s="215"/>
      <c r="AC1636" s="215"/>
      <c r="AD1636" s="153"/>
      <c r="AI1636" s="173"/>
      <c r="AJ1636" s="216">
        <v>42681</v>
      </c>
      <c r="AK1636" s="173">
        <v>2010</v>
      </c>
      <c r="AL1636" s="317"/>
      <c r="AQ1636" s="131"/>
      <c r="AU1636" s="317"/>
      <c r="AV1636" s="390"/>
      <c r="AW1636" s="153">
        <f t="shared" ca="1" si="31"/>
        <v>32</v>
      </c>
    </row>
    <row r="1637" spans="1:49" ht="45" customHeight="1" x14ac:dyDescent="0.2">
      <c r="A1637" s="245"/>
      <c r="B1637" s="183" t="s">
        <v>55</v>
      </c>
      <c r="C1637" s="136" t="s">
        <v>7878</v>
      </c>
      <c r="D1637" s="131" t="s">
        <v>4469</v>
      </c>
      <c r="E1637" s="175" t="s">
        <v>91</v>
      </c>
      <c r="F1637" s="153" t="s">
        <v>187</v>
      </c>
      <c r="G1637" s="131" t="s">
        <v>1320</v>
      </c>
      <c r="H1637" s="175" t="s">
        <v>76</v>
      </c>
      <c r="I1637" s="183" t="s">
        <v>4470</v>
      </c>
      <c r="J1637" s="173">
        <v>1</v>
      </c>
      <c r="K1637" s="326" t="s">
        <v>61</v>
      </c>
      <c r="L1637" s="339">
        <v>1</v>
      </c>
      <c r="M1637" s="183">
        <v>1341</v>
      </c>
      <c r="N1637" s="153">
        <v>1994</v>
      </c>
      <c r="P1637" s="163"/>
      <c r="R1637" s="153">
        <v>1990</v>
      </c>
      <c r="S1637" s="183" t="s">
        <v>62</v>
      </c>
      <c r="T1637" s="184"/>
      <c r="U1637" s="189"/>
      <c r="V1637" s="125"/>
      <c r="W1637" s="255" t="s">
        <v>4471</v>
      </c>
      <c r="X1637" s="216" t="s">
        <v>64</v>
      </c>
      <c r="Y1637" s="216" t="s">
        <v>76</v>
      </c>
      <c r="Z1637" s="129"/>
      <c r="AA1637" s="214">
        <v>35779</v>
      </c>
      <c r="AB1637" s="215">
        <v>35779</v>
      </c>
      <c r="AC1637" s="215">
        <v>35779</v>
      </c>
      <c r="AD1637" s="216"/>
      <c r="AE1637" s="173">
        <v>1996</v>
      </c>
      <c r="AF1637" s="173">
        <v>10</v>
      </c>
      <c r="AG1637" s="173">
        <v>1997</v>
      </c>
      <c r="AH1637" s="173">
        <v>1990</v>
      </c>
      <c r="AI1637" s="173"/>
      <c r="AJ1637" s="189"/>
      <c r="AK1637" s="173"/>
      <c r="AL1637" s="317" t="s">
        <v>4472</v>
      </c>
      <c r="AM1637" s="175" t="s">
        <v>61</v>
      </c>
      <c r="AO1637" s="153" t="s">
        <v>81</v>
      </c>
      <c r="AQ1637" s="131"/>
      <c r="AU1637" s="317" t="s">
        <v>4473</v>
      </c>
      <c r="AV1637" s="390"/>
      <c r="AW1637" s="153">
        <f t="shared" ca="1" si="31"/>
        <v>32</v>
      </c>
    </row>
    <row r="1638" spans="1:49" ht="45" customHeight="1" x14ac:dyDescent="0.2">
      <c r="A1638" s="245"/>
      <c r="B1638" s="183" t="s">
        <v>55</v>
      </c>
      <c r="D1638" s="131" t="s">
        <v>4474</v>
      </c>
      <c r="E1638" s="175" t="s">
        <v>91</v>
      </c>
      <c r="F1638" s="153" t="s">
        <v>187</v>
      </c>
      <c r="G1638" s="131" t="s">
        <v>3189</v>
      </c>
      <c r="H1638" s="335" t="s">
        <v>292</v>
      </c>
      <c r="I1638" s="183" t="s">
        <v>4475</v>
      </c>
      <c r="J1638" s="173">
        <v>1</v>
      </c>
      <c r="K1638" s="326" t="s">
        <v>61</v>
      </c>
      <c r="L1638" s="339">
        <v>1</v>
      </c>
      <c r="M1638" s="183">
        <v>1342</v>
      </c>
      <c r="N1638" s="153">
        <v>1994</v>
      </c>
      <c r="P1638" s="163"/>
      <c r="R1638" s="153">
        <v>1990</v>
      </c>
      <c r="S1638" s="183" t="s">
        <v>62</v>
      </c>
      <c r="T1638" s="184"/>
      <c r="U1638" s="189"/>
      <c r="V1638" s="125"/>
      <c r="W1638" s="352" t="s">
        <v>4476</v>
      </c>
      <c r="X1638" s="216" t="s">
        <v>64</v>
      </c>
      <c r="Y1638" s="216" t="s">
        <v>292</v>
      </c>
      <c r="Z1638" s="129"/>
      <c r="AA1638" s="214">
        <v>37669</v>
      </c>
      <c r="AB1638" s="215">
        <v>37669</v>
      </c>
      <c r="AC1638" s="215">
        <v>37669</v>
      </c>
      <c r="AD1638" s="216"/>
      <c r="AE1638" s="173">
        <v>1994</v>
      </c>
      <c r="AF1638" s="173">
        <v>7</v>
      </c>
      <c r="AG1638" s="173">
        <v>2003</v>
      </c>
      <c r="AH1638" s="173">
        <v>2000</v>
      </c>
      <c r="AI1638" s="173"/>
      <c r="AJ1638" s="189"/>
      <c r="AK1638" s="173"/>
      <c r="AL1638" s="321" t="s">
        <v>4477</v>
      </c>
      <c r="AM1638" s="175" t="s">
        <v>61</v>
      </c>
      <c r="AO1638" s="153" t="s">
        <v>61</v>
      </c>
      <c r="AQ1638" s="131"/>
      <c r="AR1638" s="175" t="s">
        <v>112</v>
      </c>
      <c r="AU1638" s="317" t="s">
        <v>4478</v>
      </c>
      <c r="AV1638" s="390"/>
      <c r="AW1638" s="153">
        <f t="shared" ca="1" si="31"/>
        <v>32</v>
      </c>
    </row>
    <row r="1639" spans="1:49" ht="45" customHeight="1" outlineLevel="1" x14ac:dyDescent="0.2">
      <c r="A1639" s="245"/>
      <c r="B1639" s="183" t="s">
        <v>55</v>
      </c>
      <c r="C1639" s="136" t="s">
        <v>4461</v>
      </c>
      <c r="D1639" s="131" t="s">
        <v>4479</v>
      </c>
      <c r="E1639" s="175" t="s">
        <v>71</v>
      </c>
      <c r="F1639" s="153" t="s">
        <v>180</v>
      </c>
      <c r="G1639" s="131" t="s">
        <v>780</v>
      </c>
      <c r="H1639" s="175" t="s">
        <v>189</v>
      </c>
      <c r="I1639" s="183" t="s">
        <v>4480</v>
      </c>
      <c r="J1639" s="173">
        <v>1</v>
      </c>
      <c r="K1639" s="326"/>
      <c r="L1639" s="339">
        <v>1</v>
      </c>
      <c r="M1639" s="183">
        <v>1343</v>
      </c>
      <c r="N1639" s="153">
        <v>1995</v>
      </c>
      <c r="O1639" s="216">
        <v>34701</v>
      </c>
      <c r="P1639" s="163" t="s">
        <v>4481</v>
      </c>
      <c r="R1639" s="153">
        <v>1990</v>
      </c>
      <c r="S1639" s="183" t="s">
        <v>243</v>
      </c>
      <c r="T1639" s="184"/>
      <c r="U1639" s="189"/>
      <c r="V1639" s="125"/>
      <c r="W1639" s="352" t="s">
        <v>70</v>
      </c>
      <c r="X1639" s="216" t="s">
        <v>64</v>
      </c>
      <c r="Y1639" s="216" t="s">
        <v>189</v>
      </c>
      <c r="Z1639" s="129"/>
      <c r="AA1639" s="214"/>
      <c r="AB1639" s="215"/>
      <c r="AC1639" s="215"/>
      <c r="AD1639" s="216"/>
      <c r="AI1639" s="173"/>
      <c r="AK1639" s="173"/>
      <c r="AL1639" s="317"/>
      <c r="AQ1639" s="131"/>
      <c r="AU1639" s="317"/>
      <c r="AV1639" s="390"/>
      <c r="AW1639" s="153">
        <f t="shared" ca="1" si="31"/>
        <v>31</v>
      </c>
    </row>
    <row r="1640" spans="1:49" ht="45" customHeight="1" x14ac:dyDescent="0.2">
      <c r="A1640" s="245">
        <v>45051</v>
      </c>
      <c r="B1640" s="183" t="s">
        <v>55</v>
      </c>
      <c r="C1640" s="136" t="s">
        <v>3982</v>
      </c>
      <c r="D1640" s="131" t="s">
        <v>4482</v>
      </c>
      <c r="E1640" s="175" t="s">
        <v>91</v>
      </c>
      <c r="F1640" s="153" t="s">
        <v>92</v>
      </c>
      <c r="G1640" s="131" t="s">
        <v>1049</v>
      </c>
      <c r="H1640" s="175" t="s">
        <v>292</v>
      </c>
      <c r="I1640" s="183" t="s">
        <v>4483</v>
      </c>
      <c r="J1640" s="173">
        <v>1</v>
      </c>
      <c r="K1640" s="326"/>
      <c r="L1640" s="339">
        <v>1</v>
      </c>
      <c r="M1640" s="183">
        <v>1344</v>
      </c>
      <c r="N1640" s="153">
        <v>1995</v>
      </c>
      <c r="O1640" s="216">
        <v>34576</v>
      </c>
      <c r="P1640" s="163" t="s">
        <v>4484</v>
      </c>
      <c r="R1640" s="153">
        <v>1990</v>
      </c>
      <c r="S1640" s="183" t="s">
        <v>243</v>
      </c>
      <c r="T1640" s="184" t="s">
        <v>1116</v>
      </c>
      <c r="U1640" s="216">
        <v>45642</v>
      </c>
      <c r="V1640" s="125"/>
      <c r="W1640" s="255" t="s">
        <v>70</v>
      </c>
      <c r="X1640" s="216" t="s">
        <v>64</v>
      </c>
      <c r="Y1640" s="216" t="s">
        <v>292</v>
      </c>
      <c r="Z1640" s="129"/>
      <c r="AA1640" s="214"/>
      <c r="AB1640" s="215"/>
      <c r="AC1640" s="215"/>
      <c r="AD1640" s="216"/>
      <c r="AI1640" s="173"/>
      <c r="AJ1640" s="216">
        <v>45642</v>
      </c>
      <c r="AK1640" s="173">
        <v>2020</v>
      </c>
      <c r="AL1640" s="317" t="s">
        <v>7682</v>
      </c>
      <c r="AQ1640" s="131"/>
      <c r="AU1640" s="317"/>
      <c r="AV1640" s="390"/>
      <c r="AW1640" s="153">
        <f t="shared" ca="1" si="31"/>
        <v>31</v>
      </c>
    </row>
    <row r="1641" spans="1:49" ht="45" customHeight="1" outlineLevel="1" x14ac:dyDescent="0.2">
      <c r="A1641" s="307">
        <v>44128</v>
      </c>
      <c r="B1641" s="183" t="s">
        <v>55</v>
      </c>
      <c r="C1641" s="141" t="s">
        <v>4485</v>
      </c>
      <c r="D1641" s="155" t="s">
        <v>4486</v>
      </c>
      <c r="E1641" s="175" t="s">
        <v>91</v>
      </c>
      <c r="F1641" s="153" t="s">
        <v>187</v>
      </c>
      <c r="G1641" s="131" t="s">
        <v>2920</v>
      </c>
      <c r="H1641" s="175" t="s">
        <v>65</v>
      </c>
      <c r="I1641" s="183" t="s">
        <v>4487</v>
      </c>
      <c r="J1641" s="173">
        <v>1</v>
      </c>
      <c r="K1641" s="330"/>
      <c r="L1641" s="339">
        <v>1</v>
      </c>
      <c r="M1641" s="183">
        <v>1345</v>
      </c>
      <c r="N1641" s="153">
        <v>1995</v>
      </c>
      <c r="P1641" s="163"/>
      <c r="R1641" s="153">
        <v>1990</v>
      </c>
      <c r="S1641" s="183" t="s">
        <v>243</v>
      </c>
      <c r="T1641" s="184" t="s">
        <v>1116</v>
      </c>
      <c r="V1641" s="125"/>
      <c r="W1641" s="352" t="s">
        <v>70</v>
      </c>
      <c r="X1641" s="216" t="s">
        <v>64</v>
      </c>
      <c r="Y1641" s="216" t="s">
        <v>65</v>
      </c>
      <c r="Z1641" s="129"/>
      <c r="AA1641" s="224"/>
      <c r="AB1641" s="225"/>
      <c r="AC1641" s="225"/>
      <c r="AD1641" s="226"/>
      <c r="AE1641" s="227"/>
      <c r="AG1641" s="227"/>
      <c r="AH1641" s="227"/>
      <c r="AI1641" s="227"/>
      <c r="AJ1641" s="226">
        <v>44454</v>
      </c>
      <c r="AK1641" s="227">
        <v>2020</v>
      </c>
      <c r="AL1641" s="317"/>
      <c r="AO1641" s="167"/>
      <c r="AP1641" s="167"/>
      <c r="AQ1641" s="155"/>
      <c r="AR1641" s="234"/>
      <c r="AS1641" s="167"/>
      <c r="AT1641" s="167"/>
      <c r="AU1641" s="322"/>
      <c r="AV1641" s="394"/>
      <c r="AW1641" s="153">
        <f t="shared" ca="1" si="31"/>
        <v>31</v>
      </c>
    </row>
    <row r="1642" spans="1:49" ht="45" customHeight="1" outlineLevel="1" x14ac:dyDescent="0.2">
      <c r="A1642" s="245">
        <v>43384</v>
      </c>
      <c r="B1642" s="183" t="s">
        <v>198</v>
      </c>
      <c r="C1642" s="136" t="s">
        <v>4488</v>
      </c>
      <c r="D1642" s="131" t="s">
        <v>4489</v>
      </c>
      <c r="E1642" s="175" t="s">
        <v>688</v>
      </c>
      <c r="F1642" s="153" t="s">
        <v>2430</v>
      </c>
      <c r="G1642" s="131" t="s">
        <v>4490</v>
      </c>
      <c r="H1642" s="175" t="s">
        <v>189</v>
      </c>
      <c r="I1642" s="183" t="s">
        <v>4491</v>
      </c>
      <c r="J1642" s="173">
        <v>1</v>
      </c>
      <c r="K1642" s="327"/>
      <c r="L1642" s="339">
        <v>1</v>
      </c>
      <c r="M1642" s="183">
        <v>1346</v>
      </c>
      <c r="N1642" s="153">
        <v>1995</v>
      </c>
      <c r="P1642" s="163"/>
      <c r="R1642" s="153">
        <v>1990</v>
      </c>
      <c r="S1642" s="183" t="s">
        <v>288</v>
      </c>
      <c r="T1642" s="184"/>
      <c r="U1642" s="189"/>
      <c r="V1642" s="125"/>
      <c r="W1642" s="255" t="s">
        <v>70</v>
      </c>
      <c r="X1642" s="216" t="s">
        <v>64</v>
      </c>
      <c r="Y1642" s="216" t="s">
        <v>189</v>
      </c>
      <c r="Z1642" s="129"/>
      <c r="AA1642" s="175"/>
      <c r="AB1642" s="153"/>
      <c r="AC1642" s="153"/>
      <c r="AD1642" s="153"/>
      <c r="AI1642" s="173"/>
      <c r="AJ1642" s="189"/>
      <c r="AK1642" s="173"/>
      <c r="AL1642" s="317"/>
      <c r="AQ1642" s="131"/>
      <c r="AU1642" s="317" t="s">
        <v>4337</v>
      </c>
      <c r="AV1642" s="390"/>
      <c r="AW1642" s="153">
        <f t="shared" ca="1" si="31"/>
        <v>31</v>
      </c>
    </row>
    <row r="1643" spans="1:49" ht="45" customHeight="1" x14ac:dyDescent="0.2">
      <c r="A1643" s="245"/>
      <c r="B1643" s="183" t="s">
        <v>198</v>
      </c>
      <c r="C1643" s="140" t="s">
        <v>4492</v>
      </c>
      <c r="D1643" s="166" t="s">
        <v>4493</v>
      </c>
      <c r="E1643" s="175" t="s">
        <v>71</v>
      </c>
      <c r="F1643" s="153" t="s">
        <v>425</v>
      </c>
      <c r="G1643" s="131" t="s">
        <v>4494</v>
      </c>
      <c r="H1643" s="175" t="s">
        <v>503</v>
      </c>
      <c r="I1643" s="183" t="s">
        <v>4495</v>
      </c>
      <c r="J1643" s="173">
        <v>1</v>
      </c>
      <c r="K1643" s="327"/>
      <c r="L1643" s="339">
        <v>1</v>
      </c>
      <c r="M1643" s="183">
        <v>1347</v>
      </c>
      <c r="N1643" s="153">
        <v>1995</v>
      </c>
      <c r="P1643" s="163"/>
      <c r="R1643" s="153">
        <v>1990</v>
      </c>
      <c r="S1643" s="183" t="s">
        <v>288</v>
      </c>
      <c r="T1643" s="184"/>
      <c r="U1643" s="189"/>
      <c r="V1643" s="125"/>
      <c r="W1643" s="255" t="s">
        <v>70</v>
      </c>
      <c r="X1643" s="216" t="s">
        <v>499</v>
      </c>
      <c r="Y1643" s="216" t="s">
        <v>506</v>
      </c>
      <c r="Z1643" s="129"/>
      <c r="AA1643" s="175"/>
      <c r="AB1643" s="153"/>
      <c r="AC1643" s="153"/>
      <c r="AD1643" s="153"/>
      <c r="AI1643" s="173"/>
      <c r="AJ1643" s="189"/>
      <c r="AK1643" s="173"/>
      <c r="AL1643" s="317"/>
      <c r="AQ1643" s="131"/>
      <c r="AU1643" s="317"/>
      <c r="AV1643" s="390"/>
      <c r="AW1643" s="153">
        <f t="shared" ca="1" si="31"/>
        <v>31</v>
      </c>
    </row>
    <row r="1644" spans="1:49" ht="45" customHeight="1" x14ac:dyDescent="0.2">
      <c r="A1644" s="245"/>
      <c r="B1644" s="183" t="s">
        <v>55</v>
      </c>
      <c r="E1644" s="175" t="s">
        <v>91</v>
      </c>
      <c r="F1644" s="153" t="s">
        <v>698</v>
      </c>
      <c r="G1644" s="131" t="s">
        <v>699</v>
      </c>
      <c r="H1644" s="175" t="s">
        <v>76</v>
      </c>
      <c r="I1644" s="183" t="s">
        <v>4496</v>
      </c>
      <c r="J1644" s="173">
        <v>1</v>
      </c>
      <c r="K1644" s="326" t="s">
        <v>61</v>
      </c>
      <c r="L1644" s="339">
        <v>1</v>
      </c>
      <c r="M1644" s="183">
        <v>1348</v>
      </c>
      <c r="N1644" s="153">
        <v>1995</v>
      </c>
      <c r="P1644" s="163"/>
      <c r="R1644" s="153">
        <v>1990</v>
      </c>
      <c r="S1644" s="183" t="s">
        <v>62</v>
      </c>
      <c r="T1644" s="184"/>
      <c r="U1644" s="189"/>
      <c r="V1644" s="125"/>
      <c r="W1644" s="352" t="s">
        <v>4497</v>
      </c>
      <c r="X1644" s="216" t="s">
        <v>64</v>
      </c>
      <c r="Y1644" s="216" t="s">
        <v>76</v>
      </c>
      <c r="Z1644" s="129"/>
      <c r="AA1644" s="214">
        <v>35972</v>
      </c>
      <c r="AB1644" s="215">
        <v>35972</v>
      </c>
      <c r="AC1644" s="215">
        <v>35972</v>
      </c>
      <c r="AD1644" s="216"/>
      <c r="AE1644" s="173">
        <v>1996</v>
      </c>
      <c r="AF1644" s="173">
        <v>10</v>
      </c>
      <c r="AG1644" s="173">
        <v>1998</v>
      </c>
      <c r="AH1644" s="173">
        <v>1990</v>
      </c>
      <c r="AI1644" s="173"/>
      <c r="AJ1644" s="189"/>
      <c r="AK1644" s="173"/>
      <c r="AL1644" s="317"/>
      <c r="AM1644" s="175" t="s">
        <v>61</v>
      </c>
      <c r="AN1644" s="153" t="s">
        <v>81</v>
      </c>
      <c r="AO1644" s="153" t="s">
        <v>56</v>
      </c>
      <c r="AP1644" s="153" t="s">
        <v>81</v>
      </c>
      <c r="AQ1644" s="131" t="s">
        <v>81</v>
      </c>
      <c r="AU1644" s="317"/>
      <c r="AV1644" s="390"/>
      <c r="AW1644" s="153">
        <f t="shared" ca="1" si="31"/>
        <v>31</v>
      </c>
    </row>
    <row r="1645" spans="1:49" s="10" customFormat="1" ht="45" customHeight="1" outlineLevel="1" x14ac:dyDescent="0.2">
      <c r="A1645" s="245"/>
      <c r="B1645" s="183" t="s">
        <v>55</v>
      </c>
      <c r="C1645" s="136"/>
      <c r="D1645" s="131" t="s">
        <v>4498</v>
      </c>
      <c r="E1645" s="175" t="s">
        <v>91</v>
      </c>
      <c r="F1645" s="153" t="s">
        <v>698</v>
      </c>
      <c r="G1645" s="131" t="s">
        <v>699</v>
      </c>
      <c r="H1645" s="175" t="s">
        <v>65</v>
      </c>
      <c r="I1645" s="183" t="s">
        <v>4499</v>
      </c>
      <c r="J1645" s="173">
        <v>1</v>
      </c>
      <c r="K1645" s="326" t="s">
        <v>61</v>
      </c>
      <c r="L1645" s="339">
        <v>1</v>
      </c>
      <c r="M1645" s="183">
        <v>1349</v>
      </c>
      <c r="N1645" s="153">
        <v>1995</v>
      </c>
      <c r="O1645" s="216"/>
      <c r="P1645" s="163"/>
      <c r="Q1645" s="216"/>
      <c r="R1645" s="153">
        <v>1990</v>
      </c>
      <c r="S1645" s="183" t="s">
        <v>62</v>
      </c>
      <c r="T1645" s="184"/>
      <c r="U1645" s="189"/>
      <c r="V1645" s="125"/>
      <c r="W1645" s="352" t="s">
        <v>4500</v>
      </c>
      <c r="X1645" s="216" t="s">
        <v>64</v>
      </c>
      <c r="Y1645" s="216" t="s">
        <v>65</v>
      </c>
      <c r="Z1645" s="129"/>
      <c r="AA1645" s="214"/>
      <c r="AB1645" s="215">
        <v>41926</v>
      </c>
      <c r="AC1645" s="215">
        <v>41926</v>
      </c>
      <c r="AD1645" s="216"/>
      <c r="AE1645" s="173">
        <v>1997</v>
      </c>
      <c r="AF1645" s="173">
        <v>12</v>
      </c>
      <c r="AG1645" s="173">
        <v>2014</v>
      </c>
      <c r="AH1645" s="173">
        <v>2010</v>
      </c>
      <c r="AI1645" s="173"/>
      <c r="AJ1645" s="189"/>
      <c r="AK1645" s="173"/>
      <c r="AL1645" s="368" t="s">
        <v>4501</v>
      </c>
      <c r="AM1645" s="175"/>
      <c r="AN1645" s="153"/>
      <c r="AO1645" s="153"/>
      <c r="AP1645" s="153"/>
      <c r="AQ1645" s="131"/>
      <c r="AR1645" s="175" t="s">
        <v>81</v>
      </c>
      <c r="AS1645" s="153"/>
      <c r="AT1645" s="153">
        <v>2021</v>
      </c>
      <c r="AU1645" s="317" t="s">
        <v>7858</v>
      </c>
      <c r="AV1645" s="390"/>
      <c r="AW1645" s="153">
        <f t="shared" ca="1" si="31"/>
        <v>31</v>
      </c>
    </row>
    <row r="1646" spans="1:49" s="10" customFormat="1" ht="45" customHeight="1" x14ac:dyDescent="0.2">
      <c r="A1646" s="307"/>
      <c r="B1646" s="183" t="s">
        <v>55</v>
      </c>
      <c r="C1646" s="141" t="s">
        <v>4293</v>
      </c>
      <c r="D1646" s="155" t="s">
        <v>4502</v>
      </c>
      <c r="E1646" s="175" t="s">
        <v>91</v>
      </c>
      <c r="F1646" s="153" t="s">
        <v>187</v>
      </c>
      <c r="G1646" s="131" t="s">
        <v>4503</v>
      </c>
      <c r="H1646" s="175" t="s">
        <v>292</v>
      </c>
      <c r="I1646" s="183" t="s">
        <v>4504</v>
      </c>
      <c r="J1646" s="173">
        <v>1</v>
      </c>
      <c r="K1646" s="330"/>
      <c r="L1646" s="339">
        <v>1</v>
      </c>
      <c r="M1646" s="183">
        <v>1350</v>
      </c>
      <c r="N1646" s="153">
        <v>1995</v>
      </c>
      <c r="O1646" s="216"/>
      <c r="P1646" s="163"/>
      <c r="Q1646" s="216"/>
      <c r="R1646" s="153">
        <v>1990</v>
      </c>
      <c r="S1646" s="183" t="s">
        <v>243</v>
      </c>
      <c r="T1646" s="184"/>
      <c r="U1646" s="189"/>
      <c r="V1646" s="125"/>
      <c r="W1646" s="352" t="s">
        <v>70</v>
      </c>
      <c r="X1646" s="216" t="s">
        <v>64</v>
      </c>
      <c r="Y1646" s="216" t="s">
        <v>292</v>
      </c>
      <c r="Z1646" s="129"/>
      <c r="AA1646" s="224"/>
      <c r="AB1646" s="225"/>
      <c r="AC1646" s="225"/>
      <c r="AD1646" s="226"/>
      <c r="AE1646" s="227"/>
      <c r="AF1646" s="173"/>
      <c r="AG1646" s="227"/>
      <c r="AH1646" s="227"/>
      <c r="AI1646" s="227"/>
      <c r="AJ1646" s="216">
        <v>42326</v>
      </c>
      <c r="AK1646" s="173">
        <v>2010</v>
      </c>
      <c r="AL1646" s="317"/>
      <c r="AM1646" s="175"/>
      <c r="AN1646" s="153"/>
      <c r="AO1646" s="167"/>
      <c r="AP1646" s="167"/>
      <c r="AQ1646" s="155"/>
      <c r="AR1646" s="234"/>
      <c r="AS1646" s="167"/>
      <c r="AT1646" s="167"/>
      <c r="AU1646" s="322"/>
      <c r="AV1646" s="394"/>
      <c r="AW1646" s="153">
        <f t="shared" ca="1" si="31"/>
        <v>31</v>
      </c>
    </row>
    <row r="1647" spans="1:49" s="10" customFormat="1" ht="45" customHeight="1" outlineLevel="1" x14ac:dyDescent="0.2">
      <c r="A1647" s="245"/>
      <c r="B1647" s="183" t="s">
        <v>55</v>
      </c>
      <c r="C1647" s="136" t="s">
        <v>4505</v>
      </c>
      <c r="D1647" s="131" t="s">
        <v>4506</v>
      </c>
      <c r="E1647" s="175" t="s">
        <v>71</v>
      </c>
      <c r="F1647" s="153" t="s">
        <v>72</v>
      </c>
      <c r="G1647" s="131" t="s">
        <v>77</v>
      </c>
      <c r="H1647" s="175" t="s">
        <v>189</v>
      </c>
      <c r="I1647" s="183" t="s">
        <v>4507</v>
      </c>
      <c r="J1647" s="173">
        <v>1</v>
      </c>
      <c r="K1647" s="326" t="s">
        <v>61</v>
      </c>
      <c r="L1647" s="339">
        <v>1</v>
      </c>
      <c r="M1647" s="183">
        <v>1351</v>
      </c>
      <c r="N1647" s="153">
        <v>1995</v>
      </c>
      <c r="O1647" s="216"/>
      <c r="P1647" s="163"/>
      <c r="Q1647" s="216"/>
      <c r="R1647" s="153">
        <v>1990</v>
      </c>
      <c r="S1647" s="183" t="s">
        <v>4342</v>
      </c>
      <c r="T1647" s="184"/>
      <c r="U1647" s="189"/>
      <c r="V1647" s="125"/>
      <c r="W1647" s="352" t="s">
        <v>4508</v>
      </c>
      <c r="X1647" s="216" t="s">
        <v>64</v>
      </c>
      <c r="Y1647" s="216" t="s">
        <v>189</v>
      </c>
      <c r="Z1647" s="129"/>
      <c r="AA1647" s="175"/>
      <c r="AB1647" s="216">
        <v>44755</v>
      </c>
      <c r="AC1647" s="153"/>
      <c r="AD1647" s="153"/>
      <c r="AE1647" s="173">
        <v>2000</v>
      </c>
      <c r="AF1647" s="173">
        <v>22</v>
      </c>
      <c r="AG1647" s="173">
        <v>2022</v>
      </c>
      <c r="AH1647" s="173"/>
      <c r="AI1647" s="173"/>
      <c r="AJ1647" s="189"/>
      <c r="AK1647" s="173"/>
      <c r="AL1647" s="317" t="s">
        <v>4509</v>
      </c>
      <c r="AM1647" s="175" t="s">
        <v>90</v>
      </c>
      <c r="AN1647" s="153"/>
      <c r="AO1647" s="153"/>
      <c r="AP1647" s="153"/>
      <c r="AQ1647" s="131"/>
      <c r="AR1647" s="175"/>
      <c r="AS1647" s="153"/>
      <c r="AT1647" s="153"/>
      <c r="AU1647" s="317"/>
      <c r="AV1647" s="390"/>
      <c r="AW1647" s="153">
        <f t="shared" ca="1" si="31"/>
        <v>31</v>
      </c>
    </row>
    <row r="1648" spans="1:49" s="10" customFormat="1" ht="45" customHeight="1" outlineLevel="1" x14ac:dyDescent="0.2">
      <c r="A1648" s="245">
        <v>45259</v>
      </c>
      <c r="B1648" s="183" t="s">
        <v>198</v>
      </c>
      <c r="C1648" s="136" t="s">
        <v>4510</v>
      </c>
      <c r="D1648" s="131" t="s">
        <v>4511</v>
      </c>
      <c r="E1648" s="175" t="s">
        <v>71</v>
      </c>
      <c r="F1648" s="153" t="s">
        <v>351</v>
      </c>
      <c r="G1648" s="131" t="s">
        <v>4512</v>
      </c>
      <c r="H1648" s="175" t="s">
        <v>4347</v>
      </c>
      <c r="I1648" s="183" t="s">
        <v>4513</v>
      </c>
      <c r="J1648" s="173">
        <v>1</v>
      </c>
      <c r="K1648" s="327"/>
      <c r="L1648" s="339">
        <v>1</v>
      </c>
      <c r="M1648" s="183">
        <v>1352</v>
      </c>
      <c r="N1648" s="153">
        <v>1995</v>
      </c>
      <c r="O1648" s="216">
        <v>33655</v>
      </c>
      <c r="P1648" s="163" t="s">
        <v>4514</v>
      </c>
      <c r="Q1648" s="216">
        <v>34796</v>
      </c>
      <c r="R1648" s="153">
        <v>1990</v>
      </c>
      <c r="S1648" s="183" t="s">
        <v>288</v>
      </c>
      <c r="T1648" s="184"/>
      <c r="U1648" s="189"/>
      <c r="V1648" s="125"/>
      <c r="W1648" s="255" t="s">
        <v>70</v>
      </c>
      <c r="X1648" s="216" t="s">
        <v>64</v>
      </c>
      <c r="Y1648" s="216" t="s">
        <v>4347</v>
      </c>
      <c r="Z1648" s="129"/>
      <c r="AA1648" s="175"/>
      <c r="AB1648" s="153"/>
      <c r="AC1648" s="153"/>
      <c r="AD1648" s="153"/>
      <c r="AE1648" s="173"/>
      <c r="AF1648" s="173"/>
      <c r="AG1648" s="233"/>
      <c r="AH1648" s="233"/>
      <c r="AI1648" s="173"/>
      <c r="AJ1648" s="189"/>
      <c r="AK1648" s="173"/>
      <c r="AL1648" s="317"/>
      <c r="AM1648" s="175"/>
      <c r="AN1648" s="153"/>
      <c r="AO1648" s="153"/>
      <c r="AP1648" s="153"/>
      <c r="AQ1648" s="131"/>
      <c r="AR1648" s="175"/>
      <c r="AS1648" s="153"/>
      <c r="AT1648" s="153"/>
      <c r="AU1648" s="317"/>
      <c r="AV1648" s="390"/>
      <c r="AW1648" s="153">
        <f t="shared" ca="1" si="31"/>
        <v>31</v>
      </c>
    </row>
    <row r="1649" spans="1:49" ht="45" customHeight="1" outlineLevel="1" x14ac:dyDescent="0.2">
      <c r="A1649" s="245">
        <v>45222</v>
      </c>
      <c r="B1649" s="183" t="s">
        <v>198</v>
      </c>
      <c r="C1649" s="136" t="s">
        <v>4515</v>
      </c>
      <c r="D1649" s="166" t="s">
        <v>4516</v>
      </c>
      <c r="E1649" s="175" t="s">
        <v>688</v>
      </c>
      <c r="F1649" s="153" t="s">
        <v>689</v>
      </c>
      <c r="G1649" s="131" t="s">
        <v>4517</v>
      </c>
      <c r="H1649" s="175" t="s">
        <v>4347</v>
      </c>
      <c r="I1649" s="183" t="s">
        <v>4518</v>
      </c>
      <c r="J1649" s="173">
        <v>1</v>
      </c>
      <c r="K1649" s="327"/>
      <c r="L1649" s="339">
        <v>1</v>
      </c>
      <c r="M1649" s="183">
        <v>1353</v>
      </c>
      <c r="N1649" s="153">
        <v>1995</v>
      </c>
      <c r="O1649" s="216">
        <v>33655</v>
      </c>
      <c r="P1649" s="163" t="s">
        <v>4519</v>
      </c>
      <c r="Q1649" s="216">
        <v>34796</v>
      </c>
      <c r="R1649" s="153">
        <v>1990</v>
      </c>
      <c r="S1649" s="183" t="s">
        <v>288</v>
      </c>
      <c r="T1649" s="184"/>
      <c r="U1649" s="189"/>
      <c r="V1649" s="125"/>
      <c r="W1649" s="255" t="s">
        <v>70</v>
      </c>
      <c r="X1649" s="216" t="s">
        <v>64</v>
      </c>
      <c r="Y1649" s="216" t="s">
        <v>4347</v>
      </c>
      <c r="Z1649" s="129"/>
      <c r="AA1649" s="175"/>
      <c r="AB1649" s="153"/>
      <c r="AC1649" s="153"/>
      <c r="AD1649" s="153"/>
      <c r="AG1649" s="233"/>
      <c r="AH1649" s="233"/>
      <c r="AI1649" s="173"/>
      <c r="AJ1649" s="189"/>
      <c r="AK1649" s="173"/>
      <c r="AL1649" s="369"/>
      <c r="AQ1649" s="131"/>
      <c r="AU1649" s="317"/>
      <c r="AV1649" s="390"/>
      <c r="AW1649" s="153">
        <f t="shared" ca="1" si="31"/>
        <v>31</v>
      </c>
    </row>
    <row r="1650" spans="1:49" s="10" customFormat="1" ht="45" customHeight="1" outlineLevel="1" x14ac:dyDescent="0.2">
      <c r="A1650" s="245">
        <v>43959</v>
      </c>
      <c r="B1650" s="183" t="s">
        <v>55</v>
      </c>
      <c r="C1650" s="136" t="s">
        <v>4520</v>
      </c>
      <c r="D1650" s="131" t="s">
        <v>4521</v>
      </c>
      <c r="E1650" s="175" t="s">
        <v>71</v>
      </c>
      <c r="F1650" s="153" t="s">
        <v>425</v>
      </c>
      <c r="G1650" s="131" t="s">
        <v>2578</v>
      </c>
      <c r="H1650" s="175" t="s">
        <v>487</v>
      </c>
      <c r="I1650" s="183" t="s">
        <v>4522</v>
      </c>
      <c r="J1650" s="173">
        <v>1</v>
      </c>
      <c r="K1650" s="327"/>
      <c r="L1650" s="339">
        <v>1</v>
      </c>
      <c r="M1650" s="183">
        <v>1354</v>
      </c>
      <c r="N1650" s="153">
        <v>1995</v>
      </c>
      <c r="O1650" s="216"/>
      <c r="P1650" s="163"/>
      <c r="Q1650" s="216"/>
      <c r="R1650" s="153">
        <v>1990</v>
      </c>
      <c r="S1650" s="183" t="s">
        <v>243</v>
      </c>
      <c r="T1650" s="184"/>
      <c r="U1650" s="216"/>
      <c r="V1650" s="125"/>
      <c r="W1650" s="352" t="s">
        <v>70</v>
      </c>
      <c r="X1650" s="216" t="s">
        <v>64</v>
      </c>
      <c r="Y1650" s="216" t="s">
        <v>518</v>
      </c>
      <c r="Z1650" s="129"/>
      <c r="AA1650" s="175"/>
      <c r="AB1650" s="153"/>
      <c r="AC1650" s="153"/>
      <c r="AD1650" s="153"/>
      <c r="AE1650" s="173"/>
      <c r="AF1650" s="173"/>
      <c r="AG1650" s="233"/>
      <c r="AH1650" s="233"/>
      <c r="AI1650" s="173"/>
      <c r="AJ1650" s="216">
        <v>44916</v>
      </c>
      <c r="AK1650" s="173">
        <v>2020</v>
      </c>
      <c r="AL1650" s="317"/>
      <c r="AM1650" s="175"/>
      <c r="AN1650" s="153"/>
      <c r="AO1650" s="153"/>
      <c r="AP1650" s="153"/>
      <c r="AQ1650" s="131"/>
      <c r="AR1650" s="175"/>
      <c r="AS1650" s="153"/>
      <c r="AT1650" s="153"/>
      <c r="AU1650" s="317"/>
      <c r="AV1650" s="390"/>
      <c r="AW1650" s="153">
        <f t="shared" ca="1" si="31"/>
        <v>31</v>
      </c>
    </row>
    <row r="1651" spans="1:49" s="10" customFormat="1" ht="45" customHeight="1" x14ac:dyDescent="0.2">
      <c r="A1651" s="245"/>
      <c r="B1651" s="183" t="s">
        <v>55</v>
      </c>
      <c r="C1651" s="136" t="s">
        <v>3541</v>
      </c>
      <c r="D1651" s="131" t="s">
        <v>4523</v>
      </c>
      <c r="E1651" s="175" t="s">
        <v>91</v>
      </c>
      <c r="F1651" s="153" t="s">
        <v>92</v>
      </c>
      <c r="G1651" s="131" t="s">
        <v>93</v>
      </c>
      <c r="H1651" s="175" t="s">
        <v>65</v>
      </c>
      <c r="I1651" s="183" t="s">
        <v>4524</v>
      </c>
      <c r="J1651" s="173">
        <v>1</v>
      </c>
      <c r="K1651" s="133"/>
      <c r="L1651" s="339">
        <v>1</v>
      </c>
      <c r="M1651" s="183">
        <v>1355</v>
      </c>
      <c r="N1651" s="153">
        <v>1995</v>
      </c>
      <c r="O1651" s="216"/>
      <c r="P1651" s="163"/>
      <c r="Q1651" s="216"/>
      <c r="R1651" s="153">
        <v>1990</v>
      </c>
      <c r="S1651" s="183" t="s">
        <v>243</v>
      </c>
      <c r="T1651" s="184"/>
      <c r="U1651" s="189"/>
      <c r="V1651" s="125"/>
      <c r="W1651" s="352" t="s">
        <v>70</v>
      </c>
      <c r="X1651" s="216" t="s">
        <v>64</v>
      </c>
      <c r="Y1651" s="216" t="s">
        <v>65</v>
      </c>
      <c r="Z1651" s="129"/>
      <c r="AA1651" s="174"/>
      <c r="AB1651" s="172"/>
      <c r="AC1651" s="172"/>
      <c r="AD1651" s="172"/>
      <c r="AE1651" s="173"/>
      <c r="AF1651" s="173"/>
      <c r="AG1651" s="173"/>
      <c r="AH1651" s="173"/>
      <c r="AI1651" s="173"/>
      <c r="AJ1651" s="237">
        <v>41928</v>
      </c>
      <c r="AK1651" s="173">
        <v>2010</v>
      </c>
      <c r="AL1651" s="369" t="s">
        <v>4525</v>
      </c>
      <c r="AM1651" s="175"/>
      <c r="AN1651" s="153"/>
      <c r="AO1651" s="153"/>
      <c r="AP1651" s="153"/>
      <c r="AQ1651" s="131"/>
      <c r="AR1651" s="175"/>
      <c r="AS1651" s="153"/>
      <c r="AT1651" s="153"/>
      <c r="AU1651" s="131"/>
      <c r="AV1651" s="390"/>
      <c r="AW1651" s="153">
        <f t="shared" ca="1" si="31"/>
        <v>31</v>
      </c>
    </row>
    <row r="1652" spans="1:49" ht="45" customHeight="1" outlineLevel="1" x14ac:dyDescent="0.2">
      <c r="A1652" s="245"/>
      <c r="B1652" s="183" t="s">
        <v>55</v>
      </c>
      <c r="D1652" s="131" t="s">
        <v>4526</v>
      </c>
      <c r="E1652" s="175" t="s">
        <v>71</v>
      </c>
      <c r="F1652" s="153" t="s">
        <v>180</v>
      </c>
      <c r="G1652" s="131" t="s">
        <v>4527</v>
      </c>
      <c r="H1652" s="175" t="s">
        <v>503</v>
      </c>
      <c r="I1652" s="183" t="s">
        <v>4528</v>
      </c>
      <c r="J1652" s="173">
        <v>1</v>
      </c>
      <c r="K1652" s="326" t="s">
        <v>61</v>
      </c>
      <c r="L1652" s="339">
        <v>1</v>
      </c>
      <c r="M1652" s="183">
        <v>1356</v>
      </c>
      <c r="N1652" s="153">
        <v>1995</v>
      </c>
      <c r="P1652" s="163"/>
      <c r="R1652" s="153">
        <v>1990</v>
      </c>
      <c r="S1652" s="183" t="s">
        <v>62</v>
      </c>
      <c r="T1652" s="184"/>
      <c r="U1652" s="189"/>
      <c r="V1652" s="125"/>
      <c r="W1652" s="352" t="s">
        <v>4529</v>
      </c>
      <c r="X1652" s="216" t="s">
        <v>499</v>
      </c>
      <c r="Y1652" s="216" t="s">
        <v>506</v>
      </c>
      <c r="Z1652" s="129"/>
      <c r="AA1652" s="214">
        <v>36651</v>
      </c>
      <c r="AB1652" s="215"/>
      <c r="AC1652" s="215"/>
      <c r="AD1652" s="153"/>
      <c r="AE1652" s="173">
        <v>1999</v>
      </c>
      <c r="AF1652" s="173">
        <v>17</v>
      </c>
      <c r="AG1652" s="173">
        <v>2000</v>
      </c>
      <c r="AH1652" s="173">
        <v>2000</v>
      </c>
      <c r="AI1652" s="173"/>
      <c r="AJ1652" s="189"/>
      <c r="AK1652" s="173"/>
      <c r="AL1652" s="317"/>
      <c r="AQ1652" s="131"/>
      <c r="AU1652" s="317"/>
      <c r="AV1652" s="390"/>
      <c r="AW1652" s="153">
        <f t="shared" ca="1" si="31"/>
        <v>31</v>
      </c>
    </row>
    <row r="1653" spans="1:49" ht="45" customHeight="1" outlineLevel="1" x14ac:dyDescent="0.2">
      <c r="A1653" s="245"/>
      <c r="B1653" s="183" t="s">
        <v>55</v>
      </c>
      <c r="C1653" s="136" t="s">
        <v>1240</v>
      </c>
      <c r="E1653" s="175" t="s">
        <v>688</v>
      </c>
      <c r="F1653" s="153" t="s">
        <v>689</v>
      </c>
      <c r="G1653" s="131" t="s">
        <v>4530</v>
      </c>
      <c r="H1653" s="175" t="s">
        <v>379</v>
      </c>
      <c r="I1653" s="183" t="s">
        <v>4531</v>
      </c>
      <c r="J1653" s="173">
        <v>1</v>
      </c>
      <c r="K1653" s="327"/>
      <c r="L1653" s="339">
        <v>1</v>
      </c>
      <c r="M1653" s="183">
        <v>1357</v>
      </c>
      <c r="N1653" s="153">
        <v>1995</v>
      </c>
      <c r="P1653" s="163"/>
      <c r="R1653" s="153">
        <v>1990</v>
      </c>
      <c r="S1653" s="183" t="s">
        <v>243</v>
      </c>
      <c r="T1653" s="184"/>
      <c r="U1653" s="189"/>
      <c r="V1653" s="125"/>
      <c r="W1653" s="352" t="s">
        <v>70</v>
      </c>
      <c r="X1653" s="216" t="s">
        <v>99</v>
      </c>
      <c r="Y1653" s="216" t="s">
        <v>382</v>
      </c>
      <c r="Z1653" s="129"/>
      <c r="AA1653" s="214"/>
      <c r="AB1653" s="215"/>
      <c r="AC1653" s="215"/>
      <c r="AD1653" s="153"/>
      <c r="AI1653" s="173"/>
      <c r="AJ1653" s="237">
        <v>38044</v>
      </c>
      <c r="AK1653" s="173">
        <v>2000</v>
      </c>
      <c r="AL1653" s="317"/>
      <c r="AQ1653" s="131"/>
      <c r="AU1653" s="317"/>
      <c r="AV1653" s="390"/>
      <c r="AW1653" s="153">
        <f t="shared" ca="1" si="31"/>
        <v>31</v>
      </c>
    </row>
    <row r="1654" spans="1:49" s="10" customFormat="1" ht="45" customHeight="1" outlineLevel="1" x14ac:dyDescent="0.2">
      <c r="A1654" s="245"/>
      <c r="B1654" s="183" t="s">
        <v>55</v>
      </c>
      <c r="C1654" s="136" t="s">
        <v>4532</v>
      </c>
      <c r="D1654" s="131" t="s">
        <v>4533</v>
      </c>
      <c r="E1654" s="175" t="s">
        <v>91</v>
      </c>
      <c r="F1654" s="153" t="s">
        <v>187</v>
      </c>
      <c r="G1654" s="131" t="s">
        <v>2485</v>
      </c>
      <c r="H1654" s="175" t="s">
        <v>65</v>
      </c>
      <c r="I1654" s="183" t="s">
        <v>4534</v>
      </c>
      <c r="J1654" s="173">
        <v>1</v>
      </c>
      <c r="K1654" s="326" t="s">
        <v>61</v>
      </c>
      <c r="L1654" s="339">
        <v>1</v>
      </c>
      <c r="M1654" s="183">
        <v>1358</v>
      </c>
      <c r="N1654" s="153">
        <v>1995</v>
      </c>
      <c r="O1654" s="216"/>
      <c r="P1654" s="163"/>
      <c r="Q1654" s="216"/>
      <c r="R1654" s="153">
        <v>1990</v>
      </c>
      <c r="S1654" s="183" t="s">
        <v>62</v>
      </c>
      <c r="T1654" s="184"/>
      <c r="U1654" s="189"/>
      <c r="V1654" s="125"/>
      <c r="W1654" s="352" t="s">
        <v>4535</v>
      </c>
      <c r="X1654" s="216" t="s">
        <v>64</v>
      </c>
      <c r="Y1654" s="216" t="s">
        <v>65</v>
      </c>
      <c r="Z1654" s="129"/>
      <c r="AA1654" s="214"/>
      <c r="AB1654" s="215">
        <v>37447</v>
      </c>
      <c r="AC1654" s="215"/>
      <c r="AD1654" s="153"/>
      <c r="AE1654" s="173">
        <v>2000</v>
      </c>
      <c r="AF1654" s="173">
        <v>22</v>
      </c>
      <c r="AG1654" s="173">
        <v>2002</v>
      </c>
      <c r="AH1654" s="173">
        <v>2000</v>
      </c>
      <c r="AI1654" s="173"/>
      <c r="AJ1654" s="189"/>
      <c r="AK1654" s="173"/>
      <c r="AL1654" s="317"/>
      <c r="AM1654" s="175" t="s">
        <v>67</v>
      </c>
      <c r="AN1654" s="153"/>
      <c r="AO1654" s="153"/>
      <c r="AP1654" s="153"/>
      <c r="AQ1654" s="131"/>
      <c r="AR1654" s="175"/>
      <c r="AS1654" s="153"/>
      <c r="AT1654" s="153"/>
      <c r="AU1654" s="317"/>
      <c r="AV1654" s="390"/>
      <c r="AW1654" s="153">
        <f t="shared" ca="1" si="31"/>
        <v>31</v>
      </c>
    </row>
    <row r="1655" spans="1:49" ht="45" customHeight="1" x14ac:dyDescent="0.2">
      <c r="A1655" s="245">
        <v>45833</v>
      </c>
      <c r="B1655" s="183" t="s">
        <v>978</v>
      </c>
      <c r="C1655" s="136" t="s">
        <v>4536</v>
      </c>
      <c r="D1655" s="131" t="s">
        <v>4537</v>
      </c>
      <c r="E1655" s="175" t="s">
        <v>688</v>
      </c>
      <c r="F1655" s="153" t="s">
        <v>689</v>
      </c>
      <c r="G1655" s="131" t="s">
        <v>4538</v>
      </c>
      <c r="H1655" s="175" t="s">
        <v>65</v>
      </c>
      <c r="I1655" s="183" t="s">
        <v>4539</v>
      </c>
      <c r="J1655" s="173">
        <v>1</v>
      </c>
      <c r="K1655" s="327"/>
      <c r="L1655" s="339">
        <v>1</v>
      </c>
      <c r="M1655" s="183">
        <v>1359</v>
      </c>
      <c r="N1655" s="153">
        <v>1995</v>
      </c>
      <c r="O1655" s="216">
        <v>34687</v>
      </c>
      <c r="P1655" s="163" t="s">
        <v>4540</v>
      </c>
      <c r="Q1655" s="216" t="s">
        <v>1430</v>
      </c>
      <c r="R1655" s="153">
        <v>1990</v>
      </c>
      <c r="S1655" s="183" t="s">
        <v>288</v>
      </c>
      <c r="T1655" s="184" t="s">
        <v>982</v>
      </c>
      <c r="U1655" s="189"/>
      <c r="V1655" s="125"/>
      <c r="W1655" s="255" t="s">
        <v>70</v>
      </c>
      <c r="X1655" s="216" t="s">
        <v>64</v>
      </c>
      <c r="Y1655" s="216" t="s">
        <v>65</v>
      </c>
      <c r="Z1655" s="129"/>
      <c r="AA1655" s="214"/>
      <c r="AB1655" s="215"/>
      <c r="AC1655" s="215"/>
      <c r="AD1655" s="153"/>
      <c r="AI1655" s="173"/>
      <c r="AJ1655" s="189"/>
      <c r="AK1655" s="173"/>
      <c r="AL1655" s="317"/>
      <c r="AQ1655" s="131"/>
      <c r="AU1655" s="317"/>
      <c r="AV1655" s="390"/>
      <c r="AW1655" s="153">
        <f t="shared" ca="1" si="31"/>
        <v>31</v>
      </c>
    </row>
    <row r="1656" spans="1:49" s="10" customFormat="1" ht="45" customHeight="1" outlineLevel="1" x14ac:dyDescent="0.2">
      <c r="A1656" s="245"/>
      <c r="B1656" s="183" t="s">
        <v>55</v>
      </c>
      <c r="C1656" s="136" t="s">
        <v>4541</v>
      </c>
      <c r="D1656" s="131" t="s">
        <v>4542</v>
      </c>
      <c r="E1656" s="175" t="s">
        <v>688</v>
      </c>
      <c r="F1656" s="153" t="s">
        <v>689</v>
      </c>
      <c r="G1656" s="131" t="s">
        <v>4538</v>
      </c>
      <c r="H1656" s="175" t="s">
        <v>503</v>
      </c>
      <c r="I1656" s="183" t="s">
        <v>4543</v>
      </c>
      <c r="J1656" s="173">
        <v>1</v>
      </c>
      <c r="K1656" s="327"/>
      <c r="L1656" s="339">
        <v>1</v>
      </c>
      <c r="M1656" s="183">
        <v>1360</v>
      </c>
      <c r="N1656" s="153">
        <v>1995</v>
      </c>
      <c r="O1656" s="216"/>
      <c r="P1656" s="163"/>
      <c r="Q1656" s="216"/>
      <c r="R1656" s="153">
        <v>1990</v>
      </c>
      <c r="S1656" s="183" t="s">
        <v>243</v>
      </c>
      <c r="T1656" s="184"/>
      <c r="U1656" s="189"/>
      <c r="V1656" s="125"/>
      <c r="W1656" s="352" t="s">
        <v>70</v>
      </c>
      <c r="X1656" s="216" t="s">
        <v>499</v>
      </c>
      <c r="Y1656" s="216" t="s">
        <v>506</v>
      </c>
      <c r="Z1656" s="129"/>
      <c r="AA1656" s="214"/>
      <c r="AB1656" s="215"/>
      <c r="AC1656" s="215"/>
      <c r="AD1656" s="153"/>
      <c r="AE1656" s="173"/>
      <c r="AF1656" s="173"/>
      <c r="AG1656" s="173"/>
      <c r="AH1656" s="173"/>
      <c r="AI1656" s="173"/>
      <c r="AJ1656" s="237">
        <v>40892</v>
      </c>
      <c r="AK1656" s="173">
        <v>2010</v>
      </c>
      <c r="AL1656" s="317"/>
      <c r="AM1656" s="175"/>
      <c r="AN1656" s="153"/>
      <c r="AO1656" s="153"/>
      <c r="AP1656" s="153"/>
      <c r="AQ1656" s="131"/>
      <c r="AR1656" s="175"/>
      <c r="AS1656" s="153"/>
      <c r="AT1656" s="153"/>
      <c r="AU1656" s="317"/>
      <c r="AV1656" s="390"/>
      <c r="AW1656" s="153">
        <f t="shared" ca="1" si="31"/>
        <v>31</v>
      </c>
    </row>
    <row r="1657" spans="1:49" s="10" customFormat="1" ht="45" customHeight="1" x14ac:dyDescent="0.2">
      <c r="A1657" s="245"/>
      <c r="B1657" s="183" t="s">
        <v>55</v>
      </c>
      <c r="C1657" s="136" t="s">
        <v>1676</v>
      </c>
      <c r="D1657" s="131"/>
      <c r="E1657" s="175" t="s">
        <v>688</v>
      </c>
      <c r="F1657" s="153" t="s">
        <v>689</v>
      </c>
      <c r="G1657" s="131" t="s">
        <v>4538</v>
      </c>
      <c r="H1657" s="175" t="s">
        <v>503</v>
      </c>
      <c r="I1657" s="203" t="s">
        <v>4544</v>
      </c>
      <c r="J1657" s="173">
        <v>1</v>
      </c>
      <c r="K1657" s="327"/>
      <c r="L1657" s="339">
        <v>1</v>
      </c>
      <c r="M1657" s="183">
        <v>1361</v>
      </c>
      <c r="N1657" s="153">
        <v>1995</v>
      </c>
      <c r="O1657" s="216"/>
      <c r="P1657" s="163"/>
      <c r="Q1657" s="216"/>
      <c r="R1657" s="153">
        <v>1990</v>
      </c>
      <c r="S1657" s="183" t="s">
        <v>243</v>
      </c>
      <c r="T1657" s="184"/>
      <c r="U1657" s="189"/>
      <c r="V1657" s="125"/>
      <c r="W1657" s="352" t="s">
        <v>70</v>
      </c>
      <c r="X1657" s="216" t="s">
        <v>499</v>
      </c>
      <c r="Y1657" s="216" t="s">
        <v>506</v>
      </c>
      <c r="Z1657" s="129"/>
      <c r="AA1657" s="214"/>
      <c r="AB1657" s="215"/>
      <c r="AC1657" s="215"/>
      <c r="AD1657" s="153"/>
      <c r="AE1657" s="173"/>
      <c r="AF1657" s="173"/>
      <c r="AG1657" s="173"/>
      <c r="AH1657" s="173"/>
      <c r="AI1657" s="173"/>
      <c r="AJ1657" s="237">
        <v>38175</v>
      </c>
      <c r="AK1657" s="173">
        <v>2000</v>
      </c>
      <c r="AL1657" s="317"/>
      <c r="AM1657" s="175"/>
      <c r="AN1657" s="153"/>
      <c r="AO1657" s="153"/>
      <c r="AP1657" s="153"/>
      <c r="AQ1657" s="131"/>
      <c r="AR1657" s="175"/>
      <c r="AS1657" s="153"/>
      <c r="AT1657" s="153"/>
      <c r="AU1657" s="317"/>
      <c r="AV1657" s="390"/>
      <c r="AW1657" s="153">
        <f t="shared" ca="1" si="31"/>
        <v>31</v>
      </c>
    </row>
    <row r="1658" spans="1:49" ht="45" customHeight="1" x14ac:dyDescent="0.2">
      <c r="A1658" s="245"/>
      <c r="B1658" s="183" t="s">
        <v>55</v>
      </c>
      <c r="C1658" s="136" t="s">
        <v>4545</v>
      </c>
      <c r="D1658" s="131" t="s">
        <v>4546</v>
      </c>
      <c r="E1658" s="175" t="s">
        <v>91</v>
      </c>
      <c r="F1658" s="153" t="s">
        <v>92</v>
      </c>
      <c r="G1658" s="131" t="s">
        <v>93</v>
      </c>
      <c r="H1658" s="175" t="s">
        <v>263</v>
      </c>
      <c r="I1658" s="183" t="s">
        <v>4547</v>
      </c>
      <c r="J1658" s="173">
        <v>1</v>
      </c>
      <c r="K1658" s="327"/>
      <c r="L1658" s="339">
        <v>1</v>
      </c>
      <c r="M1658" s="183">
        <v>1362</v>
      </c>
      <c r="N1658" s="153">
        <v>1995</v>
      </c>
      <c r="O1658" s="216">
        <v>34967</v>
      </c>
      <c r="P1658" s="163" t="s">
        <v>4548</v>
      </c>
      <c r="R1658" s="153">
        <v>1990</v>
      </c>
      <c r="S1658" s="183" t="s">
        <v>243</v>
      </c>
      <c r="T1658" s="184" t="s">
        <v>1116</v>
      </c>
      <c r="V1658" s="125"/>
      <c r="W1658" s="352" t="s">
        <v>70</v>
      </c>
      <c r="X1658" s="216" t="s">
        <v>64</v>
      </c>
      <c r="Y1658" s="216" t="s">
        <v>76</v>
      </c>
      <c r="Z1658" s="129" t="s">
        <v>266</v>
      </c>
      <c r="AA1658" s="214"/>
      <c r="AB1658" s="215"/>
      <c r="AC1658" s="215"/>
      <c r="AD1658" s="153"/>
      <c r="AI1658" s="173"/>
      <c r="AJ1658" s="216">
        <v>44931</v>
      </c>
      <c r="AK1658" s="173">
        <v>2020</v>
      </c>
      <c r="AL1658" s="317" t="s">
        <v>7693</v>
      </c>
      <c r="AQ1658" s="131"/>
      <c r="AV1658" s="390"/>
      <c r="AW1658" s="153">
        <f t="shared" ca="1" si="31"/>
        <v>31</v>
      </c>
    </row>
    <row r="1659" spans="1:49" ht="45" customHeight="1" x14ac:dyDescent="0.2">
      <c r="A1659" s="245"/>
      <c r="B1659" s="183" t="s">
        <v>55</v>
      </c>
      <c r="C1659" s="136" t="s">
        <v>3061</v>
      </c>
      <c r="D1659" s="131" t="s">
        <v>4549</v>
      </c>
      <c r="E1659" s="175" t="s">
        <v>91</v>
      </c>
      <c r="F1659" s="153" t="s">
        <v>92</v>
      </c>
      <c r="G1659" s="131" t="s">
        <v>93</v>
      </c>
      <c r="H1659" s="175" t="s">
        <v>65</v>
      </c>
      <c r="I1659" s="203" t="s">
        <v>4550</v>
      </c>
      <c r="J1659" s="173">
        <v>1</v>
      </c>
      <c r="K1659" s="327"/>
      <c r="L1659" s="339">
        <v>1</v>
      </c>
      <c r="M1659" s="183">
        <v>1363</v>
      </c>
      <c r="N1659" s="153">
        <v>1995</v>
      </c>
      <c r="P1659" s="163"/>
      <c r="R1659" s="153">
        <v>1990</v>
      </c>
      <c r="S1659" s="183" t="s">
        <v>243</v>
      </c>
      <c r="T1659" s="184"/>
      <c r="U1659" s="189"/>
      <c r="V1659" s="125"/>
      <c r="W1659" s="352" t="s">
        <v>70</v>
      </c>
      <c r="X1659" s="216" t="s">
        <v>64</v>
      </c>
      <c r="Y1659" s="216" t="s">
        <v>65</v>
      </c>
      <c r="Z1659" s="129"/>
      <c r="AA1659" s="214"/>
      <c r="AB1659" s="215"/>
      <c r="AC1659" s="215"/>
      <c r="AD1659" s="153"/>
      <c r="AI1659" s="173"/>
      <c r="AJ1659" s="237">
        <v>41381</v>
      </c>
      <c r="AK1659" s="173">
        <v>2010</v>
      </c>
      <c r="AL1659" s="131"/>
      <c r="AQ1659" s="131"/>
      <c r="AV1659" s="390"/>
      <c r="AW1659" s="153">
        <f t="shared" ca="1" si="31"/>
        <v>31</v>
      </c>
    </row>
    <row r="1660" spans="1:49" ht="45" customHeight="1" x14ac:dyDescent="0.2">
      <c r="A1660" s="245"/>
      <c r="B1660" s="183" t="s">
        <v>55</v>
      </c>
      <c r="C1660" s="136" t="s">
        <v>4551</v>
      </c>
      <c r="D1660" s="131" t="s">
        <v>4552</v>
      </c>
      <c r="E1660" s="175" t="s">
        <v>91</v>
      </c>
      <c r="F1660" s="153" t="s">
        <v>92</v>
      </c>
      <c r="G1660" s="131" t="s">
        <v>93</v>
      </c>
      <c r="H1660" s="175" t="s">
        <v>65</v>
      </c>
      <c r="I1660" s="183" t="s">
        <v>4553</v>
      </c>
      <c r="J1660" s="173">
        <v>1</v>
      </c>
      <c r="K1660" s="326"/>
      <c r="L1660" s="339">
        <v>1</v>
      </c>
      <c r="M1660" s="183">
        <v>1364</v>
      </c>
      <c r="N1660" s="153">
        <v>1995</v>
      </c>
      <c r="P1660" s="163"/>
      <c r="R1660" s="153">
        <v>1990</v>
      </c>
      <c r="S1660" s="183" t="s">
        <v>243</v>
      </c>
      <c r="T1660" s="184"/>
      <c r="U1660" s="189"/>
      <c r="V1660" s="125"/>
      <c r="W1660" s="352" t="s">
        <v>70</v>
      </c>
      <c r="X1660" s="216" t="s">
        <v>64</v>
      </c>
      <c r="Y1660" s="216" t="s">
        <v>65</v>
      </c>
      <c r="Z1660" s="129"/>
      <c r="AA1660" s="214"/>
      <c r="AB1660" s="215"/>
      <c r="AC1660" s="215"/>
      <c r="AD1660" s="216"/>
      <c r="AI1660" s="173"/>
      <c r="AJ1660" s="216">
        <v>42325</v>
      </c>
      <c r="AK1660" s="173">
        <v>2010</v>
      </c>
      <c r="AL1660" s="370"/>
      <c r="AQ1660" s="131"/>
      <c r="AV1660" s="390"/>
      <c r="AW1660" s="153">
        <f t="shared" ca="1" si="31"/>
        <v>31</v>
      </c>
    </row>
    <row r="1661" spans="1:49" ht="45" customHeight="1" outlineLevel="1" x14ac:dyDescent="0.2">
      <c r="A1661" s="245">
        <v>42992</v>
      </c>
      <c r="B1661" s="183" t="s">
        <v>198</v>
      </c>
      <c r="C1661" s="136" t="s">
        <v>4554</v>
      </c>
      <c r="D1661" s="131" t="s">
        <v>4555</v>
      </c>
      <c r="E1661" s="175" t="s">
        <v>688</v>
      </c>
      <c r="F1661" s="153" t="s">
        <v>2430</v>
      </c>
      <c r="G1661" s="131" t="s">
        <v>2431</v>
      </c>
      <c r="H1661" s="175" t="s">
        <v>76</v>
      </c>
      <c r="I1661" s="183" t="s">
        <v>4556</v>
      </c>
      <c r="J1661" s="173">
        <v>1</v>
      </c>
      <c r="K1661" s="326"/>
      <c r="L1661" s="339">
        <v>1</v>
      </c>
      <c r="M1661" s="183">
        <v>1365</v>
      </c>
      <c r="N1661" s="153">
        <v>1996</v>
      </c>
      <c r="P1661" s="163"/>
      <c r="R1661" s="153">
        <v>1990</v>
      </c>
      <c r="S1661" s="183" t="s">
        <v>288</v>
      </c>
      <c r="T1661" s="184"/>
      <c r="U1661" s="189"/>
      <c r="V1661" s="125"/>
      <c r="W1661" s="255" t="s">
        <v>70</v>
      </c>
      <c r="X1661" s="216" t="s">
        <v>64</v>
      </c>
      <c r="Y1661" s="216" t="s">
        <v>76</v>
      </c>
      <c r="Z1661" s="129"/>
      <c r="AA1661" s="214"/>
      <c r="AB1661" s="215"/>
      <c r="AC1661" s="215"/>
      <c r="AD1661" s="216"/>
      <c r="AI1661" s="173"/>
      <c r="AJ1661" s="189"/>
      <c r="AK1661" s="173"/>
      <c r="AL1661" s="317"/>
      <c r="AQ1661" s="131"/>
      <c r="AU1661" s="317"/>
      <c r="AV1661" s="390"/>
      <c r="AW1661" s="153">
        <f t="shared" ca="1" si="31"/>
        <v>30</v>
      </c>
    </row>
    <row r="1662" spans="1:49" ht="45" customHeight="1" x14ac:dyDescent="0.2">
      <c r="A1662" s="245"/>
      <c r="B1662" s="183" t="s">
        <v>55</v>
      </c>
      <c r="C1662" s="140" t="s">
        <v>4557</v>
      </c>
      <c r="D1662" s="131" t="s">
        <v>4558</v>
      </c>
      <c r="E1662" s="175" t="s">
        <v>91</v>
      </c>
      <c r="F1662" s="153" t="s">
        <v>92</v>
      </c>
      <c r="G1662" s="131" t="s">
        <v>3548</v>
      </c>
      <c r="H1662" s="175" t="s">
        <v>961</v>
      </c>
      <c r="I1662" s="183" t="s">
        <v>4559</v>
      </c>
      <c r="J1662" s="173">
        <v>1</v>
      </c>
      <c r="K1662" s="326"/>
      <c r="L1662" s="339">
        <v>1</v>
      </c>
      <c r="M1662" s="183">
        <v>1366</v>
      </c>
      <c r="N1662" s="153">
        <v>1996</v>
      </c>
      <c r="P1662" s="163"/>
      <c r="R1662" s="153">
        <v>1990</v>
      </c>
      <c r="S1662" s="183" t="s">
        <v>243</v>
      </c>
      <c r="T1662" s="184"/>
      <c r="V1662" s="125"/>
      <c r="W1662" s="352" t="s">
        <v>70</v>
      </c>
      <c r="X1662" s="216" t="s">
        <v>220</v>
      </c>
      <c r="Y1662" s="216" t="s">
        <v>964</v>
      </c>
      <c r="Z1662" s="129"/>
      <c r="AA1662" s="214"/>
      <c r="AB1662" s="215"/>
      <c r="AC1662" s="215"/>
      <c r="AD1662" s="216"/>
      <c r="AI1662" s="173"/>
      <c r="AJ1662" s="216">
        <v>44566</v>
      </c>
      <c r="AK1662" s="173">
        <v>2020</v>
      </c>
      <c r="AL1662" s="317"/>
      <c r="AQ1662" s="131"/>
      <c r="AU1662" s="317"/>
      <c r="AV1662" s="390"/>
      <c r="AW1662" s="153">
        <f t="shared" ca="1" si="31"/>
        <v>30</v>
      </c>
    </row>
    <row r="1663" spans="1:49" ht="45" customHeight="1" outlineLevel="1" x14ac:dyDescent="0.2">
      <c r="A1663" s="245"/>
      <c r="B1663" s="183" t="s">
        <v>55</v>
      </c>
      <c r="C1663" s="136" t="s">
        <v>7914</v>
      </c>
      <c r="D1663" s="131" t="s">
        <v>7670</v>
      </c>
      <c r="E1663" s="175" t="s">
        <v>91</v>
      </c>
      <c r="F1663" s="153" t="s">
        <v>187</v>
      </c>
      <c r="G1663" s="131" t="s">
        <v>291</v>
      </c>
      <c r="H1663" s="175" t="s">
        <v>503</v>
      </c>
      <c r="I1663" s="183" t="s">
        <v>4560</v>
      </c>
      <c r="J1663" s="173">
        <v>1</v>
      </c>
      <c r="K1663" s="326"/>
      <c r="L1663" s="339">
        <v>1</v>
      </c>
      <c r="M1663" s="183">
        <v>1367</v>
      </c>
      <c r="N1663" s="153">
        <v>1996</v>
      </c>
      <c r="P1663" s="163"/>
      <c r="R1663" s="153">
        <v>1990</v>
      </c>
      <c r="S1663" s="183" t="s">
        <v>923</v>
      </c>
      <c r="T1663" s="184"/>
      <c r="U1663" s="189"/>
      <c r="V1663" s="125"/>
      <c r="W1663" s="352"/>
      <c r="X1663" s="216" t="s">
        <v>499</v>
      </c>
      <c r="Y1663" s="216" t="s">
        <v>506</v>
      </c>
      <c r="Z1663" s="129"/>
      <c r="AA1663" s="214"/>
      <c r="AB1663" s="215"/>
      <c r="AC1663" s="215"/>
      <c r="AD1663" s="216"/>
      <c r="AI1663" s="173"/>
      <c r="AJ1663" s="189"/>
      <c r="AK1663" s="173"/>
      <c r="AL1663" s="317"/>
      <c r="AQ1663" s="131"/>
      <c r="AU1663" s="317"/>
      <c r="AV1663" s="390"/>
      <c r="AW1663" s="153">
        <f t="shared" ca="1" si="31"/>
        <v>30</v>
      </c>
    </row>
    <row r="1664" spans="1:49" ht="45" customHeight="1" outlineLevel="1" x14ac:dyDescent="0.2">
      <c r="A1664" s="245">
        <v>45645</v>
      </c>
      <c r="B1664" s="183" t="s">
        <v>198</v>
      </c>
      <c r="C1664" s="136" t="s">
        <v>4561</v>
      </c>
      <c r="D1664" s="131" t="s">
        <v>4562</v>
      </c>
      <c r="E1664" s="175" t="s">
        <v>91</v>
      </c>
      <c r="F1664" s="153" t="s">
        <v>698</v>
      </c>
      <c r="G1664" s="131" t="s">
        <v>4563</v>
      </c>
      <c r="H1664" s="175" t="s">
        <v>76</v>
      </c>
      <c r="I1664" s="183" t="s">
        <v>8054</v>
      </c>
      <c r="J1664" s="173">
        <v>1</v>
      </c>
      <c r="K1664" s="327" t="s">
        <v>2047</v>
      </c>
      <c r="L1664" s="339">
        <v>1</v>
      </c>
      <c r="M1664" s="183">
        <v>1368</v>
      </c>
      <c r="N1664" s="153">
        <v>1996</v>
      </c>
      <c r="P1664" s="163"/>
      <c r="R1664" s="153">
        <v>1990</v>
      </c>
      <c r="S1664" s="183" t="s">
        <v>3236</v>
      </c>
      <c r="T1664" s="184" t="s">
        <v>982</v>
      </c>
      <c r="U1664" s="189"/>
      <c r="V1664" s="422">
        <v>44537</v>
      </c>
      <c r="W1664" s="352" t="s">
        <v>4564</v>
      </c>
      <c r="X1664" s="216" t="s">
        <v>64</v>
      </c>
      <c r="Y1664" s="216" t="s">
        <v>76</v>
      </c>
      <c r="Z1664" s="129"/>
      <c r="AA1664" s="214"/>
      <c r="AB1664" s="215"/>
      <c r="AC1664" s="215"/>
      <c r="AD1664" s="153"/>
      <c r="AE1664" s="173">
        <v>2021</v>
      </c>
      <c r="AF1664" s="173">
        <v>98</v>
      </c>
      <c r="AH1664" s="173">
        <v>2020</v>
      </c>
      <c r="AI1664" s="173"/>
      <c r="AJ1664" s="189"/>
      <c r="AK1664" s="173"/>
      <c r="AL1664" s="317"/>
      <c r="AQ1664" s="131"/>
      <c r="AU1664" s="317"/>
      <c r="AV1664" s="390"/>
      <c r="AW1664" s="153">
        <f t="shared" ca="1" si="31"/>
        <v>30</v>
      </c>
    </row>
    <row r="1665" spans="1:49" ht="45" customHeight="1" outlineLevel="1" x14ac:dyDescent="0.2">
      <c r="A1665" s="245"/>
      <c r="B1665" s="183" t="s">
        <v>68</v>
      </c>
      <c r="C1665" s="138" t="s">
        <v>4565</v>
      </c>
      <c r="E1665" s="175" t="s">
        <v>71</v>
      </c>
      <c r="F1665" s="153" t="s">
        <v>72</v>
      </c>
      <c r="G1665" s="131" t="s">
        <v>4566</v>
      </c>
      <c r="H1665" s="175" t="s">
        <v>961</v>
      </c>
      <c r="I1665" s="183" t="s">
        <v>4567</v>
      </c>
      <c r="J1665" s="173">
        <v>0</v>
      </c>
      <c r="K1665" s="327"/>
      <c r="L1665" s="339">
        <v>1</v>
      </c>
      <c r="M1665" s="183">
        <v>1369</v>
      </c>
      <c r="N1665" s="153">
        <v>1996</v>
      </c>
      <c r="P1665" s="163"/>
      <c r="R1665" s="153">
        <v>1990</v>
      </c>
      <c r="S1665" s="183" t="s">
        <v>68</v>
      </c>
      <c r="T1665" s="184"/>
      <c r="U1665" s="189"/>
      <c r="V1665" s="125"/>
      <c r="W1665" s="255" t="s">
        <v>70</v>
      </c>
      <c r="X1665" s="216" t="s">
        <v>220</v>
      </c>
      <c r="Y1665" s="216" t="s">
        <v>964</v>
      </c>
      <c r="Z1665" s="129"/>
      <c r="AA1665" s="214"/>
      <c r="AB1665" s="215"/>
      <c r="AC1665" s="215"/>
      <c r="AD1665" s="153"/>
      <c r="AI1665" s="173"/>
      <c r="AJ1665" s="189"/>
      <c r="AK1665" s="173"/>
      <c r="AL1665" s="317" t="s">
        <v>4568</v>
      </c>
      <c r="AQ1665" s="131"/>
      <c r="AU1665" s="317"/>
      <c r="AV1665" s="390"/>
      <c r="AW1665" s="153">
        <f t="shared" ca="1" si="31"/>
        <v>30</v>
      </c>
    </row>
    <row r="1666" spans="1:49" ht="45" customHeight="1" outlineLevel="1" x14ac:dyDescent="0.2">
      <c r="A1666" s="245">
        <v>43369</v>
      </c>
      <c r="B1666" s="183" t="s">
        <v>55</v>
      </c>
      <c r="C1666" s="136" t="s">
        <v>4569</v>
      </c>
      <c r="D1666" s="131" t="s">
        <v>4570</v>
      </c>
      <c r="E1666" s="175" t="s">
        <v>71</v>
      </c>
      <c r="F1666" s="153" t="s">
        <v>425</v>
      </c>
      <c r="G1666" s="131" t="s">
        <v>2578</v>
      </c>
      <c r="H1666" s="175" t="s">
        <v>65</v>
      </c>
      <c r="I1666" s="183" t="s">
        <v>4571</v>
      </c>
      <c r="J1666" s="173">
        <v>1</v>
      </c>
      <c r="K1666" s="326"/>
      <c r="L1666" s="339">
        <v>1</v>
      </c>
      <c r="M1666" s="183">
        <v>1370</v>
      </c>
      <c r="N1666" s="153">
        <v>1996</v>
      </c>
      <c r="P1666" s="163"/>
      <c r="R1666" s="153">
        <v>1990</v>
      </c>
      <c r="S1666" s="183" t="s">
        <v>243</v>
      </c>
      <c r="T1666" s="184" t="s">
        <v>1116</v>
      </c>
      <c r="V1666" s="125"/>
      <c r="W1666" s="352" t="s">
        <v>70</v>
      </c>
      <c r="X1666" s="216" t="s">
        <v>64</v>
      </c>
      <c r="Y1666" s="216" t="s">
        <v>65</v>
      </c>
      <c r="Z1666" s="129"/>
      <c r="AA1666" s="214"/>
      <c r="AB1666" s="215"/>
      <c r="AC1666" s="215"/>
      <c r="AD1666" s="216"/>
      <c r="AI1666" s="173"/>
      <c r="AJ1666" s="216">
        <v>44431</v>
      </c>
      <c r="AK1666" s="173">
        <v>2020</v>
      </c>
      <c r="AL1666" s="317"/>
      <c r="AQ1666" s="131"/>
      <c r="AU1666" s="317"/>
      <c r="AV1666" s="390"/>
      <c r="AW1666" s="153">
        <f t="shared" ca="1" si="31"/>
        <v>30</v>
      </c>
    </row>
    <row r="1667" spans="1:49" ht="45" customHeight="1" outlineLevel="1" x14ac:dyDescent="0.2">
      <c r="A1667" s="245"/>
      <c r="B1667" s="183" t="s">
        <v>198</v>
      </c>
      <c r="C1667" s="136" t="s">
        <v>7882</v>
      </c>
      <c r="D1667" s="131" t="s">
        <v>4572</v>
      </c>
      <c r="E1667" s="175" t="s">
        <v>91</v>
      </c>
      <c r="F1667" s="153" t="s">
        <v>698</v>
      </c>
      <c r="G1667" s="131" t="s">
        <v>2554</v>
      </c>
      <c r="H1667" s="175" t="s">
        <v>59</v>
      </c>
      <c r="I1667" s="183" t="s">
        <v>4573</v>
      </c>
      <c r="J1667" s="173">
        <v>1</v>
      </c>
      <c r="K1667" s="326"/>
      <c r="L1667" s="339">
        <v>1</v>
      </c>
      <c r="M1667" s="183">
        <v>1371</v>
      </c>
      <c r="N1667" s="153">
        <v>1996</v>
      </c>
      <c r="P1667" s="163"/>
      <c r="R1667" s="153">
        <v>1990</v>
      </c>
      <c r="S1667" s="183" t="s">
        <v>288</v>
      </c>
      <c r="T1667" s="184"/>
      <c r="U1667" s="189"/>
      <c r="V1667" s="125"/>
      <c r="W1667" s="255"/>
      <c r="X1667" s="216" t="s">
        <v>64</v>
      </c>
      <c r="Y1667" s="216" t="s">
        <v>65</v>
      </c>
      <c r="Z1667" s="129" t="s">
        <v>66</v>
      </c>
      <c r="AA1667" s="214"/>
      <c r="AB1667" s="215"/>
      <c r="AC1667" s="215"/>
      <c r="AD1667" s="216"/>
      <c r="AI1667" s="173"/>
      <c r="AJ1667" s="189"/>
      <c r="AK1667" s="173"/>
      <c r="AL1667" s="317" t="s">
        <v>4574</v>
      </c>
      <c r="AQ1667" s="131"/>
      <c r="AU1667" s="317"/>
      <c r="AV1667" s="390"/>
      <c r="AW1667" s="153">
        <f t="shared" ca="1" si="31"/>
        <v>30</v>
      </c>
    </row>
    <row r="1668" spans="1:49" ht="45" customHeight="1" outlineLevel="1" x14ac:dyDescent="0.2">
      <c r="A1668" s="245"/>
      <c r="B1668" s="183" t="s">
        <v>198</v>
      </c>
      <c r="C1668" s="136" t="s">
        <v>4575</v>
      </c>
      <c r="D1668" s="131" t="s">
        <v>4576</v>
      </c>
      <c r="E1668" s="175" t="s">
        <v>56</v>
      </c>
      <c r="F1668" s="153" t="s">
        <v>57</v>
      </c>
      <c r="G1668" s="131" t="s">
        <v>58</v>
      </c>
      <c r="H1668" s="175" t="s">
        <v>59</v>
      </c>
      <c r="I1668" s="183" t="s">
        <v>4577</v>
      </c>
      <c r="J1668" s="173">
        <v>1</v>
      </c>
      <c r="K1668" s="326"/>
      <c r="L1668" s="339">
        <v>1</v>
      </c>
      <c r="M1668" s="183">
        <v>1372</v>
      </c>
      <c r="N1668" s="153">
        <v>1996</v>
      </c>
      <c r="P1668" s="163"/>
      <c r="R1668" s="153">
        <v>1990</v>
      </c>
      <c r="S1668" s="183" t="s">
        <v>288</v>
      </c>
      <c r="T1668" s="184"/>
      <c r="U1668" s="189"/>
      <c r="V1668" s="125"/>
      <c r="W1668" s="255" t="s">
        <v>70</v>
      </c>
      <c r="X1668" s="216" t="s">
        <v>64</v>
      </c>
      <c r="Y1668" s="216" t="s">
        <v>65</v>
      </c>
      <c r="Z1668" s="129" t="s">
        <v>66</v>
      </c>
      <c r="AA1668" s="214"/>
      <c r="AB1668" s="215"/>
      <c r="AC1668" s="215"/>
      <c r="AD1668" s="216"/>
      <c r="AI1668" s="173"/>
      <c r="AJ1668" s="189"/>
      <c r="AK1668" s="173"/>
      <c r="AL1668" s="317"/>
      <c r="AQ1668" s="131"/>
      <c r="AU1668" s="317"/>
      <c r="AV1668" s="390"/>
      <c r="AW1668" s="153">
        <f t="shared" ca="1" si="31"/>
        <v>30</v>
      </c>
    </row>
    <row r="1669" spans="1:49" ht="45" customHeight="1" outlineLevel="1" x14ac:dyDescent="0.2">
      <c r="A1669" s="245"/>
      <c r="B1669" s="183" t="s">
        <v>55</v>
      </c>
      <c r="D1669" s="131" t="s">
        <v>4578</v>
      </c>
      <c r="E1669" s="175" t="s">
        <v>71</v>
      </c>
      <c r="F1669" s="153" t="s">
        <v>72</v>
      </c>
      <c r="G1669" s="131" t="s">
        <v>2260</v>
      </c>
      <c r="H1669" s="175" t="s">
        <v>503</v>
      </c>
      <c r="I1669" s="183" t="s">
        <v>4579</v>
      </c>
      <c r="J1669" s="173">
        <v>1</v>
      </c>
      <c r="K1669" s="327" t="s">
        <v>61</v>
      </c>
      <c r="L1669" s="339">
        <v>1</v>
      </c>
      <c r="M1669" s="183">
        <v>1373</v>
      </c>
      <c r="N1669" s="153">
        <v>1996</v>
      </c>
      <c r="P1669" s="163"/>
      <c r="R1669" s="153">
        <v>1990</v>
      </c>
      <c r="S1669" s="183" t="s">
        <v>62</v>
      </c>
      <c r="T1669" s="184"/>
      <c r="U1669" s="189"/>
      <c r="V1669" s="125"/>
      <c r="W1669" s="352" t="s">
        <v>4580</v>
      </c>
      <c r="X1669" s="216" t="s">
        <v>64</v>
      </c>
      <c r="Y1669" s="216" t="s">
        <v>292</v>
      </c>
      <c r="Z1669" s="129"/>
      <c r="AA1669" s="214"/>
      <c r="AB1669" s="215">
        <v>43396</v>
      </c>
      <c r="AC1669" s="215"/>
      <c r="AD1669" s="153"/>
      <c r="AE1669" s="173">
        <v>2017</v>
      </c>
      <c r="AG1669" s="173">
        <v>2018</v>
      </c>
      <c r="AH1669" s="173">
        <v>2010</v>
      </c>
      <c r="AI1669" s="173"/>
      <c r="AJ1669" s="189"/>
      <c r="AK1669" s="173"/>
      <c r="AL1669" s="317"/>
      <c r="AQ1669" s="131"/>
      <c r="AR1669" s="175" t="s">
        <v>112</v>
      </c>
      <c r="AS1669" s="153" t="s">
        <v>112</v>
      </c>
      <c r="AU1669" s="317"/>
      <c r="AV1669" s="390"/>
      <c r="AW1669" s="153">
        <f t="shared" ca="1" si="31"/>
        <v>30</v>
      </c>
    </row>
    <row r="1670" spans="1:49" ht="45" customHeight="1" outlineLevel="1" x14ac:dyDescent="0.2">
      <c r="A1670" s="245">
        <v>45064</v>
      </c>
      <c r="B1670" s="183" t="s">
        <v>55</v>
      </c>
      <c r="C1670" s="140" t="s">
        <v>4581</v>
      </c>
      <c r="D1670" s="131" t="s">
        <v>4582</v>
      </c>
      <c r="E1670" s="175" t="s">
        <v>91</v>
      </c>
      <c r="F1670" s="153" t="s">
        <v>92</v>
      </c>
      <c r="G1670" s="131" t="s">
        <v>786</v>
      </c>
      <c r="H1670" s="175" t="s">
        <v>76</v>
      </c>
      <c r="I1670" s="183" t="s">
        <v>4583</v>
      </c>
      <c r="J1670" s="173">
        <v>1</v>
      </c>
      <c r="K1670" s="327" t="s">
        <v>2047</v>
      </c>
      <c r="L1670" s="339">
        <v>1</v>
      </c>
      <c r="M1670" s="183">
        <v>1374</v>
      </c>
      <c r="N1670" s="153">
        <v>1996</v>
      </c>
      <c r="O1670" s="216">
        <v>34843</v>
      </c>
      <c r="P1670" s="163" t="s">
        <v>4584</v>
      </c>
      <c r="Q1670" s="216">
        <v>35324</v>
      </c>
      <c r="R1670" s="153">
        <v>1990</v>
      </c>
      <c r="S1670" s="183" t="s">
        <v>3236</v>
      </c>
      <c r="T1670" s="184" t="s">
        <v>982</v>
      </c>
      <c r="U1670" s="189"/>
      <c r="V1670" s="422">
        <v>45125</v>
      </c>
      <c r="W1670" s="352" t="s">
        <v>70</v>
      </c>
      <c r="X1670" s="216" t="s">
        <v>64</v>
      </c>
      <c r="Y1670" s="216" t="s">
        <v>76</v>
      </c>
      <c r="Z1670" s="129"/>
      <c r="AA1670" s="214" t="s">
        <v>215</v>
      </c>
      <c r="AB1670" s="215" t="s">
        <v>215</v>
      </c>
      <c r="AC1670" s="215" t="s">
        <v>215</v>
      </c>
      <c r="AD1670" s="153"/>
      <c r="AE1670" s="173">
        <v>2024</v>
      </c>
      <c r="AF1670" s="173">
        <v>105</v>
      </c>
      <c r="AH1670" s="173">
        <v>2020</v>
      </c>
      <c r="AI1670" s="173"/>
      <c r="AJ1670" s="189"/>
      <c r="AK1670" s="173"/>
      <c r="AL1670" s="317"/>
      <c r="AQ1670" s="131"/>
      <c r="AU1670" s="317"/>
      <c r="AV1670" s="390"/>
      <c r="AW1670" s="153">
        <f t="shared" ca="1" si="31"/>
        <v>30</v>
      </c>
    </row>
    <row r="1671" spans="1:49" ht="45" customHeight="1" outlineLevel="1" x14ac:dyDescent="0.2">
      <c r="A1671" s="245"/>
      <c r="B1671" s="183" t="s">
        <v>55</v>
      </c>
      <c r="C1671" s="136" t="s">
        <v>4585</v>
      </c>
      <c r="D1671" s="131" t="s">
        <v>4586</v>
      </c>
      <c r="E1671" s="175" t="s">
        <v>91</v>
      </c>
      <c r="F1671" s="153" t="s">
        <v>92</v>
      </c>
      <c r="G1671" s="131" t="s">
        <v>1678</v>
      </c>
      <c r="H1671" s="175" t="s">
        <v>65</v>
      </c>
      <c r="I1671" s="183" t="s">
        <v>4587</v>
      </c>
      <c r="J1671" s="173">
        <v>1</v>
      </c>
      <c r="K1671" s="327"/>
      <c r="L1671" s="339">
        <v>1</v>
      </c>
      <c r="M1671" s="183">
        <v>1375</v>
      </c>
      <c r="N1671" s="153">
        <v>1996</v>
      </c>
      <c r="P1671" s="163"/>
      <c r="R1671" s="153">
        <v>1990</v>
      </c>
      <c r="S1671" s="183" t="s">
        <v>243</v>
      </c>
      <c r="T1671" s="184"/>
      <c r="V1671" s="125"/>
      <c r="W1671" s="352" t="s">
        <v>70</v>
      </c>
      <c r="X1671" s="216" t="s">
        <v>64</v>
      </c>
      <c r="Y1671" s="216" t="s">
        <v>65</v>
      </c>
      <c r="Z1671" s="129"/>
      <c r="AA1671" s="214"/>
      <c r="AB1671" s="215"/>
      <c r="AC1671" s="215"/>
      <c r="AD1671" s="153"/>
      <c r="AG1671" s="233"/>
      <c r="AH1671" s="233"/>
      <c r="AI1671" s="173"/>
      <c r="AJ1671" s="216">
        <v>44390</v>
      </c>
      <c r="AK1671" s="173">
        <v>2020</v>
      </c>
      <c r="AL1671" s="317"/>
      <c r="AQ1671" s="131"/>
      <c r="AU1671" s="317"/>
      <c r="AV1671" s="390"/>
      <c r="AW1671" s="153">
        <f t="shared" ca="1" si="31"/>
        <v>30</v>
      </c>
    </row>
    <row r="1672" spans="1:49" ht="45" customHeight="1" outlineLevel="1" x14ac:dyDescent="0.2">
      <c r="A1672" s="245"/>
      <c r="B1672" s="183" t="s">
        <v>55</v>
      </c>
      <c r="D1672" s="131" t="s">
        <v>4588</v>
      </c>
      <c r="E1672" s="175" t="s">
        <v>56</v>
      </c>
      <c r="F1672" s="153" t="s">
        <v>57</v>
      </c>
      <c r="G1672" s="131" t="s">
        <v>4589</v>
      </c>
      <c r="H1672" s="175" t="s">
        <v>76</v>
      </c>
      <c r="I1672" s="183" t="s">
        <v>4590</v>
      </c>
      <c r="J1672" s="173">
        <v>1</v>
      </c>
      <c r="K1672" s="326" t="s">
        <v>61</v>
      </c>
      <c r="L1672" s="339">
        <v>1</v>
      </c>
      <c r="M1672" s="183">
        <v>1376</v>
      </c>
      <c r="N1672" s="153">
        <v>1996</v>
      </c>
      <c r="P1672" s="163"/>
      <c r="R1672" s="153">
        <v>1990</v>
      </c>
      <c r="S1672" s="183" t="s">
        <v>62</v>
      </c>
      <c r="T1672" s="184"/>
      <c r="U1672" s="189"/>
      <c r="V1672" s="125"/>
      <c r="W1672" s="352" t="s">
        <v>4591</v>
      </c>
      <c r="X1672" s="216" t="s">
        <v>64</v>
      </c>
      <c r="Y1672" s="216" t="s">
        <v>76</v>
      </c>
      <c r="Z1672" s="129"/>
      <c r="AA1672" s="214"/>
      <c r="AB1672" s="215">
        <v>38901</v>
      </c>
      <c r="AC1672" s="215"/>
      <c r="AD1672" s="153"/>
      <c r="AE1672" s="173">
        <v>1998</v>
      </c>
      <c r="AF1672" s="173">
        <v>15</v>
      </c>
      <c r="AG1672" s="173">
        <v>2006</v>
      </c>
      <c r="AH1672" s="173">
        <v>2000</v>
      </c>
      <c r="AI1672" s="173"/>
      <c r="AJ1672" s="189"/>
      <c r="AK1672" s="173"/>
      <c r="AL1672" s="317" t="s">
        <v>4592</v>
      </c>
      <c r="AM1672" s="175" t="s">
        <v>61</v>
      </c>
      <c r="AO1672" s="153" t="s">
        <v>81</v>
      </c>
      <c r="AS1672" s="153" t="s">
        <v>81</v>
      </c>
      <c r="AT1672" s="153">
        <v>2007</v>
      </c>
      <c r="AU1672" s="317" t="s">
        <v>4593</v>
      </c>
      <c r="AW1672" s="153">
        <f t="shared" ca="1" si="31"/>
        <v>30</v>
      </c>
    </row>
    <row r="1673" spans="1:49" ht="45" customHeight="1" outlineLevel="1" x14ac:dyDescent="0.2">
      <c r="A1673" s="245"/>
      <c r="B1673" s="183" t="s">
        <v>198</v>
      </c>
      <c r="C1673" s="136" t="s">
        <v>8048</v>
      </c>
      <c r="D1673" s="166" t="s">
        <v>4682</v>
      </c>
      <c r="E1673" s="175" t="s">
        <v>71</v>
      </c>
      <c r="F1673" s="153" t="s">
        <v>425</v>
      </c>
      <c r="G1673" s="131" t="s">
        <v>3661</v>
      </c>
      <c r="H1673" s="175" t="s">
        <v>503</v>
      </c>
      <c r="I1673" s="183" t="s">
        <v>4594</v>
      </c>
      <c r="J1673" s="173">
        <v>1</v>
      </c>
      <c r="K1673" s="326" t="s">
        <v>61</v>
      </c>
      <c r="L1673" s="339">
        <v>1</v>
      </c>
      <c r="M1673" s="183">
        <v>1377</v>
      </c>
      <c r="N1673" s="153">
        <v>1996</v>
      </c>
      <c r="P1673" s="163"/>
      <c r="R1673" s="153">
        <v>1990</v>
      </c>
      <c r="S1673" s="183" t="s">
        <v>203</v>
      </c>
      <c r="T1673" s="184"/>
      <c r="U1673" s="189"/>
      <c r="V1673" s="125"/>
      <c r="W1673" s="255" t="s">
        <v>4595</v>
      </c>
      <c r="X1673" s="216" t="s">
        <v>499</v>
      </c>
      <c r="Y1673" s="216" t="s">
        <v>506</v>
      </c>
      <c r="Z1673" s="129"/>
      <c r="AA1673" s="214">
        <v>39721</v>
      </c>
      <c r="AB1673" s="153"/>
      <c r="AC1673" s="153"/>
      <c r="AD1673" s="153"/>
      <c r="AE1673" s="173">
        <v>2004</v>
      </c>
      <c r="AF1673" s="173">
        <v>42</v>
      </c>
      <c r="AG1673" s="173">
        <v>2008</v>
      </c>
      <c r="AH1673" s="173">
        <v>2000</v>
      </c>
      <c r="AI1673" s="173"/>
      <c r="AJ1673" s="189"/>
      <c r="AK1673" s="173"/>
      <c r="AL1673" s="317"/>
      <c r="AM1673" s="175" t="s">
        <v>61</v>
      </c>
      <c r="AQ1673" s="131"/>
      <c r="AU1673" s="317" t="s">
        <v>4596</v>
      </c>
      <c r="AV1673" s="390"/>
      <c r="AW1673" s="153">
        <f t="shared" ca="1" si="31"/>
        <v>30</v>
      </c>
    </row>
    <row r="1674" spans="1:49" ht="45" customHeight="1" outlineLevel="1" x14ac:dyDescent="0.2">
      <c r="A1674" s="245">
        <v>42835</v>
      </c>
      <c r="B1674" s="183" t="s">
        <v>55</v>
      </c>
      <c r="C1674" s="136" t="s">
        <v>4597</v>
      </c>
      <c r="D1674" s="131" t="s">
        <v>3465</v>
      </c>
      <c r="E1674" s="175" t="s">
        <v>91</v>
      </c>
      <c r="F1674" s="153" t="s">
        <v>92</v>
      </c>
      <c r="G1674" s="131" t="s">
        <v>786</v>
      </c>
      <c r="H1674" s="175" t="s">
        <v>65</v>
      </c>
      <c r="I1674" s="183" t="s">
        <v>2455</v>
      </c>
      <c r="J1674" s="173">
        <v>1</v>
      </c>
      <c r="L1674" s="339">
        <v>1</v>
      </c>
      <c r="M1674" s="183">
        <v>1378</v>
      </c>
      <c r="N1674" s="153">
        <v>1996</v>
      </c>
      <c r="P1674" s="163"/>
      <c r="R1674" s="153">
        <v>1990</v>
      </c>
      <c r="S1674" s="183" t="s">
        <v>243</v>
      </c>
      <c r="T1674" s="184" t="s">
        <v>1116</v>
      </c>
      <c r="U1674" s="218">
        <v>43949</v>
      </c>
      <c r="V1674" s="125"/>
      <c r="W1674" s="352" t="s">
        <v>70</v>
      </c>
      <c r="X1674" s="216" t="s">
        <v>64</v>
      </c>
      <c r="Y1674" s="216" t="s">
        <v>65</v>
      </c>
      <c r="Z1674" s="129"/>
      <c r="AI1674" s="173"/>
      <c r="AJ1674" s="216">
        <v>43949</v>
      </c>
      <c r="AK1674" s="173">
        <v>2020</v>
      </c>
      <c r="AL1674" s="317"/>
      <c r="AQ1674" s="131"/>
      <c r="AU1674" s="317"/>
      <c r="AV1674" s="390"/>
      <c r="AW1674" s="153">
        <f t="shared" ca="1" si="31"/>
        <v>30</v>
      </c>
    </row>
    <row r="1675" spans="1:49" ht="45" customHeight="1" outlineLevel="1" x14ac:dyDescent="0.2">
      <c r="A1675" s="245"/>
      <c r="B1675" s="183" t="s">
        <v>55</v>
      </c>
      <c r="E1675" s="175" t="s">
        <v>71</v>
      </c>
      <c r="F1675" s="153" t="s">
        <v>425</v>
      </c>
      <c r="G1675" s="131" t="s">
        <v>2843</v>
      </c>
      <c r="H1675" s="175" t="s">
        <v>292</v>
      </c>
      <c r="I1675" s="183" t="s">
        <v>4598</v>
      </c>
      <c r="J1675" s="173">
        <v>1</v>
      </c>
      <c r="K1675" s="326" t="s">
        <v>61</v>
      </c>
      <c r="L1675" s="339">
        <v>1</v>
      </c>
      <c r="M1675" s="183">
        <v>1379</v>
      </c>
      <c r="N1675" s="153">
        <v>1997</v>
      </c>
      <c r="P1675" s="163"/>
      <c r="R1675" s="153">
        <v>1990</v>
      </c>
      <c r="S1675" s="183" t="s">
        <v>62</v>
      </c>
      <c r="T1675" s="184"/>
      <c r="U1675" s="189"/>
      <c r="V1675" s="125"/>
      <c r="W1675" s="352" t="s">
        <v>4599</v>
      </c>
      <c r="X1675" s="216" t="s">
        <v>64</v>
      </c>
      <c r="Y1675" s="216" t="s">
        <v>292</v>
      </c>
      <c r="Z1675" s="129"/>
      <c r="AA1675" s="214">
        <v>36700</v>
      </c>
      <c r="AB1675" s="215">
        <v>36700</v>
      </c>
      <c r="AC1675" s="215"/>
      <c r="AD1675" s="153"/>
      <c r="AE1675" s="173">
        <v>1999</v>
      </c>
      <c r="AF1675" s="173">
        <v>18</v>
      </c>
      <c r="AG1675" s="173">
        <v>2000</v>
      </c>
      <c r="AH1675" s="173">
        <v>2000</v>
      </c>
      <c r="AI1675" s="173"/>
      <c r="AJ1675" s="189"/>
      <c r="AK1675" s="173"/>
      <c r="AL1675" s="317" t="s">
        <v>4600</v>
      </c>
      <c r="AM1675" s="175" t="s">
        <v>61</v>
      </c>
      <c r="AN1675" s="153" t="s">
        <v>81</v>
      </c>
      <c r="AO1675" s="153" t="s">
        <v>61</v>
      </c>
      <c r="AP1675" s="153" t="s">
        <v>81</v>
      </c>
      <c r="AQ1675" s="392" t="s">
        <v>81</v>
      </c>
      <c r="AS1675" s="153" t="s">
        <v>81</v>
      </c>
      <c r="AT1675" s="153" t="s">
        <v>4601</v>
      </c>
      <c r="AU1675" s="317" t="s">
        <v>4602</v>
      </c>
      <c r="AW1675" s="153">
        <f t="shared" ca="1" si="31"/>
        <v>29</v>
      </c>
    </row>
    <row r="1676" spans="1:49" ht="45" customHeight="1" outlineLevel="1" x14ac:dyDescent="0.2">
      <c r="A1676" s="245">
        <v>44256</v>
      </c>
      <c r="B1676" s="183" t="s">
        <v>978</v>
      </c>
      <c r="C1676" s="136" t="s">
        <v>4603</v>
      </c>
      <c r="D1676" s="131" t="s">
        <v>4604</v>
      </c>
      <c r="E1676" s="175" t="s">
        <v>91</v>
      </c>
      <c r="F1676" s="153" t="s">
        <v>92</v>
      </c>
      <c r="G1676" s="131" t="s">
        <v>93</v>
      </c>
      <c r="H1676" s="175" t="s">
        <v>96</v>
      </c>
      <c r="I1676" s="183" t="s">
        <v>4605</v>
      </c>
      <c r="J1676" s="173">
        <v>1</v>
      </c>
      <c r="K1676" s="327"/>
      <c r="L1676" s="339">
        <v>1</v>
      </c>
      <c r="M1676" s="183">
        <v>1380</v>
      </c>
      <c r="N1676" s="153">
        <v>1997</v>
      </c>
      <c r="O1676" s="216">
        <v>34255</v>
      </c>
      <c r="P1676" s="163" t="s">
        <v>4606</v>
      </c>
      <c r="Q1676" s="216">
        <v>35451</v>
      </c>
      <c r="R1676" s="153">
        <v>1990</v>
      </c>
      <c r="S1676" s="183" t="s">
        <v>288</v>
      </c>
      <c r="T1676" s="184" t="s">
        <v>982</v>
      </c>
      <c r="U1676" s="189"/>
      <c r="V1676" s="125"/>
      <c r="W1676" s="255" t="s">
        <v>70</v>
      </c>
      <c r="X1676" s="216" t="s">
        <v>99</v>
      </c>
      <c r="Y1676" s="216" t="s">
        <v>100</v>
      </c>
      <c r="Z1676" s="129"/>
      <c r="AA1676" s="214"/>
      <c r="AB1676" s="215"/>
      <c r="AC1676" s="215"/>
      <c r="AD1676" s="153"/>
      <c r="AI1676" s="173"/>
      <c r="AJ1676" s="189"/>
      <c r="AK1676" s="173"/>
      <c r="AQ1676" s="131"/>
      <c r="AV1676" s="390"/>
      <c r="AW1676" s="153">
        <f t="shared" ca="1" si="31"/>
        <v>29</v>
      </c>
    </row>
    <row r="1677" spans="1:49" ht="45" customHeight="1" x14ac:dyDescent="0.2">
      <c r="A1677" s="245"/>
      <c r="B1677" s="183" t="s">
        <v>55</v>
      </c>
      <c r="C1677" s="140" t="s">
        <v>2090</v>
      </c>
      <c r="D1677" s="131" t="s">
        <v>4607</v>
      </c>
      <c r="E1677" s="175" t="s">
        <v>91</v>
      </c>
      <c r="F1677" s="153" t="s">
        <v>92</v>
      </c>
      <c r="G1677" s="131" t="s">
        <v>93</v>
      </c>
      <c r="H1677" s="175" t="s">
        <v>496</v>
      </c>
      <c r="I1677" s="203" t="s">
        <v>4608</v>
      </c>
      <c r="J1677" s="173">
        <v>1</v>
      </c>
      <c r="K1677" s="327"/>
      <c r="L1677" s="339">
        <v>1</v>
      </c>
      <c r="M1677" s="183">
        <v>1381</v>
      </c>
      <c r="N1677" s="153">
        <v>1997</v>
      </c>
      <c r="P1677" s="163"/>
      <c r="R1677" s="153">
        <v>1990</v>
      </c>
      <c r="S1677" s="183" t="s">
        <v>243</v>
      </c>
      <c r="T1677" s="184"/>
      <c r="U1677" s="189"/>
      <c r="V1677" s="125"/>
      <c r="W1677" s="352" t="s">
        <v>70</v>
      </c>
      <c r="X1677" s="216" t="s">
        <v>499</v>
      </c>
      <c r="Y1677" s="216" t="s">
        <v>496</v>
      </c>
      <c r="Z1677" s="129"/>
      <c r="AA1677" s="214"/>
      <c r="AB1677" s="215"/>
      <c r="AC1677" s="215"/>
      <c r="AD1677" s="153"/>
      <c r="AI1677" s="173"/>
      <c r="AJ1677" s="237">
        <v>40157</v>
      </c>
      <c r="AK1677" s="173">
        <v>2010</v>
      </c>
      <c r="AL1677" s="317"/>
      <c r="AQ1677" s="131"/>
      <c r="AV1677" s="390"/>
      <c r="AW1677" s="153">
        <f t="shared" ca="1" si="31"/>
        <v>29</v>
      </c>
    </row>
    <row r="1678" spans="1:49" ht="45" customHeight="1" x14ac:dyDescent="0.2">
      <c r="A1678" s="245"/>
      <c r="B1678" s="183" t="s">
        <v>55</v>
      </c>
      <c r="C1678" s="136" t="s">
        <v>4609</v>
      </c>
      <c r="D1678" s="131" t="s">
        <v>4610</v>
      </c>
      <c r="E1678" s="175" t="s">
        <v>91</v>
      </c>
      <c r="F1678" s="153" t="s">
        <v>92</v>
      </c>
      <c r="G1678" s="131" t="s">
        <v>93</v>
      </c>
      <c r="H1678" s="175" t="s">
        <v>96</v>
      </c>
      <c r="I1678" s="183" t="s">
        <v>4611</v>
      </c>
      <c r="J1678" s="173">
        <v>1</v>
      </c>
      <c r="K1678" s="326" t="s">
        <v>61</v>
      </c>
      <c r="L1678" s="339">
        <v>1</v>
      </c>
      <c r="M1678" s="183">
        <v>1382</v>
      </c>
      <c r="N1678" s="153">
        <v>1997</v>
      </c>
      <c r="P1678" s="163"/>
      <c r="R1678" s="153">
        <v>1990</v>
      </c>
      <c r="S1678" s="183" t="s">
        <v>62</v>
      </c>
      <c r="T1678" s="184"/>
      <c r="U1678" s="189"/>
      <c r="V1678" s="125"/>
      <c r="W1678" s="352" t="s">
        <v>4612</v>
      </c>
      <c r="X1678" s="216" t="s">
        <v>99</v>
      </c>
      <c r="Y1678" s="216" t="s">
        <v>100</v>
      </c>
      <c r="Z1678" s="129"/>
      <c r="AA1678" s="214"/>
      <c r="AB1678" s="215">
        <v>41961</v>
      </c>
      <c r="AC1678" s="215"/>
      <c r="AD1678" s="153"/>
      <c r="AE1678" s="173">
        <v>2011</v>
      </c>
      <c r="AF1678" s="173">
        <v>67</v>
      </c>
      <c r="AG1678" s="173">
        <v>2014</v>
      </c>
      <c r="AH1678" s="173">
        <v>2010</v>
      </c>
      <c r="AI1678" s="173"/>
      <c r="AJ1678" s="189"/>
      <c r="AK1678" s="173"/>
      <c r="AL1678" s="371"/>
      <c r="AM1678" s="175" t="s">
        <v>67</v>
      </c>
      <c r="AO1678" s="153" t="s">
        <v>67</v>
      </c>
      <c r="AQ1678" s="131"/>
      <c r="AV1678" s="390"/>
      <c r="AW1678" s="153">
        <f t="shared" ca="1" si="31"/>
        <v>29</v>
      </c>
    </row>
    <row r="1679" spans="1:49" ht="45" customHeight="1" outlineLevel="1" x14ac:dyDescent="0.2">
      <c r="A1679" s="245">
        <v>45076</v>
      </c>
      <c r="B1679" s="183" t="s">
        <v>55</v>
      </c>
      <c r="C1679" s="136" t="s">
        <v>4613</v>
      </c>
      <c r="D1679" s="165" t="s">
        <v>4614</v>
      </c>
      <c r="E1679" s="175" t="s">
        <v>71</v>
      </c>
      <c r="F1679" s="153" t="s">
        <v>180</v>
      </c>
      <c r="G1679" s="131" t="s">
        <v>2911</v>
      </c>
      <c r="H1679" s="175" t="s">
        <v>503</v>
      </c>
      <c r="I1679" s="183" t="s">
        <v>4615</v>
      </c>
      <c r="J1679" s="173">
        <v>1</v>
      </c>
      <c r="K1679" s="327"/>
      <c r="L1679" s="339">
        <v>1</v>
      </c>
      <c r="M1679" s="183">
        <v>1383</v>
      </c>
      <c r="N1679" s="153">
        <v>1997</v>
      </c>
      <c r="P1679" s="163"/>
      <c r="R1679" s="153">
        <v>1990</v>
      </c>
      <c r="S1679" s="183" t="s">
        <v>243</v>
      </c>
      <c r="T1679" s="184" t="s">
        <v>1116</v>
      </c>
      <c r="U1679" s="216">
        <v>45302</v>
      </c>
      <c r="V1679" s="125"/>
      <c r="W1679" s="352" t="s">
        <v>70</v>
      </c>
      <c r="X1679" s="216" t="s">
        <v>499</v>
      </c>
      <c r="Y1679" s="216" t="s">
        <v>506</v>
      </c>
      <c r="Z1679" s="129"/>
      <c r="AA1679" s="214"/>
      <c r="AB1679" s="215"/>
      <c r="AC1679" s="215"/>
      <c r="AD1679" s="153"/>
      <c r="AI1679" s="173"/>
      <c r="AJ1679" s="216">
        <v>45301</v>
      </c>
      <c r="AK1679" s="153">
        <v>2020</v>
      </c>
      <c r="AL1679" s="317" t="s">
        <v>7687</v>
      </c>
      <c r="AQ1679" s="131"/>
      <c r="AU1679" s="317"/>
      <c r="AV1679" s="390"/>
      <c r="AW1679" s="153">
        <f t="shared" ca="1" si="31"/>
        <v>29</v>
      </c>
    </row>
    <row r="1680" spans="1:49" ht="45" customHeight="1" x14ac:dyDescent="0.2">
      <c r="A1680" s="245"/>
      <c r="B1680" s="183" t="s">
        <v>55</v>
      </c>
      <c r="C1680" s="136" t="s">
        <v>4616</v>
      </c>
      <c r="D1680" s="131" t="s">
        <v>4617</v>
      </c>
      <c r="E1680" s="175" t="s">
        <v>91</v>
      </c>
      <c r="F1680" s="153" t="s">
        <v>916</v>
      </c>
      <c r="G1680" s="131" t="s">
        <v>917</v>
      </c>
      <c r="H1680" s="175" t="s">
        <v>503</v>
      </c>
      <c r="I1680" s="183" t="s">
        <v>4618</v>
      </c>
      <c r="J1680" s="173">
        <v>1</v>
      </c>
      <c r="K1680" s="327"/>
      <c r="L1680" s="339">
        <v>1</v>
      </c>
      <c r="M1680" s="183">
        <v>1384</v>
      </c>
      <c r="N1680" s="153">
        <v>1997</v>
      </c>
      <c r="O1680" s="216">
        <v>35466</v>
      </c>
      <c r="P1680" s="163" t="s">
        <v>4619</v>
      </c>
      <c r="Q1680" s="216" t="s">
        <v>1430</v>
      </c>
      <c r="R1680" s="153">
        <v>1990</v>
      </c>
      <c r="S1680" s="183" t="s">
        <v>243</v>
      </c>
      <c r="T1680" s="184"/>
      <c r="U1680" s="189"/>
      <c r="V1680" s="125"/>
      <c r="W1680" s="352" t="s">
        <v>70</v>
      </c>
      <c r="X1680" s="216" t="s">
        <v>499</v>
      </c>
      <c r="Y1680" s="216" t="s">
        <v>506</v>
      </c>
      <c r="Z1680" s="129"/>
      <c r="AA1680" s="214"/>
      <c r="AB1680" s="215"/>
      <c r="AC1680" s="215"/>
      <c r="AD1680" s="153"/>
      <c r="AI1680" s="173"/>
      <c r="AJ1680" s="237">
        <v>41950</v>
      </c>
      <c r="AK1680" s="173">
        <v>2010</v>
      </c>
      <c r="AL1680" s="317"/>
      <c r="AQ1680" s="131"/>
      <c r="AU1680" s="317"/>
      <c r="AV1680" s="390"/>
      <c r="AW1680" s="153">
        <f t="shared" ca="1" si="31"/>
        <v>29</v>
      </c>
    </row>
    <row r="1681" spans="1:49" ht="45" customHeight="1" outlineLevel="1" x14ac:dyDescent="0.2">
      <c r="A1681" s="245"/>
      <c r="B1681" s="183" t="s">
        <v>55</v>
      </c>
      <c r="C1681" s="136" t="s">
        <v>4620</v>
      </c>
      <c r="D1681" s="131" t="s">
        <v>4621</v>
      </c>
      <c r="E1681" s="175" t="s">
        <v>1055</v>
      </c>
      <c r="F1681" s="153" t="s">
        <v>1056</v>
      </c>
      <c r="G1681" s="131" t="s">
        <v>3267</v>
      </c>
      <c r="H1681" s="175" t="s">
        <v>503</v>
      </c>
      <c r="I1681" s="183" t="s">
        <v>4622</v>
      </c>
      <c r="J1681" s="173">
        <v>1</v>
      </c>
      <c r="K1681" s="327"/>
      <c r="L1681" s="339">
        <v>1</v>
      </c>
      <c r="M1681" s="183">
        <v>1385</v>
      </c>
      <c r="N1681" s="153">
        <v>1997</v>
      </c>
      <c r="P1681" s="163"/>
      <c r="R1681" s="153">
        <v>1990</v>
      </c>
      <c r="S1681" s="183" t="s">
        <v>243</v>
      </c>
      <c r="T1681" s="184"/>
      <c r="U1681" s="189"/>
      <c r="V1681" s="125"/>
      <c r="W1681" s="352" t="s">
        <v>70</v>
      </c>
      <c r="X1681" s="216" t="s">
        <v>499</v>
      </c>
      <c r="Y1681" s="216" t="s">
        <v>506</v>
      </c>
      <c r="Z1681" s="129"/>
      <c r="AA1681" s="214"/>
      <c r="AB1681" s="215"/>
      <c r="AC1681" s="215"/>
      <c r="AD1681" s="153"/>
      <c r="AI1681" s="173"/>
      <c r="AJ1681" s="216">
        <v>42508</v>
      </c>
      <c r="AK1681" s="173">
        <v>2010</v>
      </c>
      <c r="AL1681" s="317"/>
      <c r="AQ1681" s="131"/>
      <c r="AU1681" s="317"/>
      <c r="AV1681" s="390"/>
      <c r="AW1681" s="153">
        <f t="shared" ca="1" si="31"/>
        <v>29</v>
      </c>
    </row>
    <row r="1682" spans="1:49" ht="45" customHeight="1" outlineLevel="1" x14ac:dyDescent="0.2">
      <c r="A1682" s="245">
        <v>45804</v>
      </c>
      <c r="B1682" s="183" t="s">
        <v>198</v>
      </c>
      <c r="C1682" s="136" t="s">
        <v>4623</v>
      </c>
      <c r="D1682" s="131" t="s">
        <v>4624</v>
      </c>
      <c r="E1682" s="175" t="s">
        <v>91</v>
      </c>
      <c r="F1682" s="153" t="s">
        <v>92</v>
      </c>
      <c r="G1682" s="131" t="s">
        <v>93</v>
      </c>
      <c r="H1682" s="175" t="s">
        <v>76</v>
      </c>
      <c r="I1682" s="183" t="s">
        <v>4625</v>
      </c>
      <c r="J1682" s="173">
        <v>1</v>
      </c>
      <c r="K1682" s="327"/>
      <c r="L1682" s="339">
        <v>1</v>
      </c>
      <c r="M1682" s="183">
        <v>1386</v>
      </c>
      <c r="N1682" s="153">
        <v>1997</v>
      </c>
      <c r="P1682" s="163"/>
      <c r="R1682" s="153">
        <v>1990</v>
      </c>
      <c r="S1682" s="183" t="s">
        <v>288</v>
      </c>
      <c r="T1682" s="184"/>
      <c r="U1682" s="189"/>
      <c r="V1682" s="125"/>
      <c r="W1682" s="255" t="s">
        <v>70</v>
      </c>
      <c r="X1682" s="216" t="s">
        <v>64</v>
      </c>
      <c r="Y1682" s="216" t="s">
        <v>76</v>
      </c>
      <c r="Z1682" s="129"/>
      <c r="AA1682" s="214"/>
      <c r="AB1682" s="215"/>
      <c r="AC1682" s="215"/>
      <c r="AD1682" s="153"/>
      <c r="AI1682" s="173"/>
      <c r="AJ1682" s="189"/>
      <c r="AK1682" s="173"/>
      <c r="AL1682" s="317"/>
      <c r="AQ1682" s="131"/>
      <c r="AV1682" s="390"/>
      <c r="AW1682" s="153">
        <f t="shared" ca="1" si="31"/>
        <v>29</v>
      </c>
    </row>
    <row r="1683" spans="1:49" ht="45" customHeight="1" outlineLevel="1" x14ac:dyDescent="0.2">
      <c r="A1683" s="245"/>
      <c r="B1683" s="183" t="s">
        <v>55</v>
      </c>
      <c r="C1683" s="136" t="s">
        <v>1240</v>
      </c>
      <c r="E1683" s="175" t="s">
        <v>91</v>
      </c>
      <c r="F1683" s="153" t="s">
        <v>92</v>
      </c>
      <c r="G1683" s="131" t="s">
        <v>93</v>
      </c>
      <c r="H1683" s="175" t="s">
        <v>496</v>
      </c>
      <c r="I1683" s="183" t="s">
        <v>4626</v>
      </c>
      <c r="J1683" s="173">
        <v>1</v>
      </c>
      <c r="K1683" s="327"/>
      <c r="L1683" s="339">
        <v>1</v>
      </c>
      <c r="M1683" s="183">
        <v>1387</v>
      </c>
      <c r="N1683" s="153">
        <v>1997</v>
      </c>
      <c r="P1683" s="163"/>
      <c r="R1683" s="153">
        <v>1990</v>
      </c>
      <c r="S1683" s="183" t="s">
        <v>243</v>
      </c>
      <c r="T1683" s="184"/>
      <c r="U1683" s="189"/>
      <c r="V1683" s="125"/>
      <c r="W1683" s="352" t="s">
        <v>70</v>
      </c>
      <c r="X1683" s="216" t="s">
        <v>499</v>
      </c>
      <c r="Y1683" s="216" t="s">
        <v>496</v>
      </c>
      <c r="Z1683" s="129"/>
      <c r="AA1683" s="214"/>
      <c r="AB1683" s="215"/>
      <c r="AC1683" s="215"/>
      <c r="AD1683" s="153"/>
      <c r="AI1683" s="173"/>
      <c r="AJ1683" s="237">
        <v>38044</v>
      </c>
      <c r="AK1683" s="173">
        <v>2000</v>
      </c>
      <c r="AL1683" s="317"/>
      <c r="AQ1683" s="131"/>
      <c r="AV1683" s="390"/>
      <c r="AW1683" s="153">
        <f t="shared" ca="1" si="31"/>
        <v>29</v>
      </c>
    </row>
    <row r="1684" spans="1:49" ht="45" customHeight="1" outlineLevel="1" x14ac:dyDescent="0.2">
      <c r="A1684" s="245"/>
      <c r="B1684" s="183" t="s">
        <v>55</v>
      </c>
      <c r="C1684" s="136" t="s">
        <v>4627</v>
      </c>
      <c r="D1684" s="131" t="s">
        <v>4628</v>
      </c>
      <c r="E1684" s="175" t="s">
        <v>91</v>
      </c>
      <c r="F1684" s="153" t="s">
        <v>92</v>
      </c>
      <c r="G1684" s="131" t="s">
        <v>93</v>
      </c>
      <c r="H1684" s="175" t="s">
        <v>496</v>
      </c>
      <c r="I1684" s="183" t="s">
        <v>4629</v>
      </c>
      <c r="J1684" s="173">
        <v>1</v>
      </c>
      <c r="K1684" s="327" t="s">
        <v>61</v>
      </c>
      <c r="L1684" s="339">
        <v>1</v>
      </c>
      <c r="M1684" s="183">
        <v>1388</v>
      </c>
      <c r="N1684" s="153">
        <v>1997</v>
      </c>
      <c r="P1684" s="163"/>
      <c r="R1684" s="153">
        <v>1990</v>
      </c>
      <c r="S1684" s="183" t="s">
        <v>62</v>
      </c>
      <c r="T1684" s="184"/>
      <c r="U1684" s="189"/>
      <c r="V1684" s="125"/>
      <c r="W1684" s="352" t="s">
        <v>4630</v>
      </c>
      <c r="X1684" s="216" t="s">
        <v>499</v>
      </c>
      <c r="Y1684" s="216" t="s">
        <v>496</v>
      </c>
      <c r="Z1684" s="129"/>
      <c r="AA1684" s="174">
        <v>42717</v>
      </c>
      <c r="AB1684" s="172">
        <v>42718</v>
      </c>
      <c r="AC1684" s="172">
        <v>42719</v>
      </c>
      <c r="AD1684" s="153"/>
      <c r="AE1684" s="173">
        <v>2015</v>
      </c>
      <c r="AF1684" s="173">
        <v>79</v>
      </c>
      <c r="AG1684" s="219">
        <v>2016</v>
      </c>
      <c r="AH1684" s="173">
        <v>2010</v>
      </c>
      <c r="AI1684" s="173"/>
      <c r="AJ1684" s="189"/>
      <c r="AK1684" s="173"/>
      <c r="AL1684" s="317" t="s">
        <v>4631</v>
      </c>
      <c r="AM1684" s="175" t="s">
        <v>56</v>
      </c>
      <c r="AN1684" s="153" t="s">
        <v>81</v>
      </c>
      <c r="AO1684" s="153" t="s">
        <v>56</v>
      </c>
      <c r="AP1684" s="153" t="s">
        <v>81</v>
      </c>
      <c r="AQ1684" s="131" t="s">
        <v>81</v>
      </c>
      <c r="AR1684" s="175" t="s">
        <v>112</v>
      </c>
      <c r="AV1684" s="390"/>
      <c r="AW1684" s="153">
        <f t="shared" ca="1" si="31"/>
        <v>29</v>
      </c>
    </row>
    <row r="1685" spans="1:49" ht="45" customHeight="1" outlineLevel="1" x14ac:dyDescent="0.2">
      <c r="A1685" s="245"/>
      <c r="B1685" s="183" t="s">
        <v>55</v>
      </c>
      <c r="C1685" s="136" t="s">
        <v>1322</v>
      </c>
      <c r="D1685" s="131" t="s">
        <v>4632</v>
      </c>
      <c r="E1685" s="175" t="s">
        <v>91</v>
      </c>
      <c r="F1685" s="153" t="s">
        <v>92</v>
      </c>
      <c r="G1685" s="131" t="s">
        <v>4633</v>
      </c>
      <c r="H1685" s="175" t="s">
        <v>503</v>
      </c>
      <c r="I1685" s="183" t="s">
        <v>4634</v>
      </c>
      <c r="J1685" s="173">
        <v>1</v>
      </c>
      <c r="K1685" s="327"/>
      <c r="L1685" s="339">
        <v>1</v>
      </c>
      <c r="M1685" s="183">
        <v>1389</v>
      </c>
      <c r="N1685" s="153">
        <v>1997</v>
      </c>
      <c r="P1685" s="163"/>
      <c r="R1685" s="153">
        <v>1990</v>
      </c>
      <c r="S1685" s="183" t="s">
        <v>243</v>
      </c>
      <c r="T1685" s="184"/>
      <c r="U1685" s="189"/>
      <c r="V1685" s="125"/>
      <c r="W1685" s="352" t="s">
        <v>70</v>
      </c>
      <c r="X1685" s="216" t="s">
        <v>499</v>
      </c>
      <c r="Y1685" s="216" t="s">
        <v>506</v>
      </c>
      <c r="Z1685" s="129"/>
      <c r="AA1685" s="214"/>
      <c r="AB1685" s="215"/>
      <c r="AC1685" s="215"/>
      <c r="AD1685" s="153"/>
      <c r="AI1685" s="173"/>
      <c r="AJ1685" s="237">
        <v>41878</v>
      </c>
      <c r="AK1685" s="173">
        <v>2010</v>
      </c>
      <c r="AL1685" s="131" t="s">
        <v>4635</v>
      </c>
      <c r="AQ1685" s="131"/>
      <c r="AU1685" s="317"/>
      <c r="AV1685" s="390"/>
      <c r="AW1685" s="153">
        <f t="shared" ca="1" si="31"/>
        <v>29</v>
      </c>
    </row>
    <row r="1686" spans="1:49" ht="45" customHeight="1" outlineLevel="1" x14ac:dyDescent="0.2">
      <c r="A1686" s="245"/>
      <c r="B1686" s="183" t="s">
        <v>198</v>
      </c>
      <c r="C1686" s="136" t="s">
        <v>4636</v>
      </c>
      <c r="D1686" s="166" t="s">
        <v>4637</v>
      </c>
      <c r="E1686" s="175" t="s">
        <v>91</v>
      </c>
      <c r="F1686" s="153" t="s">
        <v>92</v>
      </c>
      <c r="G1686" s="131" t="s">
        <v>93</v>
      </c>
      <c r="H1686" s="175" t="s">
        <v>76</v>
      </c>
      <c r="I1686" s="183" t="s">
        <v>4638</v>
      </c>
      <c r="J1686" s="173">
        <v>1</v>
      </c>
      <c r="K1686" s="327"/>
      <c r="L1686" s="339">
        <v>1</v>
      </c>
      <c r="M1686" s="183">
        <v>1390</v>
      </c>
      <c r="N1686" s="153">
        <v>1997</v>
      </c>
      <c r="P1686" s="163"/>
      <c r="R1686" s="153">
        <v>1990</v>
      </c>
      <c r="S1686" s="183" t="s">
        <v>288</v>
      </c>
      <c r="T1686" s="184"/>
      <c r="U1686" s="189"/>
      <c r="V1686" s="125"/>
      <c r="W1686" s="255" t="s">
        <v>70</v>
      </c>
      <c r="X1686" s="216" t="s">
        <v>64</v>
      </c>
      <c r="Y1686" s="216" t="s">
        <v>76</v>
      </c>
      <c r="Z1686" s="129" t="s">
        <v>890</v>
      </c>
      <c r="AA1686" s="214"/>
      <c r="AB1686" s="215"/>
      <c r="AC1686" s="215"/>
      <c r="AD1686" s="153"/>
      <c r="AI1686" s="173"/>
      <c r="AJ1686" s="189"/>
      <c r="AK1686" s="173"/>
      <c r="AL1686" s="317"/>
      <c r="AQ1686" s="131"/>
      <c r="AV1686" s="390"/>
      <c r="AW1686" s="153">
        <f t="shared" ca="1" si="31"/>
        <v>29</v>
      </c>
    </row>
    <row r="1687" spans="1:49" ht="45" customHeight="1" outlineLevel="1" x14ac:dyDescent="0.2">
      <c r="A1687" s="245"/>
      <c r="B1687" s="183" t="s">
        <v>55</v>
      </c>
      <c r="E1687" s="175" t="s">
        <v>91</v>
      </c>
      <c r="F1687" s="153" t="s">
        <v>187</v>
      </c>
      <c r="G1687" s="131" t="s">
        <v>906</v>
      </c>
      <c r="H1687" s="175" t="s">
        <v>379</v>
      </c>
      <c r="I1687" s="183" t="s">
        <v>4639</v>
      </c>
      <c r="J1687" s="173">
        <v>1</v>
      </c>
      <c r="K1687" s="326" t="s">
        <v>61</v>
      </c>
      <c r="L1687" s="339">
        <v>1</v>
      </c>
      <c r="M1687" s="183">
        <v>1391</v>
      </c>
      <c r="N1687" s="153">
        <v>1997</v>
      </c>
      <c r="P1687" s="163"/>
      <c r="R1687" s="153">
        <v>1990</v>
      </c>
      <c r="S1687" s="183" t="s">
        <v>62</v>
      </c>
      <c r="T1687" s="184"/>
      <c r="U1687" s="189"/>
      <c r="V1687" s="125"/>
      <c r="W1687" s="352" t="s">
        <v>4640</v>
      </c>
      <c r="X1687" s="216" t="s">
        <v>99</v>
      </c>
      <c r="Y1687" s="216" t="s">
        <v>382</v>
      </c>
      <c r="Z1687" s="129"/>
      <c r="AA1687" s="214"/>
      <c r="AB1687" s="215"/>
      <c r="AC1687" s="215">
        <v>37207</v>
      </c>
      <c r="AD1687" s="216"/>
      <c r="AE1687" s="173">
        <v>2000</v>
      </c>
      <c r="AF1687" s="173">
        <v>25</v>
      </c>
      <c r="AG1687" s="173">
        <v>2001</v>
      </c>
      <c r="AH1687" s="173">
        <v>2000</v>
      </c>
      <c r="AI1687" s="173"/>
      <c r="AJ1687" s="189"/>
      <c r="AK1687" s="173"/>
      <c r="AL1687" s="317"/>
      <c r="AM1687" s="175" t="s">
        <v>67</v>
      </c>
      <c r="AQ1687" s="131"/>
      <c r="AU1687" s="317"/>
      <c r="AV1687" s="390"/>
      <c r="AW1687" s="153">
        <f t="shared" ca="1" si="31"/>
        <v>29</v>
      </c>
    </row>
    <row r="1688" spans="1:49" ht="45" customHeight="1" outlineLevel="1" x14ac:dyDescent="0.2">
      <c r="A1688" s="245"/>
      <c r="B1688" s="183" t="s">
        <v>55</v>
      </c>
      <c r="D1688" s="131" t="s">
        <v>4641</v>
      </c>
      <c r="E1688" s="175" t="s">
        <v>91</v>
      </c>
      <c r="F1688" s="153" t="s">
        <v>92</v>
      </c>
      <c r="G1688" s="131" t="s">
        <v>93</v>
      </c>
      <c r="H1688" s="175" t="s">
        <v>59</v>
      </c>
      <c r="I1688" s="183" t="s">
        <v>4642</v>
      </c>
      <c r="J1688" s="173">
        <v>1</v>
      </c>
      <c r="K1688" s="326" t="s">
        <v>61</v>
      </c>
      <c r="L1688" s="339">
        <v>1</v>
      </c>
      <c r="M1688" s="183">
        <v>1392</v>
      </c>
      <c r="N1688" s="153">
        <v>1997</v>
      </c>
      <c r="P1688" s="163"/>
      <c r="R1688" s="153">
        <v>1990</v>
      </c>
      <c r="S1688" s="183" t="s">
        <v>62</v>
      </c>
      <c r="T1688" s="184"/>
      <c r="U1688" s="189"/>
      <c r="V1688" s="125"/>
      <c r="W1688" s="352" t="s">
        <v>4643</v>
      </c>
      <c r="X1688" s="216" t="s">
        <v>64</v>
      </c>
      <c r="Y1688" s="216" t="s">
        <v>65</v>
      </c>
      <c r="Z1688" s="129"/>
      <c r="AA1688" s="214"/>
      <c r="AB1688" s="215">
        <v>40060</v>
      </c>
      <c r="AC1688" s="215"/>
      <c r="AD1688" s="216"/>
      <c r="AE1688" s="173">
        <v>2001</v>
      </c>
      <c r="AF1688" s="173">
        <v>28</v>
      </c>
      <c r="AG1688" s="173">
        <v>2009</v>
      </c>
      <c r="AH1688" s="173">
        <v>2000</v>
      </c>
      <c r="AI1688" s="173"/>
      <c r="AJ1688" s="189"/>
      <c r="AK1688" s="173"/>
      <c r="AL1688" s="321" t="s">
        <v>4644</v>
      </c>
      <c r="AM1688" s="175" t="s">
        <v>67</v>
      </c>
      <c r="AQ1688" s="131"/>
      <c r="AV1688" s="390"/>
      <c r="AW1688" s="153">
        <f t="shared" ca="1" si="31"/>
        <v>29</v>
      </c>
    </row>
    <row r="1689" spans="1:49" ht="45" customHeight="1" outlineLevel="1" x14ac:dyDescent="0.2">
      <c r="A1689" s="245"/>
      <c r="B1689" s="183" t="s">
        <v>55</v>
      </c>
      <c r="C1689" s="136" t="s">
        <v>4645</v>
      </c>
      <c r="D1689" s="131" t="s">
        <v>4646</v>
      </c>
      <c r="E1689" s="175" t="s">
        <v>91</v>
      </c>
      <c r="F1689" s="153" t="s">
        <v>92</v>
      </c>
      <c r="G1689" s="131" t="s">
        <v>93</v>
      </c>
      <c r="H1689" s="175" t="s">
        <v>96</v>
      </c>
      <c r="I1689" s="183" t="s">
        <v>4647</v>
      </c>
      <c r="J1689" s="173">
        <v>1</v>
      </c>
      <c r="K1689" s="326"/>
      <c r="L1689" s="339">
        <v>1</v>
      </c>
      <c r="M1689" s="183">
        <v>1393</v>
      </c>
      <c r="N1689" s="153">
        <v>1997</v>
      </c>
      <c r="P1689" s="163"/>
      <c r="R1689" s="153">
        <v>1990</v>
      </c>
      <c r="S1689" s="183" t="s">
        <v>243</v>
      </c>
      <c r="T1689" s="184"/>
      <c r="U1689" s="189"/>
      <c r="V1689" s="125"/>
      <c r="W1689" s="352" t="s">
        <v>70</v>
      </c>
      <c r="X1689" s="216" t="s">
        <v>99</v>
      </c>
      <c r="Y1689" s="216" t="s">
        <v>221</v>
      </c>
      <c r="Z1689" s="129"/>
      <c r="AA1689" s="214"/>
      <c r="AB1689" s="215"/>
      <c r="AC1689" s="215"/>
      <c r="AD1689" s="216"/>
      <c r="AI1689" s="173"/>
      <c r="AJ1689" s="237">
        <v>41277</v>
      </c>
      <c r="AK1689" s="173">
        <v>2010</v>
      </c>
      <c r="AQ1689" s="131"/>
      <c r="AV1689" s="390"/>
      <c r="AW1689" s="153">
        <f t="shared" ca="1" si="31"/>
        <v>29</v>
      </c>
    </row>
    <row r="1690" spans="1:49" ht="45" customHeight="1" outlineLevel="1" x14ac:dyDescent="0.2">
      <c r="A1690" s="245"/>
      <c r="B1690" s="183" t="s">
        <v>55</v>
      </c>
      <c r="C1690" s="136" t="s">
        <v>4645</v>
      </c>
      <c r="D1690" s="131" t="s">
        <v>4648</v>
      </c>
      <c r="E1690" s="175" t="s">
        <v>91</v>
      </c>
      <c r="F1690" s="153" t="s">
        <v>92</v>
      </c>
      <c r="G1690" s="131" t="s">
        <v>837</v>
      </c>
      <c r="H1690" s="175" t="s">
        <v>96</v>
      </c>
      <c r="I1690" s="183" t="s">
        <v>4649</v>
      </c>
      <c r="J1690" s="173">
        <v>1</v>
      </c>
      <c r="K1690" s="326"/>
      <c r="L1690" s="339">
        <v>1</v>
      </c>
      <c r="M1690" s="183">
        <v>1394</v>
      </c>
      <c r="N1690" s="153">
        <v>1997</v>
      </c>
      <c r="P1690" s="163"/>
      <c r="R1690" s="153">
        <v>1990</v>
      </c>
      <c r="S1690" s="183" t="s">
        <v>243</v>
      </c>
      <c r="T1690" s="184"/>
      <c r="U1690" s="189"/>
      <c r="V1690" s="125"/>
      <c r="W1690" s="352" t="s">
        <v>70</v>
      </c>
      <c r="X1690" s="216" t="s">
        <v>99</v>
      </c>
      <c r="Y1690" s="216" t="s">
        <v>221</v>
      </c>
      <c r="Z1690" s="129"/>
      <c r="AA1690" s="214"/>
      <c r="AB1690" s="215"/>
      <c r="AC1690" s="215"/>
      <c r="AD1690" s="216"/>
      <c r="AI1690" s="173"/>
      <c r="AJ1690" s="237">
        <v>41277</v>
      </c>
      <c r="AK1690" s="173">
        <v>2010</v>
      </c>
      <c r="AQ1690" s="131"/>
      <c r="AU1690" s="317"/>
      <c r="AV1690" s="390"/>
      <c r="AW1690" s="153">
        <f t="shared" ca="1" si="31"/>
        <v>29</v>
      </c>
    </row>
    <row r="1691" spans="1:49" ht="45" customHeight="1" outlineLevel="1" x14ac:dyDescent="0.2">
      <c r="A1691" s="307"/>
      <c r="B1691" s="183" t="s">
        <v>198</v>
      </c>
      <c r="C1691" s="141" t="s">
        <v>4650</v>
      </c>
      <c r="D1691" s="442" t="s">
        <v>7772</v>
      </c>
      <c r="E1691" s="175" t="s">
        <v>91</v>
      </c>
      <c r="F1691" s="167" t="s">
        <v>187</v>
      </c>
      <c r="G1691" s="155" t="s">
        <v>188</v>
      </c>
      <c r="H1691" s="175" t="s">
        <v>96</v>
      </c>
      <c r="I1691" s="188" t="s">
        <v>4651</v>
      </c>
      <c r="J1691" s="173">
        <v>1</v>
      </c>
      <c r="K1691" s="330"/>
      <c r="L1691" s="339">
        <v>1</v>
      </c>
      <c r="M1691" s="188">
        <v>1395</v>
      </c>
      <c r="N1691" s="167">
        <v>1997</v>
      </c>
      <c r="P1691" s="163"/>
      <c r="R1691" s="153">
        <v>1990</v>
      </c>
      <c r="S1691" s="183" t="s">
        <v>288</v>
      </c>
      <c r="T1691" s="184" t="s">
        <v>1116</v>
      </c>
      <c r="U1691" s="189"/>
      <c r="V1691" s="125"/>
      <c r="W1691" s="352" t="s">
        <v>70</v>
      </c>
      <c r="X1691" s="216" t="s">
        <v>99</v>
      </c>
      <c r="Y1691" s="216" t="s">
        <v>221</v>
      </c>
      <c r="Z1691" s="129"/>
      <c r="AA1691" s="224"/>
      <c r="AB1691" s="225"/>
      <c r="AC1691" s="225"/>
      <c r="AD1691" s="226"/>
      <c r="AE1691" s="227"/>
      <c r="AG1691" s="227"/>
      <c r="AH1691" s="227"/>
      <c r="AI1691" s="227"/>
      <c r="AJ1691" s="226"/>
      <c r="AK1691" s="227"/>
      <c r="AO1691" s="167"/>
      <c r="AP1691" s="167"/>
      <c r="AQ1691" s="155"/>
      <c r="AR1691" s="234"/>
      <c r="AS1691" s="167"/>
      <c r="AT1691" s="167"/>
      <c r="AU1691" s="322"/>
      <c r="AV1691" s="394"/>
      <c r="AW1691" s="153">
        <f t="shared" ca="1" si="31"/>
        <v>29</v>
      </c>
    </row>
    <row r="1692" spans="1:49" ht="45" customHeight="1" outlineLevel="1" x14ac:dyDescent="0.2">
      <c r="A1692" s="245"/>
      <c r="B1692" s="183" t="s">
        <v>55</v>
      </c>
      <c r="C1692" s="136" t="s">
        <v>4652</v>
      </c>
      <c r="D1692" s="131" t="s">
        <v>4653</v>
      </c>
      <c r="E1692" s="175" t="s">
        <v>91</v>
      </c>
      <c r="F1692" s="153" t="s">
        <v>92</v>
      </c>
      <c r="G1692" s="131" t="s">
        <v>93</v>
      </c>
      <c r="H1692" s="175" t="s">
        <v>96</v>
      </c>
      <c r="I1692" s="183" t="s">
        <v>4654</v>
      </c>
      <c r="J1692" s="173">
        <v>1</v>
      </c>
      <c r="K1692" s="326"/>
      <c r="L1692" s="339">
        <v>1</v>
      </c>
      <c r="M1692" s="183">
        <v>1396</v>
      </c>
      <c r="N1692" s="153">
        <v>1997</v>
      </c>
      <c r="P1692" s="163"/>
      <c r="R1692" s="153">
        <v>1990</v>
      </c>
      <c r="S1692" s="183" t="s">
        <v>243</v>
      </c>
      <c r="T1692" s="184"/>
      <c r="U1692" s="189"/>
      <c r="V1692" s="125"/>
      <c r="W1692" s="352" t="s">
        <v>70</v>
      </c>
      <c r="X1692" s="216" t="s">
        <v>99</v>
      </c>
      <c r="Y1692" s="216" t="s">
        <v>221</v>
      </c>
      <c r="Z1692" s="129"/>
      <c r="AA1692" s="214"/>
      <c r="AB1692" s="215"/>
      <c r="AC1692" s="215"/>
      <c r="AD1692" s="216"/>
      <c r="AI1692" s="173"/>
      <c r="AJ1692" s="237">
        <v>41256</v>
      </c>
      <c r="AK1692" s="173">
        <v>2010</v>
      </c>
      <c r="AQ1692" s="131"/>
      <c r="AV1692" s="390"/>
      <c r="AW1692" s="153">
        <f t="shared" ca="1" si="31"/>
        <v>29</v>
      </c>
    </row>
    <row r="1693" spans="1:49" ht="45" customHeight="1" outlineLevel="1" x14ac:dyDescent="0.2">
      <c r="A1693" s="245">
        <v>42866</v>
      </c>
      <c r="B1693" s="183" t="s">
        <v>198</v>
      </c>
      <c r="C1693" s="136" t="s">
        <v>4655</v>
      </c>
      <c r="D1693" s="166" t="s">
        <v>7996</v>
      </c>
      <c r="E1693" s="175" t="s">
        <v>71</v>
      </c>
      <c r="F1693" s="153" t="s">
        <v>1209</v>
      </c>
      <c r="G1693" s="131" t="s">
        <v>1577</v>
      </c>
      <c r="H1693" s="175" t="s">
        <v>292</v>
      </c>
      <c r="I1693" s="183" t="s">
        <v>4656</v>
      </c>
      <c r="J1693" s="173">
        <v>1</v>
      </c>
      <c r="K1693" s="326" t="s">
        <v>61</v>
      </c>
      <c r="L1693" s="339">
        <v>1</v>
      </c>
      <c r="M1693" s="183">
        <v>1397</v>
      </c>
      <c r="N1693" s="153">
        <v>1997</v>
      </c>
      <c r="P1693" s="163"/>
      <c r="R1693" s="153">
        <v>1990</v>
      </c>
      <c r="S1693" s="183" t="s">
        <v>203</v>
      </c>
      <c r="T1693" s="184"/>
      <c r="U1693" s="189"/>
      <c r="V1693" s="125"/>
      <c r="W1693" s="364" t="s">
        <v>4657</v>
      </c>
      <c r="X1693" s="216" t="s">
        <v>64</v>
      </c>
      <c r="Y1693" s="216" t="s">
        <v>292</v>
      </c>
      <c r="Z1693" s="129"/>
      <c r="AA1693" s="174">
        <v>39993</v>
      </c>
      <c r="AB1693" s="172">
        <v>39993</v>
      </c>
      <c r="AE1693" s="173">
        <v>2006</v>
      </c>
      <c r="AF1693" s="173">
        <v>49</v>
      </c>
      <c r="AG1693" s="173">
        <v>2009</v>
      </c>
      <c r="AH1693" s="173">
        <v>2000</v>
      </c>
      <c r="AI1693" s="173"/>
      <c r="AJ1693" s="189"/>
      <c r="AK1693" s="173"/>
      <c r="AL1693" s="317"/>
      <c r="AM1693" s="175" t="s">
        <v>61</v>
      </c>
      <c r="AO1693" s="153" t="s">
        <v>144</v>
      </c>
      <c r="AP1693" s="153" t="s">
        <v>112</v>
      </c>
      <c r="AR1693" s="253"/>
      <c r="AS1693" s="157" t="s">
        <v>81</v>
      </c>
      <c r="AT1693" s="157">
        <v>2016</v>
      </c>
      <c r="AU1693" s="319" t="s">
        <v>4658</v>
      </c>
      <c r="AV1693" s="432"/>
      <c r="AW1693" s="153">
        <f t="shared" ca="1" si="31"/>
        <v>29</v>
      </c>
    </row>
    <row r="1694" spans="1:49" ht="45" customHeight="1" outlineLevel="1" x14ac:dyDescent="0.2">
      <c r="A1694" s="245">
        <v>45096</v>
      </c>
      <c r="B1694" s="183" t="s">
        <v>198</v>
      </c>
      <c r="C1694" s="136" t="s">
        <v>4659</v>
      </c>
      <c r="D1694" s="131" t="s">
        <v>4660</v>
      </c>
      <c r="E1694" s="175" t="s">
        <v>71</v>
      </c>
      <c r="F1694" s="153" t="s">
        <v>351</v>
      </c>
      <c r="G1694" s="131" t="s">
        <v>4661</v>
      </c>
      <c r="H1694" s="175" t="s">
        <v>4347</v>
      </c>
      <c r="I1694" s="183" t="s">
        <v>4662</v>
      </c>
      <c r="J1694" s="173">
        <v>1</v>
      </c>
      <c r="L1694" s="339">
        <v>1</v>
      </c>
      <c r="M1694" s="183">
        <v>1398</v>
      </c>
      <c r="N1694" s="153">
        <v>1997</v>
      </c>
      <c r="O1694" s="216">
        <v>35578</v>
      </c>
      <c r="P1694" s="163" t="s">
        <v>4663</v>
      </c>
      <c r="Q1694" s="216">
        <v>35597</v>
      </c>
      <c r="R1694" s="153">
        <v>1990</v>
      </c>
      <c r="S1694" s="183" t="s">
        <v>288</v>
      </c>
      <c r="T1694" s="184"/>
      <c r="U1694" s="189"/>
      <c r="V1694" s="125"/>
      <c r="W1694" s="255" t="s">
        <v>70</v>
      </c>
      <c r="X1694" s="216" t="s">
        <v>64</v>
      </c>
      <c r="Y1694" s="216" t="s">
        <v>4347</v>
      </c>
      <c r="Z1694" s="129"/>
      <c r="AI1694" s="173"/>
      <c r="AJ1694" s="189"/>
      <c r="AK1694" s="173"/>
      <c r="AL1694" s="317"/>
      <c r="AQ1694" s="131"/>
      <c r="AU1694" s="317"/>
      <c r="AV1694" s="390"/>
      <c r="AW1694" s="153">
        <f t="shared" ca="1" si="31"/>
        <v>29</v>
      </c>
    </row>
    <row r="1695" spans="1:49" ht="45" customHeight="1" outlineLevel="1" x14ac:dyDescent="0.2">
      <c r="A1695" s="245">
        <v>45513</v>
      </c>
      <c r="B1695" s="183" t="s">
        <v>198</v>
      </c>
      <c r="C1695" s="136" t="s">
        <v>4664</v>
      </c>
      <c r="D1695" s="155" t="s">
        <v>4665</v>
      </c>
      <c r="E1695" s="175" t="s">
        <v>71</v>
      </c>
      <c r="F1695" s="153" t="s">
        <v>91</v>
      </c>
      <c r="G1695" s="131" t="s">
        <v>4666</v>
      </c>
      <c r="H1695" s="175" t="s">
        <v>4347</v>
      </c>
      <c r="I1695" s="183" t="s">
        <v>4667</v>
      </c>
      <c r="J1695" s="173">
        <v>1</v>
      </c>
      <c r="L1695" s="339">
        <v>1</v>
      </c>
      <c r="M1695" s="183">
        <v>1399</v>
      </c>
      <c r="N1695" s="153">
        <v>1997</v>
      </c>
      <c r="O1695" s="216">
        <v>35578</v>
      </c>
      <c r="P1695" s="163" t="s">
        <v>4668</v>
      </c>
      <c r="Q1695" s="216">
        <v>35599</v>
      </c>
      <c r="R1695" s="153">
        <v>1990</v>
      </c>
      <c r="S1695" s="183" t="s">
        <v>288</v>
      </c>
      <c r="T1695" s="184"/>
      <c r="U1695" s="189"/>
      <c r="V1695" s="125"/>
      <c r="W1695" s="255" t="s">
        <v>70</v>
      </c>
      <c r="X1695" s="216" t="s">
        <v>64</v>
      </c>
      <c r="Y1695" s="216" t="s">
        <v>4347</v>
      </c>
      <c r="Z1695" s="129"/>
      <c r="AI1695" s="173"/>
      <c r="AJ1695" s="189"/>
      <c r="AK1695" s="173"/>
      <c r="AL1695" s="317"/>
      <c r="AQ1695" s="131"/>
      <c r="AU1695" s="317"/>
      <c r="AV1695" s="390"/>
      <c r="AW1695" s="153">
        <f t="shared" ref="AW1695:AW1758" ca="1" si="32">IF(N1695&lt;&gt;0,(YEAR( TODAY())-N1695),(""))</f>
        <v>29</v>
      </c>
    </row>
    <row r="1696" spans="1:49" ht="45" customHeight="1" outlineLevel="1" collapsed="1" x14ac:dyDescent="0.2">
      <c r="A1696" s="245">
        <v>45259</v>
      </c>
      <c r="B1696" s="183" t="s">
        <v>198</v>
      </c>
      <c r="C1696" s="136" t="s">
        <v>4670</v>
      </c>
      <c r="D1696" s="156" t="s">
        <v>4671</v>
      </c>
      <c r="E1696" s="175" t="s">
        <v>71</v>
      </c>
      <c r="F1696" s="153" t="s">
        <v>180</v>
      </c>
      <c r="G1696" s="131" t="s">
        <v>4672</v>
      </c>
      <c r="H1696" s="175" t="s">
        <v>4347</v>
      </c>
      <c r="I1696" s="183" t="s">
        <v>4673</v>
      </c>
      <c r="J1696" s="173">
        <v>1</v>
      </c>
      <c r="L1696" s="339">
        <v>1</v>
      </c>
      <c r="M1696" s="183">
        <v>1400</v>
      </c>
      <c r="N1696" s="153">
        <v>1997</v>
      </c>
      <c r="O1696" s="414">
        <v>35578</v>
      </c>
      <c r="P1696" s="163" t="s">
        <v>4668</v>
      </c>
      <c r="Q1696" s="216">
        <v>35599</v>
      </c>
      <c r="R1696" s="153">
        <v>1990</v>
      </c>
      <c r="S1696" s="183" t="s">
        <v>288</v>
      </c>
      <c r="T1696" s="184"/>
      <c r="U1696" s="189"/>
      <c r="V1696" s="125"/>
      <c r="W1696" s="255" t="s">
        <v>70</v>
      </c>
      <c r="X1696" s="216" t="s">
        <v>64</v>
      </c>
      <c r="Y1696" s="216" t="s">
        <v>4347</v>
      </c>
      <c r="Z1696" s="129"/>
      <c r="AI1696" s="173"/>
      <c r="AJ1696" s="189"/>
      <c r="AK1696" s="173"/>
      <c r="AL1696" s="317"/>
      <c r="AQ1696" s="131"/>
      <c r="AU1696" s="317"/>
      <c r="AV1696" s="390"/>
      <c r="AW1696" s="153">
        <f t="shared" ca="1" si="32"/>
        <v>29</v>
      </c>
    </row>
    <row r="1697" spans="1:49" ht="45" customHeight="1" x14ac:dyDescent="0.2">
      <c r="A1697" s="245">
        <v>45219</v>
      </c>
      <c r="B1697" s="183" t="s">
        <v>198</v>
      </c>
      <c r="C1697" s="136" t="s">
        <v>4674</v>
      </c>
      <c r="D1697" s="131" t="s">
        <v>4675</v>
      </c>
      <c r="E1697" s="175" t="s">
        <v>71</v>
      </c>
      <c r="F1697" s="153" t="s">
        <v>72</v>
      </c>
      <c r="G1697" s="131" t="s">
        <v>4676</v>
      </c>
      <c r="H1697" s="175" t="s">
        <v>4347</v>
      </c>
      <c r="I1697" s="183" t="s">
        <v>4677</v>
      </c>
      <c r="J1697" s="173">
        <v>1</v>
      </c>
      <c r="L1697" s="339">
        <v>1</v>
      </c>
      <c r="M1697" s="183">
        <v>1401</v>
      </c>
      <c r="N1697" s="153">
        <v>1997</v>
      </c>
      <c r="O1697" s="216">
        <v>35578</v>
      </c>
      <c r="P1697" s="153" t="s">
        <v>4678</v>
      </c>
      <c r="Q1697" s="216">
        <v>35599</v>
      </c>
      <c r="R1697" s="153">
        <v>1990</v>
      </c>
      <c r="S1697" s="183" t="s">
        <v>288</v>
      </c>
      <c r="T1697" s="184"/>
      <c r="U1697" s="189"/>
      <c r="V1697" s="125"/>
      <c r="W1697" s="255" t="s">
        <v>70</v>
      </c>
      <c r="X1697" s="216" t="s">
        <v>64</v>
      </c>
      <c r="Y1697" s="216" t="s">
        <v>4347</v>
      </c>
      <c r="Z1697" s="129"/>
      <c r="AI1697" s="173"/>
      <c r="AJ1697" s="189"/>
      <c r="AK1697" s="173"/>
      <c r="AL1697" s="317"/>
      <c r="AQ1697" s="131"/>
      <c r="AU1697" s="317"/>
      <c r="AV1697" s="390"/>
      <c r="AW1697" s="153">
        <f t="shared" ca="1" si="32"/>
        <v>29</v>
      </c>
    </row>
    <row r="1698" spans="1:49" ht="45" customHeight="1" outlineLevel="1" x14ac:dyDescent="0.2">
      <c r="A1698" s="245"/>
      <c r="B1698" s="183" t="s">
        <v>55</v>
      </c>
      <c r="C1698" s="136" t="s">
        <v>2769</v>
      </c>
      <c r="D1698" s="131" t="s">
        <v>4679</v>
      </c>
      <c r="E1698" s="175" t="s">
        <v>71</v>
      </c>
      <c r="F1698" s="153" t="s">
        <v>180</v>
      </c>
      <c r="G1698" s="131" t="s">
        <v>4680</v>
      </c>
      <c r="H1698" s="175" t="s">
        <v>503</v>
      </c>
      <c r="I1698" s="183" t="s">
        <v>4681</v>
      </c>
      <c r="J1698" s="173">
        <v>1</v>
      </c>
      <c r="L1698" s="339">
        <v>1</v>
      </c>
      <c r="M1698" s="183">
        <v>1402</v>
      </c>
      <c r="N1698" s="153">
        <v>1997</v>
      </c>
      <c r="P1698" s="163"/>
      <c r="R1698" s="153">
        <v>1990</v>
      </c>
      <c r="S1698" s="183" t="s">
        <v>243</v>
      </c>
      <c r="T1698" s="184"/>
      <c r="U1698" s="189"/>
      <c r="V1698" s="125"/>
      <c r="W1698" s="352" t="s">
        <v>70</v>
      </c>
      <c r="X1698" s="216" t="s">
        <v>64</v>
      </c>
      <c r="Y1698" s="216" t="s">
        <v>506</v>
      </c>
      <c r="Z1698" s="129"/>
      <c r="AI1698" s="173"/>
      <c r="AJ1698" s="216">
        <v>42503</v>
      </c>
      <c r="AK1698" s="173">
        <v>2010</v>
      </c>
      <c r="AL1698" s="317"/>
      <c r="AQ1698" s="131"/>
      <c r="AU1698" s="317"/>
      <c r="AV1698" s="390"/>
      <c r="AW1698" s="153">
        <f t="shared" ca="1" si="32"/>
        <v>29</v>
      </c>
    </row>
    <row r="1699" spans="1:49" ht="45" customHeight="1" x14ac:dyDescent="0.2">
      <c r="A1699" s="245"/>
      <c r="B1699" s="183" t="s">
        <v>198</v>
      </c>
      <c r="C1699" s="136" t="s">
        <v>7915</v>
      </c>
      <c r="D1699" s="166" t="s">
        <v>4682</v>
      </c>
      <c r="E1699" s="175" t="s">
        <v>71</v>
      </c>
      <c r="F1699" s="153" t="s">
        <v>425</v>
      </c>
      <c r="G1699" s="131" t="s">
        <v>3661</v>
      </c>
      <c r="H1699" s="175" t="s">
        <v>503</v>
      </c>
      <c r="I1699" s="183" t="s">
        <v>4683</v>
      </c>
      <c r="J1699" s="173">
        <v>1</v>
      </c>
      <c r="L1699" s="339">
        <v>1</v>
      </c>
      <c r="M1699" s="183">
        <v>1403</v>
      </c>
      <c r="N1699" s="153">
        <v>1997</v>
      </c>
      <c r="P1699" s="163"/>
      <c r="R1699" s="153">
        <v>1990</v>
      </c>
      <c r="S1699" s="183" t="s">
        <v>923</v>
      </c>
      <c r="T1699" s="184"/>
      <c r="U1699" s="189"/>
      <c r="V1699" s="125"/>
      <c r="W1699" s="352" t="s">
        <v>70</v>
      </c>
      <c r="X1699" s="216" t="s">
        <v>64</v>
      </c>
      <c r="Y1699" s="216" t="s">
        <v>4347</v>
      </c>
      <c r="Z1699" s="129"/>
      <c r="AI1699" s="173"/>
      <c r="AJ1699" s="189"/>
      <c r="AK1699" s="173"/>
      <c r="AL1699" s="317"/>
      <c r="AQ1699" s="131"/>
      <c r="AU1699" s="317"/>
      <c r="AV1699" s="390"/>
      <c r="AW1699" s="153">
        <f t="shared" ca="1" si="32"/>
        <v>29</v>
      </c>
    </row>
    <row r="1700" spans="1:49" ht="45" customHeight="1" outlineLevel="1" x14ac:dyDescent="0.2">
      <c r="A1700" s="245"/>
      <c r="B1700" s="183" t="s">
        <v>55</v>
      </c>
      <c r="C1700" s="136" t="s">
        <v>3042</v>
      </c>
      <c r="D1700" s="131" t="s">
        <v>4684</v>
      </c>
      <c r="E1700" s="175" t="s">
        <v>91</v>
      </c>
      <c r="F1700" s="153" t="s">
        <v>916</v>
      </c>
      <c r="G1700" s="131" t="s">
        <v>917</v>
      </c>
      <c r="H1700" s="175" t="s">
        <v>65</v>
      </c>
      <c r="I1700" s="183" t="s">
        <v>4685</v>
      </c>
      <c r="J1700" s="173">
        <v>1</v>
      </c>
      <c r="L1700" s="339">
        <v>1</v>
      </c>
      <c r="M1700" s="183">
        <v>1404</v>
      </c>
      <c r="N1700" s="153">
        <v>1997</v>
      </c>
      <c r="P1700" s="163"/>
      <c r="R1700" s="153">
        <v>1990</v>
      </c>
      <c r="S1700" s="183" t="s">
        <v>243</v>
      </c>
      <c r="T1700" s="184"/>
      <c r="U1700" s="189"/>
      <c r="V1700" s="125"/>
      <c r="W1700" s="352" t="s">
        <v>70</v>
      </c>
      <c r="X1700" s="216" t="s">
        <v>64</v>
      </c>
      <c r="Y1700" s="216" t="s">
        <v>65</v>
      </c>
      <c r="Z1700" s="129"/>
      <c r="AI1700" s="173"/>
      <c r="AJ1700" s="237">
        <v>41877</v>
      </c>
      <c r="AK1700" s="173">
        <v>2010</v>
      </c>
      <c r="AL1700" s="317"/>
      <c r="AQ1700" s="131"/>
      <c r="AU1700" s="317"/>
      <c r="AV1700" s="390"/>
      <c r="AW1700" s="153">
        <f t="shared" ca="1" si="32"/>
        <v>29</v>
      </c>
    </row>
    <row r="1701" spans="1:49" ht="45" customHeight="1" outlineLevel="1" x14ac:dyDescent="0.2">
      <c r="A1701" s="245"/>
      <c r="B1701" s="183" t="s">
        <v>55</v>
      </c>
      <c r="E1701" s="175" t="s">
        <v>91</v>
      </c>
      <c r="F1701" s="153" t="s">
        <v>92</v>
      </c>
      <c r="G1701" s="131" t="s">
        <v>4686</v>
      </c>
      <c r="H1701" s="175" t="s">
        <v>503</v>
      </c>
      <c r="I1701" s="183" t="s">
        <v>4687</v>
      </c>
      <c r="J1701" s="173">
        <v>1</v>
      </c>
      <c r="K1701" s="326" t="s">
        <v>61</v>
      </c>
      <c r="L1701" s="339">
        <v>1</v>
      </c>
      <c r="M1701" s="183">
        <v>1405</v>
      </c>
      <c r="N1701" s="153">
        <v>1997</v>
      </c>
      <c r="P1701" s="163"/>
      <c r="R1701" s="153">
        <v>1990</v>
      </c>
      <c r="S1701" s="183" t="s">
        <v>62</v>
      </c>
      <c r="T1701" s="184"/>
      <c r="U1701" s="189"/>
      <c r="V1701" s="125"/>
      <c r="W1701" s="352" t="s">
        <v>4688</v>
      </c>
      <c r="X1701" s="216" t="s">
        <v>499</v>
      </c>
      <c r="Y1701" s="216" t="s">
        <v>506</v>
      </c>
      <c r="Z1701" s="129"/>
      <c r="AA1701" s="214">
        <v>38174</v>
      </c>
      <c r="AB1701" s="215"/>
      <c r="AC1701" s="215"/>
      <c r="AD1701" s="215"/>
      <c r="AE1701" s="173">
        <v>2002</v>
      </c>
      <c r="AF1701" s="173">
        <v>38</v>
      </c>
      <c r="AG1701" s="173">
        <v>2004</v>
      </c>
      <c r="AH1701" s="173">
        <v>2000</v>
      </c>
      <c r="AI1701" s="173"/>
      <c r="AJ1701" s="189"/>
      <c r="AK1701" s="173"/>
      <c r="AL1701" s="317"/>
      <c r="AQ1701" s="131"/>
      <c r="AU1701" s="317"/>
      <c r="AV1701" s="390"/>
      <c r="AW1701" s="153">
        <f t="shared" ca="1" si="32"/>
        <v>29</v>
      </c>
    </row>
    <row r="1702" spans="1:49" ht="45" customHeight="1" outlineLevel="1" x14ac:dyDescent="0.2">
      <c r="A1702" s="245"/>
      <c r="B1702" s="183" t="s">
        <v>55</v>
      </c>
      <c r="D1702" s="131" t="s">
        <v>4689</v>
      </c>
      <c r="E1702" s="175" t="s">
        <v>91</v>
      </c>
      <c r="F1702" s="153" t="s">
        <v>92</v>
      </c>
      <c r="G1702" s="131" t="s">
        <v>93</v>
      </c>
      <c r="H1702" s="175" t="s">
        <v>65</v>
      </c>
      <c r="I1702" s="183" t="s">
        <v>4690</v>
      </c>
      <c r="J1702" s="173">
        <v>1</v>
      </c>
      <c r="K1702" s="326" t="s">
        <v>61</v>
      </c>
      <c r="L1702" s="339">
        <v>1</v>
      </c>
      <c r="M1702" s="183">
        <v>1406</v>
      </c>
      <c r="N1702" s="153">
        <v>1997</v>
      </c>
      <c r="P1702" s="163"/>
      <c r="R1702" s="153">
        <v>1990</v>
      </c>
      <c r="S1702" s="183" t="s">
        <v>62</v>
      </c>
      <c r="T1702" s="184"/>
      <c r="U1702" s="189"/>
      <c r="V1702" s="125"/>
      <c r="W1702" s="352" t="s">
        <v>4691</v>
      </c>
      <c r="X1702" s="216" t="s">
        <v>64</v>
      </c>
      <c r="Y1702" s="216" t="s">
        <v>65</v>
      </c>
      <c r="Z1702" s="129"/>
      <c r="AA1702" s="214"/>
      <c r="AB1702" s="215">
        <v>40911</v>
      </c>
      <c r="AC1702" s="215">
        <v>35972</v>
      </c>
      <c r="AD1702" s="216"/>
      <c r="AE1702" s="173">
        <v>1998</v>
      </c>
      <c r="AF1702" s="173">
        <v>13</v>
      </c>
      <c r="AG1702" s="173">
        <v>1998</v>
      </c>
      <c r="AH1702" s="173">
        <v>1990</v>
      </c>
      <c r="AI1702" s="173"/>
      <c r="AJ1702" s="189"/>
      <c r="AK1702" s="173"/>
      <c r="AL1702" s="317"/>
      <c r="AM1702" s="175" t="s">
        <v>67</v>
      </c>
      <c r="AQ1702" s="131"/>
      <c r="AV1702" s="390"/>
      <c r="AW1702" s="153">
        <f t="shared" ca="1" si="32"/>
        <v>29</v>
      </c>
    </row>
    <row r="1703" spans="1:49" ht="45" customHeight="1" outlineLevel="1" x14ac:dyDescent="0.2">
      <c r="A1703" s="245">
        <v>44739</v>
      </c>
      <c r="B1703" s="183" t="s">
        <v>55</v>
      </c>
      <c r="C1703" s="136" t="s">
        <v>4693</v>
      </c>
      <c r="D1703" s="131" t="s">
        <v>4694</v>
      </c>
      <c r="E1703" s="175" t="s">
        <v>91</v>
      </c>
      <c r="F1703" s="153" t="s">
        <v>698</v>
      </c>
      <c r="G1703" s="131" t="s">
        <v>699</v>
      </c>
      <c r="H1703" s="175" t="s">
        <v>65</v>
      </c>
      <c r="I1703" s="183" t="s">
        <v>4695</v>
      </c>
      <c r="J1703" s="173">
        <v>1</v>
      </c>
      <c r="K1703" s="327" t="s">
        <v>61</v>
      </c>
      <c r="L1703" s="339">
        <v>1</v>
      </c>
      <c r="M1703" s="183">
        <v>1407</v>
      </c>
      <c r="N1703" s="153">
        <v>1997</v>
      </c>
      <c r="O1703" s="216">
        <v>35621</v>
      </c>
      <c r="P1703" s="195" t="s">
        <v>4696</v>
      </c>
      <c r="Q1703" s="216">
        <v>35682</v>
      </c>
      <c r="R1703" s="153">
        <v>1990</v>
      </c>
      <c r="S1703" s="183" t="s">
        <v>62</v>
      </c>
      <c r="T1703" s="184" t="s">
        <v>982</v>
      </c>
      <c r="U1703" s="189"/>
      <c r="V1703" s="423"/>
      <c r="W1703" s="253" t="s">
        <v>4697</v>
      </c>
      <c r="X1703" s="216" t="s">
        <v>64</v>
      </c>
      <c r="Y1703" s="216" t="s">
        <v>65</v>
      </c>
      <c r="Z1703" s="129" t="s">
        <v>4698</v>
      </c>
      <c r="AA1703" s="214"/>
      <c r="AB1703" s="153"/>
      <c r="AC1703" s="153"/>
      <c r="AD1703" s="153"/>
      <c r="AE1703" s="173">
        <v>2024</v>
      </c>
      <c r="AF1703" s="173">
        <v>103</v>
      </c>
      <c r="AI1703" s="173"/>
      <c r="AJ1703" s="189"/>
      <c r="AK1703" s="173"/>
      <c r="AL1703" s="317" t="s">
        <v>4699</v>
      </c>
      <c r="AM1703" s="175" t="s">
        <v>56</v>
      </c>
      <c r="AN1703" s="153" t="s">
        <v>81</v>
      </c>
      <c r="AO1703" s="153" t="s">
        <v>56</v>
      </c>
      <c r="AP1703" s="153" t="s">
        <v>81</v>
      </c>
      <c r="AQ1703" s="131" t="s">
        <v>81</v>
      </c>
      <c r="AU1703" s="317"/>
      <c r="AV1703" s="390"/>
      <c r="AW1703" s="153">
        <f t="shared" ca="1" si="32"/>
        <v>29</v>
      </c>
    </row>
    <row r="1704" spans="1:49" ht="45" customHeight="1" outlineLevel="1" collapsed="1" x14ac:dyDescent="0.2">
      <c r="A1704" s="245"/>
      <c r="B1704" s="183" t="s">
        <v>55</v>
      </c>
      <c r="C1704" s="136" t="s">
        <v>4700</v>
      </c>
      <c r="E1704" s="175" t="s">
        <v>71</v>
      </c>
      <c r="F1704" s="153" t="s">
        <v>72</v>
      </c>
      <c r="G1704" s="131" t="s">
        <v>77</v>
      </c>
      <c r="H1704" s="175" t="s">
        <v>65</v>
      </c>
      <c r="I1704" s="183" t="s">
        <v>4701</v>
      </c>
      <c r="J1704" s="173">
        <v>1</v>
      </c>
      <c r="K1704" s="327"/>
      <c r="L1704" s="339">
        <v>1</v>
      </c>
      <c r="M1704" s="183">
        <v>1408</v>
      </c>
      <c r="N1704" s="153">
        <v>1997</v>
      </c>
      <c r="P1704" s="163"/>
      <c r="R1704" s="153">
        <v>1990</v>
      </c>
      <c r="S1704" s="183" t="s">
        <v>243</v>
      </c>
      <c r="T1704" s="184"/>
      <c r="U1704" s="189"/>
      <c r="V1704" s="125"/>
      <c r="W1704" s="352" t="s">
        <v>70</v>
      </c>
      <c r="X1704" s="216" t="s">
        <v>64</v>
      </c>
      <c r="Y1704" s="216" t="s">
        <v>65</v>
      </c>
      <c r="Z1704" s="129"/>
      <c r="AA1704" s="214"/>
      <c r="AB1704" s="153"/>
      <c r="AC1704" s="153"/>
      <c r="AD1704" s="153"/>
      <c r="AI1704" s="173"/>
      <c r="AJ1704" s="237">
        <v>39595</v>
      </c>
      <c r="AK1704" s="173">
        <v>2000</v>
      </c>
      <c r="AL1704" s="317" t="s">
        <v>4702</v>
      </c>
      <c r="AQ1704" s="131"/>
      <c r="AU1704" s="317"/>
      <c r="AV1704" s="390"/>
      <c r="AW1704" s="153">
        <f t="shared" ca="1" si="32"/>
        <v>29</v>
      </c>
    </row>
    <row r="1705" spans="1:49" ht="45" customHeight="1" outlineLevel="1" x14ac:dyDescent="0.2">
      <c r="A1705" s="245">
        <v>45993</v>
      </c>
      <c r="B1705" s="183" t="s">
        <v>978</v>
      </c>
      <c r="C1705" s="136" t="s">
        <v>4703</v>
      </c>
      <c r="D1705" s="131" t="s">
        <v>4704</v>
      </c>
      <c r="E1705" s="175" t="s">
        <v>91</v>
      </c>
      <c r="F1705" s="153" t="s">
        <v>187</v>
      </c>
      <c r="G1705" s="131" t="s">
        <v>4705</v>
      </c>
      <c r="H1705" s="175" t="s">
        <v>4347</v>
      </c>
      <c r="I1705" s="183" t="s">
        <v>4706</v>
      </c>
      <c r="J1705" s="173">
        <v>1</v>
      </c>
      <c r="K1705" s="326"/>
      <c r="L1705" s="339">
        <v>1</v>
      </c>
      <c r="M1705" s="183">
        <v>1409</v>
      </c>
      <c r="N1705" s="153">
        <v>1998</v>
      </c>
      <c r="O1705" s="216">
        <v>35825</v>
      </c>
      <c r="P1705" s="163" t="s">
        <v>4707</v>
      </c>
      <c r="R1705" s="153">
        <v>1990</v>
      </c>
      <c r="S1705" s="183" t="s">
        <v>288</v>
      </c>
      <c r="T1705" s="184" t="s">
        <v>982</v>
      </c>
      <c r="U1705" s="189"/>
      <c r="V1705" s="125"/>
      <c r="W1705" s="255" t="s">
        <v>70</v>
      </c>
      <c r="X1705" s="216" t="s">
        <v>64</v>
      </c>
      <c r="Y1705" s="216" t="s">
        <v>4347</v>
      </c>
      <c r="Z1705" s="129"/>
      <c r="AA1705" s="214"/>
      <c r="AB1705" s="215"/>
      <c r="AC1705" s="215"/>
      <c r="AD1705" s="216"/>
      <c r="AI1705" s="173"/>
      <c r="AJ1705" s="189"/>
      <c r="AK1705" s="173"/>
      <c r="AL1705" s="317"/>
      <c r="AQ1705" s="131"/>
      <c r="AU1705" s="317"/>
      <c r="AV1705" s="390"/>
      <c r="AW1705" s="153">
        <f t="shared" ca="1" si="32"/>
        <v>28</v>
      </c>
    </row>
    <row r="1706" spans="1:49" ht="45" customHeight="1" outlineLevel="1" x14ac:dyDescent="0.2">
      <c r="A1706" s="245">
        <v>45096</v>
      </c>
      <c r="B1706" s="183" t="s">
        <v>198</v>
      </c>
      <c r="C1706" s="136" t="s">
        <v>4708</v>
      </c>
      <c r="D1706" s="131" t="s">
        <v>4709</v>
      </c>
      <c r="E1706" s="175" t="s">
        <v>91</v>
      </c>
      <c r="F1706" s="153" t="s">
        <v>698</v>
      </c>
      <c r="G1706" s="131" t="s">
        <v>4710</v>
      </c>
      <c r="H1706" s="175" t="s">
        <v>4347</v>
      </c>
      <c r="I1706" s="183" t="s">
        <v>4711</v>
      </c>
      <c r="J1706" s="173">
        <v>1</v>
      </c>
      <c r="K1706" s="326"/>
      <c r="L1706" s="339">
        <v>1</v>
      </c>
      <c r="M1706" s="183">
        <v>1410</v>
      </c>
      <c r="N1706" s="153">
        <v>1998</v>
      </c>
      <c r="O1706" s="216">
        <v>35762</v>
      </c>
      <c r="P1706" s="163" t="s">
        <v>4712</v>
      </c>
      <c r="Q1706" s="216">
        <v>35867</v>
      </c>
      <c r="R1706" s="153">
        <v>1990</v>
      </c>
      <c r="S1706" s="183" t="s">
        <v>288</v>
      </c>
      <c r="T1706" s="184"/>
      <c r="U1706" s="189"/>
      <c r="V1706" s="125"/>
      <c r="W1706" s="255" t="s">
        <v>70</v>
      </c>
      <c r="X1706" s="216" t="s">
        <v>64</v>
      </c>
      <c r="Y1706" s="216" t="s">
        <v>4347</v>
      </c>
      <c r="Z1706" s="129"/>
      <c r="AA1706" s="214"/>
      <c r="AB1706" s="215"/>
      <c r="AC1706" s="215"/>
      <c r="AD1706" s="216"/>
      <c r="AI1706" s="173"/>
      <c r="AJ1706" s="189"/>
      <c r="AK1706" s="173"/>
      <c r="AL1706" s="317"/>
      <c r="AQ1706" s="131"/>
      <c r="AU1706" s="317"/>
      <c r="AV1706" s="390"/>
      <c r="AW1706" s="153">
        <f t="shared" ca="1" si="32"/>
        <v>28</v>
      </c>
    </row>
    <row r="1707" spans="1:49" ht="45" customHeight="1" outlineLevel="1" x14ac:dyDescent="0.2">
      <c r="A1707" s="245"/>
      <c r="B1707" s="183" t="s">
        <v>55</v>
      </c>
      <c r="D1707" s="131" t="s">
        <v>4713</v>
      </c>
      <c r="E1707" s="175" t="s">
        <v>71</v>
      </c>
      <c r="F1707" s="153" t="s">
        <v>180</v>
      </c>
      <c r="G1707" s="131" t="s">
        <v>4714</v>
      </c>
      <c r="H1707" s="175" t="s">
        <v>189</v>
      </c>
      <c r="I1707" s="183" t="s">
        <v>4715</v>
      </c>
      <c r="J1707" s="173">
        <v>1</v>
      </c>
      <c r="K1707" s="326" t="s">
        <v>61</v>
      </c>
      <c r="L1707" s="339">
        <v>1</v>
      </c>
      <c r="M1707" s="183">
        <v>1411</v>
      </c>
      <c r="N1707" s="153">
        <v>1998</v>
      </c>
      <c r="P1707" s="163"/>
      <c r="R1707" s="153">
        <v>1990</v>
      </c>
      <c r="S1707" s="183" t="s">
        <v>62</v>
      </c>
      <c r="T1707" s="184"/>
      <c r="U1707" s="189"/>
      <c r="V1707" s="125"/>
      <c r="W1707" s="352" t="s">
        <v>4716</v>
      </c>
      <c r="X1707" s="216" t="s">
        <v>64</v>
      </c>
      <c r="Y1707" s="216" t="s">
        <v>189</v>
      </c>
      <c r="Z1707" s="129"/>
      <c r="AA1707" s="214">
        <v>36697</v>
      </c>
      <c r="AB1707" s="215">
        <v>36697</v>
      </c>
      <c r="AC1707" s="215">
        <v>36697</v>
      </c>
      <c r="AD1707" s="216"/>
      <c r="AE1707" s="173">
        <v>1999</v>
      </c>
      <c r="AF1707" s="173">
        <v>18</v>
      </c>
      <c r="AG1707" s="173">
        <v>2000</v>
      </c>
      <c r="AH1707" s="173">
        <v>2000</v>
      </c>
      <c r="AI1707" s="173"/>
      <c r="AJ1707" s="189"/>
      <c r="AK1707" s="173"/>
      <c r="AL1707" s="317"/>
      <c r="AM1707" s="175" t="s">
        <v>61</v>
      </c>
      <c r="AO1707" s="153" t="s">
        <v>144</v>
      </c>
      <c r="AQ1707" s="131"/>
      <c r="AU1707" s="317"/>
      <c r="AV1707" s="390"/>
      <c r="AW1707" s="153">
        <f t="shared" ca="1" si="32"/>
        <v>28</v>
      </c>
    </row>
    <row r="1708" spans="1:49" ht="45" customHeight="1" outlineLevel="1" collapsed="1" x14ac:dyDescent="0.2">
      <c r="A1708" s="245"/>
      <c r="B1708" s="183" t="s">
        <v>55</v>
      </c>
      <c r="C1708" s="136" t="s">
        <v>4717</v>
      </c>
      <c r="D1708" s="131" t="s">
        <v>4718</v>
      </c>
      <c r="E1708" s="175" t="s">
        <v>71</v>
      </c>
      <c r="F1708" s="153" t="s">
        <v>425</v>
      </c>
      <c r="G1708" s="131" t="s">
        <v>4719</v>
      </c>
      <c r="H1708" s="175" t="s">
        <v>65</v>
      </c>
      <c r="I1708" s="183" t="s">
        <v>4720</v>
      </c>
      <c r="J1708" s="173">
        <v>1</v>
      </c>
      <c r="K1708" s="326"/>
      <c r="L1708" s="339">
        <v>1</v>
      </c>
      <c r="M1708" s="183">
        <v>1412</v>
      </c>
      <c r="N1708" s="153">
        <v>1998</v>
      </c>
      <c r="P1708" s="163"/>
      <c r="R1708" s="153">
        <v>1990</v>
      </c>
      <c r="S1708" s="183" t="s">
        <v>243</v>
      </c>
      <c r="T1708" s="184"/>
      <c r="U1708" s="189"/>
      <c r="V1708" s="125"/>
      <c r="W1708" s="352" t="s">
        <v>70</v>
      </c>
      <c r="X1708" s="216" t="s">
        <v>64</v>
      </c>
      <c r="Y1708" s="216" t="s">
        <v>65</v>
      </c>
      <c r="Z1708" s="129"/>
      <c r="AA1708" s="214"/>
      <c r="AB1708" s="215"/>
      <c r="AC1708" s="215"/>
      <c r="AD1708" s="216"/>
      <c r="AI1708" s="173"/>
      <c r="AJ1708" s="216">
        <v>43739</v>
      </c>
      <c r="AK1708" s="173">
        <v>2010</v>
      </c>
      <c r="AL1708" s="317"/>
      <c r="AQ1708" s="131"/>
      <c r="AU1708" s="317"/>
      <c r="AV1708" s="390"/>
      <c r="AW1708" s="153">
        <f t="shared" ca="1" si="32"/>
        <v>28</v>
      </c>
    </row>
    <row r="1709" spans="1:49" ht="45" customHeight="1" outlineLevel="1" x14ac:dyDescent="0.2">
      <c r="A1709" s="245"/>
      <c r="B1709" s="183" t="s">
        <v>55</v>
      </c>
      <c r="C1709" s="136" t="s">
        <v>1322</v>
      </c>
      <c r="D1709" s="131" t="s">
        <v>4721</v>
      </c>
      <c r="E1709" s="175" t="s">
        <v>71</v>
      </c>
      <c r="F1709" s="153" t="s">
        <v>425</v>
      </c>
      <c r="G1709" s="131" t="s">
        <v>4719</v>
      </c>
      <c r="H1709" s="175" t="s">
        <v>65</v>
      </c>
      <c r="I1709" s="183" t="s">
        <v>4722</v>
      </c>
      <c r="J1709" s="173">
        <v>1</v>
      </c>
      <c r="K1709" s="326"/>
      <c r="L1709" s="339">
        <v>1</v>
      </c>
      <c r="M1709" s="183">
        <v>1413</v>
      </c>
      <c r="N1709" s="153">
        <v>1998</v>
      </c>
      <c r="P1709" s="163"/>
      <c r="R1709" s="153">
        <v>1990</v>
      </c>
      <c r="S1709" s="183" t="s">
        <v>243</v>
      </c>
      <c r="T1709" s="184"/>
      <c r="U1709" s="189"/>
      <c r="V1709" s="125"/>
      <c r="W1709" s="352" t="s">
        <v>70</v>
      </c>
      <c r="X1709" s="216" t="s">
        <v>64</v>
      </c>
      <c r="Y1709" s="216" t="s">
        <v>65</v>
      </c>
      <c r="Z1709" s="129"/>
      <c r="AA1709" s="214"/>
      <c r="AB1709" s="215"/>
      <c r="AC1709" s="215"/>
      <c r="AD1709" s="216"/>
      <c r="AI1709" s="173"/>
      <c r="AJ1709" s="237">
        <v>41878</v>
      </c>
      <c r="AK1709" s="173">
        <v>2010</v>
      </c>
      <c r="AL1709" s="317"/>
      <c r="AQ1709" s="131"/>
      <c r="AU1709" s="317"/>
      <c r="AV1709" s="390"/>
      <c r="AW1709" s="153">
        <f t="shared" ca="1" si="32"/>
        <v>28</v>
      </c>
    </row>
    <row r="1710" spans="1:49" ht="45" customHeight="1" outlineLevel="1" x14ac:dyDescent="0.2">
      <c r="A1710" s="245">
        <v>44263</v>
      </c>
      <c r="B1710" s="183" t="s">
        <v>55</v>
      </c>
      <c r="C1710" s="136" t="s">
        <v>4723</v>
      </c>
      <c r="D1710" s="131" t="s">
        <v>4724</v>
      </c>
      <c r="E1710" s="175" t="s">
        <v>71</v>
      </c>
      <c r="F1710" s="153" t="s">
        <v>425</v>
      </c>
      <c r="G1710" s="131" t="s">
        <v>4719</v>
      </c>
      <c r="H1710" s="175" t="s">
        <v>65</v>
      </c>
      <c r="I1710" s="183" t="s">
        <v>4725</v>
      </c>
      <c r="J1710" s="173">
        <v>1</v>
      </c>
      <c r="K1710" s="326"/>
      <c r="L1710" s="339">
        <v>1</v>
      </c>
      <c r="M1710" s="183">
        <v>1414</v>
      </c>
      <c r="N1710" s="153">
        <v>1998</v>
      </c>
      <c r="P1710" s="163"/>
      <c r="R1710" s="153">
        <v>1990</v>
      </c>
      <c r="S1710" s="183" t="s">
        <v>243</v>
      </c>
      <c r="T1710" s="184"/>
      <c r="V1710" s="125"/>
      <c r="W1710" s="352" t="s">
        <v>70</v>
      </c>
      <c r="X1710" s="216" t="s">
        <v>499</v>
      </c>
      <c r="Y1710" s="216" t="s">
        <v>506</v>
      </c>
      <c r="Z1710" s="129"/>
      <c r="AA1710" s="214"/>
      <c r="AB1710" s="215"/>
      <c r="AC1710" s="215"/>
      <c r="AD1710" s="153"/>
      <c r="AI1710" s="173"/>
      <c r="AJ1710" s="216">
        <v>44392</v>
      </c>
      <c r="AK1710" s="173">
        <v>2020</v>
      </c>
      <c r="AL1710" s="317"/>
      <c r="AQ1710" s="131"/>
      <c r="AU1710" s="317"/>
      <c r="AV1710" s="390"/>
      <c r="AW1710" s="153">
        <f t="shared" ca="1" si="32"/>
        <v>28</v>
      </c>
    </row>
    <row r="1711" spans="1:49" ht="45" customHeight="1" outlineLevel="1" x14ac:dyDescent="0.2">
      <c r="A1711" s="245">
        <v>46087</v>
      </c>
      <c r="B1711" s="183" t="s">
        <v>978</v>
      </c>
      <c r="D1711" s="131" t="s">
        <v>4726</v>
      </c>
      <c r="E1711" s="175" t="s">
        <v>71</v>
      </c>
      <c r="F1711" s="153" t="s">
        <v>425</v>
      </c>
      <c r="G1711" s="131" t="s">
        <v>4719</v>
      </c>
      <c r="H1711" s="175" t="s">
        <v>76</v>
      </c>
      <c r="I1711" s="183" t="s">
        <v>4727</v>
      </c>
      <c r="J1711" s="173">
        <v>1</v>
      </c>
      <c r="K1711" s="326"/>
      <c r="L1711" s="339">
        <v>1</v>
      </c>
      <c r="M1711" s="183">
        <v>1415</v>
      </c>
      <c r="N1711" s="153">
        <v>1998</v>
      </c>
      <c r="O1711" s="216">
        <v>35598</v>
      </c>
      <c r="P1711" s="163" t="s">
        <v>4728</v>
      </c>
      <c r="Q1711" s="216">
        <v>35935</v>
      </c>
      <c r="R1711" s="153">
        <v>1990</v>
      </c>
      <c r="S1711" s="183" t="s">
        <v>288</v>
      </c>
      <c r="T1711" s="184" t="s">
        <v>982</v>
      </c>
      <c r="U1711" s="189"/>
      <c r="V1711" s="125"/>
      <c r="W1711" s="255" t="s">
        <v>70</v>
      </c>
      <c r="X1711" s="216" t="s">
        <v>64</v>
      </c>
      <c r="Y1711" s="216" t="s">
        <v>76</v>
      </c>
      <c r="Z1711" s="129" t="s">
        <v>4698</v>
      </c>
      <c r="AA1711" s="214"/>
      <c r="AB1711" s="215"/>
      <c r="AC1711" s="215"/>
      <c r="AD1711" s="216"/>
      <c r="AI1711" s="173"/>
      <c r="AJ1711" s="189"/>
      <c r="AK1711" s="173"/>
      <c r="AL1711" s="317"/>
      <c r="AQ1711" s="131"/>
      <c r="AU1711" s="317"/>
      <c r="AV1711" s="390"/>
      <c r="AW1711" s="153">
        <f t="shared" ca="1" si="32"/>
        <v>28</v>
      </c>
    </row>
    <row r="1712" spans="1:49" ht="45" customHeight="1" outlineLevel="1" x14ac:dyDescent="0.2">
      <c r="A1712" s="245"/>
      <c r="B1712" s="183" t="s">
        <v>198</v>
      </c>
      <c r="C1712" s="136" t="s">
        <v>4729</v>
      </c>
      <c r="D1712" s="131" t="s">
        <v>4730</v>
      </c>
      <c r="E1712" s="175" t="s">
        <v>71</v>
      </c>
      <c r="F1712" s="153" t="s">
        <v>180</v>
      </c>
      <c r="G1712" s="131" t="s">
        <v>4527</v>
      </c>
      <c r="H1712" s="175" t="s">
        <v>292</v>
      </c>
      <c r="I1712" s="183" t="s">
        <v>4731</v>
      </c>
      <c r="J1712" s="173">
        <v>1</v>
      </c>
      <c r="K1712" s="327"/>
      <c r="L1712" s="339">
        <v>1</v>
      </c>
      <c r="M1712" s="183">
        <v>1416</v>
      </c>
      <c r="N1712" s="153">
        <v>1998</v>
      </c>
      <c r="P1712" s="163"/>
      <c r="R1712" s="153">
        <v>1990</v>
      </c>
      <c r="S1712" s="183" t="s">
        <v>288</v>
      </c>
      <c r="T1712" s="184"/>
      <c r="U1712" s="189"/>
      <c r="V1712" s="125"/>
      <c r="W1712" s="255" t="s">
        <v>70</v>
      </c>
      <c r="X1712" s="216" t="s">
        <v>64</v>
      </c>
      <c r="Y1712" s="216" t="s">
        <v>292</v>
      </c>
      <c r="Z1712" s="129"/>
      <c r="AA1712" s="214"/>
      <c r="AB1712" s="215"/>
      <c r="AC1712" s="215"/>
      <c r="AD1712" s="153"/>
      <c r="AI1712" s="173"/>
      <c r="AJ1712" s="189"/>
      <c r="AK1712" s="173"/>
      <c r="AL1712" s="317"/>
      <c r="AQ1712" s="131"/>
      <c r="AU1712" s="317"/>
      <c r="AV1712" s="390"/>
      <c r="AW1712" s="153">
        <f t="shared" ca="1" si="32"/>
        <v>28</v>
      </c>
    </row>
    <row r="1713" spans="1:49" ht="45" customHeight="1" outlineLevel="1" x14ac:dyDescent="0.2">
      <c r="A1713" s="245"/>
      <c r="B1713" s="183" t="s">
        <v>55</v>
      </c>
      <c r="C1713" s="136" t="s">
        <v>4732</v>
      </c>
      <c r="E1713" s="175" t="s">
        <v>91</v>
      </c>
      <c r="F1713" s="153" t="s">
        <v>92</v>
      </c>
      <c r="G1713" s="131" t="s">
        <v>93</v>
      </c>
      <c r="H1713" s="175" t="s">
        <v>65</v>
      </c>
      <c r="I1713" s="183" t="s">
        <v>4733</v>
      </c>
      <c r="J1713" s="173">
        <v>1</v>
      </c>
      <c r="K1713" s="327"/>
      <c r="L1713" s="339">
        <v>1</v>
      </c>
      <c r="M1713" s="183">
        <v>1417</v>
      </c>
      <c r="N1713" s="153">
        <v>1998</v>
      </c>
      <c r="P1713" s="163"/>
      <c r="R1713" s="153">
        <v>1990</v>
      </c>
      <c r="S1713" s="183" t="s">
        <v>243</v>
      </c>
      <c r="T1713" s="184"/>
      <c r="U1713" s="189"/>
      <c r="V1713" s="125"/>
      <c r="W1713" s="352" t="s">
        <v>70</v>
      </c>
      <c r="X1713" s="216" t="s">
        <v>64</v>
      </c>
      <c r="Y1713" s="216" t="s">
        <v>65</v>
      </c>
      <c r="Z1713" s="129"/>
      <c r="AA1713" s="214"/>
      <c r="AB1713" s="215"/>
      <c r="AC1713" s="215"/>
      <c r="AD1713" s="153"/>
      <c r="AI1713" s="173"/>
      <c r="AJ1713" s="237">
        <v>40598</v>
      </c>
      <c r="AK1713" s="173">
        <v>2010</v>
      </c>
      <c r="AL1713" s="317"/>
      <c r="AQ1713" s="131"/>
      <c r="AV1713" s="390"/>
      <c r="AW1713" s="153">
        <f t="shared" ca="1" si="32"/>
        <v>28</v>
      </c>
    </row>
    <row r="1714" spans="1:49" ht="45" customHeight="1" outlineLevel="1" x14ac:dyDescent="0.2">
      <c r="A1714" s="245"/>
      <c r="B1714" s="183" t="s">
        <v>55</v>
      </c>
      <c r="C1714" s="136" t="s">
        <v>4734</v>
      </c>
      <c r="D1714" s="131" t="s">
        <v>4735</v>
      </c>
      <c r="E1714" s="175" t="s">
        <v>71</v>
      </c>
      <c r="F1714" s="153" t="s">
        <v>425</v>
      </c>
      <c r="G1714" s="131" t="s">
        <v>4736</v>
      </c>
      <c r="H1714" s="175" t="s">
        <v>59</v>
      </c>
      <c r="I1714" s="183" t="s">
        <v>4737</v>
      </c>
      <c r="J1714" s="173">
        <v>1</v>
      </c>
      <c r="K1714" s="327"/>
      <c r="L1714" s="339">
        <v>1</v>
      </c>
      <c r="M1714" s="183">
        <v>1418</v>
      </c>
      <c r="N1714" s="153">
        <v>1998</v>
      </c>
      <c r="P1714" s="163"/>
      <c r="R1714" s="153">
        <v>1990</v>
      </c>
      <c r="S1714" s="183" t="s">
        <v>243</v>
      </c>
      <c r="T1714" s="184"/>
      <c r="V1714" s="125"/>
      <c r="W1714" s="352" t="s">
        <v>70</v>
      </c>
      <c r="X1714" s="216" t="s">
        <v>64</v>
      </c>
      <c r="Y1714" s="216" t="s">
        <v>65</v>
      </c>
      <c r="Z1714" s="129" t="s">
        <v>66</v>
      </c>
      <c r="AA1714" s="214"/>
      <c r="AB1714" s="215"/>
      <c r="AC1714" s="215"/>
      <c r="AD1714" s="153"/>
      <c r="AI1714" s="173"/>
      <c r="AJ1714" s="216">
        <v>44837</v>
      </c>
      <c r="AK1714" s="173">
        <v>2020</v>
      </c>
      <c r="AL1714" s="317"/>
      <c r="AQ1714" s="131"/>
      <c r="AU1714" s="317"/>
      <c r="AV1714" s="390"/>
      <c r="AW1714" s="153">
        <f t="shared" ca="1" si="32"/>
        <v>28</v>
      </c>
    </row>
    <row r="1715" spans="1:49" ht="45" customHeight="1" outlineLevel="1" x14ac:dyDescent="0.2">
      <c r="A1715" s="245"/>
      <c r="B1715" s="183" t="s">
        <v>55</v>
      </c>
      <c r="C1715" s="136" t="s">
        <v>4732</v>
      </c>
      <c r="E1715" s="175" t="s">
        <v>91</v>
      </c>
      <c r="F1715" s="153" t="s">
        <v>92</v>
      </c>
      <c r="G1715" s="131" t="s">
        <v>93</v>
      </c>
      <c r="H1715" s="175" t="s">
        <v>65</v>
      </c>
      <c r="I1715" s="183" t="s">
        <v>4738</v>
      </c>
      <c r="J1715" s="173">
        <v>1</v>
      </c>
      <c r="K1715" s="327"/>
      <c r="L1715" s="339">
        <v>1</v>
      </c>
      <c r="M1715" s="183">
        <v>1419</v>
      </c>
      <c r="N1715" s="153">
        <v>1998</v>
      </c>
      <c r="P1715" s="163"/>
      <c r="R1715" s="153">
        <v>1990</v>
      </c>
      <c r="S1715" s="183" t="s">
        <v>243</v>
      </c>
      <c r="T1715" s="184"/>
      <c r="U1715" s="189"/>
      <c r="V1715" s="125"/>
      <c r="W1715" s="352" t="s">
        <v>70</v>
      </c>
      <c r="X1715" s="216" t="s">
        <v>64</v>
      </c>
      <c r="Y1715" s="216" t="s">
        <v>65</v>
      </c>
      <c r="Z1715" s="129"/>
      <c r="AA1715" s="214"/>
      <c r="AB1715" s="215"/>
      <c r="AC1715" s="215"/>
      <c r="AD1715" s="153"/>
      <c r="AI1715" s="173"/>
      <c r="AJ1715" s="237">
        <v>40598</v>
      </c>
      <c r="AK1715" s="173">
        <v>2010</v>
      </c>
      <c r="AL1715" s="317"/>
      <c r="AQ1715" s="131"/>
      <c r="AV1715" s="390"/>
      <c r="AW1715" s="153">
        <f t="shared" ca="1" si="32"/>
        <v>28</v>
      </c>
    </row>
    <row r="1716" spans="1:49" ht="45" customHeight="1" outlineLevel="1" x14ac:dyDescent="0.2">
      <c r="A1716" s="245">
        <v>45096</v>
      </c>
      <c r="B1716" s="183" t="s">
        <v>198</v>
      </c>
      <c r="C1716" s="136" t="s">
        <v>4739</v>
      </c>
      <c r="D1716" s="131" t="s">
        <v>4740</v>
      </c>
      <c r="E1716" s="175" t="s">
        <v>91</v>
      </c>
      <c r="F1716" s="153" t="s">
        <v>92</v>
      </c>
      <c r="G1716" s="131" t="s">
        <v>1978</v>
      </c>
      <c r="H1716" s="175" t="s">
        <v>4347</v>
      </c>
      <c r="I1716" s="183" t="s">
        <v>4741</v>
      </c>
      <c r="J1716" s="173">
        <v>1</v>
      </c>
      <c r="K1716" s="327"/>
      <c r="L1716" s="339">
        <v>1</v>
      </c>
      <c r="M1716" s="183">
        <v>1420</v>
      </c>
      <c r="N1716" s="153">
        <v>1998</v>
      </c>
      <c r="O1716" s="216">
        <v>35846</v>
      </c>
      <c r="P1716" s="163" t="s">
        <v>4707</v>
      </c>
      <c r="Q1716" s="216">
        <v>35937</v>
      </c>
      <c r="R1716" s="153">
        <v>1990</v>
      </c>
      <c r="S1716" s="183" t="s">
        <v>288</v>
      </c>
      <c r="T1716" s="184"/>
      <c r="U1716" s="189"/>
      <c r="V1716" s="125"/>
      <c r="W1716" s="255" t="s">
        <v>70</v>
      </c>
      <c r="X1716" s="216" t="s">
        <v>64</v>
      </c>
      <c r="Y1716" s="216" t="s">
        <v>4347</v>
      </c>
      <c r="Z1716" s="129"/>
      <c r="AA1716" s="214"/>
      <c r="AB1716" s="215"/>
      <c r="AC1716" s="215"/>
      <c r="AD1716" s="153"/>
      <c r="AI1716" s="173"/>
      <c r="AJ1716" s="189"/>
      <c r="AK1716" s="173"/>
      <c r="AL1716" s="317"/>
      <c r="AQ1716" s="131"/>
      <c r="AU1716" s="317"/>
      <c r="AV1716" s="390"/>
      <c r="AW1716" s="153">
        <f t="shared" ca="1" si="32"/>
        <v>28</v>
      </c>
    </row>
    <row r="1717" spans="1:49" ht="45" customHeight="1" outlineLevel="1" x14ac:dyDescent="0.2">
      <c r="A1717" s="245"/>
      <c r="B1717" s="183" t="s">
        <v>198</v>
      </c>
      <c r="C1717" s="136" t="s">
        <v>4742</v>
      </c>
      <c r="D1717" s="131" t="s">
        <v>4743</v>
      </c>
      <c r="E1717" s="175" t="s">
        <v>71</v>
      </c>
      <c r="F1717" s="153" t="s">
        <v>180</v>
      </c>
      <c r="G1717" s="131" t="s">
        <v>1684</v>
      </c>
      <c r="H1717" s="175" t="s">
        <v>487</v>
      </c>
      <c r="I1717" s="183" t="s">
        <v>4744</v>
      </c>
      <c r="J1717" s="173">
        <v>1</v>
      </c>
      <c r="K1717" s="327"/>
      <c r="L1717" s="339">
        <v>1</v>
      </c>
      <c r="M1717" s="183">
        <v>1421</v>
      </c>
      <c r="N1717" s="153">
        <v>1998</v>
      </c>
      <c r="P1717" s="163"/>
      <c r="R1717" s="153">
        <v>1990</v>
      </c>
      <c r="S1717" s="183" t="s">
        <v>288</v>
      </c>
      <c r="T1717" s="184"/>
      <c r="U1717" s="189"/>
      <c r="V1717" s="125"/>
      <c r="W1717" s="255" t="s">
        <v>70</v>
      </c>
      <c r="X1717" s="216" t="s">
        <v>64</v>
      </c>
      <c r="Y1717" s="216" t="s">
        <v>518</v>
      </c>
      <c r="Z1717" s="129"/>
      <c r="AA1717" s="214"/>
      <c r="AB1717" s="215"/>
      <c r="AC1717" s="215"/>
      <c r="AD1717" s="153"/>
      <c r="AI1717" s="173"/>
      <c r="AJ1717" s="189"/>
      <c r="AK1717" s="173"/>
      <c r="AL1717" s="317"/>
      <c r="AQ1717" s="131"/>
      <c r="AU1717" s="317"/>
      <c r="AV1717" s="390"/>
      <c r="AW1717" s="153">
        <f t="shared" ca="1" si="32"/>
        <v>28</v>
      </c>
    </row>
    <row r="1718" spans="1:49" ht="45" customHeight="1" outlineLevel="1" x14ac:dyDescent="0.2">
      <c r="A1718" s="245">
        <v>43166</v>
      </c>
      <c r="B1718" s="183" t="s">
        <v>55</v>
      </c>
      <c r="C1718" s="136" t="s">
        <v>4745</v>
      </c>
      <c r="D1718" s="131" t="s">
        <v>4746</v>
      </c>
      <c r="E1718" s="175" t="s">
        <v>91</v>
      </c>
      <c r="F1718" s="153" t="s">
        <v>92</v>
      </c>
      <c r="G1718" s="131" t="s">
        <v>837</v>
      </c>
      <c r="H1718" s="175" t="s">
        <v>96</v>
      </c>
      <c r="I1718" s="183" t="s">
        <v>4747</v>
      </c>
      <c r="J1718" s="173">
        <v>1</v>
      </c>
      <c r="K1718" s="327"/>
      <c r="L1718" s="339">
        <v>1</v>
      </c>
      <c r="M1718" s="183">
        <v>1422</v>
      </c>
      <c r="N1718" s="153">
        <v>1998</v>
      </c>
      <c r="P1718" s="163"/>
      <c r="R1718" s="153">
        <v>1990</v>
      </c>
      <c r="S1718" s="183" t="s">
        <v>243</v>
      </c>
      <c r="T1718" s="184" t="s">
        <v>1116</v>
      </c>
      <c r="V1718" s="125"/>
      <c r="W1718" s="352" t="s">
        <v>70</v>
      </c>
      <c r="X1718" s="216" t="s">
        <v>99</v>
      </c>
      <c r="Y1718" s="216" t="s">
        <v>100</v>
      </c>
      <c r="Z1718" s="129"/>
      <c r="AA1718" s="214"/>
      <c r="AB1718" s="215"/>
      <c r="AC1718" s="215"/>
      <c r="AD1718" s="153"/>
      <c r="AI1718" s="173"/>
      <c r="AJ1718" s="216">
        <v>45126</v>
      </c>
      <c r="AK1718" s="173">
        <v>2020</v>
      </c>
      <c r="AL1718" s="317" t="s">
        <v>7692</v>
      </c>
      <c r="AQ1718" s="131"/>
      <c r="AU1718" s="317"/>
      <c r="AV1718" s="390"/>
      <c r="AW1718" s="153">
        <f t="shared" ca="1" si="32"/>
        <v>28</v>
      </c>
    </row>
    <row r="1719" spans="1:49" ht="45" customHeight="1" outlineLevel="1" x14ac:dyDescent="0.2">
      <c r="A1719" s="245"/>
      <c r="B1719" s="183" t="s">
        <v>55</v>
      </c>
      <c r="E1719" s="175" t="s">
        <v>91</v>
      </c>
      <c r="F1719" s="153" t="s">
        <v>92</v>
      </c>
      <c r="G1719" s="131" t="s">
        <v>1751</v>
      </c>
      <c r="H1719" s="175" t="s">
        <v>379</v>
      </c>
      <c r="I1719" s="183" t="s">
        <v>4748</v>
      </c>
      <c r="J1719" s="173">
        <v>1</v>
      </c>
      <c r="K1719" s="326" t="s">
        <v>61</v>
      </c>
      <c r="L1719" s="339">
        <v>1</v>
      </c>
      <c r="M1719" s="183">
        <v>1423</v>
      </c>
      <c r="N1719" s="153">
        <v>1998</v>
      </c>
      <c r="P1719" s="163"/>
      <c r="R1719" s="153">
        <v>1990</v>
      </c>
      <c r="S1719" s="183" t="s">
        <v>62</v>
      </c>
      <c r="T1719" s="184"/>
      <c r="U1719" s="189"/>
      <c r="V1719" s="125"/>
      <c r="W1719" s="352" t="s">
        <v>4749</v>
      </c>
      <c r="X1719" s="216" t="s">
        <v>99</v>
      </c>
      <c r="Y1719" s="216" t="s">
        <v>382</v>
      </c>
      <c r="Z1719" s="129"/>
      <c r="AA1719" s="214"/>
      <c r="AB1719" s="215"/>
      <c r="AC1719" s="215">
        <v>37657</v>
      </c>
      <c r="AD1719" s="216"/>
      <c r="AE1719" s="173">
        <v>2000</v>
      </c>
      <c r="AF1719" s="173">
        <v>23</v>
      </c>
      <c r="AG1719" s="173">
        <v>2003</v>
      </c>
      <c r="AH1719" s="173">
        <v>2000</v>
      </c>
      <c r="AI1719" s="173"/>
      <c r="AJ1719" s="189"/>
      <c r="AK1719" s="173"/>
      <c r="AL1719" s="317"/>
      <c r="AM1719" s="175" t="s">
        <v>67</v>
      </c>
      <c r="AO1719" s="153" t="s">
        <v>67</v>
      </c>
      <c r="AQ1719" s="131"/>
      <c r="AU1719" s="317"/>
      <c r="AV1719" s="390"/>
      <c r="AW1719" s="153">
        <f t="shared" ca="1" si="32"/>
        <v>28</v>
      </c>
    </row>
    <row r="1720" spans="1:49" ht="45" customHeight="1" outlineLevel="1" collapsed="1" x14ac:dyDescent="0.2">
      <c r="A1720" s="245"/>
      <c r="B1720" s="183" t="s">
        <v>55</v>
      </c>
      <c r="C1720" s="136" t="s">
        <v>1371</v>
      </c>
      <c r="E1720" s="175" t="s">
        <v>91</v>
      </c>
      <c r="F1720" s="153" t="s">
        <v>92</v>
      </c>
      <c r="G1720" s="131" t="s">
        <v>2512</v>
      </c>
      <c r="H1720" s="175" t="s">
        <v>96</v>
      </c>
      <c r="I1720" s="183" t="s">
        <v>4750</v>
      </c>
      <c r="J1720" s="173">
        <v>1</v>
      </c>
      <c r="K1720" s="326"/>
      <c r="L1720" s="339">
        <v>1</v>
      </c>
      <c r="M1720" s="183">
        <v>1424</v>
      </c>
      <c r="N1720" s="153">
        <v>1998</v>
      </c>
      <c r="P1720" s="163"/>
      <c r="R1720" s="153">
        <v>1990</v>
      </c>
      <c r="S1720" s="183" t="s">
        <v>243</v>
      </c>
      <c r="T1720" s="184"/>
      <c r="U1720" s="189"/>
      <c r="V1720" s="125"/>
      <c r="W1720" s="352" t="s">
        <v>70</v>
      </c>
      <c r="X1720" s="216" t="s">
        <v>99</v>
      </c>
      <c r="Y1720" s="216" t="s">
        <v>100</v>
      </c>
      <c r="Z1720" s="129"/>
      <c r="AA1720" s="214"/>
      <c r="AB1720" s="215"/>
      <c r="AC1720" s="215"/>
      <c r="AD1720" s="216"/>
      <c r="AI1720" s="173"/>
      <c r="AJ1720" s="216">
        <v>36283</v>
      </c>
      <c r="AK1720" s="173">
        <v>1990</v>
      </c>
      <c r="AQ1720" s="131"/>
      <c r="AU1720" s="317"/>
      <c r="AV1720" s="390"/>
      <c r="AW1720" s="153">
        <f t="shared" ca="1" si="32"/>
        <v>28</v>
      </c>
    </row>
    <row r="1721" spans="1:49" ht="45" customHeight="1" outlineLevel="1" x14ac:dyDescent="0.2">
      <c r="A1721" s="245"/>
      <c r="B1721" s="183" t="s">
        <v>55</v>
      </c>
      <c r="E1721" s="175" t="s">
        <v>91</v>
      </c>
      <c r="F1721" s="153" t="s">
        <v>92</v>
      </c>
      <c r="G1721" s="131" t="s">
        <v>93</v>
      </c>
      <c r="H1721" s="175" t="s">
        <v>379</v>
      </c>
      <c r="I1721" s="183" t="s">
        <v>4751</v>
      </c>
      <c r="J1721" s="173">
        <v>1</v>
      </c>
      <c r="K1721" s="326" t="s">
        <v>61</v>
      </c>
      <c r="L1721" s="339">
        <v>1</v>
      </c>
      <c r="M1721" s="183">
        <v>1425</v>
      </c>
      <c r="N1721" s="153">
        <v>1998</v>
      </c>
      <c r="P1721" s="163"/>
      <c r="R1721" s="153">
        <v>1990</v>
      </c>
      <c r="S1721" s="183" t="s">
        <v>62</v>
      </c>
      <c r="T1721" s="184"/>
      <c r="U1721" s="189"/>
      <c r="V1721" s="125"/>
      <c r="W1721" s="352" t="s">
        <v>4752</v>
      </c>
      <c r="X1721" s="216" t="s">
        <v>99</v>
      </c>
      <c r="Y1721" s="216" t="s">
        <v>382</v>
      </c>
      <c r="Z1721" s="129"/>
      <c r="AA1721" s="214"/>
      <c r="AB1721" s="215">
        <v>36223</v>
      </c>
      <c r="AC1721" s="215"/>
      <c r="AD1721" s="153"/>
      <c r="AE1721" s="173">
        <v>1998</v>
      </c>
      <c r="AF1721" s="173">
        <v>15</v>
      </c>
      <c r="AG1721" s="173">
        <v>1999</v>
      </c>
      <c r="AH1721" s="173">
        <v>1990</v>
      </c>
      <c r="AI1721" s="173"/>
      <c r="AJ1721" s="189"/>
      <c r="AK1721" s="173"/>
      <c r="AL1721" s="317"/>
      <c r="AM1721" s="175" t="s">
        <v>67</v>
      </c>
      <c r="AO1721" s="153" t="s">
        <v>67</v>
      </c>
      <c r="AQ1721" s="131"/>
      <c r="AV1721" s="390"/>
      <c r="AW1721" s="153">
        <f t="shared" ca="1" si="32"/>
        <v>28</v>
      </c>
    </row>
    <row r="1722" spans="1:49" ht="45" customHeight="1" outlineLevel="1" x14ac:dyDescent="0.2">
      <c r="A1722" s="245"/>
      <c r="B1722" s="183" t="s">
        <v>55</v>
      </c>
      <c r="D1722" s="131" t="s">
        <v>4753</v>
      </c>
      <c r="E1722" s="175" t="s">
        <v>56</v>
      </c>
      <c r="F1722" s="153" t="s">
        <v>559</v>
      </c>
      <c r="G1722" s="131" t="s">
        <v>560</v>
      </c>
      <c r="H1722" s="175" t="s">
        <v>961</v>
      </c>
      <c r="I1722" s="183" t="s">
        <v>4754</v>
      </c>
      <c r="J1722" s="173">
        <v>1</v>
      </c>
      <c r="K1722" s="326" t="s">
        <v>61</v>
      </c>
      <c r="L1722" s="339">
        <v>1</v>
      </c>
      <c r="M1722" s="183">
        <v>1426</v>
      </c>
      <c r="N1722" s="153">
        <v>1998</v>
      </c>
      <c r="P1722" s="163"/>
      <c r="R1722" s="153">
        <v>1990</v>
      </c>
      <c r="S1722" s="183" t="s">
        <v>62</v>
      </c>
      <c r="T1722" s="184"/>
      <c r="U1722" s="189"/>
      <c r="V1722" s="125"/>
      <c r="W1722" s="352" t="s">
        <v>4755</v>
      </c>
      <c r="X1722" s="216" t="s">
        <v>220</v>
      </c>
      <c r="Y1722" s="216" t="s">
        <v>964</v>
      </c>
      <c r="Z1722" s="129"/>
      <c r="AA1722" s="214">
        <v>37195</v>
      </c>
      <c r="AB1722" s="215"/>
      <c r="AC1722" s="215"/>
      <c r="AD1722" s="153"/>
      <c r="AE1722" s="173">
        <v>2000</v>
      </c>
      <c r="AF1722" s="173">
        <v>21</v>
      </c>
      <c r="AG1722" s="173">
        <v>2001</v>
      </c>
      <c r="AH1722" s="173">
        <v>2000</v>
      </c>
      <c r="AI1722" s="173"/>
      <c r="AJ1722" s="189"/>
      <c r="AK1722" s="173"/>
      <c r="AL1722" s="317"/>
      <c r="AQ1722" s="131"/>
      <c r="AR1722" s="175" t="s">
        <v>81</v>
      </c>
      <c r="AT1722" s="153">
        <v>2009</v>
      </c>
      <c r="AU1722" s="317" t="s">
        <v>7857</v>
      </c>
      <c r="AV1722" s="390"/>
      <c r="AW1722" s="153">
        <f t="shared" ca="1" si="32"/>
        <v>28</v>
      </c>
    </row>
    <row r="1723" spans="1:49" ht="45" customHeight="1" outlineLevel="1" x14ac:dyDescent="0.2">
      <c r="A1723" s="245"/>
      <c r="B1723" s="183" t="s">
        <v>55</v>
      </c>
      <c r="C1723" s="136" t="s">
        <v>4756</v>
      </c>
      <c r="E1723" s="175" t="s">
        <v>91</v>
      </c>
      <c r="F1723" s="153" t="s">
        <v>92</v>
      </c>
      <c r="G1723" s="131" t="s">
        <v>93</v>
      </c>
      <c r="H1723" s="175" t="s">
        <v>65</v>
      </c>
      <c r="I1723" s="203" t="s">
        <v>4757</v>
      </c>
      <c r="J1723" s="173">
        <v>1</v>
      </c>
      <c r="K1723" s="327"/>
      <c r="L1723" s="339">
        <v>1</v>
      </c>
      <c r="M1723" s="183">
        <v>1427</v>
      </c>
      <c r="N1723" s="153">
        <v>1998</v>
      </c>
      <c r="P1723" s="163"/>
      <c r="R1723" s="153">
        <v>1990</v>
      </c>
      <c r="S1723" s="183" t="s">
        <v>243</v>
      </c>
      <c r="T1723" s="184"/>
      <c r="U1723" s="189"/>
      <c r="V1723" s="125"/>
      <c r="W1723" s="352" t="s">
        <v>70</v>
      </c>
      <c r="X1723" s="216" t="s">
        <v>64</v>
      </c>
      <c r="Y1723" s="216" t="s">
        <v>65</v>
      </c>
      <c r="Z1723" s="129"/>
      <c r="AA1723" s="214"/>
      <c r="AB1723" s="215"/>
      <c r="AC1723" s="215"/>
      <c r="AD1723" s="153"/>
      <c r="AI1723" s="173"/>
      <c r="AJ1723" s="237">
        <v>38657</v>
      </c>
      <c r="AK1723" s="173">
        <v>2000</v>
      </c>
      <c r="AL1723" s="317"/>
      <c r="AQ1723" s="131"/>
      <c r="AV1723" s="390"/>
      <c r="AW1723" s="153">
        <f t="shared" ca="1" si="32"/>
        <v>28</v>
      </c>
    </row>
    <row r="1724" spans="1:49" ht="45" customHeight="1" outlineLevel="1" x14ac:dyDescent="0.2">
      <c r="A1724" s="245">
        <v>41470</v>
      </c>
      <c r="B1724" s="183" t="s">
        <v>55</v>
      </c>
      <c r="C1724" s="136" t="s">
        <v>4758</v>
      </c>
      <c r="D1724" s="131" t="s">
        <v>4759</v>
      </c>
      <c r="E1724" s="175" t="s">
        <v>91</v>
      </c>
      <c r="F1724" s="153" t="s">
        <v>187</v>
      </c>
      <c r="G1724" s="131" t="s">
        <v>4760</v>
      </c>
      <c r="H1724" s="175" t="s">
        <v>4347</v>
      </c>
      <c r="I1724" s="183" t="s">
        <v>4761</v>
      </c>
      <c r="J1724" s="173">
        <v>1</v>
      </c>
      <c r="K1724" s="326" t="s">
        <v>61</v>
      </c>
      <c r="L1724" s="339">
        <v>1</v>
      </c>
      <c r="M1724" s="183">
        <v>1428</v>
      </c>
      <c r="N1724" s="153">
        <v>1998</v>
      </c>
      <c r="P1724" s="163"/>
      <c r="R1724" s="153">
        <v>1990</v>
      </c>
      <c r="S1724" s="183" t="s">
        <v>62</v>
      </c>
      <c r="T1724" s="184"/>
      <c r="U1724" s="189"/>
      <c r="V1724" s="125"/>
      <c r="W1724" s="352" t="s">
        <v>4762</v>
      </c>
      <c r="X1724" s="216" t="s">
        <v>64</v>
      </c>
      <c r="Y1724" s="216" t="s">
        <v>4347</v>
      </c>
      <c r="Z1724" s="129"/>
      <c r="AA1724" s="214"/>
      <c r="AB1724" s="215">
        <v>37448</v>
      </c>
      <c r="AC1724" s="215"/>
      <c r="AD1724" s="153"/>
      <c r="AE1724" s="173">
        <v>2000</v>
      </c>
      <c r="AF1724" s="173">
        <v>25</v>
      </c>
      <c r="AG1724" s="173">
        <v>2002</v>
      </c>
      <c r="AH1724" s="173">
        <v>2000</v>
      </c>
      <c r="AI1724" s="173"/>
      <c r="AJ1724" s="189"/>
      <c r="AK1724" s="173"/>
      <c r="AL1724" s="317" t="s">
        <v>4763</v>
      </c>
      <c r="AQ1724" s="131"/>
      <c r="AU1724" s="317"/>
      <c r="AV1724" s="390"/>
      <c r="AW1724" s="153">
        <f t="shared" ca="1" si="32"/>
        <v>28</v>
      </c>
    </row>
    <row r="1725" spans="1:49" ht="45" customHeight="1" outlineLevel="1" x14ac:dyDescent="0.2">
      <c r="A1725" s="245"/>
      <c r="B1725" s="183" t="s">
        <v>55</v>
      </c>
      <c r="D1725" s="131" t="s">
        <v>4764</v>
      </c>
      <c r="E1725" s="175" t="s">
        <v>91</v>
      </c>
      <c r="F1725" s="153" t="s">
        <v>698</v>
      </c>
      <c r="G1725" s="131" t="s">
        <v>699</v>
      </c>
      <c r="H1725" s="175" t="s">
        <v>76</v>
      </c>
      <c r="I1725" s="183" t="s">
        <v>4765</v>
      </c>
      <c r="J1725" s="173">
        <v>1</v>
      </c>
      <c r="K1725" s="326" t="s">
        <v>61</v>
      </c>
      <c r="L1725" s="339">
        <v>1</v>
      </c>
      <c r="M1725" s="183">
        <v>1429</v>
      </c>
      <c r="N1725" s="153">
        <v>1998</v>
      </c>
      <c r="P1725" s="163"/>
      <c r="R1725" s="153">
        <v>1990</v>
      </c>
      <c r="S1725" s="183" t="s">
        <v>62</v>
      </c>
      <c r="T1725" s="184"/>
      <c r="U1725" s="189"/>
      <c r="V1725" s="125"/>
      <c r="W1725" s="352" t="s">
        <v>4766</v>
      </c>
      <c r="X1725" s="216" t="s">
        <v>64</v>
      </c>
      <c r="Y1725" s="216" t="s">
        <v>76</v>
      </c>
      <c r="Z1725" s="129"/>
      <c r="AA1725" s="214"/>
      <c r="AB1725" s="215"/>
      <c r="AC1725" s="215" t="s">
        <v>215</v>
      </c>
      <c r="AD1725" s="216"/>
      <c r="AE1725" s="173">
        <v>2016</v>
      </c>
      <c r="AF1725" s="173">
        <v>82</v>
      </c>
      <c r="AG1725" s="173">
        <v>2019</v>
      </c>
      <c r="AH1725" s="173">
        <v>2010</v>
      </c>
      <c r="AI1725" s="173"/>
      <c r="AJ1725" s="189"/>
      <c r="AK1725" s="173"/>
      <c r="AL1725" s="367" t="s">
        <v>4767</v>
      </c>
      <c r="AQ1725" s="131"/>
      <c r="AU1725" s="317" t="s">
        <v>4337</v>
      </c>
      <c r="AV1725" s="390"/>
      <c r="AW1725" s="153">
        <f t="shared" ca="1" si="32"/>
        <v>28</v>
      </c>
    </row>
    <row r="1726" spans="1:49" ht="45" customHeight="1" outlineLevel="1" x14ac:dyDescent="0.2">
      <c r="A1726" s="245"/>
      <c r="B1726" s="183" t="s">
        <v>198</v>
      </c>
      <c r="C1726" s="136" t="s">
        <v>4768</v>
      </c>
      <c r="D1726" s="131" t="s">
        <v>4769</v>
      </c>
      <c r="E1726" s="175" t="s">
        <v>91</v>
      </c>
      <c r="F1726" s="153" t="s">
        <v>187</v>
      </c>
      <c r="G1726" s="131" t="s">
        <v>4770</v>
      </c>
      <c r="H1726" s="175" t="s">
        <v>961</v>
      </c>
      <c r="I1726" s="183" t="s">
        <v>4771</v>
      </c>
      <c r="J1726" s="173">
        <v>1</v>
      </c>
      <c r="K1726" s="326"/>
      <c r="L1726" s="339">
        <v>1</v>
      </c>
      <c r="M1726" s="183">
        <v>1430</v>
      </c>
      <c r="N1726" s="153">
        <v>1998</v>
      </c>
      <c r="P1726" s="163"/>
      <c r="R1726" s="153">
        <v>1990</v>
      </c>
      <c r="S1726" s="183" t="s">
        <v>288</v>
      </c>
      <c r="T1726" s="184"/>
      <c r="U1726" s="189"/>
      <c r="V1726" s="125"/>
      <c r="W1726" s="255" t="s">
        <v>70</v>
      </c>
      <c r="X1726" s="216" t="s">
        <v>220</v>
      </c>
      <c r="Y1726" s="216" t="s">
        <v>964</v>
      </c>
      <c r="Z1726" s="129"/>
      <c r="AA1726" s="214"/>
      <c r="AB1726" s="215"/>
      <c r="AC1726" s="215"/>
      <c r="AD1726" s="216"/>
      <c r="AI1726" s="173"/>
      <c r="AJ1726" s="189"/>
      <c r="AK1726" s="173"/>
      <c r="AL1726" s="317"/>
      <c r="AQ1726" s="131"/>
      <c r="AU1726" s="317"/>
      <c r="AV1726" s="390"/>
      <c r="AW1726" s="153">
        <f t="shared" ca="1" si="32"/>
        <v>28</v>
      </c>
    </row>
    <row r="1727" spans="1:49" ht="45" customHeight="1" outlineLevel="1" x14ac:dyDescent="0.2">
      <c r="A1727" s="245"/>
      <c r="B1727" s="183" t="s">
        <v>55</v>
      </c>
      <c r="C1727" s="136" t="s">
        <v>1094</v>
      </c>
      <c r="E1727" s="175" t="s">
        <v>91</v>
      </c>
      <c r="F1727" s="153" t="s">
        <v>187</v>
      </c>
      <c r="G1727" s="131" t="s">
        <v>4772</v>
      </c>
      <c r="H1727" s="175" t="s">
        <v>59</v>
      </c>
      <c r="I1727" s="183" t="s">
        <v>4773</v>
      </c>
      <c r="J1727" s="173">
        <v>1</v>
      </c>
      <c r="K1727" s="326"/>
      <c r="L1727" s="339">
        <v>1</v>
      </c>
      <c r="M1727" s="183">
        <v>1431</v>
      </c>
      <c r="N1727" s="153">
        <v>1998</v>
      </c>
      <c r="P1727" s="163"/>
      <c r="R1727" s="153">
        <v>1990</v>
      </c>
      <c r="S1727" s="183" t="s">
        <v>243</v>
      </c>
      <c r="T1727" s="184"/>
      <c r="U1727" s="189"/>
      <c r="V1727" s="125"/>
      <c r="W1727" s="352" t="s">
        <v>70</v>
      </c>
      <c r="X1727" s="216" t="s">
        <v>64</v>
      </c>
      <c r="Y1727" s="216" t="s">
        <v>65</v>
      </c>
      <c r="Z1727" s="129" t="s">
        <v>66</v>
      </c>
      <c r="AA1727" s="214"/>
      <c r="AB1727" s="215"/>
      <c r="AC1727" s="215"/>
      <c r="AD1727" s="216"/>
      <c r="AI1727" s="173"/>
      <c r="AJ1727" s="237">
        <v>38028</v>
      </c>
      <c r="AK1727" s="173">
        <v>2000</v>
      </c>
      <c r="AL1727" s="317"/>
      <c r="AQ1727" s="131"/>
      <c r="AU1727" s="317"/>
      <c r="AV1727" s="390"/>
      <c r="AW1727" s="153">
        <f t="shared" ca="1" si="32"/>
        <v>28</v>
      </c>
    </row>
    <row r="1728" spans="1:49" ht="45" customHeight="1" x14ac:dyDescent="0.2">
      <c r="A1728" s="245"/>
      <c r="B1728" s="183" t="s">
        <v>55</v>
      </c>
      <c r="D1728" s="131" t="s">
        <v>4774</v>
      </c>
      <c r="E1728" s="175" t="s">
        <v>71</v>
      </c>
      <c r="F1728" s="153" t="s">
        <v>180</v>
      </c>
      <c r="G1728" s="131" t="s">
        <v>181</v>
      </c>
      <c r="H1728" s="175" t="s">
        <v>3615</v>
      </c>
      <c r="I1728" s="183" t="s">
        <v>4775</v>
      </c>
      <c r="J1728" s="173">
        <v>1</v>
      </c>
      <c r="K1728" s="326" t="s">
        <v>61</v>
      </c>
      <c r="L1728" s="339">
        <v>1</v>
      </c>
      <c r="M1728" s="183">
        <v>1432</v>
      </c>
      <c r="N1728" s="153">
        <v>1998</v>
      </c>
      <c r="P1728" s="163"/>
      <c r="R1728" s="153">
        <v>1990</v>
      </c>
      <c r="S1728" s="183" t="s">
        <v>62</v>
      </c>
      <c r="T1728" s="184"/>
      <c r="U1728" s="189"/>
      <c r="V1728" s="125"/>
      <c r="W1728" s="352" t="s">
        <v>4776</v>
      </c>
      <c r="X1728" s="216" t="s">
        <v>64</v>
      </c>
      <c r="Y1728" s="216" t="s">
        <v>76</v>
      </c>
      <c r="Z1728" s="129" t="s">
        <v>66</v>
      </c>
      <c r="AA1728" s="214">
        <v>36735</v>
      </c>
      <c r="AB1728" s="215">
        <v>36735</v>
      </c>
      <c r="AC1728" s="215"/>
      <c r="AD1728" s="153"/>
      <c r="AE1728" s="173">
        <v>1999</v>
      </c>
      <c r="AF1728" s="173">
        <v>19</v>
      </c>
      <c r="AG1728" s="173">
        <v>2000</v>
      </c>
      <c r="AH1728" s="173">
        <v>2000</v>
      </c>
      <c r="AI1728" s="173"/>
      <c r="AJ1728" s="189"/>
      <c r="AK1728" s="173"/>
      <c r="AL1728" s="317"/>
      <c r="AQ1728" s="131"/>
      <c r="AU1728" s="317"/>
      <c r="AV1728" s="390"/>
      <c r="AW1728" s="153">
        <f t="shared" ca="1" si="32"/>
        <v>28</v>
      </c>
    </row>
    <row r="1729" spans="1:49" ht="45" customHeight="1" outlineLevel="1" x14ac:dyDescent="0.2">
      <c r="A1729" s="245"/>
      <c r="B1729" s="183" t="s">
        <v>55</v>
      </c>
      <c r="C1729" s="136" t="s">
        <v>4777</v>
      </c>
      <c r="D1729" s="131" t="s">
        <v>4778</v>
      </c>
      <c r="E1729" s="175" t="s">
        <v>56</v>
      </c>
      <c r="F1729" s="153" t="s">
        <v>57</v>
      </c>
      <c r="G1729" s="131" t="s">
        <v>1854</v>
      </c>
      <c r="H1729" s="175" t="s">
        <v>189</v>
      </c>
      <c r="I1729" s="183" t="s">
        <v>4779</v>
      </c>
      <c r="J1729" s="173">
        <v>1</v>
      </c>
      <c r="K1729" s="327"/>
      <c r="L1729" s="339">
        <v>1</v>
      </c>
      <c r="M1729" s="183">
        <v>1433</v>
      </c>
      <c r="N1729" s="153">
        <v>1998</v>
      </c>
      <c r="O1729" s="216">
        <v>36028</v>
      </c>
      <c r="P1729" s="163" t="s">
        <v>4780</v>
      </c>
      <c r="Q1729" s="216" t="s">
        <v>1430</v>
      </c>
      <c r="R1729" s="153">
        <v>1990</v>
      </c>
      <c r="S1729" s="183" t="s">
        <v>243</v>
      </c>
      <c r="T1729" s="184"/>
      <c r="U1729" s="189">
        <v>42179</v>
      </c>
      <c r="V1729" s="125"/>
      <c r="W1729" s="352" t="s">
        <v>70</v>
      </c>
      <c r="X1729" s="216" t="s">
        <v>64</v>
      </c>
      <c r="Y1729" s="216" t="s">
        <v>189</v>
      </c>
      <c r="Z1729" s="129"/>
      <c r="AA1729" s="214"/>
      <c r="AB1729" s="215"/>
      <c r="AC1729" s="215"/>
      <c r="AD1729" s="153"/>
      <c r="AI1729" s="173"/>
      <c r="AJ1729" s="237">
        <v>42179</v>
      </c>
      <c r="AK1729" s="173">
        <v>2010</v>
      </c>
      <c r="AL1729" s="317"/>
      <c r="AQ1729" s="131"/>
      <c r="AU1729" s="317"/>
      <c r="AV1729" s="390"/>
      <c r="AW1729" s="153">
        <f t="shared" ca="1" si="32"/>
        <v>28</v>
      </c>
    </row>
    <row r="1730" spans="1:49" ht="45" customHeight="1" x14ac:dyDescent="0.2">
      <c r="A1730" s="245"/>
      <c r="B1730" s="183" t="s">
        <v>55</v>
      </c>
      <c r="D1730" s="131" t="s">
        <v>4781</v>
      </c>
      <c r="E1730" s="175" t="s">
        <v>91</v>
      </c>
      <c r="F1730" s="153" t="s">
        <v>698</v>
      </c>
      <c r="G1730" s="131" t="s">
        <v>4782</v>
      </c>
      <c r="H1730" s="175" t="s">
        <v>65</v>
      </c>
      <c r="I1730" s="183" t="s">
        <v>4783</v>
      </c>
      <c r="J1730" s="173">
        <v>1</v>
      </c>
      <c r="K1730" s="326" t="s">
        <v>61</v>
      </c>
      <c r="L1730" s="339">
        <v>1</v>
      </c>
      <c r="M1730" s="183">
        <v>1434</v>
      </c>
      <c r="N1730" s="153">
        <v>1998</v>
      </c>
      <c r="P1730" s="163"/>
      <c r="R1730" s="153">
        <v>1990</v>
      </c>
      <c r="S1730" s="183" t="s">
        <v>62</v>
      </c>
      <c r="T1730" s="184"/>
      <c r="U1730" s="189"/>
      <c r="V1730" s="125"/>
      <c r="W1730" s="352" t="s">
        <v>4784</v>
      </c>
      <c r="X1730" s="216" t="s">
        <v>64</v>
      </c>
      <c r="Y1730" s="216" t="s">
        <v>65</v>
      </c>
      <c r="Z1730" s="129"/>
      <c r="AA1730" s="214"/>
      <c r="AB1730" s="215"/>
      <c r="AC1730" s="215">
        <v>38176</v>
      </c>
      <c r="AD1730" s="216"/>
      <c r="AE1730" s="173">
        <v>2002</v>
      </c>
      <c r="AF1730" s="173">
        <v>37</v>
      </c>
      <c r="AG1730" s="173">
        <v>2004</v>
      </c>
      <c r="AH1730" s="173">
        <v>2000</v>
      </c>
      <c r="AI1730" s="173"/>
      <c r="AJ1730" s="189"/>
      <c r="AK1730" s="173"/>
      <c r="AL1730" s="317"/>
      <c r="AM1730" s="175" t="s">
        <v>67</v>
      </c>
      <c r="AQ1730" s="131"/>
      <c r="AU1730" s="317"/>
      <c r="AV1730" s="390"/>
      <c r="AW1730" s="153">
        <f t="shared" ca="1" si="32"/>
        <v>28</v>
      </c>
    </row>
    <row r="1731" spans="1:49" ht="45" customHeight="1" outlineLevel="1" x14ac:dyDescent="0.2">
      <c r="A1731" s="245"/>
      <c r="B1731" s="183" t="s">
        <v>55</v>
      </c>
      <c r="C1731" s="136" t="s">
        <v>4732</v>
      </c>
      <c r="E1731" s="175" t="s">
        <v>91</v>
      </c>
      <c r="F1731" s="153" t="s">
        <v>92</v>
      </c>
      <c r="G1731" s="131" t="s">
        <v>93</v>
      </c>
      <c r="H1731" s="175" t="s">
        <v>65</v>
      </c>
      <c r="I1731" s="183" t="s">
        <v>4785</v>
      </c>
      <c r="J1731" s="173">
        <v>1</v>
      </c>
      <c r="K1731" s="326"/>
      <c r="L1731" s="339">
        <v>1</v>
      </c>
      <c r="M1731" s="183">
        <v>1435</v>
      </c>
      <c r="N1731" s="153">
        <v>1998</v>
      </c>
      <c r="P1731" s="163"/>
      <c r="R1731" s="153">
        <v>1990</v>
      </c>
      <c r="S1731" s="183" t="s">
        <v>243</v>
      </c>
      <c r="T1731" s="184"/>
      <c r="U1731" s="189"/>
      <c r="V1731" s="125"/>
      <c r="W1731" s="352" t="s">
        <v>70</v>
      </c>
      <c r="X1731" s="216" t="s">
        <v>64</v>
      </c>
      <c r="Y1731" s="216" t="s">
        <v>65</v>
      </c>
      <c r="Z1731" s="129"/>
      <c r="AA1731" s="214"/>
      <c r="AB1731" s="215"/>
      <c r="AC1731" s="215"/>
      <c r="AD1731" s="216"/>
      <c r="AI1731" s="173"/>
      <c r="AJ1731" s="237">
        <v>40598</v>
      </c>
      <c r="AK1731" s="173">
        <v>2000</v>
      </c>
      <c r="AL1731" s="317"/>
      <c r="AQ1731" s="131"/>
      <c r="AV1731" s="390"/>
      <c r="AW1731" s="153">
        <f t="shared" ca="1" si="32"/>
        <v>28</v>
      </c>
    </row>
    <row r="1732" spans="1:49" ht="45" customHeight="1" outlineLevel="1" x14ac:dyDescent="0.2">
      <c r="A1732" s="245">
        <v>43167</v>
      </c>
      <c r="B1732" s="183" t="s">
        <v>55</v>
      </c>
      <c r="C1732" s="148" t="s">
        <v>4786</v>
      </c>
      <c r="D1732" s="165" t="s">
        <v>4787</v>
      </c>
      <c r="E1732" s="175" t="s">
        <v>91</v>
      </c>
      <c r="F1732" s="153" t="s">
        <v>92</v>
      </c>
      <c r="G1732" s="131" t="s">
        <v>4788</v>
      </c>
      <c r="H1732" s="175" t="s">
        <v>292</v>
      </c>
      <c r="I1732" s="183" t="s">
        <v>4789</v>
      </c>
      <c r="J1732" s="173">
        <v>1</v>
      </c>
      <c r="K1732" s="326"/>
      <c r="L1732" s="339">
        <v>1</v>
      </c>
      <c r="M1732" s="183">
        <v>1436</v>
      </c>
      <c r="N1732" s="153">
        <v>1998</v>
      </c>
      <c r="P1732" s="163"/>
      <c r="R1732" s="153">
        <v>1990</v>
      </c>
      <c r="S1732" s="183" t="s">
        <v>243</v>
      </c>
      <c r="T1732" s="184" t="s">
        <v>1116</v>
      </c>
      <c r="V1732" s="125"/>
      <c r="W1732" s="352" t="s">
        <v>70</v>
      </c>
      <c r="X1732" s="216" t="s">
        <v>64</v>
      </c>
      <c r="Y1732" s="216" t="s">
        <v>65</v>
      </c>
      <c r="Z1732" s="129"/>
      <c r="AA1732" s="214"/>
      <c r="AB1732" s="215"/>
      <c r="AC1732" s="215"/>
      <c r="AD1732" s="153"/>
      <c r="AI1732" s="173"/>
      <c r="AJ1732" s="216">
        <v>44400</v>
      </c>
      <c r="AK1732" s="173">
        <v>2020</v>
      </c>
      <c r="AL1732" s="317"/>
      <c r="AQ1732" s="131"/>
      <c r="AU1732" s="317"/>
      <c r="AV1732" s="390"/>
      <c r="AW1732" s="153">
        <f t="shared" ca="1" si="32"/>
        <v>28</v>
      </c>
    </row>
    <row r="1733" spans="1:49" ht="45" customHeight="1" x14ac:dyDescent="0.2">
      <c r="A1733" s="245"/>
      <c r="B1733" s="183" t="s">
        <v>198</v>
      </c>
      <c r="C1733" s="290" t="s">
        <v>4790</v>
      </c>
      <c r="D1733" s="131" t="s">
        <v>4791</v>
      </c>
      <c r="E1733" s="175" t="s">
        <v>91</v>
      </c>
      <c r="F1733" s="153" t="s">
        <v>698</v>
      </c>
      <c r="G1733" s="131" t="s">
        <v>4710</v>
      </c>
      <c r="H1733" s="175" t="s">
        <v>4347</v>
      </c>
      <c r="I1733" s="183" t="s">
        <v>4792</v>
      </c>
      <c r="J1733" s="173">
        <v>1</v>
      </c>
      <c r="K1733" s="326"/>
      <c r="L1733" s="339">
        <v>1</v>
      </c>
      <c r="M1733" s="183">
        <v>1437</v>
      </c>
      <c r="N1733" s="153">
        <v>1998</v>
      </c>
      <c r="O1733" s="216">
        <v>36087</v>
      </c>
      <c r="P1733" s="163" t="s">
        <v>4793</v>
      </c>
      <c r="R1733" s="153">
        <v>1990</v>
      </c>
      <c r="S1733" s="183" t="s">
        <v>288</v>
      </c>
      <c r="T1733" s="184"/>
      <c r="U1733" s="189"/>
      <c r="V1733" s="125"/>
      <c r="W1733" s="255" t="s">
        <v>70</v>
      </c>
      <c r="X1733" s="216" t="s">
        <v>64</v>
      </c>
      <c r="Y1733" s="216" t="s">
        <v>65</v>
      </c>
      <c r="Z1733" s="129" t="s">
        <v>66</v>
      </c>
      <c r="AA1733" s="214"/>
      <c r="AB1733" s="215"/>
      <c r="AC1733" s="215"/>
      <c r="AD1733" s="216"/>
      <c r="AI1733" s="173"/>
      <c r="AJ1733" s="189"/>
      <c r="AK1733" s="173"/>
      <c r="AL1733" s="317"/>
      <c r="AQ1733" s="131"/>
      <c r="AU1733" s="317"/>
      <c r="AV1733" s="390"/>
      <c r="AW1733" s="153">
        <f t="shared" ca="1" si="32"/>
        <v>28</v>
      </c>
    </row>
    <row r="1734" spans="1:49" ht="45" customHeight="1" outlineLevel="1" x14ac:dyDescent="0.2">
      <c r="A1734" s="245"/>
      <c r="B1734" s="183" t="s">
        <v>55</v>
      </c>
      <c r="C1734" s="291" t="s">
        <v>4794</v>
      </c>
      <c r="D1734" s="131" t="s">
        <v>4795</v>
      </c>
      <c r="E1734" s="175" t="s">
        <v>56</v>
      </c>
      <c r="F1734" s="153" t="s">
        <v>57</v>
      </c>
      <c r="G1734" s="131" t="s">
        <v>464</v>
      </c>
      <c r="H1734" s="175" t="s">
        <v>76</v>
      </c>
      <c r="I1734" s="183" t="s">
        <v>4796</v>
      </c>
      <c r="J1734" s="173">
        <v>1</v>
      </c>
      <c r="K1734" s="326" t="s">
        <v>61</v>
      </c>
      <c r="L1734" s="339">
        <v>1</v>
      </c>
      <c r="M1734" s="183">
        <v>1438</v>
      </c>
      <c r="N1734" s="153">
        <v>1998</v>
      </c>
      <c r="P1734" s="163"/>
      <c r="R1734" s="153">
        <v>1990</v>
      </c>
      <c r="S1734" s="183" t="s">
        <v>62</v>
      </c>
      <c r="T1734" s="184"/>
      <c r="U1734" s="189"/>
      <c r="V1734" s="125"/>
      <c r="W1734" s="352" t="s">
        <v>4797</v>
      </c>
      <c r="X1734" s="216" t="s">
        <v>64</v>
      </c>
      <c r="Y1734" s="216" t="s">
        <v>76</v>
      </c>
      <c r="Z1734" s="129"/>
      <c r="AA1734" s="214"/>
      <c r="AB1734" s="215">
        <v>36696</v>
      </c>
      <c r="AC1734" s="215"/>
      <c r="AD1734" s="153"/>
      <c r="AE1734" s="173">
        <v>1999</v>
      </c>
      <c r="AF1734" s="173">
        <v>19</v>
      </c>
      <c r="AG1734" s="173">
        <v>2000</v>
      </c>
      <c r="AH1734" s="173">
        <v>2000</v>
      </c>
      <c r="AI1734" s="173"/>
      <c r="AJ1734" s="189"/>
      <c r="AK1734" s="173"/>
      <c r="AL1734" s="317"/>
      <c r="AM1734" s="175" t="s">
        <v>90</v>
      </c>
      <c r="AQ1734" s="131"/>
      <c r="AR1734" s="175" t="s">
        <v>81</v>
      </c>
      <c r="AT1734" s="153">
        <v>2022</v>
      </c>
      <c r="AU1734" s="317" t="s">
        <v>7845</v>
      </c>
      <c r="AV1734" s="390"/>
      <c r="AW1734" s="153">
        <f t="shared" ca="1" si="32"/>
        <v>28</v>
      </c>
    </row>
    <row r="1735" spans="1:49" ht="45" customHeight="1" x14ac:dyDescent="0.2">
      <c r="A1735" s="245"/>
      <c r="B1735" s="183" t="s">
        <v>55</v>
      </c>
      <c r="C1735" s="136" t="s">
        <v>4798</v>
      </c>
      <c r="D1735" s="131" t="s">
        <v>4799</v>
      </c>
      <c r="E1735" s="175" t="s">
        <v>71</v>
      </c>
      <c r="F1735" s="153" t="s">
        <v>91</v>
      </c>
      <c r="G1735" s="131" t="s">
        <v>4277</v>
      </c>
      <c r="H1735" s="175" t="s">
        <v>4193</v>
      </c>
      <c r="I1735" s="183" t="s">
        <v>4800</v>
      </c>
      <c r="J1735" s="173">
        <v>1</v>
      </c>
      <c r="K1735" s="327"/>
      <c r="L1735" s="339">
        <v>1</v>
      </c>
      <c r="M1735" s="183">
        <v>1439</v>
      </c>
      <c r="N1735" s="153">
        <v>1998</v>
      </c>
      <c r="P1735" s="163"/>
      <c r="R1735" s="153">
        <v>1990</v>
      </c>
      <c r="S1735" s="183" t="s">
        <v>243</v>
      </c>
      <c r="T1735" s="184"/>
      <c r="U1735" s="189"/>
      <c r="V1735" s="125"/>
      <c r="W1735" s="352" t="s">
        <v>70</v>
      </c>
      <c r="X1735" s="216" t="s">
        <v>4195</v>
      </c>
      <c r="Y1735" s="216" t="s">
        <v>964</v>
      </c>
      <c r="Z1735" s="129"/>
      <c r="AA1735" s="214"/>
      <c r="AB1735" s="215"/>
      <c r="AC1735" s="215"/>
      <c r="AD1735" s="153"/>
      <c r="AI1735" s="173"/>
      <c r="AJ1735" s="216">
        <v>42378</v>
      </c>
      <c r="AK1735" s="173">
        <v>2010</v>
      </c>
      <c r="AL1735" s="317"/>
      <c r="AQ1735" s="131"/>
      <c r="AU1735" s="317"/>
      <c r="AV1735" s="390"/>
      <c r="AW1735" s="153">
        <f t="shared" ca="1" si="32"/>
        <v>28</v>
      </c>
    </row>
    <row r="1736" spans="1:49" ht="45" customHeight="1" outlineLevel="1" x14ac:dyDescent="0.2">
      <c r="A1736" s="245"/>
      <c r="B1736" s="183" t="s">
        <v>198</v>
      </c>
      <c r="C1736" s="136" t="s">
        <v>4801</v>
      </c>
      <c r="D1736" s="166" t="s">
        <v>4802</v>
      </c>
      <c r="E1736" s="175" t="s">
        <v>91</v>
      </c>
      <c r="F1736" s="153" t="s">
        <v>92</v>
      </c>
      <c r="G1736" s="131" t="s">
        <v>4803</v>
      </c>
      <c r="H1736" s="175" t="s">
        <v>487</v>
      </c>
      <c r="I1736" s="183" t="s">
        <v>4804</v>
      </c>
      <c r="J1736" s="173">
        <v>1</v>
      </c>
      <c r="K1736" s="327"/>
      <c r="L1736" s="339">
        <v>1</v>
      </c>
      <c r="M1736" s="183">
        <v>1440</v>
      </c>
      <c r="N1736" s="153">
        <v>1999</v>
      </c>
      <c r="P1736" s="163"/>
      <c r="R1736" s="153">
        <v>1990</v>
      </c>
      <c r="S1736" s="183" t="s">
        <v>288</v>
      </c>
      <c r="T1736" s="184"/>
      <c r="U1736" s="189"/>
      <c r="V1736" s="125"/>
      <c r="W1736" s="255" t="s">
        <v>70</v>
      </c>
      <c r="X1736" s="216" t="s">
        <v>64</v>
      </c>
      <c r="Y1736" s="216" t="s">
        <v>518</v>
      </c>
      <c r="Z1736" s="129"/>
      <c r="AA1736" s="214"/>
      <c r="AB1736" s="215"/>
      <c r="AC1736" s="215"/>
      <c r="AD1736" s="153"/>
      <c r="AI1736" s="173"/>
      <c r="AJ1736" s="189"/>
      <c r="AK1736" s="173"/>
      <c r="AL1736" s="317"/>
      <c r="AQ1736" s="131"/>
      <c r="AU1736" s="317"/>
      <c r="AV1736" s="390"/>
      <c r="AW1736" s="153">
        <f t="shared" ca="1" si="32"/>
        <v>27</v>
      </c>
    </row>
    <row r="1737" spans="1:49" ht="45" customHeight="1" x14ac:dyDescent="0.2">
      <c r="A1737" s="245"/>
      <c r="B1737" s="183" t="s">
        <v>55</v>
      </c>
      <c r="C1737" s="136" t="s">
        <v>4805</v>
      </c>
      <c r="D1737" s="131" t="s">
        <v>4806</v>
      </c>
      <c r="E1737" s="175" t="s">
        <v>71</v>
      </c>
      <c r="F1737" s="153" t="s">
        <v>425</v>
      </c>
      <c r="G1737" s="131" t="s">
        <v>4719</v>
      </c>
      <c r="H1737" s="175" t="s">
        <v>65</v>
      </c>
      <c r="I1737" s="183" t="s">
        <v>4807</v>
      </c>
      <c r="J1737" s="173">
        <v>1</v>
      </c>
      <c r="K1737" s="327"/>
      <c r="L1737" s="339">
        <v>1</v>
      </c>
      <c r="M1737" s="183">
        <v>1441</v>
      </c>
      <c r="N1737" s="153">
        <v>1999</v>
      </c>
      <c r="P1737" s="163"/>
      <c r="R1737" s="153">
        <v>1990</v>
      </c>
      <c r="S1737" s="183" t="s">
        <v>243</v>
      </c>
      <c r="T1737" s="184"/>
      <c r="U1737" s="189"/>
      <c r="V1737" s="125"/>
      <c r="W1737" s="352" t="s">
        <v>70</v>
      </c>
      <c r="X1737" s="216" t="s">
        <v>64</v>
      </c>
      <c r="Y1737" s="216" t="s">
        <v>65</v>
      </c>
      <c r="Z1737" s="129"/>
      <c r="AA1737" s="214"/>
      <c r="AB1737" s="215"/>
      <c r="AC1737" s="215"/>
      <c r="AD1737" s="153"/>
      <c r="AI1737" s="173"/>
      <c r="AJ1737" s="216">
        <v>43416</v>
      </c>
      <c r="AK1737" s="173">
        <v>2018</v>
      </c>
      <c r="AL1737" s="317"/>
      <c r="AQ1737" s="131"/>
      <c r="AU1737" s="317"/>
      <c r="AV1737" s="390"/>
      <c r="AW1737" s="153">
        <f t="shared" ca="1" si="32"/>
        <v>27</v>
      </c>
    </row>
    <row r="1738" spans="1:49" ht="45" customHeight="1" outlineLevel="1" x14ac:dyDescent="0.2">
      <c r="A1738" s="245"/>
      <c r="B1738" s="183" t="s">
        <v>55</v>
      </c>
      <c r="C1738" s="136" t="s">
        <v>4808</v>
      </c>
      <c r="D1738" s="131" t="s">
        <v>4809</v>
      </c>
      <c r="E1738" s="175" t="s">
        <v>91</v>
      </c>
      <c r="F1738" s="153" t="s">
        <v>92</v>
      </c>
      <c r="G1738" s="131" t="s">
        <v>3025</v>
      </c>
      <c r="H1738" s="175" t="s">
        <v>65</v>
      </c>
      <c r="I1738" s="183" t="s">
        <v>2018</v>
      </c>
      <c r="J1738" s="173">
        <v>1</v>
      </c>
      <c r="K1738" s="327"/>
      <c r="L1738" s="339">
        <v>1</v>
      </c>
      <c r="M1738" s="183">
        <v>1442</v>
      </c>
      <c r="N1738" s="153">
        <v>1999</v>
      </c>
      <c r="O1738" s="216">
        <v>35490</v>
      </c>
      <c r="P1738" s="163" t="s">
        <v>4107</v>
      </c>
      <c r="R1738" s="153">
        <v>1990</v>
      </c>
      <c r="S1738" s="183" t="s">
        <v>243</v>
      </c>
      <c r="T1738" s="184"/>
      <c r="V1738" s="125"/>
      <c r="W1738" s="352" t="s">
        <v>70</v>
      </c>
      <c r="X1738" s="216" t="s">
        <v>64</v>
      </c>
      <c r="Y1738" s="216" t="s">
        <v>292</v>
      </c>
      <c r="Z1738" s="129"/>
      <c r="AA1738" s="214"/>
      <c r="AB1738" s="215"/>
      <c r="AC1738" s="215"/>
      <c r="AD1738" s="216"/>
      <c r="AI1738" s="173"/>
      <c r="AJ1738" s="216">
        <v>44400</v>
      </c>
      <c r="AK1738" s="173">
        <v>2020</v>
      </c>
      <c r="AL1738" s="317"/>
      <c r="AQ1738" s="131"/>
      <c r="AU1738" s="317"/>
      <c r="AV1738" s="390"/>
      <c r="AW1738" s="153">
        <f t="shared" ca="1" si="32"/>
        <v>27</v>
      </c>
    </row>
    <row r="1739" spans="1:49" ht="45" customHeight="1" x14ac:dyDescent="0.2">
      <c r="A1739" s="245"/>
      <c r="B1739" s="183" t="s">
        <v>55</v>
      </c>
      <c r="C1739" s="136" t="s">
        <v>4810</v>
      </c>
      <c r="E1739" s="175" t="s">
        <v>56</v>
      </c>
      <c r="F1739" s="153" t="s">
        <v>559</v>
      </c>
      <c r="G1739" s="131" t="s">
        <v>560</v>
      </c>
      <c r="H1739" s="175" t="s">
        <v>503</v>
      </c>
      <c r="I1739" s="183" t="s">
        <v>4811</v>
      </c>
      <c r="J1739" s="173">
        <v>1</v>
      </c>
      <c r="K1739" s="327"/>
      <c r="L1739" s="339">
        <v>1</v>
      </c>
      <c r="M1739" s="183">
        <v>1443</v>
      </c>
      <c r="N1739" s="153">
        <v>1999</v>
      </c>
      <c r="P1739" s="163"/>
      <c r="R1739" s="153">
        <v>1990</v>
      </c>
      <c r="S1739" s="183" t="s">
        <v>243</v>
      </c>
      <c r="T1739" s="184"/>
      <c r="U1739" s="189"/>
      <c r="V1739" s="125"/>
      <c r="W1739" s="352" t="s">
        <v>70</v>
      </c>
      <c r="X1739" s="216" t="s">
        <v>499</v>
      </c>
      <c r="Y1739" s="216" t="s">
        <v>506</v>
      </c>
      <c r="Z1739" s="129"/>
      <c r="AA1739" s="214"/>
      <c r="AB1739" s="215"/>
      <c r="AC1739" s="215"/>
      <c r="AD1739" s="153"/>
      <c r="AI1739" s="173"/>
      <c r="AJ1739" s="237">
        <v>40323</v>
      </c>
      <c r="AK1739" s="173">
        <v>2010</v>
      </c>
      <c r="AL1739" s="317"/>
      <c r="AQ1739" s="131"/>
      <c r="AU1739" s="317"/>
      <c r="AV1739" s="390"/>
      <c r="AW1739" s="153">
        <f t="shared" ca="1" si="32"/>
        <v>27</v>
      </c>
    </row>
    <row r="1740" spans="1:49" ht="45" customHeight="1" x14ac:dyDescent="0.2">
      <c r="A1740" s="245"/>
      <c r="B1740" s="183" t="s">
        <v>55</v>
      </c>
      <c r="C1740" s="136" t="s">
        <v>4812</v>
      </c>
      <c r="E1740" s="175" t="s">
        <v>91</v>
      </c>
      <c r="F1740" s="153" t="s">
        <v>92</v>
      </c>
      <c r="G1740" s="131" t="s">
        <v>93</v>
      </c>
      <c r="H1740" s="175" t="s">
        <v>65</v>
      </c>
      <c r="I1740" s="183" t="s">
        <v>4813</v>
      </c>
      <c r="J1740" s="173">
        <v>1</v>
      </c>
      <c r="K1740" s="327"/>
      <c r="L1740" s="339">
        <v>1</v>
      </c>
      <c r="M1740" s="183">
        <v>1444</v>
      </c>
      <c r="N1740" s="153">
        <v>1999</v>
      </c>
      <c r="P1740" s="163"/>
      <c r="R1740" s="153">
        <v>1990</v>
      </c>
      <c r="S1740" s="183" t="s">
        <v>243</v>
      </c>
      <c r="T1740" s="184"/>
      <c r="U1740" s="189"/>
      <c r="V1740" s="125"/>
      <c r="W1740" s="352" t="s">
        <v>70</v>
      </c>
      <c r="X1740" s="216" t="s">
        <v>64</v>
      </c>
      <c r="Y1740" s="216" t="s">
        <v>65</v>
      </c>
      <c r="Z1740" s="129"/>
      <c r="AA1740" s="214"/>
      <c r="AB1740" s="215"/>
      <c r="AC1740" s="215"/>
      <c r="AD1740" s="153"/>
      <c r="AI1740" s="173"/>
      <c r="AJ1740" s="237">
        <v>40024</v>
      </c>
      <c r="AK1740" s="173">
        <v>2000</v>
      </c>
      <c r="AL1740" s="317"/>
      <c r="AQ1740" s="131"/>
      <c r="AV1740" s="390"/>
      <c r="AW1740" s="153">
        <f t="shared" ca="1" si="32"/>
        <v>27</v>
      </c>
    </row>
    <row r="1741" spans="1:49" ht="45" customHeight="1" outlineLevel="1" x14ac:dyDescent="0.2">
      <c r="A1741" s="245"/>
      <c r="B1741" s="183" t="s">
        <v>55</v>
      </c>
      <c r="C1741" s="136" t="s">
        <v>4814</v>
      </c>
      <c r="D1741" s="131" t="s">
        <v>4815</v>
      </c>
      <c r="E1741" s="175" t="s">
        <v>91</v>
      </c>
      <c r="F1741" s="153" t="s">
        <v>698</v>
      </c>
      <c r="G1741" s="131" t="s">
        <v>4563</v>
      </c>
      <c r="H1741" s="175" t="s">
        <v>76</v>
      </c>
      <c r="I1741" s="183" t="s">
        <v>4816</v>
      </c>
      <c r="J1741" s="173">
        <v>1</v>
      </c>
      <c r="K1741" s="327"/>
      <c r="L1741" s="339">
        <v>1</v>
      </c>
      <c r="M1741" s="183">
        <v>1445</v>
      </c>
      <c r="N1741" s="153">
        <v>1999</v>
      </c>
      <c r="P1741" s="163"/>
      <c r="R1741" s="153">
        <v>1990</v>
      </c>
      <c r="S1741" s="183" t="s">
        <v>243</v>
      </c>
      <c r="T1741" s="184"/>
      <c r="U1741" s="189">
        <v>42548</v>
      </c>
      <c r="V1741" s="125"/>
      <c r="W1741" s="352" t="s">
        <v>70</v>
      </c>
      <c r="X1741" s="216" t="s">
        <v>64</v>
      </c>
      <c r="Y1741" s="216" t="s">
        <v>76</v>
      </c>
      <c r="Z1741" s="129"/>
      <c r="AA1741" s="214"/>
      <c r="AB1741" s="215"/>
      <c r="AC1741" s="215"/>
      <c r="AD1741" s="153"/>
      <c r="AI1741" s="173"/>
      <c r="AJ1741" s="216">
        <v>42520</v>
      </c>
      <c r="AK1741" s="173">
        <v>2010</v>
      </c>
      <c r="AL1741" s="367" t="s">
        <v>4035</v>
      </c>
      <c r="AQ1741" s="131"/>
      <c r="AU1741" s="317"/>
      <c r="AV1741" s="390"/>
      <c r="AW1741" s="153">
        <f t="shared" ca="1" si="32"/>
        <v>27</v>
      </c>
    </row>
    <row r="1742" spans="1:49" ht="45" customHeight="1" x14ac:dyDescent="0.2">
      <c r="A1742" s="307"/>
      <c r="B1742" s="183" t="s">
        <v>55</v>
      </c>
      <c r="C1742" s="291" t="s">
        <v>4817</v>
      </c>
      <c r="D1742" s="155" t="s">
        <v>4818</v>
      </c>
      <c r="E1742" s="175" t="s">
        <v>91</v>
      </c>
      <c r="F1742" s="153" t="s">
        <v>187</v>
      </c>
      <c r="G1742" s="131" t="s">
        <v>4819</v>
      </c>
      <c r="H1742" s="175" t="s">
        <v>65</v>
      </c>
      <c r="I1742" s="183" t="s">
        <v>4820</v>
      </c>
      <c r="J1742" s="173">
        <v>1</v>
      </c>
      <c r="K1742" s="331"/>
      <c r="L1742" s="339">
        <v>1</v>
      </c>
      <c r="M1742" s="183">
        <v>1446</v>
      </c>
      <c r="N1742" s="153">
        <v>1999</v>
      </c>
      <c r="P1742" s="163"/>
      <c r="R1742" s="153">
        <v>1990</v>
      </c>
      <c r="S1742" s="183" t="s">
        <v>243</v>
      </c>
      <c r="T1742" s="184"/>
      <c r="U1742" s="189"/>
      <c r="V1742" s="345">
        <v>43994</v>
      </c>
      <c r="W1742" s="352" t="s">
        <v>70</v>
      </c>
      <c r="X1742" s="216" t="s">
        <v>64</v>
      </c>
      <c r="Y1742" s="216" t="s">
        <v>65</v>
      </c>
      <c r="Z1742" s="129"/>
      <c r="AA1742" s="224"/>
      <c r="AB1742" s="225"/>
      <c r="AC1742" s="225"/>
      <c r="AD1742" s="167"/>
      <c r="AE1742" s="227"/>
      <c r="AG1742" s="227"/>
      <c r="AH1742" s="227"/>
      <c r="AI1742" s="227"/>
      <c r="AJ1742" s="226"/>
      <c r="AK1742" s="227"/>
      <c r="AL1742" s="317"/>
      <c r="AO1742" s="167"/>
      <c r="AP1742" s="167"/>
      <c r="AQ1742" s="155"/>
      <c r="AR1742" s="234"/>
      <c r="AS1742" s="167"/>
      <c r="AT1742" s="167"/>
      <c r="AU1742" s="322"/>
      <c r="AV1742" s="394"/>
      <c r="AW1742" s="153">
        <f t="shared" ca="1" si="32"/>
        <v>27</v>
      </c>
    </row>
    <row r="1743" spans="1:49" ht="45" customHeight="1" outlineLevel="1" x14ac:dyDescent="0.2">
      <c r="A1743" s="245"/>
      <c r="B1743" s="183" t="s">
        <v>55</v>
      </c>
      <c r="C1743" s="136" t="s">
        <v>4821</v>
      </c>
      <c r="D1743" s="131" t="s">
        <v>4822</v>
      </c>
      <c r="E1743" s="175" t="s">
        <v>56</v>
      </c>
      <c r="F1743" s="153" t="s">
        <v>57</v>
      </c>
      <c r="G1743" s="131" t="s">
        <v>2780</v>
      </c>
      <c r="H1743" s="175" t="s">
        <v>65</v>
      </c>
      <c r="I1743" s="183" t="s">
        <v>4823</v>
      </c>
      <c r="J1743" s="173">
        <v>1</v>
      </c>
      <c r="K1743" s="327"/>
      <c r="L1743" s="339">
        <v>1</v>
      </c>
      <c r="M1743" s="183">
        <v>1447</v>
      </c>
      <c r="N1743" s="153">
        <v>1999</v>
      </c>
      <c r="O1743" s="216">
        <v>36255</v>
      </c>
      <c r="P1743" s="163" t="s">
        <v>4824</v>
      </c>
      <c r="Q1743" s="216" t="s">
        <v>1430</v>
      </c>
      <c r="R1743" s="153">
        <v>1990</v>
      </c>
      <c r="S1743" s="183" t="s">
        <v>243</v>
      </c>
      <c r="T1743" s="184" t="s">
        <v>1116</v>
      </c>
      <c r="V1743" s="125"/>
      <c r="W1743" s="352" t="s">
        <v>4825</v>
      </c>
      <c r="X1743" s="216" t="s">
        <v>64</v>
      </c>
      <c r="Y1743" s="216" t="s">
        <v>65</v>
      </c>
      <c r="Z1743" s="129"/>
      <c r="AA1743" s="214"/>
      <c r="AB1743" s="215"/>
      <c r="AC1743" s="215"/>
      <c r="AD1743" s="153"/>
      <c r="AI1743" s="173"/>
      <c r="AJ1743" s="216">
        <v>44519</v>
      </c>
      <c r="AK1743" s="173">
        <v>2020</v>
      </c>
      <c r="AL1743" s="317"/>
      <c r="AQ1743" s="131"/>
      <c r="AU1743" s="317"/>
      <c r="AV1743" s="390"/>
      <c r="AW1743" s="153">
        <f t="shared" ca="1" si="32"/>
        <v>27</v>
      </c>
    </row>
    <row r="1744" spans="1:49" ht="45" customHeight="1" outlineLevel="1" x14ac:dyDescent="0.2">
      <c r="A1744" s="245"/>
      <c r="B1744" s="183" t="s">
        <v>55</v>
      </c>
      <c r="C1744" s="136" t="s">
        <v>4826</v>
      </c>
      <c r="D1744" s="131" t="s">
        <v>4827</v>
      </c>
      <c r="E1744" s="175" t="s">
        <v>71</v>
      </c>
      <c r="F1744" s="153" t="s">
        <v>425</v>
      </c>
      <c r="G1744" s="131" t="s">
        <v>4719</v>
      </c>
      <c r="H1744" s="175" t="s">
        <v>263</v>
      </c>
      <c r="I1744" s="183" t="s">
        <v>4828</v>
      </c>
      <c r="J1744" s="173">
        <v>1</v>
      </c>
      <c r="K1744" s="327"/>
      <c r="L1744" s="339">
        <v>1</v>
      </c>
      <c r="M1744" s="183">
        <v>1448</v>
      </c>
      <c r="N1744" s="153">
        <v>1999</v>
      </c>
      <c r="P1744" s="163"/>
      <c r="R1744" s="153">
        <v>1990</v>
      </c>
      <c r="S1744" s="183" t="s">
        <v>243</v>
      </c>
      <c r="T1744" s="184" t="s">
        <v>1116</v>
      </c>
      <c r="U1744" s="189"/>
      <c r="V1744" s="125"/>
      <c r="W1744" s="352" t="s">
        <v>70</v>
      </c>
      <c r="X1744" s="216" t="s">
        <v>64</v>
      </c>
      <c r="Y1744" s="216" t="s">
        <v>76</v>
      </c>
      <c r="Z1744" s="129" t="s">
        <v>266</v>
      </c>
      <c r="AA1744" s="214"/>
      <c r="AB1744" s="215"/>
      <c r="AC1744" s="215"/>
      <c r="AD1744" s="153"/>
      <c r="AI1744" s="173"/>
      <c r="AJ1744" s="216">
        <v>43340</v>
      </c>
      <c r="AK1744" s="173">
        <v>2010</v>
      </c>
      <c r="AL1744" s="317"/>
      <c r="AQ1744" s="131"/>
      <c r="AU1744" s="317"/>
      <c r="AV1744" s="390"/>
      <c r="AW1744" s="153">
        <f t="shared" ca="1" si="32"/>
        <v>27</v>
      </c>
    </row>
    <row r="1745" spans="1:49" ht="45" customHeight="1" x14ac:dyDescent="0.2">
      <c r="A1745" s="245"/>
      <c r="B1745" s="183" t="s">
        <v>55</v>
      </c>
      <c r="C1745" s="136" t="s">
        <v>348</v>
      </c>
      <c r="E1745" s="175" t="s">
        <v>1055</v>
      </c>
      <c r="F1745" s="153" t="s">
        <v>1983</v>
      </c>
      <c r="G1745" s="131" t="s">
        <v>4829</v>
      </c>
      <c r="H1745" s="175" t="s">
        <v>65</v>
      </c>
      <c r="I1745" s="183" t="s">
        <v>4830</v>
      </c>
      <c r="J1745" s="173">
        <v>1</v>
      </c>
      <c r="K1745" s="327"/>
      <c r="L1745" s="339">
        <v>1</v>
      </c>
      <c r="M1745" s="183">
        <v>1449</v>
      </c>
      <c r="N1745" s="153">
        <v>1999</v>
      </c>
      <c r="P1745" s="163"/>
      <c r="R1745" s="153">
        <v>1990</v>
      </c>
      <c r="S1745" s="183" t="s">
        <v>243</v>
      </c>
      <c r="T1745" s="184"/>
      <c r="U1745" s="189"/>
      <c r="V1745" s="125"/>
      <c r="W1745" s="352" t="s">
        <v>70</v>
      </c>
      <c r="X1745" s="216" t="s">
        <v>64</v>
      </c>
      <c r="Y1745" s="216" t="s">
        <v>65</v>
      </c>
      <c r="Z1745" s="129"/>
      <c r="AA1745" s="214"/>
      <c r="AB1745" s="215"/>
      <c r="AC1745" s="215"/>
      <c r="AD1745" s="153"/>
      <c r="AI1745" s="173"/>
      <c r="AJ1745" s="237">
        <v>39595</v>
      </c>
      <c r="AK1745" s="173">
        <v>2000</v>
      </c>
      <c r="AL1745" s="317"/>
      <c r="AQ1745" s="131"/>
      <c r="AU1745" s="317"/>
      <c r="AV1745" s="390"/>
      <c r="AW1745" s="153">
        <f t="shared" ca="1" si="32"/>
        <v>27</v>
      </c>
    </row>
    <row r="1746" spans="1:49" ht="45" customHeight="1" outlineLevel="1" x14ac:dyDescent="0.2">
      <c r="A1746" s="245"/>
      <c r="B1746" s="183" t="s">
        <v>55</v>
      </c>
      <c r="C1746" s="136" t="s">
        <v>348</v>
      </c>
      <c r="E1746" s="175" t="s">
        <v>91</v>
      </c>
      <c r="F1746" s="153" t="s">
        <v>92</v>
      </c>
      <c r="G1746" s="131" t="s">
        <v>786</v>
      </c>
      <c r="H1746" s="175" t="s">
        <v>65</v>
      </c>
      <c r="I1746" s="183" t="s">
        <v>4831</v>
      </c>
      <c r="J1746" s="173">
        <v>1</v>
      </c>
      <c r="K1746" s="327"/>
      <c r="L1746" s="339">
        <v>1</v>
      </c>
      <c r="M1746" s="183">
        <v>1450</v>
      </c>
      <c r="N1746" s="153">
        <v>1999</v>
      </c>
      <c r="P1746" s="163"/>
      <c r="R1746" s="153">
        <v>1990</v>
      </c>
      <c r="S1746" s="183" t="s">
        <v>243</v>
      </c>
      <c r="T1746" s="184"/>
      <c r="U1746" s="189"/>
      <c r="V1746" s="125"/>
      <c r="W1746" s="352" t="s">
        <v>70</v>
      </c>
      <c r="X1746" s="216" t="s">
        <v>64</v>
      </c>
      <c r="Y1746" s="216" t="s">
        <v>65</v>
      </c>
      <c r="Z1746" s="129"/>
      <c r="AA1746" s="214"/>
      <c r="AB1746" s="215"/>
      <c r="AC1746" s="215"/>
      <c r="AD1746" s="153"/>
      <c r="AI1746" s="173"/>
      <c r="AJ1746" s="237">
        <v>39595</v>
      </c>
      <c r="AK1746" s="173">
        <v>2000</v>
      </c>
      <c r="AL1746" s="317"/>
      <c r="AQ1746" s="131"/>
      <c r="AU1746" s="317"/>
      <c r="AV1746" s="390"/>
      <c r="AW1746" s="153">
        <f t="shared" ca="1" si="32"/>
        <v>27</v>
      </c>
    </row>
    <row r="1747" spans="1:49" ht="45" customHeight="1" outlineLevel="1" x14ac:dyDescent="0.2">
      <c r="A1747" s="245"/>
      <c r="B1747" s="183" t="s">
        <v>55</v>
      </c>
      <c r="C1747" s="136" t="s">
        <v>4832</v>
      </c>
      <c r="D1747" s="131" t="s">
        <v>4833</v>
      </c>
      <c r="E1747" s="175" t="s">
        <v>71</v>
      </c>
      <c r="F1747" s="153" t="s">
        <v>180</v>
      </c>
      <c r="G1747" s="131" t="s">
        <v>181</v>
      </c>
      <c r="H1747" s="175" t="s">
        <v>292</v>
      </c>
      <c r="I1747" s="183" t="s">
        <v>4834</v>
      </c>
      <c r="J1747" s="173">
        <v>1</v>
      </c>
      <c r="K1747" s="327"/>
      <c r="L1747" s="339">
        <v>1</v>
      </c>
      <c r="M1747" s="183">
        <v>1451</v>
      </c>
      <c r="N1747" s="153">
        <v>1999</v>
      </c>
      <c r="P1747" s="163"/>
      <c r="R1747" s="153">
        <v>1990</v>
      </c>
      <c r="S1747" s="183" t="s">
        <v>243</v>
      </c>
      <c r="T1747" s="184"/>
      <c r="U1747" s="189"/>
      <c r="V1747" s="125"/>
      <c r="W1747" s="352" t="s">
        <v>70</v>
      </c>
      <c r="X1747" s="216" t="s">
        <v>64</v>
      </c>
      <c r="Y1747" s="216" t="s">
        <v>292</v>
      </c>
      <c r="Z1747" s="129"/>
      <c r="AA1747" s="214"/>
      <c r="AB1747" s="215"/>
      <c r="AC1747" s="215"/>
      <c r="AD1747" s="153"/>
      <c r="AE1747" s="173" t="s">
        <v>4835</v>
      </c>
      <c r="AF1747" s="173" t="s">
        <v>4836</v>
      </c>
      <c r="AI1747" s="173"/>
      <c r="AJ1747" s="237">
        <v>41439</v>
      </c>
      <c r="AK1747" s="173">
        <v>2010</v>
      </c>
      <c r="AL1747" s="317" t="s">
        <v>4837</v>
      </c>
      <c r="AQ1747" s="131"/>
      <c r="AU1747" s="317"/>
      <c r="AV1747" s="390"/>
      <c r="AW1747" s="153">
        <f t="shared" ca="1" si="32"/>
        <v>27</v>
      </c>
    </row>
    <row r="1748" spans="1:49" ht="45" customHeight="1" outlineLevel="1" x14ac:dyDescent="0.2">
      <c r="A1748" s="245"/>
      <c r="B1748" s="183" t="s">
        <v>55</v>
      </c>
      <c r="C1748" s="136" t="s">
        <v>1240</v>
      </c>
      <c r="E1748" s="175" t="s">
        <v>91</v>
      </c>
      <c r="F1748" s="153" t="s">
        <v>698</v>
      </c>
      <c r="G1748" s="131" t="s">
        <v>4838</v>
      </c>
      <c r="H1748" s="175" t="s">
        <v>961</v>
      </c>
      <c r="I1748" s="183" t="s">
        <v>4839</v>
      </c>
      <c r="J1748" s="173">
        <v>1</v>
      </c>
      <c r="K1748" s="327"/>
      <c r="L1748" s="339">
        <v>1</v>
      </c>
      <c r="M1748" s="183">
        <v>1452</v>
      </c>
      <c r="N1748" s="153">
        <v>1999</v>
      </c>
      <c r="P1748" s="163"/>
      <c r="R1748" s="153">
        <v>1990</v>
      </c>
      <c r="S1748" s="183" t="s">
        <v>243</v>
      </c>
      <c r="T1748" s="184"/>
      <c r="U1748" s="189"/>
      <c r="V1748" s="125"/>
      <c r="W1748" s="352" t="s">
        <v>70</v>
      </c>
      <c r="X1748" s="216" t="s">
        <v>220</v>
      </c>
      <c r="Y1748" s="216" t="s">
        <v>964</v>
      </c>
      <c r="Z1748" s="129"/>
      <c r="AA1748" s="214"/>
      <c r="AB1748" s="215"/>
      <c r="AC1748" s="215"/>
      <c r="AD1748" s="153"/>
      <c r="AI1748" s="173"/>
      <c r="AJ1748" s="237">
        <v>38044</v>
      </c>
      <c r="AK1748" s="173">
        <v>2000</v>
      </c>
      <c r="AL1748" s="317"/>
      <c r="AQ1748" s="131"/>
      <c r="AU1748" s="317"/>
      <c r="AV1748" s="390"/>
      <c r="AW1748" s="153">
        <f t="shared" ca="1" si="32"/>
        <v>27</v>
      </c>
    </row>
    <row r="1749" spans="1:49" ht="45" customHeight="1" outlineLevel="1" x14ac:dyDescent="0.2">
      <c r="A1749" s="245"/>
      <c r="B1749" s="183" t="s">
        <v>55</v>
      </c>
      <c r="E1749" s="175" t="s">
        <v>71</v>
      </c>
      <c r="F1749" s="153" t="s">
        <v>425</v>
      </c>
      <c r="G1749" s="131" t="s">
        <v>4840</v>
      </c>
      <c r="H1749" s="175" t="s">
        <v>59</v>
      </c>
      <c r="I1749" s="183" t="s">
        <v>4841</v>
      </c>
      <c r="J1749" s="173">
        <v>1</v>
      </c>
      <c r="K1749" s="326" t="s">
        <v>61</v>
      </c>
      <c r="L1749" s="339">
        <v>1</v>
      </c>
      <c r="M1749" s="183">
        <v>1453</v>
      </c>
      <c r="N1749" s="153">
        <v>1999</v>
      </c>
      <c r="P1749" s="163"/>
      <c r="R1749" s="153">
        <v>1990</v>
      </c>
      <c r="S1749" s="183" t="s">
        <v>62</v>
      </c>
      <c r="T1749" s="184"/>
      <c r="U1749" s="189"/>
      <c r="V1749" s="125"/>
      <c r="W1749" s="352" t="s">
        <v>4842</v>
      </c>
      <c r="X1749" s="216" t="s">
        <v>64</v>
      </c>
      <c r="Y1749" s="216" t="s">
        <v>65</v>
      </c>
      <c r="Z1749" s="129" t="s">
        <v>66</v>
      </c>
      <c r="AA1749" s="214"/>
      <c r="AB1749" s="215">
        <v>38176</v>
      </c>
      <c r="AC1749" s="215">
        <v>38176</v>
      </c>
      <c r="AD1749" s="216"/>
      <c r="AE1749" s="173">
        <v>2002</v>
      </c>
      <c r="AF1749" s="173">
        <v>34</v>
      </c>
      <c r="AG1749" s="173">
        <v>2004</v>
      </c>
      <c r="AH1749" s="173">
        <v>2000</v>
      </c>
      <c r="AI1749" s="173"/>
      <c r="AJ1749" s="189"/>
      <c r="AK1749" s="173"/>
      <c r="AL1749" s="317" t="s">
        <v>4843</v>
      </c>
      <c r="AM1749" s="175" t="s">
        <v>67</v>
      </c>
      <c r="AO1749" s="153" t="s">
        <v>67</v>
      </c>
      <c r="AQ1749" s="131" t="s">
        <v>81</v>
      </c>
      <c r="AU1749" s="317" t="s">
        <v>4844</v>
      </c>
      <c r="AV1749" s="390"/>
      <c r="AW1749" s="153">
        <f t="shared" ca="1" si="32"/>
        <v>27</v>
      </c>
    </row>
    <row r="1750" spans="1:49" ht="45" customHeight="1" x14ac:dyDescent="0.2">
      <c r="A1750" s="245">
        <v>45922</v>
      </c>
      <c r="B1750" s="183" t="s">
        <v>978</v>
      </c>
      <c r="C1750" s="136" t="s">
        <v>4845</v>
      </c>
      <c r="D1750" s="131" t="s">
        <v>4846</v>
      </c>
      <c r="E1750" s="175" t="s">
        <v>91</v>
      </c>
      <c r="F1750" s="153" t="s">
        <v>92</v>
      </c>
      <c r="G1750" s="131" t="s">
        <v>1751</v>
      </c>
      <c r="H1750" s="175" t="s">
        <v>65</v>
      </c>
      <c r="I1750" s="183" t="s">
        <v>4847</v>
      </c>
      <c r="J1750" s="173">
        <v>1</v>
      </c>
      <c r="L1750" s="339">
        <v>1</v>
      </c>
      <c r="M1750" s="183">
        <v>1454</v>
      </c>
      <c r="N1750" s="153">
        <v>1999</v>
      </c>
      <c r="P1750" s="163"/>
      <c r="R1750" s="153">
        <v>1990</v>
      </c>
      <c r="S1750" s="183" t="s">
        <v>288</v>
      </c>
      <c r="T1750" s="184" t="s">
        <v>982</v>
      </c>
      <c r="U1750" s="189"/>
      <c r="V1750" s="125"/>
      <c r="W1750" s="255" t="s">
        <v>70</v>
      </c>
      <c r="X1750" s="216" t="s">
        <v>64</v>
      </c>
      <c r="Y1750" s="216" t="s">
        <v>65</v>
      </c>
      <c r="Z1750" s="129"/>
      <c r="AI1750" s="173"/>
      <c r="AJ1750" s="189"/>
      <c r="AK1750" s="173"/>
      <c r="AL1750" s="317"/>
      <c r="AQ1750" s="131"/>
      <c r="AU1750" s="317"/>
      <c r="AV1750" s="390"/>
      <c r="AW1750" s="153">
        <f t="shared" ca="1" si="32"/>
        <v>27</v>
      </c>
    </row>
    <row r="1751" spans="1:49" ht="45" customHeight="1" outlineLevel="1" x14ac:dyDescent="0.2">
      <c r="A1751" s="245"/>
      <c r="B1751" s="183" t="s">
        <v>55</v>
      </c>
      <c r="C1751" s="136" t="s">
        <v>1240</v>
      </c>
      <c r="E1751" s="175" t="s">
        <v>91</v>
      </c>
      <c r="F1751" s="153" t="s">
        <v>92</v>
      </c>
      <c r="G1751" s="131" t="s">
        <v>93</v>
      </c>
      <c r="H1751" s="175" t="s">
        <v>65</v>
      </c>
      <c r="I1751" s="183" t="s">
        <v>4848</v>
      </c>
      <c r="J1751" s="173">
        <v>1</v>
      </c>
      <c r="L1751" s="339">
        <v>1</v>
      </c>
      <c r="M1751" s="183">
        <v>1455</v>
      </c>
      <c r="N1751" s="153">
        <v>1999</v>
      </c>
      <c r="P1751" s="163"/>
      <c r="R1751" s="153">
        <v>1990</v>
      </c>
      <c r="S1751" s="183" t="s">
        <v>243</v>
      </c>
      <c r="T1751" s="184"/>
      <c r="U1751" s="189"/>
      <c r="V1751" s="125"/>
      <c r="W1751" s="352" t="s">
        <v>70</v>
      </c>
      <c r="X1751" s="216" t="s">
        <v>64</v>
      </c>
      <c r="Y1751" s="216" t="s">
        <v>65</v>
      </c>
      <c r="Z1751" s="129"/>
      <c r="AI1751" s="173"/>
      <c r="AJ1751" s="237">
        <v>38044</v>
      </c>
      <c r="AK1751" s="173">
        <v>2000</v>
      </c>
      <c r="AL1751" s="317"/>
      <c r="AQ1751" s="131"/>
      <c r="AV1751" s="390"/>
      <c r="AW1751" s="153">
        <f t="shared" ca="1" si="32"/>
        <v>27</v>
      </c>
    </row>
    <row r="1752" spans="1:49" ht="45" customHeight="1" outlineLevel="1" x14ac:dyDescent="0.2">
      <c r="A1752" s="245"/>
      <c r="B1752" s="183" t="s">
        <v>55</v>
      </c>
      <c r="C1752" s="136" t="s">
        <v>348</v>
      </c>
      <c r="E1752" s="175" t="s">
        <v>91</v>
      </c>
      <c r="F1752" s="153" t="s">
        <v>92</v>
      </c>
      <c r="G1752" s="131" t="s">
        <v>4849</v>
      </c>
      <c r="H1752" s="175" t="s">
        <v>503</v>
      </c>
      <c r="I1752" s="183" t="s">
        <v>4850</v>
      </c>
      <c r="J1752" s="173">
        <v>1</v>
      </c>
      <c r="L1752" s="339">
        <v>1</v>
      </c>
      <c r="M1752" s="183">
        <v>1456</v>
      </c>
      <c r="N1752" s="153">
        <v>1999</v>
      </c>
      <c r="P1752" s="163"/>
      <c r="R1752" s="153">
        <v>1990</v>
      </c>
      <c r="S1752" s="183" t="s">
        <v>243</v>
      </c>
      <c r="T1752" s="184"/>
      <c r="U1752" s="189"/>
      <c r="V1752" s="125"/>
      <c r="W1752" s="352" t="s">
        <v>70</v>
      </c>
      <c r="X1752" s="216" t="s">
        <v>499</v>
      </c>
      <c r="Y1752" s="216" t="s">
        <v>506</v>
      </c>
      <c r="Z1752" s="129"/>
      <c r="AI1752" s="173"/>
      <c r="AJ1752" s="237">
        <v>39595</v>
      </c>
      <c r="AK1752" s="173">
        <v>2000</v>
      </c>
      <c r="AL1752" s="317"/>
      <c r="AQ1752" s="131"/>
      <c r="AU1752" s="317"/>
      <c r="AV1752" s="390"/>
      <c r="AW1752" s="153">
        <f t="shared" ca="1" si="32"/>
        <v>27</v>
      </c>
    </row>
    <row r="1753" spans="1:49" ht="45" customHeight="1" outlineLevel="1" x14ac:dyDescent="0.2">
      <c r="A1753" s="245"/>
      <c r="B1753" s="183" t="s">
        <v>55</v>
      </c>
      <c r="C1753" s="136" t="s">
        <v>4851</v>
      </c>
      <c r="E1753" s="175" t="s">
        <v>91</v>
      </c>
      <c r="F1753" s="153" t="s">
        <v>92</v>
      </c>
      <c r="G1753" s="131" t="s">
        <v>1650</v>
      </c>
      <c r="H1753" s="175" t="s">
        <v>65</v>
      </c>
      <c r="I1753" s="183" t="s">
        <v>2042</v>
      </c>
      <c r="J1753" s="173">
        <v>1</v>
      </c>
      <c r="L1753" s="339">
        <v>1</v>
      </c>
      <c r="M1753" s="183">
        <v>1457</v>
      </c>
      <c r="N1753" s="153">
        <v>1999</v>
      </c>
      <c r="P1753" s="163"/>
      <c r="R1753" s="153">
        <v>1990</v>
      </c>
      <c r="S1753" s="183" t="s">
        <v>243</v>
      </c>
      <c r="T1753" s="184"/>
      <c r="U1753" s="189"/>
      <c r="V1753" s="125"/>
      <c r="W1753" s="352" t="s">
        <v>70</v>
      </c>
      <c r="X1753" s="216" t="s">
        <v>64</v>
      </c>
      <c r="Y1753" s="216" t="s">
        <v>65</v>
      </c>
      <c r="Z1753" s="129"/>
      <c r="AI1753" s="173"/>
      <c r="AJ1753" s="237">
        <v>39981</v>
      </c>
      <c r="AK1753" s="173">
        <v>2000</v>
      </c>
      <c r="AL1753" s="317"/>
      <c r="AQ1753" s="131"/>
      <c r="AU1753" s="317"/>
      <c r="AV1753" s="390"/>
      <c r="AW1753" s="153">
        <f t="shared" ca="1" si="32"/>
        <v>27</v>
      </c>
    </row>
    <row r="1754" spans="1:49" ht="45" customHeight="1" outlineLevel="1" collapsed="1" x14ac:dyDescent="0.2">
      <c r="A1754" s="245"/>
      <c r="B1754" s="183" t="s">
        <v>55</v>
      </c>
      <c r="C1754" s="136" t="s">
        <v>1240</v>
      </c>
      <c r="E1754" s="175" t="s">
        <v>91</v>
      </c>
      <c r="F1754" s="153" t="s">
        <v>92</v>
      </c>
      <c r="G1754" s="131" t="s">
        <v>93</v>
      </c>
      <c r="H1754" s="175" t="s">
        <v>379</v>
      </c>
      <c r="I1754" s="183" t="s">
        <v>4852</v>
      </c>
      <c r="J1754" s="173">
        <v>1</v>
      </c>
      <c r="L1754" s="339">
        <v>1</v>
      </c>
      <c r="M1754" s="183">
        <v>1458</v>
      </c>
      <c r="N1754" s="153">
        <v>1999</v>
      </c>
      <c r="P1754" s="163"/>
      <c r="R1754" s="153">
        <v>1990</v>
      </c>
      <c r="S1754" s="183" t="s">
        <v>243</v>
      </c>
      <c r="T1754" s="184"/>
      <c r="U1754" s="189"/>
      <c r="V1754" s="125"/>
      <c r="W1754" s="352" t="s">
        <v>70</v>
      </c>
      <c r="X1754" s="216" t="s">
        <v>99</v>
      </c>
      <c r="Y1754" s="216" t="s">
        <v>382</v>
      </c>
      <c r="Z1754" s="129"/>
      <c r="AI1754" s="173"/>
      <c r="AJ1754" s="237">
        <v>38044</v>
      </c>
      <c r="AK1754" s="173">
        <v>2000</v>
      </c>
      <c r="AL1754" s="317"/>
      <c r="AQ1754" s="131"/>
      <c r="AV1754" s="390"/>
      <c r="AW1754" s="153">
        <f t="shared" ca="1" si="32"/>
        <v>27</v>
      </c>
    </row>
    <row r="1755" spans="1:49" ht="45" customHeight="1" x14ac:dyDescent="0.2">
      <c r="A1755" s="245">
        <v>43838</v>
      </c>
      <c r="B1755" s="183" t="s">
        <v>55</v>
      </c>
      <c r="C1755" s="136" t="s">
        <v>2692</v>
      </c>
      <c r="D1755" s="131" t="s">
        <v>4853</v>
      </c>
      <c r="E1755" s="175" t="s">
        <v>71</v>
      </c>
      <c r="F1755" s="153" t="s">
        <v>180</v>
      </c>
      <c r="G1755" s="131" t="s">
        <v>1245</v>
      </c>
      <c r="H1755" s="175" t="s">
        <v>3615</v>
      </c>
      <c r="I1755" s="183" t="s">
        <v>4854</v>
      </c>
      <c r="J1755" s="173">
        <v>1</v>
      </c>
      <c r="K1755" s="326"/>
      <c r="L1755" s="339">
        <v>1</v>
      </c>
      <c r="M1755" s="183">
        <v>1459</v>
      </c>
      <c r="N1755" s="153">
        <v>2000</v>
      </c>
      <c r="O1755" s="216">
        <v>36336</v>
      </c>
      <c r="P1755" s="163" t="s">
        <v>4855</v>
      </c>
      <c r="Q1755" s="216">
        <v>36570</v>
      </c>
      <c r="R1755" s="153">
        <v>2000</v>
      </c>
      <c r="S1755" s="183" t="s">
        <v>243</v>
      </c>
      <c r="T1755" s="184" t="s">
        <v>1116</v>
      </c>
      <c r="U1755" s="216">
        <v>43846</v>
      </c>
      <c r="V1755" s="125"/>
      <c r="W1755" s="352" t="s">
        <v>70</v>
      </c>
      <c r="X1755" s="216" t="s">
        <v>64</v>
      </c>
      <c r="Y1755" s="216" t="s">
        <v>76</v>
      </c>
      <c r="Z1755" s="129" t="s">
        <v>66</v>
      </c>
      <c r="AA1755" s="214"/>
      <c r="AB1755" s="215"/>
      <c r="AC1755" s="215"/>
      <c r="AD1755" s="216"/>
      <c r="AI1755" s="173"/>
      <c r="AJ1755" s="216">
        <v>43846</v>
      </c>
      <c r="AK1755" s="173">
        <v>2020</v>
      </c>
      <c r="AL1755" s="317"/>
      <c r="AQ1755" s="131"/>
      <c r="AU1755" s="317"/>
      <c r="AV1755" s="390"/>
      <c r="AW1755" s="153">
        <f t="shared" ca="1" si="32"/>
        <v>26</v>
      </c>
    </row>
    <row r="1756" spans="1:49" ht="45" customHeight="1" outlineLevel="1" x14ac:dyDescent="0.2">
      <c r="A1756" s="245"/>
      <c r="B1756" s="183" t="s">
        <v>55</v>
      </c>
      <c r="C1756" s="136" t="s">
        <v>4856</v>
      </c>
      <c r="D1756" s="131" t="s">
        <v>4857</v>
      </c>
      <c r="E1756" s="253" t="s">
        <v>91</v>
      </c>
      <c r="F1756" s="157" t="s">
        <v>698</v>
      </c>
      <c r="G1756" s="156" t="s">
        <v>2554</v>
      </c>
      <c r="H1756" s="253" t="s">
        <v>76</v>
      </c>
      <c r="I1756" s="185" t="s">
        <v>4858</v>
      </c>
      <c r="J1756" s="173">
        <v>1</v>
      </c>
      <c r="K1756" s="327" t="s">
        <v>61</v>
      </c>
      <c r="L1756" s="339">
        <v>1</v>
      </c>
      <c r="M1756" s="183">
        <v>1460</v>
      </c>
      <c r="N1756" s="153">
        <v>2000</v>
      </c>
      <c r="P1756" s="163"/>
      <c r="R1756" s="153">
        <v>2000</v>
      </c>
      <c r="S1756" s="183" t="s">
        <v>62</v>
      </c>
      <c r="T1756" s="184"/>
      <c r="U1756" s="189"/>
      <c r="V1756" s="125"/>
      <c r="W1756" s="318" t="s">
        <v>8121</v>
      </c>
      <c r="X1756" s="283" t="s">
        <v>64</v>
      </c>
      <c r="Y1756" s="283" t="s">
        <v>76</v>
      </c>
      <c r="Z1756" s="351" t="s">
        <v>266</v>
      </c>
      <c r="AA1756" s="214"/>
      <c r="AB1756" s="215">
        <v>42167</v>
      </c>
      <c r="AC1756" s="215"/>
      <c r="AD1756" s="153"/>
      <c r="AE1756" s="173">
        <v>2014</v>
      </c>
      <c r="AF1756" s="173">
        <v>75</v>
      </c>
      <c r="AG1756" s="173">
        <v>2015</v>
      </c>
      <c r="AH1756" s="173">
        <v>2010</v>
      </c>
      <c r="AI1756" s="173"/>
      <c r="AJ1756" s="189"/>
      <c r="AK1756" s="173"/>
      <c r="AL1756" s="368" t="s">
        <v>4859</v>
      </c>
      <c r="AM1756" s="175" t="s">
        <v>56</v>
      </c>
      <c r="AN1756" s="153" t="s">
        <v>81</v>
      </c>
      <c r="AO1756" s="153" t="s">
        <v>56</v>
      </c>
      <c r="AP1756" s="153" t="s">
        <v>81</v>
      </c>
      <c r="AQ1756" s="131" t="s">
        <v>81</v>
      </c>
      <c r="AR1756" s="175" t="s">
        <v>81</v>
      </c>
      <c r="AT1756" s="153">
        <v>2023</v>
      </c>
      <c r="AU1756" s="317" t="s">
        <v>7860</v>
      </c>
      <c r="AV1756" s="390"/>
      <c r="AW1756" s="153">
        <f t="shared" ca="1" si="32"/>
        <v>26</v>
      </c>
    </row>
    <row r="1757" spans="1:49" ht="45" customHeight="1" outlineLevel="1" x14ac:dyDescent="0.2">
      <c r="A1757" s="245"/>
      <c r="B1757" s="183" t="s">
        <v>55</v>
      </c>
      <c r="C1757" s="136" t="s">
        <v>4860</v>
      </c>
      <c r="D1757" s="131" t="s">
        <v>4861</v>
      </c>
      <c r="E1757" s="175" t="s">
        <v>71</v>
      </c>
      <c r="F1757" s="153" t="s">
        <v>180</v>
      </c>
      <c r="G1757" s="131" t="s">
        <v>181</v>
      </c>
      <c r="H1757" s="175" t="s">
        <v>3615</v>
      </c>
      <c r="I1757" s="183" t="s">
        <v>4862</v>
      </c>
      <c r="J1757" s="173">
        <v>1</v>
      </c>
      <c r="K1757" s="327"/>
      <c r="L1757" s="339">
        <v>1</v>
      </c>
      <c r="M1757" s="183">
        <v>1461</v>
      </c>
      <c r="N1757" s="153">
        <v>2000</v>
      </c>
      <c r="P1757" s="163"/>
      <c r="R1757" s="153">
        <v>2000</v>
      </c>
      <c r="S1757" s="183" t="s">
        <v>243</v>
      </c>
      <c r="T1757" s="184"/>
      <c r="U1757" s="189"/>
      <c r="V1757" s="125"/>
      <c r="W1757" s="352" t="s">
        <v>70</v>
      </c>
      <c r="X1757" s="216" t="s">
        <v>64</v>
      </c>
      <c r="Y1757" s="216" t="s">
        <v>76</v>
      </c>
      <c r="Z1757" s="129" t="s">
        <v>66</v>
      </c>
      <c r="AA1757" s="214"/>
      <c r="AB1757" s="215"/>
      <c r="AC1757" s="215"/>
      <c r="AD1757" s="153"/>
      <c r="AI1757" s="173"/>
      <c r="AJ1757" s="216">
        <v>43721</v>
      </c>
      <c r="AK1757" s="173">
        <v>2010</v>
      </c>
      <c r="AL1757" s="317"/>
      <c r="AQ1757" s="131"/>
      <c r="AU1757" s="317"/>
      <c r="AV1757" s="390"/>
      <c r="AW1757" s="153">
        <f t="shared" ca="1" si="32"/>
        <v>26</v>
      </c>
    </row>
    <row r="1758" spans="1:49" ht="45" customHeight="1" outlineLevel="1" collapsed="1" x14ac:dyDescent="0.2">
      <c r="A1758" s="245">
        <v>44523</v>
      </c>
      <c r="B1758" s="183" t="s">
        <v>198</v>
      </c>
      <c r="C1758" s="136" t="s">
        <v>4863</v>
      </c>
      <c r="D1758" s="166" t="s">
        <v>4864</v>
      </c>
      <c r="E1758" s="175" t="s">
        <v>91</v>
      </c>
      <c r="F1758" s="153" t="s">
        <v>92</v>
      </c>
      <c r="G1758" s="131" t="s">
        <v>3696</v>
      </c>
      <c r="H1758" s="175" t="s">
        <v>487</v>
      </c>
      <c r="I1758" s="183" t="s">
        <v>4865</v>
      </c>
      <c r="J1758" s="173">
        <v>1</v>
      </c>
      <c r="K1758" s="327"/>
      <c r="L1758" s="339">
        <v>1</v>
      </c>
      <c r="M1758" s="183">
        <v>1462</v>
      </c>
      <c r="N1758" s="153">
        <v>2000</v>
      </c>
      <c r="O1758" s="216">
        <v>36615</v>
      </c>
      <c r="P1758" s="163" t="s">
        <v>4866</v>
      </c>
      <c r="Q1758" s="216">
        <v>36691</v>
      </c>
      <c r="R1758" s="153">
        <v>2000</v>
      </c>
      <c r="S1758" s="183" t="s">
        <v>288</v>
      </c>
      <c r="T1758" s="184" t="s">
        <v>982</v>
      </c>
      <c r="U1758" s="189"/>
      <c r="V1758" s="125"/>
      <c r="W1758" s="255" t="s">
        <v>70</v>
      </c>
      <c r="X1758" s="216" t="s">
        <v>64</v>
      </c>
      <c r="Y1758" s="216" t="s">
        <v>518</v>
      </c>
      <c r="Z1758" s="129"/>
      <c r="AA1758" s="214"/>
      <c r="AB1758" s="215"/>
      <c r="AC1758" s="215"/>
      <c r="AD1758" s="153"/>
      <c r="AI1758" s="173"/>
      <c r="AJ1758" s="189"/>
      <c r="AK1758" s="173"/>
      <c r="AL1758" s="317"/>
      <c r="AQ1758" s="131"/>
      <c r="AU1758" s="317"/>
      <c r="AV1758" s="390"/>
      <c r="AW1758" s="153">
        <f t="shared" ca="1" si="32"/>
        <v>26</v>
      </c>
    </row>
    <row r="1759" spans="1:49" ht="45" customHeight="1" outlineLevel="1" x14ac:dyDescent="0.2">
      <c r="A1759" s="245"/>
      <c r="B1759" s="183" t="s">
        <v>55</v>
      </c>
      <c r="D1759" s="131" t="s">
        <v>4867</v>
      </c>
      <c r="E1759" s="175" t="s">
        <v>91</v>
      </c>
      <c r="F1759" s="153" t="s">
        <v>698</v>
      </c>
      <c r="G1759" s="131" t="s">
        <v>699</v>
      </c>
      <c r="H1759" s="175" t="s">
        <v>76</v>
      </c>
      <c r="I1759" s="183" t="s">
        <v>4868</v>
      </c>
      <c r="J1759" s="173">
        <v>1</v>
      </c>
      <c r="K1759" s="327" t="s">
        <v>61</v>
      </c>
      <c r="L1759" s="339">
        <v>1</v>
      </c>
      <c r="M1759" s="183">
        <v>1463</v>
      </c>
      <c r="N1759" s="153">
        <v>2000</v>
      </c>
      <c r="P1759" s="163"/>
      <c r="R1759" s="153">
        <v>2000</v>
      </c>
      <c r="S1759" s="183" t="s">
        <v>62</v>
      </c>
      <c r="T1759" s="184"/>
      <c r="U1759" s="189"/>
      <c r="V1759" s="125"/>
      <c r="W1759" s="352" t="s">
        <v>4869</v>
      </c>
      <c r="X1759" s="216" t="s">
        <v>64</v>
      </c>
      <c r="Y1759" s="216" t="s">
        <v>76</v>
      </c>
      <c r="Z1759" s="129"/>
      <c r="AA1759" s="214"/>
      <c r="AB1759" s="215">
        <v>42626</v>
      </c>
      <c r="AC1759" s="215"/>
      <c r="AD1759" s="153"/>
      <c r="AE1759" s="173">
        <v>2000</v>
      </c>
      <c r="AF1759" s="173" t="s">
        <v>4870</v>
      </c>
      <c r="AI1759" s="173">
        <v>2013</v>
      </c>
      <c r="AJ1759" s="189"/>
      <c r="AK1759" s="173"/>
      <c r="AL1759" s="317" t="s">
        <v>4871</v>
      </c>
      <c r="AO1759" s="153" t="s">
        <v>61</v>
      </c>
      <c r="AP1759" s="153" t="s">
        <v>81</v>
      </c>
      <c r="AQ1759" s="131" t="s">
        <v>81</v>
      </c>
      <c r="AU1759" s="317" t="s">
        <v>4872</v>
      </c>
      <c r="AV1759" s="390"/>
      <c r="AW1759" s="153">
        <f t="shared" ref="AW1759:AW1822" ca="1" si="33">IF(N1759&lt;&gt;0,(YEAR( TODAY())-N1759),(""))</f>
        <v>26</v>
      </c>
    </row>
    <row r="1760" spans="1:49" ht="45" customHeight="1" outlineLevel="1" x14ac:dyDescent="0.2">
      <c r="A1760" s="245"/>
      <c r="B1760" s="183" t="s">
        <v>55</v>
      </c>
      <c r="E1760" s="175" t="s">
        <v>71</v>
      </c>
      <c r="F1760" s="153" t="s">
        <v>351</v>
      </c>
      <c r="G1760" s="131" t="s">
        <v>955</v>
      </c>
      <c r="H1760" s="175" t="s">
        <v>3615</v>
      </c>
      <c r="I1760" s="183" t="s">
        <v>4873</v>
      </c>
      <c r="J1760" s="173">
        <v>1</v>
      </c>
      <c r="K1760" s="326" t="s">
        <v>61</v>
      </c>
      <c r="L1760" s="339">
        <v>1</v>
      </c>
      <c r="M1760" s="183">
        <v>1464</v>
      </c>
      <c r="N1760" s="153">
        <v>2000</v>
      </c>
      <c r="P1760" s="163"/>
      <c r="R1760" s="153">
        <v>2000</v>
      </c>
      <c r="S1760" s="183" t="s">
        <v>62</v>
      </c>
      <c r="T1760" s="184"/>
      <c r="U1760" s="189"/>
      <c r="V1760" s="125"/>
      <c r="W1760" s="352" t="s">
        <v>4874</v>
      </c>
      <c r="X1760" s="216" t="s">
        <v>64</v>
      </c>
      <c r="Y1760" s="216" t="s">
        <v>76</v>
      </c>
      <c r="Z1760" s="129" t="s">
        <v>66</v>
      </c>
      <c r="AA1760" s="214">
        <v>38385</v>
      </c>
      <c r="AB1760" s="215">
        <v>38385</v>
      </c>
      <c r="AC1760" s="215"/>
      <c r="AD1760" s="153"/>
      <c r="AE1760" s="173">
        <v>2002</v>
      </c>
      <c r="AF1760" s="173">
        <v>35</v>
      </c>
      <c r="AG1760" s="173">
        <v>2005</v>
      </c>
      <c r="AH1760" s="173">
        <v>2000</v>
      </c>
      <c r="AI1760" s="173"/>
      <c r="AJ1760" s="189"/>
      <c r="AK1760" s="173"/>
      <c r="AL1760" s="317" t="s">
        <v>4875</v>
      </c>
      <c r="AM1760" s="175" t="s">
        <v>61</v>
      </c>
      <c r="AN1760" s="153" t="s">
        <v>81</v>
      </c>
      <c r="AO1760" s="153" t="s">
        <v>61</v>
      </c>
      <c r="AP1760" s="153" t="s">
        <v>81</v>
      </c>
      <c r="AQ1760" s="131" t="s">
        <v>81</v>
      </c>
      <c r="AU1760" s="317" t="s">
        <v>4875</v>
      </c>
      <c r="AV1760" s="390"/>
      <c r="AW1760" s="153">
        <f t="shared" ca="1" si="33"/>
        <v>26</v>
      </c>
    </row>
    <row r="1761" spans="1:49" ht="45" customHeight="1" outlineLevel="1" x14ac:dyDescent="0.2">
      <c r="A1761" s="307">
        <v>42881</v>
      </c>
      <c r="B1761" s="183" t="s">
        <v>55</v>
      </c>
      <c r="C1761" s="141" t="s">
        <v>4876</v>
      </c>
      <c r="D1761" s="155" t="s">
        <v>4877</v>
      </c>
      <c r="E1761" s="175" t="s">
        <v>91</v>
      </c>
      <c r="F1761" s="153" t="s">
        <v>187</v>
      </c>
      <c r="G1761" s="131" t="s">
        <v>4878</v>
      </c>
      <c r="H1761" s="175" t="s">
        <v>59</v>
      </c>
      <c r="I1761" s="183" t="s">
        <v>4879</v>
      </c>
      <c r="J1761" s="173">
        <v>1</v>
      </c>
      <c r="K1761" s="331"/>
      <c r="L1761" s="339">
        <v>1</v>
      </c>
      <c r="M1761" s="183">
        <v>1465</v>
      </c>
      <c r="N1761" s="153">
        <v>2000</v>
      </c>
      <c r="P1761" s="163"/>
      <c r="R1761" s="153">
        <v>2000</v>
      </c>
      <c r="S1761" s="183" t="s">
        <v>243</v>
      </c>
      <c r="T1761" s="184" t="s">
        <v>1116</v>
      </c>
      <c r="U1761" s="216">
        <v>44027</v>
      </c>
      <c r="V1761" s="125"/>
      <c r="W1761" s="352" t="s">
        <v>70</v>
      </c>
      <c r="X1761" s="216" t="s">
        <v>64</v>
      </c>
      <c r="Y1761" s="216" t="s">
        <v>65</v>
      </c>
      <c r="Z1761" s="129" t="s">
        <v>66</v>
      </c>
      <c r="AA1761" s="224"/>
      <c r="AB1761" s="225"/>
      <c r="AC1761" s="225"/>
      <c r="AD1761" s="167"/>
      <c r="AE1761" s="227"/>
      <c r="AG1761" s="227"/>
      <c r="AH1761" s="227"/>
      <c r="AI1761" s="227"/>
      <c r="AJ1761" s="226">
        <v>44027</v>
      </c>
      <c r="AK1761" s="173">
        <v>2020</v>
      </c>
      <c r="AL1761" s="317"/>
      <c r="AO1761" s="167"/>
      <c r="AP1761" s="167"/>
      <c r="AQ1761" s="155"/>
      <c r="AR1761" s="234"/>
      <c r="AS1761" s="167"/>
      <c r="AT1761" s="167"/>
      <c r="AU1761" s="322"/>
      <c r="AV1761" s="394"/>
      <c r="AW1761" s="153">
        <f t="shared" ca="1" si="33"/>
        <v>26</v>
      </c>
    </row>
    <row r="1762" spans="1:49" ht="45" customHeight="1" outlineLevel="1" x14ac:dyDescent="0.2">
      <c r="A1762" s="245"/>
      <c r="B1762" s="183" t="s">
        <v>55</v>
      </c>
      <c r="C1762" s="136" t="s">
        <v>4880</v>
      </c>
      <c r="E1762" s="175" t="s">
        <v>91</v>
      </c>
      <c r="F1762" s="153" t="s">
        <v>698</v>
      </c>
      <c r="G1762" s="131" t="s">
        <v>4881</v>
      </c>
      <c r="H1762" s="175" t="s">
        <v>76</v>
      </c>
      <c r="I1762" s="203" t="s">
        <v>4882</v>
      </c>
      <c r="J1762" s="173">
        <v>1</v>
      </c>
      <c r="K1762" s="326"/>
      <c r="L1762" s="339">
        <v>1</v>
      </c>
      <c r="M1762" s="183">
        <v>1466</v>
      </c>
      <c r="N1762" s="153">
        <v>2000</v>
      </c>
      <c r="P1762" s="163"/>
      <c r="R1762" s="153">
        <v>2000</v>
      </c>
      <c r="S1762" s="183" t="s">
        <v>243</v>
      </c>
      <c r="T1762" s="184"/>
      <c r="U1762" s="189"/>
      <c r="V1762" s="125"/>
      <c r="W1762" s="352" t="s">
        <v>70</v>
      </c>
      <c r="X1762" s="216" t="s">
        <v>64</v>
      </c>
      <c r="Y1762" s="216" t="s">
        <v>76</v>
      </c>
      <c r="Z1762" s="129"/>
      <c r="AA1762" s="214"/>
      <c r="AB1762" s="215"/>
      <c r="AC1762" s="215"/>
      <c r="AD1762" s="216"/>
      <c r="AI1762" s="173"/>
      <c r="AJ1762" s="237">
        <v>39595</v>
      </c>
      <c r="AK1762" s="173">
        <v>2000</v>
      </c>
      <c r="AL1762" s="317"/>
      <c r="AQ1762" s="131"/>
      <c r="AU1762" s="317"/>
      <c r="AV1762" s="390"/>
      <c r="AW1762" s="153">
        <f t="shared" ca="1" si="33"/>
        <v>26</v>
      </c>
    </row>
    <row r="1763" spans="1:49" ht="45" customHeight="1" x14ac:dyDescent="0.2">
      <c r="A1763" s="245">
        <v>42788</v>
      </c>
      <c r="B1763" s="183" t="s">
        <v>55</v>
      </c>
      <c r="C1763" s="136" t="s">
        <v>4883</v>
      </c>
      <c r="D1763" s="131" t="s">
        <v>4884</v>
      </c>
      <c r="E1763" s="175" t="s">
        <v>91</v>
      </c>
      <c r="F1763" s="153" t="s">
        <v>698</v>
      </c>
      <c r="G1763" s="131" t="s">
        <v>4885</v>
      </c>
      <c r="H1763" s="175" t="s">
        <v>263</v>
      </c>
      <c r="I1763" s="183" t="s">
        <v>4886</v>
      </c>
      <c r="J1763" s="173">
        <v>1</v>
      </c>
      <c r="K1763" s="326"/>
      <c r="L1763" s="339">
        <v>1</v>
      </c>
      <c r="M1763" s="183">
        <v>1467</v>
      </c>
      <c r="N1763" s="153">
        <v>2000</v>
      </c>
      <c r="P1763" s="163"/>
      <c r="R1763" s="153">
        <v>2000</v>
      </c>
      <c r="S1763" s="183" t="s">
        <v>243</v>
      </c>
      <c r="T1763" s="184" t="s">
        <v>1116</v>
      </c>
      <c r="U1763" s="216">
        <v>43909</v>
      </c>
      <c r="V1763" s="125"/>
      <c r="W1763" s="352" t="s">
        <v>70</v>
      </c>
      <c r="X1763" s="216" t="s">
        <v>64</v>
      </c>
      <c r="Y1763" s="216" t="s">
        <v>76</v>
      </c>
      <c r="Z1763" s="129" t="s">
        <v>266</v>
      </c>
      <c r="AA1763" s="214"/>
      <c r="AB1763" s="215"/>
      <c r="AC1763" s="215"/>
      <c r="AD1763" s="216"/>
      <c r="AI1763" s="173"/>
      <c r="AJ1763" s="216">
        <v>43909</v>
      </c>
      <c r="AK1763" s="173">
        <v>2020</v>
      </c>
      <c r="AL1763" s="317"/>
      <c r="AQ1763" s="131"/>
      <c r="AU1763" s="317"/>
      <c r="AV1763" s="390"/>
      <c r="AW1763" s="153">
        <f t="shared" ca="1" si="33"/>
        <v>26</v>
      </c>
    </row>
    <row r="1764" spans="1:49" ht="45" customHeight="1" outlineLevel="1" x14ac:dyDescent="0.2">
      <c r="A1764" s="245"/>
      <c r="B1764" s="183" t="s">
        <v>55</v>
      </c>
      <c r="D1764" s="131" t="s">
        <v>4887</v>
      </c>
      <c r="E1764" s="175" t="s">
        <v>56</v>
      </c>
      <c r="F1764" s="153" t="s">
        <v>57</v>
      </c>
      <c r="G1764" s="131" t="s">
        <v>464</v>
      </c>
      <c r="H1764" s="175" t="s">
        <v>292</v>
      </c>
      <c r="I1764" s="183" t="s">
        <v>4888</v>
      </c>
      <c r="J1764" s="173">
        <v>1</v>
      </c>
      <c r="K1764" s="326" t="s">
        <v>61</v>
      </c>
      <c r="L1764" s="339">
        <v>1</v>
      </c>
      <c r="M1764" s="183">
        <v>1468</v>
      </c>
      <c r="N1764" s="153">
        <v>2000</v>
      </c>
      <c r="P1764" s="163"/>
      <c r="R1764" s="153">
        <v>2000</v>
      </c>
      <c r="S1764" s="183" t="s">
        <v>62</v>
      </c>
      <c r="T1764" s="184"/>
      <c r="U1764" s="189"/>
      <c r="V1764" s="125"/>
      <c r="W1764" s="352" t="s">
        <v>4889</v>
      </c>
      <c r="X1764" s="216" t="s">
        <v>64</v>
      </c>
      <c r="Y1764" s="216" t="s">
        <v>292</v>
      </c>
      <c r="Z1764" s="129"/>
      <c r="AA1764" s="214"/>
      <c r="AB1764" s="215">
        <v>37735</v>
      </c>
      <c r="AC1764" s="215"/>
      <c r="AD1764" s="153"/>
      <c r="AE1764" s="173">
        <v>2000</v>
      </c>
      <c r="AF1764" s="173">
        <v>25</v>
      </c>
      <c r="AG1764" s="173">
        <v>2003</v>
      </c>
      <c r="AH1764" s="173">
        <v>2000</v>
      </c>
      <c r="AI1764" s="173"/>
      <c r="AJ1764" s="189"/>
      <c r="AK1764" s="173"/>
      <c r="AL1764" s="317" t="s">
        <v>4890</v>
      </c>
      <c r="AM1764" s="175" t="s">
        <v>61</v>
      </c>
      <c r="AO1764" s="153" t="s">
        <v>108</v>
      </c>
      <c r="AP1764" s="153" t="s">
        <v>81</v>
      </c>
      <c r="AQ1764" s="131" t="s">
        <v>81</v>
      </c>
      <c r="AR1764" s="175" t="s">
        <v>81</v>
      </c>
      <c r="AT1764" s="153">
        <v>2022</v>
      </c>
      <c r="AU1764" s="317" t="s">
        <v>7847</v>
      </c>
      <c r="AV1764" s="390"/>
      <c r="AW1764" s="153">
        <f t="shared" ca="1" si="33"/>
        <v>26</v>
      </c>
    </row>
    <row r="1765" spans="1:49" ht="45" customHeight="1" x14ac:dyDescent="0.2">
      <c r="A1765" s="245">
        <v>42825</v>
      </c>
      <c r="B1765" s="183" t="s">
        <v>198</v>
      </c>
      <c r="C1765" s="136" t="s">
        <v>4891</v>
      </c>
      <c r="D1765" s="156" t="s">
        <v>4892</v>
      </c>
      <c r="E1765" s="175" t="s">
        <v>91</v>
      </c>
      <c r="F1765" s="153" t="s">
        <v>698</v>
      </c>
      <c r="G1765" s="131" t="s">
        <v>4893</v>
      </c>
      <c r="H1765" s="175" t="s">
        <v>292</v>
      </c>
      <c r="I1765" s="183" t="s">
        <v>4894</v>
      </c>
      <c r="J1765" s="173">
        <v>1</v>
      </c>
      <c r="K1765" s="327"/>
      <c r="L1765" s="339">
        <v>1</v>
      </c>
      <c r="M1765" s="183">
        <v>1469</v>
      </c>
      <c r="N1765" s="153">
        <v>2000</v>
      </c>
      <c r="O1765" s="216">
        <v>36620</v>
      </c>
      <c r="P1765" s="163" t="s">
        <v>4895</v>
      </c>
      <c r="Q1765" s="216">
        <v>36824</v>
      </c>
      <c r="R1765" s="153">
        <v>2000</v>
      </c>
      <c r="S1765" s="183" t="s">
        <v>288</v>
      </c>
      <c r="T1765" s="184" t="s">
        <v>982</v>
      </c>
      <c r="U1765" s="189"/>
      <c r="V1765" s="125"/>
      <c r="W1765" s="255" t="s">
        <v>70</v>
      </c>
      <c r="X1765" s="216" t="s">
        <v>64</v>
      </c>
      <c r="Y1765" s="216" t="s">
        <v>292</v>
      </c>
      <c r="Z1765" s="129"/>
      <c r="AA1765" s="214"/>
      <c r="AB1765" s="215"/>
      <c r="AC1765" s="215"/>
      <c r="AD1765" s="153"/>
      <c r="AI1765" s="173"/>
      <c r="AJ1765" s="189"/>
      <c r="AK1765" s="173"/>
      <c r="AL1765" s="317" t="s">
        <v>4896</v>
      </c>
      <c r="AQ1765" s="131"/>
      <c r="AU1765" s="317"/>
      <c r="AV1765" s="390"/>
      <c r="AW1765" s="153">
        <f t="shared" ca="1" si="33"/>
        <v>26</v>
      </c>
    </row>
    <row r="1766" spans="1:49" ht="45" customHeight="1" outlineLevel="1" x14ac:dyDescent="0.2">
      <c r="A1766" s="245"/>
      <c r="B1766" s="183" t="s">
        <v>198</v>
      </c>
      <c r="C1766" s="136" t="s">
        <v>7916</v>
      </c>
      <c r="D1766" s="156" t="s">
        <v>4892</v>
      </c>
      <c r="E1766" s="175" t="s">
        <v>91</v>
      </c>
      <c r="F1766" s="153" t="s">
        <v>698</v>
      </c>
      <c r="G1766" s="131" t="s">
        <v>4893</v>
      </c>
      <c r="H1766" s="175" t="s">
        <v>263</v>
      </c>
      <c r="I1766" s="183" t="s">
        <v>4897</v>
      </c>
      <c r="J1766" s="173">
        <v>1</v>
      </c>
      <c r="K1766" s="327"/>
      <c r="L1766" s="339">
        <v>1</v>
      </c>
      <c r="M1766" s="183">
        <v>1470</v>
      </c>
      <c r="N1766" s="153">
        <v>2000</v>
      </c>
      <c r="O1766" s="216">
        <v>36620</v>
      </c>
      <c r="P1766" s="163" t="s">
        <v>4895</v>
      </c>
      <c r="Q1766" s="216">
        <v>36824</v>
      </c>
      <c r="R1766" s="153">
        <v>2000</v>
      </c>
      <c r="S1766" s="183" t="s">
        <v>923</v>
      </c>
      <c r="T1766" s="184"/>
      <c r="U1766" s="189"/>
      <c r="V1766" s="125"/>
      <c r="W1766" s="352" t="s">
        <v>70</v>
      </c>
      <c r="X1766" s="216" t="s">
        <v>64</v>
      </c>
      <c r="Y1766" s="216" t="s">
        <v>76</v>
      </c>
      <c r="Z1766" s="129" t="s">
        <v>266</v>
      </c>
      <c r="AA1766" s="214"/>
      <c r="AB1766" s="215"/>
      <c r="AC1766" s="215"/>
      <c r="AD1766" s="153"/>
      <c r="AI1766" s="173"/>
      <c r="AJ1766" s="189"/>
      <c r="AK1766" s="173"/>
      <c r="AL1766" s="317" t="s">
        <v>4898</v>
      </c>
      <c r="AQ1766" s="131"/>
      <c r="AU1766" s="317"/>
      <c r="AV1766" s="390"/>
      <c r="AW1766" s="153">
        <f t="shared" ca="1" si="33"/>
        <v>26</v>
      </c>
    </row>
    <row r="1767" spans="1:49" ht="45" customHeight="1" x14ac:dyDescent="0.2">
      <c r="A1767" s="245"/>
      <c r="B1767" s="183" t="s">
        <v>55</v>
      </c>
      <c r="D1767" s="131" t="s">
        <v>7766</v>
      </c>
      <c r="E1767" s="175" t="s">
        <v>71</v>
      </c>
      <c r="F1767" s="153" t="s">
        <v>180</v>
      </c>
      <c r="G1767" s="131" t="s">
        <v>181</v>
      </c>
      <c r="H1767" s="175" t="s">
        <v>3615</v>
      </c>
      <c r="I1767" s="183" t="s">
        <v>4899</v>
      </c>
      <c r="J1767" s="173">
        <v>1</v>
      </c>
      <c r="K1767" s="326" t="s">
        <v>61</v>
      </c>
      <c r="L1767" s="339">
        <v>1</v>
      </c>
      <c r="M1767" s="183">
        <v>1471</v>
      </c>
      <c r="N1767" s="153">
        <v>2000</v>
      </c>
      <c r="P1767" s="163"/>
      <c r="R1767" s="153">
        <v>2000</v>
      </c>
      <c r="S1767" s="183" t="s">
        <v>62</v>
      </c>
      <c r="T1767" s="184"/>
      <c r="U1767" s="189"/>
      <c r="V1767" s="125"/>
      <c r="W1767" s="352" t="s">
        <v>8007</v>
      </c>
      <c r="X1767" s="216" t="s">
        <v>64</v>
      </c>
      <c r="Y1767" s="216" t="s">
        <v>76</v>
      </c>
      <c r="Z1767" s="129" t="s">
        <v>66</v>
      </c>
      <c r="AA1767" s="214">
        <v>38385</v>
      </c>
      <c r="AB1767" s="215">
        <v>38385</v>
      </c>
      <c r="AC1767" s="215"/>
      <c r="AD1767" s="153"/>
      <c r="AE1767" s="173">
        <v>2002</v>
      </c>
      <c r="AF1767" s="173">
        <v>37</v>
      </c>
      <c r="AG1767" s="173">
        <v>2005</v>
      </c>
      <c r="AH1767" s="173">
        <v>2000</v>
      </c>
      <c r="AI1767" s="173"/>
      <c r="AJ1767" s="189"/>
      <c r="AK1767" s="173"/>
      <c r="AL1767" s="317"/>
      <c r="AQ1767" s="131"/>
      <c r="AU1767" s="317"/>
      <c r="AV1767" s="390"/>
      <c r="AW1767" s="153">
        <f t="shared" ca="1" si="33"/>
        <v>26</v>
      </c>
    </row>
    <row r="1768" spans="1:49" ht="45" customHeight="1" outlineLevel="1" x14ac:dyDescent="0.2">
      <c r="A1768" s="245">
        <v>41894</v>
      </c>
      <c r="B1768" s="183" t="s">
        <v>978</v>
      </c>
      <c r="C1768" s="136" t="s">
        <v>4901</v>
      </c>
      <c r="D1768" s="131" t="s">
        <v>4902</v>
      </c>
      <c r="E1768" s="175" t="s">
        <v>91</v>
      </c>
      <c r="F1768" s="153" t="s">
        <v>698</v>
      </c>
      <c r="G1768" s="131" t="s">
        <v>699</v>
      </c>
      <c r="H1768" s="175" t="s">
        <v>379</v>
      </c>
      <c r="I1768" s="183" t="s">
        <v>4903</v>
      </c>
      <c r="J1768" s="173">
        <v>1</v>
      </c>
      <c r="K1768" s="327"/>
      <c r="L1768" s="339">
        <v>1</v>
      </c>
      <c r="M1768" s="183">
        <v>1472</v>
      </c>
      <c r="N1768" s="153">
        <v>2001</v>
      </c>
      <c r="P1768" s="163"/>
      <c r="R1768" s="153">
        <v>2000</v>
      </c>
      <c r="S1768" s="183" t="s">
        <v>288</v>
      </c>
      <c r="T1768" s="184" t="s">
        <v>1116</v>
      </c>
      <c r="U1768" s="189"/>
      <c r="V1768" s="125"/>
      <c r="W1768" s="255" t="s">
        <v>70</v>
      </c>
      <c r="X1768" s="216" t="s">
        <v>99</v>
      </c>
      <c r="Y1768" s="216" t="s">
        <v>100</v>
      </c>
      <c r="Z1768" s="129"/>
      <c r="AA1768" s="214"/>
      <c r="AB1768" s="215"/>
      <c r="AC1768" s="215"/>
      <c r="AD1768" s="153"/>
      <c r="AI1768" s="173"/>
      <c r="AJ1768" s="189"/>
      <c r="AK1768" s="173"/>
      <c r="AL1768" s="317"/>
      <c r="AQ1768" s="131"/>
      <c r="AU1768" s="317"/>
      <c r="AV1768" s="390"/>
      <c r="AW1768" s="153">
        <f t="shared" ca="1" si="33"/>
        <v>25</v>
      </c>
    </row>
    <row r="1769" spans="1:49" ht="45" customHeight="1" x14ac:dyDescent="0.2">
      <c r="A1769" s="245"/>
      <c r="B1769" s="183" t="s">
        <v>55</v>
      </c>
      <c r="D1769" s="131" t="s">
        <v>4904</v>
      </c>
      <c r="E1769" s="175" t="s">
        <v>71</v>
      </c>
      <c r="F1769" s="153" t="s">
        <v>91</v>
      </c>
      <c r="G1769" s="131" t="s">
        <v>4026</v>
      </c>
      <c r="H1769" s="175" t="s">
        <v>379</v>
      </c>
      <c r="I1769" s="183" t="s">
        <v>4905</v>
      </c>
      <c r="J1769" s="173">
        <v>1</v>
      </c>
      <c r="K1769" s="326" t="s">
        <v>61</v>
      </c>
      <c r="L1769" s="339">
        <v>1</v>
      </c>
      <c r="M1769" s="183">
        <v>1473</v>
      </c>
      <c r="N1769" s="153">
        <v>2001</v>
      </c>
      <c r="P1769" s="163"/>
      <c r="R1769" s="153">
        <v>2000</v>
      </c>
      <c r="S1769" s="183" t="s">
        <v>62</v>
      </c>
      <c r="T1769" s="184"/>
      <c r="U1769" s="189"/>
      <c r="V1769" s="125"/>
      <c r="W1769" s="352" t="s">
        <v>4906</v>
      </c>
      <c r="X1769" s="216" t="s">
        <v>99</v>
      </c>
      <c r="Y1769" s="216" t="s">
        <v>382</v>
      </c>
      <c r="Z1769" s="129"/>
      <c r="AA1769" s="214">
        <v>41232</v>
      </c>
      <c r="AB1769" s="215">
        <v>41232</v>
      </c>
      <c r="AC1769" s="215">
        <v>41232</v>
      </c>
      <c r="AD1769" s="153"/>
      <c r="AE1769" s="173">
        <v>2010</v>
      </c>
      <c r="AF1769" s="173">
        <v>66</v>
      </c>
      <c r="AG1769" s="173">
        <v>2012</v>
      </c>
      <c r="AH1769" s="173">
        <v>2010</v>
      </c>
      <c r="AI1769" s="173"/>
      <c r="AJ1769" s="189"/>
      <c r="AK1769" s="173"/>
      <c r="AL1769" s="129" t="s">
        <v>4907</v>
      </c>
      <c r="AM1769" s="175" t="s">
        <v>67</v>
      </c>
      <c r="AO1769" s="153" t="s">
        <v>67</v>
      </c>
      <c r="AQ1769" s="131"/>
      <c r="AV1769" s="392"/>
      <c r="AW1769" s="153">
        <f t="shared" ca="1" si="33"/>
        <v>25</v>
      </c>
    </row>
    <row r="1770" spans="1:49" ht="45" customHeight="1" x14ac:dyDescent="0.2">
      <c r="A1770" s="245">
        <v>44004</v>
      </c>
      <c r="B1770" s="183" t="s">
        <v>198</v>
      </c>
      <c r="C1770" s="136" t="s">
        <v>4908</v>
      </c>
      <c r="D1770" s="131" t="s">
        <v>4909</v>
      </c>
      <c r="E1770" s="175" t="s">
        <v>71</v>
      </c>
      <c r="F1770" s="153" t="s">
        <v>224</v>
      </c>
      <c r="G1770" s="131" t="s">
        <v>4910</v>
      </c>
      <c r="H1770" s="175" t="s">
        <v>76</v>
      </c>
      <c r="I1770" s="183" t="s">
        <v>4911</v>
      </c>
      <c r="J1770" s="173">
        <v>1</v>
      </c>
      <c r="K1770" s="327"/>
      <c r="L1770" s="339">
        <v>1</v>
      </c>
      <c r="M1770" s="183">
        <v>1474</v>
      </c>
      <c r="N1770" s="153">
        <v>2001</v>
      </c>
      <c r="P1770" s="163"/>
      <c r="R1770" s="153">
        <v>2000</v>
      </c>
      <c r="S1770" s="183" t="s">
        <v>288</v>
      </c>
      <c r="T1770" s="184"/>
      <c r="U1770" s="189"/>
      <c r="V1770" s="125"/>
      <c r="W1770" s="255" t="s">
        <v>70</v>
      </c>
      <c r="X1770" s="216" t="s">
        <v>64</v>
      </c>
      <c r="Y1770" s="216" t="s">
        <v>76</v>
      </c>
      <c r="Z1770" s="129"/>
      <c r="AA1770" s="214"/>
      <c r="AB1770" s="215"/>
      <c r="AC1770" s="215"/>
      <c r="AD1770" s="153"/>
      <c r="AI1770" s="173"/>
      <c r="AJ1770" s="189"/>
      <c r="AK1770" s="173"/>
      <c r="AL1770" s="317"/>
      <c r="AQ1770" s="131"/>
      <c r="AU1770" s="317"/>
      <c r="AV1770" s="390"/>
      <c r="AW1770" s="153">
        <f t="shared" ca="1" si="33"/>
        <v>25</v>
      </c>
    </row>
    <row r="1771" spans="1:49" ht="45" customHeight="1" outlineLevel="1" x14ac:dyDescent="0.2">
      <c r="A1771" s="245"/>
      <c r="B1771" s="183" t="s">
        <v>198</v>
      </c>
      <c r="C1771" s="140" t="s">
        <v>4912</v>
      </c>
      <c r="D1771" s="131" t="s">
        <v>4913</v>
      </c>
      <c r="E1771" s="175" t="s">
        <v>71</v>
      </c>
      <c r="F1771" s="153" t="s">
        <v>92</v>
      </c>
      <c r="G1771" s="131" t="s">
        <v>3696</v>
      </c>
      <c r="H1771" s="175" t="s">
        <v>503</v>
      </c>
      <c r="I1771" s="183" t="s">
        <v>4914</v>
      </c>
      <c r="J1771" s="173">
        <v>1</v>
      </c>
      <c r="K1771" s="327"/>
      <c r="L1771" s="339">
        <v>1</v>
      </c>
      <c r="M1771" s="183">
        <v>1475</v>
      </c>
      <c r="N1771" s="153">
        <v>2001</v>
      </c>
      <c r="P1771" s="163"/>
      <c r="R1771" s="153">
        <v>2000</v>
      </c>
      <c r="S1771" s="183" t="s">
        <v>7867</v>
      </c>
      <c r="T1771" s="184"/>
      <c r="U1771" s="189"/>
      <c r="V1771" s="125"/>
      <c r="W1771" s="255" t="s">
        <v>70</v>
      </c>
      <c r="X1771" s="216" t="s">
        <v>499</v>
      </c>
      <c r="Y1771" s="216" t="s">
        <v>506</v>
      </c>
      <c r="Z1771" s="129"/>
      <c r="AA1771" s="214"/>
      <c r="AB1771" s="215"/>
      <c r="AC1771" s="215"/>
      <c r="AD1771" s="153"/>
      <c r="AI1771" s="173"/>
      <c r="AJ1771" s="189"/>
      <c r="AK1771" s="173"/>
      <c r="AL1771" s="317"/>
      <c r="AQ1771" s="131"/>
      <c r="AU1771" s="317"/>
      <c r="AV1771" s="390"/>
      <c r="AW1771" s="153">
        <f t="shared" ca="1" si="33"/>
        <v>25</v>
      </c>
    </row>
    <row r="1772" spans="1:49" ht="45" customHeight="1" x14ac:dyDescent="0.2">
      <c r="A1772" s="245"/>
      <c r="B1772" s="183" t="s">
        <v>55</v>
      </c>
      <c r="C1772" s="136" t="s">
        <v>4915</v>
      </c>
      <c r="D1772" s="131" t="s">
        <v>4916</v>
      </c>
      <c r="E1772" s="175" t="s">
        <v>91</v>
      </c>
      <c r="F1772" s="153" t="s">
        <v>187</v>
      </c>
      <c r="G1772" s="131" t="s">
        <v>4917</v>
      </c>
      <c r="H1772" s="175" t="s">
        <v>263</v>
      </c>
      <c r="I1772" s="203" t="s">
        <v>4918</v>
      </c>
      <c r="J1772" s="173">
        <v>1</v>
      </c>
      <c r="K1772" s="327"/>
      <c r="L1772" s="339">
        <v>1</v>
      </c>
      <c r="M1772" s="183">
        <v>1476</v>
      </c>
      <c r="N1772" s="153">
        <v>2001</v>
      </c>
      <c r="P1772" s="163"/>
      <c r="R1772" s="153">
        <v>2000</v>
      </c>
      <c r="S1772" s="183" t="s">
        <v>243</v>
      </c>
      <c r="T1772" s="184"/>
      <c r="U1772" s="189"/>
      <c r="V1772" s="125"/>
      <c r="W1772" s="352" t="s">
        <v>70</v>
      </c>
      <c r="X1772" s="216" t="s">
        <v>64</v>
      </c>
      <c r="Y1772" s="216" t="s">
        <v>76</v>
      </c>
      <c r="Z1772" s="129" t="s">
        <v>266</v>
      </c>
      <c r="AA1772" s="214"/>
      <c r="AB1772" s="215"/>
      <c r="AC1772" s="215"/>
      <c r="AD1772" s="153"/>
      <c r="AI1772" s="173"/>
      <c r="AJ1772" s="237">
        <v>40939</v>
      </c>
      <c r="AK1772" s="173">
        <v>2010</v>
      </c>
      <c r="AL1772" s="317"/>
      <c r="AQ1772" s="131"/>
      <c r="AU1772" s="317"/>
      <c r="AV1772" s="390"/>
      <c r="AW1772" s="153">
        <f t="shared" ca="1" si="33"/>
        <v>25</v>
      </c>
    </row>
    <row r="1773" spans="1:49" ht="45" customHeight="1" outlineLevel="1" x14ac:dyDescent="0.2">
      <c r="A1773" s="245"/>
      <c r="B1773" s="183" t="s">
        <v>55</v>
      </c>
      <c r="C1773" s="136" t="s">
        <v>4919</v>
      </c>
      <c r="D1773" s="131" t="s">
        <v>4920</v>
      </c>
      <c r="E1773" s="175" t="s">
        <v>91</v>
      </c>
      <c r="F1773" s="153" t="s">
        <v>92</v>
      </c>
      <c r="G1773" s="131" t="s">
        <v>93</v>
      </c>
      <c r="H1773" s="175" t="s">
        <v>59</v>
      </c>
      <c r="I1773" s="183" t="s">
        <v>4921</v>
      </c>
      <c r="J1773" s="173">
        <v>1</v>
      </c>
      <c r="K1773" s="327"/>
      <c r="L1773" s="339">
        <v>1</v>
      </c>
      <c r="M1773" s="183">
        <v>1477</v>
      </c>
      <c r="N1773" s="153">
        <v>2001</v>
      </c>
      <c r="P1773" s="163"/>
      <c r="R1773" s="153">
        <v>2000</v>
      </c>
      <c r="S1773" s="183" t="s">
        <v>243</v>
      </c>
      <c r="T1773" s="184"/>
      <c r="U1773" s="189"/>
      <c r="V1773" s="125"/>
      <c r="W1773" s="352" t="s">
        <v>70</v>
      </c>
      <c r="X1773" s="216" t="s">
        <v>64</v>
      </c>
      <c r="Y1773" s="216" t="s">
        <v>65</v>
      </c>
      <c r="Z1773" s="129" t="s">
        <v>66</v>
      </c>
      <c r="AA1773" s="214"/>
      <c r="AB1773" s="215"/>
      <c r="AC1773" s="215"/>
      <c r="AD1773" s="153"/>
      <c r="AI1773" s="173"/>
      <c r="AJ1773" s="237">
        <v>40968</v>
      </c>
      <c r="AK1773" s="173">
        <v>2010</v>
      </c>
      <c r="AL1773" s="317"/>
      <c r="AQ1773" s="131"/>
      <c r="AV1773" s="390"/>
      <c r="AW1773" s="153">
        <f t="shared" ca="1" si="33"/>
        <v>25</v>
      </c>
    </row>
    <row r="1774" spans="1:49" s="10" customFormat="1" ht="45" customHeight="1" outlineLevel="1" x14ac:dyDescent="0.2">
      <c r="A1774" s="245"/>
      <c r="B1774" s="183" t="s">
        <v>55</v>
      </c>
      <c r="C1774" s="136" t="s">
        <v>4922</v>
      </c>
      <c r="D1774" s="131"/>
      <c r="E1774" s="175" t="s">
        <v>91</v>
      </c>
      <c r="F1774" s="153" t="s">
        <v>92</v>
      </c>
      <c r="G1774" s="131" t="s">
        <v>93</v>
      </c>
      <c r="H1774" s="175" t="s">
        <v>379</v>
      </c>
      <c r="I1774" s="183" t="s">
        <v>4923</v>
      </c>
      <c r="J1774" s="173">
        <v>1</v>
      </c>
      <c r="K1774" s="326" t="s">
        <v>61</v>
      </c>
      <c r="L1774" s="339">
        <v>1</v>
      </c>
      <c r="M1774" s="183">
        <v>1478</v>
      </c>
      <c r="N1774" s="153">
        <v>2001</v>
      </c>
      <c r="O1774" s="216"/>
      <c r="P1774" s="163"/>
      <c r="Q1774" s="216"/>
      <c r="R1774" s="153">
        <v>2000</v>
      </c>
      <c r="S1774" s="183" t="s">
        <v>62</v>
      </c>
      <c r="T1774" s="184"/>
      <c r="U1774" s="189"/>
      <c r="V1774" s="125"/>
      <c r="W1774" s="352" t="s">
        <v>4924</v>
      </c>
      <c r="X1774" s="216" t="s">
        <v>99</v>
      </c>
      <c r="Y1774" s="216" t="s">
        <v>382</v>
      </c>
      <c r="Z1774" s="129"/>
      <c r="AA1774" s="214"/>
      <c r="AB1774" s="215">
        <v>39721</v>
      </c>
      <c r="AC1774" s="215"/>
      <c r="AD1774" s="153"/>
      <c r="AE1774" s="173">
        <v>2005</v>
      </c>
      <c r="AF1774" s="173">
        <v>46</v>
      </c>
      <c r="AG1774" s="173">
        <v>2008</v>
      </c>
      <c r="AH1774" s="173">
        <v>2000</v>
      </c>
      <c r="AI1774" s="173"/>
      <c r="AJ1774" s="189"/>
      <c r="AK1774" s="173"/>
      <c r="AL1774" s="317"/>
      <c r="AM1774" s="175" t="s">
        <v>67</v>
      </c>
      <c r="AN1774" s="153"/>
      <c r="AO1774" s="153" t="s">
        <v>67</v>
      </c>
      <c r="AP1774" s="153"/>
      <c r="AQ1774" s="392"/>
      <c r="AR1774" s="175" t="s">
        <v>81</v>
      </c>
      <c r="AS1774" s="153"/>
      <c r="AT1774" s="153">
        <v>2000</v>
      </c>
      <c r="AU1774" s="131" t="s">
        <v>7832</v>
      </c>
      <c r="AV1774" s="431"/>
      <c r="AW1774" s="153">
        <f t="shared" ca="1" si="33"/>
        <v>25</v>
      </c>
    </row>
    <row r="1775" spans="1:49" ht="45" customHeight="1" outlineLevel="1" x14ac:dyDescent="0.2">
      <c r="A1775" s="307"/>
      <c r="B1775" s="183" t="s">
        <v>55</v>
      </c>
      <c r="C1775" s="141" t="s">
        <v>4925</v>
      </c>
      <c r="D1775" s="155" t="s">
        <v>4926</v>
      </c>
      <c r="E1775" s="175" t="s">
        <v>91</v>
      </c>
      <c r="F1775" s="153" t="s">
        <v>187</v>
      </c>
      <c r="G1775" s="131" t="s">
        <v>319</v>
      </c>
      <c r="H1775" s="175" t="s">
        <v>292</v>
      </c>
      <c r="I1775" s="183" t="s">
        <v>4927</v>
      </c>
      <c r="J1775" s="173">
        <v>1</v>
      </c>
      <c r="K1775" s="331"/>
      <c r="L1775" s="339">
        <v>1</v>
      </c>
      <c r="M1775" s="183">
        <v>1479</v>
      </c>
      <c r="N1775" s="153">
        <v>2001</v>
      </c>
      <c r="P1775" s="163"/>
      <c r="R1775" s="153">
        <v>2000</v>
      </c>
      <c r="S1775" s="183" t="s">
        <v>243</v>
      </c>
      <c r="T1775" s="184"/>
      <c r="U1775" s="216">
        <v>44025</v>
      </c>
      <c r="V1775" s="125"/>
      <c r="W1775" s="352" t="s">
        <v>70</v>
      </c>
      <c r="X1775" s="216" t="s">
        <v>64</v>
      </c>
      <c r="Y1775" s="216" t="s">
        <v>292</v>
      </c>
      <c r="Z1775" s="129"/>
      <c r="AA1775" s="224"/>
      <c r="AB1775" s="225"/>
      <c r="AC1775" s="225"/>
      <c r="AD1775" s="167"/>
      <c r="AE1775" s="227"/>
      <c r="AG1775" s="227"/>
      <c r="AH1775" s="227"/>
      <c r="AI1775" s="227"/>
      <c r="AJ1775" s="226">
        <v>44025</v>
      </c>
      <c r="AK1775" s="173">
        <v>2020</v>
      </c>
      <c r="AL1775" s="317"/>
      <c r="AO1775" s="167"/>
      <c r="AP1775" s="167"/>
      <c r="AQ1775" s="155"/>
      <c r="AR1775" s="234"/>
      <c r="AS1775" s="167"/>
      <c r="AT1775" s="167"/>
      <c r="AU1775" s="322"/>
      <c r="AV1775" s="394"/>
      <c r="AW1775" s="153">
        <f t="shared" ca="1" si="33"/>
        <v>25</v>
      </c>
    </row>
    <row r="1776" spans="1:49" ht="45" customHeight="1" outlineLevel="1" x14ac:dyDescent="0.2">
      <c r="A1776" s="245">
        <v>44509</v>
      </c>
      <c r="B1776" s="183" t="s">
        <v>55</v>
      </c>
      <c r="C1776" s="136" t="s">
        <v>4928</v>
      </c>
      <c r="D1776" s="131" t="s">
        <v>4929</v>
      </c>
      <c r="E1776" s="175" t="s">
        <v>91</v>
      </c>
      <c r="F1776" s="153" t="s">
        <v>92</v>
      </c>
      <c r="G1776" s="131" t="s">
        <v>93</v>
      </c>
      <c r="H1776" s="175" t="s">
        <v>65</v>
      </c>
      <c r="I1776" s="183" t="s">
        <v>8084</v>
      </c>
      <c r="J1776" s="173">
        <v>1</v>
      </c>
      <c r="K1776" s="327" t="s">
        <v>61</v>
      </c>
      <c r="L1776" s="339">
        <v>1</v>
      </c>
      <c r="M1776" s="183">
        <v>1480</v>
      </c>
      <c r="N1776" s="153">
        <v>2001</v>
      </c>
      <c r="O1776" s="216">
        <v>37027</v>
      </c>
      <c r="P1776" s="163" t="s">
        <v>7808</v>
      </c>
      <c r="Q1776" s="216">
        <v>44351</v>
      </c>
      <c r="R1776" s="153">
        <v>2000</v>
      </c>
      <c r="S1776" s="183" t="s">
        <v>62</v>
      </c>
      <c r="T1776" s="184" t="s">
        <v>982</v>
      </c>
      <c r="U1776" s="189"/>
      <c r="V1776" s="422">
        <v>45960</v>
      </c>
      <c r="W1776" s="352" t="s">
        <v>8157</v>
      </c>
      <c r="X1776" s="216" t="s">
        <v>64</v>
      </c>
      <c r="Y1776" s="216" t="s">
        <v>65</v>
      </c>
      <c r="Z1776" s="129"/>
      <c r="AA1776" s="214"/>
      <c r="AB1776" s="215" t="s">
        <v>215</v>
      </c>
      <c r="AC1776" s="215" t="s">
        <v>215</v>
      </c>
      <c r="AD1776" s="153"/>
      <c r="AE1776" s="173">
        <v>2025</v>
      </c>
      <c r="AF1776" s="173">
        <v>111</v>
      </c>
      <c r="AG1776" s="173">
        <v>2026</v>
      </c>
      <c r="AH1776" s="173">
        <v>2020</v>
      </c>
      <c r="AI1776" s="173"/>
      <c r="AJ1776" s="189"/>
      <c r="AK1776" s="173"/>
      <c r="AL1776" s="317"/>
      <c r="AN1776" s="153" t="s">
        <v>81</v>
      </c>
      <c r="AP1776" s="153" t="s">
        <v>81</v>
      </c>
      <c r="AQ1776" s="131" t="s">
        <v>81</v>
      </c>
      <c r="AV1776" s="390"/>
      <c r="AW1776" s="153">
        <f t="shared" ca="1" si="33"/>
        <v>25</v>
      </c>
    </row>
    <row r="1777" spans="1:49" ht="45" customHeight="1" x14ac:dyDescent="0.2">
      <c r="A1777" s="245"/>
      <c r="B1777" s="183" t="s">
        <v>55</v>
      </c>
      <c r="D1777" s="131" t="s">
        <v>4930</v>
      </c>
      <c r="E1777" s="175" t="s">
        <v>71</v>
      </c>
      <c r="F1777" s="153" t="s">
        <v>180</v>
      </c>
      <c r="G1777" s="131" t="s">
        <v>181</v>
      </c>
      <c r="H1777" s="175" t="s">
        <v>3615</v>
      </c>
      <c r="I1777" s="183" t="s">
        <v>4931</v>
      </c>
      <c r="J1777" s="173">
        <v>1</v>
      </c>
      <c r="K1777" s="326" t="s">
        <v>61</v>
      </c>
      <c r="L1777" s="339">
        <v>1</v>
      </c>
      <c r="M1777" s="183">
        <v>1481</v>
      </c>
      <c r="N1777" s="153">
        <v>2001</v>
      </c>
      <c r="P1777" s="163"/>
      <c r="R1777" s="153">
        <v>2000</v>
      </c>
      <c r="S1777" s="183" t="s">
        <v>62</v>
      </c>
      <c r="T1777" s="184"/>
      <c r="U1777" s="189"/>
      <c r="V1777" s="125"/>
      <c r="W1777" s="352" t="s">
        <v>4900</v>
      </c>
      <c r="X1777" s="216" t="s">
        <v>64</v>
      </c>
      <c r="Y1777" s="216" t="s">
        <v>76</v>
      </c>
      <c r="Z1777" s="129" t="s">
        <v>66</v>
      </c>
      <c r="AA1777" s="214">
        <v>39721</v>
      </c>
      <c r="AB1777" s="215">
        <v>39721</v>
      </c>
      <c r="AC1777" s="153"/>
      <c r="AD1777" s="153"/>
      <c r="AE1777" s="173">
        <v>2004</v>
      </c>
      <c r="AF1777" s="173">
        <v>45</v>
      </c>
      <c r="AG1777" s="173">
        <v>2004</v>
      </c>
      <c r="AH1777" s="173">
        <v>2000</v>
      </c>
      <c r="AI1777" s="173"/>
      <c r="AJ1777" s="189"/>
      <c r="AK1777" s="173"/>
      <c r="AL1777" s="317"/>
      <c r="AQ1777" s="131"/>
      <c r="AU1777" s="317"/>
      <c r="AV1777" s="390"/>
      <c r="AW1777" s="153">
        <f t="shared" ca="1" si="33"/>
        <v>25</v>
      </c>
    </row>
    <row r="1778" spans="1:49" ht="45" customHeight="1" outlineLevel="1" x14ac:dyDescent="0.2">
      <c r="A1778" s="245">
        <v>46050</v>
      </c>
      <c r="B1778" s="183" t="s">
        <v>978</v>
      </c>
      <c r="C1778" s="136" t="s">
        <v>4932</v>
      </c>
      <c r="D1778" s="131" t="s">
        <v>4933</v>
      </c>
      <c r="E1778" s="175" t="s">
        <v>71</v>
      </c>
      <c r="F1778" s="153" t="s">
        <v>91</v>
      </c>
      <c r="G1778" s="131" t="s">
        <v>4934</v>
      </c>
      <c r="H1778" s="175" t="s">
        <v>59</v>
      </c>
      <c r="I1778" s="183" t="s">
        <v>4935</v>
      </c>
      <c r="J1778" s="173">
        <v>1</v>
      </c>
      <c r="K1778" s="327" t="s">
        <v>1717</v>
      </c>
      <c r="L1778" s="339">
        <v>1</v>
      </c>
      <c r="M1778" s="183">
        <v>1482</v>
      </c>
      <c r="N1778" s="153">
        <v>2001</v>
      </c>
      <c r="P1778" s="163"/>
      <c r="R1778" s="153">
        <v>2000</v>
      </c>
      <c r="S1778" s="183" t="s">
        <v>1718</v>
      </c>
      <c r="T1778" s="184" t="s">
        <v>982</v>
      </c>
      <c r="U1778" s="189"/>
      <c r="V1778" s="422">
        <v>41898</v>
      </c>
      <c r="W1778" s="352" t="s">
        <v>4936</v>
      </c>
      <c r="X1778" s="216" t="s">
        <v>64</v>
      </c>
      <c r="Y1778" s="216" t="s">
        <v>65</v>
      </c>
      <c r="Z1778" s="129" t="s">
        <v>66</v>
      </c>
      <c r="AA1778" s="214"/>
      <c r="AB1778" s="215"/>
      <c r="AC1778" s="153"/>
      <c r="AD1778" s="153"/>
      <c r="AI1778" s="173"/>
      <c r="AJ1778" s="189"/>
      <c r="AK1778" s="173"/>
      <c r="AL1778" s="367"/>
      <c r="AQ1778" s="131"/>
      <c r="AU1778" s="317"/>
      <c r="AV1778" s="390"/>
      <c r="AW1778" s="153">
        <f t="shared" ca="1" si="33"/>
        <v>25</v>
      </c>
    </row>
    <row r="1779" spans="1:49" ht="45" customHeight="1" outlineLevel="1" x14ac:dyDescent="0.2">
      <c r="A1779" s="245">
        <v>44489</v>
      </c>
      <c r="B1779" s="183" t="s">
        <v>198</v>
      </c>
      <c r="C1779" s="136" t="s">
        <v>4937</v>
      </c>
      <c r="D1779" s="131" t="s">
        <v>4938</v>
      </c>
      <c r="E1779" s="175" t="s">
        <v>71</v>
      </c>
      <c r="F1779" s="153" t="s">
        <v>72</v>
      </c>
      <c r="G1779" s="131" t="s">
        <v>722</v>
      </c>
      <c r="H1779" s="175" t="s">
        <v>292</v>
      </c>
      <c r="I1779" s="183" t="s">
        <v>4939</v>
      </c>
      <c r="J1779" s="173">
        <v>1</v>
      </c>
      <c r="K1779" s="327" t="s">
        <v>1717</v>
      </c>
      <c r="L1779" s="339">
        <v>1</v>
      </c>
      <c r="M1779" s="183">
        <v>1483</v>
      </c>
      <c r="N1779" s="153">
        <v>2001</v>
      </c>
      <c r="P1779" s="163"/>
      <c r="R1779" s="153">
        <v>2000</v>
      </c>
      <c r="S1779" s="183" t="s">
        <v>1718</v>
      </c>
      <c r="T1779" s="184"/>
      <c r="U1779" s="189"/>
      <c r="V1779" s="422">
        <v>40736</v>
      </c>
      <c r="W1779" s="352" t="s">
        <v>4940</v>
      </c>
      <c r="X1779" s="216" t="s">
        <v>64</v>
      </c>
      <c r="Y1779" s="216" t="s">
        <v>292</v>
      </c>
      <c r="Z1779" s="129"/>
      <c r="AA1779" s="214"/>
      <c r="AB1779" s="215"/>
      <c r="AC1779" s="215"/>
      <c r="AD1779" s="153"/>
      <c r="AI1779" s="173"/>
      <c r="AJ1779" s="189"/>
      <c r="AK1779" s="173"/>
      <c r="AL1779" s="317" t="s">
        <v>4941</v>
      </c>
      <c r="AM1779" s="175" t="s">
        <v>61</v>
      </c>
      <c r="AN1779" s="153" t="s">
        <v>81</v>
      </c>
      <c r="AO1779" s="153" t="s">
        <v>61</v>
      </c>
      <c r="AP1779" s="153" t="s">
        <v>81</v>
      </c>
      <c r="AQ1779" s="131" t="s">
        <v>81</v>
      </c>
      <c r="AR1779" s="253"/>
      <c r="AS1779" s="157"/>
      <c r="AT1779" s="157"/>
      <c r="AU1779" s="319"/>
      <c r="AV1779" s="393"/>
      <c r="AW1779" s="153">
        <f t="shared" ca="1" si="33"/>
        <v>25</v>
      </c>
    </row>
    <row r="1780" spans="1:49" ht="45" customHeight="1" outlineLevel="1" x14ac:dyDescent="0.2">
      <c r="A1780" s="307">
        <v>45470</v>
      </c>
      <c r="B1780" s="183" t="s">
        <v>978</v>
      </c>
      <c r="C1780" s="141" t="s">
        <v>4942</v>
      </c>
      <c r="D1780" s="155" t="s">
        <v>4943</v>
      </c>
      <c r="E1780" s="175" t="s">
        <v>91</v>
      </c>
      <c r="F1780" s="167" t="s">
        <v>187</v>
      </c>
      <c r="G1780" s="155" t="s">
        <v>4944</v>
      </c>
      <c r="H1780" s="175" t="s">
        <v>379</v>
      </c>
      <c r="I1780" s="188" t="s">
        <v>4945</v>
      </c>
      <c r="J1780" s="173">
        <v>1</v>
      </c>
      <c r="K1780" s="331"/>
      <c r="L1780" s="339">
        <v>1</v>
      </c>
      <c r="M1780" s="188">
        <v>1484</v>
      </c>
      <c r="N1780" s="167">
        <v>2001</v>
      </c>
      <c r="P1780" s="163"/>
      <c r="R1780" s="153">
        <v>2000</v>
      </c>
      <c r="S1780" s="183" t="s">
        <v>288</v>
      </c>
      <c r="T1780" s="184" t="s">
        <v>1116</v>
      </c>
      <c r="U1780" s="189"/>
      <c r="V1780" s="125"/>
      <c r="W1780" s="255" t="s">
        <v>70</v>
      </c>
      <c r="X1780" s="216" t="s">
        <v>99</v>
      </c>
      <c r="Y1780" s="216" t="s">
        <v>382</v>
      </c>
      <c r="Z1780" s="129"/>
      <c r="AA1780" s="224"/>
      <c r="AB1780" s="225"/>
      <c r="AC1780" s="225"/>
      <c r="AD1780" s="167"/>
      <c r="AE1780" s="227"/>
      <c r="AG1780" s="227"/>
      <c r="AH1780" s="227"/>
      <c r="AI1780" s="227"/>
      <c r="AJ1780" s="232"/>
      <c r="AK1780" s="227"/>
      <c r="AL1780" s="317"/>
      <c r="AO1780" s="167"/>
      <c r="AP1780" s="167"/>
      <c r="AQ1780" s="155"/>
      <c r="AR1780" s="234"/>
      <c r="AS1780" s="167"/>
      <c r="AT1780" s="167"/>
      <c r="AU1780" s="322"/>
      <c r="AV1780" s="394"/>
      <c r="AW1780" s="153">
        <f t="shared" ca="1" si="33"/>
        <v>25</v>
      </c>
    </row>
    <row r="1781" spans="1:49" ht="45" customHeight="1" outlineLevel="1" x14ac:dyDescent="0.2">
      <c r="A1781" s="245"/>
      <c r="B1781" s="183" t="s">
        <v>55</v>
      </c>
      <c r="D1781" s="131" t="s">
        <v>4946</v>
      </c>
      <c r="E1781" s="175" t="s">
        <v>91</v>
      </c>
      <c r="F1781" s="153" t="s">
        <v>698</v>
      </c>
      <c r="G1781" s="131" t="s">
        <v>2573</v>
      </c>
      <c r="H1781" s="175" t="s">
        <v>76</v>
      </c>
      <c r="I1781" s="183" t="s">
        <v>4947</v>
      </c>
      <c r="J1781" s="173">
        <v>1</v>
      </c>
      <c r="K1781" s="326" t="s">
        <v>61</v>
      </c>
      <c r="L1781" s="339">
        <v>1</v>
      </c>
      <c r="M1781" s="183">
        <v>1485</v>
      </c>
      <c r="N1781" s="153">
        <v>2001</v>
      </c>
      <c r="P1781" s="163"/>
      <c r="R1781" s="153">
        <v>2000</v>
      </c>
      <c r="S1781" s="183" t="s">
        <v>62</v>
      </c>
      <c r="T1781" s="184"/>
      <c r="U1781" s="189"/>
      <c r="V1781" s="125"/>
      <c r="W1781" s="352" t="s">
        <v>4948</v>
      </c>
      <c r="X1781" s="216" t="s">
        <v>64</v>
      </c>
      <c r="Y1781" s="216" t="s">
        <v>76</v>
      </c>
      <c r="Z1781" s="129"/>
      <c r="AA1781" s="214"/>
      <c r="AB1781" s="215">
        <v>38182</v>
      </c>
      <c r="AC1781" s="215"/>
      <c r="AD1781" s="153"/>
      <c r="AE1781" s="173">
        <v>2002</v>
      </c>
      <c r="AF1781" s="173">
        <v>35</v>
      </c>
      <c r="AG1781" s="173">
        <v>2004</v>
      </c>
      <c r="AH1781" s="173">
        <v>2000</v>
      </c>
      <c r="AI1781" s="173"/>
      <c r="AJ1781" s="189"/>
      <c r="AK1781" s="173"/>
      <c r="AL1781" s="317" t="s">
        <v>4949</v>
      </c>
      <c r="AM1781" s="175" t="s">
        <v>61</v>
      </c>
      <c r="AQ1781" s="131"/>
      <c r="AU1781" s="317"/>
      <c r="AV1781" s="390"/>
      <c r="AW1781" s="153">
        <f t="shared" ca="1" si="33"/>
        <v>25</v>
      </c>
    </row>
    <row r="1782" spans="1:49" ht="45" customHeight="1" outlineLevel="1" x14ac:dyDescent="0.2">
      <c r="A1782" s="245"/>
      <c r="B1782" s="183" t="s">
        <v>55</v>
      </c>
      <c r="D1782" s="131" t="s">
        <v>4950</v>
      </c>
      <c r="E1782" s="175" t="s">
        <v>71</v>
      </c>
      <c r="F1782" s="153" t="s">
        <v>180</v>
      </c>
      <c r="G1782" s="131" t="s">
        <v>181</v>
      </c>
      <c r="H1782" s="175" t="s">
        <v>3615</v>
      </c>
      <c r="I1782" s="183" t="s">
        <v>4951</v>
      </c>
      <c r="J1782" s="173">
        <v>1</v>
      </c>
      <c r="K1782" s="326" t="s">
        <v>61</v>
      </c>
      <c r="L1782" s="339">
        <v>1</v>
      </c>
      <c r="M1782" s="183">
        <v>1486</v>
      </c>
      <c r="N1782" s="153">
        <v>2001</v>
      </c>
      <c r="P1782" s="163"/>
      <c r="R1782" s="153">
        <v>2000</v>
      </c>
      <c r="S1782" s="183" t="s">
        <v>62</v>
      </c>
      <c r="T1782" s="184"/>
      <c r="U1782" s="189"/>
      <c r="V1782" s="125"/>
      <c r="W1782" s="352" t="s">
        <v>4952</v>
      </c>
      <c r="X1782" s="216" t="s">
        <v>64</v>
      </c>
      <c r="Y1782" s="216" t="s">
        <v>76</v>
      </c>
      <c r="Z1782" s="129" t="s">
        <v>66</v>
      </c>
      <c r="AA1782" s="214">
        <v>38386</v>
      </c>
      <c r="AB1782" s="215">
        <v>38386</v>
      </c>
      <c r="AC1782" s="215"/>
      <c r="AD1782" s="153"/>
      <c r="AE1782" s="173">
        <v>2003</v>
      </c>
      <c r="AF1782" s="173">
        <v>39</v>
      </c>
      <c r="AG1782" s="173">
        <v>2005</v>
      </c>
      <c r="AH1782" s="173">
        <v>2000</v>
      </c>
      <c r="AI1782" s="173"/>
      <c r="AJ1782" s="189"/>
      <c r="AK1782" s="173"/>
      <c r="AL1782" s="317"/>
      <c r="AQ1782" s="131"/>
      <c r="AU1782" s="317"/>
      <c r="AV1782" s="390"/>
      <c r="AW1782" s="153">
        <f t="shared" ca="1" si="33"/>
        <v>25</v>
      </c>
    </row>
    <row r="1783" spans="1:49" ht="45" customHeight="1" outlineLevel="1" x14ac:dyDescent="0.2">
      <c r="A1783" s="245"/>
      <c r="B1783" s="183" t="s">
        <v>55</v>
      </c>
      <c r="C1783" s="136" t="s">
        <v>4953</v>
      </c>
      <c r="D1783" s="131" t="s">
        <v>4954</v>
      </c>
      <c r="E1783" s="175" t="s">
        <v>91</v>
      </c>
      <c r="F1783" s="153" t="s">
        <v>92</v>
      </c>
      <c r="G1783" s="131" t="s">
        <v>93</v>
      </c>
      <c r="H1783" s="175" t="s">
        <v>65</v>
      </c>
      <c r="I1783" s="183" t="s">
        <v>4955</v>
      </c>
      <c r="J1783" s="173">
        <v>1</v>
      </c>
      <c r="K1783" s="326" t="s">
        <v>61</v>
      </c>
      <c r="L1783" s="339">
        <v>1</v>
      </c>
      <c r="M1783" s="183">
        <v>1487</v>
      </c>
      <c r="N1783" s="153">
        <v>2001</v>
      </c>
      <c r="P1783" s="163"/>
      <c r="R1783" s="153">
        <v>2000</v>
      </c>
      <c r="S1783" s="183" t="s">
        <v>62</v>
      </c>
      <c r="T1783" s="184"/>
      <c r="U1783" s="189"/>
      <c r="V1783" s="125"/>
      <c r="W1783" s="352" t="s">
        <v>4956</v>
      </c>
      <c r="X1783" s="216" t="s">
        <v>64</v>
      </c>
      <c r="Y1783" s="216" t="s">
        <v>65</v>
      </c>
      <c r="Z1783" s="129"/>
      <c r="AA1783" s="214"/>
      <c r="AB1783" s="215"/>
      <c r="AC1783" s="215" t="s">
        <v>215</v>
      </c>
      <c r="AD1783" s="153"/>
      <c r="AE1783" s="219">
        <v>2007</v>
      </c>
      <c r="AF1783" s="173">
        <v>55</v>
      </c>
      <c r="AG1783" s="219">
        <v>2019</v>
      </c>
      <c r="AH1783" s="173">
        <v>2010</v>
      </c>
      <c r="AI1783" s="173"/>
      <c r="AJ1783" s="189"/>
      <c r="AK1783" s="173"/>
      <c r="AL1783" s="317" t="s">
        <v>4957</v>
      </c>
      <c r="AM1783" s="175" t="s">
        <v>67</v>
      </c>
      <c r="AQ1783" s="131"/>
      <c r="AV1783" s="390"/>
      <c r="AW1783" s="153">
        <f t="shared" ca="1" si="33"/>
        <v>25</v>
      </c>
    </row>
    <row r="1784" spans="1:49" ht="45" customHeight="1" outlineLevel="1" x14ac:dyDescent="0.2">
      <c r="A1784" s="245"/>
      <c r="B1784" s="183" t="s">
        <v>55</v>
      </c>
      <c r="C1784" s="136" t="s">
        <v>4958</v>
      </c>
      <c r="D1784" s="131" t="s">
        <v>4959</v>
      </c>
      <c r="E1784" s="175" t="s">
        <v>91</v>
      </c>
      <c r="F1784" s="153" t="s">
        <v>92</v>
      </c>
      <c r="G1784" s="131" t="s">
        <v>786</v>
      </c>
      <c r="H1784" s="175" t="s">
        <v>65</v>
      </c>
      <c r="I1784" s="183" t="s">
        <v>4960</v>
      </c>
      <c r="J1784" s="173">
        <v>1</v>
      </c>
      <c r="K1784" s="326" t="s">
        <v>61</v>
      </c>
      <c r="L1784" s="339">
        <v>1</v>
      </c>
      <c r="M1784" s="183">
        <v>1488</v>
      </c>
      <c r="N1784" s="153">
        <v>2002</v>
      </c>
      <c r="P1784" s="163"/>
      <c r="R1784" s="153">
        <v>2000</v>
      </c>
      <c r="S1784" s="183" t="s">
        <v>62</v>
      </c>
      <c r="T1784" s="184"/>
      <c r="U1784" s="189"/>
      <c r="V1784" s="125"/>
      <c r="W1784" s="352" t="s">
        <v>4961</v>
      </c>
      <c r="X1784" s="216" t="s">
        <v>64</v>
      </c>
      <c r="Y1784" s="216" t="s">
        <v>65</v>
      </c>
      <c r="Z1784" s="129"/>
      <c r="AA1784" s="214" t="s">
        <v>215</v>
      </c>
      <c r="AB1784" s="215"/>
      <c r="AC1784" s="215" t="s">
        <v>215</v>
      </c>
      <c r="AD1784" s="153"/>
      <c r="AE1784" s="173">
        <v>2016</v>
      </c>
      <c r="AF1784" s="173">
        <v>82</v>
      </c>
      <c r="AG1784" s="173">
        <v>2019</v>
      </c>
      <c r="AH1784" s="173">
        <v>2010</v>
      </c>
      <c r="AI1784" s="173"/>
      <c r="AJ1784" s="189"/>
      <c r="AK1784" s="173"/>
      <c r="AL1784" s="317" t="s">
        <v>4962</v>
      </c>
      <c r="AQ1784" s="131"/>
      <c r="AU1784" s="317"/>
      <c r="AV1784" s="390"/>
      <c r="AW1784" s="153">
        <f t="shared" ca="1" si="33"/>
        <v>24</v>
      </c>
    </row>
    <row r="1785" spans="1:49" ht="45" customHeight="1" outlineLevel="1" x14ac:dyDescent="0.2">
      <c r="A1785" s="245"/>
      <c r="B1785" s="183" t="s">
        <v>55</v>
      </c>
      <c r="D1785" s="131" t="s">
        <v>4963</v>
      </c>
      <c r="E1785" s="175" t="s">
        <v>71</v>
      </c>
      <c r="F1785" s="153" t="s">
        <v>224</v>
      </c>
      <c r="G1785" s="131" t="s">
        <v>4964</v>
      </c>
      <c r="H1785" s="175" t="s">
        <v>292</v>
      </c>
      <c r="I1785" s="183" t="s">
        <v>4965</v>
      </c>
      <c r="J1785" s="173">
        <v>1</v>
      </c>
      <c r="K1785" s="326" t="s">
        <v>61</v>
      </c>
      <c r="L1785" s="339">
        <v>1</v>
      </c>
      <c r="M1785" s="183">
        <v>1489</v>
      </c>
      <c r="N1785" s="153">
        <v>2002</v>
      </c>
      <c r="P1785" s="163"/>
      <c r="R1785" s="153">
        <v>2000</v>
      </c>
      <c r="S1785" s="183" t="s">
        <v>62</v>
      </c>
      <c r="T1785" s="184"/>
      <c r="U1785" s="189"/>
      <c r="V1785" s="125"/>
      <c r="W1785" s="354" t="s">
        <v>4966</v>
      </c>
      <c r="X1785" s="216" t="s">
        <v>64</v>
      </c>
      <c r="Y1785" s="216" t="s">
        <v>292</v>
      </c>
      <c r="Z1785" s="129"/>
      <c r="AA1785" s="215">
        <v>39454</v>
      </c>
      <c r="AB1785" s="215">
        <v>39454</v>
      </c>
      <c r="AC1785" s="215"/>
      <c r="AD1785" s="153"/>
      <c r="AE1785" s="173">
        <v>2005</v>
      </c>
      <c r="AF1785" s="173">
        <v>47</v>
      </c>
      <c r="AG1785" s="173">
        <v>2008</v>
      </c>
      <c r="AH1785" s="173">
        <v>2000</v>
      </c>
      <c r="AI1785" s="173"/>
      <c r="AJ1785" s="189"/>
      <c r="AK1785" s="173"/>
      <c r="AL1785" s="317" t="s">
        <v>4967</v>
      </c>
      <c r="AM1785" s="175" t="s">
        <v>61</v>
      </c>
      <c r="AN1785" s="153" t="s">
        <v>81</v>
      </c>
      <c r="AO1785" s="153" t="s">
        <v>61</v>
      </c>
      <c r="AP1785" s="153" t="s">
        <v>81</v>
      </c>
      <c r="AQ1785" s="392" t="s">
        <v>81</v>
      </c>
      <c r="AR1785" s="253" t="s">
        <v>81</v>
      </c>
      <c r="AS1785" s="157"/>
      <c r="AT1785" s="157">
        <v>2010</v>
      </c>
      <c r="AU1785" s="156" t="s">
        <v>7830</v>
      </c>
      <c r="AV1785" s="432"/>
      <c r="AW1785" s="153">
        <f t="shared" ca="1" si="33"/>
        <v>24</v>
      </c>
    </row>
    <row r="1786" spans="1:49" ht="45" customHeight="1" outlineLevel="1" x14ac:dyDescent="0.2">
      <c r="A1786" s="245">
        <v>45677</v>
      </c>
      <c r="B1786" s="183" t="s">
        <v>978</v>
      </c>
      <c r="C1786" s="136" t="s">
        <v>4968</v>
      </c>
      <c r="D1786" s="131" t="s">
        <v>4969</v>
      </c>
      <c r="E1786" s="175" t="s">
        <v>91</v>
      </c>
      <c r="F1786" s="153" t="s">
        <v>698</v>
      </c>
      <c r="G1786" s="131" t="s">
        <v>699</v>
      </c>
      <c r="H1786" s="175" t="s">
        <v>59</v>
      </c>
      <c r="I1786" s="183" t="s">
        <v>8139</v>
      </c>
      <c r="J1786" s="173">
        <v>1</v>
      </c>
      <c r="K1786" s="327"/>
      <c r="L1786" s="339">
        <v>1</v>
      </c>
      <c r="M1786" s="183">
        <v>1490</v>
      </c>
      <c r="N1786" s="153">
        <v>2002</v>
      </c>
      <c r="P1786" s="163"/>
      <c r="R1786" s="153">
        <v>2000</v>
      </c>
      <c r="S1786" s="183" t="s">
        <v>288</v>
      </c>
      <c r="T1786" s="184" t="s">
        <v>982</v>
      </c>
      <c r="U1786" s="189"/>
      <c r="V1786" s="125"/>
      <c r="W1786" s="255" t="s">
        <v>70</v>
      </c>
      <c r="X1786" s="216" t="s">
        <v>64</v>
      </c>
      <c r="Y1786" s="216" t="s">
        <v>65</v>
      </c>
      <c r="Z1786" s="129" t="s">
        <v>66</v>
      </c>
      <c r="AA1786" s="214"/>
      <c r="AB1786" s="215"/>
      <c r="AC1786" s="215"/>
      <c r="AD1786" s="153"/>
      <c r="AI1786" s="173"/>
      <c r="AJ1786" s="189"/>
      <c r="AK1786" s="173"/>
      <c r="AL1786" s="317"/>
      <c r="AQ1786" s="131"/>
      <c r="AU1786" s="317"/>
      <c r="AV1786" s="390"/>
      <c r="AW1786" s="153">
        <f t="shared" ca="1" si="33"/>
        <v>24</v>
      </c>
    </row>
    <row r="1787" spans="1:49" ht="45" customHeight="1" outlineLevel="1" x14ac:dyDescent="0.2">
      <c r="A1787" s="245">
        <v>45076</v>
      </c>
      <c r="B1787" s="183" t="s">
        <v>55</v>
      </c>
      <c r="C1787" s="140" t="s">
        <v>4970</v>
      </c>
      <c r="D1787" s="131" t="s">
        <v>4971</v>
      </c>
      <c r="E1787" s="175" t="s">
        <v>71</v>
      </c>
      <c r="F1787" s="153" t="s">
        <v>180</v>
      </c>
      <c r="G1787" s="131" t="s">
        <v>181</v>
      </c>
      <c r="H1787" s="175" t="s">
        <v>65</v>
      </c>
      <c r="I1787" s="183" t="s">
        <v>4972</v>
      </c>
      <c r="J1787" s="173">
        <v>1</v>
      </c>
      <c r="K1787" s="327"/>
      <c r="L1787" s="339">
        <v>1</v>
      </c>
      <c r="M1787" s="183">
        <v>1491</v>
      </c>
      <c r="N1787" s="153">
        <v>2002</v>
      </c>
      <c r="P1787" s="163"/>
      <c r="R1787" s="153">
        <v>2000</v>
      </c>
      <c r="S1787" s="183" t="s">
        <v>243</v>
      </c>
      <c r="T1787" s="184" t="s">
        <v>1116</v>
      </c>
      <c r="U1787" s="189"/>
      <c r="V1787" s="125"/>
      <c r="W1787" s="352" t="s">
        <v>70</v>
      </c>
      <c r="X1787" s="216" t="s">
        <v>64</v>
      </c>
      <c r="Y1787" s="216" t="s">
        <v>65</v>
      </c>
      <c r="Z1787" s="129"/>
      <c r="AA1787" s="214"/>
      <c r="AB1787" s="215"/>
      <c r="AC1787" s="215"/>
      <c r="AD1787" s="153"/>
      <c r="AI1787" s="173"/>
      <c r="AK1787" s="173"/>
      <c r="AL1787" s="317"/>
      <c r="AQ1787" s="131"/>
      <c r="AU1787" s="317"/>
      <c r="AV1787" s="390"/>
      <c r="AW1787" s="153">
        <f t="shared" ca="1" si="33"/>
        <v>24</v>
      </c>
    </row>
    <row r="1788" spans="1:49" ht="45" customHeight="1" outlineLevel="1" x14ac:dyDescent="0.2">
      <c r="A1788" s="245"/>
      <c r="B1788" s="183" t="s">
        <v>55</v>
      </c>
      <c r="D1788" s="131" t="s">
        <v>4973</v>
      </c>
      <c r="E1788" s="175" t="s">
        <v>91</v>
      </c>
      <c r="F1788" s="153" t="s">
        <v>92</v>
      </c>
      <c r="G1788" s="131" t="s">
        <v>1699</v>
      </c>
      <c r="H1788" s="175" t="s">
        <v>263</v>
      </c>
      <c r="I1788" s="183" t="s">
        <v>4974</v>
      </c>
      <c r="J1788" s="173">
        <v>1</v>
      </c>
      <c r="K1788" s="327" t="s">
        <v>61</v>
      </c>
      <c r="L1788" s="339">
        <v>1</v>
      </c>
      <c r="M1788" s="183">
        <v>1492</v>
      </c>
      <c r="N1788" s="153">
        <v>2002</v>
      </c>
      <c r="P1788" s="163"/>
      <c r="R1788" s="153">
        <v>2000</v>
      </c>
      <c r="S1788" s="183" t="s">
        <v>62</v>
      </c>
      <c r="T1788" s="184"/>
      <c r="U1788" s="189"/>
      <c r="V1788" s="125"/>
      <c r="W1788" s="352" t="s">
        <v>4975</v>
      </c>
      <c r="X1788" s="216" t="s">
        <v>64</v>
      </c>
      <c r="Y1788" s="216" t="s">
        <v>76</v>
      </c>
      <c r="Z1788" s="129" t="s">
        <v>266</v>
      </c>
      <c r="AA1788" s="214">
        <v>42068</v>
      </c>
      <c r="AB1788" s="215">
        <v>42068</v>
      </c>
      <c r="AC1788" s="215">
        <v>42068</v>
      </c>
      <c r="AD1788" s="153"/>
      <c r="AE1788" s="173">
        <v>2014</v>
      </c>
      <c r="AF1788" s="173">
        <v>75</v>
      </c>
      <c r="AG1788" s="173">
        <v>2015</v>
      </c>
      <c r="AH1788" s="173">
        <v>2010</v>
      </c>
      <c r="AI1788" s="173"/>
      <c r="AJ1788" s="189"/>
      <c r="AK1788" s="173"/>
      <c r="AL1788" s="368" t="s">
        <v>4976</v>
      </c>
      <c r="AQ1788" s="131"/>
      <c r="AU1788" s="317"/>
      <c r="AV1788" s="390"/>
      <c r="AW1788" s="153">
        <f t="shared" ca="1" si="33"/>
        <v>24</v>
      </c>
    </row>
    <row r="1789" spans="1:49" ht="45" customHeight="1" outlineLevel="1" x14ac:dyDescent="0.2">
      <c r="A1789" s="245"/>
      <c r="B1789" s="183" t="s">
        <v>55</v>
      </c>
      <c r="C1789" s="136" t="s">
        <v>4977</v>
      </c>
      <c r="D1789" s="131" t="s">
        <v>4978</v>
      </c>
      <c r="E1789" s="175" t="s">
        <v>91</v>
      </c>
      <c r="F1789" s="153" t="s">
        <v>92</v>
      </c>
      <c r="G1789" s="131" t="s">
        <v>3025</v>
      </c>
      <c r="H1789" s="175" t="s">
        <v>65</v>
      </c>
      <c r="I1789" s="183" t="s">
        <v>4979</v>
      </c>
      <c r="J1789" s="173">
        <v>1</v>
      </c>
      <c r="K1789" s="327"/>
      <c r="L1789" s="339">
        <v>1</v>
      </c>
      <c r="M1789" s="183">
        <v>1493</v>
      </c>
      <c r="N1789" s="153">
        <v>2002</v>
      </c>
      <c r="P1789" s="163"/>
      <c r="R1789" s="153">
        <v>2000</v>
      </c>
      <c r="S1789" s="183" t="s">
        <v>243</v>
      </c>
      <c r="T1789" s="184" t="s">
        <v>1116</v>
      </c>
      <c r="U1789" s="216">
        <v>44497</v>
      </c>
      <c r="V1789" s="125"/>
      <c r="W1789" s="352" t="s">
        <v>70</v>
      </c>
      <c r="X1789" s="216" t="s">
        <v>64</v>
      </c>
      <c r="Y1789" s="216" t="s">
        <v>65</v>
      </c>
      <c r="Z1789" s="129"/>
      <c r="AA1789" s="214"/>
      <c r="AB1789" s="215"/>
      <c r="AC1789" s="215"/>
      <c r="AD1789" s="153"/>
      <c r="AI1789" s="173"/>
      <c r="AJ1789" s="216">
        <v>44495</v>
      </c>
      <c r="AK1789" s="173">
        <v>2020</v>
      </c>
      <c r="AL1789" s="317"/>
      <c r="AQ1789" s="131"/>
      <c r="AU1789" s="317"/>
      <c r="AV1789" s="390"/>
      <c r="AW1789" s="153">
        <f t="shared" ca="1" si="33"/>
        <v>24</v>
      </c>
    </row>
    <row r="1790" spans="1:49" ht="45" customHeight="1" outlineLevel="1" x14ac:dyDescent="0.2">
      <c r="A1790" s="245">
        <v>45635</v>
      </c>
      <c r="B1790" s="183" t="s">
        <v>55</v>
      </c>
      <c r="C1790" s="136" t="s">
        <v>4980</v>
      </c>
      <c r="D1790" s="131" t="s">
        <v>4981</v>
      </c>
      <c r="E1790" s="175" t="s">
        <v>91</v>
      </c>
      <c r="F1790" s="153" t="s">
        <v>698</v>
      </c>
      <c r="G1790" s="131" t="s">
        <v>699</v>
      </c>
      <c r="H1790" s="175" t="s">
        <v>292</v>
      </c>
      <c r="I1790" s="183" t="s">
        <v>4982</v>
      </c>
      <c r="J1790" s="173">
        <v>1</v>
      </c>
      <c r="K1790" s="327"/>
      <c r="L1790" s="339">
        <v>1</v>
      </c>
      <c r="M1790" s="183">
        <v>1494</v>
      </c>
      <c r="N1790" s="153">
        <v>2002</v>
      </c>
      <c r="O1790" s="216">
        <v>37355</v>
      </c>
      <c r="P1790" s="163" t="s">
        <v>7939</v>
      </c>
      <c r="Q1790" s="216">
        <v>37379</v>
      </c>
      <c r="R1790" s="153">
        <v>2000</v>
      </c>
      <c r="S1790" s="183" t="s">
        <v>243</v>
      </c>
      <c r="T1790" s="184"/>
      <c r="U1790" s="189"/>
      <c r="V1790" s="125"/>
      <c r="W1790" s="255" t="s">
        <v>70</v>
      </c>
      <c r="X1790" s="216" t="s">
        <v>64</v>
      </c>
      <c r="Y1790" s="216" t="s">
        <v>292</v>
      </c>
      <c r="Z1790" s="129"/>
      <c r="AA1790" s="214"/>
      <c r="AB1790" s="215"/>
      <c r="AC1790" s="215"/>
      <c r="AD1790" s="153"/>
      <c r="AI1790" s="173"/>
      <c r="AJ1790" s="216">
        <v>45736</v>
      </c>
      <c r="AK1790" s="173">
        <v>2020</v>
      </c>
      <c r="AL1790" s="317"/>
      <c r="AQ1790" s="131"/>
      <c r="AU1790" s="317"/>
      <c r="AV1790" s="390"/>
      <c r="AW1790" s="153">
        <f t="shared" ca="1" si="33"/>
        <v>24</v>
      </c>
    </row>
    <row r="1791" spans="1:49" ht="45" customHeight="1" outlineLevel="1" x14ac:dyDescent="0.2">
      <c r="A1791" s="245"/>
      <c r="B1791" s="183" t="s">
        <v>55</v>
      </c>
      <c r="D1791" s="131" t="s">
        <v>7866</v>
      </c>
      <c r="E1791" s="175" t="s">
        <v>91</v>
      </c>
      <c r="F1791" s="153" t="s">
        <v>698</v>
      </c>
      <c r="G1791" s="131" t="s">
        <v>699</v>
      </c>
      <c r="H1791" s="175" t="s">
        <v>59</v>
      </c>
      <c r="I1791" s="183" t="s">
        <v>4983</v>
      </c>
      <c r="J1791" s="173">
        <v>1</v>
      </c>
      <c r="K1791" s="326" t="s">
        <v>61</v>
      </c>
      <c r="L1791" s="339">
        <v>1</v>
      </c>
      <c r="M1791" s="183">
        <v>1495</v>
      </c>
      <c r="N1791" s="153">
        <v>2002</v>
      </c>
      <c r="P1791" s="163"/>
      <c r="R1791" s="153">
        <v>2000</v>
      </c>
      <c r="S1791" s="183" t="s">
        <v>62</v>
      </c>
      <c r="T1791" s="184"/>
      <c r="U1791" s="189"/>
      <c r="V1791" s="125"/>
      <c r="W1791" s="352" t="s">
        <v>4984</v>
      </c>
      <c r="X1791" s="216" t="s">
        <v>64</v>
      </c>
      <c r="Y1791" s="216" t="s">
        <v>65</v>
      </c>
      <c r="Z1791" s="129"/>
      <c r="AA1791" s="175"/>
      <c r="AB1791" s="215">
        <v>39493</v>
      </c>
      <c r="AC1791" s="153"/>
      <c r="AD1791" s="153"/>
      <c r="AE1791" s="173" t="s">
        <v>4985</v>
      </c>
      <c r="AF1791" s="173" t="s">
        <v>4986</v>
      </c>
      <c r="AG1791" s="173">
        <v>2008</v>
      </c>
      <c r="AH1791" s="173">
        <v>2000</v>
      </c>
      <c r="AI1791" s="173"/>
      <c r="AJ1791" s="189"/>
      <c r="AK1791" s="173"/>
      <c r="AL1791" s="317"/>
      <c r="AM1791" s="175" t="s">
        <v>67</v>
      </c>
      <c r="AQ1791" s="131"/>
      <c r="AU1791" s="317"/>
      <c r="AV1791" s="390"/>
      <c r="AW1791" s="153">
        <f t="shared" ca="1" si="33"/>
        <v>24</v>
      </c>
    </row>
    <row r="1792" spans="1:49" ht="45" customHeight="1" outlineLevel="1" x14ac:dyDescent="0.2">
      <c r="A1792" s="245">
        <v>43902</v>
      </c>
      <c r="B1792" s="183" t="s">
        <v>198</v>
      </c>
      <c r="C1792" s="136" t="s">
        <v>4987</v>
      </c>
      <c r="D1792" s="131" t="s">
        <v>4988</v>
      </c>
      <c r="E1792" s="175" t="s">
        <v>71</v>
      </c>
      <c r="F1792" s="153" t="s">
        <v>425</v>
      </c>
      <c r="G1792" s="131" t="s">
        <v>4840</v>
      </c>
      <c r="H1792" s="175" t="s">
        <v>292</v>
      </c>
      <c r="I1792" s="183" t="s">
        <v>4989</v>
      </c>
      <c r="J1792" s="173">
        <v>1</v>
      </c>
      <c r="K1792" s="326" t="s">
        <v>61</v>
      </c>
      <c r="L1792" s="339">
        <v>1</v>
      </c>
      <c r="M1792" s="183">
        <v>1496</v>
      </c>
      <c r="N1792" s="153">
        <v>2002</v>
      </c>
      <c r="P1792" s="163"/>
      <c r="R1792" s="153">
        <v>2000</v>
      </c>
      <c r="S1792" s="183" t="s">
        <v>203</v>
      </c>
      <c r="T1792" s="184"/>
      <c r="U1792" s="189"/>
      <c r="V1792" s="125"/>
      <c r="W1792" s="255" t="s">
        <v>4990</v>
      </c>
      <c r="X1792" s="216" t="s">
        <v>64</v>
      </c>
      <c r="Y1792" s="216" t="s">
        <v>292</v>
      </c>
      <c r="Z1792" s="129"/>
      <c r="AA1792" s="214">
        <v>38387</v>
      </c>
      <c r="AB1792" s="215"/>
      <c r="AC1792" s="215"/>
      <c r="AD1792" s="153"/>
      <c r="AE1792" s="173">
        <v>2003</v>
      </c>
      <c r="AF1792" s="173">
        <v>39</v>
      </c>
      <c r="AG1792" s="173">
        <v>2005</v>
      </c>
      <c r="AH1792" s="173">
        <v>2000</v>
      </c>
      <c r="AI1792" s="173"/>
      <c r="AJ1792" s="189"/>
      <c r="AK1792" s="173"/>
      <c r="AL1792" s="317"/>
      <c r="AM1792" s="175" t="s">
        <v>61</v>
      </c>
      <c r="AN1792" s="153" t="s">
        <v>81</v>
      </c>
      <c r="AO1792" s="153" t="s">
        <v>61</v>
      </c>
      <c r="AP1792" s="153" t="s">
        <v>81</v>
      </c>
      <c r="AQ1792" s="131" t="s">
        <v>81</v>
      </c>
      <c r="AR1792" s="175" t="s">
        <v>112</v>
      </c>
      <c r="AU1792" s="317"/>
      <c r="AV1792" s="390"/>
      <c r="AW1792" s="153">
        <f t="shared" ca="1" si="33"/>
        <v>24</v>
      </c>
    </row>
    <row r="1793" spans="1:49" ht="45" customHeight="1" outlineLevel="1" x14ac:dyDescent="0.2">
      <c r="A1793" s="245"/>
      <c r="B1793" s="183" t="s">
        <v>55</v>
      </c>
      <c r="E1793" s="253" t="s">
        <v>71</v>
      </c>
      <c r="F1793" s="157" t="s">
        <v>180</v>
      </c>
      <c r="G1793" s="156" t="s">
        <v>181</v>
      </c>
      <c r="H1793" s="253" t="s">
        <v>487</v>
      </c>
      <c r="I1793" s="185" t="s">
        <v>4991</v>
      </c>
      <c r="J1793" s="173">
        <v>1</v>
      </c>
      <c r="K1793" s="326" t="s">
        <v>61</v>
      </c>
      <c r="L1793" s="339">
        <v>1</v>
      </c>
      <c r="M1793" s="183">
        <v>1497</v>
      </c>
      <c r="N1793" s="153">
        <v>2002</v>
      </c>
      <c r="P1793" s="163"/>
      <c r="R1793" s="153">
        <v>2000</v>
      </c>
      <c r="S1793" s="183" t="s">
        <v>62</v>
      </c>
      <c r="T1793" s="184"/>
      <c r="U1793" s="189"/>
      <c r="V1793" s="125"/>
      <c r="W1793" s="318" t="s">
        <v>4992</v>
      </c>
      <c r="X1793" s="283" t="s">
        <v>64</v>
      </c>
      <c r="Y1793" s="283" t="s">
        <v>518</v>
      </c>
      <c r="Z1793" s="351" t="s">
        <v>4698</v>
      </c>
      <c r="AA1793" s="214"/>
      <c r="AB1793" s="215">
        <v>40570</v>
      </c>
      <c r="AC1793" s="215">
        <v>40570</v>
      </c>
      <c r="AD1793" s="153"/>
      <c r="AE1793" s="173">
        <v>2006</v>
      </c>
      <c r="AF1793" s="173">
        <v>51</v>
      </c>
      <c r="AG1793" s="173">
        <v>2011</v>
      </c>
      <c r="AH1793" s="173">
        <v>2010</v>
      </c>
      <c r="AI1793" s="173"/>
      <c r="AJ1793" s="189"/>
      <c r="AK1793" s="173"/>
      <c r="AL1793" s="317"/>
      <c r="AM1793" s="175" t="s">
        <v>67</v>
      </c>
      <c r="AQ1793" s="131"/>
      <c r="AU1793" s="317"/>
      <c r="AV1793" s="390"/>
      <c r="AW1793" s="153">
        <f t="shared" ca="1" si="33"/>
        <v>24</v>
      </c>
    </row>
    <row r="1794" spans="1:49" ht="45" customHeight="1" outlineLevel="1" x14ac:dyDescent="0.2">
      <c r="A1794" s="245"/>
      <c r="B1794" s="183" t="s">
        <v>55</v>
      </c>
      <c r="D1794" s="131" t="s">
        <v>4993</v>
      </c>
      <c r="E1794" s="175" t="s">
        <v>71</v>
      </c>
      <c r="F1794" s="153" t="s">
        <v>180</v>
      </c>
      <c r="G1794" s="131" t="s">
        <v>181</v>
      </c>
      <c r="H1794" s="175" t="s">
        <v>3615</v>
      </c>
      <c r="I1794" s="183" t="s">
        <v>4994</v>
      </c>
      <c r="J1794" s="173">
        <v>1</v>
      </c>
      <c r="K1794" s="326" t="s">
        <v>61</v>
      </c>
      <c r="L1794" s="339">
        <v>1</v>
      </c>
      <c r="M1794" s="183">
        <v>1498</v>
      </c>
      <c r="N1794" s="153">
        <v>2002</v>
      </c>
      <c r="P1794" s="163"/>
      <c r="R1794" s="153">
        <v>2000</v>
      </c>
      <c r="S1794" s="183" t="s">
        <v>62</v>
      </c>
      <c r="T1794" s="184"/>
      <c r="U1794" s="189"/>
      <c r="V1794" s="125"/>
      <c r="W1794" s="352" t="s">
        <v>4995</v>
      </c>
      <c r="X1794" s="216" t="s">
        <v>64</v>
      </c>
      <c r="Y1794" s="216" t="s">
        <v>76</v>
      </c>
      <c r="Z1794" s="129" t="s">
        <v>66</v>
      </c>
      <c r="AA1794" s="214">
        <v>41942</v>
      </c>
      <c r="AB1794" s="215">
        <v>41942</v>
      </c>
      <c r="AC1794" s="215"/>
      <c r="AD1794" s="153"/>
      <c r="AE1794" s="173">
        <v>2013</v>
      </c>
      <c r="AF1794" s="173">
        <v>74</v>
      </c>
      <c r="AG1794" s="173">
        <v>2014</v>
      </c>
      <c r="AH1794" s="173">
        <v>2010</v>
      </c>
      <c r="AI1794" s="173"/>
      <c r="AJ1794" s="189"/>
      <c r="AK1794" s="173"/>
      <c r="AL1794" s="317" t="s">
        <v>4996</v>
      </c>
      <c r="AQ1794" s="131"/>
      <c r="AU1794" s="317"/>
      <c r="AV1794" s="390"/>
      <c r="AW1794" s="153">
        <f t="shared" ca="1" si="33"/>
        <v>24</v>
      </c>
    </row>
    <row r="1795" spans="1:49" ht="45" customHeight="1" x14ac:dyDescent="0.2">
      <c r="A1795" s="245">
        <v>43949</v>
      </c>
      <c r="B1795" s="183" t="s">
        <v>55</v>
      </c>
      <c r="C1795" s="136" t="s">
        <v>4997</v>
      </c>
      <c r="D1795" s="131" t="s">
        <v>4998</v>
      </c>
      <c r="E1795" s="175" t="s">
        <v>91</v>
      </c>
      <c r="F1795" s="153" t="s">
        <v>92</v>
      </c>
      <c r="G1795" s="131" t="s">
        <v>93</v>
      </c>
      <c r="H1795" s="175" t="s">
        <v>292</v>
      </c>
      <c r="I1795" s="183" t="s">
        <v>4999</v>
      </c>
      <c r="J1795" s="173">
        <v>1</v>
      </c>
      <c r="K1795" s="326"/>
      <c r="L1795" s="339">
        <v>1</v>
      </c>
      <c r="M1795" s="183">
        <v>1499</v>
      </c>
      <c r="N1795" s="153">
        <v>2002</v>
      </c>
      <c r="P1795" s="163"/>
      <c r="R1795" s="153">
        <v>2000</v>
      </c>
      <c r="S1795" s="183" t="s">
        <v>243</v>
      </c>
      <c r="T1795" s="184"/>
      <c r="V1795" s="125"/>
      <c r="W1795" s="360" t="s">
        <v>70</v>
      </c>
      <c r="X1795" s="216" t="s">
        <v>499</v>
      </c>
      <c r="Y1795" s="216" t="s">
        <v>496</v>
      </c>
      <c r="Z1795" s="129"/>
      <c r="AA1795" s="214"/>
      <c r="AB1795" s="215"/>
      <c r="AC1795" s="215"/>
      <c r="AD1795" s="153"/>
      <c r="AI1795" s="173"/>
      <c r="AJ1795" s="216">
        <v>44400</v>
      </c>
      <c r="AK1795" s="173">
        <v>2020</v>
      </c>
      <c r="AL1795" s="317"/>
      <c r="AQ1795" s="131"/>
      <c r="AV1795" s="390"/>
      <c r="AW1795" s="153">
        <f t="shared" ca="1" si="33"/>
        <v>24</v>
      </c>
    </row>
    <row r="1796" spans="1:49" ht="45" customHeight="1" outlineLevel="1" x14ac:dyDescent="0.2">
      <c r="A1796" s="245"/>
      <c r="B1796" s="183" t="s">
        <v>55</v>
      </c>
      <c r="C1796" s="136" t="s">
        <v>7893</v>
      </c>
      <c r="D1796" s="131" t="s">
        <v>5000</v>
      </c>
      <c r="E1796" s="175" t="s">
        <v>1055</v>
      </c>
      <c r="F1796" s="153" t="s">
        <v>1056</v>
      </c>
      <c r="G1796" s="131" t="s">
        <v>3267</v>
      </c>
      <c r="H1796" s="175" t="s">
        <v>292</v>
      </c>
      <c r="I1796" s="183" t="s">
        <v>5001</v>
      </c>
      <c r="J1796" s="173">
        <v>1</v>
      </c>
      <c r="K1796" s="326" t="s">
        <v>61</v>
      </c>
      <c r="L1796" s="339">
        <v>1</v>
      </c>
      <c r="M1796" s="183">
        <v>1500</v>
      </c>
      <c r="N1796" s="153">
        <v>2002</v>
      </c>
      <c r="P1796" s="163"/>
      <c r="R1796" s="153">
        <v>2000</v>
      </c>
      <c r="S1796" s="183" t="s">
        <v>62</v>
      </c>
      <c r="T1796" s="184"/>
      <c r="U1796" s="189"/>
      <c r="V1796" s="125"/>
      <c r="W1796" s="354" t="s">
        <v>5002</v>
      </c>
      <c r="X1796" s="216" t="s">
        <v>64</v>
      </c>
      <c r="Y1796" s="216" t="s">
        <v>292</v>
      </c>
      <c r="Z1796" s="129"/>
      <c r="AA1796" s="214">
        <v>38386</v>
      </c>
      <c r="AB1796" s="215">
        <v>38386</v>
      </c>
      <c r="AC1796" s="215">
        <v>38386</v>
      </c>
      <c r="AD1796" s="216"/>
      <c r="AE1796" s="173">
        <v>2002</v>
      </c>
      <c r="AF1796" s="173">
        <v>38</v>
      </c>
      <c r="AG1796" s="173">
        <v>2005</v>
      </c>
      <c r="AH1796" s="173">
        <v>2000</v>
      </c>
      <c r="AI1796" s="173"/>
      <c r="AJ1796" s="189"/>
      <c r="AK1796" s="173"/>
      <c r="AL1796" s="317"/>
      <c r="AM1796" s="175" t="s">
        <v>61</v>
      </c>
      <c r="AN1796" s="153" t="s">
        <v>81</v>
      </c>
      <c r="AO1796" s="153" t="s">
        <v>61</v>
      </c>
      <c r="AP1796" s="153" t="s">
        <v>81</v>
      </c>
      <c r="AQ1796" s="392" t="s">
        <v>81</v>
      </c>
      <c r="AR1796" s="175" t="s">
        <v>81</v>
      </c>
      <c r="AT1796" s="157" t="s">
        <v>7824</v>
      </c>
      <c r="AU1796" s="156" t="s">
        <v>7824</v>
      </c>
      <c r="AW1796" s="153">
        <f t="shared" ca="1" si="33"/>
        <v>24</v>
      </c>
    </row>
    <row r="1797" spans="1:49" ht="45" customHeight="1" outlineLevel="1" x14ac:dyDescent="0.2">
      <c r="A1797" s="245"/>
      <c r="B1797" s="183" t="s">
        <v>55</v>
      </c>
      <c r="D1797" s="131" t="s">
        <v>5003</v>
      </c>
      <c r="E1797" s="175" t="s">
        <v>71</v>
      </c>
      <c r="F1797" s="153" t="s">
        <v>224</v>
      </c>
      <c r="G1797" s="131" t="s">
        <v>228</v>
      </c>
      <c r="H1797" s="175" t="s">
        <v>292</v>
      </c>
      <c r="I1797" s="207" t="s">
        <v>5004</v>
      </c>
      <c r="J1797" s="173">
        <v>1</v>
      </c>
      <c r="K1797" s="326" t="s">
        <v>61</v>
      </c>
      <c r="L1797" s="339">
        <v>1</v>
      </c>
      <c r="M1797" s="183">
        <v>1501</v>
      </c>
      <c r="N1797" s="153">
        <v>2002</v>
      </c>
      <c r="P1797" s="163"/>
      <c r="R1797" s="153">
        <v>2000</v>
      </c>
      <c r="S1797" s="183" t="s">
        <v>62</v>
      </c>
      <c r="T1797" s="184"/>
      <c r="U1797" s="189"/>
      <c r="V1797" s="125"/>
      <c r="W1797" s="352" t="s">
        <v>5005</v>
      </c>
      <c r="X1797" s="216" t="s">
        <v>64</v>
      </c>
      <c r="Y1797" s="216" t="s">
        <v>292</v>
      </c>
      <c r="Z1797" s="129"/>
      <c r="AA1797" s="214">
        <v>40060</v>
      </c>
      <c r="AB1797" s="215">
        <v>40060</v>
      </c>
      <c r="AC1797" s="215"/>
      <c r="AD1797" s="153"/>
      <c r="AE1797" s="173">
        <v>2007</v>
      </c>
      <c r="AF1797" s="173">
        <v>55</v>
      </c>
      <c r="AG1797" s="173">
        <v>2009</v>
      </c>
      <c r="AH1797" s="173">
        <v>2000</v>
      </c>
      <c r="AI1797" s="173"/>
      <c r="AJ1797" s="189"/>
      <c r="AK1797" s="173"/>
      <c r="AL1797" s="317" t="s">
        <v>5006</v>
      </c>
      <c r="AM1797" s="175" t="s">
        <v>61</v>
      </c>
      <c r="AN1797" s="153" t="s">
        <v>81</v>
      </c>
      <c r="AO1797" s="153" t="s">
        <v>61</v>
      </c>
      <c r="AP1797" s="153" t="s">
        <v>81</v>
      </c>
      <c r="AQ1797" s="392" t="s">
        <v>81</v>
      </c>
      <c r="AS1797" s="153" t="s">
        <v>81</v>
      </c>
      <c r="AT1797" s="153" t="s">
        <v>5007</v>
      </c>
      <c r="AU1797" s="317" t="s">
        <v>5008</v>
      </c>
      <c r="AW1797" s="153">
        <f t="shared" ca="1" si="33"/>
        <v>24</v>
      </c>
    </row>
    <row r="1798" spans="1:49" ht="45" customHeight="1" x14ac:dyDescent="0.2">
      <c r="A1798" s="245"/>
      <c r="B1798" s="183" t="s">
        <v>198</v>
      </c>
      <c r="C1798" s="140" t="s">
        <v>8003</v>
      </c>
      <c r="D1798" s="131" t="s">
        <v>8002</v>
      </c>
      <c r="E1798" s="175" t="s">
        <v>91</v>
      </c>
      <c r="F1798" s="153" t="s">
        <v>698</v>
      </c>
      <c r="G1798" s="131" t="s">
        <v>1000</v>
      </c>
      <c r="H1798" s="175" t="s">
        <v>292</v>
      </c>
      <c r="I1798" s="183" t="s">
        <v>8005</v>
      </c>
      <c r="J1798" s="173">
        <v>1</v>
      </c>
      <c r="K1798" s="327"/>
      <c r="L1798" s="339">
        <v>1</v>
      </c>
      <c r="M1798" s="183">
        <v>1502</v>
      </c>
      <c r="N1798" s="153">
        <v>2002</v>
      </c>
      <c r="P1798" s="163"/>
      <c r="R1798" s="153">
        <v>2000</v>
      </c>
      <c r="S1798" s="183" t="s">
        <v>288</v>
      </c>
      <c r="T1798" s="184"/>
      <c r="U1798" s="189"/>
      <c r="V1798" s="125"/>
      <c r="W1798" s="255" t="s">
        <v>70</v>
      </c>
      <c r="X1798" s="216" t="s">
        <v>64</v>
      </c>
      <c r="Y1798" s="216" t="s">
        <v>292</v>
      </c>
      <c r="Z1798" s="129"/>
      <c r="AA1798" s="175"/>
      <c r="AB1798" s="153"/>
      <c r="AC1798" s="153"/>
      <c r="AD1798" s="153"/>
      <c r="AI1798" s="173"/>
      <c r="AJ1798" s="189"/>
      <c r="AK1798" s="173"/>
      <c r="AL1798" s="317"/>
      <c r="AQ1798" s="131"/>
      <c r="AU1798" s="317"/>
      <c r="AV1798" s="390"/>
      <c r="AW1798" s="153">
        <f t="shared" ca="1" si="33"/>
        <v>24</v>
      </c>
    </row>
    <row r="1799" spans="1:49" ht="45" customHeight="1" x14ac:dyDescent="0.2">
      <c r="A1799" s="245"/>
      <c r="B1799" s="183" t="s">
        <v>198</v>
      </c>
      <c r="C1799" s="136" t="s">
        <v>5009</v>
      </c>
      <c r="D1799" s="131" t="s">
        <v>5010</v>
      </c>
      <c r="E1799" s="175" t="s">
        <v>1055</v>
      </c>
      <c r="F1799" s="153" t="s">
        <v>2103</v>
      </c>
      <c r="G1799" s="131" t="s">
        <v>2104</v>
      </c>
      <c r="H1799" s="175" t="s">
        <v>59</v>
      </c>
      <c r="I1799" s="183" t="s">
        <v>5011</v>
      </c>
      <c r="J1799" s="173">
        <v>1</v>
      </c>
      <c r="K1799" s="327"/>
      <c r="L1799" s="339">
        <v>1</v>
      </c>
      <c r="M1799" s="183">
        <v>1503</v>
      </c>
      <c r="N1799" s="153">
        <v>2002</v>
      </c>
      <c r="P1799" s="163"/>
      <c r="R1799" s="153">
        <v>2000</v>
      </c>
      <c r="S1799" s="183" t="s">
        <v>288</v>
      </c>
      <c r="T1799" s="184"/>
      <c r="U1799" s="189"/>
      <c r="V1799" s="125"/>
      <c r="W1799" s="255" t="s">
        <v>70</v>
      </c>
      <c r="X1799" s="216" t="s">
        <v>64</v>
      </c>
      <c r="Y1799" s="216" t="s">
        <v>65</v>
      </c>
      <c r="Z1799" s="129" t="s">
        <v>66</v>
      </c>
      <c r="AA1799" s="175"/>
      <c r="AB1799" s="153"/>
      <c r="AC1799" s="153"/>
      <c r="AD1799" s="153"/>
      <c r="AI1799" s="173"/>
      <c r="AJ1799" s="189"/>
      <c r="AK1799" s="173"/>
      <c r="AL1799" s="317"/>
      <c r="AQ1799" s="131"/>
      <c r="AU1799" s="317"/>
      <c r="AV1799" s="390"/>
      <c r="AW1799" s="153">
        <f t="shared" ca="1" si="33"/>
        <v>24</v>
      </c>
    </row>
    <row r="1800" spans="1:49" ht="45" customHeight="1" x14ac:dyDescent="0.2">
      <c r="A1800" s="245"/>
      <c r="B1800" s="183" t="s">
        <v>55</v>
      </c>
      <c r="C1800" s="136" t="s">
        <v>7917</v>
      </c>
      <c r="D1800" s="131" t="s">
        <v>3045</v>
      </c>
      <c r="E1800" s="175" t="s">
        <v>688</v>
      </c>
      <c r="F1800" s="153" t="s">
        <v>5012</v>
      </c>
      <c r="G1800" s="131" t="s">
        <v>5013</v>
      </c>
      <c r="H1800" s="175" t="s">
        <v>65</v>
      </c>
      <c r="I1800" s="183" t="s">
        <v>5014</v>
      </c>
      <c r="J1800" s="173">
        <v>0</v>
      </c>
      <c r="L1800" s="339">
        <v>1</v>
      </c>
      <c r="M1800" s="183">
        <v>1504</v>
      </c>
      <c r="N1800" s="153">
        <v>2002</v>
      </c>
      <c r="P1800" s="163"/>
      <c r="R1800" s="153">
        <v>2000</v>
      </c>
      <c r="S1800" s="183" t="s">
        <v>923</v>
      </c>
      <c r="T1800" s="184"/>
      <c r="U1800" s="216">
        <v>44753</v>
      </c>
      <c r="V1800" s="125"/>
      <c r="W1800" s="352" t="s">
        <v>70</v>
      </c>
      <c r="X1800" s="216" t="s">
        <v>64</v>
      </c>
      <c r="Y1800" s="216" t="s">
        <v>65</v>
      </c>
      <c r="Z1800" s="129"/>
      <c r="AA1800" s="174" t="s">
        <v>215</v>
      </c>
      <c r="AB1800" s="172" t="s">
        <v>215</v>
      </c>
      <c r="AE1800" s="173">
        <v>2014</v>
      </c>
      <c r="AF1800" s="173">
        <v>76</v>
      </c>
      <c r="AG1800" s="173">
        <v>2022</v>
      </c>
      <c r="AH1800" s="173">
        <v>2020</v>
      </c>
      <c r="AI1800" s="173"/>
      <c r="AJ1800" s="189"/>
      <c r="AK1800" s="173"/>
      <c r="AL1800" s="317"/>
      <c r="AQ1800" s="131"/>
      <c r="AU1800" s="317"/>
      <c r="AV1800" s="390"/>
      <c r="AW1800" s="153">
        <f t="shared" ca="1" si="33"/>
        <v>24</v>
      </c>
    </row>
    <row r="1801" spans="1:49" ht="45" customHeight="1" x14ac:dyDescent="0.2">
      <c r="A1801" s="245"/>
      <c r="B1801" s="183" t="s">
        <v>55</v>
      </c>
      <c r="C1801" s="136" t="s">
        <v>5015</v>
      </c>
      <c r="D1801" s="131" t="s">
        <v>5016</v>
      </c>
      <c r="E1801" s="175" t="s">
        <v>71</v>
      </c>
      <c r="F1801" s="153" t="s">
        <v>180</v>
      </c>
      <c r="G1801" s="131" t="s">
        <v>780</v>
      </c>
      <c r="H1801" s="175" t="s">
        <v>3615</v>
      </c>
      <c r="I1801" s="183" t="s">
        <v>5017</v>
      </c>
      <c r="J1801" s="173">
        <v>1</v>
      </c>
      <c r="K1801" s="327" t="s">
        <v>61</v>
      </c>
      <c r="L1801" s="339">
        <v>1</v>
      </c>
      <c r="M1801" s="183">
        <v>1505</v>
      </c>
      <c r="N1801" s="153">
        <v>2002</v>
      </c>
      <c r="P1801" s="163"/>
      <c r="R1801" s="153">
        <v>2000</v>
      </c>
      <c r="S1801" s="183" t="s">
        <v>62</v>
      </c>
      <c r="T1801" s="184"/>
      <c r="U1801" s="189"/>
      <c r="V1801" s="125"/>
      <c r="W1801" s="352" t="s">
        <v>5018</v>
      </c>
      <c r="X1801" s="216" t="s">
        <v>64</v>
      </c>
      <c r="Y1801" s="216" t="s">
        <v>76</v>
      </c>
      <c r="Z1801" s="129" t="s">
        <v>66</v>
      </c>
      <c r="AA1801" s="174" t="s">
        <v>215</v>
      </c>
      <c r="AB1801" s="172" t="s">
        <v>215</v>
      </c>
      <c r="AE1801" s="173">
        <v>2015</v>
      </c>
      <c r="AF1801" s="173">
        <v>81</v>
      </c>
      <c r="AG1801" s="173">
        <v>2017</v>
      </c>
      <c r="AI1801" s="173"/>
      <c r="AJ1801" s="189"/>
      <c r="AK1801" s="173"/>
      <c r="AL1801" s="317" t="s">
        <v>5019</v>
      </c>
      <c r="AQ1801" s="131"/>
      <c r="AU1801" s="317"/>
      <c r="AV1801" s="390"/>
      <c r="AW1801" s="153">
        <f t="shared" ca="1" si="33"/>
        <v>24</v>
      </c>
    </row>
    <row r="1802" spans="1:49" ht="45" customHeight="1" x14ac:dyDescent="0.2">
      <c r="A1802" s="245"/>
      <c r="B1802" s="183" t="s">
        <v>55</v>
      </c>
      <c r="C1802" s="141" t="s">
        <v>1879</v>
      </c>
      <c r="D1802" s="131" t="s">
        <v>5020</v>
      </c>
      <c r="E1802" s="175" t="s">
        <v>91</v>
      </c>
      <c r="F1802" s="153" t="s">
        <v>92</v>
      </c>
      <c r="G1802" s="131" t="s">
        <v>93</v>
      </c>
      <c r="H1802" s="175" t="s">
        <v>487</v>
      </c>
      <c r="I1802" s="183" t="s">
        <v>5021</v>
      </c>
      <c r="J1802" s="173">
        <v>1</v>
      </c>
      <c r="K1802" s="327"/>
      <c r="L1802" s="339">
        <v>1</v>
      </c>
      <c r="M1802" s="183">
        <v>1506</v>
      </c>
      <c r="N1802" s="153">
        <v>2003</v>
      </c>
      <c r="P1802" s="163"/>
      <c r="R1802" s="153">
        <v>2000</v>
      </c>
      <c r="S1802" s="183" t="s">
        <v>243</v>
      </c>
      <c r="T1802" s="184"/>
      <c r="U1802" s="189"/>
      <c r="V1802" s="125"/>
      <c r="W1802" s="352" t="s">
        <v>70</v>
      </c>
      <c r="X1802" s="216" t="s">
        <v>64</v>
      </c>
      <c r="Y1802" s="216" t="s">
        <v>518</v>
      </c>
      <c r="Z1802" s="129"/>
      <c r="AA1802" s="175"/>
      <c r="AB1802" s="153"/>
      <c r="AC1802" s="153"/>
      <c r="AD1802" s="153"/>
      <c r="AI1802" s="173"/>
      <c r="AJ1802" s="216">
        <v>42339</v>
      </c>
      <c r="AK1802" s="173">
        <v>2010</v>
      </c>
      <c r="AL1802" s="317"/>
      <c r="AM1802" s="175" t="s">
        <v>67</v>
      </c>
      <c r="AQ1802" s="131"/>
      <c r="AV1802" s="390"/>
      <c r="AW1802" s="153">
        <f t="shared" ca="1" si="33"/>
        <v>23</v>
      </c>
    </row>
    <row r="1803" spans="1:49" ht="45" customHeight="1" x14ac:dyDescent="0.2">
      <c r="A1803" s="245"/>
      <c r="B1803" s="183" t="s">
        <v>55</v>
      </c>
      <c r="E1803" s="175" t="s">
        <v>91</v>
      </c>
      <c r="F1803" s="153" t="s">
        <v>92</v>
      </c>
      <c r="G1803" s="131" t="s">
        <v>93</v>
      </c>
      <c r="H1803" s="175" t="s">
        <v>96</v>
      </c>
      <c r="I1803" s="183" t="s">
        <v>5022</v>
      </c>
      <c r="J1803" s="173">
        <v>1</v>
      </c>
      <c r="K1803" s="326" t="s">
        <v>61</v>
      </c>
      <c r="L1803" s="339">
        <v>1</v>
      </c>
      <c r="M1803" s="183">
        <v>1507</v>
      </c>
      <c r="N1803" s="153">
        <v>2003</v>
      </c>
      <c r="P1803" s="163"/>
      <c r="R1803" s="153">
        <v>2000</v>
      </c>
      <c r="S1803" s="183" t="s">
        <v>62</v>
      </c>
      <c r="T1803" s="184"/>
      <c r="U1803" s="189"/>
      <c r="V1803" s="125"/>
      <c r="W1803" s="352" t="s">
        <v>5023</v>
      </c>
      <c r="X1803" s="216" t="s">
        <v>99</v>
      </c>
      <c r="Y1803" s="216" t="s">
        <v>100</v>
      </c>
      <c r="Z1803" s="129"/>
      <c r="AA1803" s="214"/>
      <c r="AB1803" s="215">
        <v>38385</v>
      </c>
      <c r="AC1803" s="215">
        <v>38387</v>
      </c>
      <c r="AD1803" s="216"/>
      <c r="AE1803" s="173">
        <v>2003</v>
      </c>
      <c r="AF1803" s="173">
        <v>39</v>
      </c>
      <c r="AG1803" s="173">
        <v>2005</v>
      </c>
      <c r="AH1803" s="173">
        <v>2000</v>
      </c>
      <c r="AI1803" s="173"/>
      <c r="AJ1803" s="189"/>
      <c r="AK1803" s="173"/>
      <c r="AL1803" s="366" t="s">
        <v>5024</v>
      </c>
      <c r="AM1803" s="175" t="s">
        <v>67</v>
      </c>
      <c r="AO1803" s="153" t="s">
        <v>67</v>
      </c>
      <c r="AQ1803" s="131"/>
      <c r="AV1803" s="390"/>
      <c r="AW1803" s="153">
        <f t="shared" ca="1" si="33"/>
        <v>23</v>
      </c>
    </row>
    <row r="1804" spans="1:49" ht="45" customHeight="1" x14ac:dyDescent="0.2">
      <c r="A1804" s="245"/>
      <c r="B1804" s="183" t="s">
        <v>55</v>
      </c>
      <c r="E1804" s="175" t="s">
        <v>71</v>
      </c>
      <c r="F1804" s="153" t="s">
        <v>1209</v>
      </c>
      <c r="G1804" s="131" t="s">
        <v>5025</v>
      </c>
      <c r="H1804" s="175" t="s">
        <v>292</v>
      </c>
      <c r="I1804" s="183" t="s">
        <v>5026</v>
      </c>
      <c r="J1804" s="173">
        <v>1</v>
      </c>
      <c r="K1804" s="326" t="s">
        <v>61</v>
      </c>
      <c r="L1804" s="339">
        <v>1</v>
      </c>
      <c r="M1804" s="183">
        <v>1508</v>
      </c>
      <c r="N1804" s="153">
        <v>2003</v>
      </c>
      <c r="P1804" s="163"/>
      <c r="R1804" s="153">
        <v>2000</v>
      </c>
      <c r="S1804" s="183" t="s">
        <v>62</v>
      </c>
      <c r="T1804" s="184"/>
      <c r="U1804" s="189"/>
      <c r="V1804" s="125"/>
      <c r="W1804" s="352" t="s">
        <v>5027</v>
      </c>
      <c r="X1804" s="216" t="s">
        <v>64</v>
      </c>
      <c r="Y1804" s="216" t="s">
        <v>292</v>
      </c>
      <c r="Z1804" s="129"/>
      <c r="AA1804" s="214">
        <v>38898</v>
      </c>
      <c r="AB1804" s="215">
        <v>38898</v>
      </c>
      <c r="AC1804" s="215"/>
      <c r="AD1804" s="153"/>
      <c r="AE1804" s="173">
        <v>2003</v>
      </c>
      <c r="AF1804" s="173">
        <v>41</v>
      </c>
      <c r="AG1804" s="173">
        <v>2006</v>
      </c>
      <c r="AH1804" s="173">
        <v>2000</v>
      </c>
      <c r="AI1804" s="173"/>
      <c r="AJ1804" s="189"/>
      <c r="AK1804" s="173"/>
      <c r="AL1804" s="317"/>
      <c r="AM1804" s="175" t="s">
        <v>61</v>
      </c>
      <c r="AO1804" s="153" t="s">
        <v>144</v>
      </c>
      <c r="AP1804" s="153" t="s">
        <v>112</v>
      </c>
      <c r="AQ1804" s="131"/>
      <c r="AR1804" s="175" t="s">
        <v>112</v>
      </c>
      <c r="AU1804" s="317" t="s">
        <v>5028</v>
      </c>
      <c r="AV1804" s="390"/>
      <c r="AW1804" s="153">
        <f t="shared" ca="1" si="33"/>
        <v>23</v>
      </c>
    </row>
    <row r="1805" spans="1:49" ht="45" customHeight="1" x14ac:dyDescent="0.2">
      <c r="A1805" s="245"/>
      <c r="B1805" s="183" t="s">
        <v>55</v>
      </c>
      <c r="D1805" s="131" t="s">
        <v>5029</v>
      </c>
      <c r="E1805" s="175" t="s">
        <v>71</v>
      </c>
      <c r="F1805" s="153" t="s">
        <v>180</v>
      </c>
      <c r="G1805" s="131" t="s">
        <v>181</v>
      </c>
      <c r="H1805" s="175" t="s">
        <v>65</v>
      </c>
      <c r="I1805" s="183" t="s">
        <v>5030</v>
      </c>
      <c r="J1805" s="173">
        <v>1</v>
      </c>
      <c r="K1805" s="326" t="s">
        <v>61</v>
      </c>
      <c r="L1805" s="339">
        <v>1</v>
      </c>
      <c r="M1805" s="183">
        <v>1509</v>
      </c>
      <c r="N1805" s="153">
        <v>2003</v>
      </c>
      <c r="P1805" s="163"/>
      <c r="R1805" s="153">
        <v>2000</v>
      </c>
      <c r="S1805" s="183" t="s">
        <v>62</v>
      </c>
      <c r="T1805" s="184"/>
      <c r="U1805" s="189"/>
      <c r="V1805" s="125"/>
      <c r="W1805" s="352" t="s">
        <v>5031</v>
      </c>
      <c r="X1805" s="216" t="s">
        <v>64</v>
      </c>
      <c r="Y1805" s="216" t="s">
        <v>65</v>
      </c>
      <c r="Z1805" s="129"/>
      <c r="AA1805" s="214"/>
      <c r="AB1805" s="215">
        <v>42177</v>
      </c>
      <c r="AC1805" s="215">
        <v>42177</v>
      </c>
      <c r="AD1805" s="216"/>
      <c r="AE1805" s="173">
        <v>2013</v>
      </c>
      <c r="AF1805" s="173">
        <v>74</v>
      </c>
      <c r="AG1805" s="173">
        <v>2015</v>
      </c>
      <c r="AH1805" s="173">
        <v>2010</v>
      </c>
      <c r="AI1805" s="173"/>
      <c r="AJ1805" s="189"/>
      <c r="AK1805" s="173"/>
      <c r="AL1805" s="317" t="s">
        <v>5032</v>
      </c>
      <c r="AM1805" s="175" t="s">
        <v>67</v>
      </c>
      <c r="AQ1805" s="131"/>
      <c r="AU1805" s="317"/>
      <c r="AV1805" s="390"/>
      <c r="AW1805" s="153">
        <f t="shared" ca="1" si="33"/>
        <v>23</v>
      </c>
    </row>
    <row r="1806" spans="1:49" ht="45" customHeight="1" outlineLevel="1" x14ac:dyDescent="0.2">
      <c r="A1806" s="245"/>
      <c r="B1806" s="183" t="s">
        <v>55</v>
      </c>
      <c r="D1806" s="131" t="s">
        <v>5033</v>
      </c>
      <c r="E1806" s="175" t="s">
        <v>71</v>
      </c>
      <c r="F1806" s="153" t="s">
        <v>883</v>
      </c>
      <c r="G1806" s="131" t="s">
        <v>884</v>
      </c>
      <c r="H1806" s="175" t="s">
        <v>4193</v>
      </c>
      <c r="I1806" s="183" t="s">
        <v>5034</v>
      </c>
      <c r="J1806" s="173">
        <v>1</v>
      </c>
      <c r="K1806" s="326" t="s">
        <v>61</v>
      </c>
      <c r="L1806" s="339">
        <v>1</v>
      </c>
      <c r="M1806" s="183">
        <v>1510</v>
      </c>
      <c r="N1806" s="153">
        <v>2003</v>
      </c>
      <c r="P1806" s="163"/>
      <c r="R1806" s="153">
        <v>2000</v>
      </c>
      <c r="S1806" s="183" t="s">
        <v>62</v>
      </c>
      <c r="T1806" s="184"/>
      <c r="U1806" s="189"/>
      <c r="V1806" s="125"/>
      <c r="W1806" s="352" t="s">
        <v>5035</v>
      </c>
      <c r="X1806" s="216" t="s">
        <v>4195</v>
      </c>
      <c r="Y1806" s="216" t="s">
        <v>964</v>
      </c>
      <c r="Z1806" s="129"/>
      <c r="AA1806" s="214">
        <v>40738</v>
      </c>
      <c r="AB1806" s="215"/>
      <c r="AC1806" s="215"/>
      <c r="AD1806" s="153"/>
      <c r="AE1806" s="173">
        <v>2008</v>
      </c>
      <c r="AF1806" s="173">
        <v>58</v>
      </c>
      <c r="AG1806" s="173">
        <v>2011</v>
      </c>
      <c r="AH1806" s="173">
        <v>2010</v>
      </c>
      <c r="AI1806" s="173"/>
      <c r="AJ1806" s="189"/>
      <c r="AK1806" s="173"/>
      <c r="AL1806" s="317"/>
      <c r="AM1806" s="175" t="s">
        <v>61</v>
      </c>
      <c r="AN1806" s="153" t="s">
        <v>81</v>
      </c>
      <c r="AO1806" s="153" t="s">
        <v>61</v>
      </c>
      <c r="AP1806" s="153" t="s">
        <v>81</v>
      </c>
      <c r="AQ1806" s="131"/>
      <c r="AU1806" s="317"/>
      <c r="AV1806" s="390"/>
      <c r="AW1806" s="153">
        <f t="shared" ca="1" si="33"/>
        <v>23</v>
      </c>
    </row>
    <row r="1807" spans="1:49" ht="45" customHeight="1" outlineLevel="1" x14ac:dyDescent="0.2">
      <c r="A1807" s="245">
        <v>45321</v>
      </c>
      <c r="B1807" s="183" t="s">
        <v>55</v>
      </c>
      <c r="C1807" s="136" t="s">
        <v>5036</v>
      </c>
      <c r="D1807" s="131" t="s">
        <v>5037</v>
      </c>
      <c r="E1807" s="175" t="s">
        <v>91</v>
      </c>
      <c r="F1807" s="153" t="s">
        <v>698</v>
      </c>
      <c r="G1807" s="131" t="s">
        <v>699</v>
      </c>
      <c r="H1807" s="175" t="s">
        <v>59</v>
      </c>
      <c r="I1807" s="207" t="s">
        <v>8015</v>
      </c>
      <c r="J1807" s="173">
        <v>1</v>
      </c>
      <c r="K1807" s="326" t="s">
        <v>61</v>
      </c>
      <c r="L1807" s="339">
        <v>1</v>
      </c>
      <c r="M1807" s="183">
        <v>1511</v>
      </c>
      <c r="N1807" s="153">
        <v>2003</v>
      </c>
      <c r="O1807" s="216">
        <v>37788</v>
      </c>
      <c r="P1807" s="163" t="s">
        <v>5038</v>
      </c>
      <c r="Q1807" s="216">
        <v>37811</v>
      </c>
      <c r="R1807" s="153">
        <v>2000</v>
      </c>
      <c r="S1807" s="183" t="s">
        <v>62</v>
      </c>
      <c r="T1807" s="184" t="s">
        <v>982</v>
      </c>
      <c r="U1807" s="216">
        <v>45637</v>
      </c>
      <c r="V1807" s="422">
        <v>39112</v>
      </c>
      <c r="W1807" s="352" t="s">
        <v>5039</v>
      </c>
      <c r="X1807" s="216" t="s">
        <v>64</v>
      </c>
      <c r="Y1807" s="216" t="s">
        <v>65</v>
      </c>
      <c r="Z1807" s="129"/>
      <c r="AA1807" s="245">
        <v>45637</v>
      </c>
      <c r="AB1807" s="215"/>
      <c r="AC1807" s="216">
        <v>45637</v>
      </c>
      <c r="AD1807" s="153"/>
      <c r="AE1807" s="173">
        <v>2007</v>
      </c>
      <c r="AF1807" s="173">
        <v>52</v>
      </c>
      <c r="AG1807" s="173">
        <v>2024</v>
      </c>
      <c r="AH1807" s="173">
        <v>2020</v>
      </c>
      <c r="AI1807" s="173">
        <v>2024</v>
      </c>
      <c r="AJ1807" s="189"/>
      <c r="AK1807" s="173"/>
      <c r="AL1807" s="129" t="s">
        <v>5040</v>
      </c>
      <c r="AM1807" s="175" t="s">
        <v>67</v>
      </c>
      <c r="AQ1807" s="131"/>
      <c r="AU1807" s="317"/>
      <c r="AV1807" s="390"/>
      <c r="AW1807" s="153">
        <f t="shared" ca="1" si="33"/>
        <v>23</v>
      </c>
    </row>
    <row r="1808" spans="1:49" ht="45" customHeight="1" x14ac:dyDescent="0.2">
      <c r="A1808" s="245"/>
      <c r="B1808" s="183" t="s">
        <v>198</v>
      </c>
      <c r="C1808" s="136" t="s">
        <v>7883</v>
      </c>
      <c r="D1808" s="131" t="s">
        <v>5041</v>
      </c>
      <c r="E1808" s="175" t="s">
        <v>56</v>
      </c>
      <c r="F1808" s="153" t="s">
        <v>57</v>
      </c>
      <c r="G1808" s="131" t="s">
        <v>1854</v>
      </c>
      <c r="H1808" s="175" t="s">
        <v>292</v>
      </c>
      <c r="I1808" s="183" t="s">
        <v>5042</v>
      </c>
      <c r="J1808" s="173">
        <v>1</v>
      </c>
      <c r="K1808" s="327" t="s">
        <v>2047</v>
      </c>
      <c r="L1808" s="339">
        <v>1</v>
      </c>
      <c r="M1808" s="183">
        <v>1512</v>
      </c>
      <c r="N1808" s="153">
        <v>2003</v>
      </c>
      <c r="P1808" s="163"/>
      <c r="R1808" s="153">
        <v>2000</v>
      </c>
      <c r="S1808" s="183" t="s">
        <v>2048</v>
      </c>
      <c r="T1808" s="184"/>
      <c r="U1808" s="189"/>
      <c r="W1808" s="352" t="s">
        <v>5043</v>
      </c>
      <c r="X1808" s="216" t="s">
        <v>64</v>
      </c>
      <c r="Y1808" s="216" t="s">
        <v>292</v>
      </c>
      <c r="Z1808" s="129"/>
      <c r="AA1808" s="214"/>
      <c r="AB1808" s="215"/>
      <c r="AC1808" s="215"/>
      <c r="AD1808" s="153"/>
      <c r="AE1808" s="173">
        <v>2018</v>
      </c>
      <c r="AF1808" s="173">
        <v>88</v>
      </c>
      <c r="AI1808" s="173"/>
      <c r="AJ1808" s="189"/>
      <c r="AK1808" s="173"/>
      <c r="AL1808" s="317" t="s">
        <v>5044</v>
      </c>
      <c r="AQ1808" s="131"/>
      <c r="AU1808" s="317"/>
      <c r="AV1808" s="390"/>
      <c r="AW1808" s="153">
        <f t="shared" ca="1" si="33"/>
        <v>23</v>
      </c>
    </row>
    <row r="1809" spans="1:49" ht="45" customHeight="1" outlineLevel="1" x14ac:dyDescent="0.2">
      <c r="A1809" s="245"/>
      <c r="B1809" s="183" t="s">
        <v>55</v>
      </c>
      <c r="E1809" s="175" t="s">
        <v>91</v>
      </c>
      <c r="F1809" s="153" t="s">
        <v>698</v>
      </c>
      <c r="G1809" s="131" t="s">
        <v>699</v>
      </c>
      <c r="H1809" s="175" t="s">
        <v>96</v>
      </c>
      <c r="I1809" s="183" t="s">
        <v>5045</v>
      </c>
      <c r="J1809" s="173">
        <v>1</v>
      </c>
      <c r="K1809" s="326" t="s">
        <v>61</v>
      </c>
      <c r="L1809" s="339">
        <v>1</v>
      </c>
      <c r="M1809" s="183">
        <v>1513</v>
      </c>
      <c r="N1809" s="153">
        <v>2003</v>
      </c>
      <c r="P1809" s="163"/>
      <c r="R1809" s="153">
        <v>2000</v>
      </c>
      <c r="S1809" s="183" t="s">
        <v>62</v>
      </c>
      <c r="T1809" s="184"/>
      <c r="U1809" s="189"/>
      <c r="V1809" s="125"/>
      <c r="W1809" s="352" t="s">
        <v>5046</v>
      </c>
      <c r="X1809" s="216" t="s">
        <v>99</v>
      </c>
      <c r="Y1809" s="216" t="s">
        <v>100</v>
      </c>
      <c r="Z1809" s="129"/>
      <c r="AA1809" s="214"/>
      <c r="AB1809" s="215">
        <v>39492</v>
      </c>
      <c r="AC1809" s="215"/>
      <c r="AD1809" s="153"/>
      <c r="AE1809" s="173">
        <v>2005</v>
      </c>
      <c r="AF1809" s="173">
        <v>47</v>
      </c>
      <c r="AG1809" s="173">
        <v>2008</v>
      </c>
      <c r="AH1809" s="173">
        <v>2000</v>
      </c>
      <c r="AI1809" s="173"/>
      <c r="AJ1809" s="189"/>
      <c r="AK1809" s="173"/>
      <c r="AM1809" s="175" t="s">
        <v>67</v>
      </c>
      <c r="AO1809" s="153" t="s">
        <v>67</v>
      </c>
      <c r="AQ1809" s="131"/>
      <c r="AU1809" s="317"/>
      <c r="AV1809" s="390"/>
      <c r="AW1809" s="153">
        <f t="shared" ca="1" si="33"/>
        <v>23</v>
      </c>
    </row>
    <row r="1810" spans="1:49" ht="45" customHeight="1" outlineLevel="1" x14ac:dyDescent="0.2">
      <c r="A1810" s="245"/>
      <c r="B1810" s="183" t="s">
        <v>55</v>
      </c>
      <c r="D1810" s="131" t="s">
        <v>5047</v>
      </c>
      <c r="E1810" s="175" t="s">
        <v>91</v>
      </c>
      <c r="F1810" s="153" t="s">
        <v>698</v>
      </c>
      <c r="G1810" s="131" t="s">
        <v>980</v>
      </c>
      <c r="H1810" s="175" t="s">
        <v>65</v>
      </c>
      <c r="I1810" s="183" t="s">
        <v>5048</v>
      </c>
      <c r="J1810" s="173">
        <v>1</v>
      </c>
      <c r="K1810" s="326" t="s">
        <v>61</v>
      </c>
      <c r="L1810" s="339">
        <v>1</v>
      </c>
      <c r="M1810" s="183">
        <v>1514</v>
      </c>
      <c r="N1810" s="153">
        <v>2003</v>
      </c>
      <c r="P1810" s="163"/>
      <c r="R1810" s="153">
        <v>2000</v>
      </c>
      <c r="S1810" s="183" t="s">
        <v>62</v>
      </c>
      <c r="T1810" s="184"/>
      <c r="U1810" s="189"/>
      <c r="V1810" s="125"/>
      <c r="W1810" s="352" t="s">
        <v>5049</v>
      </c>
      <c r="X1810" s="216" t="s">
        <v>64</v>
      </c>
      <c r="Y1810" s="216" t="s">
        <v>65</v>
      </c>
      <c r="Z1810" s="129"/>
      <c r="AA1810" s="214"/>
      <c r="AB1810" s="215">
        <v>40911</v>
      </c>
      <c r="AC1810" s="215">
        <v>40911</v>
      </c>
      <c r="AD1810" s="153"/>
      <c r="AE1810" s="173">
        <v>2006</v>
      </c>
      <c r="AF1810" s="173">
        <v>51</v>
      </c>
      <c r="AG1810" s="173">
        <v>2012</v>
      </c>
      <c r="AH1810" s="173">
        <v>2010</v>
      </c>
      <c r="AI1810" s="173"/>
      <c r="AJ1810" s="189"/>
      <c r="AK1810" s="173"/>
      <c r="AL1810" s="369"/>
      <c r="AM1810" s="175" t="s">
        <v>67</v>
      </c>
      <c r="AQ1810" s="131"/>
      <c r="AU1810" s="317"/>
      <c r="AV1810" s="390"/>
      <c r="AW1810" s="153">
        <f t="shared" ca="1" si="33"/>
        <v>23</v>
      </c>
    </row>
    <row r="1811" spans="1:49" ht="45" customHeight="1" outlineLevel="1" x14ac:dyDescent="0.2">
      <c r="A1811" s="245"/>
      <c r="B1811" s="183" t="s">
        <v>55</v>
      </c>
      <c r="C1811" s="136" t="s">
        <v>5050</v>
      </c>
      <c r="D1811" s="131" t="s">
        <v>5051</v>
      </c>
      <c r="E1811" s="175" t="s">
        <v>91</v>
      </c>
      <c r="F1811" s="153" t="s">
        <v>698</v>
      </c>
      <c r="G1811" s="131" t="s">
        <v>699</v>
      </c>
      <c r="H1811" s="175" t="s">
        <v>65</v>
      </c>
      <c r="I1811" s="207" t="s">
        <v>5052</v>
      </c>
      <c r="J1811" s="173">
        <v>1</v>
      </c>
      <c r="K1811" s="326" t="s">
        <v>61</v>
      </c>
      <c r="L1811" s="339">
        <v>1</v>
      </c>
      <c r="M1811" s="183">
        <v>1515</v>
      </c>
      <c r="N1811" s="153">
        <v>2004</v>
      </c>
      <c r="P1811" s="163"/>
      <c r="R1811" s="153">
        <v>2000</v>
      </c>
      <c r="S1811" s="183" t="s">
        <v>62</v>
      </c>
      <c r="T1811" s="184"/>
      <c r="U1811" s="218">
        <v>42016</v>
      </c>
      <c r="V1811" s="345"/>
      <c r="W1811" s="352" t="s">
        <v>5053</v>
      </c>
      <c r="X1811" s="216" t="s">
        <v>64</v>
      </c>
      <c r="Y1811" s="216" t="s">
        <v>65</v>
      </c>
      <c r="Z1811" s="129"/>
      <c r="AA1811" s="214"/>
      <c r="AB1811" s="215">
        <v>41891</v>
      </c>
      <c r="AC1811" s="215">
        <v>41891</v>
      </c>
      <c r="AD1811" s="153"/>
      <c r="AE1811" s="173">
        <v>2010</v>
      </c>
      <c r="AF1811" s="173">
        <v>64</v>
      </c>
      <c r="AG1811" s="173">
        <v>2014</v>
      </c>
      <c r="AH1811" s="173">
        <v>2010</v>
      </c>
      <c r="AI1811" s="173"/>
      <c r="AJ1811" s="189"/>
      <c r="AK1811" s="173"/>
      <c r="AL1811" s="372" t="s">
        <v>5054</v>
      </c>
      <c r="AM1811" s="175" t="s">
        <v>67</v>
      </c>
      <c r="AO1811" s="153" t="s">
        <v>144</v>
      </c>
      <c r="AQ1811" s="131"/>
      <c r="AU1811" s="317" t="s">
        <v>5055</v>
      </c>
      <c r="AV1811" s="390"/>
      <c r="AW1811" s="153">
        <f t="shared" ca="1" si="33"/>
        <v>22</v>
      </c>
    </row>
    <row r="1812" spans="1:49" ht="45" customHeight="1" outlineLevel="1" x14ac:dyDescent="0.2">
      <c r="A1812" s="245"/>
      <c r="B1812" s="183" t="s">
        <v>55</v>
      </c>
      <c r="C1812" s="136" t="s">
        <v>4876</v>
      </c>
      <c r="D1812" s="131" t="s">
        <v>5056</v>
      </c>
      <c r="E1812" s="175" t="s">
        <v>71</v>
      </c>
      <c r="F1812" s="153" t="s">
        <v>425</v>
      </c>
      <c r="G1812" s="131" t="s">
        <v>5057</v>
      </c>
      <c r="H1812" s="175" t="s">
        <v>4193</v>
      </c>
      <c r="I1812" s="183" t="s">
        <v>5058</v>
      </c>
      <c r="J1812" s="173">
        <v>1</v>
      </c>
      <c r="L1812" s="339">
        <v>1</v>
      </c>
      <c r="M1812" s="183">
        <v>1516</v>
      </c>
      <c r="N1812" s="153">
        <v>2004</v>
      </c>
      <c r="P1812" s="163"/>
      <c r="R1812" s="153">
        <v>2000</v>
      </c>
      <c r="S1812" s="183" t="s">
        <v>243</v>
      </c>
      <c r="T1812" s="184" t="s">
        <v>1116</v>
      </c>
      <c r="U1812" s="216">
        <v>44027</v>
      </c>
      <c r="V1812" s="125"/>
      <c r="W1812" s="352" t="s">
        <v>70</v>
      </c>
      <c r="X1812" s="216" t="s">
        <v>4195</v>
      </c>
      <c r="Y1812" s="216" t="s">
        <v>100</v>
      </c>
      <c r="Z1812" s="129"/>
      <c r="AJ1812" s="216">
        <v>44027</v>
      </c>
      <c r="AK1812" s="173">
        <v>2020</v>
      </c>
      <c r="AL1812" s="317"/>
      <c r="AQ1812" s="131"/>
      <c r="AU1812" s="317"/>
      <c r="AV1812" s="390"/>
      <c r="AW1812" s="153">
        <f t="shared" ca="1" si="33"/>
        <v>22</v>
      </c>
    </row>
    <row r="1813" spans="1:49" ht="45" customHeight="1" outlineLevel="1" x14ac:dyDescent="0.2">
      <c r="A1813" s="245"/>
      <c r="B1813" s="183" t="s">
        <v>55</v>
      </c>
      <c r="C1813" s="136" t="s">
        <v>5059</v>
      </c>
      <c r="D1813" s="131" t="s">
        <v>5060</v>
      </c>
      <c r="E1813" s="175" t="s">
        <v>71</v>
      </c>
      <c r="F1813" s="153" t="s">
        <v>180</v>
      </c>
      <c r="G1813" s="131" t="s">
        <v>181</v>
      </c>
      <c r="H1813" s="175" t="s">
        <v>3615</v>
      </c>
      <c r="I1813" s="183" t="s">
        <v>5061</v>
      </c>
      <c r="J1813" s="173">
        <v>1</v>
      </c>
      <c r="K1813" s="326" t="s">
        <v>61</v>
      </c>
      <c r="L1813" s="339">
        <v>1</v>
      </c>
      <c r="M1813" s="183">
        <v>1517</v>
      </c>
      <c r="N1813" s="153">
        <v>2004</v>
      </c>
      <c r="P1813" s="163"/>
      <c r="R1813" s="153">
        <v>2000</v>
      </c>
      <c r="S1813" s="183" t="s">
        <v>62</v>
      </c>
      <c r="T1813" s="184"/>
      <c r="U1813" s="189"/>
      <c r="V1813" s="125"/>
      <c r="W1813" s="352" t="s">
        <v>8152</v>
      </c>
      <c r="X1813" s="216" t="s">
        <v>64</v>
      </c>
      <c r="Y1813" s="216" t="s">
        <v>76</v>
      </c>
      <c r="Z1813" s="129" t="s">
        <v>66</v>
      </c>
      <c r="AA1813" s="373">
        <v>44270</v>
      </c>
      <c r="AB1813" s="216">
        <v>44270</v>
      </c>
      <c r="AC1813" s="153"/>
      <c r="AD1813" s="153"/>
      <c r="AE1813" s="173">
        <v>2018</v>
      </c>
      <c r="AF1813" s="173">
        <v>90</v>
      </c>
      <c r="AI1813" s="173"/>
      <c r="AJ1813" s="189"/>
      <c r="AK1813" s="173"/>
      <c r="AL1813" s="317" t="s">
        <v>5062</v>
      </c>
      <c r="AQ1813" s="131"/>
      <c r="AU1813" s="317"/>
      <c r="AV1813" s="390"/>
      <c r="AW1813" s="153">
        <f t="shared" ca="1" si="33"/>
        <v>22</v>
      </c>
    </row>
    <row r="1814" spans="1:49" ht="45" customHeight="1" outlineLevel="1" x14ac:dyDescent="0.2">
      <c r="A1814" s="245"/>
      <c r="B1814" s="183" t="s">
        <v>55</v>
      </c>
      <c r="C1814" s="136" t="s">
        <v>5063</v>
      </c>
      <c r="D1814" s="131" t="s">
        <v>5064</v>
      </c>
      <c r="E1814" s="175" t="s">
        <v>91</v>
      </c>
      <c r="F1814" s="153" t="s">
        <v>187</v>
      </c>
      <c r="G1814" s="131" t="s">
        <v>5065</v>
      </c>
      <c r="H1814" s="175" t="s">
        <v>65</v>
      </c>
      <c r="I1814" s="183" t="s">
        <v>5066</v>
      </c>
      <c r="J1814" s="173">
        <v>1</v>
      </c>
      <c r="K1814" s="327"/>
      <c r="L1814" s="339">
        <v>1</v>
      </c>
      <c r="M1814" s="183">
        <v>1518</v>
      </c>
      <c r="N1814" s="153">
        <v>2004</v>
      </c>
      <c r="P1814" s="163"/>
      <c r="R1814" s="153">
        <v>2000</v>
      </c>
      <c r="S1814" s="183" t="s">
        <v>243</v>
      </c>
      <c r="T1814" s="184"/>
      <c r="U1814" s="189"/>
      <c r="V1814" s="125"/>
      <c r="W1814" s="352" t="s">
        <v>70</v>
      </c>
      <c r="X1814" s="216" t="s">
        <v>64</v>
      </c>
      <c r="Y1814" s="216" t="s">
        <v>65</v>
      </c>
      <c r="Z1814" s="129"/>
      <c r="AA1814" s="214"/>
      <c r="AB1814" s="153"/>
      <c r="AC1814" s="153"/>
      <c r="AD1814" s="153"/>
      <c r="AI1814" s="173"/>
      <c r="AJ1814" s="216">
        <v>42342</v>
      </c>
      <c r="AK1814" s="173">
        <v>2010</v>
      </c>
      <c r="AL1814" s="317"/>
      <c r="AM1814" s="175" t="s">
        <v>67</v>
      </c>
      <c r="AQ1814" s="131"/>
      <c r="AU1814" s="317"/>
      <c r="AV1814" s="390"/>
      <c r="AW1814" s="153">
        <f t="shared" ca="1" si="33"/>
        <v>22</v>
      </c>
    </row>
    <row r="1815" spans="1:49" ht="45" customHeight="1" outlineLevel="1" x14ac:dyDescent="0.2">
      <c r="A1815" s="307"/>
      <c r="B1815" s="183" t="s">
        <v>198</v>
      </c>
      <c r="C1815" s="141" t="s">
        <v>4650</v>
      </c>
      <c r="D1815" s="155" t="s">
        <v>5067</v>
      </c>
      <c r="E1815" s="175" t="s">
        <v>91</v>
      </c>
      <c r="F1815" s="153" t="s">
        <v>187</v>
      </c>
      <c r="G1815" s="131" t="s">
        <v>5068</v>
      </c>
      <c r="H1815" s="175" t="s">
        <v>65</v>
      </c>
      <c r="I1815" s="183" t="s">
        <v>5069</v>
      </c>
      <c r="J1815" s="173">
        <v>1</v>
      </c>
      <c r="K1815" s="331"/>
      <c r="L1815" s="339">
        <v>1</v>
      </c>
      <c r="M1815" s="183">
        <v>1519</v>
      </c>
      <c r="N1815" s="153">
        <v>2004</v>
      </c>
      <c r="O1815" s="216">
        <v>45370</v>
      </c>
      <c r="P1815" s="163" t="s">
        <v>7807</v>
      </c>
      <c r="Q1815" s="216">
        <v>38236</v>
      </c>
      <c r="R1815" s="153">
        <v>2000</v>
      </c>
      <c r="S1815" s="183" t="s">
        <v>288</v>
      </c>
      <c r="T1815" s="184" t="s">
        <v>1116</v>
      </c>
      <c r="U1815" s="189"/>
      <c r="V1815" s="125"/>
      <c r="W1815" s="255" t="s">
        <v>70</v>
      </c>
      <c r="X1815" s="216" t="s">
        <v>64</v>
      </c>
      <c r="Y1815" s="216" t="s">
        <v>65</v>
      </c>
      <c r="Z1815" s="129"/>
      <c r="AA1815" s="234"/>
      <c r="AB1815" s="235"/>
      <c r="AC1815" s="158"/>
      <c r="AD1815" s="167"/>
      <c r="AE1815" s="227"/>
      <c r="AG1815" s="227"/>
      <c r="AH1815" s="227"/>
      <c r="AI1815" s="227"/>
      <c r="AJ1815" s="232"/>
      <c r="AK1815" s="227"/>
      <c r="AL1815" s="317"/>
      <c r="AO1815" s="167"/>
      <c r="AP1815" s="167"/>
      <c r="AQ1815" s="155"/>
      <c r="AR1815" s="234"/>
      <c r="AS1815" s="167"/>
      <c r="AT1815" s="167"/>
      <c r="AU1815" s="322"/>
      <c r="AV1815" s="394"/>
      <c r="AW1815" s="153">
        <f t="shared" ca="1" si="33"/>
        <v>22</v>
      </c>
    </row>
    <row r="1816" spans="1:49" ht="45" customHeight="1" outlineLevel="1" x14ac:dyDescent="0.2">
      <c r="A1816" s="245"/>
      <c r="B1816" s="183" t="s">
        <v>55</v>
      </c>
      <c r="C1816" s="136" t="s">
        <v>2976</v>
      </c>
      <c r="D1816" s="131" t="s">
        <v>5070</v>
      </c>
      <c r="E1816" s="175" t="s">
        <v>71</v>
      </c>
      <c r="F1816" s="153" t="s">
        <v>180</v>
      </c>
      <c r="G1816" s="131" t="s">
        <v>780</v>
      </c>
      <c r="H1816" s="175" t="s">
        <v>503</v>
      </c>
      <c r="I1816" s="183" t="s">
        <v>5071</v>
      </c>
      <c r="J1816" s="173">
        <v>1</v>
      </c>
      <c r="L1816" s="339">
        <v>1</v>
      </c>
      <c r="M1816" s="183">
        <v>1520</v>
      </c>
      <c r="N1816" s="153">
        <v>2004</v>
      </c>
      <c r="O1816" s="216">
        <v>38008</v>
      </c>
      <c r="P1816" s="163" t="s">
        <v>5072</v>
      </c>
      <c r="Q1816" s="216" t="s">
        <v>1430</v>
      </c>
      <c r="R1816" s="153">
        <v>2000</v>
      </c>
      <c r="S1816" s="183" t="s">
        <v>243</v>
      </c>
      <c r="T1816" s="184"/>
      <c r="U1816" s="216">
        <v>41887</v>
      </c>
      <c r="V1816" s="125"/>
      <c r="W1816" s="352" t="s">
        <v>70</v>
      </c>
      <c r="X1816" s="216" t="s">
        <v>64</v>
      </c>
      <c r="Y1816" s="216" t="s">
        <v>506</v>
      </c>
      <c r="Z1816" s="129"/>
      <c r="AI1816" s="173"/>
      <c r="AJ1816" s="237">
        <v>41914</v>
      </c>
      <c r="AK1816" s="173">
        <v>2010</v>
      </c>
      <c r="AL1816" s="317"/>
      <c r="AQ1816" s="131"/>
      <c r="AU1816" s="317"/>
      <c r="AV1816" s="390"/>
      <c r="AW1816" s="153">
        <f t="shared" ca="1" si="33"/>
        <v>22</v>
      </c>
    </row>
    <row r="1817" spans="1:49" ht="45" customHeight="1" outlineLevel="1" x14ac:dyDescent="0.2">
      <c r="A1817" s="245"/>
      <c r="B1817" s="183" t="s">
        <v>55</v>
      </c>
      <c r="C1817" s="136" t="s">
        <v>3042</v>
      </c>
      <c r="D1817" s="131" t="s">
        <v>5073</v>
      </c>
      <c r="E1817" s="175" t="s">
        <v>91</v>
      </c>
      <c r="F1817" s="153" t="s">
        <v>916</v>
      </c>
      <c r="G1817" s="131" t="s">
        <v>5074</v>
      </c>
      <c r="H1817" s="175" t="s">
        <v>65</v>
      </c>
      <c r="I1817" s="183" t="s">
        <v>5075</v>
      </c>
      <c r="J1817" s="173">
        <v>1</v>
      </c>
      <c r="K1817" s="327"/>
      <c r="L1817" s="339">
        <v>1</v>
      </c>
      <c r="M1817" s="183">
        <v>1521</v>
      </c>
      <c r="N1817" s="153">
        <v>2004</v>
      </c>
      <c r="P1817" s="163"/>
      <c r="R1817" s="153">
        <v>2000</v>
      </c>
      <c r="S1817" s="183" t="s">
        <v>243</v>
      </c>
      <c r="T1817" s="184"/>
      <c r="U1817" s="189"/>
      <c r="V1817" s="125"/>
      <c r="W1817" s="352" t="s">
        <v>70</v>
      </c>
      <c r="X1817" s="216" t="s">
        <v>64</v>
      </c>
      <c r="Y1817" s="216" t="s">
        <v>65</v>
      </c>
      <c r="Z1817" s="129"/>
      <c r="AA1817" s="175"/>
      <c r="AB1817" s="236"/>
      <c r="AC1817" s="152"/>
      <c r="AD1817" s="153"/>
      <c r="AI1817" s="173"/>
      <c r="AJ1817" s="237">
        <v>41877</v>
      </c>
      <c r="AK1817" s="173">
        <v>2010</v>
      </c>
      <c r="AL1817" s="317"/>
      <c r="AM1817" s="175" t="s">
        <v>90</v>
      </c>
      <c r="AQ1817" s="131"/>
      <c r="AU1817" s="317"/>
      <c r="AV1817" s="390"/>
      <c r="AW1817" s="153">
        <f t="shared" ca="1" si="33"/>
        <v>22</v>
      </c>
    </row>
    <row r="1818" spans="1:49" ht="45" customHeight="1" outlineLevel="1" x14ac:dyDescent="0.2">
      <c r="A1818" s="245"/>
      <c r="B1818" s="183" t="s">
        <v>55</v>
      </c>
      <c r="E1818" s="175" t="s">
        <v>91</v>
      </c>
      <c r="F1818" s="153" t="s">
        <v>92</v>
      </c>
      <c r="G1818" s="131" t="s">
        <v>93</v>
      </c>
      <c r="H1818" s="175" t="s">
        <v>65</v>
      </c>
      <c r="I1818" s="183" t="s">
        <v>5076</v>
      </c>
      <c r="J1818" s="173">
        <v>1</v>
      </c>
      <c r="K1818" s="326" t="s">
        <v>61</v>
      </c>
      <c r="L1818" s="339">
        <v>1</v>
      </c>
      <c r="M1818" s="183">
        <v>1522</v>
      </c>
      <c r="N1818" s="153">
        <v>2005</v>
      </c>
      <c r="P1818" s="163"/>
      <c r="R1818" s="153">
        <v>2000</v>
      </c>
      <c r="S1818" s="183" t="s">
        <v>62</v>
      </c>
      <c r="T1818" s="184"/>
      <c r="U1818" s="189"/>
      <c r="V1818" s="125"/>
      <c r="W1818" s="352" t="s">
        <v>5077</v>
      </c>
      <c r="X1818" s="216" t="s">
        <v>64</v>
      </c>
      <c r="Y1818" s="216" t="s">
        <v>65</v>
      </c>
      <c r="Z1818" s="129"/>
      <c r="AA1818" s="214">
        <v>39454</v>
      </c>
      <c r="AB1818" s="215" t="s">
        <v>5078</v>
      </c>
      <c r="AC1818" s="215"/>
      <c r="AD1818" s="153"/>
      <c r="AE1818" s="173">
        <v>2005</v>
      </c>
      <c r="AF1818" s="173">
        <v>47</v>
      </c>
      <c r="AG1818" s="173">
        <v>2008</v>
      </c>
      <c r="AH1818" s="173">
        <v>2000</v>
      </c>
      <c r="AI1818" s="173"/>
      <c r="AJ1818" s="189"/>
      <c r="AK1818" s="173"/>
      <c r="AL1818" s="317"/>
      <c r="AM1818" s="175" t="s">
        <v>67</v>
      </c>
      <c r="AQ1818" s="131"/>
      <c r="AV1818" s="390"/>
      <c r="AW1818" s="153">
        <f t="shared" ca="1" si="33"/>
        <v>21</v>
      </c>
    </row>
    <row r="1819" spans="1:49" ht="45" customHeight="1" x14ac:dyDescent="0.2">
      <c r="A1819" s="245">
        <v>41914</v>
      </c>
      <c r="B1819" s="183" t="s">
        <v>198</v>
      </c>
      <c r="C1819" s="136" t="s">
        <v>5079</v>
      </c>
      <c r="D1819" s="131" t="s">
        <v>5080</v>
      </c>
      <c r="E1819" s="175" t="s">
        <v>71</v>
      </c>
      <c r="F1819" s="153" t="s">
        <v>180</v>
      </c>
      <c r="G1819" s="131" t="s">
        <v>181</v>
      </c>
      <c r="H1819" s="175" t="s">
        <v>3615</v>
      </c>
      <c r="I1819" s="183" t="s">
        <v>5081</v>
      </c>
      <c r="J1819" s="173">
        <v>1</v>
      </c>
      <c r="K1819" s="326"/>
      <c r="L1819" s="339">
        <v>1</v>
      </c>
      <c r="M1819" s="183">
        <v>1523</v>
      </c>
      <c r="N1819" s="153">
        <v>2005</v>
      </c>
      <c r="P1819" s="163"/>
      <c r="R1819" s="153">
        <v>2000</v>
      </c>
      <c r="S1819" s="183" t="s">
        <v>288</v>
      </c>
      <c r="T1819" s="184" t="s">
        <v>1116</v>
      </c>
      <c r="U1819" s="189"/>
      <c r="V1819" s="125"/>
      <c r="W1819" s="255" t="s">
        <v>70</v>
      </c>
      <c r="X1819" s="216" t="s">
        <v>64</v>
      </c>
      <c r="Y1819" s="216" t="s">
        <v>76</v>
      </c>
      <c r="Z1819" s="129" t="s">
        <v>66</v>
      </c>
      <c r="AA1819" s="214"/>
      <c r="AB1819" s="215"/>
      <c r="AC1819" s="215"/>
      <c r="AD1819" s="153"/>
      <c r="AI1819" s="173"/>
      <c r="AJ1819" s="189"/>
      <c r="AK1819" s="173"/>
      <c r="AL1819" s="317"/>
      <c r="AQ1819" s="131"/>
      <c r="AU1819" s="317"/>
      <c r="AV1819" s="390"/>
      <c r="AW1819" s="153">
        <f t="shared" ca="1" si="33"/>
        <v>21</v>
      </c>
    </row>
    <row r="1820" spans="1:49" ht="45" customHeight="1" outlineLevel="1" x14ac:dyDescent="0.2">
      <c r="A1820" s="245"/>
      <c r="B1820" s="183" t="s">
        <v>55</v>
      </c>
      <c r="C1820" s="136" t="s">
        <v>5082</v>
      </c>
      <c r="D1820" s="131" t="s">
        <v>5083</v>
      </c>
      <c r="E1820" s="175" t="s">
        <v>91</v>
      </c>
      <c r="F1820" s="153" t="s">
        <v>698</v>
      </c>
      <c r="G1820" s="131" t="s">
        <v>699</v>
      </c>
      <c r="H1820" s="175" t="s">
        <v>76</v>
      </c>
      <c r="I1820" s="183" t="s">
        <v>5084</v>
      </c>
      <c r="J1820" s="173">
        <v>1</v>
      </c>
      <c r="K1820" s="327"/>
      <c r="L1820" s="339">
        <v>1</v>
      </c>
      <c r="M1820" s="183">
        <v>1524</v>
      </c>
      <c r="N1820" s="153">
        <v>2005</v>
      </c>
      <c r="P1820" s="163"/>
      <c r="R1820" s="153">
        <v>2000</v>
      </c>
      <c r="S1820" s="183" t="s">
        <v>243</v>
      </c>
      <c r="T1820" s="184"/>
      <c r="U1820" s="189"/>
      <c r="V1820" s="125"/>
      <c r="W1820" s="352" t="s">
        <v>70</v>
      </c>
      <c r="X1820" s="216" t="s">
        <v>64</v>
      </c>
      <c r="Y1820" s="216" t="s">
        <v>76</v>
      </c>
      <c r="Z1820" s="129"/>
      <c r="AA1820" s="214"/>
      <c r="AB1820" s="215"/>
      <c r="AC1820" s="215"/>
      <c r="AD1820" s="153"/>
      <c r="AI1820" s="173"/>
      <c r="AJ1820" s="216">
        <v>42488</v>
      </c>
      <c r="AK1820" s="173">
        <v>2010</v>
      </c>
      <c r="AL1820" s="317" t="s">
        <v>5085</v>
      </c>
      <c r="AQ1820" s="131"/>
      <c r="AU1820" s="317"/>
      <c r="AV1820" s="390"/>
      <c r="AW1820" s="153">
        <f t="shared" ca="1" si="33"/>
        <v>21</v>
      </c>
    </row>
    <row r="1821" spans="1:49" ht="45" customHeight="1" x14ac:dyDescent="0.2">
      <c r="A1821" s="245"/>
      <c r="B1821" s="183" t="s">
        <v>198</v>
      </c>
      <c r="C1821" s="136" t="s">
        <v>5086</v>
      </c>
      <c r="D1821" s="166" t="s">
        <v>5087</v>
      </c>
      <c r="E1821" s="175" t="s">
        <v>1055</v>
      </c>
      <c r="F1821" s="153" t="s">
        <v>2103</v>
      </c>
      <c r="G1821" s="131" t="s">
        <v>2104</v>
      </c>
      <c r="H1821" s="175" t="s">
        <v>65</v>
      </c>
      <c r="I1821" s="183" t="s">
        <v>5088</v>
      </c>
      <c r="J1821" s="173">
        <v>1</v>
      </c>
      <c r="K1821" s="327"/>
      <c r="L1821" s="339">
        <v>1</v>
      </c>
      <c r="M1821" s="183">
        <v>1525</v>
      </c>
      <c r="N1821" s="153">
        <v>2005</v>
      </c>
      <c r="P1821" s="163"/>
      <c r="R1821" s="153">
        <v>2000</v>
      </c>
      <c r="S1821" s="183" t="s">
        <v>288</v>
      </c>
      <c r="T1821" s="184"/>
      <c r="U1821" s="189"/>
      <c r="V1821" s="125"/>
      <c r="W1821" s="255" t="s">
        <v>70</v>
      </c>
      <c r="X1821" s="216" t="s">
        <v>64</v>
      </c>
      <c r="Y1821" s="216" t="s">
        <v>65</v>
      </c>
      <c r="Z1821" s="129"/>
      <c r="AA1821" s="214"/>
      <c r="AB1821" s="215"/>
      <c r="AC1821" s="215"/>
      <c r="AD1821" s="153"/>
      <c r="AI1821" s="173"/>
      <c r="AJ1821" s="189"/>
      <c r="AK1821" s="173"/>
      <c r="AL1821" s="317"/>
      <c r="AQ1821" s="131"/>
      <c r="AU1821" s="317"/>
      <c r="AV1821" s="390"/>
      <c r="AW1821" s="153">
        <f t="shared" ca="1" si="33"/>
        <v>21</v>
      </c>
    </row>
    <row r="1822" spans="1:49" ht="45" customHeight="1" x14ac:dyDescent="0.2">
      <c r="A1822" s="245"/>
      <c r="B1822" s="183" t="s">
        <v>55</v>
      </c>
      <c r="C1822" s="136" t="s">
        <v>5089</v>
      </c>
      <c r="D1822" s="131" t="s">
        <v>5090</v>
      </c>
      <c r="E1822" s="175" t="s">
        <v>91</v>
      </c>
      <c r="F1822" s="153" t="s">
        <v>92</v>
      </c>
      <c r="G1822" s="131" t="s">
        <v>93</v>
      </c>
      <c r="H1822" s="175" t="s">
        <v>65</v>
      </c>
      <c r="I1822" s="183" t="s">
        <v>5091</v>
      </c>
      <c r="J1822" s="173">
        <v>1</v>
      </c>
      <c r="K1822" s="327"/>
      <c r="L1822" s="339">
        <v>1</v>
      </c>
      <c r="M1822" s="183">
        <v>1526</v>
      </c>
      <c r="N1822" s="153">
        <v>2005</v>
      </c>
      <c r="P1822" s="163"/>
      <c r="R1822" s="153">
        <v>2000</v>
      </c>
      <c r="S1822" s="183" t="s">
        <v>243</v>
      </c>
      <c r="T1822" s="184"/>
      <c r="U1822" s="189"/>
      <c r="V1822" s="125"/>
      <c r="W1822" s="352" t="s">
        <v>70</v>
      </c>
      <c r="X1822" s="216" t="s">
        <v>64</v>
      </c>
      <c r="Y1822" s="216" t="s">
        <v>65</v>
      </c>
      <c r="Z1822" s="129" t="s">
        <v>890</v>
      </c>
      <c r="AA1822" s="214"/>
      <c r="AB1822" s="215"/>
      <c r="AC1822" s="215"/>
      <c r="AD1822" s="153"/>
      <c r="AI1822" s="173"/>
      <c r="AJ1822" s="216">
        <v>42341</v>
      </c>
      <c r="AK1822" s="173">
        <v>2010</v>
      </c>
      <c r="AL1822" s="367"/>
      <c r="AM1822" s="175" t="s">
        <v>67</v>
      </c>
      <c r="AQ1822" s="131"/>
      <c r="AV1822" s="390"/>
      <c r="AW1822" s="153">
        <f t="shared" ca="1" si="33"/>
        <v>21</v>
      </c>
    </row>
    <row r="1823" spans="1:49" ht="45" customHeight="1" x14ac:dyDescent="0.2">
      <c r="A1823" s="307">
        <v>45329</v>
      </c>
      <c r="B1823" s="183" t="s">
        <v>55</v>
      </c>
      <c r="C1823" s="141" t="s">
        <v>5092</v>
      </c>
      <c r="D1823" s="155" t="s">
        <v>5093</v>
      </c>
      <c r="E1823" s="175" t="s">
        <v>91</v>
      </c>
      <c r="F1823" s="153" t="s">
        <v>187</v>
      </c>
      <c r="G1823" s="131" t="s">
        <v>906</v>
      </c>
      <c r="H1823" s="175" t="s">
        <v>76</v>
      </c>
      <c r="I1823" s="183" t="s">
        <v>5094</v>
      </c>
      <c r="J1823" s="173">
        <v>1</v>
      </c>
      <c r="K1823" s="331"/>
      <c r="L1823" s="339">
        <v>1</v>
      </c>
      <c r="M1823" s="183">
        <v>1527</v>
      </c>
      <c r="N1823" s="153">
        <v>2005</v>
      </c>
      <c r="O1823" s="216">
        <v>38239</v>
      </c>
      <c r="P1823" s="163" t="s">
        <v>5095</v>
      </c>
      <c r="Q1823" s="216">
        <v>38672</v>
      </c>
      <c r="R1823" s="153">
        <v>2000</v>
      </c>
      <c r="S1823" s="183" t="s">
        <v>243</v>
      </c>
      <c r="T1823" s="184" t="s">
        <v>1116</v>
      </c>
      <c r="U1823" s="216">
        <v>45324</v>
      </c>
      <c r="V1823" s="125"/>
      <c r="W1823" s="352" t="s">
        <v>70</v>
      </c>
      <c r="X1823" s="216" t="s">
        <v>64</v>
      </c>
      <c r="Y1823" s="216" t="s">
        <v>76</v>
      </c>
      <c r="Z1823" s="129"/>
      <c r="AA1823" s="224"/>
      <c r="AB1823" s="225"/>
      <c r="AC1823" s="225"/>
      <c r="AD1823" s="167"/>
      <c r="AE1823" s="227"/>
      <c r="AG1823" s="227"/>
      <c r="AH1823" s="227"/>
      <c r="AI1823" s="227"/>
      <c r="AJ1823" s="216">
        <v>45327</v>
      </c>
      <c r="AK1823" s="153">
        <v>2020</v>
      </c>
      <c r="AL1823" s="317" t="s">
        <v>7681</v>
      </c>
      <c r="AO1823" s="167"/>
      <c r="AP1823" s="167"/>
      <c r="AQ1823" s="155"/>
      <c r="AR1823" s="234"/>
      <c r="AS1823" s="167"/>
      <c r="AT1823" s="167"/>
      <c r="AU1823" s="322"/>
      <c r="AV1823" s="394"/>
      <c r="AW1823" s="153">
        <f t="shared" ref="AW1823:AW1886" ca="1" si="34">IF(N1823&lt;&gt;0,(YEAR( TODAY())-N1823),(""))</f>
        <v>21</v>
      </c>
    </row>
    <row r="1824" spans="1:49" ht="45" customHeight="1" outlineLevel="1" x14ac:dyDescent="0.2">
      <c r="A1824" s="245"/>
      <c r="B1824" s="183" t="s">
        <v>55</v>
      </c>
      <c r="D1824" s="131" t="s">
        <v>5096</v>
      </c>
      <c r="E1824" s="175" t="s">
        <v>71</v>
      </c>
      <c r="F1824" s="153" t="s">
        <v>180</v>
      </c>
      <c r="G1824" s="131" t="s">
        <v>181</v>
      </c>
      <c r="H1824" s="175" t="s">
        <v>59</v>
      </c>
      <c r="I1824" s="183" t="s">
        <v>5097</v>
      </c>
      <c r="J1824" s="173">
        <v>1</v>
      </c>
      <c r="K1824" s="326" t="s">
        <v>61</v>
      </c>
      <c r="L1824" s="339">
        <v>1</v>
      </c>
      <c r="M1824" s="183">
        <v>1528</v>
      </c>
      <c r="N1824" s="153">
        <v>2005</v>
      </c>
      <c r="P1824" s="163"/>
      <c r="R1824" s="153">
        <v>2000</v>
      </c>
      <c r="S1824" s="183" t="s">
        <v>62</v>
      </c>
      <c r="T1824" s="184"/>
      <c r="U1824" s="189"/>
      <c r="V1824" s="125"/>
      <c r="W1824" s="352" t="s">
        <v>5098</v>
      </c>
      <c r="X1824" s="216" t="s">
        <v>64</v>
      </c>
      <c r="Y1824" s="216" t="s">
        <v>65</v>
      </c>
      <c r="Z1824" s="129" t="s">
        <v>66</v>
      </c>
      <c r="AA1824" s="214">
        <v>41731</v>
      </c>
      <c r="AB1824" s="215">
        <v>41731</v>
      </c>
      <c r="AC1824" s="215">
        <v>41731</v>
      </c>
      <c r="AD1824" s="153"/>
      <c r="AE1824" s="173" t="s">
        <v>5099</v>
      </c>
      <c r="AF1824" s="173" t="s">
        <v>5100</v>
      </c>
      <c r="AG1824" s="173">
        <v>2014</v>
      </c>
      <c r="AH1824" s="173">
        <v>2010</v>
      </c>
      <c r="AI1824" s="173"/>
      <c r="AJ1824" s="189"/>
      <c r="AK1824" s="173"/>
      <c r="AL1824" s="317" t="s">
        <v>5101</v>
      </c>
      <c r="AM1824" s="175" t="s">
        <v>67</v>
      </c>
      <c r="AO1824" s="153" t="s">
        <v>81</v>
      </c>
      <c r="AQ1824" s="131"/>
      <c r="AU1824" s="317"/>
      <c r="AV1824" s="390"/>
      <c r="AW1824" s="153">
        <f t="shared" ca="1" si="34"/>
        <v>21</v>
      </c>
    </row>
    <row r="1825" spans="1:49" ht="45" customHeight="1" outlineLevel="1" x14ac:dyDescent="0.2">
      <c r="A1825" s="245">
        <v>44494</v>
      </c>
      <c r="B1825" s="183" t="s">
        <v>198</v>
      </c>
      <c r="C1825" s="140" t="s">
        <v>5102</v>
      </c>
      <c r="D1825" s="131" t="s">
        <v>5103</v>
      </c>
      <c r="E1825" s="175" t="s">
        <v>56</v>
      </c>
      <c r="F1825" s="153" t="s">
        <v>57</v>
      </c>
      <c r="G1825" s="131" t="s">
        <v>5104</v>
      </c>
      <c r="H1825" s="175" t="s">
        <v>503</v>
      </c>
      <c r="I1825" s="183" t="s">
        <v>5105</v>
      </c>
      <c r="J1825" s="173">
        <v>1</v>
      </c>
      <c r="K1825" s="326"/>
      <c r="L1825" s="339">
        <v>1</v>
      </c>
      <c r="M1825" s="183">
        <v>1529</v>
      </c>
      <c r="N1825" s="153">
        <v>2006</v>
      </c>
      <c r="P1825" s="163"/>
      <c r="R1825" s="153">
        <v>2000</v>
      </c>
      <c r="S1825" s="183" t="s">
        <v>288</v>
      </c>
      <c r="T1825" s="184" t="s">
        <v>982</v>
      </c>
      <c r="U1825" s="189"/>
      <c r="V1825" s="125"/>
      <c r="W1825" s="255" t="s">
        <v>70</v>
      </c>
      <c r="X1825" s="216" t="s">
        <v>499</v>
      </c>
      <c r="Y1825" s="216" t="s">
        <v>506</v>
      </c>
      <c r="Z1825" s="129"/>
      <c r="AA1825" s="214"/>
      <c r="AB1825" s="215"/>
      <c r="AC1825" s="215"/>
      <c r="AD1825" s="153"/>
      <c r="AI1825" s="173"/>
      <c r="AJ1825" s="189"/>
      <c r="AK1825" s="173"/>
      <c r="AL1825" s="317"/>
      <c r="AQ1825" s="131"/>
      <c r="AU1825" s="317"/>
      <c r="AV1825" s="390"/>
      <c r="AW1825" s="153">
        <f t="shared" ca="1" si="34"/>
        <v>20</v>
      </c>
    </row>
    <row r="1826" spans="1:49" ht="45" customHeight="1" outlineLevel="1" x14ac:dyDescent="0.2">
      <c r="A1826" s="245"/>
      <c r="B1826" s="183" t="s">
        <v>55</v>
      </c>
      <c r="C1826" s="136" t="s">
        <v>1322</v>
      </c>
      <c r="D1826" s="131" t="s">
        <v>5106</v>
      </c>
      <c r="E1826" s="175" t="s">
        <v>91</v>
      </c>
      <c r="F1826" s="153" t="s">
        <v>92</v>
      </c>
      <c r="G1826" s="131" t="s">
        <v>1642</v>
      </c>
      <c r="H1826" s="175" t="s">
        <v>503</v>
      </c>
      <c r="I1826" s="185" t="s">
        <v>5107</v>
      </c>
      <c r="J1826" s="173">
        <v>1</v>
      </c>
      <c r="K1826" s="327"/>
      <c r="L1826" s="339">
        <v>1</v>
      </c>
      <c r="M1826" s="183">
        <v>1530</v>
      </c>
      <c r="N1826" s="153">
        <v>2006</v>
      </c>
      <c r="P1826" s="163"/>
      <c r="R1826" s="153">
        <v>2000</v>
      </c>
      <c r="S1826" s="183" t="s">
        <v>243</v>
      </c>
      <c r="T1826" s="184"/>
      <c r="U1826" s="189"/>
      <c r="V1826" s="125"/>
      <c r="W1826" s="352" t="s">
        <v>70</v>
      </c>
      <c r="X1826" s="216" t="s">
        <v>499</v>
      </c>
      <c r="Y1826" s="216" t="s">
        <v>506</v>
      </c>
      <c r="Z1826" s="129"/>
      <c r="AA1826" s="214"/>
      <c r="AB1826" s="215"/>
      <c r="AC1826" s="215"/>
      <c r="AD1826" s="153"/>
      <c r="AI1826" s="173"/>
      <c r="AJ1826" s="237">
        <v>41878</v>
      </c>
      <c r="AK1826" s="173">
        <v>2010</v>
      </c>
      <c r="AL1826" s="317"/>
      <c r="AQ1826" s="131"/>
      <c r="AU1826" s="317"/>
      <c r="AV1826" s="390"/>
      <c r="AW1826" s="153">
        <f t="shared" ca="1" si="34"/>
        <v>20</v>
      </c>
    </row>
    <row r="1827" spans="1:49" ht="45" customHeight="1" outlineLevel="1" x14ac:dyDescent="0.2">
      <c r="A1827" s="245">
        <v>41400</v>
      </c>
      <c r="B1827" s="183" t="s">
        <v>198</v>
      </c>
      <c r="C1827" s="136" t="s">
        <v>5108</v>
      </c>
      <c r="D1827" s="131" t="s">
        <v>5109</v>
      </c>
      <c r="E1827" s="175" t="s">
        <v>91</v>
      </c>
      <c r="F1827" s="153" t="s">
        <v>92</v>
      </c>
      <c r="G1827" s="131" t="s">
        <v>1642</v>
      </c>
      <c r="H1827" s="175" t="s">
        <v>3615</v>
      </c>
      <c r="I1827" s="183" t="s">
        <v>5110</v>
      </c>
      <c r="J1827" s="173">
        <v>1</v>
      </c>
      <c r="K1827" s="326"/>
      <c r="L1827" s="339">
        <v>1</v>
      </c>
      <c r="M1827" s="183">
        <v>1531</v>
      </c>
      <c r="N1827" s="153">
        <v>2006</v>
      </c>
      <c r="P1827" s="163"/>
      <c r="R1827" s="153">
        <v>2000</v>
      </c>
      <c r="S1827" s="183" t="s">
        <v>288</v>
      </c>
      <c r="T1827" s="184"/>
      <c r="U1827" s="189"/>
      <c r="V1827" s="125"/>
      <c r="W1827" s="255" t="s">
        <v>70</v>
      </c>
      <c r="X1827" s="216" t="s">
        <v>64</v>
      </c>
      <c r="Y1827" s="216" t="s">
        <v>76</v>
      </c>
      <c r="Z1827" s="129" t="s">
        <v>66</v>
      </c>
      <c r="AA1827" s="214"/>
      <c r="AB1827" s="215"/>
      <c r="AC1827" s="215"/>
      <c r="AD1827" s="153"/>
      <c r="AI1827" s="173"/>
      <c r="AJ1827" s="189"/>
      <c r="AK1827" s="173"/>
      <c r="AL1827" s="317"/>
      <c r="AQ1827" s="131"/>
      <c r="AU1827" s="317"/>
      <c r="AV1827" s="390"/>
      <c r="AW1827" s="153">
        <f t="shared" ca="1" si="34"/>
        <v>20</v>
      </c>
    </row>
    <row r="1828" spans="1:49" ht="45" customHeight="1" outlineLevel="1" x14ac:dyDescent="0.2">
      <c r="A1828" s="245"/>
      <c r="B1828" s="183" t="s">
        <v>55</v>
      </c>
      <c r="C1828" s="136" t="s">
        <v>5111</v>
      </c>
      <c r="E1828" s="175" t="s">
        <v>91</v>
      </c>
      <c r="F1828" s="153" t="s">
        <v>92</v>
      </c>
      <c r="G1828" s="131" t="s">
        <v>93</v>
      </c>
      <c r="H1828" s="175" t="s">
        <v>65</v>
      </c>
      <c r="I1828" s="183" t="s">
        <v>5112</v>
      </c>
      <c r="J1828" s="173">
        <v>1</v>
      </c>
      <c r="K1828" s="326"/>
      <c r="L1828" s="339">
        <v>1</v>
      </c>
      <c r="M1828" s="183">
        <v>1532</v>
      </c>
      <c r="N1828" s="153">
        <v>2006</v>
      </c>
      <c r="P1828" s="163"/>
      <c r="R1828" s="153">
        <v>2000</v>
      </c>
      <c r="S1828" s="183" t="s">
        <v>243</v>
      </c>
      <c r="T1828" s="184"/>
      <c r="U1828" s="189"/>
      <c r="V1828" s="125"/>
      <c r="W1828" s="352" t="s">
        <v>70</v>
      </c>
      <c r="X1828" s="216" t="s">
        <v>64</v>
      </c>
      <c r="Y1828" s="216" t="s">
        <v>65</v>
      </c>
      <c r="Z1828" s="129"/>
      <c r="AA1828" s="214"/>
      <c r="AB1828" s="215"/>
      <c r="AC1828" s="215"/>
      <c r="AD1828" s="216"/>
      <c r="AI1828" s="173"/>
      <c r="AJ1828" s="237">
        <v>40598</v>
      </c>
      <c r="AK1828" s="173">
        <v>2010</v>
      </c>
      <c r="AL1828" s="317"/>
      <c r="AQ1828" s="131"/>
      <c r="AV1828" s="390"/>
      <c r="AW1828" s="153">
        <f t="shared" ca="1" si="34"/>
        <v>20</v>
      </c>
    </row>
    <row r="1829" spans="1:49" ht="45" customHeight="1" outlineLevel="1" x14ac:dyDescent="0.2">
      <c r="A1829" s="245"/>
      <c r="B1829" s="183" t="s">
        <v>198</v>
      </c>
      <c r="C1829" s="136" t="s">
        <v>5113</v>
      </c>
      <c r="D1829" s="166" t="s">
        <v>5114</v>
      </c>
      <c r="E1829" s="175" t="s">
        <v>91</v>
      </c>
      <c r="F1829" s="153" t="s">
        <v>92</v>
      </c>
      <c r="G1829" s="131" t="s">
        <v>822</v>
      </c>
      <c r="H1829" s="175" t="s">
        <v>3615</v>
      </c>
      <c r="I1829" s="183" t="s">
        <v>5115</v>
      </c>
      <c r="J1829" s="173">
        <v>1</v>
      </c>
      <c r="K1829" s="326"/>
      <c r="L1829" s="339">
        <v>1</v>
      </c>
      <c r="M1829" s="183">
        <v>1533</v>
      </c>
      <c r="N1829" s="153">
        <v>2006</v>
      </c>
      <c r="P1829" s="163"/>
      <c r="R1829" s="153">
        <v>2000</v>
      </c>
      <c r="S1829" s="183" t="s">
        <v>288</v>
      </c>
      <c r="T1829" s="184"/>
      <c r="U1829" s="189"/>
      <c r="V1829" s="125"/>
      <c r="W1829" s="255" t="s">
        <v>70</v>
      </c>
      <c r="X1829" s="216" t="s">
        <v>64</v>
      </c>
      <c r="Y1829" s="216" t="s">
        <v>76</v>
      </c>
      <c r="Z1829" s="129" t="s">
        <v>66</v>
      </c>
      <c r="AA1829" s="214"/>
      <c r="AB1829" s="215"/>
      <c r="AC1829" s="215"/>
      <c r="AD1829" s="216"/>
      <c r="AI1829" s="173"/>
      <c r="AJ1829" s="189"/>
      <c r="AK1829" s="173"/>
      <c r="AL1829" s="317"/>
      <c r="AQ1829" s="131"/>
      <c r="AU1829" s="317"/>
      <c r="AV1829" s="390"/>
      <c r="AW1829" s="153">
        <f t="shared" ca="1" si="34"/>
        <v>20</v>
      </c>
    </row>
    <row r="1830" spans="1:49" ht="45" customHeight="1" outlineLevel="1" x14ac:dyDescent="0.2">
      <c r="A1830" s="245"/>
      <c r="B1830" s="183" t="s">
        <v>55</v>
      </c>
      <c r="C1830" s="136" t="s">
        <v>5116</v>
      </c>
      <c r="E1830" s="175" t="s">
        <v>91</v>
      </c>
      <c r="F1830" s="153" t="s">
        <v>187</v>
      </c>
      <c r="G1830" s="131" t="s">
        <v>2515</v>
      </c>
      <c r="H1830" s="175" t="s">
        <v>65</v>
      </c>
      <c r="I1830" s="183" t="s">
        <v>5117</v>
      </c>
      <c r="J1830" s="173">
        <v>1</v>
      </c>
      <c r="K1830" s="326"/>
      <c r="L1830" s="339">
        <v>1</v>
      </c>
      <c r="M1830" s="183">
        <v>1534</v>
      </c>
      <c r="N1830" s="153">
        <v>2006</v>
      </c>
      <c r="P1830" s="163"/>
      <c r="R1830" s="153">
        <v>2000</v>
      </c>
      <c r="S1830" s="183" t="s">
        <v>243</v>
      </c>
      <c r="T1830" s="184"/>
      <c r="U1830" s="189"/>
      <c r="V1830" s="125"/>
      <c r="W1830" s="352" t="s">
        <v>70</v>
      </c>
      <c r="X1830" s="216" t="s">
        <v>64</v>
      </c>
      <c r="Y1830" s="216" t="s">
        <v>65</v>
      </c>
      <c r="Z1830" s="129"/>
      <c r="AG1830" s="233"/>
      <c r="AH1830" s="233"/>
      <c r="AI1830" s="173"/>
      <c r="AJ1830" s="237">
        <v>40338</v>
      </c>
      <c r="AK1830" s="173">
        <v>2010</v>
      </c>
      <c r="AL1830" s="369"/>
      <c r="AQ1830" s="131"/>
      <c r="AU1830" s="317"/>
      <c r="AV1830" s="390"/>
      <c r="AW1830" s="153">
        <f t="shared" ca="1" si="34"/>
        <v>20</v>
      </c>
    </row>
    <row r="1831" spans="1:49" ht="45" customHeight="1" outlineLevel="1" x14ac:dyDescent="0.2">
      <c r="A1831" s="245">
        <v>45239</v>
      </c>
      <c r="B1831" s="183" t="s">
        <v>198</v>
      </c>
      <c r="C1831" s="136" t="s">
        <v>8095</v>
      </c>
      <c r="D1831" s="156" t="s">
        <v>8096</v>
      </c>
      <c r="E1831" s="175" t="s">
        <v>1055</v>
      </c>
      <c r="F1831" s="153" t="s">
        <v>2044</v>
      </c>
      <c r="G1831" s="131" t="s">
        <v>3696</v>
      </c>
      <c r="H1831" s="175" t="s">
        <v>503</v>
      </c>
      <c r="I1831" s="183" t="s">
        <v>5118</v>
      </c>
      <c r="J1831" s="173">
        <v>1</v>
      </c>
      <c r="K1831" s="326" t="s">
        <v>61</v>
      </c>
      <c r="L1831" s="339">
        <v>1</v>
      </c>
      <c r="M1831" s="183">
        <v>1535</v>
      </c>
      <c r="N1831" s="153">
        <v>2006</v>
      </c>
      <c r="O1831" s="216">
        <v>38897</v>
      </c>
      <c r="P1831" s="163" t="s">
        <v>5119</v>
      </c>
      <c r="Q1831" s="216">
        <v>38901</v>
      </c>
      <c r="R1831" s="153">
        <v>2000</v>
      </c>
      <c r="S1831" s="183" t="s">
        <v>203</v>
      </c>
      <c r="T1831" s="184"/>
      <c r="U1831" s="189"/>
      <c r="V1831" s="125"/>
      <c r="W1831" s="255" t="s">
        <v>5120</v>
      </c>
      <c r="X1831" s="216" t="s">
        <v>499</v>
      </c>
      <c r="Y1831" s="216" t="s">
        <v>506</v>
      </c>
      <c r="Z1831" s="129"/>
      <c r="AA1831" s="174">
        <v>42515</v>
      </c>
      <c r="AE1831" s="173">
        <v>2010</v>
      </c>
      <c r="AF1831" s="173">
        <v>64</v>
      </c>
      <c r="AG1831" s="173">
        <v>2016</v>
      </c>
      <c r="AH1831" s="173">
        <v>2010</v>
      </c>
      <c r="AI1831" s="173"/>
      <c r="AJ1831" s="189"/>
      <c r="AK1831" s="173"/>
      <c r="AL1831" s="129" t="s">
        <v>5121</v>
      </c>
      <c r="AQ1831" s="131"/>
      <c r="AU1831" s="317"/>
      <c r="AV1831" s="390"/>
      <c r="AW1831" s="153">
        <f t="shared" ca="1" si="34"/>
        <v>20</v>
      </c>
    </row>
    <row r="1832" spans="1:49" ht="45" customHeight="1" outlineLevel="1" x14ac:dyDescent="0.2">
      <c r="A1832" s="245"/>
      <c r="B1832" s="183" t="s">
        <v>55</v>
      </c>
      <c r="D1832" s="131" t="s">
        <v>5122</v>
      </c>
      <c r="E1832" s="175" t="s">
        <v>1055</v>
      </c>
      <c r="F1832" s="153" t="s">
        <v>1983</v>
      </c>
      <c r="G1832" s="131" t="s">
        <v>4829</v>
      </c>
      <c r="H1832" s="175" t="s">
        <v>292</v>
      </c>
      <c r="I1832" s="183" t="s">
        <v>5123</v>
      </c>
      <c r="J1832" s="173">
        <v>1</v>
      </c>
      <c r="K1832" s="326" t="s">
        <v>61</v>
      </c>
      <c r="L1832" s="339">
        <v>1</v>
      </c>
      <c r="M1832" s="183">
        <v>1536</v>
      </c>
      <c r="N1832" s="153">
        <v>2006</v>
      </c>
      <c r="P1832" s="163"/>
      <c r="R1832" s="153">
        <v>2000</v>
      </c>
      <c r="S1832" s="183" t="s">
        <v>62</v>
      </c>
      <c r="T1832" s="184"/>
      <c r="U1832" s="189"/>
      <c r="V1832" s="125"/>
      <c r="W1832" s="354" t="s">
        <v>5124</v>
      </c>
      <c r="X1832" s="216" t="s">
        <v>64</v>
      </c>
      <c r="Y1832" s="216" t="s">
        <v>292</v>
      </c>
      <c r="Z1832" s="129"/>
      <c r="AA1832" s="214">
        <v>41884</v>
      </c>
      <c r="AB1832" s="215">
        <v>41884</v>
      </c>
      <c r="AC1832" s="215"/>
      <c r="AD1832" s="153"/>
      <c r="AE1832" s="173">
        <v>2009</v>
      </c>
      <c r="AF1832" s="173">
        <v>62</v>
      </c>
      <c r="AG1832" s="173">
        <v>2014</v>
      </c>
      <c r="AH1832" s="173">
        <v>2010</v>
      </c>
      <c r="AI1832" s="173"/>
      <c r="AJ1832" s="189"/>
      <c r="AK1832" s="173"/>
      <c r="AL1832" s="129"/>
      <c r="AM1832" s="175" t="s">
        <v>61</v>
      </c>
      <c r="AN1832" s="153" t="s">
        <v>81</v>
      </c>
      <c r="AO1832" s="153" t="s">
        <v>61</v>
      </c>
      <c r="AP1832" s="153" t="s">
        <v>81</v>
      </c>
      <c r="AQ1832" s="131" t="s">
        <v>81</v>
      </c>
      <c r="AR1832" s="175" t="s">
        <v>112</v>
      </c>
      <c r="AS1832" s="153" t="s">
        <v>112</v>
      </c>
      <c r="AU1832" s="317" t="s">
        <v>5125</v>
      </c>
      <c r="AV1832" s="390"/>
      <c r="AW1832" s="153">
        <f t="shared" ca="1" si="34"/>
        <v>20</v>
      </c>
    </row>
    <row r="1833" spans="1:49" ht="45" customHeight="1" outlineLevel="1" x14ac:dyDescent="0.2">
      <c r="A1833" s="245"/>
      <c r="B1833" s="183" t="s">
        <v>198</v>
      </c>
      <c r="C1833" s="136" t="s">
        <v>5086</v>
      </c>
      <c r="D1833" s="156" t="s">
        <v>5126</v>
      </c>
      <c r="E1833" s="175" t="s">
        <v>1055</v>
      </c>
      <c r="F1833" s="153" t="s">
        <v>2103</v>
      </c>
      <c r="G1833" s="131" t="s">
        <v>2104</v>
      </c>
      <c r="H1833" s="175" t="s">
        <v>379</v>
      </c>
      <c r="I1833" s="183" t="s">
        <v>5127</v>
      </c>
      <c r="J1833" s="173">
        <v>1</v>
      </c>
      <c r="L1833" s="339">
        <v>1</v>
      </c>
      <c r="M1833" s="183">
        <v>1537</v>
      </c>
      <c r="N1833" s="153">
        <v>2006</v>
      </c>
      <c r="P1833" s="163"/>
      <c r="R1833" s="153">
        <v>2000</v>
      </c>
      <c r="S1833" s="183" t="s">
        <v>288</v>
      </c>
      <c r="T1833" s="184"/>
      <c r="U1833" s="189"/>
      <c r="V1833" s="125"/>
      <c r="W1833" s="255" t="s">
        <v>70</v>
      </c>
      <c r="X1833" s="216" t="s">
        <v>99</v>
      </c>
      <c r="Y1833" s="216" t="s">
        <v>382</v>
      </c>
      <c r="Z1833" s="129"/>
      <c r="AI1833" s="173"/>
      <c r="AJ1833" s="189"/>
      <c r="AK1833" s="173"/>
      <c r="AL1833" s="317"/>
      <c r="AQ1833" s="131"/>
      <c r="AU1833" s="317"/>
      <c r="AV1833" s="390"/>
      <c r="AW1833" s="153">
        <f t="shared" ca="1" si="34"/>
        <v>20</v>
      </c>
    </row>
    <row r="1834" spans="1:49" ht="45" customHeight="1" x14ac:dyDescent="0.2">
      <c r="A1834" s="245"/>
      <c r="B1834" s="183" t="s">
        <v>55</v>
      </c>
      <c r="C1834" s="136" t="s">
        <v>5128</v>
      </c>
      <c r="D1834" s="131" t="s">
        <v>5129</v>
      </c>
      <c r="E1834" s="175" t="s">
        <v>91</v>
      </c>
      <c r="F1834" s="153" t="s">
        <v>92</v>
      </c>
      <c r="G1834" s="131" t="s">
        <v>93</v>
      </c>
      <c r="H1834" s="175" t="s">
        <v>65</v>
      </c>
      <c r="I1834" s="183" t="s">
        <v>5130</v>
      </c>
      <c r="J1834" s="173">
        <v>1</v>
      </c>
      <c r="K1834" s="326"/>
      <c r="L1834" s="339">
        <v>1</v>
      </c>
      <c r="M1834" s="183">
        <v>1538</v>
      </c>
      <c r="N1834" s="153">
        <v>2006</v>
      </c>
      <c r="P1834" s="163"/>
      <c r="R1834" s="153">
        <v>2000</v>
      </c>
      <c r="S1834" s="183" t="s">
        <v>243</v>
      </c>
      <c r="T1834" s="184"/>
      <c r="U1834" s="238">
        <v>42003</v>
      </c>
      <c r="V1834" s="345"/>
      <c r="W1834" s="352" t="s">
        <v>70</v>
      </c>
      <c r="X1834" s="216" t="s">
        <v>64</v>
      </c>
      <c r="Y1834" s="216" t="s">
        <v>65</v>
      </c>
      <c r="Z1834" s="129"/>
      <c r="AA1834" s="214"/>
      <c r="AB1834" s="215"/>
      <c r="AC1834" s="215"/>
      <c r="AD1834" s="153"/>
      <c r="AI1834" s="173"/>
      <c r="AJ1834" s="216">
        <v>42003</v>
      </c>
      <c r="AK1834" s="173">
        <v>2010</v>
      </c>
      <c r="AL1834" s="317"/>
      <c r="AQ1834" s="131"/>
      <c r="AV1834" s="390"/>
      <c r="AW1834" s="153">
        <f t="shared" ca="1" si="34"/>
        <v>20</v>
      </c>
    </row>
    <row r="1835" spans="1:49" ht="45" customHeight="1" x14ac:dyDescent="0.2">
      <c r="A1835" s="245"/>
      <c r="B1835" s="183" t="s">
        <v>55</v>
      </c>
      <c r="C1835" s="136" t="s">
        <v>5131</v>
      </c>
      <c r="D1835" s="131" t="s">
        <v>5132</v>
      </c>
      <c r="E1835" s="175" t="s">
        <v>91</v>
      </c>
      <c r="F1835" s="153" t="s">
        <v>92</v>
      </c>
      <c r="G1835" s="131" t="s">
        <v>5133</v>
      </c>
      <c r="H1835" s="175" t="s">
        <v>65</v>
      </c>
      <c r="I1835" s="183" t="s">
        <v>5134</v>
      </c>
      <c r="J1835" s="173">
        <v>1</v>
      </c>
      <c r="K1835" s="327"/>
      <c r="L1835" s="339">
        <v>1</v>
      </c>
      <c r="M1835" s="183">
        <v>1539</v>
      </c>
      <c r="N1835" s="153">
        <v>2007</v>
      </c>
      <c r="P1835" s="163"/>
      <c r="R1835" s="153">
        <v>2000</v>
      </c>
      <c r="S1835" s="183" t="s">
        <v>243</v>
      </c>
      <c r="T1835" s="184"/>
      <c r="V1835" s="125"/>
      <c r="W1835" s="256"/>
      <c r="X1835" s="216" t="s">
        <v>499</v>
      </c>
      <c r="Y1835" s="216" t="s">
        <v>496</v>
      </c>
      <c r="Z1835" s="129"/>
      <c r="AA1835" s="214"/>
      <c r="AB1835" s="215"/>
      <c r="AC1835" s="215"/>
      <c r="AD1835" s="216"/>
      <c r="AI1835" s="173"/>
      <c r="AJ1835" s="216">
        <v>44400</v>
      </c>
      <c r="AK1835" s="173">
        <v>2020</v>
      </c>
      <c r="AL1835" s="317"/>
      <c r="AQ1835" s="131"/>
      <c r="AU1835" s="317"/>
      <c r="AV1835" s="390"/>
      <c r="AW1835" s="153">
        <f t="shared" ca="1" si="34"/>
        <v>19</v>
      </c>
    </row>
    <row r="1836" spans="1:49" ht="45" customHeight="1" outlineLevel="1" x14ac:dyDescent="0.2">
      <c r="A1836" s="245">
        <v>45722</v>
      </c>
      <c r="B1836" s="183" t="s">
        <v>1714</v>
      </c>
      <c r="C1836" s="136" t="s">
        <v>5135</v>
      </c>
      <c r="D1836" s="131" t="s">
        <v>5136</v>
      </c>
      <c r="E1836" s="175" t="s">
        <v>71</v>
      </c>
      <c r="F1836" s="153" t="s">
        <v>351</v>
      </c>
      <c r="G1836" s="131" t="s">
        <v>955</v>
      </c>
      <c r="H1836" s="175" t="s">
        <v>379</v>
      </c>
      <c r="I1836" s="183" t="s">
        <v>5137</v>
      </c>
      <c r="J1836" s="173">
        <v>1</v>
      </c>
      <c r="K1836" s="327" t="s">
        <v>2047</v>
      </c>
      <c r="L1836" s="339">
        <v>1</v>
      </c>
      <c r="M1836" s="183">
        <v>1540</v>
      </c>
      <c r="N1836" s="153">
        <v>2007</v>
      </c>
      <c r="P1836" s="163"/>
      <c r="R1836" s="153">
        <v>2000</v>
      </c>
      <c r="S1836" s="183" t="s">
        <v>2048</v>
      </c>
      <c r="T1836" s="184"/>
      <c r="U1836" s="189"/>
      <c r="V1836" s="422">
        <v>40711</v>
      </c>
      <c r="W1836" s="352" t="s">
        <v>5138</v>
      </c>
      <c r="X1836" s="216" t="s">
        <v>99</v>
      </c>
      <c r="Y1836" s="216" t="s">
        <v>382</v>
      </c>
      <c r="Z1836" s="129"/>
      <c r="AA1836" s="214"/>
      <c r="AB1836" s="215"/>
      <c r="AC1836" s="215"/>
      <c r="AD1836" s="153"/>
      <c r="AE1836" s="173">
        <v>2026</v>
      </c>
      <c r="AF1836" s="173">
        <v>112</v>
      </c>
      <c r="AI1836" s="173"/>
      <c r="AJ1836" s="189"/>
      <c r="AK1836" s="173"/>
      <c r="AL1836" s="317"/>
      <c r="AM1836" s="175" t="s">
        <v>67</v>
      </c>
      <c r="AO1836" s="153" t="s">
        <v>67</v>
      </c>
      <c r="AQ1836" s="131"/>
      <c r="AU1836" s="317"/>
      <c r="AV1836" s="390"/>
      <c r="AW1836" s="153">
        <f t="shared" ca="1" si="34"/>
        <v>19</v>
      </c>
    </row>
    <row r="1837" spans="1:49" ht="45" customHeight="1" outlineLevel="1" x14ac:dyDescent="0.2">
      <c r="A1837" s="245">
        <v>44599</v>
      </c>
      <c r="B1837" s="183" t="s">
        <v>55</v>
      </c>
      <c r="C1837" s="136" t="s">
        <v>8113</v>
      </c>
      <c r="D1837" s="156" t="s">
        <v>8112</v>
      </c>
      <c r="E1837" s="175" t="s">
        <v>71</v>
      </c>
      <c r="F1837" s="153" t="s">
        <v>180</v>
      </c>
      <c r="G1837" s="131" t="s">
        <v>2911</v>
      </c>
      <c r="H1837" s="175" t="s">
        <v>3615</v>
      </c>
      <c r="I1837" s="183" t="s">
        <v>8083</v>
      </c>
      <c r="J1837" s="173">
        <v>1</v>
      </c>
      <c r="K1837" s="327" t="s">
        <v>61</v>
      </c>
      <c r="L1837" s="339">
        <v>1</v>
      </c>
      <c r="M1837" s="183">
        <v>1541</v>
      </c>
      <c r="N1837" s="153">
        <v>2007</v>
      </c>
      <c r="O1837" s="216">
        <v>39095</v>
      </c>
      <c r="P1837" s="163" t="s">
        <v>5139</v>
      </c>
      <c r="Q1837" s="216">
        <v>39309</v>
      </c>
      <c r="R1837" s="153">
        <v>2000</v>
      </c>
      <c r="S1837" s="183" t="s">
        <v>62</v>
      </c>
      <c r="T1837" s="184" t="s">
        <v>982</v>
      </c>
      <c r="U1837" s="189"/>
      <c r="V1837" s="422">
        <v>45967</v>
      </c>
      <c r="W1837" s="352" t="s">
        <v>8156</v>
      </c>
      <c r="X1837" s="216" t="s">
        <v>64</v>
      </c>
      <c r="Y1837" s="216" t="s">
        <v>76</v>
      </c>
      <c r="Z1837" s="129" t="s">
        <v>66</v>
      </c>
      <c r="AA1837" s="214"/>
      <c r="AB1837" s="215"/>
      <c r="AC1837" s="215"/>
      <c r="AD1837" s="153"/>
      <c r="AE1837" s="173">
        <v>2025</v>
      </c>
      <c r="AF1837" s="173">
        <v>111</v>
      </c>
      <c r="AG1837" s="173">
        <v>2026</v>
      </c>
      <c r="AH1837" s="173">
        <v>2020</v>
      </c>
      <c r="AI1837" s="173"/>
      <c r="AJ1837" s="189"/>
      <c r="AK1837" s="173"/>
      <c r="AL1837" s="317"/>
      <c r="AN1837" s="153" t="s">
        <v>81</v>
      </c>
      <c r="AP1837" s="153" t="s">
        <v>81</v>
      </c>
      <c r="AQ1837" s="131" t="s">
        <v>81</v>
      </c>
      <c r="AU1837" s="317"/>
      <c r="AV1837" s="390"/>
      <c r="AW1837" s="153">
        <f t="shared" ca="1" si="34"/>
        <v>19</v>
      </c>
    </row>
    <row r="1838" spans="1:49" ht="45" customHeight="1" outlineLevel="1" x14ac:dyDescent="0.2">
      <c r="A1838" s="245"/>
      <c r="B1838" s="183" t="s">
        <v>55</v>
      </c>
      <c r="D1838" s="131" t="s">
        <v>5140</v>
      </c>
      <c r="E1838" s="175" t="s">
        <v>1055</v>
      </c>
      <c r="F1838" s="153" t="s">
        <v>2044</v>
      </c>
      <c r="G1838" s="131" t="s">
        <v>3315</v>
      </c>
      <c r="H1838" s="175" t="s">
        <v>292</v>
      </c>
      <c r="I1838" s="183" t="s">
        <v>5141</v>
      </c>
      <c r="J1838" s="173">
        <v>1</v>
      </c>
      <c r="K1838" s="326" t="s">
        <v>61</v>
      </c>
      <c r="L1838" s="339">
        <v>1</v>
      </c>
      <c r="M1838" s="183">
        <v>1542</v>
      </c>
      <c r="N1838" s="153">
        <v>2007</v>
      </c>
      <c r="P1838" s="163"/>
      <c r="R1838" s="153">
        <v>2000</v>
      </c>
      <c r="S1838" s="183" t="s">
        <v>62</v>
      </c>
      <c r="T1838" s="184"/>
      <c r="U1838" s="189"/>
      <c r="V1838" s="125"/>
      <c r="W1838" s="352" t="s">
        <v>5142</v>
      </c>
      <c r="X1838" s="216" t="s">
        <v>64</v>
      </c>
      <c r="Y1838" s="216" t="s">
        <v>292</v>
      </c>
      <c r="Z1838" s="129"/>
      <c r="AA1838" s="214">
        <v>41333</v>
      </c>
      <c r="AB1838" s="215">
        <v>41333</v>
      </c>
      <c r="AC1838" s="215"/>
      <c r="AD1838" s="216"/>
      <c r="AE1838" s="173">
        <v>2010</v>
      </c>
      <c r="AF1838" s="173">
        <v>66</v>
      </c>
      <c r="AG1838" s="173">
        <v>2013</v>
      </c>
      <c r="AH1838" s="173">
        <v>2010</v>
      </c>
      <c r="AI1838" s="173"/>
      <c r="AJ1838" s="189"/>
      <c r="AK1838" s="173"/>
      <c r="AL1838" s="369"/>
      <c r="AM1838" s="175" t="s">
        <v>61</v>
      </c>
      <c r="AN1838" s="153" t="s">
        <v>81</v>
      </c>
      <c r="AO1838" s="153" t="s">
        <v>61</v>
      </c>
      <c r="AP1838" s="153" t="s">
        <v>81</v>
      </c>
      <c r="AQ1838" s="392" t="s">
        <v>81</v>
      </c>
      <c r="AR1838" s="175" t="s">
        <v>81</v>
      </c>
      <c r="AT1838" s="153">
        <v>2022</v>
      </c>
      <c r="AU1838" s="131" t="s">
        <v>7825</v>
      </c>
      <c r="AW1838" s="153">
        <f t="shared" ca="1" si="34"/>
        <v>19</v>
      </c>
    </row>
    <row r="1839" spans="1:49" ht="45" customHeight="1" x14ac:dyDescent="0.2">
      <c r="A1839" s="245">
        <v>45901</v>
      </c>
      <c r="B1839" s="183" t="s">
        <v>978</v>
      </c>
      <c r="C1839" s="136" t="s">
        <v>5143</v>
      </c>
      <c r="D1839" s="131" t="s">
        <v>5144</v>
      </c>
      <c r="E1839" s="175" t="s">
        <v>71</v>
      </c>
      <c r="F1839" s="153" t="s">
        <v>180</v>
      </c>
      <c r="G1839" s="131" t="s">
        <v>181</v>
      </c>
      <c r="H1839" s="175" t="s">
        <v>96</v>
      </c>
      <c r="I1839" s="183" t="s">
        <v>5145</v>
      </c>
      <c r="J1839" s="173">
        <v>1</v>
      </c>
      <c r="K1839" s="327"/>
      <c r="L1839" s="339">
        <v>1</v>
      </c>
      <c r="M1839" s="183">
        <v>1543</v>
      </c>
      <c r="N1839" s="153">
        <v>2007</v>
      </c>
      <c r="P1839" s="163"/>
      <c r="R1839" s="153">
        <v>2000</v>
      </c>
      <c r="S1839" s="183" t="s">
        <v>288</v>
      </c>
      <c r="T1839" s="184" t="s">
        <v>982</v>
      </c>
      <c r="U1839" s="189"/>
      <c r="V1839" s="125"/>
      <c r="W1839" s="255" t="s">
        <v>70</v>
      </c>
      <c r="X1839" s="216" t="s">
        <v>99</v>
      </c>
      <c r="Y1839" s="216" t="s">
        <v>221</v>
      </c>
      <c r="Z1839" s="129"/>
      <c r="AA1839" s="214"/>
      <c r="AB1839" s="215"/>
      <c r="AC1839" s="215"/>
      <c r="AD1839" s="153"/>
      <c r="AG1839" s="233"/>
      <c r="AH1839" s="233"/>
      <c r="AI1839" s="173" t="s">
        <v>5146</v>
      </c>
      <c r="AJ1839" s="189"/>
      <c r="AK1839" s="173"/>
      <c r="AQ1839" s="131"/>
      <c r="AU1839" s="317"/>
      <c r="AV1839" s="390"/>
      <c r="AW1839" s="153">
        <f t="shared" ca="1" si="34"/>
        <v>19</v>
      </c>
    </row>
    <row r="1840" spans="1:49" ht="45" customHeight="1" outlineLevel="1" x14ac:dyDescent="0.2">
      <c r="A1840" s="245"/>
      <c r="B1840" s="183" t="s">
        <v>55</v>
      </c>
      <c r="C1840" s="136" t="s">
        <v>5147</v>
      </c>
      <c r="D1840" s="131" t="s">
        <v>5148</v>
      </c>
      <c r="E1840" s="175" t="s">
        <v>91</v>
      </c>
      <c r="F1840" s="153" t="s">
        <v>92</v>
      </c>
      <c r="G1840" s="131" t="s">
        <v>786</v>
      </c>
      <c r="H1840" s="175" t="s">
        <v>496</v>
      </c>
      <c r="I1840" s="183" t="s">
        <v>5149</v>
      </c>
      <c r="J1840" s="173">
        <v>1</v>
      </c>
      <c r="K1840" s="327"/>
      <c r="L1840" s="339">
        <v>1</v>
      </c>
      <c r="M1840" s="183">
        <v>1544</v>
      </c>
      <c r="N1840" s="153">
        <v>2007</v>
      </c>
      <c r="P1840" s="163"/>
      <c r="R1840" s="153">
        <v>2000</v>
      </c>
      <c r="S1840" s="183" t="s">
        <v>243</v>
      </c>
      <c r="T1840" s="184"/>
      <c r="U1840" s="189">
        <v>42443</v>
      </c>
      <c r="V1840" s="125"/>
      <c r="W1840" s="352" t="s">
        <v>70</v>
      </c>
      <c r="X1840" s="216" t="s">
        <v>64</v>
      </c>
      <c r="Y1840" s="216" t="s">
        <v>496</v>
      </c>
      <c r="Z1840" s="129"/>
      <c r="AA1840" s="214"/>
      <c r="AB1840" s="215"/>
      <c r="AC1840" s="215"/>
      <c r="AD1840" s="153"/>
      <c r="AG1840" s="233"/>
      <c r="AH1840" s="233"/>
      <c r="AI1840" s="173"/>
      <c r="AJ1840" s="216">
        <v>42443</v>
      </c>
      <c r="AK1840" s="173">
        <v>2010</v>
      </c>
      <c r="AL1840" s="367" t="s">
        <v>5150</v>
      </c>
      <c r="AQ1840" s="131"/>
      <c r="AU1840" s="317"/>
      <c r="AV1840" s="390"/>
      <c r="AW1840" s="153">
        <f t="shared" ca="1" si="34"/>
        <v>19</v>
      </c>
    </row>
    <row r="1841" spans="1:49" ht="45" customHeight="1" x14ac:dyDescent="0.2">
      <c r="A1841" s="245">
        <v>43860</v>
      </c>
      <c r="B1841" s="183" t="s">
        <v>198</v>
      </c>
      <c r="C1841" s="136" t="s">
        <v>5151</v>
      </c>
      <c r="D1841" s="166" t="s">
        <v>5152</v>
      </c>
      <c r="E1841" s="175" t="s">
        <v>91</v>
      </c>
      <c r="F1841" s="153" t="s">
        <v>92</v>
      </c>
      <c r="G1841" s="131" t="s">
        <v>93</v>
      </c>
      <c r="H1841" s="175" t="s">
        <v>96</v>
      </c>
      <c r="I1841" s="183" t="s">
        <v>5153</v>
      </c>
      <c r="J1841" s="173">
        <v>1</v>
      </c>
      <c r="K1841" s="327" t="s">
        <v>2047</v>
      </c>
      <c r="L1841" s="339">
        <v>1</v>
      </c>
      <c r="M1841" s="183">
        <v>1545</v>
      </c>
      <c r="N1841" s="153">
        <v>2007</v>
      </c>
      <c r="P1841" s="163"/>
      <c r="R1841" s="153">
        <v>2000</v>
      </c>
      <c r="S1841" s="183" t="s">
        <v>2048</v>
      </c>
      <c r="T1841" s="184"/>
      <c r="U1841" s="189"/>
      <c r="V1841" s="422">
        <v>41957</v>
      </c>
      <c r="W1841" s="352" t="s">
        <v>5154</v>
      </c>
      <c r="X1841" s="216" t="s">
        <v>99</v>
      </c>
      <c r="Y1841" s="216" t="s">
        <v>221</v>
      </c>
      <c r="Z1841" s="129"/>
      <c r="AA1841" s="214"/>
      <c r="AB1841" s="215" t="s">
        <v>215</v>
      </c>
      <c r="AC1841" s="215" t="s">
        <v>215</v>
      </c>
      <c r="AD1841" s="153"/>
      <c r="AE1841" s="173">
        <v>2014</v>
      </c>
      <c r="AF1841" s="173">
        <v>77</v>
      </c>
      <c r="AG1841" s="233"/>
      <c r="AH1841" s="233"/>
      <c r="AI1841" s="173"/>
      <c r="AJ1841" s="189"/>
      <c r="AK1841" s="173"/>
      <c r="AM1841" s="175" t="s">
        <v>67</v>
      </c>
      <c r="AO1841" s="153" t="s">
        <v>67</v>
      </c>
      <c r="AQ1841" s="131"/>
      <c r="AV1841" s="390"/>
      <c r="AW1841" s="153">
        <f t="shared" ca="1" si="34"/>
        <v>19</v>
      </c>
    </row>
    <row r="1842" spans="1:49" ht="45" customHeight="1" x14ac:dyDescent="0.2">
      <c r="A1842" s="245"/>
      <c r="B1842" s="183" t="s">
        <v>55</v>
      </c>
      <c r="C1842" s="136" t="s">
        <v>5155</v>
      </c>
      <c r="D1842" s="131" t="s">
        <v>5156</v>
      </c>
      <c r="E1842" s="175" t="s">
        <v>91</v>
      </c>
      <c r="F1842" s="153" t="s">
        <v>92</v>
      </c>
      <c r="G1842" s="131" t="s">
        <v>93</v>
      </c>
      <c r="H1842" s="175" t="s">
        <v>65</v>
      </c>
      <c r="I1842" s="183" t="s">
        <v>5157</v>
      </c>
      <c r="J1842" s="173">
        <v>1</v>
      </c>
      <c r="L1842" s="339">
        <v>1</v>
      </c>
      <c r="M1842" s="183">
        <v>1546</v>
      </c>
      <c r="N1842" s="153">
        <v>2007</v>
      </c>
      <c r="P1842" s="163"/>
      <c r="R1842" s="153">
        <v>2000</v>
      </c>
      <c r="S1842" s="183" t="s">
        <v>243</v>
      </c>
      <c r="T1842" s="184"/>
      <c r="U1842" s="189">
        <v>43509</v>
      </c>
      <c r="V1842" s="125"/>
      <c r="W1842" s="352" t="s">
        <v>70</v>
      </c>
      <c r="X1842" s="216" t="s">
        <v>64</v>
      </c>
      <c r="Y1842" s="216" t="s">
        <v>65</v>
      </c>
      <c r="Z1842" s="129"/>
      <c r="AJ1842" s="216">
        <v>43509</v>
      </c>
      <c r="AK1842" s="173">
        <v>2010</v>
      </c>
      <c r="AL1842" s="131"/>
      <c r="AQ1842" s="131"/>
      <c r="AV1842" s="392"/>
      <c r="AW1842" s="153">
        <f t="shared" ca="1" si="34"/>
        <v>19</v>
      </c>
    </row>
    <row r="1843" spans="1:49" ht="45" customHeight="1" x14ac:dyDescent="0.2">
      <c r="A1843" s="245"/>
      <c r="B1843" s="183" t="s">
        <v>198</v>
      </c>
      <c r="C1843" s="136" t="s">
        <v>5158</v>
      </c>
      <c r="D1843" s="166" t="s">
        <v>5159</v>
      </c>
      <c r="E1843" s="175" t="s">
        <v>71</v>
      </c>
      <c r="F1843" s="153" t="s">
        <v>180</v>
      </c>
      <c r="G1843" s="131" t="s">
        <v>181</v>
      </c>
      <c r="H1843" s="175" t="s">
        <v>292</v>
      </c>
      <c r="I1843" s="183" t="s">
        <v>5160</v>
      </c>
      <c r="J1843" s="173">
        <v>1</v>
      </c>
      <c r="K1843" s="326"/>
      <c r="L1843" s="339">
        <v>1</v>
      </c>
      <c r="M1843" s="183">
        <v>1547</v>
      </c>
      <c r="N1843" s="153">
        <v>2007</v>
      </c>
      <c r="P1843" s="163"/>
      <c r="R1843" s="153">
        <v>2000</v>
      </c>
      <c r="S1843" s="183" t="s">
        <v>288</v>
      </c>
      <c r="T1843" s="184"/>
      <c r="U1843" s="189"/>
      <c r="V1843" s="125"/>
      <c r="W1843" s="255" t="s">
        <v>70</v>
      </c>
      <c r="X1843" s="216" t="s">
        <v>64</v>
      </c>
      <c r="Y1843" s="216" t="s">
        <v>292</v>
      </c>
      <c r="Z1843" s="129"/>
      <c r="AA1843" s="214"/>
      <c r="AB1843" s="215"/>
      <c r="AC1843" s="215"/>
      <c r="AD1843" s="216"/>
      <c r="AG1843" s="233"/>
      <c r="AH1843" s="233"/>
      <c r="AI1843" s="173"/>
      <c r="AJ1843" s="189"/>
      <c r="AK1843" s="173"/>
      <c r="AL1843" s="317"/>
      <c r="AQ1843" s="131"/>
      <c r="AU1843" s="317"/>
      <c r="AV1843" s="390"/>
      <c r="AW1843" s="153">
        <f t="shared" ca="1" si="34"/>
        <v>19</v>
      </c>
    </row>
    <row r="1844" spans="1:49" ht="45" customHeight="1" x14ac:dyDescent="0.2">
      <c r="A1844" s="245"/>
      <c r="B1844" s="183" t="s">
        <v>55</v>
      </c>
      <c r="C1844" s="136" t="s">
        <v>5161</v>
      </c>
      <c r="D1844" s="131" t="s">
        <v>5162</v>
      </c>
      <c r="E1844" s="175" t="s">
        <v>56</v>
      </c>
      <c r="F1844" s="153" t="s">
        <v>559</v>
      </c>
      <c r="G1844" s="131" t="s">
        <v>5163</v>
      </c>
      <c r="H1844" s="175" t="s">
        <v>59</v>
      </c>
      <c r="I1844" s="207" t="s">
        <v>5164</v>
      </c>
      <c r="J1844" s="173">
        <v>1</v>
      </c>
      <c r="K1844" s="326" t="s">
        <v>61</v>
      </c>
      <c r="L1844" s="339">
        <v>0</v>
      </c>
      <c r="M1844" s="183">
        <v>1548</v>
      </c>
      <c r="N1844" s="153">
        <v>2007</v>
      </c>
      <c r="P1844" s="163"/>
      <c r="R1844" s="153">
        <v>2000</v>
      </c>
      <c r="S1844" s="183" t="s">
        <v>62</v>
      </c>
      <c r="T1844" s="184"/>
      <c r="U1844" s="189"/>
      <c r="V1844" s="125"/>
      <c r="W1844" s="352" t="s">
        <v>5165</v>
      </c>
      <c r="X1844" s="216" t="s">
        <v>64</v>
      </c>
      <c r="Y1844" s="216" t="s">
        <v>65</v>
      </c>
      <c r="Z1844" s="129" t="s">
        <v>66</v>
      </c>
      <c r="AA1844" s="214"/>
      <c r="AB1844" s="215">
        <v>42268</v>
      </c>
      <c r="AC1844" s="215">
        <v>42268</v>
      </c>
      <c r="AD1844" s="153"/>
      <c r="AE1844" s="173">
        <v>2007</v>
      </c>
      <c r="AF1844" s="173">
        <v>55</v>
      </c>
      <c r="AG1844" s="173">
        <v>2015</v>
      </c>
      <c r="AH1844" s="173">
        <v>2010</v>
      </c>
      <c r="AI1844" s="173"/>
      <c r="AJ1844" s="189"/>
      <c r="AK1844" s="173"/>
      <c r="AL1844" s="368" t="s">
        <v>5166</v>
      </c>
      <c r="AM1844" s="175" t="s">
        <v>67</v>
      </c>
      <c r="AQ1844" s="131"/>
      <c r="AU1844" s="317"/>
      <c r="AV1844" s="390"/>
      <c r="AW1844" s="153">
        <f t="shared" ca="1" si="34"/>
        <v>19</v>
      </c>
    </row>
    <row r="1845" spans="1:49" ht="45" customHeight="1" x14ac:dyDescent="0.2">
      <c r="A1845" s="245"/>
      <c r="B1845" s="183" t="s">
        <v>55</v>
      </c>
      <c r="D1845" s="131" t="s">
        <v>5162</v>
      </c>
      <c r="E1845" s="175" t="s">
        <v>56</v>
      </c>
      <c r="F1845" s="153" t="s">
        <v>559</v>
      </c>
      <c r="G1845" s="131" t="s">
        <v>4387</v>
      </c>
      <c r="H1845" s="175" t="s">
        <v>65</v>
      </c>
      <c r="I1845" s="207" t="s">
        <v>5167</v>
      </c>
      <c r="J1845" s="173">
        <v>1</v>
      </c>
      <c r="K1845" s="326" t="s">
        <v>61</v>
      </c>
      <c r="L1845" s="339">
        <v>1</v>
      </c>
      <c r="M1845" s="183">
        <v>1548</v>
      </c>
      <c r="N1845" s="153">
        <v>2007</v>
      </c>
      <c r="P1845" s="163"/>
      <c r="R1845" s="153">
        <v>2000</v>
      </c>
      <c r="S1845" s="183" t="s">
        <v>62</v>
      </c>
      <c r="T1845" s="184"/>
      <c r="U1845" s="189"/>
      <c r="V1845" s="125"/>
      <c r="W1845" s="352" t="s">
        <v>5168</v>
      </c>
      <c r="X1845" s="216" t="s">
        <v>64</v>
      </c>
      <c r="Y1845" s="216" t="s">
        <v>65</v>
      </c>
      <c r="Z1845" s="129"/>
      <c r="AA1845" s="214">
        <v>42262</v>
      </c>
      <c r="AB1845" s="215">
        <v>42262</v>
      </c>
      <c r="AC1845" s="215">
        <v>42262</v>
      </c>
      <c r="AD1845" s="153"/>
      <c r="AE1845" s="173">
        <v>2007</v>
      </c>
      <c r="AF1845" s="173">
        <v>55</v>
      </c>
      <c r="AG1845" s="173">
        <v>2015</v>
      </c>
      <c r="AH1845" s="173">
        <v>2010</v>
      </c>
      <c r="AI1845" s="173"/>
      <c r="AJ1845" s="189"/>
      <c r="AK1845" s="173"/>
      <c r="AL1845" s="368" t="s">
        <v>5166</v>
      </c>
      <c r="AM1845" s="175" t="s">
        <v>67</v>
      </c>
      <c r="AO1845" s="153" t="s">
        <v>61</v>
      </c>
      <c r="AP1845" s="153" t="s">
        <v>81</v>
      </c>
      <c r="AQ1845" s="131" t="s">
        <v>81</v>
      </c>
      <c r="AU1845" s="317"/>
      <c r="AV1845" s="390"/>
      <c r="AW1845" s="153">
        <f t="shared" ca="1" si="34"/>
        <v>19</v>
      </c>
    </row>
    <row r="1846" spans="1:49" ht="45" customHeight="1" outlineLevel="1" x14ac:dyDescent="0.2">
      <c r="A1846" s="245"/>
      <c r="B1846" s="183" t="s">
        <v>55</v>
      </c>
      <c r="D1846" s="131" t="s">
        <v>5162</v>
      </c>
      <c r="E1846" s="175" t="s">
        <v>56</v>
      </c>
      <c r="F1846" s="153" t="s">
        <v>559</v>
      </c>
      <c r="G1846" s="131" t="s">
        <v>4387</v>
      </c>
      <c r="H1846" s="175" t="s">
        <v>65</v>
      </c>
      <c r="I1846" s="207" t="s">
        <v>5169</v>
      </c>
      <c r="J1846" s="173">
        <v>1</v>
      </c>
      <c r="K1846" s="326" t="s">
        <v>61</v>
      </c>
      <c r="L1846" s="339">
        <v>0</v>
      </c>
      <c r="M1846" s="183">
        <v>1548</v>
      </c>
      <c r="N1846" s="153">
        <v>2007</v>
      </c>
      <c r="P1846" s="163"/>
      <c r="R1846" s="153">
        <v>2000</v>
      </c>
      <c r="S1846" s="183" t="s">
        <v>62</v>
      </c>
      <c r="T1846" s="184"/>
      <c r="U1846" s="189"/>
      <c r="V1846" s="125"/>
      <c r="W1846" s="352" t="s">
        <v>5170</v>
      </c>
      <c r="X1846" s="216" t="s">
        <v>64</v>
      </c>
      <c r="Y1846" s="216" t="s">
        <v>65</v>
      </c>
      <c r="Z1846" s="129"/>
      <c r="AA1846" s="214">
        <v>42263</v>
      </c>
      <c r="AB1846" s="215">
        <v>42263</v>
      </c>
      <c r="AC1846" s="215">
        <v>42263</v>
      </c>
      <c r="AD1846" s="153"/>
      <c r="AE1846" s="173">
        <v>2007</v>
      </c>
      <c r="AF1846" s="173">
        <v>55</v>
      </c>
      <c r="AG1846" s="173">
        <v>2015</v>
      </c>
      <c r="AH1846" s="173">
        <v>2010</v>
      </c>
      <c r="AI1846" s="173"/>
      <c r="AJ1846" s="189"/>
      <c r="AK1846" s="173"/>
      <c r="AL1846" s="368" t="s">
        <v>5166</v>
      </c>
      <c r="AM1846" s="175" t="s">
        <v>67</v>
      </c>
      <c r="AO1846" s="153" t="s">
        <v>61</v>
      </c>
      <c r="AP1846" s="153" t="s">
        <v>112</v>
      </c>
      <c r="AQ1846" s="131" t="s">
        <v>81</v>
      </c>
      <c r="AU1846" s="317"/>
      <c r="AV1846" s="390"/>
      <c r="AW1846" s="153">
        <f t="shared" ca="1" si="34"/>
        <v>19</v>
      </c>
    </row>
    <row r="1847" spans="1:49" ht="45" customHeight="1" outlineLevel="1" x14ac:dyDescent="0.2">
      <c r="A1847" s="245"/>
      <c r="B1847" s="183" t="s">
        <v>55</v>
      </c>
      <c r="D1847" s="131" t="s">
        <v>5162</v>
      </c>
      <c r="E1847" s="175" t="s">
        <v>56</v>
      </c>
      <c r="F1847" s="153" t="s">
        <v>559</v>
      </c>
      <c r="G1847" s="131" t="s">
        <v>4387</v>
      </c>
      <c r="H1847" s="175" t="s">
        <v>59</v>
      </c>
      <c r="I1847" s="207" t="s">
        <v>5171</v>
      </c>
      <c r="J1847" s="173">
        <v>1</v>
      </c>
      <c r="K1847" s="326" t="s">
        <v>61</v>
      </c>
      <c r="L1847" s="339">
        <v>0</v>
      </c>
      <c r="M1847" s="183">
        <v>1548</v>
      </c>
      <c r="N1847" s="153">
        <v>2007</v>
      </c>
      <c r="P1847" s="163"/>
      <c r="R1847" s="153">
        <v>2000</v>
      </c>
      <c r="S1847" s="183" t="s">
        <v>62</v>
      </c>
      <c r="T1847" s="184"/>
      <c r="U1847" s="189"/>
      <c r="V1847" s="125"/>
      <c r="W1847" s="352" t="s">
        <v>5172</v>
      </c>
      <c r="X1847" s="216" t="s">
        <v>64</v>
      </c>
      <c r="Y1847" s="216" t="s">
        <v>65</v>
      </c>
      <c r="Z1847" s="129" t="s">
        <v>66</v>
      </c>
      <c r="AA1847" s="214"/>
      <c r="AB1847" s="215">
        <v>42263</v>
      </c>
      <c r="AC1847" s="215">
        <v>42263</v>
      </c>
      <c r="AD1847" s="153"/>
      <c r="AE1847" s="173">
        <v>2007</v>
      </c>
      <c r="AF1847" s="173">
        <v>55</v>
      </c>
      <c r="AG1847" s="173">
        <v>2015</v>
      </c>
      <c r="AH1847" s="173">
        <v>2010</v>
      </c>
      <c r="AI1847" s="173"/>
      <c r="AJ1847" s="189"/>
      <c r="AK1847" s="173"/>
      <c r="AL1847" s="368" t="s">
        <v>5166</v>
      </c>
      <c r="AM1847" s="175" t="s">
        <v>67</v>
      </c>
      <c r="AO1847" s="153" t="s">
        <v>61</v>
      </c>
      <c r="AP1847" s="153" t="s">
        <v>112</v>
      </c>
      <c r="AQ1847" s="131" t="s">
        <v>81</v>
      </c>
      <c r="AU1847" s="317"/>
      <c r="AV1847" s="390"/>
      <c r="AW1847" s="153">
        <f t="shared" ca="1" si="34"/>
        <v>19</v>
      </c>
    </row>
    <row r="1848" spans="1:49" ht="45" customHeight="1" outlineLevel="1" x14ac:dyDescent="0.2">
      <c r="A1848" s="245"/>
      <c r="B1848" s="183" t="s">
        <v>55</v>
      </c>
      <c r="D1848" s="131" t="s">
        <v>5162</v>
      </c>
      <c r="E1848" s="175" t="s">
        <v>56</v>
      </c>
      <c r="F1848" s="153" t="s">
        <v>559</v>
      </c>
      <c r="G1848" s="131" t="s">
        <v>4387</v>
      </c>
      <c r="H1848" s="175" t="s">
        <v>65</v>
      </c>
      <c r="I1848" s="207" t="s">
        <v>5173</v>
      </c>
      <c r="J1848" s="173">
        <v>1</v>
      </c>
      <c r="K1848" s="326" t="s">
        <v>61</v>
      </c>
      <c r="L1848" s="339">
        <v>0</v>
      </c>
      <c r="M1848" s="183">
        <v>1548</v>
      </c>
      <c r="N1848" s="153">
        <v>2007</v>
      </c>
      <c r="P1848" s="163"/>
      <c r="R1848" s="153">
        <v>2000</v>
      </c>
      <c r="S1848" s="183" t="s">
        <v>62</v>
      </c>
      <c r="T1848" s="184"/>
      <c r="U1848" s="189"/>
      <c r="V1848" s="125"/>
      <c r="W1848" s="352" t="s">
        <v>5174</v>
      </c>
      <c r="X1848" s="216" t="s">
        <v>64</v>
      </c>
      <c r="Y1848" s="216" t="s">
        <v>65</v>
      </c>
      <c r="Z1848" s="129"/>
      <c r="AA1848" s="214"/>
      <c r="AB1848" s="215">
        <v>42262</v>
      </c>
      <c r="AC1848" s="215">
        <v>42262</v>
      </c>
      <c r="AD1848" s="153"/>
      <c r="AE1848" s="173">
        <v>2007</v>
      </c>
      <c r="AF1848" s="173">
        <v>55</v>
      </c>
      <c r="AG1848" s="173">
        <v>2015</v>
      </c>
      <c r="AH1848" s="173">
        <v>2010</v>
      </c>
      <c r="AI1848" s="173"/>
      <c r="AJ1848" s="189"/>
      <c r="AK1848" s="173"/>
      <c r="AL1848" s="368" t="s">
        <v>5166</v>
      </c>
      <c r="AM1848" s="175" t="s">
        <v>67</v>
      </c>
      <c r="AO1848" s="153" t="s">
        <v>61</v>
      </c>
      <c r="AP1848" s="153" t="s">
        <v>81</v>
      </c>
      <c r="AQ1848" s="131" t="s">
        <v>81</v>
      </c>
      <c r="AU1848" s="317"/>
      <c r="AV1848" s="390"/>
      <c r="AW1848" s="153">
        <f t="shared" ca="1" si="34"/>
        <v>19</v>
      </c>
    </row>
    <row r="1849" spans="1:49" ht="45" customHeight="1" outlineLevel="1" x14ac:dyDescent="0.2">
      <c r="A1849" s="245"/>
      <c r="B1849" s="183" t="s">
        <v>55</v>
      </c>
      <c r="D1849" s="131" t="s">
        <v>5162</v>
      </c>
      <c r="E1849" s="175" t="s">
        <v>56</v>
      </c>
      <c r="F1849" s="153" t="s">
        <v>559</v>
      </c>
      <c r="G1849" s="131" t="s">
        <v>4387</v>
      </c>
      <c r="H1849" s="175" t="s">
        <v>65</v>
      </c>
      <c r="I1849" s="207" t="s">
        <v>5175</v>
      </c>
      <c r="J1849" s="173">
        <v>1</v>
      </c>
      <c r="K1849" s="326" t="s">
        <v>61</v>
      </c>
      <c r="L1849" s="339">
        <v>0</v>
      </c>
      <c r="M1849" s="183">
        <v>1548</v>
      </c>
      <c r="N1849" s="153">
        <v>2007</v>
      </c>
      <c r="P1849" s="163"/>
      <c r="R1849" s="153">
        <v>2000</v>
      </c>
      <c r="S1849" s="183" t="s">
        <v>62</v>
      </c>
      <c r="T1849" s="184"/>
      <c r="U1849" s="189"/>
      <c r="V1849" s="125"/>
      <c r="W1849" s="352" t="s">
        <v>5176</v>
      </c>
      <c r="X1849" s="216" t="s">
        <v>64</v>
      </c>
      <c r="Y1849" s="216" t="s">
        <v>65</v>
      </c>
      <c r="Z1849" s="129"/>
      <c r="AA1849" s="214"/>
      <c r="AB1849" s="215">
        <v>42263</v>
      </c>
      <c r="AC1849" s="215">
        <v>42263</v>
      </c>
      <c r="AD1849" s="153"/>
      <c r="AE1849" s="173">
        <v>2007</v>
      </c>
      <c r="AF1849" s="173">
        <v>55</v>
      </c>
      <c r="AG1849" s="173">
        <v>2015</v>
      </c>
      <c r="AH1849" s="173">
        <v>2010</v>
      </c>
      <c r="AI1849" s="173"/>
      <c r="AJ1849" s="189"/>
      <c r="AK1849" s="173"/>
      <c r="AL1849" s="368" t="s">
        <v>5166</v>
      </c>
      <c r="AM1849" s="175" t="s">
        <v>67</v>
      </c>
      <c r="AO1849" s="153" t="s">
        <v>61</v>
      </c>
      <c r="AP1849" s="153" t="s">
        <v>112</v>
      </c>
      <c r="AQ1849" s="131" t="s">
        <v>81</v>
      </c>
      <c r="AU1849" s="317"/>
      <c r="AV1849" s="390"/>
      <c r="AW1849" s="153">
        <f t="shared" ca="1" si="34"/>
        <v>19</v>
      </c>
    </row>
    <row r="1850" spans="1:49" ht="45" customHeight="1" outlineLevel="1" x14ac:dyDescent="0.2">
      <c r="A1850" s="245"/>
      <c r="B1850" s="183" t="s">
        <v>55</v>
      </c>
      <c r="D1850" s="131" t="s">
        <v>5162</v>
      </c>
      <c r="E1850" s="175" t="s">
        <v>56</v>
      </c>
      <c r="F1850" s="153" t="s">
        <v>559</v>
      </c>
      <c r="G1850" s="131" t="s">
        <v>4387</v>
      </c>
      <c r="H1850" s="175" t="s">
        <v>65</v>
      </c>
      <c r="I1850" s="207" t="s">
        <v>5177</v>
      </c>
      <c r="J1850" s="173">
        <v>1</v>
      </c>
      <c r="K1850" s="326" t="s">
        <v>61</v>
      </c>
      <c r="L1850" s="339">
        <v>0</v>
      </c>
      <c r="M1850" s="183">
        <v>1548</v>
      </c>
      <c r="N1850" s="153">
        <v>2007</v>
      </c>
      <c r="P1850" s="163"/>
      <c r="R1850" s="153">
        <v>2000</v>
      </c>
      <c r="S1850" s="183" t="s">
        <v>62</v>
      </c>
      <c r="T1850" s="184"/>
      <c r="U1850" s="189"/>
      <c r="V1850" s="125"/>
      <c r="W1850" s="352" t="s">
        <v>5178</v>
      </c>
      <c r="X1850" s="216" t="s">
        <v>64</v>
      </c>
      <c r="Y1850" s="216" t="s">
        <v>65</v>
      </c>
      <c r="Z1850" s="129"/>
      <c r="AA1850" s="214"/>
      <c r="AB1850" s="215">
        <v>42263</v>
      </c>
      <c r="AC1850" s="215">
        <v>42263</v>
      </c>
      <c r="AD1850" s="153"/>
      <c r="AE1850" s="173">
        <v>2007</v>
      </c>
      <c r="AF1850" s="173">
        <v>55</v>
      </c>
      <c r="AG1850" s="173">
        <v>2015</v>
      </c>
      <c r="AH1850" s="173">
        <v>2010</v>
      </c>
      <c r="AI1850" s="173"/>
      <c r="AJ1850" s="189"/>
      <c r="AK1850" s="173"/>
      <c r="AL1850" s="368" t="s">
        <v>5166</v>
      </c>
      <c r="AM1850" s="175" t="s">
        <v>67</v>
      </c>
      <c r="AO1850" s="153" t="s">
        <v>61</v>
      </c>
      <c r="AP1850" s="153" t="s">
        <v>112</v>
      </c>
      <c r="AQ1850" s="131" t="s">
        <v>81</v>
      </c>
      <c r="AU1850" s="317"/>
      <c r="AV1850" s="390"/>
      <c r="AW1850" s="153">
        <f t="shared" ca="1" si="34"/>
        <v>19</v>
      </c>
    </row>
    <row r="1851" spans="1:49" ht="45" customHeight="1" outlineLevel="1" x14ac:dyDescent="0.2">
      <c r="A1851" s="245"/>
      <c r="B1851" s="183" t="s">
        <v>55</v>
      </c>
      <c r="D1851" s="131" t="s">
        <v>5162</v>
      </c>
      <c r="E1851" s="175" t="s">
        <v>56</v>
      </c>
      <c r="F1851" s="153" t="s">
        <v>559</v>
      </c>
      <c r="G1851" s="131" t="s">
        <v>5179</v>
      </c>
      <c r="H1851" s="175" t="s">
        <v>65</v>
      </c>
      <c r="I1851" s="207" t="s">
        <v>5180</v>
      </c>
      <c r="J1851" s="173">
        <v>1</v>
      </c>
      <c r="K1851" s="326" t="s">
        <v>61</v>
      </c>
      <c r="L1851" s="339">
        <v>0</v>
      </c>
      <c r="M1851" s="183">
        <v>1548</v>
      </c>
      <c r="N1851" s="153">
        <v>2007</v>
      </c>
      <c r="P1851" s="163"/>
      <c r="R1851" s="153">
        <v>2000</v>
      </c>
      <c r="S1851" s="183" t="s">
        <v>62</v>
      </c>
      <c r="T1851" s="184"/>
      <c r="U1851" s="189"/>
      <c r="V1851" s="125"/>
      <c r="W1851" s="352" t="s">
        <v>5181</v>
      </c>
      <c r="X1851" s="216" t="s">
        <v>64</v>
      </c>
      <c r="Y1851" s="216" t="s">
        <v>65</v>
      </c>
      <c r="Z1851" s="129"/>
      <c r="AA1851" s="214"/>
      <c r="AB1851" s="215">
        <v>42261</v>
      </c>
      <c r="AC1851" s="215">
        <v>42261</v>
      </c>
      <c r="AD1851" s="153"/>
      <c r="AE1851" s="173">
        <v>2007</v>
      </c>
      <c r="AF1851" s="173">
        <v>55</v>
      </c>
      <c r="AG1851" s="173">
        <v>2015</v>
      </c>
      <c r="AH1851" s="173">
        <v>2010</v>
      </c>
      <c r="AI1851" s="173"/>
      <c r="AJ1851" s="189"/>
      <c r="AK1851" s="173"/>
      <c r="AL1851" s="368" t="s">
        <v>5166</v>
      </c>
      <c r="AM1851" s="175" t="s">
        <v>67</v>
      </c>
      <c r="AQ1851" s="131"/>
      <c r="AU1851" s="317"/>
      <c r="AV1851" s="390"/>
      <c r="AW1851" s="153">
        <f t="shared" ca="1" si="34"/>
        <v>19</v>
      </c>
    </row>
    <row r="1852" spans="1:49" ht="45" customHeight="1" outlineLevel="1" x14ac:dyDescent="0.2">
      <c r="A1852" s="245"/>
      <c r="B1852" s="183" t="s">
        <v>55</v>
      </c>
      <c r="D1852" s="131" t="s">
        <v>5162</v>
      </c>
      <c r="E1852" s="175" t="s">
        <v>56</v>
      </c>
      <c r="F1852" s="153" t="s">
        <v>559</v>
      </c>
      <c r="G1852" s="131" t="s">
        <v>3903</v>
      </c>
      <c r="H1852" s="175" t="s">
        <v>59</v>
      </c>
      <c r="I1852" s="207" t="s">
        <v>5182</v>
      </c>
      <c r="J1852" s="173">
        <v>1</v>
      </c>
      <c r="K1852" s="326" t="s">
        <v>61</v>
      </c>
      <c r="L1852" s="339">
        <v>0</v>
      </c>
      <c r="M1852" s="183">
        <v>1548</v>
      </c>
      <c r="N1852" s="153">
        <v>2007</v>
      </c>
      <c r="P1852" s="163"/>
      <c r="R1852" s="153">
        <v>2000</v>
      </c>
      <c r="S1852" s="183" t="s">
        <v>62</v>
      </c>
      <c r="T1852" s="184"/>
      <c r="U1852" s="189"/>
      <c r="V1852" s="125"/>
      <c r="W1852" s="352" t="s">
        <v>5183</v>
      </c>
      <c r="X1852" s="216" t="s">
        <v>64</v>
      </c>
      <c r="Y1852" s="216" t="s">
        <v>65</v>
      </c>
      <c r="Z1852" s="129" t="s">
        <v>66</v>
      </c>
      <c r="AA1852" s="214">
        <v>42261</v>
      </c>
      <c r="AB1852" s="215">
        <v>42261</v>
      </c>
      <c r="AC1852" s="215">
        <v>42261</v>
      </c>
      <c r="AD1852" s="153"/>
      <c r="AE1852" s="173">
        <v>2007</v>
      </c>
      <c r="AF1852" s="173">
        <v>55</v>
      </c>
      <c r="AG1852" s="173">
        <v>2015</v>
      </c>
      <c r="AH1852" s="173">
        <v>2010</v>
      </c>
      <c r="AI1852" s="173"/>
      <c r="AJ1852" s="189"/>
      <c r="AK1852" s="173"/>
      <c r="AL1852" s="368" t="s">
        <v>5166</v>
      </c>
      <c r="AM1852" s="175" t="s">
        <v>67</v>
      </c>
      <c r="AQ1852" s="131"/>
      <c r="AU1852" s="317"/>
      <c r="AV1852" s="390"/>
      <c r="AW1852" s="153">
        <f t="shared" ca="1" si="34"/>
        <v>19</v>
      </c>
    </row>
    <row r="1853" spans="1:49" ht="45" customHeight="1" x14ac:dyDescent="0.2">
      <c r="A1853" s="245"/>
      <c r="B1853" s="183" t="s">
        <v>55</v>
      </c>
      <c r="D1853" s="131" t="s">
        <v>5162</v>
      </c>
      <c r="E1853" s="175" t="s">
        <v>56</v>
      </c>
      <c r="F1853" s="153" t="s">
        <v>559</v>
      </c>
      <c r="G1853" s="131" t="s">
        <v>3903</v>
      </c>
      <c r="H1853" s="175" t="s">
        <v>65</v>
      </c>
      <c r="I1853" s="207" t="s">
        <v>5184</v>
      </c>
      <c r="J1853" s="173">
        <v>1</v>
      </c>
      <c r="K1853" s="326" t="s">
        <v>61</v>
      </c>
      <c r="L1853" s="339">
        <v>0</v>
      </c>
      <c r="M1853" s="183">
        <v>1548</v>
      </c>
      <c r="N1853" s="153">
        <v>2007</v>
      </c>
      <c r="P1853" s="163"/>
      <c r="R1853" s="153">
        <v>2000</v>
      </c>
      <c r="S1853" s="183" t="s">
        <v>62</v>
      </c>
      <c r="T1853" s="184"/>
      <c r="U1853" s="189"/>
      <c r="V1853" s="125"/>
      <c r="W1853" s="352" t="s">
        <v>5185</v>
      </c>
      <c r="X1853" s="216" t="s">
        <v>64</v>
      </c>
      <c r="Y1853" s="216" t="s">
        <v>65</v>
      </c>
      <c r="Z1853" s="129"/>
      <c r="AA1853" s="214"/>
      <c r="AB1853" s="215">
        <v>42262</v>
      </c>
      <c r="AC1853" s="215">
        <v>42262</v>
      </c>
      <c r="AD1853" s="153"/>
      <c r="AE1853" s="173">
        <v>2007</v>
      </c>
      <c r="AF1853" s="173">
        <v>55</v>
      </c>
      <c r="AG1853" s="173">
        <v>2015</v>
      </c>
      <c r="AH1853" s="173">
        <v>2010</v>
      </c>
      <c r="AI1853" s="173"/>
      <c r="AJ1853" s="189"/>
      <c r="AK1853" s="173"/>
      <c r="AL1853" s="368" t="s">
        <v>5166</v>
      </c>
      <c r="AM1853" s="175" t="s">
        <v>67</v>
      </c>
      <c r="AQ1853" s="131"/>
      <c r="AU1853" s="317"/>
      <c r="AV1853" s="390"/>
      <c r="AW1853" s="153">
        <f t="shared" ca="1" si="34"/>
        <v>19</v>
      </c>
    </row>
    <row r="1854" spans="1:49" ht="45" customHeight="1" outlineLevel="1" x14ac:dyDescent="0.2">
      <c r="A1854" s="245"/>
      <c r="B1854" s="183" t="s">
        <v>55</v>
      </c>
      <c r="D1854" s="131" t="s">
        <v>5162</v>
      </c>
      <c r="E1854" s="175" t="s">
        <v>56</v>
      </c>
      <c r="F1854" s="153" t="s">
        <v>559</v>
      </c>
      <c r="G1854" s="131" t="s">
        <v>3903</v>
      </c>
      <c r="H1854" s="175" t="s">
        <v>65</v>
      </c>
      <c r="I1854" s="207" t="s">
        <v>5186</v>
      </c>
      <c r="J1854" s="173">
        <v>1</v>
      </c>
      <c r="K1854" s="326" t="s">
        <v>61</v>
      </c>
      <c r="L1854" s="339">
        <v>0</v>
      </c>
      <c r="M1854" s="183">
        <v>1548</v>
      </c>
      <c r="N1854" s="153">
        <v>2007</v>
      </c>
      <c r="P1854" s="163"/>
      <c r="R1854" s="153">
        <v>2000</v>
      </c>
      <c r="S1854" s="183" t="s">
        <v>62</v>
      </c>
      <c r="T1854" s="184"/>
      <c r="U1854" s="189"/>
      <c r="V1854" s="125"/>
      <c r="W1854" s="352" t="s">
        <v>5187</v>
      </c>
      <c r="X1854" s="216" t="s">
        <v>64</v>
      </c>
      <c r="Y1854" s="216" t="s">
        <v>65</v>
      </c>
      <c r="Z1854" s="129"/>
      <c r="AA1854" s="214"/>
      <c r="AB1854" s="215">
        <v>42262</v>
      </c>
      <c r="AC1854" s="215">
        <v>42262</v>
      </c>
      <c r="AD1854" s="153"/>
      <c r="AE1854" s="173">
        <v>2007</v>
      </c>
      <c r="AF1854" s="173">
        <v>55</v>
      </c>
      <c r="AG1854" s="173">
        <v>2015</v>
      </c>
      <c r="AH1854" s="173">
        <v>2010</v>
      </c>
      <c r="AI1854" s="173"/>
      <c r="AJ1854" s="189"/>
      <c r="AK1854" s="173"/>
      <c r="AL1854" s="368" t="s">
        <v>5166</v>
      </c>
      <c r="AM1854" s="175" t="s">
        <v>67</v>
      </c>
      <c r="AQ1854" s="131"/>
      <c r="AU1854" s="317"/>
      <c r="AV1854" s="390"/>
      <c r="AW1854" s="153">
        <f t="shared" ca="1" si="34"/>
        <v>19</v>
      </c>
    </row>
    <row r="1855" spans="1:49" ht="45" customHeight="1" outlineLevel="1" x14ac:dyDescent="0.2">
      <c r="A1855" s="245"/>
      <c r="B1855" s="183" t="s">
        <v>55</v>
      </c>
      <c r="D1855" s="131" t="s">
        <v>5162</v>
      </c>
      <c r="E1855" s="175" t="s">
        <v>56</v>
      </c>
      <c r="F1855" s="153" t="s">
        <v>559</v>
      </c>
      <c r="G1855" s="131" t="s">
        <v>3903</v>
      </c>
      <c r="H1855" s="175" t="s">
        <v>65</v>
      </c>
      <c r="I1855" s="207" t="s">
        <v>5188</v>
      </c>
      <c r="J1855" s="173">
        <v>1</v>
      </c>
      <c r="K1855" s="326" t="s">
        <v>61</v>
      </c>
      <c r="L1855" s="339">
        <v>0</v>
      </c>
      <c r="M1855" s="183">
        <v>1548</v>
      </c>
      <c r="N1855" s="153">
        <v>2007</v>
      </c>
      <c r="P1855" s="163"/>
      <c r="R1855" s="153">
        <v>2000</v>
      </c>
      <c r="S1855" s="183" t="s">
        <v>62</v>
      </c>
      <c r="T1855" s="184"/>
      <c r="U1855" s="189"/>
      <c r="V1855" s="125"/>
      <c r="W1855" s="352" t="s">
        <v>5189</v>
      </c>
      <c r="X1855" s="216" t="s">
        <v>64</v>
      </c>
      <c r="Y1855" s="216" t="s">
        <v>65</v>
      </c>
      <c r="Z1855" s="129"/>
      <c r="AA1855" s="214"/>
      <c r="AB1855" s="215">
        <v>42262</v>
      </c>
      <c r="AC1855" s="215">
        <v>42262</v>
      </c>
      <c r="AD1855" s="153"/>
      <c r="AE1855" s="173">
        <v>2007</v>
      </c>
      <c r="AF1855" s="173">
        <v>55</v>
      </c>
      <c r="AG1855" s="173">
        <v>2015</v>
      </c>
      <c r="AH1855" s="173">
        <v>2010</v>
      </c>
      <c r="AI1855" s="173"/>
      <c r="AJ1855" s="189"/>
      <c r="AK1855" s="173"/>
      <c r="AL1855" s="368" t="s">
        <v>5166</v>
      </c>
      <c r="AM1855" s="175" t="s">
        <v>67</v>
      </c>
      <c r="AQ1855" s="131"/>
      <c r="AU1855" s="317"/>
      <c r="AV1855" s="390"/>
      <c r="AW1855" s="153">
        <f t="shared" ca="1" si="34"/>
        <v>19</v>
      </c>
    </row>
    <row r="1856" spans="1:49" ht="45" customHeight="1" outlineLevel="1" x14ac:dyDescent="0.2">
      <c r="A1856" s="245"/>
      <c r="B1856" s="183" t="s">
        <v>55</v>
      </c>
      <c r="D1856" s="131" t="s">
        <v>5162</v>
      </c>
      <c r="E1856" s="175" t="s">
        <v>56</v>
      </c>
      <c r="F1856" s="153" t="s">
        <v>559</v>
      </c>
      <c r="G1856" s="131" t="s">
        <v>3903</v>
      </c>
      <c r="H1856" s="175" t="s">
        <v>65</v>
      </c>
      <c r="I1856" s="207" t="s">
        <v>5190</v>
      </c>
      <c r="J1856" s="173">
        <v>1</v>
      </c>
      <c r="K1856" s="326" t="s">
        <v>61</v>
      </c>
      <c r="L1856" s="339">
        <v>0</v>
      </c>
      <c r="M1856" s="183">
        <v>1548</v>
      </c>
      <c r="N1856" s="153">
        <v>2007</v>
      </c>
      <c r="P1856" s="163"/>
      <c r="R1856" s="153">
        <v>2000</v>
      </c>
      <c r="S1856" s="183" t="s">
        <v>62</v>
      </c>
      <c r="T1856" s="184"/>
      <c r="U1856" s="189"/>
      <c r="V1856" s="125"/>
      <c r="W1856" s="352" t="s">
        <v>5191</v>
      </c>
      <c r="X1856" s="216" t="s">
        <v>64</v>
      </c>
      <c r="Y1856" s="216" t="s">
        <v>65</v>
      </c>
      <c r="Z1856" s="129"/>
      <c r="AA1856" s="214"/>
      <c r="AB1856" s="215">
        <v>42262</v>
      </c>
      <c r="AC1856" s="215">
        <v>42262</v>
      </c>
      <c r="AD1856" s="153"/>
      <c r="AE1856" s="173">
        <v>2007</v>
      </c>
      <c r="AF1856" s="173">
        <v>55</v>
      </c>
      <c r="AG1856" s="173">
        <v>2015</v>
      </c>
      <c r="AH1856" s="173">
        <v>2010</v>
      </c>
      <c r="AI1856" s="173"/>
      <c r="AJ1856" s="189"/>
      <c r="AK1856" s="173"/>
      <c r="AL1856" s="368" t="s">
        <v>5166</v>
      </c>
      <c r="AM1856" s="175" t="s">
        <v>67</v>
      </c>
      <c r="AQ1856" s="131"/>
      <c r="AU1856" s="317"/>
      <c r="AV1856" s="390"/>
      <c r="AW1856" s="153">
        <f t="shared" ca="1" si="34"/>
        <v>19</v>
      </c>
    </row>
    <row r="1857" spans="1:49" ht="45" customHeight="1" x14ac:dyDescent="0.2">
      <c r="A1857" s="245"/>
      <c r="B1857" s="183" t="s">
        <v>55</v>
      </c>
      <c r="D1857" s="131" t="s">
        <v>5162</v>
      </c>
      <c r="E1857" s="175" t="s">
        <v>56</v>
      </c>
      <c r="F1857" s="153" t="s">
        <v>559</v>
      </c>
      <c r="G1857" s="131" t="s">
        <v>3903</v>
      </c>
      <c r="H1857" s="175" t="s">
        <v>65</v>
      </c>
      <c r="I1857" s="207" t="s">
        <v>5192</v>
      </c>
      <c r="J1857" s="173">
        <v>1</v>
      </c>
      <c r="K1857" s="326" t="s">
        <v>61</v>
      </c>
      <c r="L1857" s="339">
        <v>0</v>
      </c>
      <c r="M1857" s="183">
        <v>1548</v>
      </c>
      <c r="N1857" s="153">
        <v>2007</v>
      </c>
      <c r="P1857" s="163"/>
      <c r="R1857" s="153">
        <v>2000</v>
      </c>
      <c r="S1857" s="183" t="s">
        <v>62</v>
      </c>
      <c r="T1857" s="184"/>
      <c r="U1857" s="189"/>
      <c r="V1857" s="125"/>
      <c r="W1857" s="352" t="s">
        <v>5193</v>
      </c>
      <c r="X1857" s="216" t="s">
        <v>64</v>
      </c>
      <c r="Y1857" s="216" t="s">
        <v>65</v>
      </c>
      <c r="Z1857" s="129"/>
      <c r="AA1857" s="214"/>
      <c r="AB1857" s="215">
        <v>42262</v>
      </c>
      <c r="AC1857" s="215">
        <v>42262</v>
      </c>
      <c r="AD1857" s="153"/>
      <c r="AE1857" s="173">
        <v>2007</v>
      </c>
      <c r="AF1857" s="173">
        <v>55</v>
      </c>
      <c r="AG1857" s="173">
        <v>2015</v>
      </c>
      <c r="AH1857" s="173">
        <v>2010</v>
      </c>
      <c r="AI1857" s="173"/>
      <c r="AJ1857" s="189"/>
      <c r="AK1857" s="173"/>
      <c r="AL1857" s="368" t="s">
        <v>5166</v>
      </c>
      <c r="AM1857" s="175" t="s">
        <v>67</v>
      </c>
      <c r="AQ1857" s="131"/>
      <c r="AU1857" s="317"/>
      <c r="AV1857" s="390"/>
      <c r="AW1857" s="153">
        <f t="shared" ca="1" si="34"/>
        <v>19</v>
      </c>
    </row>
    <row r="1858" spans="1:49" ht="45" customHeight="1" outlineLevel="1" x14ac:dyDescent="0.2">
      <c r="A1858" s="245"/>
      <c r="B1858" s="183" t="s">
        <v>55</v>
      </c>
      <c r="D1858" s="131" t="s">
        <v>5162</v>
      </c>
      <c r="E1858" s="175" t="s">
        <v>56</v>
      </c>
      <c r="F1858" s="153" t="s">
        <v>559</v>
      </c>
      <c r="G1858" s="131" t="s">
        <v>5194</v>
      </c>
      <c r="H1858" s="175" t="s">
        <v>59</v>
      </c>
      <c r="I1858" s="207" t="s">
        <v>5195</v>
      </c>
      <c r="J1858" s="173">
        <v>1</v>
      </c>
      <c r="K1858" s="326" t="s">
        <v>61</v>
      </c>
      <c r="L1858" s="339">
        <v>0</v>
      </c>
      <c r="M1858" s="183">
        <v>1548</v>
      </c>
      <c r="N1858" s="153">
        <v>2007</v>
      </c>
      <c r="P1858" s="163"/>
      <c r="R1858" s="153">
        <v>2000</v>
      </c>
      <c r="S1858" s="183" t="s">
        <v>62</v>
      </c>
      <c r="T1858" s="184"/>
      <c r="U1858" s="189"/>
      <c r="V1858" s="125"/>
      <c r="W1858" s="352" t="s">
        <v>5196</v>
      </c>
      <c r="X1858" s="216" t="s">
        <v>64</v>
      </c>
      <c r="Y1858" s="216" t="s">
        <v>65</v>
      </c>
      <c r="Z1858" s="129" t="s">
        <v>66</v>
      </c>
      <c r="AA1858" s="214">
        <v>42263</v>
      </c>
      <c r="AB1858" s="215">
        <v>42263</v>
      </c>
      <c r="AC1858" s="215">
        <v>42263</v>
      </c>
      <c r="AD1858" s="153"/>
      <c r="AE1858" s="173">
        <v>2007</v>
      </c>
      <c r="AF1858" s="173">
        <v>55</v>
      </c>
      <c r="AG1858" s="173">
        <v>2015</v>
      </c>
      <c r="AH1858" s="173">
        <v>2010</v>
      </c>
      <c r="AI1858" s="173"/>
      <c r="AJ1858" s="189"/>
      <c r="AK1858" s="173"/>
      <c r="AL1858" s="368" t="s">
        <v>5166</v>
      </c>
      <c r="AM1858" s="175" t="s">
        <v>67</v>
      </c>
      <c r="AO1858" s="153" t="s">
        <v>61</v>
      </c>
      <c r="AP1858" s="153" t="s">
        <v>112</v>
      </c>
      <c r="AQ1858" s="131" t="s">
        <v>81</v>
      </c>
      <c r="AU1858" s="317"/>
      <c r="AV1858" s="390"/>
      <c r="AW1858" s="153">
        <f t="shared" ca="1" si="34"/>
        <v>19</v>
      </c>
    </row>
    <row r="1859" spans="1:49" ht="45" customHeight="1" outlineLevel="1" x14ac:dyDescent="0.2">
      <c r="A1859" s="245"/>
      <c r="B1859" s="183" t="s">
        <v>55</v>
      </c>
      <c r="D1859" s="131" t="s">
        <v>5162</v>
      </c>
      <c r="E1859" s="175" t="s">
        <v>56</v>
      </c>
      <c r="F1859" s="153" t="s">
        <v>559</v>
      </c>
      <c r="G1859" s="131" t="s">
        <v>5194</v>
      </c>
      <c r="H1859" s="175" t="s">
        <v>65</v>
      </c>
      <c r="I1859" s="207" t="s">
        <v>5197</v>
      </c>
      <c r="J1859" s="173">
        <v>1</v>
      </c>
      <c r="K1859" s="326" t="s">
        <v>61</v>
      </c>
      <c r="L1859" s="339">
        <v>0</v>
      </c>
      <c r="M1859" s="183">
        <v>1548</v>
      </c>
      <c r="N1859" s="153">
        <v>2007</v>
      </c>
      <c r="P1859" s="163"/>
      <c r="R1859" s="153">
        <v>2000</v>
      </c>
      <c r="S1859" s="183" t="s">
        <v>62</v>
      </c>
      <c r="T1859" s="184"/>
      <c r="U1859" s="189"/>
      <c r="V1859" s="125"/>
      <c r="W1859" s="352" t="s">
        <v>5198</v>
      </c>
      <c r="X1859" s="216" t="s">
        <v>64</v>
      </c>
      <c r="Y1859" s="216" t="s">
        <v>65</v>
      </c>
      <c r="Z1859" s="129"/>
      <c r="AA1859" s="214"/>
      <c r="AB1859" s="215">
        <v>42263</v>
      </c>
      <c r="AC1859" s="215">
        <v>42263</v>
      </c>
      <c r="AD1859" s="153"/>
      <c r="AE1859" s="173">
        <v>2007</v>
      </c>
      <c r="AF1859" s="173">
        <v>55</v>
      </c>
      <c r="AG1859" s="173">
        <v>2015</v>
      </c>
      <c r="AH1859" s="173">
        <v>2010</v>
      </c>
      <c r="AI1859" s="173"/>
      <c r="AJ1859" s="189"/>
      <c r="AK1859" s="173"/>
      <c r="AL1859" s="368" t="s">
        <v>5166</v>
      </c>
      <c r="AM1859" s="175" t="s">
        <v>67</v>
      </c>
      <c r="AO1859" s="153" t="s">
        <v>67</v>
      </c>
      <c r="AP1859" s="153" t="s">
        <v>112</v>
      </c>
      <c r="AQ1859" s="131" t="s">
        <v>112</v>
      </c>
      <c r="AU1859" s="317" t="s">
        <v>5199</v>
      </c>
      <c r="AV1859" s="390"/>
      <c r="AW1859" s="153">
        <f t="shared" ca="1" si="34"/>
        <v>19</v>
      </c>
    </row>
    <row r="1860" spans="1:49" ht="45" customHeight="1" outlineLevel="1" x14ac:dyDescent="0.2">
      <c r="A1860" s="245"/>
      <c r="B1860" s="183" t="s">
        <v>55</v>
      </c>
      <c r="D1860" s="131" t="s">
        <v>5162</v>
      </c>
      <c r="E1860" s="175" t="s">
        <v>56</v>
      </c>
      <c r="F1860" s="153" t="s">
        <v>559</v>
      </c>
      <c r="G1860" s="131" t="s">
        <v>5194</v>
      </c>
      <c r="H1860" s="175" t="s">
        <v>59</v>
      </c>
      <c r="I1860" s="207" t="s">
        <v>5200</v>
      </c>
      <c r="J1860" s="173">
        <v>1</v>
      </c>
      <c r="K1860" s="326" t="s">
        <v>61</v>
      </c>
      <c r="L1860" s="339">
        <v>0</v>
      </c>
      <c r="M1860" s="183">
        <v>1548</v>
      </c>
      <c r="N1860" s="153">
        <v>2007</v>
      </c>
      <c r="P1860" s="163"/>
      <c r="R1860" s="153">
        <v>2000</v>
      </c>
      <c r="S1860" s="183" t="s">
        <v>62</v>
      </c>
      <c r="T1860" s="184"/>
      <c r="U1860" s="189"/>
      <c r="V1860" s="125"/>
      <c r="W1860" s="352" t="s">
        <v>5201</v>
      </c>
      <c r="X1860" s="216" t="s">
        <v>64</v>
      </c>
      <c r="Y1860" s="216" t="s">
        <v>65</v>
      </c>
      <c r="Z1860" s="129" t="s">
        <v>66</v>
      </c>
      <c r="AA1860" s="214"/>
      <c r="AB1860" s="215">
        <v>42263</v>
      </c>
      <c r="AC1860" s="215">
        <v>42263</v>
      </c>
      <c r="AD1860" s="153"/>
      <c r="AE1860" s="173">
        <v>2007</v>
      </c>
      <c r="AF1860" s="173">
        <v>55</v>
      </c>
      <c r="AG1860" s="173">
        <v>2015</v>
      </c>
      <c r="AH1860" s="173">
        <v>2010</v>
      </c>
      <c r="AI1860" s="173"/>
      <c r="AJ1860" s="189"/>
      <c r="AK1860" s="173"/>
      <c r="AL1860" s="368" t="s">
        <v>5166</v>
      </c>
      <c r="AM1860" s="175" t="s">
        <v>67</v>
      </c>
      <c r="AO1860" s="153" t="s">
        <v>67</v>
      </c>
      <c r="AP1860" s="153" t="s">
        <v>112</v>
      </c>
      <c r="AQ1860" s="131" t="s">
        <v>112</v>
      </c>
      <c r="AU1860" s="317" t="s">
        <v>5199</v>
      </c>
      <c r="AV1860" s="390"/>
      <c r="AW1860" s="153">
        <f t="shared" ca="1" si="34"/>
        <v>19</v>
      </c>
    </row>
    <row r="1861" spans="1:49" ht="45" customHeight="1" outlineLevel="1" x14ac:dyDescent="0.2">
      <c r="A1861" s="245"/>
      <c r="B1861" s="183" t="s">
        <v>55</v>
      </c>
      <c r="D1861" s="131" t="s">
        <v>5162</v>
      </c>
      <c r="E1861" s="175" t="s">
        <v>56</v>
      </c>
      <c r="F1861" s="153" t="s">
        <v>559</v>
      </c>
      <c r="G1861" s="131" t="s">
        <v>5194</v>
      </c>
      <c r="H1861" s="175" t="s">
        <v>292</v>
      </c>
      <c r="I1861" s="207" t="s">
        <v>5202</v>
      </c>
      <c r="J1861" s="173">
        <v>1</v>
      </c>
      <c r="K1861" s="326" t="s">
        <v>61</v>
      </c>
      <c r="L1861" s="339">
        <v>0</v>
      </c>
      <c r="M1861" s="183">
        <v>1548</v>
      </c>
      <c r="N1861" s="153">
        <v>2007</v>
      </c>
      <c r="P1861" s="163"/>
      <c r="R1861" s="153">
        <v>2000</v>
      </c>
      <c r="S1861" s="183" t="s">
        <v>62</v>
      </c>
      <c r="T1861" s="184"/>
      <c r="U1861" s="189"/>
      <c r="V1861" s="125"/>
      <c r="W1861" s="352" t="s">
        <v>5203</v>
      </c>
      <c r="X1861" s="216" t="s">
        <v>64</v>
      </c>
      <c r="Y1861" s="216" t="s">
        <v>292</v>
      </c>
      <c r="Z1861" s="129"/>
      <c r="AA1861" s="214">
        <v>42263</v>
      </c>
      <c r="AB1861" s="215">
        <v>42263</v>
      </c>
      <c r="AC1861" s="215"/>
      <c r="AD1861" s="153"/>
      <c r="AE1861" s="173">
        <v>2007</v>
      </c>
      <c r="AF1861" s="173">
        <v>55</v>
      </c>
      <c r="AG1861" s="173">
        <v>2015</v>
      </c>
      <c r="AH1861" s="173">
        <v>2010</v>
      </c>
      <c r="AI1861" s="173"/>
      <c r="AJ1861" s="189"/>
      <c r="AK1861" s="173"/>
      <c r="AL1861" s="368" t="s">
        <v>5166</v>
      </c>
      <c r="AM1861" s="175" t="s">
        <v>61</v>
      </c>
      <c r="AO1861" s="153" t="s">
        <v>61</v>
      </c>
      <c r="AP1861" s="153" t="s">
        <v>112</v>
      </c>
      <c r="AQ1861" s="131" t="s">
        <v>81</v>
      </c>
      <c r="AU1861" s="317"/>
      <c r="AV1861" s="390"/>
      <c r="AW1861" s="153">
        <f t="shared" ca="1" si="34"/>
        <v>19</v>
      </c>
    </row>
    <row r="1862" spans="1:49" ht="45" customHeight="1" outlineLevel="1" x14ac:dyDescent="0.2">
      <c r="A1862" s="245"/>
      <c r="B1862" s="183" t="s">
        <v>55</v>
      </c>
      <c r="D1862" s="131" t="s">
        <v>5162</v>
      </c>
      <c r="E1862" s="175" t="s">
        <v>56</v>
      </c>
      <c r="F1862" s="153" t="s">
        <v>559</v>
      </c>
      <c r="G1862" s="131" t="s">
        <v>5204</v>
      </c>
      <c r="H1862" s="175" t="s">
        <v>65</v>
      </c>
      <c r="I1862" s="207" t="s">
        <v>5205</v>
      </c>
      <c r="J1862" s="173">
        <v>1</v>
      </c>
      <c r="K1862" s="326" t="s">
        <v>61</v>
      </c>
      <c r="L1862" s="339">
        <v>0</v>
      </c>
      <c r="M1862" s="183">
        <v>1548</v>
      </c>
      <c r="N1862" s="153">
        <v>2007</v>
      </c>
      <c r="P1862" s="163"/>
      <c r="R1862" s="153">
        <v>2000</v>
      </c>
      <c r="S1862" s="183" t="s">
        <v>62</v>
      </c>
      <c r="T1862" s="184"/>
      <c r="U1862" s="189"/>
      <c r="V1862" s="125"/>
      <c r="W1862" s="352" t="s">
        <v>5206</v>
      </c>
      <c r="X1862" s="216" t="s">
        <v>64</v>
      </c>
      <c r="Y1862" s="216" t="s">
        <v>65</v>
      </c>
      <c r="Z1862" s="129"/>
      <c r="AA1862" s="214"/>
      <c r="AB1862" s="215">
        <v>42264</v>
      </c>
      <c r="AC1862" s="215">
        <v>42264</v>
      </c>
      <c r="AD1862" s="153"/>
      <c r="AE1862" s="173">
        <v>2007</v>
      </c>
      <c r="AF1862" s="173">
        <v>55</v>
      </c>
      <c r="AG1862" s="173">
        <v>2015</v>
      </c>
      <c r="AH1862" s="173">
        <v>2010</v>
      </c>
      <c r="AI1862" s="173"/>
      <c r="AJ1862" s="189"/>
      <c r="AK1862" s="173"/>
      <c r="AL1862" s="368" t="s">
        <v>5166</v>
      </c>
      <c r="AM1862" s="175" t="s">
        <v>67</v>
      </c>
      <c r="AN1862" s="153" t="s">
        <v>81</v>
      </c>
      <c r="AO1862" s="153" t="s">
        <v>67</v>
      </c>
      <c r="AP1862" s="153" t="s">
        <v>81</v>
      </c>
      <c r="AQ1862" s="131" t="s">
        <v>81</v>
      </c>
      <c r="AR1862" s="175" t="s">
        <v>81</v>
      </c>
      <c r="AT1862" s="153">
        <v>2013</v>
      </c>
      <c r="AU1862" s="317" t="s">
        <v>7851</v>
      </c>
      <c r="AV1862" s="390"/>
      <c r="AW1862" s="153">
        <f t="shared" ca="1" si="34"/>
        <v>19</v>
      </c>
    </row>
    <row r="1863" spans="1:49" ht="45" customHeight="1" x14ac:dyDescent="0.2">
      <c r="A1863" s="245"/>
      <c r="B1863" s="183" t="s">
        <v>55</v>
      </c>
      <c r="D1863" s="131" t="s">
        <v>5162</v>
      </c>
      <c r="E1863" s="175" t="s">
        <v>56</v>
      </c>
      <c r="F1863" s="153" t="s">
        <v>559</v>
      </c>
      <c r="G1863" s="131" t="s">
        <v>5204</v>
      </c>
      <c r="H1863" s="175" t="s">
        <v>65</v>
      </c>
      <c r="I1863" s="207" t="s">
        <v>5208</v>
      </c>
      <c r="J1863" s="173">
        <v>1</v>
      </c>
      <c r="K1863" s="326" t="s">
        <v>61</v>
      </c>
      <c r="L1863" s="339">
        <v>0</v>
      </c>
      <c r="M1863" s="183">
        <v>1548</v>
      </c>
      <c r="N1863" s="153">
        <v>2007</v>
      </c>
      <c r="P1863" s="163"/>
      <c r="R1863" s="153">
        <v>2000</v>
      </c>
      <c r="S1863" s="183" t="s">
        <v>62</v>
      </c>
      <c r="T1863" s="184"/>
      <c r="U1863" s="189"/>
      <c r="V1863" s="125"/>
      <c r="W1863" s="352" t="s">
        <v>5209</v>
      </c>
      <c r="X1863" s="216" t="s">
        <v>64</v>
      </c>
      <c r="Y1863" s="216" t="s">
        <v>65</v>
      </c>
      <c r="Z1863" s="129"/>
      <c r="AA1863" s="214"/>
      <c r="AB1863" s="215">
        <v>42264</v>
      </c>
      <c r="AC1863" s="215">
        <v>42264</v>
      </c>
      <c r="AD1863" s="153"/>
      <c r="AE1863" s="173">
        <v>2007</v>
      </c>
      <c r="AF1863" s="173">
        <v>55</v>
      </c>
      <c r="AG1863" s="173">
        <v>2015</v>
      </c>
      <c r="AH1863" s="173">
        <v>2010</v>
      </c>
      <c r="AI1863" s="173"/>
      <c r="AJ1863" s="189"/>
      <c r="AK1863" s="173"/>
      <c r="AL1863" s="368" t="s">
        <v>5166</v>
      </c>
      <c r="AM1863" s="175" t="s">
        <v>67</v>
      </c>
      <c r="AN1863" s="153" t="s">
        <v>81</v>
      </c>
      <c r="AO1863" s="153" t="s">
        <v>61</v>
      </c>
      <c r="AP1863" s="153" t="s">
        <v>81</v>
      </c>
      <c r="AQ1863" s="131" t="s">
        <v>81</v>
      </c>
      <c r="AR1863" s="175" t="s">
        <v>81</v>
      </c>
      <c r="AT1863" s="153">
        <v>2013</v>
      </c>
      <c r="AU1863" s="317" t="s">
        <v>7851</v>
      </c>
      <c r="AV1863" s="390"/>
      <c r="AW1863" s="153">
        <f t="shared" ca="1" si="34"/>
        <v>19</v>
      </c>
    </row>
    <row r="1864" spans="1:49" ht="45" customHeight="1" x14ac:dyDescent="0.2">
      <c r="A1864" s="245"/>
      <c r="B1864" s="183" t="s">
        <v>55</v>
      </c>
      <c r="D1864" s="131" t="s">
        <v>5162</v>
      </c>
      <c r="E1864" s="175" t="s">
        <v>56</v>
      </c>
      <c r="F1864" s="153" t="s">
        <v>559</v>
      </c>
      <c r="G1864" s="131" t="s">
        <v>5204</v>
      </c>
      <c r="H1864" s="175" t="s">
        <v>65</v>
      </c>
      <c r="I1864" s="207" t="s">
        <v>5210</v>
      </c>
      <c r="J1864" s="173">
        <v>1</v>
      </c>
      <c r="K1864" s="326" t="s">
        <v>61</v>
      </c>
      <c r="L1864" s="339">
        <v>0</v>
      </c>
      <c r="M1864" s="183">
        <v>1548</v>
      </c>
      <c r="N1864" s="153">
        <v>2007</v>
      </c>
      <c r="P1864" s="163"/>
      <c r="R1864" s="153">
        <v>2000</v>
      </c>
      <c r="S1864" s="183" t="s">
        <v>62</v>
      </c>
      <c r="T1864" s="184"/>
      <c r="U1864" s="189"/>
      <c r="V1864" s="125"/>
      <c r="W1864" s="352" t="s">
        <v>5211</v>
      </c>
      <c r="X1864" s="216" t="s">
        <v>64</v>
      </c>
      <c r="Y1864" s="216" t="s">
        <v>65</v>
      </c>
      <c r="Z1864" s="129"/>
      <c r="AA1864" s="214"/>
      <c r="AB1864" s="215">
        <v>42264</v>
      </c>
      <c r="AC1864" s="215">
        <v>42264</v>
      </c>
      <c r="AD1864" s="153"/>
      <c r="AE1864" s="173">
        <v>2007</v>
      </c>
      <c r="AF1864" s="173">
        <v>55</v>
      </c>
      <c r="AG1864" s="173">
        <v>2015</v>
      </c>
      <c r="AH1864" s="173">
        <v>2010</v>
      </c>
      <c r="AI1864" s="173"/>
      <c r="AJ1864" s="189"/>
      <c r="AK1864" s="173"/>
      <c r="AL1864" s="368" t="s">
        <v>5166</v>
      </c>
      <c r="AM1864" s="175" t="s">
        <v>67</v>
      </c>
      <c r="AN1864" s="153" t="s">
        <v>112</v>
      </c>
      <c r="AO1864" s="153" t="s">
        <v>61</v>
      </c>
      <c r="AP1864" s="153" t="s">
        <v>112</v>
      </c>
      <c r="AQ1864" s="131" t="s">
        <v>112</v>
      </c>
      <c r="AR1864" s="175" t="s">
        <v>81</v>
      </c>
      <c r="AT1864" s="153">
        <v>2013</v>
      </c>
      <c r="AU1864" s="317" t="s">
        <v>7851</v>
      </c>
      <c r="AV1864" s="390"/>
      <c r="AW1864" s="153">
        <f t="shared" ca="1" si="34"/>
        <v>19</v>
      </c>
    </row>
    <row r="1865" spans="1:49" ht="45" customHeight="1" outlineLevel="1" x14ac:dyDescent="0.2">
      <c r="A1865" s="245"/>
      <c r="B1865" s="183" t="s">
        <v>55</v>
      </c>
      <c r="D1865" s="131" t="s">
        <v>5162</v>
      </c>
      <c r="E1865" s="175" t="s">
        <v>56</v>
      </c>
      <c r="F1865" s="153" t="s">
        <v>559</v>
      </c>
      <c r="G1865" s="131" t="s">
        <v>5204</v>
      </c>
      <c r="H1865" s="175" t="s">
        <v>263</v>
      </c>
      <c r="I1865" s="207" t="s">
        <v>5212</v>
      </c>
      <c r="J1865" s="173">
        <v>1</v>
      </c>
      <c r="K1865" s="326" t="s">
        <v>61</v>
      </c>
      <c r="L1865" s="339">
        <v>0</v>
      </c>
      <c r="M1865" s="183">
        <v>1548</v>
      </c>
      <c r="N1865" s="153">
        <v>2007</v>
      </c>
      <c r="P1865" s="163"/>
      <c r="R1865" s="153">
        <v>2000</v>
      </c>
      <c r="S1865" s="183" t="s">
        <v>62</v>
      </c>
      <c r="T1865" s="184"/>
      <c r="U1865" s="189"/>
      <c r="V1865" s="125"/>
      <c r="W1865" s="352" t="s">
        <v>5213</v>
      </c>
      <c r="X1865" s="216" t="s">
        <v>64</v>
      </c>
      <c r="Y1865" s="216" t="s">
        <v>76</v>
      </c>
      <c r="Z1865" s="129"/>
      <c r="AA1865" s="214">
        <v>42265</v>
      </c>
      <c r="AB1865" s="215">
        <v>42265</v>
      </c>
      <c r="AC1865" s="215"/>
      <c r="AD1865" s="153"/>
      <c r="AE1865" s="173">
        <v>2007</v>
      </c>
      <c r="AF1865" s="173">
        <v>55</v>
      </c>
      <c r="AG1865" s="173">
        <v>2015</v>
      </c>
      <c r="AH1865" s="173">
        <v>2010</v>
      </c>
      <c r="AI1865" s="173"/>
      <c r="AJ1865" s="189"/>
      <c r="AK1865" s="173"/>
      <c r="AL1865" s="368" t="s">
        <v>5166</v>
      </c>
      <c r="AM1865" s="175" t="s">
        <v>61</v>
      </c>
      <c r="AN1865" s="153" t="s">
        <v>81</v>
      </c>
      <c r="AO1865" s="153" t="s">
        <v>61</v>
      </c>
      <c r="AP1865" s="153" t="s">
        <v>81</v>
      </c>
      <c r="AQ1865" s="131" t="s">
        <v>81</v>
      </c>
      <c r="AR1865" s="175" t="s">
        <v>81</v>
      </c>
      <c r="AT1865" s="153">
        <v>2013</v>
      </c>
      <c r="AU1865" s="317" t="s">
        <v>7851</v>
      </c>
      <c r="AV1865" s="390"/>
      <c r="AW1865" s="153">
        <f t="shared" ca="1" si="34"/>
        <v>19</v>
      </c>
    </row>
    <row r="1866" spans="1:49" ht="45" customHeight="1" outlineLevel="1" x14ac:dyDescent="0.2">
      <c r="A1866" s="245"/>
      <c r="B1866" s="183" t="s">
        <v>55</v>
      </c>
      <c r="D1866" s="131" t="s">
        <v>5162</v>
      </c>
      <c r="E1866" s="175" t="s">
        <v>56</v>
      </c>
      <c r="F1866" s="153" t="s">
        <v>559</v>
      </c>
      <c r="G1866" s="131" t="s">
        <v>824</v>
      </c>
      <c r="H1866" s="175" t="s">
        <v>65</v>
      </c>
      <c r="I1866" s="207" t="s">
        <v>5214</v>
      </c>
      <c r="J1866" s="173">
        <v>1</v>
      </c>
      <c r="K1866" s="326" t="s">
        <v>61</v>
      </c>
      <c r="L1866" s="339">
        <v>0</v>
      </c>
      <c r="M1866" s="183">
        <v>1548</v>
      </c>
      <c r="N1866" s="153">
        <v>2007</v>
      </c>
      <c r="P1866" s="163"/>
      <c r="R1866" s="153">
        <v>2000</v>
      </c>
      <c r="S1866" s="183" t="s">
        <v>62</v>
      </c>
      <c r="T1866" s="184"/>
      <c r="U1866" s="189"/>
      <c r="V1866" s="125"/>
      <c r="W1866" s="352" t="s">
        <v>5215</v>
      </c>
      <c r="X1866" s="216" t="s">
        <v>64</v>
      </c>
      <c r="Y1866" s="216" t="s">
        <v>65</v>
      </c>
      <c r="Z1866" s="129"/>
      <c r="AA1866" s="214">
        <v>42264</v>
      </c>
      <c r="AB1866" s="215">
        <v>42264</v>
      </c>
      <c r="AC1866" s="215">
        <v>42264</v>
      </c>
      <c r="AD1866" s="153"/>
      <c r="AE1866" s="173">
        <v>2007</v>
      </c>
      <c r="AF1866" s="173">
        <v>55</v>
      </c>
      <c r="AG1866" s="173">
        <v>2015</v>
      </c>
      <c r="AH1866" s="173">
        <v>2010</v>
      </c>
      <c r="AI1866" s="173"/>
      <c r="AJ1866" s="189"/>
      <c r="AK1866" s="173"/>
      <c r="AL1866" s="368" t="s">
        <v>5166</v>
      </c>
      <c r="AM1866" s="175" t="s">
        <v>67</v>
      </c>
      <c r="AO1866" s="153" t="s">
        <v>61</v>
      </c>
      <c r="AP1866" s="153" t="s">
        <v>81</v>
      </c>
      <c r="AQ1866" s="131" t="s">
        <v>81</v>
      </c>
      <c r="AU1866" s="317"/>
      <c r="AV1866" s="390"/>
      <c r="AW1866" s="153">
        <f t="shared" ca="1" si="34"/>
        <v>19</v>
      </c>
    </row>
    <row r="1867" spans="1:49" ht="45" customHeight="1" outlineLevel="1" x14ac:dyDescent="0.2">
      <c r="A1867" s="245"/>
      <c r="B1867" s="183" t="s">
        <v>55</v>
      </c>
      <c r="D1867" s="131" t="s">
        <v>5162</v>
      </c>
      <c r="E1867" s="175" t="s">
        <v>56</v>
      </c>
      <c r="F1867" s="153" t="s">
        <v>559</v>
      </c>
      <c r="G1867" s="131" t="s">
        <v>824</v>
      </c>
      <c r="H1867" s="175" t="s">
        <v>65</v>
      </c>
      <c r="I1867" s="207" t="s">
        <v>5216</v>
      </c>
      <c r="J1867" s="173">
        <v>1</v>
      </c>
      <c r="K1867" s="326" t="s">
        <v>61</v>
      </c>
      <c r="L1867" s="339">
        <v>0</v>
      </c>
      <c r="M1867" s="183">
        <v>1548</v>
      </c>
      <c r="N1867" s="153">
        <v>2007</v>
      </c>
      <c r="P1867" s="163"/>
      <c r="R1867" s="153">
        <v>2000</v>
      </c>
      <c r="S1867" s="183" t="s">
        <v>62</v>
      </c>
      <c r="T1867" s="184"/>
      <c r="U1867" s="189"/>
      <c r="V1867" s="125"/>
      <c r="W1867" s="352" t="s">
        <v>5217</v>
      </c>
      <c r="X1867" s="216" t="s">
        <v>64</v>
      </c>
      <c r="Y1867" s="216" t="s">
        <v>65</v>
      </c>
      <c r="Z1867" s="129"/>
      <c r="AA1867" s="214"/>
      <c r="AB1867" s="215">
        <v>42264</v>
      </c>
      <c r="AC1867" s="215">
        <v>42264</v>
      </c>
      <c r="AD1867" s="153"/>
      <c r="AE1867" s="173">
        <v>2007</v>
      </c>
      <c r="AF1867" s="173">
        <v>55</v>
      </c>
      <c r="AG1867" s="173">
        <v>2015</v>
      </c>
      <c r="AH1867" s="173">
        <v>2010</v>
      </c>
      <c r="AI1867" s="173"/>
      <c r="AJ1867" s="189"/>
      <c r="AK1867" s="173"/>
      <c r="AL1867" s="368" t="s">
        <v>5166</v>
      </c>
      <c r="AM1867" s="175" t="s">
        <v>67</v>
      </c>
      <c r="AO1867" s="153" t="s">
        <v>61</v>
      </c>
      <c r="AP1867" s="153" t="s">
        <v>81</v>
      </c>
      <c r="AQ1867" s="131" t="s">
        <v>81</v>
      </c>
      <c r="AU1867" s="317"/>
      <c r="AV1867" s="390"/>
      <c r="AW1867" s="153">
        <f t="shared" ca="1" si="34"/>
        <v>19</v>
      </c>
    </row>
    <row r="1868" spans="1:49" ht="45" customHeight="1" outlineLevel="1" x14ac:dyDescent="0.2">
      <c r="A1868" s="245"/>
      <c r="B1868" s="183" t="s">
        <v>55</v>
      </c>
      <c r="D1868" s="131" t="s">
        <v>5162</v>
      </c>
      <c r="E1868" s="175" t="s">
        <v>56</v>
      </c>
      <c r="F1868" s="153" t="s">
        <v>559</v>
      </c>
      <c r="G1868" s="131" t="s">
        <v>824</v>
      </c>
      <c r="H1868" s="175" t="s">
        <v>65</v>
      </c>
      <c r="I1868" s="207" t="s">
        <v>5218</v>
      </c>
      <c r="J1868" s="173">
        <v>1</v>
      </c>
      <c r="K1868" s="326" t="s">
        <v>61</v>
      </c>
      <c r="L1868" s="339">
        <v>0</v>
      </c>
      <c r="M1868" s="183">
        <v>1548</v>
      </c>
      <c r="N1868" s="153">
        <v>2007</v>
      </c>
      <c r="P1868" s="163"/>
      <c r="R1868" s="153">
        <v>2000</v>
      </c>
      <c r="S1868" s="183" t="s">
        <v>62</v>
      </c>
      <c r="T1868" s="184"/>
      <c r="U1868" s="189"/>
      <c r="V1868" s="125"/>
      <c r="W1868" s="352" t="s">
        <v>5219</v>
      </c>
      <c r="X1868" s="216" t="s">
        <v>64</v>
      </c>
      <c r="Y1868" s="216" t="s">
        <v>65</v>
      </c>
      <c r="Z1868" s="129"/>
      <c r="AA1868" s="214"/>
      <c r="AB1868" s="215">
        <v>42264</v>
      </c>
      <c r="AC1868" s="215">
        <v>42264</v>
      </c>
      <c r="AD1868" s="153"/>
      <c r="AE1868" s="173">
        <v>2007</v>
      </c>
      <c r="AF1868" s="173">
        <v>55</v>
      </c>
      <c r="AG1868" s="173">
        <v>2015</v>
      </c>
      <c r="AH1868" s="173">
        <v>2010</v>
      </c>
      <c r="AI1868" s="173"/>
      <c r="AJ1868" s="189"/>
      <c r="AK1868" s="173"/>
      <c r="AL1868" s="368" t="s">
        <v>5166</v>
      </c>
      <c r="AM1868" s="175" t="s">
        <v>67</v>
      </c>
      <c r="AO1868" s="153" t="s">
        <v>61</v>
      </c>
      <c r="AP1868" s="153" t="s">
        <v>81</v>
      </c>
      <c r="AQ1868" s="131" t="s">
        <v>81</v>
      </c>
      <c r="AU1868" s="317"/>
      <c r="AV1868" s="390"/>
      <c r="AW1868" s="153">
        <f t="shared" ca="1" si="34"/>
        <v>19</v>
      </c>
    </row>
    <row r="1869" spans="1:49" ht="45" customHeight="1" outlineLevel="1" x14ac:dyDescent="0.2">
      <c r="A1869" s="245"/>
      <c r="B1869" s="183" t="s">
        <v>55</v>
      </c>
      <c r="D1869" s="131" t="s">
        <v>5162</v>
      </c>
      <c r="E1869" s="175" t="s">
        <v>56</v>
      </c>
      <c r="F1869" s="153" t="s">
        <v>559</v>
      </c>
      <c r="G1869" s="131" t="s">
        <v>824</v>
      </c>
      <c r="H1869" s="175" t="s">
        <v>65</v>
      </c>
      <c r="I1869" s="207" t="s">
        <v>5220</v>
      </c>
      <c r="J1869" s="173">
        <v>1</v>
      </c>
      <c r="K1869" s="326" t="s">
        <v>61</v>
      </c>
      <c r="L1869" s="339">
        <v>0</v>
      </c>
      <c r="M1869" s="183">
        <v>1548</v>
      </c>
      <c r="N1869" s="153">
        <v>2007</v>
      </c>
      <c r="P1869" s="163"/>
      <c r="R1869" s="153">
        <v>2000</v>
      </c>
      <c r="S1869" s="183" t="s">
        <v>62</v>
      </c>
      <c r="T1869" s="184"/>
      <c r="U1869" s="189"/>
      <c r="V1869" s="125"/>
      <c r="W1869" s="352" t="s">
        <v>5221</v>
      </c>
      <c r="X1869" s="216" t="s">
        <v>64</v>
      </c>
      <c r="Y1869" s="216" t="s">
        <v>65</v>
      </c>
      <c r="Z1869" s="129"/>
      <c r="AA1869" s="214"/>
      <c r="AB1869" s="215">
        <v>42264</v>
      </c>
      <c r="AC1869" s="215">
        <v>42264</v>
      </c>
      <c r="AD1869" s="153"/>
      <c r="AE1869" s="173">
        <v>2007</v>
      </c>
      <c r="AF1869" s="173">
        <v>55</v>
      </c>
      <c r="AG1869" s="173">
        <v>2015</v>
      </c>
      <c r="AH1869" s="173">
        <v>2010</v>
      </c>
      <c r="AI1869" s="173"/>
      <c r="AJ1869" s="189"/>
      <c r="AK1869" s="173"/>
      <c r="AL1869" s="368" t="s">
        <v>5166</v>
      </c>
      <c r="AM1869" s="175" t="s">
        <v>67</v>
      </c>
      <c r="AO1869" s="153" t="s">
        <v>61</v>
      </c>
      <c r="AP1869" s="153" t="s">
        <v>112</v>
      </c>
      <c r="AQ1869" s="131" t="s">
        <v>112</v>
      </c>
      <c r="AU1869" s="317"/>
      <c r="AV1869" s="390"/>
      <c r="AW1869" s="153">
        <f t="shared" ca="1" si="34"/>
        <v>19</v>
      </c>
    </row>
    <row r="1870" spans="1:49" ht="45" customHeight="1" outlineLevel="1" x14ac:dyDescent="0.2">
      <c r="A1870" s="245"/>
      <c r="B1870" s="183" t="s">
        <v>55</v>
      </c>
      <c r="D1870" s="131" t="s">
        <v>5162</v>
      </c>
      <c r="E1870" s="175" t="s">
        <v>56</v>
      </c>
      <c r="F1870" s="153" t="s">
        <v>559</v>
      </c>
      <c r="G1870" s="131" t="s">
        <v>4091</v>
      </c>
      <c r="H1870" s="175" t="s">
        <v>65</v>
      </c>
      <c r="I1870" s="207" t="s">
        <v>5222</v>
      </c>
      <c r="J1870" s="173">
        <v>1</v>
      </c>
      <c r="K1870" s="326" t="s">
        <v>61</v>
      </c>
      <c r="L1870" s="339">
        <v>0</v>
      </c>
      <c r="M1870" s="183">
        <v>1548</v>
      </c>
      <c r="N1870" s="153">
        <v>2007</v>
      </c>
      <c r="P1870" s="163"/>
      <c r="R1870" s="153">
        <v>2000</v>
      </c>
      <c r="S1870" s="183" t="s">
        <v>62</v>
      </c>
      <c r="T1870" s="184"/>
      <c r="U1870" s="189"/>
      <c r="V1870" s="125"/>
      <c r="W1870" s="352" t="s">
        <v>5223</v>
      </c>
      <c r="X1870" s="216" t="s">
        <v>64</v>
      </c>
      <c r="Y1870" s="216" t="s">
        <v>65</v>
      </c>
      <c r="Z1870" s="129"/>
      <c r="AA1870" s="214"/>
      <c r="AB1870" s="215">
        <v>42264</v>
      </c>
      <c r="AC1870" s="215">
        <v>42264</v>
      </c>
      <c r="AD1870" s="153"/>
      <c r="AE1870" s="173">
        <v>2007</v>
      </c>
      <c r="AF1870" s="173">
        <v>55</v>
      </c>
      <c r="AG1870" s="173">
        <v>2015</v>
      </c>
      <c r="AH1870" s="173">
        <v>2010</v>
      </c>
      <c r="AI1870" s="173"/>
      <c r="AJ1870" s="189"/>
      <c r="AK1870" s="173"/>
      <c r="AL1870" s="368" t="s">
        <v>5166</v>
      </c>
      <c r="AM1870" s="175" t="s">
        <v>67</v>
      </c>
      <c r="AQ1870" s="131"/>
      <c r="AU1870" s="317"/>
      <c r="AV1870" s="390"/>
      <c r="AW1870" s="153">
        <f t="shared" ca="1" si="34"/>
        <v>19</v>
      </c>
    </row>
    <row r="1871" spans="1:49" ht="45" customHeight="1" outlineLevel="1" x14ac:dyDescent="0.2">
      <c r="A1871" s="245"/>
      <c r="B1871" s="183" t="s">
        <v>55</v>
      </c>
      <c r="D1871" s="131" t="s">
        <v>5162</v>
      </c>
      <c r="E1871" s="175" t="s">
        <v>56</v>
      </c>
      <c r="F1871" s="153" t="s">
        <v>559</v>
      </c>
      <c r="G1871" s="131" t="s">
        <v>5224</v>
      </c>
      <c r="H1871" s="175" t="s">
        <v>65</v>
      </c>
      <c r="I1871" s="207" t="s">
        <v>5225</v>
      </c>
      <c r="J1871" s="173">
        <v>1</v>
      </c>
      <c r="K1871" s="326" t="s">
        <v>61</v>
      </c>
      <c r="L1871" s="339">
        <v>0</v>
      </c>
      <c r="M1871" s="183">
        <v>1548</v>
      </c>
      <c r="N1871" s="153">
        <v>2007</v>
      </c>
      <c r="P1871" s="163"/>
      <c r="R1871" s="153">
        <v>2000</v>
      </c>
      <c r="S1871" s="183" t="s">
        <v>62</v>
      </c>
      <c r="T1871" s="184"/>
      <c r="U1871" s="189"/>
      <c r="V1871" s="125"/>
      <c r="W1871" s="352" t="s">
        <v>5226</v>
      </c>
      <c r="X1871" s="216" t="s">
        <v>64</v>
      </c>
      <c r="Y1871" s="216" t="s">
        <v>65</v>
      </c>
      <c r="Z1871" s="129"/>
      <c r="AA1871" s="214">
        <v>42264</v>
      </c>
      <c r="AB1871" s="215">
        <v>42264</v>
      </c>
      <c r="AC1871" s="215">
        <v>42264</v>
      </c>
      <c r="AD1871" s="153"/>
      <c r="AE1871" s="173">
        <v>2007</v>
      </c>
      <c r="AF1871" s="173">
        <v>55</v>
      </c>
      <c r="AG1871" s="173">
        <v>2015</v>
      </c>
      <c r="AH1871" s="173">
        <v>2010</v>
      </c>
      <c r="AI1871" s="173"/>
      <c r="AJ1871" s="189"/>
      <c r="AK1871" s="173"/>
      <c r="AL1871" s="368" t="s">
        <v>5166</v>
      </c>
      <c r="AM1871" s="175" t="s">
        <v>67</v>
      </c>
      <c r="AN1871" s="153" t="s">
        <v>112</v>
      </c>
      <c r="AO1871" s="153" t="s">
        <v>67</v>
      </c>
      <c r="AP1871" s="153" t="s">
        <v>112</v>
      </c>
      <c r="AQ1871" s="131" t="s">
        <v>112</v>
      </c>
      <c r="AR1871" s="175" t="s">
        <v>81</v>
      </c>
      <c r="AU1871" s="317" t="s">
        <v>5207</v>
      </c>
      <c r="AV1871" s="390"/>
      <c r="AW1871" s="153">
        <f t="shared" ca="1" si="34"/>
        <v>19</v>
      </c>
    </row>
    <row r="1872" spans="1:49" ht="45" customHeight="1" outlineLevel="1" x14ac:dyDescent="0.2">
      <c r="A1872" s="245"/>
      <c r="B1872" s="183" t="s">
        <v>55</v>
      </c>
      <c r="D1872" s="131" t="s">
        <v>5162</v>
      </c>
      <c r="E1872" s="175" t="s">
        <v>56</v>
      </c>
      <c r="F1872" s="153" t="s">
        <v>559</v>
      </c>
      <c r="G1872" s="131" t="s">
        <v>5224</v>
      </c>
      <c r="H1872" s="175" t="s">
        <v>263</v>
      </c>
      <c r="I1872" s="207" t="s">
        <v>5227</v>
      </c>
      <c r="J1872" s="173">
        <v>1</v>
      </c>
      <c r="K1872" s="326" t="s">
        <v>61</v>
      </c>
      <c r="L1872" s="339">
        <v>0</v>
      </c>
      <c r="M1872" s="183">
        <v>1548</v>
      </c>
      <c r="N1872" s="153">
        <v>2007</v>
      </c>
      <c r="P1872" s="163"/>
      <c r="R1872" s="153">
        <v>2000</v>
      </c>
      <c r="S1872" s="183" t="s">
        <v>62</v>
      </c>
      <c r="T1872" s="184"/>
      <c r="U1872" s="189"/>
      <c r="V1872" s="125"/>
      <c r="W1872" s="352" t="s">
        <v>5228</v>
      </c>
      <c r="X1872" s="216" t="s">
        <v>64</v>
      </c>
      <c r="Y1872" s="216" t="s">
        <v>76</v>
      </c>
      <c r="Z1872" s="129" t="s">
        <v>266</v>
      </c>
      <c r="AA1872" s="214">
        <v>42265</v>
      </c>
      <c r="AB1872" s="215">
        <v>42265</v>
      </c>
      <c r="AC1872" s="215">
        <v>42265</v>
      </c>
      <c r="AD1872" s="153"/>
      <c r="AE1872" s="173">
        <v>2007</v>
      </c>
      <c r="AF1872" s="173">
        <v>55</v>
      </c>
      <c r="AG1872" s="173">
        <v>2015</v>
      </c>
      <c r="AH1872" s="173">
        <v>2010</v>
      </c>
      <c r="AI1872" s="173"/>
      <c r="AJ1872" s="189"/>
      <c r="AK1872" s="173"/>
      <c r="AL1872" s="368" t="s">
        <v>5166</v>
      </c>
      <c r="AM1872" s="175" t="s">
        <v>67</v>
      </c>
      <c r="AN1872" s="153" t="s">
        <v>81</v>
      </c>
      <c r="AO1872" s="153" t="s">
        <v>61</v>
      </c>
      <c r="AP1872" s="153" t="s">
        <v>81</v>
      </c>
      <c r="AQ1872" s="131" t="s">
        <v>81</v>
      </c>
      <c r="AR1872" s="175" t="s">
        <v>81</v>
      </c>
      <c r="AU1872" s="317" t="s">
        <v>7850</v>
      </c>
      <c r="AV1872" s="390"/>
      <c r="AW1872" s="153">
        <f t="shared" ca="1" si="34"/>
        <v>19</v>
      </c>
    </row>
    <row r="1873" spans="1:49" ht="45" customHeight="1" outlineLevel="1" x14ac:dyDescent="0.2">
      <c r="A1873" s="245"/>
      <c r="B1873" s="183" t="s">
        <v>55</v>
      </c>
      <c r="D1873" s="131" t="s">
        <v>5162</v>
      </c>
      <c r="E1873" s="175" t="s">
        <v>56</v>
      </c>
      <c r="F1873" s="153" t="s">
        <v>559</v>
      </c>
      <c r="G1873" s="131" t="s">
        <v>5224</v>
      </c>
      <c r="H1873" s="175" t="s">
        <v>65</v>
      </c>
      <c r="I1873" s="207" t="s">
        <v>5229</v>
      </c>
      <c r="J1873" s="173">
        <v>1</v>
      </c>
      <c r="K1873" s="326" t="s">
        <v>61</v>
      </c>
      <c r="L1873" s="339">
        <v>0</v>
      </c>
      <c r="M1873" s="183">
        <v>1548</v>
      </c>
      <c r="N1873" s="153">
        <v>2007</v>
      </c>
      <c r="P1873" s="163"/>
      <c r="R1873" s="153">
        <v>2000</v>
      </c>
      <c r="S1873" s="183" t="s">
        <v>62</v>
      </c>
      <c r="T1873" s="184"/>
      <c r="U1873" s="189"/>
      <c r="V1873" s="125"/>
      <c r="W1873" s="352" t="s">
        <v>5230</v>
      </c>
      <c r="X1873" s="216" t="s">
        <v>64</v>
      </c>
      <c r="Y1873" s="216" t="s">
        <v>65</v>
      </c>
      <c r="Z1873" s="129"/>
      <c r="AA1873" s="214"/>
      <c r="AB1873" s="215">
        <v>42265</v>
      </c>
      <c r="AC1873" s="215">
        <v>42265</v>
      </c>
      <c r="AD1873" s="153"/>
      <c r="AE1873" s="173">
        <v>2007</v>
      </c>
      <c r="AF1873" s="173">
        <v>55</v>
      </c>
      <c r="AG1873" s="173">
        <v>2015</v>
      </c>
      <c r="AH1873" s="173">
        <v>2010</v>
      </c>
      <c r="AI1873" s="173"/>
      <c r="AJ1873" s="189"/>
      <c r="AK1873" s="173"/>
      <c r="AL1873" s="368" t="s">
        <v>5166</v>
      </c>
      <c r="AM1873" s="175" t="s">
        <v>67</v>
      </c>
      <c r="AN1873" s="153" t="s">
        <v>112</v>
      </c>
      <c r="AO1873" s="153" t="s">
        <v>61</v>
      </c>
      <c r="AP1873" s="153" t="s">
        <v>112</v>
      </c>
      <c r="AQ1873" s="131" t="s">
        <v>112</v>
      </c>
      <c r="AR1873" s="175" t="s">
        <v>81</v>
      </c>
      <c r="AU1873" s="317" t="s">
        <v>7850</v>
      </c>
      <c r="AV1873" s="390"/>
      <c r="AW1873" s="153">
        <f t="shared" ca="1" si="34"/>
        <v>19</v>
      </c>
    </row>
    <row r="1874" spans="1:49" ht="45" customHeight="1" outlineLevel="1" x14ac:dyDescent="0.2">
      <c r="A1874" s="245"/>
      <c r="B1874" s="183" t="s">
        <v>55</v>
      </c>
      <c r="D1874" s="131" t="s">
        <v>5162</v>
      </c>
      <c r="E1874" s="175" t="s">
        <v>56</v>
      </c>
      <c r="F1874" s="153" t="s">
        <v>559</v>
      </c>
      <c r="G1874" s="131" t="s">
        <v>5224</v>
      </c>
      <c r="H1874" s="175" t="s">
        <v>65</v>
      </c>
      <c r="I1874" s="207" t="s">
        <v>5231</v>
      </c>
      <c r="J1874" s="173">
        <v>1</v>
      </c>
      <c r="K1874" s="326" t="s">
        <v>61</v>
      </c>
      <c r="L1874" s="339">
        <v>0</v>
      </c>
      <c r="M1874" s="183">
        <v>1548</v>
      </c>
      <c r="N1874" s="153">
        <v>2007</v>
      </c>
      <c r="P1874" s="163"/>
      <c r="R1874" s="153">
        <v>2000</v>
      </c>
      <c r="S1874" s="183" t="s">
        <v>62</v>
      </c>
      <c r="T1874" s="184"/>
      <c r="U1874" s="189"/>
      <c r="V1874" s="125"/>
      <c r="W1874" s="352" t="s">
        <v>5232</v>
      </c>
      <c r="X1874" s="216" t="s">
        <v>64</v>
      </c>
      <c r="Y1874" s="216" t="s">
        <v>65</v>
      </c>
      <c r="Z1874" s="129"/>
      <c r="AA1874" s="214"/>
      <c r="AB1874" s="215">
        <v>42264</v>
      </c>
      <c r="AC1874" s="215">
        <v>42264</v>
      </c>
      <c r="AD1874" s="153"/>
      <c r="AE1874" s="173">
        <v>2007</v>
      </c>
      <c r="AF1874" s="173">
        <v>55</v>
      </c>
      <c r="AG1874" s="173">
        <v>2015</v>
      </c>
      <c r="AH1874" s="173">
        <v>2010</v>
      </c>
      <c r="AI1874" s="173"/>
      <c r="AJ1874" s="189"/>
      <c r="AK1874" s="173"/>
      <c r="AL1874" s="368" t="s">
        <v>5166</v>
      </c>
      <c r="AM1874" s="175" t="s">
        <v>67</v>
      </c>
      <c r="AN1874" s="153" t="s">
        <v>112</v>
      </c>
      <c r="AO1874" s="153" t="s">
        <v>67</v>
      </c>
      <c r="AP1874" s="153" t="s">
        <v>112</v>
      </c>
      <c r="AQ1874" s="131" t="s">
        <v>112</v>
      </c>
      <c r="AR1874" s="175" t="s">
        <v>81</v>
      </c>
      <c r="AU1874" s="317" t="s">
        <v>5207</v>
      </c>
      <c r="AV1874" s="390"/>
      <c r="AW1874" s="153">
        <f t="shared" ca="1" si="34"/>
        <v>19</v>
      </c>
    </row>
    <row r="1875" spans="1:49" ht="45" customHeight="1" outlineLevel="1" x14ac:dyDescent="0.2">
      <c r="A1875" s="245"/>
      <c r="B1875" s="183" t="s">
        <v>55</v>
      </c>
      <c r="D1875" s="131" t="s">
        <v>5162</v>
      </c>
      <c r="E1875" s="175" t="s">
        <v>56</v>
      </c>
      <c r="F1875" s="153" t="s">
        <v>559</v>
      </c>
      <c r="G1875" s="131" t="s">
        <v>5224</v>
      </c>
      <c r="H1875" s="175" t="s">
        <v>65</v>
      </c>
      <c r="I1875" s="207" t="s">
        <v>5233</v>
      </c>
      <c r="J1875" s="173">
        <v>1</v>
      </c>
      <c r="K1875" s="326" t="s">
        <v>61</v>
      </c>
      <c r="L1875" s="339">
        <v>0</v>
      </c>
      <c r="M1875" s="183">
        <v>1548</v>
      </c>
      <c r="N1875" s="153">
        <v>2007</v>
      </c>
      <c r="P1875" s="163"/>
      <c r="R1875" s="153">
        <v>2000</v>
      </c>
      <c r="S1875" s="183" t="s">
        <v>62</v>
      </c>
      <c r="T1875" s="184"/>
      <c r="U1875" s="189"/>
      <c r="V1875" s="125"/>
      <c r="W1875" s="352" t="s">
        <v>5234</v>
      </c>
      <c r="X1875" s="216" t="s">
        <v>64</v>
      </c>
      <c r="Y1875" s="216" t="s">
        <v>65</v>
      </c>
      <c r="Z1875" s="129"/>
      <c r="AA1875" s="214"/>
      <c r="AB1875" s="215">
        <v>42264</v>
      </c>
      <c r="AC1875" s="215">
        <v>42264</v>
      </c>
      <c r="AD1875" s="153"/>
      <c r="AE1875" s="173">
        <v>2007</v>
      </c>
      <c r="AF1875" s="173">
        <v>55</v>
      </c>
      <c r="AG1875" s="173">
        <v>2015</v>
      </c>
      <c r="AH1875" s="173">
        <v>2010</v>
      </c>
      <c r="AI1875" s="173"/>
      <c r="AJ1875" s="189"/>
      <c r="AK1875" s="173"/>
      <c r="AL1875" s="368" t="s">
        <v>5166</v>
      </c>
      <c r="AM1875" s="175" t="s">
        <v>67</v>
      </c>
      <c r="AN1875" s="153" t="s">
        <v>112</v>
      </c>
      <c r="AO1875" s="153" t="s">
        <v>61</v>
      </c>
      <c r="AP1875" s="153" t="s">
        <v>112</v>
      </c>
      <c r="AQ1875" s="131" t="s">
        <v>112</v>
      </c>
      <c r="AR1875" s="175" t="s">
        <v>81</v>
      </c>
      <c r="AU1875" s="317" t="s">
        <v>7850</v>
      </c>
      <c r="AV1875" s="390"/>
      <c r="AW1875" s="153">
        <f t="shared" ca="1" si="34"/>
        <v>19</v>
      </c>
    </row>
    <row r="1876" spans="1:49" ht="45" customHeight="1" outlineLevel="1" x14ac:dyDescent="0.2">
      <c r="A1876" s="245"/>
      <c r="B1876" s="183" t="s">
        <v>55</v>
      </c>
      <c r="D1876" s="131" t="s">
        <v>5162</v>
      </c>
      <c r="E1876" s="175" t="s">
        <v>56</v>
      </c>
      <c r="F1876" s="153" t="s">
        <v>559</v>
      </c>
      <c r="G1876" s="131" t="s">
        <v>5224</v>
      </c>
      <c r="H1876" s="175" t="s">
        <v>65</v>
      </c>
      <c r="I1876" s="207" t="s">
        <v>5235</v>
      </c>
      <c r="J1876" s="173">
        <v>1</v>
      </c>
      <c r="K1876" s="326" t="s">
        <v>61</v>
      </c>
      <c r="L1876" s="339">
        <v>0</v>
      </c>
      <c r="M1876" s="183">
        <v>1548</v>
      </c>
      <c r="N1876" s="153">
        <v>2007</v>
      </c>
      <c r="P1876" s="163"/>
      <c r="R1876" s="153">
        <v>2000</v>
      </c>
      <c r="S1876" s="183" t="s">
        <v>62</v>
      </c>
      <c r="T1876" s="184"/>
      <c r="U1876" s="189"/>
      <c r="V1876" s="125"/>
      <c r="W1876" s="352" t="s">
        <v>5236</v>
      </c>
      <c r="X1876" s="216" t="s">
        <v>64</v>
      </c>
      <c r="Y1876" s="216" t="s">
        <v>65</v>
      </c>
      <c r="Z1876" s="129"/>
      <c r="AA1876" s="214"/>
      <c r="AB1876" s="215">
        <v>42265</v>
      </c>
      <c r="AC1876" s="215">
        <v>42265</v>
      </c>
      <c r="AD1876" s="153"/>
      <c r="AE1876" s="173">
        <v>2007</v>
      </c>
      <c r="AF1876" s="173">
        <v>55</v>
      </c>
      <c r="AG1876" s="173">
        <v>2015</v>
      </c>
      <c r="AH1876" s="173">
        <v>2010</v>
      </c>
      <c r="AI1876" s="173"/>
      <c r="AJ1876" s="189"/>
      <c r="AK1876" s="173"/>
      <c r="AL1876" s="368" t="s">
        <v>5166</v>
      </c>
      <c r="AM1876" s="175" t="s">
        <v>67</v>
      </c>
      <c r="AN1876" s="153" t="s">
        <v>112</v>
      </c>
      <c r="AO1876" s="153" t="s">
        <v>61</v>
      </c>
      <c r="AP1876" s="153" t="s">
        <v>112</v>
      </c>
      <c r="AQ1876" s="131" t="s">
        <v>112</v>
      </c>
      <c r="AR1876" s="175" t="s">
        <v>81</v>
      </c>
      <c r="AU1876" s="317" t="s">
        <v>7850</v>
      </c>
      <c r="AV1876" s="390"/>
      <c r="AW1876" s="153">
        <f t="shared" ca="1" si="34"/>
        <v>19</v>
      </c>
    </row>
    <row r="1877" spans="1:49" ht="45" customHeight="1" outlineLevel="1" x14ac:dyDescent="0.2">
      <c r="A1877" s="245"/>
      <c r="B1877" s="183" t="s">
        <v>55</v>
      </c>
      <c r="D1877" s="131" t="s">
        <v>5162</v>
      </c>
      <c r="E1877" s="175" t="s">
        <v>56</v>
      </c>
      <c r="F1877" s="153" t="s">
        <v>559</v>
      </c>
      <c r="G1877" s="131" t="s">
        <v>5224</v>
      </c>
      <c r="H1877" s="175" t="s">
        <v>65</v>
      </c>
      <c r="I1877" s="207" t="s">
        <v>5237</v>
      </c>
      <c r="J1877" s="173">
        <v>1</v>
      </c>
      <c r="K1877" s="326" t="s">
        <v>61</v>
      </c>
      <c r="L1877" s="339">
        <v>0</v>
      </c>
      <c r="M1877" s="183">
        <v>1548</v>
      </c>
      <c r="N1877" s="153">
        <v>2007</v>
      </c>
      <c r="P1877" s="163"/>
      <c r="R1877" s="153">
        <v>2000</v>
      </c>
      <c r="S1877" s="183" t="s">
        <v>62</v>
      </c>
      <c r="T1877" s="184"/>
      <c r="U1877" s="189"/>
      <c r="V1877" s="125"/>
      <c r="W1877" s="352" t="s">
        <v>5238</v>
      </c>
      <c r="X1877" s="216" t="s">
        <v>64</v>
      </c>
      <c r="Y1877" s="216" t="s">
        <v>65</v>
      </c>
      <c r="Z1877" s="129"/>
      <c r="AA1877" s="214"/>
      <c r="AB1877" s="215">
        <v>42265</v>
      </c>
      <c r="AC1877" s="215">
        <v>42265</v>
      </c>
      <c r="AD1877" s="153"/>
      <c r="AE1877" s="173">
        <v>2007</v>
      </c>
      <c r="AF1877" s="173">
        <v>55</v>
      </c>
      <c r="AG1877" s="173">
        <v>2015</v>
      </c>
      <c r="AH1877" s="173">
        <v>2010</v>
      </c>
      <c r="AI1877" s="173"/>
      <c r="AJ1877" s="189"/>
      <c r="AK1877" s="173"/>
      <c r="AL1877" s="368" t="s">
        <v>5166</v>
      </c>
      <c r="AM1877" s="175" t="s">
        <v>67</v>
      </c>
      <c r="AN1877" s="153" t="s">
        <v>112</v>
      </c>
      <c r="AO1877" s="153" t="s">
        <v>61</v>
      </c>
      <c r="AP1877" s="153" t="s">
        <v>112</v>
      </c>
      <c r="AQ1877" s="131" t="s">
        <v>112</v>
      </c>
      <c r="AR1877" s="175" t="s">
        <v>81</v>
      </c>
      <c r="AU1877" s="317" t="s">
        <v>7850</v>
      </c>
      <c r="AV1877" s="390"/>
      <c r="AW1877" s="153">
        <f t="shared" ca="1" si="34"/>
        <v>19</v>
      </c>
    </row>
    <row r="1878" spans="1:49" ht="45" customHeight="1" outlineLevel="1" x14ac:dyDescent="0.2">
      <c r="A1878" s="245"/>
      <c r="B1878" s="183" t="s">
        <v>55</v>
      </c>
      <c r="D1878" s="131" t="s">
        <v>5162</v>
      </c>
      <c r="E1878" s="175" t="s">
        <v>56</v>
      </c>
      <c r="F1878" s="153" t="s">
        <v>559</v>
      </c>
      <c r="G1878" s="131" t="s">
        <v>5224</v>
      </c>
      <c r="H1878" s="175" t="s">
        <v>65</v>
      </c>
      <c r="I1878" s="207" t="s">
        <v>5239</v>
      </c>
      <c r="J1878" s="173">
        <v>1</v>
      </c>
      <c r="K1878" s="326" t="s">
        <v>61</v>
      </c>
      <c r="L1878" s="339">
        <v>0</v>
      </c>
      <c r="M1878" s="183">
        <v>1548</v>
      </c>
      <c r="N1878" s="153">
        <v>2007</v>
      </c>
      <c r="P1878" s="163"/>
      <c r="R1878" s="153">
        <v>2000</v>
      </c>
      <c r="S1878" s="183" t="s">
        <v>62</v>
      </c>
      <c r="T1878" s="184"/>
      <c r="U1878" s="189"/>
      <c r="V1878" s="125"/>
      <c r="W1878" s="352" t="s">
        <v>5240</v>
      </c>
      <c r="X1878" s="216" t="s">
        <v>64</v>
      </c>
      <c r="Y1878" s="216" t="s">
        <v>65</v>
      </c>
      <c r="Z1878" s="129"/>
      <c r="AA1878" s="214"/>
      <c r="AB1878" s="215">
        <v>42265</v>
      </c>
      <c r="AC1878" s="215">
        <v>42265</v>
      </c>
      <c r="AD1878" s="153"/>
      <c r="AE1878" s="173">
        <v>2007</v>
      </c>
      <c r="AF1878" s="173">
        <v>55</v>
      </c>
      <c r="AG1878" s="173">
        <v>2015</v>
      </c>
      <c r="AH1878" s="173">
        <v>2010</v>
      </c>
      <c r="AI1878" s="173"/>
      <c r="AJ1878" s="189"/>
      <c r="AK1878" s="173"/>
      <c r="AL1878" s="368" t="s">
        <v>5166</v>
      </c>
      <c r="AM1878" s="175" t="s">
        <v>67</v>
      </c>
      <c r="AN1878" s="153" t="s">
        <v>112</v>
      </c>
      <c r="AO1878" s="153" t="s">
        <v>61</v>
      </c>
      <c r="AP1878" s="153" t="s">
        <v>112</v>
      </c>
      <c r="AQ1878" s="131" t="s">
        <v>112</v>
      </c>
      <c r="AR1878" s="175" t="s">
        <v>81</v>
      </c>
      <c r="AU1878" s="317" t="s">
        <v>7850</v>
      </c>
      <c r="AV1878" s="390"/>
      <c r="AW1878" s="153">
        <f t="shared" ca="1" si="34"/>
        <v>19</v>
      </c>
    </row>
    <row r="1879" spans="1:49" ht="45" customHeight="1" outlineLevel="1" x14ac:dyDescent="0.2">
      <c r="A1879" s="245"/>
      <c r="B1879" s="183" t="s">
        <v>55</v>
      </c>
      <c r="D1879" s="131" t="s">
        <v>5162</v>
      </c>
      <c r="E1879" s="175" t="s">
        <v>56</v>
      </c>
      <c r="F1879" s="153" t="s">
        <v>559</v>
      </c>
      <c r="G1879" s="131" t="s">
        <v>5224</v>
      </c>
      <c r="H1879" s="175" t="s">
        <v>65</v>
      </c>
      <c r="I1879" s="207" t="s">
        <v>5241</v>
      </c>
      <c r="J1879" s="173">
        <v>1</v>
      </c>
      <c r="K1879" s="326" t="s">
        <v>61</v>
      </c>
      <c r="L1879" s="339">
        <v>0</v>
      </c>
      <c r="M1879" s="183">
        <v>1548</v>
      </c>
      <c r="N1879" s="153">
        <v>2007</v>
      </c>
      <c r="P1879" s="163"/>
      <c r="R1879" s="153">
        <v>2000</v>
      </c>
      <c r="S1879" s="183" t="s">
        <v>62</v>
      </c>
      <c r="T1879" s="184"/>
      <c r="U1879" s="189"/>
      <c r="V1879" s="125"/>
      <c r="W1879" s="352" t="s">
        <v>5242</v>
      </c>
      <c r="X1879" s="216" t="s">
        <v>64</v>
      </c>
      <c r="Y1879" s="216" t="s">
        <v>65</v>
      </c>
      <c r="Z1879" s="129"/>
      <c r="AA1879" s="214"/>
      <c r="AB1879" s="215">
        <v>42265</v>
      </c>
      <c r="AC1879" s="215">
        <v>42265</v>
      </c>
      <c r="AD1879" s="153"/>
      <c r="AE1879" s="173">
        <v>2007</v>
      </c>
      <c r="AF1879" s="173">
        <v>55</v>
      </c>
      <c r="AG1879" s="173">
        <v>2015</v>
      </c>
      <c r="AH1879" s="173">
        <v>2010</v>
      </c>
      <c r="AI1879" s="173"/>
      <c r="AJ1879" s="189"/>
      <c r="AK1879" s="173"/>
      <c r="AL1879" s="368" t="s">
        <v>5166</v>
      </c>
      <c r="AM1879" s="175" t="s">
        <v>67</v>
      </c>
      <c r="AN1879" s="153" t="s">
        <v>112</v>
      </c>
      <c r="AO1879" s="153" t="s">
        <v>61</v>
      </c>
      <c r="AP1879" s="153" t="s">
        <v>112</v>
      </c>
      <c r="AQ1879" s="131" t="s">
        <v>112</v>
      </c>
      <c r="AR1879" s="175" t="s">
        <v>81</v>
      </c>
      <c r="AU1879" s="317" t="s">
        <v>7850</v>
      </c>
      <c r="AV1879" s="390"/>
      <c r="AW1879" s="153">
        <f t="shared" ca="1" si="34"/>
        <v>19</v>
      </c>
    </row>
    <row r="1880" spans="1:49" ht="45" customHeight="1" outlineLevel="1" x14ac:dyDescent="0.2">
      <c r="A1880" s="245"/>
      <c r="B1880" s="183" t="s">
        <v>55</v>
      </c>
      <c r="D1880" s="131" t="s">
        <v>5162</v>
      </c>
      <c r="E1880" s="175" t="s">
        <v>56</v>
      </c>
      <c r="F1880" s="153" t="s">
        <v>559</v>
      </c>
      <c r="G1880" s="131" t="s">
        <v>5224</v>
      </c>
      <c r="H1880" s="175" t="s">
        <v>65</v>
      </c>
      <c r="I1880" s="207" t="s">
        <v>5243</v>
      </c>
      <c r="J1880" s="173">
        <v>1</v>
      </c>
      <c r="K1880" s="326" t="s">
        <v>61</v>
      </c>
      <c r="L1880" s="339">
        <v>0</v>
      </c>
      <c r="M1880" s="183">
        <v>1548</v>
      </c>
      <c r="N1880" s="153">
        <v>2007</v>
      </c>
      <c r="P1880" s="163"/>
      <c r="R1880" s="153">
        <v>2000</v>
      </c>
      <c r="S1880" s="183" t="s">
        <v>62</v>
      </c>
      <c r="T1880" s="184"/>
      <c r="U1880" s="189"/>
      <c r="V1880" s="125"/>
      <c r="W1880" s="352" t="s">
        <v>5244</v>
      </c>
      <c r="X1880" s="216" t="s">
        <v>64</v>
      </c>
      <c r="Y1880" s="216" t="s">
        <v>65</v>
      </c>
      <c r="Z1880" s="129"/>
      <c r="AA1880" s="214"/>
      <c r="AB1880" s="215">
        <v>42265</v>
      </c>
      <c r="AC1880" s="215">
        <v>42265</v>
      </c>
      <c r="AD1880" s="153"/>
      <c r="AE1880" s="173">
        <v>2007</v>
      </c>
      <c r="AF1880" s="173">
        <v>55</v>
      </c>
      <c r="AG1880" s="173">
        <v>2015</v>
      </c>
      <c r="AH1880" s="173">
        <v>2010</v>
      </c>
      <c r="AI1880" s="173"/>
      <c r="AJ1880" s="189"/>
      <c r="AK1880" s="173"/>
      <c r="AL1880" s="368" t="s">
        <v>5166</v>
      </c>
      <c r="AM1880" s="175" t="s">
        <v>67</v>
      </c>
      <c r="AN1880" s="153" t="s">
        <v>112</v>
      </c>
      <c r="AO1880" s="153" t="s">
        <v>67</v>
      </c>
      <c r="AP1880" s="153" t="s">
        <v>112</v>
      </c>
      <c r="AQ1880" s="131" t="s">
        <v>112</v>
      </c>
      <c r="AR1880" s="175" t="s">
        <v>81</v>
      </c>
      <c r="AU1880" s="317" t="s">
        <v>5207</v>
      </c>
      <c r="AV1880" s="390"/>
      <c r="AW1880" s="153">
        <f t="shared" ca="1" si="34"/>
        <v>19</v>
      </c>
    </row>
    <row r="1881" spans="1:49" ht="45" customHeight="1" outlineLevel="1" x14ac:dyDescent="0.2">
      <c r="A1881" s="245"/>
      <c r="B1881" s="183" t="s">
        <v>55</v>
      </c>
      <c r="D1881" s="131" t="s">
        <v>5162</v>
      </c>
      <c r="E1881" s="175" t="s">
        <v>56</v>
      </c>
      <c r="F1881" s="153" t="s">
        <v>559</v>
      </c>
      <c r="G1881" s="131" t="s">
        <v>5224</v>
      </c>
      <c r="H1881" s="175" t="s">
        <v>263</v>
      </c>
      <c r="I1881" s="207" t="s">
        <v>5245</v>
      </c>
      <c r="J1881" s="173">
        <v>1</v>
      </c>
      <c r="K1881" s="326" t="s">
        <v>61</v>
      </c>
      <c r="L1881" s="339">
        <v>0</v>
      </c>
      <c r="M1881" s="183">
        <v>1548</v>
      </c>
      <c r="N1881" s="153">
        <v>2007</v>
      </c>
      <c r="P1881" s="163"/>
      <c r="R1881" s="153">
        <v>2000</v>
      </c>
      <c r="S1881" s="183" t="s">
        <v>62</v>
      </c>
      <c r="T1881" s="184"/>
      <c r="U1881" s="189"/>
      <c r="V1881" s="125"/>
      <c r="W1881" s="352" t="s">
        <v>5246</v>
      </c>
      <c r="X1881" s="216" t="s">
        <v>64</v>
      </c>
      <c r="Y1881" s="216" t="s">
        <v>76</v>
      </c>
      <c r="Z1881" s="129"/>
      <c r="AA1881" s="214">
        <v>42265</v>
      </c>
      <c r="AB1881" s="215">
        <v>42265</v>
      </c>
      <c r="AC1881" s="215"/>
      <c r="AD1881" s="153"/>
      <c r="AE1881" s="173">
        <v>2007</v>
      </c>
      <c r="AF1881" s="173">
        <v>55</v>
      </c>
      <c r="AG1881" s="173">
        <v>2015</v>
      </c>
      <c r="AH1881" s="173">
        <v>2010</v>
      </c>
      <c r="AI1881" s="173"/>
      <c r="AJ1881" s="189"/>
      <c r="AK1881" s="173"/>
      <c r="AL1881" s="368" t="s">
        <v>5166</v>
      </c>
      <c r="AM1881" s="175" t="s">
        <v>61</v>
      </c>
      <c r="AN1881" s="153" t="s">
        <v>81</v>
      </c>
      <c r="AO1881" s="153" t="s">
        <v>61</v>
      </c>
      <c r="AP1881" s="153" t="s">
        <v>81</v>
      </c>
      <c r="AQ1881" s="131" t="s">
        <v>81</v>
      </c>
      <c r="AR1881" s="175" t="s">
        <v>81</v>
      </c>
      <c r="AT1881" s="152" t="s">
        <v>5247</v>
      </c>
      <c r="AU1881" s="317" t="s">
        <v>7850</v>
      </c>
      <c r="AV1881" s="390"/>
      <c r="AW1881" s="153">
        <f t="shared" ca="1" si="34"/>
        <v>19</v>
      </c>
    </row>
    <row r="1882" spans="1:49" ht="45" customHeight="1" outlineLevel="1" x14ac:dyDescent="0.2">
      <c r="A1882" s="245"/>
      <c r="B1882" s="183" t="s">
        <v>55</v>
      </c>
      <c r="D1882" s="131" t="s">
        <v>5162</v>
      </c>
      <c r="E1882" s="175" t="s">
        <v>56</v>
      </c>
      <c r="F1882" s="153" t="s">
        <v>559</v>
      </c>
      <c r="G1882" s="131" t="s">
        <v>5224</v>
      </c>
      <c r="H1882" s="175" t="s">
        <v>65</v>
      </c>
      <c r="I1882" s="207" t="s">
        <v>5248</v>
      </c>
      <c r="J1882" s="173">
        <v>1</v>
      </c>
      <c r="K1882" s="326" t="s">
        <v>61</v>
      </c>
      <c r="L1882" s="339">
        <v>0</v>
      </c>
      <c r="M1882" s="183">
        <v>1548</v>
      </c>
      <c r="N1882" s="153">
        <v>2007</v>
      </c>
      <c r="P1882" s="163"/>
      <c r="R1882" s="153">
        <v>2000</v>
      </c>
      <c r="S1882" s="183" t="s">
        <v>62</v>
      </c>
      <c r="T1882" s="184"/>
      <c r="U1882" s="189"/>
      <c r="V1882" s="125"/>
      <c r="W1882" s="352" t="s">
        <v>5249</v>
      </c>
      <c r="X1882" s="216" t="s">
        <v>64</v>
      </c>
      <c r="Y1882" s="216" t="s">
        <v>65</v>
      </c>
      <c r="Z1882" s="129"/>
      <c r="AA1882" s="214">
        <v>42264</v>
      </c>
      <c r="AB1882" s="215">
        <v>42264</v>
      </c>
      <c r="AC1882" s="215">
        <v>42264</v>
      </c>
      <c r="AD1882" s="153"/>
      <c r="AE1882" s="173">
        <v>2007</v>
      </c>
      <c r="AF1882" s="173">
        <v>55</v>
      </c>
      <c r="AG1882" s="173">
        <v>2015</v>
      </c>
      <c r="AH1882" s="173">
        <v>2010</v>
      </c>
      <c r="AI1882" s="173"/>
      <c r="AJ1882" s="189"/>
      <c r="AK1882" s="173"/>
      <c r="AL1882" s="368" t="s">
        <v>5166</v>
      </c>
      <c r="AM1882" s="175" t="s">
        <v>90</v>
      </c>
      <c r="AN1882" s="153" t="s">
        <v>112</v>
      </c>
      <c r="AO1882" s="153" t="s">
        <v>67</v>
      </c>
      <c r="AP1882" s="153" t="s">
        <v>112</v>
      </c>
      <c r="AQ1882" s="131" t="s">
        <v>112</v>
      </c>
      <c r="AR1882" s="175" t="s">
        <v>81</v>
      </c>
      <c r="AU1882" s="317" t="s">
        <v>5207</v>
      </c>
      <c r="AV1882" s="390"/>
      <c r="AW1882" s="153">
        <f t="shared" ca="1" si="34"/>
        <v>19</v>
      </c>
    </row>
    <row r="1883" spans="1:49" ht="45" customHeight="1" outlineLevel="1" x14ac:dyDescent="0.2">
      <c r="A1883" s="245"/>
      <c r="B1883" s="183" t="s">
        <v>55</v>
      </c>
      <c r="D1883" s="131" t="s">
        <v>5162</v>
      </c>
      <c r="E1883" s="175" t="s">
        <v>56</v>
      </c>
      <c r="F1883" s="153" t="s">
        <v>559</v>
      </c>
      <c r="G1883" s="131" t="s">
        <v>5224</v>
      </c>
      <c r="H1883" s="175" t="s">
        <v>65</v>
      </c>
      <c r="I1883" s="207" t="s">
        <v>5250</v>
      </c>
      <c r="J1883" s="173">
        <v>1</v>
      </c>
      <c r="K1883" s="326" t="s">
        <v>61</v>
      </c>
      <c r="L1883" s="339">
        <v>0</v>
      </c>
      <c r="M1883" s="183">
        <v>1548</v>
      </c>
      <c r="N1883" s="153">
        <v>2007</v>
      </c>
      <c r="P1883" s="163"/>
      <c r="R1883" s="153">
        <v>2000</v>
      </c>
      <c r="S1883" s="183" t="s">
        <v>62</v>
      </c>
      <c r="T1883" s="184"/>
      <c r="U1883" s="189"/>
      <c r="V1883" s="125"/>
      <c r="W1883" s="352" t="s">
        <v>5251</v>
      </c>
      <c r="X1883" s="216" t="s">
        <v>64</v>
      </c>
      <c r="Y1883" s="216" t="s">
        <v>65</v>
      </c>
      <c r="Z1883" s="129"/>
      <c r="AA1883" s="214">
        <v>42269</v>
      </c>
      <c r="AB1883" s="215">
        <v>42269</v>
      </c>
      <c r="AC1883" s="215">
        <v>42269</v>
      </c>
      <c r="AD1883" s="153"/>
      <c r="AE1883" s="173">
        <v>2007</v>
      </c>
      <c r="AF1883" s="173">
        <v>55</v>
      </c>
      <c r="AG1883" s="173">
        <v>2015</v>
      </c>
      <c r="AH1883" s="173">
        <v>2010</v>
      </c>
      <c r="AI1883" s="173"/>
      <c r="AJ1883" s="189"/>
      <c r="AK1883" s="173"/>
      <c r="AL1883" s="368" t="s">
        <v>5166</v>
      </c>
      <c r="AM1883" s="175" t="s">
        <v>67</v>
      </c>
      <c r="AN1883" s="153" t="s">
        <v>112</v>
      </c>
      <c r="AO1883" s="153" t="s">
        <v>67</v>
      </c>
      <c r="AP1883" s="153" t="s">
        <v>112</v>
      </c>
      <c r="AQ1883" s="131" t="s">
        <v>112</v>
      </c>
      <c r="AR1883" s="175" t="s">
        <v>81</v>
      </c>
      <c r="AU1883" s="317" t="s">
        <v>5207</v>
      </c>
      <c r="AV1883" s="390"/>
      <c r="AW1883" s="153">
        <f t="shared" ca="1" si="34"/>
        <v>19</v>
      </c>
    </row>
    <row r="1884" spans="1:49" s="10" customFormat="1" ht="45" customHeight="1" outlineLevel="1" x14ac:dyDescent="0.2">
      <c r="A1884" s="245"/>
      <c r="B1884" s="183" t="s">
        <v>55</v>
      </c>
      <c r="C1884" s="136"/>
      <c r="D1884" s="131" t="s">
        <v>5162</v>
      </c>
      <c r="E1884" s="175" t="s">
        <v>56</v>
      </c>
      <c r="F1884" s="153" t="s">
        <v>559</v>
      </c>
      <c r="G1884" s="131" t="s">
        <v>5163</v>
      </c>
      <c r="H1884" s="175" t="s">
        <v>65</v>
      </c>
      <c r="I1884" s="207" t="s">
        <v>5252</v>
      </c>
      <c r="J1884" s="173">
        <v>1</v>
      </c>
      <c r="K1884" s="326" t="s">
        <v>61</v>
      </c>
      <c r="L1884" s="339">
        <v>0</v>
      </c>
      <c r="M1884" s="183">
        <v>1548</v>
      </c>
      <c r="N1884" s="153">
        <v>2007</v>
      </c>
      <c r="O1884" s="216"/>
      <c r="P1884" s="163"/>
      <c r="Q1884" s="216"/>
      <c r="R1884" s="153">
        <v>2000</v>
      </c>
      <c r="S1884" s="183" t="s">
        <v>62</v>
      </c>
      <c r="T1884" s="184"/>
      <c r="U1884" s="189"/>
      <c r="V1884" s="125"/>
      <c r="W1884" s="352" t="s">
        <v>5253</v>
      </c>
      <c r="X1884" s="216" t="s">
        <v>64</v>
      </c>
      <c r="Y1884" s="216" t="s">
        <v>65</v>
      </c>
      <c r="Z1884" s="129"/>
      <c r="AA1884" s="214"/>
      <c r="AB1884" s="215">
        <v>42268</v>
      </c>
      <c r="AC1884" s="215">
        <v>42268</v>
      </c>
      <c r="AD1884" s="153"/>
      <c r="AE1884" s="173">
        <v>2007</v>
      </c>
      <c r="AF1884" s="173">
        <v>55</v>
      </c>
      <c r="AG1884" s="173">
        <v>2015</v>
      </c>
      <c r="AH1884" s="173">
        <v>2010</v>
      </c>
      <c r="AI1884" s="173"/>
      <c r="AJ1884" s="189"/>
      <c r="AK1884" s="173"/>
      <c r="AL1884" s="368" t="s">
        <v>5166</v>
      </c>
      <c r="AM1884" s="175" t="s">
        <v>67</v>
      </c>
      <c r="AN1884" s="153"/>
      <c r="AO1884" s="153"/>
      <c r="AP1884" s="153"/>
      <c r="AQ1884" s="131"/>
      <c r="AR1884" s="175"/>
      <c r="AS1884" s="153"/>
      <c r="AT1884" s="153"/>
      <c r="AU1884" s="317"/>
      <c r="AV1884" s="390"/>
      <c r="AW1884" s="153">
        <f t="shared" ca="1" si="34"/>
        <v>19</v>
      </c>
    </row>
    <row r="1885" spans="1:49" ht="45" customHeight="1" outlineLevel="1" x14ac:dyDescent="0.2">
      <c r="A1885" s="245"/>
      <c r="B1885" s="183" t="s">
        <v>55</v>
      </c>
      <c r="D1885" s="131" t="s">
        <v>5162</v>
      </c>
      <c r="E1885" s="175" t="s">
        <v>56</v>
      </c>
      <c r="F1885" s="153" t="s">
        <v>559</v>
      </c>
      <c r="G1885" s="131" t="s">
        <v>5254</v>
      </c>
      <c r="H1885" s="175" t="s">
        <v>65</v>
      </c>
      <c r="I1885" s="207" t="s">
        <v>5255</v>
      </c>
      <c r="J1885" s="173">
        <v>1</v>
      </c>
      <c r="K1885" s="326" t="s">
        <v>61</v>
      </c>
      <c r="L1885" s="339">
        <v>0</v>
      </c>
      <c r="M1885" s="183">
        <v>1548</v>
      </c>
      <c r="N1885" s="153">
        <v>2007</v>
      </c>
      <c r="P1885" s="163"/>
      <c r="R1885" s="153">
        <v>2000</v>
      </c>
      <c r="S1885" s="183" t="s">
        <v>62</v>
      </c>
      <c r="T1885" s="184"/>
      <c r="U1885" s="189"/>
      <c r="V1885" s="125"/>
      <c r="W1885" s="352" t="s">
        <v>5256</v>
      </c>
      <c r="X1885" s="216" t="s">
        <v>64</v>
      </c>
      <c r="Y1885" s="216" t="s">
        <v>65</v>
      </c>
      <c r="Z1885" s="129"/>
      <c r="AA1885" s="214"/>
      <c r="AB1885" s="215">
        <v>42269</v>
      </c>
      <c r="AC1885" s="215">
        <v>42269</v>
      </c>
      <c r="AD1885" s="153"/>
      <c r="AE1885" s="173">
        <v>2011</v>
      </c>
      <c r="AF1885" s="173">
        <v>67</v>
      </c>
      <c r="AG1885" s="173">
        <v>2015</v>
      </c>
      <c r="AH1885" s="173">
        <v>2010</v>
      </c>
      <c r="AI1885" s="173"/>
      <c r="AJ1885" s="189"/>
      <c r="AK1885" s="173"/>
      <c r="AL1885" s="368" t="s">
        <v>5166</v>
      </c>
      <c r="AM1885" s="175" t="s">
        <v>67</v>
      </c>
      <c r="AO1885" s="153" t="s">
        <v>61</v>
      </c>
      <c r="AP1885" s="153" t="s">
        <v>81</v>
      </c>
      <c r="AQ1885" s="131" t="s">
        <v>81</v>
      </c>
      <c r="AU1885" s="317"/>
      <c r="AV1885" s="390"/>
      <c r="AW1885" s="153">
        <f t="shared" ca="1" si="34"/>
        <v>19</v>
      </c>
    </row>
    <row r="1886" spans="1:49" ht="45" customHeight="1" outlineLevel="1" x14ac:dyDescent="0.2">
      <c r="A1886" s="245"/>
      <c r="B1886" s="183" t="s">
        <v>55</v>
      </c>
      <c r="D1886" s="131" t="s">
        <v>5162</v>
      </c>
      <c r="E1886" s="175" t="s">
        <v>56</v>
      </c>
      <c r="F1886" s="153" t="s">
        <v>559</v>
      </c>
      <c r="G1886" s="131" t="s">
        <v>3903</v>
      </c>
      <c r="H1886" s="175" t="s">
        <v>65</v>
      </c>
      <c r="I1886" s="207" t="s">
        <v>5257</v>
      </c>
      <c r="J1886" s="173">
        <v>1</v>
      </c>
      <c r="K1886" s="326" t="s">
        <v>61</v>
      </c>
      <c r="L1886" s="339">
        <v>0</v>
      </c>
      <c r="M1886" s="183">
        <v>1548</v>
      </c>
      <c r="N1886" s="153">
        <v>2007</v>
      </c>
      <c r="P1886" s="163"/>
      <c r="R1886" s="153">
        <v>2000</v>
      </c>
      <c r="S1886" s="183" t="s">
        <v>62</v>
      </c>
      <c r="T1886" s="184"/>
      <c r="U1886" s="189"/>
      <c r="V1886" s="125"/>
      <c r="W1886" s="352" t="s">
        <v>5258</v>
      </c>
      <c r="X1886" s="216" t="s">
        <v>64</v>
      </c>
      <c r="Y1886" s="216" t="s">
        <v>65</v>
      </c>
      <c r="Z1886" s="129"/>
      <c r="AA1886" s="214"/>
      <c r="AB1886" s="215">
        <v>42268</v>
      </c>
      <c r="AC1886" s="215">
        <v>42268</v>
      </c>
      <c r="AD1886" s="153"/>
      <c r="AE1886" s="173">
        <v>2011</v>
      </c>
      <c r="AF1886" s="173">
        <v>67</v>
      </c>
      <c r="AG1886" s="173">
        <v>2015</v>
      </c>
      <c r="AH1886" s="173">
        <v>2010</v>
      </c>
      <c r="AI1886" s="173"/>
      <c r="AJ1886" s="189"/>
      <c r="AK1886" s="173"/>
      <c r="AL1886" s="368" t="s">
        <v>5166</v>
      </c>
      <c r="AM1886" s="175" t="s">
        <v>67</v>
      </c>
      <c r="AQ1886" s="131"/>
      <c r="AU1886" s="317"/>
      <c r="AV1886" s="390"/>
      <c r="AW1886" s="153">
        <f t="shared" ca="1" si="34"/>
        <v>19</v>
      </c>
    </row>
    <row r="1887" spans="1:49" ht="45" customHeight="1" x14ac:dyDescent="0.2">
      <c r="A1887" s="245"/>
      <c r="B1887" s="183" t="s">
        <v>55</v>
      </c>
      <c r="D1887" s="131" t="s">
        <v>5162</v>
      </c>
      <c r="E1887" s="175" t="s">
        <v>56</v>
      </c>
      <c r="F1887" s="153" t="s">
        <v>559</v>
      </c>
      <c r="G1887" s="131" t="s">
        <v>5259</v>
      </c>
      <c r="H1887" s="175" t="s">
        <v>65</v>
      </c>
      <c r="I1887" s="207" t="s">
        <v>5260</v>
      </c>
      <c r="J1887" s="173">
        <v>1</v>
      </c>
      <c r="K1887" s="326" t="s">
        <v>61</v>
      </c>
      <c r="L1887" s="339">
        <v>0</v>
      </c>
      <c r="M1887" s="183">
        <v>1548</v>
      </c>
      <c r="N1887" s="153">
        <v>2007</v>
      </c>
      <c r="P1887" s="163"/>
      <c r="R1887" s="153">
        <v>2000</v>
      </c>
      <c r="S1887" s="183" t="s">
        <v>62</v>
      </c>
      <c r="T1887" s="184"/>
      <c r="U1887" s="189"/>
      <c r="V1887" s="125"/>
      <c r="W1887" s="352" t="s">
        <v>5261</v>
      </c>
      <c r="X1887" s="216" t="s">
        <v>64</v>
      </c>
      <c r="Y1887" s="216" t="s">
        <v>65</v>
      </c>
      <c r="Z1887" s="129"/>
      <c r="AA1887" s="214"/>
      <c r="AB1887" s="215">
        <v>42268</v>
      </c>
      <c r="AC1887" s="215">
        <v>42268</v>
      </c>
      <c r="AD1887" s="153"/>
      <c r="AE1887" s="173">
        <v>2011</v>
      </c>
      <c r="AF1887" s="173">
        <v>67</v>
      </c>
      <c r="AG1887" s="173">
        <v>2015</v>
      </c>
      <c r="AH1887" s="173">
        <v>2010</v>
      </c>
      <c r="AI1887" s="173"/>
      <c r="AJ1887" s="189"/>
      <c r="AK1887" s="173"/>
      <c r="AL1887" s="368" t="s">
        <v>5166</v>
      </c>
      <c r="AM1887" s="175" t="s">
        <v>67</v>
      </c>
      <c r="AN1887" s="153" t="s">
        <v>112</v>
      </c>
      <c r="AO1887" s="153" t="s">
        <v>61</v>
      </c>
      <c r="AP1887" s="153" t="s">
        <v>112</v>
      </c>
      <c r="AQ1887" s="131" t="s">
        <v>112</v>
      </c>
      <c r="AU1887" s="317"/>
      <c r="AV1887" s="390"/>
      <c r="AW1887" s="153">
        <f t="shared" ref="AW1887:AW1950" ca="1" si="35">IF(N1887&lt;&gt;0,(YEAR( TODAY())-N1887),(""))</f>
        <v>19</v>
      </c>
    </row>
    <row r="1888" spans="1:49" ht="45" customHeight="1" outlineLevel="1" x14ac:dyDescent="0.2">
      <c r="A1888" s="245"/>
      <c r="B1888" s="183" t="s">
        <v>55</v>
      </c>
      <c r="D1888" s="131" t="s">
        <v>5162</v>
      </c>
      <c r="E1888" s="175" t="s">
        <v>56</v>
      </c>
      <c r="F1888" s="153" t="s">
        <v>559</v>
      </c>
      <c r="G1888" s="131" t="s">
        <v>5259</v>
      </c>
      <c r="H1888" s="175" t="s">
        <v>65</v>
      </c>
      <c r="I1888" s="207" t="s">
        <v>5262</v>
      </c>
      <c r="J1888" s="173">
        <v>1</v>
      </c>
      <c r="K1888" s="326" t="s">
        <v>61</v>
      </c>
      <c r="L1888" s="339">
        <v>0</v>
      </c>
      <c r="M1888" s="183">
        <v>1548</v>
      </c>
      <c r="N1888" s="153">
        <v>2007</v>
      </c>
      <c r="P1888" s="163"/>
      <c r="R1888" s="153">
        <v>2000</v>
      </c>
      <c r="S1888" s="183" t="s">
        <v>62</v>
      </c>
      <c r="T1888" s="184"/>
      <c r="U1888" s="189"/>
      <c r="V1888" s="125"/>
      <c r="W1888" s="352" t="s">
        <v>5263</v>
      </c>
      <c r="X1888" s="216" t="s">
        <v>64</v>
      </c>
      <c r="Y1888" s="216" t="s">
        <v>65</v>
      </c>
      <c r="Z1888" s="129"/>
      <c r="AA1888" s="214"/>
      <c r="AB1888" s="215">
        <v>42269</v>
      </c>
      <c r="AC1888" s="215">
        <v>42269</v>
      </c>
      <c r="AD1888" s="153"/>
      <c r="AE1888" s="173">
        <v>2011</v>
      </c>
      <c r="AF1888" s="173">
        <v>67</v>
      </c>
      <c r="AG1888" s="173">
        <v>2015</v>
      </c>
      <c r="AH1888" s="173">
        <v>2010</v>
      </c>
      <c r="AI1888" s="173"/>
      <c r="AJ1888" s="189"/>
      <c r="AK1888" s="173"/>
      <c r="AL1888" s="368" t="s">
        <v>5166</v>
      </c>
      <c r="AM1888" s="175" t="s">
        <v>67</v>
      </c>
      <c r="AN1888" s="153" t="s">
        <v>81</v>
      </c>
      <c r="AO1888" s="153" t="s">
        <v>61</v>
      </c>
      <c r="AP1888" s="153" t="s">
        <v>81</v>
      </c>
      <c r="AQ1888" s="131" t="s">
        <v>81</v>
      </c>
      <c r="AU1888" s="317"/>
      <c r="AV1888" s="390"/>
      <c r="AW1888" s="153">
        <f t="shared" ca="1" si="35"/>
        <v>19</v>
      </c>
    </row>
    <row r="1889" spans="1:49" ht="45" customHeight="1" outlineLevel="1" x14ac:dyDescent="0.2">
      <c r="A1889" s="245"/>
      <c r="B1889" s="183" t="s">
        <v>55</v>
      </c>
      <c r="D1889" s="131" t="s">
        <v>5162</v>
      </c>
      <c r="E1889" s="175" t="s">
        <v>56</v>
      </c>
      <c r="F1889" s="153" t="s">
        <v>559</v>
      </c>
      <c r="G1889" s="131" t="s">
        <v>5254</v>
      </c>
      <c r="H1889" s="175" t="s">
        <v>65</v>
      </c>
      <c r="I1889" s="207" t="s">
        <v>5264</v>
      </c>
      <c r="J1889" s="173">
        <v>1</v>
      </c>
      <c r="K1889" s="326" t="s">
        <v>61</v>
      </c>
      <c r="L1889" s="339">
        <v>0</v>
      </c>
      <c r="M1889" s="183">
        <v>1548</v>
      </c>
      <c r="N1889" s="153">
        <v>2007</v>
      </c>
      <c r="P1889" s="163"/>
      <c r="R1889" s="153">
        <v>2000</v>
      </c>
      <c r="S1889" s="183" t="s">
        <v>62</v>
      </c>
      <c r="T1889" s="184"/>
      <c r="U1889" s="189"/>
      <c r="V1889" s="125"/>
      <c r="W1889" s="352" t="s">
        <v>5265</v>
      </c>
      <c r="X1889" s="216" t="s">
        <v>64</v>
      </c>
      <c r="Y1889" s="216" t="s">
        <v>65</v>
      </c>
      <c r="Z1889" s="129"/>
      <c r="AA1889" s="214">
        <v>42269</v>
      </c>
      <c r="AB1889" s="215">
        <v>42269</v>
      </c>
      <c r="AC1889" s="215">
        <v>42269</v>
      </c>
      <c r="AD1889" s="153"/>
      <c r="AE1889" s="173">
        <v>2011</v>
      </c>
      <c r="AF1889" s="173">
        <v>67</v>
      </c>
      <c r="AG1889" s="173">
        <v>2015</v>
      </c>
      <c r="AH1889" s="173">
        <v>2010</v>
      </c>
      <c r="AI1889" s="173"/>
      <c r="AJ1889" s="189"/>
      <c r="AK1889" s="173"/>
      <c r="AL1889" s="368" t="s">
        <v>5166</v>
      </c>
      <c r="AM1889" s="175" t="s">
        <v>67</v>
      </c>
      <c r="AO1889" s="153" t="s">
        <v>61</v>
      </c>
      <c r="AP1889" s="153" t="s">
        <v>112</v>
      </c>
      <c r="AQ1889" s="131" t="s">
        <v>112</v>
      </c>
      <c r="AU1889" s="317"/>
      <c r="AV1889" s="390"/>
      <c r="AW1889" s="153">
        <f t="shared" ca="1" si="35"/>
        <v>19</v>
      </c>
    </row>
    <row r="1890" spans="1:49" ht="45" customHeight="1" outlineLevel="1" x14ac:dyDescent="0.2">
      <c r="A1890" s="245"/>
      <c r="B1890" s="183" t="s">
        <v>55</v>
      </c>
      <c r="D1890" s="131" t="s">
        <v>5162</v>
      </c>
      <c r="E1890" s="175" t="s">
        <v>56</v>
      </c>
      <c r="F1890" s="153" t="s">
        <v>559</v>
      </c>
      <c r="G1890" s="131" t="s">
        <v>5254</v>
      </c>
      <c r="H1890" s="175" t="s">
        <v>65</v>
      </c>
      <c r="I1890" s="207" t="s">
        <v>5266</v>
      </c>
      <c r="J1890" s="173">
        <v>1</v>
      </c>
      <c r="K1890" s="326" t="s">
        <v>61</v>
      </c>
      <c r="L1890" s="339">
        <v>0</v>
      </c>
      <c r="M1890" s="183">
        <v>1548</v>
      </c>
      <c r="N1890" s="153">
        <v>2007</v>
      </c>
      <c r="P1890" s="163"/>
      <c r="R1890" s="153">
        <v>2000</v>
      </c>
      <c r="S1890" s="183" t="s">
        <v>62</v>
      </c>
      <c r="T1890" s="184"/>
      <c r="U1890" s="189"/>
      <c r="V1890" s="125"/>
      <c r="W1890" s="352" t="s">
        <v>5267</v>
      </c>
      <c r="X1890" s="216" t="s">
        <v>64</v>
      </c>
      <c r="Y1890" s="216" t="s">
        <v>65</v>
      </c>
      <c r="Z1890" s="129"/>
      <c r="AA1890" s="214">
        <v>42269</v>
      </c>
      <c r="AB1890" s="215">
        <v>42269</v>
      </c>
      <c r="AC1890" s="215">
        <v>42269</v>
      </c>
      <c r="AD1890" s="153"/>
      <c r="AE1890" s="173">
        <v>2011</v>
      </c>
      <c r="AF1890" s="173">
        <v>67</v>
      </c>
      <c r="AG1890" s="173">
        <v>2015</v>
      </c>
      <c r="AH1890" s="173">
        <v>2010</v>
      </c>
      <c r="AI1890" s="173"/>
      <c r="AJ1890" s="189"/>
      <c r="AK1890" s="173"/>
      <c r="AL1890" s="368" t="s">
        <v>5166</v>
      </c>
      <c r="AM1890" s="175" t="s">
        <v>67</v>
      </c>
      <c r="AO1890" s="153" t="s">
        <v>61</v>
      </c>
      <c r="AP1890" s="153" t="s">
        <v>112</v>
      </c>
      <c r="AQ1890" s="131" t="s">
        <v>112</v>
      </c>
      <c r="AU1890" s="317"/>
      <c r="AV1890" s="390"/>
      <c r="AW1890" s="153">
        <f t="shared" ca="1" si="35"/>
        <v>19</v>
      </c>
    </row>
    <row r="1891" spans="1:49" ht="45" customHeight="1" outlineLevel="1" x14ac:dyDescent="0.2">
      <c r="A1891" s="245"/>
      <c r="B1891" s="183" t="s">
        <v>55</v>
      </c>
      <c r="D1891" s="131" t="s">
        <v>5162</v>
      </c>
      <c r="E1891" s="175" t="s">
        <v>56</v>
      </c>
      <c r="F1891" s="153" t="s">
        <v>559</v>
      </c>
      <c r="G1891" s="131" t="s">
        <v>5254</v>
      </c>
      <c r="H1891" s="175" t="s">
        <v>65</v>
      </c>
      <c r="I1891" s="207" t="s">
        <v>5268</v>
      </c>
      <c r="J1891" s="173">
        <v>1</v>
      </c>
      <c r="K1891" s="326" t="s">
        <v>61</v>
      </c>
      <c r="L1891" s="339">
        <v>0</v>
      </c>
      <c r="M1891" s="183">
        <v>1548</v>
      </c>
      <c r="N1891" s="153">
        <v>2007</v>
      </c>
      <c r="P1891" s="163"/>
      <c r="R1891" s="153">
        <v>2000</v>
      </c>
      <c r="S1891" s="183" t="s">
        <v>62</v>
      </c>
      <c r="T1891" s="184"/>
      <c r="U1891" s="189"/>
      <c r="V1891" s="125"/>
      <c r="W1891" s="352" t="s">
        <v>5269</v>
      </c>
      <c r="X1891" s="216" t="s">
        <v>64</v>
      </c>
      <c r="Y1891" s="216" t="s">
        <v>65</v>
      </c>
      <c r="Z1891" s="129"/>
      <c r="AA1891" s="214"/>
      <c r="AB1891" s="215">
        <v>42269</v>
      </c>
      <c r="AC1891" s="215">
        <v>42269</v>
      </c>
      <c r="AD1891" s="153"/>
      <c r="AE1891" s="173">
        <v>2011</v>
      </c>
      <c r="AF1891" s="173">
        <v>67</v>
      </c>
      <c r="AG1891" s="173">
        <v>2015</v>
      </c>
      <c r="AH1891" s="173">
        <v>2010</v>
      </c>
      <c r="AI1891" s="173"/>
      <c r="AJ1891" s="189"/>
      <c r="AK1891" s="173"/>
      <c r="AL1891" s="368" t="s">
        <v>5166</v>
      </c>
      <c r="AM1891" s="175" t="s">
        <v>67</v>
      </c>
      <c r="AO1891" s="153" t="s">
        <v>61</v>
      </c>
      <c r="AP1891" s="153" t="s">
        <v>81</v>
      </c>
      <c r="AQ1891" s="131" t="s">
        <v>81</v>
      </c>
      <c r="AU1891" s="317"/>
      <c r="AV1891" s="390"/>
      <c r="AW1891" s="153">
        <f t="shared" ca="1" si="35"/>
        <v>19</v>
      </c>
    </row>
    <row r="1892" spans="1:49" ht="45" customHeight="1" x14ac:dyDescent="0.2">
      <c r="A1892" s="245"/>
      <c r="B1892" s="183" t="s">
        <v>55</v>
      </c>
      <c r="D1892" s="131" t="s">
        <v>5162</v>
      </c>
      <c r="E1892" s="175" t="s">
        <v>56</v>
      </c>
      <c r="F1892" s="153" t="s">
        <v>559</v>
      </c>
      <c r="G1892" s="131" t="s">
        <v>5163</v>
      </c>
      <c r="H1892" s="175" t="s">
        <v>65</v>
      </c>
      <c r="I1892" s="207" t="s">
        <v>5270</v>
      </c>
      <c r="J1892" s="173">
        <v>1</v>
      </c>
      <c r="K1892" s="326" t="s">
        <v>61</v>
      </c>
      <c r="L1892" s="339">
        <v>0</v>
      </c>
      <c r="M1892" s="183">
        <v>1548</v>
      </c>
      <c r="N1892" s="153">
        <v>2007</v>
      </c>
      <c r="P1892" s="163"/>
      <c r="R1892" s="153">
        <v>2000</v>
      </c>
      <c r="S1892" s="183" t="s">
        <v>62</v>
      </c>
      <c r="T1892" s="184"/>
      <c r="U1892" s="189"/>
      <c r="V1892" s="125"/>
      <c r="W1892" s="352" t="s">
        <v>5271</v>
      </c>
      <c r="X1892" s="216" t="s">
        <v>64</v>
      </c>
      <c r="Y1892" s="216" t="s">
        <v>65</v>
      </c>
      <c r="Z1892" s="129"/>
      <c r="AA1892" s="214">
        <v>42268</v>
      </c>
      <c r="AB1892" s="215">
        <v>42268</v>
      </c>
      <c r="AC1892" s="215">
        <v>42268</v>
      </c>
      <c r="AD1892" s="153"/>
      <c r="AE1892" s="173">
        <v>2011</v>
      </c>
      <c r="AF1892" s="173">
        <v>67</v>
      </c>
      <c r="AG1892" s="173">
        <v>2015</v>
      </c>
      <c r="AH1892" s="173">
        <v>2010</v>
      </c>
      <c r="AI1892" s="173"/>
      <c r="AJ1892" s="189"/>
      <c r="AK1892" s="173"/>
      <c r="AL1892" s="368" t="s">
        <v>5166</v>
      </c>
      <c r="AM1892" s="175" t="s">
        <v>90</v>
      </c>
      <c r="AQ1892" s="131"/>
      <c r="AU1892" s="317"/>
      <c r="AV1892" s="390"/>
      <c r="AW1892" s="153">
        <f t="shared" ca="1" si="35"/>
        <v>19</v>
      </c>
    </row>
    <row r="1893" spans="1:49" ht="45" customHeight="1" x14ac:dyDescent="0.2">
      <c r="A1893" s="245"/>
      <c r="B1893" s="183" t="s">
        <v>55</v>
      </c>
      <c r="D1893" s="131" t="s">
        <v>5162</v>
      </c>
      <c r="E1893" s="175" t="s">
        <v>56</v>
      </c>
      <c r="F1893" s="153" t="s">
        <v>559</v>
      </c>
      <c r="G1893" s="131" t="s">
        <v>5272</v>
      </c>
      <c r="H1893" s="175" t="s">
        <v>263</v>
      </c>
      <c r="I1893" s="207" t="s">
        <v>5273</v>
      </c>
      <c r="J1893" s="173">
        <v>1</v>
      </c>
      <c r="K1893" s="326" t="s">
        <v>61</v>
      </c>
      <c r="L1893" s="339">
        <v>0</v>
      </c>
      <c r="M1893" s="183">
        <v>1548</v>
      </c>
      <c r="N1893" s="153">
        <v>2007</v>
      </c>
      <c r="P1893" s="163"/>
      <c r="R1893" s="153">
        <v>2000</v>
      </c>
      <c r="S1893" s="183" t="s">
        <v>62</v>
      </c>
      <c r="T1893" s="184"/>
      <c r="U1893" s="189"/>
      <c r="V1893" s="125"/>
      <c r="W1893" s="352" t="s">
        <v>5274</v>
      </c>
      <c r="X1893" s="216" t="s">
        <v>64</v>
      </c>
      <c r="Y1893" s="216" t="s">
        <v>76</v>
      </c>
      <c r="Z1893" s="129"/>
      <c r="AA1893" s="214"/>
      <c r="AB1893" s="215">
        <v>42268</v>
      </c>
      <c r="AC1893" s="215">
        <v>42268</v>
      </c>
      <c r="AD1893" s="153"/>
      <c r="AE1893" s="173">
        <v>2011</v>
      </c>
      <c r="AF1893" s="173">
        <v>67</v>
      </c>
      <c r="AG1893" s="173">
        <v>2015</v>
      </c>
      <c r="AH1893" s="173">
        <v>2010</v>
      </c>
      <c r="AI1893" s="173"/>
      <c r="AJ1893" s="189"/>
      <c r="AK1893" s="173"/>
      <c r="AL1893" s="368" t="s">
        <v>5166</v>
      </c>
      <c r="AM1893" s="175" t="s">
        <v>90</v>
      </c>
      <c r="AQ1893" s="131"/>
      <c r="AU1893" s="317"/>
      <c r="AV1893" s="390"/>
      <c r="AW1893" s="153">
        <f t="shared" ca="1" si="35"/>
        <v>19</v>
      </c>
    </row>
    <row r="1894" spans="1:49" ht="45" customHeight="1" x14ac:dyDescent="0.2">
      <c r="A1894" s="245"/>
      <c r="B1894" s="183" t="s">
        <v>55</v>
      </c>
      <c r="D1894" s="131" t="s">
        <v>5162</v>
      </c>
      <c r="E1894" s="175" t="s">
        <v>56</v>
      </c>
      <c r="F1894" s="153" t="s">
        <v>559</v>
      </c>
      <c r="G1894" s="131" t="s">
        <v>5275</v>
      </c>
      <c r="H1894" s="175" t="s">
        <v>59</v>
      </c>
      <c r="I1894" s="207" t="s">
        <v>5276</v>
      </c>
      <c r="J1894" s="173">
        <v>1</v>
      </c>
      <c r="K1894" s="326" t="s">
        <v>61</v>
      </c>
      <c r="L1894" s="339">
        <v>0</v>
      </c>
      <c r="M1894" s="183">
        <v>1548</v>
      </c>
      <c r="N1894" s="153">
        <v>2007</v>
      </c>
      <c r="P1894" s="163"/>
      <c r="R1894" s="153">
        <v>2000</v>
      </c>
      <c r="S1894" s="183" t="s">
        <v>62</v>
      </c>
      <c r="T1894" s="184"/>
      <c r="U1894" s="189"/>
      <c r="V1894" s="125"/>
      <c r="W1894" s="352" t="s">
        <v>5277</v>
      </c>
      <c r="X1894" s="216" t="s">
        <v>64</v>
      </c>
      <c r="Y1894" s="216" t="s">
        <v>65</v>
      </c>
      <c r="Z1894" s="129" t="s">
        <v>66</v>
      </c>
      <c r="AA1894" s="214">
        <v>42268</v>
      </c>
      <c r="AB1894" s="215">
        <v>42268</v>
      </c>
      <c r="AC1894" s="293">
        <v>42268</v>
      </c>
      <c r="AD1894" s="153"/>
      <c r="AE1894" s="173">
        <v>2011</v>
      </c>
      <c r="AF1894" s="173">
        <v>67</v>
      </c>
      <c r="AG1894" s="173">
        <v>2015</v>
      </c>
      <c r="AH1894" s="173">
        <v>2010</v>
      </c>
      <c r="AI1894" s="173"/>
      <c r="AJ1894" s="189"/>
      <c r="AK1894" s="173"/>
      <c r="AL1894" s="368" t="s">
        <v>5166</v>
      </c>
      <c r="AM1894" s="175" t="s">
        <v>67</v>
      </c>
      <c r="AQ1894" s="131"/>
      <c r="AU1894" s="317"/>
      <c r="AV1894" s="390"/>
      <c r="AW1894" s="153">
        <f t="shared" ca="1" si="35"/>
        <v>19</v>
      </c>
    </row>
    <row r="1895" spans="1:49" ht="45" customHeight="1" x14ac:dyDescent="0.2">
      <c r="A1895" s="245"/>
      <c r="B1895" s="183" t="s">
        <v>55</v>
      </c>
      <c r="D1895" s="131" t="s">
        <v>5162</v>
      </c>
      <c r="E1895" s="175" t="s">
        <v>56</v>
      </c>
      <c r="F1895" s="153" t="s">
        <v>559</v>
      </c>
      <c r="G1895" s="131" t="s">
        <v>3903</v>
      </c>
      <c r="H1895" s="175" t="s">
        <v>65</v>
      </c>
      <c r="I1895" s="207" t="s">
        <v>5278</v>
      </c>
      <c r="J1895" s="173">
        <v>1</v>
      </c>
      <c r="K1895" s="326" t="s">
        <v>61</v>
      </c>
      <c r="L1895" s="339">
        <v>0</v>
      </c>
      <c r="M1895" s="183">
        <v>1548</v>
      </c>
      <c r="N1895" s="153">
        <v>2007</v>
      </c>
      <c r="P1895" s="163"/>
      <c r="R1895" s="153">
        <v>2000</v>
      </c>
      <c r="S1895" s="183" t="s">
        <v>62</v>
      </c>
      <c r="T1895" s="184"/>
      <c r="U1895" s="189"/>
      <c r="V1895" s="125"/>
      <c r="W1895" s="352" t="s">
        <v>5279</v>
      </c>
      <c r="X1895" s="216" t="s">
        <v>64</v>
      </c>
      <c r="Y1895" s="216" t="s">
        <v>65</v>
      </c>
      <c r="Z1895" s="129"/>
      <c r="AA1895" s="214">
        <v>42269</v>
      </c>
      <c r="AB1895" s="215">
        <v>42269</v>
      </c>
      <c r="AC1895" s="215">
        <v>42269</v>
      </c>
      <c r="AD1895" s="153"/>
      <c r="AE1895" s="173">
        <v>2011</v>
      </c>
      <c r="AF1895" s="173">
        <v>67</v>
      </c>
      <c r="AG1895" s="173">
        <v>2015</v>
      </c>
      <c r="AH1895" s="173">
        <v>2010</v>
      </c>
      <c r="AI1895" s="173"/>
      <c r="AJ1895" s="189"/>
      <c r="AK1895" s="173"/>
      <c r="AL1895" s="368" t="s">
        <v>5166</v>
      </c>
      <c r="AM1895" s="175" t="s">
        <v>67</v>
      </c>
      <c r="AQ1895" s="131"/>
      <c r="AU1895" s="317"/>
      <c r="AV1895" s="390"/>
      <c r="AW1895" s="153">
        <f t="shared" ca="1" si="35"/>
        <v>19</v>
      </c>
    </row>
    <row r="1896" spans="1:49" ht="45" customHeight="1" x14ac:dyDescent="0.2">
      <c r="A1896" s="245"/>
      <c r="B1896" s="183" t="s">
        <v>55</v>
      </c>
      <c r="D1896" s="131" t="s">
        <v>5162</v>
      </c>
      <c r="E1896" s="175" t="s">
        <v>56</v>
      </c>
      <c r="F1896" s="153" t="s">
        <v>559</v>
      </c>
      <c r="G1896" s="131" t="s">
        <v>3903</v>
      </c>
      <c r="H1896" s="175" t="s">
        <v>65</v>
      </c>
      <c r="I1896" s="207" t="s">
        <v>5280</v>
      </c>
      <c r="J1896" s="173">
        <v>1</v>
      </c>
      <c r="K1896" s="326" t="s">
        <v>61</v>
      </c>
      <c r="L1896" s="339">
        <v>0</v>
      </c>
      <c r="M1896" s="183">
        <v>1548</v>
      </c>
      <c r="N1896" s="153">
        <v>2007</v>
      </c>
      <c r="P1896" s="163"/>
      <c r="R1896" s="153">
        <v>2000</v>
      </c>
      <c r="S1896" s="183" t="s">
        <v>62</v>
      </c>
      <c r="T1896" s="184"/>
      <c r="U1896" s="189"/>
      <c r="V1896" s="125"/>
      <c r="W1896" s="352" t="s">
        <v>5281</v>
      </c>
      <c r="X1896" s="216" t="s">
        <v>64</v>
      </c>
      <c r="Y1896" s="216" t="s">
        <v>65</v>
      </c>
      <c r="Z1896" s="129"/>
      <c r="AA1896" s="214"/>
      <c r="AB1896" s="215">
        <v>42269</v>
      </c>
      <c r="AC1896" s="215"/>
      <c r="AD1896" s="153"/>
      <c r="AE1896" s="173">
        <v>2011</v>
      </c>
      <c r="AF1896" s="173">
        <v>67</v>
      </c>
      <c r="AG1896" s="173">
        <v>2015</v>
      </c>
      <c r="AH1896" s="173">
        <v>2010</v>
      </c>
      <c r="AI1896" s="173"/>
      <c r="AJ1896" s="189"/>
      <c r="AK1896" s="173"/>
      <c r="AL1896" s="368" t="s">
        <v>5166</v>
      </c>
      <c r="AM1896" s="175" t="s">
        <v>67</v>
      </c>
      <c r="AQ1896" s="131"/>
      <c r="AU1896" s="317"/>
      <c r="AV1896" s="390"/>
      <c r="AW1896" s="153">
        <f t="shared" ca="1" si="35"/>
        <v>19</v>
      </c>
    </row>
    <row r="1897" spans="1:49" ht="45" customHeight="1" x14ac:dyDescent="0.2">
      <c r="A1897" s="245"/>
      <c r="B1897" s="183" t="s">
        <v>55</v>
      </c>
      <c r="D1897" s="131" t="s">
        <v>5162</v>
      </c>
      <c r="E1897" s="175" t="s">
        <v>56</v>
      </c>
      <c r="F1897" s="153" t="s">
        <v>559</v>
      </c>
      <c r="G1897" s="131" t="s">
        <v>3903</v>
      </c>
      <c r="H1897" s="175" t="s">
        <v>65</v>
      </c>
      <c r="I1897" s="207" t="s">
        <v>5282</v>
      </c>
      <c r="J1897" s="173">
        <v>1</v>
      </c>
      <c r="K1897" s="326" t="s">
        <v>61</v>
      </c>
      <c r="L1897" s="339">
        <v>0</v>
      </c>
      <c r="M1897" s="183">
        <v>1548</v>
      </c>
      <c r="N1897" s="153">
        <v>2007</v>
      </c>
      <c r="P1897" s="163"/>
      <c r="R1897" s="153">
        <v>2000</v>
      </c>
      <c r="S1897" s="183" t="s">
        <v>62</v>
      </c>
      <c r="T1897" s="184"/>
      <c r="U1897" s="189"/>
      <c r="V1897" s="125"/>
      <c r="W1897" s="352" t="s">
        <v>5283</v>
      </c>
      <c r="X1897" s="216" t="s">
        <v>64</v>
      </c>
      <c r="Y1897" s="216" t="s">
        <v>65</v>
      </c>
      <c r="Z1897" s="129"/>
      <c r="AA1897" s="214">
        <v>42262</v>
      </c>
      <c r="AB1897" s="215">
        <v>42262</v>
      </c>
      <c r="AC1897" s="215"/>
      <c r="AD1897" s="153"/>
      <c r="AE1897" s="173">
        <v>2007</v>
      </c>
      <c r="AF1897" s="173">
        <v>55</v>
      </c>
      <c r="AG1897" s="173">
        <v>2015</v>
      </c>
      <c r="AH1897" s="173">
        <v>2010</v>
      </c>
      <c r="AI1897" s="173"/>
      <c r="AJ1897" s="189"/>
      <c r="AK1897" s="173"/>
      <c r="AL1897" s="368" t="s">
        <v>5166</v>
      </c>
      <c r="AM1897" s="175" t="s">
        <v>90</v>
      </c>
      <c r="AQ1897" s="131"/>
      <c r="AU1897" s="317"/>
      <c r="AV1897" s="390"/>
      <c r="AW1897" s="153">
        <f t="shared" ca="1" si="35"/>
        <v>19</v>
      </c>
    </row>
    <row r="1898" spans="1:49" ht="45" customHeight="1" x14ac:dyDescent="0.2">
      <c r="A1898" s="245"/>
      <c r="B1898" s="183" t="s">
        <v>55</v>
      </c>
      <c r="D1898" s="131" t="s">
        <v>5162</v>
      </c>
      <c r="E1898" s="175" t="s">
        <v>56</v>
      </c>
      <c r="F1898" s="153" t="s">
        <v>559</v>
      </c>
      <c r="G1898" s="131" t="s">
        <v>3903</v>
      </c>
      <c r="H1898" s="175" t="s">
        <v>65</v>
      </c>
      <c r="I1898" s="438" t="s">
        <v>5284</v>
      </c>
      <c r="J1898" s="173">
        <v>1</v>
      </c>
      <c r="K1898" s="326" t="s">
        <v>61</v>
      </c>
      <c r="L1898" s="339">
        <v>0</v>
      </c>
      <c r="M1898" s="183">
        <v>1548</v>
      </c>
      <c r="N1898" s="153">
        <v>2007</v>
      </c>
      <c r="P1898" s="163"/>
      <c r="R1898" s="153">
        <v>2000</v>
      </c>
      <c r="S1898" s="183" t="s">
        <v>62</v>
      </c>
      <c r="T1898" s="184"/>
      <c r="U1898" s="189"/>
      <c r="V1898" s="125"/>
      <c r="W1898" s="352" t="s">
        <v>5285</v>
      </c>
      <c r="X1898" s="216" t="s">
        <v>64</v>
      </c>
      <c r="Y1898" s="216" t="s">
        <v>65</v>
      </c>
      <c r="Z1898" s="129"/>
      <c r="AA1898" s="214"/>
      <c r="AB1898" s="215">
        <v>42269</v>
      </c>
      <c r="AC1898" s="215">
        <v>42269</v>
      </c>
      <c r="AD1898" s="153"/>
      <c r="AE1898" s="173">
        <v>2011</v>
      </c>
      <c r="AF1898" s="173">
        <v>67</v>
      </c>
      <c r="AG1898" s="173">
        <v>2015</v>
      </c>
      <c r="AH1898" s="173">
        <v>2010</v>
      </c>
      <c r="AI1898" s="173"/>
      <c r="AJ1898" s="189"/>
      <c r="AK1898" s="173"/>
      <c r="AL1898" s="132" t="s">
        <v>5286</v>
      </c>
      <c r="AM1898" s="175" t="s">
        <v>67</v>
      </c>
      <c r="AQ1898" s="131"/>
      <c r="AU1898" s="317"/>
      <c r="AV1898" s="390"/>
      <c r="AW1898" s="153">
        <f t="shared" ca="1" si="35"/>
        <v>19</v>
      </c>
    </row>
    <row r="1899" spans="1:49" ht="45" customHeight="1" x14ac:dyDescent="0.2">
      <c r="A1899" s="245"/>
      <c r="B1899" s="183" t="s">
        <v>55</v>
      </c>
      <c r="D1899" s="131" t="s">
        <v>5162</v>
      </c>
      <c r="E1899" s="175" t="s">
        <v>56</v>
      </c>
      <c r="F1899" s="153" t="s">
        <v>559</v>
      </c>
      <c r="G1899" s="131" t="s">
        <v>5287</v>
      </c>
      <c r="H1899" s="175" t="s">
        <v>65</v>
      </c>
      <c r="I1899" s="207" t="s">
        <v>5288</v>
      </c>
      <c r="J1899" s="173">
        <v>1</v>
      </c>
      <c r="K1899" s="326" t="s">
        <v>61</v>
      </c>
      <c r="L1899" s="339">
        <v>0</v>
      </c>
      <c r="M1899" s="183">
        <v>1548</v>
      </c>
      <c r="N1899" s="153">
        <v>2007</v>
      </c>
      <c r="P1899" s="163"/>
      <c r="R1899" s="153">
        <v>2000</v>
      </c>
      <c r="S1899" s="183" t="s">
        <v>62</v>
      </c>
      <c r="T1899" s="184"/>
      <c r="U1899" s="189"/>
      <c r="V1899" s="125"/>
      <c r="W1899" s="352" t="s">
        <v>5289</v>
      </c>
      <c r="X1899" s="216" t="s">
        <v>64</v>
      </c>
      <c r="Y1899" s="216" t="s">
        <v>65</v>
      </c>
      <c r="Z1899" s="129"/>
      <c r="AA1899" s="214"/>
      <c r="AB1899" s="215">
        <v>42269</v>
      </c>
      <c r="AC1899" s="215">
        <v>42269</v>
      </c>
      <c r="AD1899" s="153"/>
      <c r="AE1899" s="173">
        <v>2011</v>
      </c>
      <c r="AF1899" s="173">
        <v>67</v>
      </c>
      <c r="AG1899" s="173">
        <v>2015</v>
      </c>
      <c r="AH1899" s="173">
        <v>2010</v>
      </c>
      <c r="AI1899" s="173"/>
      <c r="AJ1899" s="189"/>
      <c r="AK1899" s="173"/>
      <c r="AL1899" s="368" t="s">
        <v>5166</v>
      </c>
      <c r="AM1899" s="175" t="s">
        <v>67</v>
      </c>
      <c r="AQ1899" s="131"/>
      <c r="AU1899" s="317"/>
      <c r="AV1899" s="390"/>
      <c r="AW1899" s="153">
        <f t="shared" ca="1" si="35"/>
        <v>19</v>
      </c>
    </row>
    <row r="1900" spans="1:49" ht="45" customHeight="1" outlineLevel="1" x14ac:dyDescent="0.2">
      <c r="A1900" s="245"/>
      <c r="B1900" s="183" t="s">
        <v>55</v>
      </c>
      <c r="D1900" s="131" t="s">
        <v>5162</v>
      </c>
      <c r="E1900" s="175" t="s">
        <v>56</v>
      </c>
      <c r="F1900" s="153" t="s">
        <v>559</v>
      </c>
      <c r="G1900" s="131" t="s">
        <v>5290</v>
      </c>
      <c r="H1900" s="175" t="s">
        <v>65</v>
      </c>
      <c r="I1900" s="207" t="s">
        <v>5291</v>
      </c>
      <c r="J1900" s="173">
        <v>1</v>
      </c>
      <c r="K1900" s="326" t="s">
        <v>61</v>
      </c>
      <c r="L1900" s="339">
        <v>0</v>
      </c>
      <c r="M1900" s="183">
        <v>1548</v>
      </c>
      <c r="N1900" s="153">
        <v>2007</v>
      </c>
      <c r="P1900" s="163"/>
      <c r="R1900" s="153">
        <v>2000</v>
      </c>
      <c r="S1900" s="183" t="s">
        <v>62</v>
      </c>
      <c r="T1900" s="184"/>
      <c r="U1900" s="189"/>
      <c r="V1900" s="125"/>
      <c r="W1900" s="352" t="s">
        <v>5292</v>
      </c>
      <c r="X1900" s="216" t="s">
        <v>64</v>
      </c>
      <c r="Y1900" s="216" t="s">
        <v>65</v>
      </c>
      <c r="Z1900" s="129"/>
      <c r="AA1900" s="214">
        <v>42269</v>
      </c>
      <c r="AB1900" s="215">
        <v>42269</v>
      </c>
      <c r="AC1900" s="215">
        <v>42269</v>
      </c>
      <c r="AD1900" s="153"/>
      <c r="AE1900" s="173">
        <v>2011</v>
      </c>
      <c r="AF1900" s="173">
        <v>67</v>
      </c>
      <c r="AG1900" s="173">
        <v>2015</v>
      </c>
      <c r="AH1900" s="173">
        <v>2010</v>
      </c>
      <c r="AI1900" s="173"/>
      <c r="AJ1900" s="189"/>
      <c r="AK1900" s="173"/>
      <c r="AL1900" s="368" t="s">
        <v>5166</v>
      </c>
      <c r="AM1900" s="175" t="s">
        <v>67</v>
      </c>
      <c r="AQ1900" s="131"/>
      <c r="AU1900" s="317"/>
      <c r="AV1900" s="390"/>
      <c r="AW1900" s="153">
        <f t="shared" ca="1" si="35"/>
        <v>19</v>
      </c>
    </row>
    <row r="1901" spans="1:49" ht="45" customHeight="1" outlineLevel="1" x14ac:dyDescent="0.2">
      <c r="A1901" s="245"/>
      <c r="B1901" s="183" t="s">
        <v>55</v>
      </c>
      <c r="D1901" s="131" t="s">
        <v>5162</v>
      </c>
      <c r="E1901" s="175" t="s">
        <v>56</v>
      </c>
      <c r="F1901" s="153" t="s">
        <v>559</v>
      </c>
      <c r="G1901" s="131" t="s">
        <v>5259</v>
      </c>
      <c r="H1901" s="175" t="s">
        <v>65</v>
      </c>
      <c r="I1901" s="207" t="s">
        <v>5293</v>
      </c>
      <c r="J1901" s="173">
        <v>1</v>
      </c>
      <c r="K1901" s="326" t="s">
        <v>61</v>
      </c>
      <c r="L1901" s="339">
        <v>0</v>
      </c>
      <c r="M1901" s="183">
        <v>1548</v>
      </c>
      <c r="N1901" s="153">
        <v>2007</v>
      </c>
      <c r="P1901" s="163"/>
      <c r="R1901" s="153">
        <v>2000</v>
      </c>
      <c r="S1901" s="183" t="s">
        <v>62</v>
      </c>
      <c r="T1901" s="184"/>
      <c r="U1901" s="189"/>
      <c r="V1901" s="125"/>
      <c r="W1901" s="352" t="s">
        <v>5294</v>
      </c>
      <c r="X1901" s="216" t="s">
        <v>64</v>
      </c>
      <c r="Y1901" s="216" t="s">
        <v>65</v>
      </c>
      <c r="Z1901" s="129"/>
      <c r="AA1901" s="214">
        <v>42268</v>
      </c>
      <c r="AB1901" s="215">
        <v>42268</v>
      </c>
      <c r="AC1901" s="215">
        <v>42268</v>
      </c>
      <c r="AD1901" s="153"/>
      <c r="AE1901" s="173">
        <v>2011</v>
      </c>
      <c r="AF1901" s="173">
        <v>67</v>
      </c>
      <c r="AG1901" s="173">
        <v>2015</v>
      </c>
      <c r="AH1901" s="173">
        <v>2010</v>
      </c>
      <c r="AI1901" s="173"/>
      <c r="AJ1901" s="189"/>
      <c r="AK1901" s="173"/>
      <c r="AL1901" s="368" t="s">
        <v>5166</v>
      </c>
      <c r="AM1901" s="175" t="s">
        <v>67</v>
      </c>
      <c r="AN1901" s="153" t="s">
        <v>81</v>
      </c>
      <c r="AO1901" s="153" t="s">
        <v>61</v>
      </c>
      <c r="AP1901" s="153" t="s">
        <v>81</v>
      </c>
      <c r="AQ1901" s="131" t="s">
        <v>81</v>
      </c>
      <c r="AU1901" s="317"/>
      <c r="AV1901" s="390"/>
      <c r="AW1901" s="153">
        <f t="shared" ca="1" si="35"/>
        <v>19</v>
      </c>
    </row>
    <row r="1902" spans="1:49" ht="45" customHeight="1" outlineLevel="1" x14ac:dyDescent="0.2">
      <c r="A1902" s="245"/>
      <c r="B1902" s="183" t="s">
        <v>55</v>
      </c>
      <c r="D1902" s="131" t="s">
        <v>5162</v>
      </c>
      <c r="E1902" s="175" t="s">
        <v>56</v>
      </c>
      <c r="F1902" s="153" t="s">
        <v>559</v>
      </c>
      <c r="G1902" s="131" t="s">
        <v>5259</v>
      </c>
      <c r="H1902" s="175" t="s">
        <v>65</v>
      </c>
      <c r="I1902" s="207" t="s">
        <v>5295</v>
      </c>
      <c r="J1902" s="173">
        <v>1</v>
      </c>
      <c r="K1902" s="326" t="s">
        <v>61</v>
      </c>
      <c r="L1902" s="339">
        <v>0</v>
      </c>
      <c r="M1902" s="183">
        <v>1548</v>
      </c>
      <c r="N1902" s="153">
        <v>2007</v>
      </c>
      <c r="P1902" s="163"/>
      <c r="R1902" s="153">
        <v>2000</v>
      </c>
      <c r="S1902" s="183" t="s">
        <v>62</v>
      </c>
      <c r="T1902" s="184"/>
      <c r="U1902" s="189"/>
      <c r="V1902" s="125"/>
      <c r="W1902" s="352" t="s">
        <v>3835</v>
      </c>
      <c r="X1902" s="216" t="s">
        <v>64</v>
      </c>
      <c r="Y1902" s="216" t="s">
        <v>65</v>
      </c>
      <c r="Z1902" s="129"/>
      <c r="AA1902" s="214">
        <v>42265</v>
      </c>
      <c r="AB1902" s="215">
        <v>42265</v>
      </c>
      <c r="AC1902" s="215">
        <v>42265</v>
      </c>
      <c r="AD1902" s="153"/>
      <c r="AE1902" s="173">
        <v>2011</v>
      </c>
      <c r="AF1902" s="173">
        <v>67</v>
      </c>
      <c r="AG1902" s="173">
        <v>2015</v>
      </c>
      <c r="AH1902" s="173">
        <v>2010</v>
      </c>
      <c r="AI1902" s="173"/>
      <c r="AJ1902" s="189"/>
      <c r="AK1902" s="173"/>
      <c r="AL1902" s="368" t="s">
        <v>5166</v>
      </c>
      <c r="AM1902" s="175" t="s">
        <v>67</v>
      </c>
      <c r="AN1902" s="153" t="s">
        <v>112</v>
      </c>
      <c r="AO1902" s="153" t="s">
        <v>61</v>
      </c>
      <c r="AP1902" s="153" t="s">
        <v>112</v>
      </c>
      <c r="AQ1902" s="131" t="s">
        <v>112</v>
      </c>
      <c r="AU1902" s="317"/>
      <c r="AV1902" s="390"/>
      <c r="AW1902" s="153">
        <f t="shared" ca="1" si="35"/>
        <v>19</v>
      </c>
    </row>
    <row r="1903" spans="1:49" ht="45" customHeight="1" outlineLevel="1" x14ac:dyDescent="0.2">
      <c r="A1903" s="245"/>
      <c r="B1903" s="183" t="s">
        <v>55</v>
      </c>
      <c r="D1903" s="131" t="s">
        <v>5162</v>
      </c>
      <c r="E1903" s="175" t="s">
        <v>56</v>
      </c>
      <c r="F1903" s="153" t="s">
        <v>559</v>
      </c>
      <c r="G1903" s="131" t="s">
        <v>5259</v>
      </c>
      <c r="H1903" s="175" t="s">
        <v>65</v>
      </c>
      <c r="I1903" s="207" t="s">
        <v>5296</v>
      </c>
      <c r="J1903" s="173">
        <v>1</v>
      </c>
      <c r="K1903" s="326" t="s">
        <v>61</v>
      </c>
      <c r="L1903" s="339">
        <v>0</v>
      </c>
      <c r="M1903" s="183">
        <v>1548</v>
      </c>
      <c r="N1903" s="153">
        <v>2007</v>
      </c>
      <c r="P1903" s="163"/>
      <c r="R1903" s="153">
        <v>2000</v>
      </c>
      <c r="S1903" s="183" t="s">
        <v>62</v>
      </c>
      <c r="T1903" s="184"/>
      <c r="U1903" s="189"/>
      <c r="V1903" s="125"/>
      <c r="W1903" s="352" t="s">
        <v>5297</v>
      </c>
      <c r="X1903" s="216" t="s">
        <v>64</v>
      </c>
      <c r="Y1903" s="216" t="s">
        <v>65</v>
      </c>
      <c r="Z1903" s="129"/>
      <c r="AA1903" s="214">
        <v>42265</v>
      </c>
      <c r="AB1903" s="215">
        <v>42265</v>
      </c>
      <c r="AC1903" s="215">
        <v>42265</v>
      </c>
      <c r="AD1903" s="153"/>
      <c r="AE1903" s="173">
        <v>2011</v>
      </c>
      <c r="AF1903" s="173">
        <v>67</v>
      </c>
      <c r="AG1903" s="173">
        <v>2015</v>
      </c>
      <c r="AH1903" s="173">
        <v>2010</v>
      </c>
      <c r="AI1903" s="173"/>
      <c r="AJ1903" s="189"/>
      <c r="AK1903" s="173"/>
      <c r="AL1903" s="368" t="s">
        <v>5166</v>
      </c>
      <c r="AM1903" s="175" t="s">
        <v>67</v>
      </c>
      <c r="AN1903" s="153" t="s">
        <v>112</v>
      </c>
      <c r="AO1903" s="153" t="s">
        <v>61</v>
      </c>
      <c r="AP1903" s="153" t="s">
        <v>112</v>
      </c>
      <c r="AQ1903" s="131" t="s">
        <v>112</v>
      </c>
      <c r="AU1903" s="317"/>
      <c r="AV1903" s="390"/>
      <c r="AW1903" s="153">
        <f t="shared" ca="1" si="35"/>
        <v>19</v>
      </c>
    </row>
    <row r="1904" spans="1:49" ht="45" customHeight="1" outlineLevel="1" x14ac:dyDescent="0.2">
      <c r="A1904" s="245"/>
      <c r="B1904" s="183" t="s">
        <v>55</v>
      </c>
      <c r="D1904" s="131" t="s">
        <v>5162</v>
      </c>
      <c r="E1904" s="175" t="s">
        <v>56</v>
      </c>
      <c r="F1904" s="153" t="s">
        <v>559</v>
      </c>
      <c r="G1904" s="131" t="s">
        <v>5259</v>
      </c>
      <c r="H1904" s="175" t="s">
        <v>65</v>
      </c>
      <c r="I1904" s="207" t="s">
        <v>5298</v>
      </c>
      <c r="J1904" s="173">
        <v>1</v>
      </c>
      <c r="K1904" s="326" t="s">
        <v>61</v>
      </c>
      <c r="L1904" s="339">
        <v>0</v>
      </c>
      <c r="M1904" s="183">
        <v>1548</v>
      </c>
      <c r="N1904" s="153">
        <v>2007</v>
      </c>
      <c r="P1904" s="163"/>
      <c r="R1904" s="153">
        <v>2000</v>
      </c>
      <c r="S1904" s="183" t="s">
        <v>62</v>
      </c>
      <c r="T1904" s="184"/>
      <c r="U1904" s="189"/>
      <c r="V1904" s="125"/>
      <c r="W1904" s="352" t="s">
        <v>5299</v>
      </c>
      <c r="X1904" s="216" t="s">
        <v>64</v>
      </c>
      <c r="Y1904" s="216" t="s">
        <v>65</v>
      </c>
      <c r="Z1904" s="129"/>
      <c r="AA1904" s="214"/>
      <c r="AB1904" s="215">
        <v>42268</v>
      </c>
      <c r="AC1904" s="215">
        <v>42268</v>
      </c>
      <c r="AD1904" s="153"/>
      <c r="AE1904" s="173">
        <v>2011</v>
      </c>
      <c r="AF1904" s="173">
        <v>67</v>
      </c>
      <c r="AG1904" s="173">
        <v>2015</v>
      </c>
      <c r="AH1904" s="173">
        <v>2010</v>
      </c>
      <c r="AI1904" s="173"/>
      <c r="AJ1904" s="189"/>
      <c r="AK1904" s="173"/>
      <c r="AL1904" s="368" t="s">
        <v>5166</v>
      </c>
      <c r="AM1904" s="175" t="s">
        <v>67</v>
      </c>
      <c r="AN1904" s="153" t="s">
        <v>81</v>
      </c>
      <c r="AO1904" s="153" t="s">
        <v>61</v>
      </c>
      <c r="AP1904" s="153" t="s">
        <v>81</v>
      </c>
      <c r="AQ1904" s="131" t="s">
        <v>81</v>
      </c>
      <c r="AU1904" s="317"/>
      <c r="AV1904" s="390"/>
      <c r="AW1904" s="153">
        <f t="shared" ca="1" si="35"/>
        <v>19</v>
      </c>
    </row>
    <row r="1905" spans="1:49" ht="45" customHeight="1" outlineLevel="1" x14ac:dyDescent="0.2">
      <c r="A1905" s="245"/>
      <c r="B1905" s="183" t="s">
        <v>55</v>
      </c>
      <c r="D1905" s="131" t="s">
        <v>5162</v>
      </c>
      <c r="E1905" s="175" t="s">
        <v>56</v>
      </c>
      <c r="F1905" s="153" t="s">
        <v>559</v>
      </c>
      <c r="G1905" s="131" t="s">
        <v>5259</v>
      </c>
      <c r="H1905" s="175" t="s">
        <v>65</v>
      </c>
      <c r="I1905" s="207" t="s">
        <v>5300</v>
      </c>
      <c r="J1905" s="173">
        <v>1</v>
      </c>
      <c r="K1905" s="326" t="s">
        <v>61</v>
      </c>
      <c r="L1905" s="339">
        <v>0</v>
      </c>
      <c r="M1905" s="183">
        <v>1548</v>
      </c>
      <c r="N1905" s="153">
        <v>2007</v>
      </c>
      <c r="P1905" s="163"/>
      <c r="R1905" s="153">
        <v>2000</v>
      </c>
      <c r="S1905" s="183" t="s">
        <v>62</v>
      </c>
      <c r="T1905" s="184"/>
      <c r="U1905" s="189"/>
      <c r="V1905" s="125"/>
      <c r="W1905" s="352" t="s">
        <v>5301</v>
      </c>
      <c r="X1905" s="216" t="s">
        <v>64</v>
      </c>
      <c r="Y1905" s="216" t="s">
        <v>65</v>
      </c>
      <c r="Z1905" s="129"/>
      <c r="AA1905" s="214"/>
      <c r="AB1905" s="215">
        <v>42265</v>
      </c>
      <c r="AC1905" s="215">
        <v>42265</v>
      </c>
      <c r="AD1905" s="153"/>
      <c r="AE1905" s="173">
        <v>2011</v>
      </c>
      <c r="AF1905" s="173">
        <v>67</v>
      </c>
      <c r="AG1905" s="173">
        <v>2015</v>
      </c>
      <c r="AH1905" s="173">
        <v>2010</v>
      </c>
      <c r="AI1905" s="173"/>
      <c r="AJ1905" s="189"/>
      <c r="AK1905" s="173"/>
      <c r="AL1905" s="368" t="s">
        <v>5166</v>
      </c>
      <c r="AM1905" s="175" t="s">
        <v>90</v>
      </c>
      <c r="AN1905" s="153" t="s">
        <v>81</v>
      </c>
      <c r="AO1905" s="153" t="s">
        <v>61</v>
      </c>
      <c r="AP1905" s="153" t="s">
        <v>81</v>
      </c>
      <c r="AQ1905" s="131" t="s">
        <v>81</v>
      </c>
      <c r="AU1905" s="317"/>
      <c r="AV1905" s="390"/>
      <c r="AW1905" s="153">
        <f t="shared" ca="1" si="35"/>
        <v>19</v>
      </c>
    </row>
    <row r="1906" spans="1:49" ht="45" customHeight="1" outlineLevel="1" x14ac:dyDescent="0.2">
      <c r="A1906" s="245"/>
      <c r="B1906" s="183" t="s">
        <v>55</v>
      </c>
      <c r="D1906" s="131" t="s">
        <v>5162</v>
      </c>
      <c r="E1906" s="175" t="s">
        <v>56</v>
      </c>
      <c r="F1906" s="153" t="s">
        <v>559</v>
      </c>
      <c r="G1906" s="131" t="s">
        <v>5302</v>
      </c>
      <c r="H1906" s="175" t="s">
        <v>59</v>
      </c>
      <c r="I1906" s="207" t="s">
        <v>5303</v>
      </c>
      <c r="J1906" s="173">
        <v>1</v>
      </c>
      <c r="K1906" s="326" t="s">
        <v>61</v>
      </c>
      <c r="L1906" s="339">
        <v>0</v>
      </c>
      <c r="M1906" s="183">
        <v>1548</v>
      </c>
      <c r="N1906" s="153">
        <v>2007</v>
      </c>
      <c r="P1906" s="163"/>
      <c r="R1906" s="153">
        <v>2000</v>
      </c>
      <c r="S1906" s="183" t="s">
        <v>62</v>
      </c>
      <c r="T1906" s="184"/>
      <c r="U1906" s="189"/>
      <c r="V1906" s="125"/>
      <c r="W1906" s="352" t="s">
        <v>5304</v>
      </c>
      <c r="X1906" s="216" t="s">
        <v>64</v>
      </c>
      <c r="Y1906" s="216" t="s">
        <v>65</v>
      </c>
      <c r="Z1906" s="129" t="s">
        <v>66</v>
      </c>
      <c r="AA1906" s="214">
        <v>42268</v>
      </c>
      <c r="AB1906" s="215">
        <v>42268</v>
      </c>
      <c r="AC1906" s="215">
        <v>42268</v>
      </c>
      <c r="AD1906" s="209"/>
      <c r="AE1906" s="173">
        <v>2014</v>
      </c>
      <c r="AF1906" s="173">
        <v>76</v>
      </c>
      <c r="AG1906" s="173">
        <v>2015</v>
      </c>
      <c r="AH1906" s="173">
        <v>2010</v>
      </c>
      <c r="AI1906" s="219"/>
      <c r="AJ1906" s="238"/>
      <c r="AK1906" s="219"/>
      <c r="AL1906" s="368" t="s">
        <v>5166</v>
      </c>
      <c r="AM1906" s="175" t="s">
        <v>67</v>
      </c>
      <c r="AQ1906" s="131"/>
      <c r="AU1906" s="317"/>
      <c r="AV1906" s="390"/>
      <c r="AW1906" s="153">
        <f t="shared" ca="1" si="35"/>
        <v>19</v>
      </c>
    </row>
    <row r="1907" spans="1:49" ht="45" customHeight="1" outlineLevel="1" x14ac:dyDescent="0.2">
      <c r="A1907" s="245"/>
      <c r="B1907" s="183" t="s">
        <v>55</v>
      </c>
      <c r="D1907" s="131" t="s">
        <v>5305</v>
      </c>
      <c r="E1907" s="175" t="s">
        <v>688</v>
      </c>
      <c r="F1907" s="153" t="s">
        <v>3607</v>
      </c>
      <c r="G1907" s="131" t="s">
        <v>3608</v>
      </c>
      <c r="H1907" s="175" t="s">
        <v>59</v>
      </c>
      <c r="I1907" s="183" t="s">
        <v>5306</v>
      </c>
      <c r="J1907" s="173">
        <v>1</v>
      </c>
      <c r="K1907" s="326" t="s">
        <v>61</v>
      </c>
      <c r="L1907" s="339">
        <v>1</v>
      </c>
      <c r="M1907" s="183">
        <v>1549</v>
      </c>
      <c r="N1907" s="153">
        <v>2007</v>
      </c>
      <c r="P1907" s="163"/>
      <c r="R1907" s="153">
        <v>2000</v>
      </c>
      <c r="S1907" s="183" t="s">
        <v>62</v>
      </c>
      <c r="T1907" s="184"/>
      <c r="U1907" s="189"/>
      <c r="V1907" s="125"/>
      <c r="W1907" s="352" t="s">
        <v>8075</v>
      </c>
      <c r="X1907" s="216" t="s">
        <v>64</v>
      </c>
      <c r="Y1907" s="216" t="s">
        <v>65</v>
      </c>
      <c r="Z1907" s="129"/>
      <c r="AB1907" s="172">
        <v>40833</v>
      </c>
      <c r="AE1907" s="173">
        <v>2008</v>
      </c>
      <c r="AF1907" s="173">
        <v>56</v>
      </c>
      <c r="AG1907" s="173">
        <v>2011</v>
      </c>
      <c r="AH1907" s="173">
        <v>2010</v>
      </c>
      <c r="AI1907" s="173"/>
      <c r="AJ1907" s="189"/>
      <c r="AK1907" s="173"/>
      <c r="AL1907" s="369"/>
      <c r="AM1907" s="175" t="s">
        <v>67</v>
      </c>
      <c r="AO1907" s="153" t="s">
        <v>108</v>
      </c>
      <c r="AP1907" s="153" t="s">
        <v>81</v>
      </c>
      <c r="AQ1907" s="392" t="s">
        <v>81</v>
      </c>
      <c r="AR1907" s="175" t="s">
        <v>81</v>
      </c>
      <c r="AT1907" s="153">
        <v>2021</v>
      </c>
      <c r="AU1907" s="131" t="s">
        <v>7817</v>
      </c>
      <c r="AW1907" s="153">
        <f t="shared" ca="1" si="35"/>
        <v>19</v>
      </c>
    </row>
    <row r="1908" spans="1:49" ht="45" customHeight="1" outlineLevel="1" x14ac:dyDescent="0.2">
      <c r="A1908" s="245"/>
      <c r="B1908" s="183" t="s">
        <v>55</v>
      </c>
      <c r="D1908" s="131" t="s">
        <v>5307</v>
      </c>
      <c r="E1908" s="175" t="s">
        <v>1055</v>
      </c>
      <c r="F1908" s="153" t="s">
        <v>2103</v>
      </c>
      <c r="G1908" s="131" t="s">
        <v>2104</v>
      </c>
      <c r="H1908" s="175" t="s">
        <v>65</v>
      </c>
      <c r="I1908" s="183" t="s">
        <v>5308</v>
      </c>
      <c r="J1908" s="173">
        <v>1</v>
      </c>
      <c r="K1908" s="326" t="s">
        <v>61</v>
      </c>
      <c r="L1908" s="339">
        <v>0</v>
      </c>
      <c r="M1908" s="183">
        <v>1550</v>
      </c>
      <c r="N1908" s="153">
        <v>2007</v>
      </c>
      <c r="P1908" s="163"/>
      <c r="R1908" s="153">
        <v>2000</v>
      </c>
      <c r="S1908" s="183" t="s">
        <v>62</v>
      </c>
      <c r="T1908" s="184"/>
      <c r="U1908" s="189"/>
      <c r="V1908" s="125"/>
      <c r="W1908" s="352" t="s">
        <v>5309</v>
      </c>
      <c r="X1908" s="216" t="s">
        <v>64</v>
      </c>
      <c r="Y1908" s="216" t="s">
        <v>65</v>
      </c>
      <c r="Z1908" s="129"/>
      <c r="AA1908" s="214"/>
      <c r="AB1908" s="215"/>
      <c r="AC1908" s="292">
        <v>44239</v>
      </c>
      <c r="AD1908" s="153"/>
      <c r="AE1908" s="173">
        <v>2007</v>
      </c>
      <c r="AF1908" s="173">
        <v>55</v>
      </c>
      <c r="AG1908" s="233">
        <v>2019</v>
      </c>
      <c r="AH1908" s="173">
        <v>2010</v>
      </c>
      <c r="AI1908" s="173"/>
      <c r="AJ1908" s="189"/>
      <c r="AK1908" s="173"/>
      <c r="AL1908" s="369"/>
      <c r="AM1908" s="175" t="s">
        <v>67</v>
      </c>
      <c r="AO1908" s="153" t="s">
        <v>90</v>
      </c>
      <c r="AQ1908" s="131" t="s">
        <v>81</v>
      </c>
      <c r="AU1908" s="317" t="s">
        <v>3708</v>
      </c>
      <c r="AV1908" s="390"/>
      <c r="AW1908" s="153">
        <f t="shared" ca="1" si="35"/>
        <v>19</v>
      </c>
    </row>
    <row r="1909" spans="1:49" ht="45" customHeight="1" outlineLevel="1" x14ac:dyDescent="0.2">
      <c r="A1909" s="245"/>
      <c r="B1909" s="183" t="s">
        <v>55</v>
      </c>
      <c r="D1909" s="131" t="s">
        <v>5307</v>
      </c>
      <c r="E1909" s="175" t="s">
        <v>1055</v>
      </c>
      <c r="F1909" s="153" t="s">
        <v>2103</v>
      </c>
      <c r="G1909" s="131" t="s">
        <v>2104</v>
      </c>
      <c r="H1909" s="175" t="s">
        <v>65</v>
      </c>
      <c r="I1909" s="183" t="s">
        <v>5310</v>
      </c>
      <c r="J1909" s="173">
        <v>1</v>
      </c>
      <c r="K1909" s="326" t="s">
        <v>61</v>
      </c>
      <c r="L1909" s="339">
        <v>0</v>
      </c>
      <c r="M1909" s="183">
        <v>1550</v>
      </c>
      <c r="N1909" s="153">
        <v>2007</v>
      </c>
      <c r="P1909" s="163"/>
      <c r="R1909" s="153">
        <v>2000</v>
      </c>
      <c r="S1909" s="183" t="s">
        <v>62</v>
      </c>
      <c r="T1909" s="184"/>
      <c r="U1909" s="189"/>
      <c r="V1909" s="125"/>
      <c r="W1909" s="352" t="s">
        <v>5311</v>
      </c>
      <c r="X1909" s="216" t="s">
        <v>64</v>
      </c>
      <c r="Y1909" s="216" t="s">
        <v>65</v>
      </c>
      <c r="Z1909" s="129"/>
      <c r="AA1909" s="214"/>
      <c r="AB1909" s="215"/>
      <c r="AC1909" s="292">
        <v>44239</v>
      </c>
      <c r="AD1909" s="153"/>
      <c r="AE1909" s="173">
        <v>2007</v>
      </c>
      <c r="AF1909" s="173">
        <v>55</v>
      </c>
      <c r="AG1909" s="233">
        <v>2019</v>
      </c>
      <c r="AH1909" s="173">
        <v>2010</v>
      </c>
      <c r="AI1909" s="173"/>
      <c r="AJ1909" s="189"/>
      <c r="AK1909" s="173"/>
      <c r="AL1909" s="369"/>
      <c r="AM1909" s="175" t="s">
        <v>67</v>
      </c>
      <c r="AO1909" s="153" t="s">
        <v>90</v>
      </c>
      <c r="AQ1909" s="131" t="s">
        <v>81</v>
      </c>
      <c r="AU1909" s="317" t="s">
        <v>3708</v>
      </c>
      <c r="AV1909" s="390"/>
      <c r="AW1909" s="153">
        <f t="shared" ca="1" si="35"/>
        <v>19</v>
      </c>
    </row>
    <row r="1910" spans="1:49" ht="45" customHeight="1" outlineLevel="1" x14ac:dyDescent="0.2">
      <c r="A1910" s="245"/>
      <c r="B1910" s="183" t="s">
        <v>55</v>
      </c>
      <c r="D1910" s="131" t="s">
        <v>5307</v>
      </c>
      <c r="E1910" s="175" t="s">
        <v>1055</v>
      </c>
      <c r="F1910" s="153" t="s">
        <v>2103</v>
      </c>
      <c r="G1910" s="131" t="s">
        <v>2104</v>
      </c>
      <c r="H1910" s="175" t="s">
        <v>65</v>
      </c>
      <c r="I1910" s="183" t="s">
        <v>5312</v>
      </c>
      <c r="J1910" s="173">
        <v>1</v>
      </c>
      <c r="K1910" s="326" t="s">
        <v>61</v>
      </c>
      <c r="L1910" s="339">
        <v>1</v>
      </c>
      <c r="M1910" s="183">
        <v>1550</v>
      </c>
      <c r="N1910" s="153">
        <v>2007</v>
      </c>
      <c r="P1910" s="163"/>
      <c r="R1910" s="153">
        <v>2000</v>
      </c>
      <c r="S1910" s="183" t="s">
        <v>62</v>
      </c>
      <c r="T1910" s="184"/>
      <c r="U1910" s="189"/>
      <c r="V1910" s="125"/>
      <c r="W1910" s="352" t="s">
        <v>5313</v>
      </c>
      <c r="X1910" s="216" t="s">
        <v>64</v>
      </c>
      <c r="Y1910" s="216" t="s">
        <v>65</v>
      </c>
      <c r="Z1910" s="129"/>
      <c r="AA1910" s="214"/>
      <c r="AB1910" s="215"/>
      <c r="AC1910" s="292">
        <v>44239</v>
      </c>
      <c r="AD1910" s="153"/>
      <c r="AE1910" s="173">
        <v>2007</v>
      </c>
      <c r="AF1910" s="173">
        <v>55</v>
      </c>
      <c r="AG1910" s="233">
        <v>2019</v>
      </c>
      <c r="AH1910" s="173">
        <v>2010</v>
      </c>
      <c r="AI1910" s="173"/>
      <c r="AJ1910" s="189"/>
      <c r="AK1910" s="173"/>
      <c r="AL1910" s="369"/>
      <c r="AM1910" s="175" t="s">
        <v>67</v>
      </c>
      <c r="AO1910" s="153" t="s">
        <v>90</v>
      </c>
      <c r="AQ1910" s="131" t="s">
        <v>81</v>
      </c>
      <c r="AU1910" s="317" t="s">
        <v>3708</v>
      </c>
      <c r="AV1910" s="390"/>
      <c r="AW1910" s="153">
        <f t="shared" ca="1" si="35"/>
        <v>19</v>
      </c>
    </row>
    <row r="1911" spans="1:49" ht="45" customHeight="1" outlineLevel="1" x14ac:dyDescent="0.2">
      <c r="A1911" s="245"/>
      <c r="B1911" s="183" t="s">
        <v>55</v>
      </c>
      <c r="D1911" s="131" t="s">
        <v>5307</v>
      </c>
      <c r="E1911" s="175" t="s">
        <v>1055</v>
      </c>
      <c r="F1911" s="153" t="s">
        <v>2103</v>
      </c>
      <c r="G1911" s="131" t="s">
        <v>2104</v>
      </c>
      <c r="H1911" s="175" t="s">
        <v>59</v>
      </c>
      <c r="I1911" s="183" t="s">
        <v>5314</v>
      </c>
      <c r="J1911" s="173">
        <v>1</v>
      </c>
      <c r="K1911" s="326" t="s">
        <v>61</v>
      </c>
      <c r="L1911" s="339">
        <v>0</v>
      </c>
      <c r="M1911" s="183">
        <v>1550</v>
      </c>
      <c r="N1911" s="153">
        <v>2007</v>
      </c>
      <c r="P1911" s="163"/>
      <c r="R1911" s="153">
        <v>2000</v>
      </c>
      <c r="S1911" s="183" t="s">
        <v>62</v>
      </c>
      <c r="T1911" s="184"/>
      <c r="U1911" s="189"/>
      <c r="V1911" s="125"/>
      <c r="W1911" s="352" t="s">
        <v>5315</v>
      </c>
      <c r="X1911" s="216" t="s">
        <v>64</v>
      </c>
      <c r="Y1911" s="216" t="s">
        <v>65</v>
      </c>
      <c r="Z1911" s="129" t="s">
        <v>66</v>
      </c>
      <c r="AA1911" s="214"/>
      <c r="AB1911" s="215"/>
      <c r="AC1911" s="292">
        <v>44239</v>
      </c>
      <c r="AD1911" s="153"/>
      <c r="AE1911" s="173">
        <v>2007</v>
      </c>
      <c r="AF1911" s="173">
        <v>55</v>
      </c>
      <c r="AG1911" s="233">
        <v>2019</v>
      </c>
      <c r="AH1911" s="173">
        <v>2010</v>
      </c>
      <c r="AI1911" s="173"/>
      <c r="AJ1911" s="189"/>
      <c r="AK1911" s="173"/>
      <c r="AL1911" s="369"/>
      <c r="AM1911" s="175" t="s">
        <v>67</v>
      </c>
      <c r="AO1911" s="153" t="s">
        <v>90</v>
      </c>
      <c r="AQ1911" s="131" t="s">
        <v>81</v>
      </c>
      <c r="AU1911" s="317" t="s">
        <v>3708</v>
      </c>
      <c r="AV1911" s="390"/>
      <c r="AW1911" s="153">
        <f t="shared" ca="1" si="35"/>
        <v>19</v>
      </c>
    </row>
    <row r="1912" spans="1:49" ht="45" customHeight="1" outlineLevel="1" x14ac:dyDescent="0.2">
      <c r="A1912" s="245"/>
      <c r="B1912" s="183" t="s">
        <v>55</v>
      </c>
      <c r="D1912" s="131" t="s">
        <v>5307</v>
      </c>
      <c r="E1912" s="175" t="s">
        <v>1055</v>
      </c>
      <c r="F1912" s="153" t="s">
        <v>2103</v>
      </c>
      <c r="G1912" s="131" t="s">
        <v>2104</v>
      </c>
      <c r="H1912" s="175" t="s">
        <v>65</v>
      </c>
      <c r="I1912" s="183" t="s">
        <v>5316</v>
      </c>
      <c r="J1912" s="173">
        <v>1</v>
      </c>
      <c r="K1912" s="326" t="s">
        <v>61</v>
      </c>
      <c r="L1912" s="339">
        <v>0</v>
      </c>
      <c r="M1912" s="183">
        <v>1550</v>
      </c>
      <c r="N1912" s="153">
        <v>2007</v>
      </c>
      <c r="P1912" s="163"/>
      <c r="R1912" s="153">
        <v>2000</v>
      </c>
      <c r="S1912" s="183" t="s">
        <v>62</v>
      </c>
      <c r="T1912" s="184"/>
      <c r="U1912" s="189"/>
      <c r="V1912" s="125"/>
      <c r="W1912" s="352" t="s">
        <v>5317</v>
      </c>
      <c r="X1912" s="216" t="s">
        <v>64</v>
      </c>
      <c r="Y1912" s="216" t="s">
        <v>65</v>
      </c>
      <c r="Z1912" s="129"/>
      <c r="AA1912" s="373">
        <v>44239</v>
      </c>
      <c r="AB1912" s="215"/>
      <c r="AC1912" s="292">
        <v>44239</v>
      </c>
      <c r="AD1912" s="153"/>
      <c r="AE1912" s="173">
        <v>2007</v>
      </c>
      <c r="AF1912" s="173">
        <v>55</v>
      </c>
      <c r="AG1912" s="233"/>
      <c r="AI1912" s="173"/>
      <c r="AJ1912" s="189"/>
      <c r="AK1912" s="173"/>
      <c r="AL1912" s="369"/>
      <c r="AM1912" s="175" t="s">
        <v>67</v>
      </c>
      <c r="AO1912" s="153" t="s">
        <v>90</v>
      </c>
      <c r="AQ1912" s="131" t="s">
        <v>81</v>
      </c>
      <c r="AU1912" s="317" t="s">
        <v>3708</v>
      </c>
      <c r="AV1912" s="390"/>
      <c r="AW1912" s="153">
        <f t="shared" ca="1" si="35"/>
        <v>19</v>
      </c>
    </row>
    <row r="1913" spans="1:49" ht="45" customHeight="1" outlineLevel="1" x14ac:dyDescent="0.2">
      <c r="A1913" s="245"/>
      <c r="B1913" s="183" t="s">
        <v>55</v>
      </c>
      <c r="D1913" s="131" t="s">
        <v>5307</v>
      </c>
      <c r="E1913" s="175" t="s">
        <v>1055</v>
      </c>
      <c r="F1913" s="153" t="s">
        <v>2103</v>
      </c>
      <c r="G1913" s="131" t="s">
        <v>2104</v>
      </c>
      <c r="H1913" s="175" t="s">
        <v>65</v>
      </c>
      <c r="I1913" s="183" t="s">
        <v>5318</v>
      </c>
      <c r="J1913" s="173">
        <v>1</v>
      </c>
      <c r="K1913" s="326" t="s">
        <v>61</v>
      </c>
      <c r="L1913" s="339">
        <v>0</v>
      </c>
      <c r="M1913" s="183">
        <v>1550</v>
      </c>
      <c r="N1913" s="153">
        <v>2007</v>
      </c>
      <c r="P1913" s="163"/>
      <c r="R1913" s="153">
        <v>2000</v>
      </c>
      <c r="S1913" s="183" t="s">
        <v>62</v>
      </c>
      <c r="T1913" s="184"/>
      <c r="U1913" s="189"/>
      <c r="V1913" s="125"/>
      <c r="W1913" s="352" t="s">
        <v>5319</v>
      </c>
      <c r="X1913" s="216" t="s">
        <v>64</v>
      </c>
      <c r="Y1913" s="216" t="s">
        <v>65</v>
      </c>
      <c r="Z1913" s="129"/>
      <c r="AA1913" s="214"/>
      <c r="AB1913" s="215"/>
      <c r="AC1913" s="292">
        <v>44239</v>
      </c>
      <c r="AD1913" s="153"/>
      <c r="AE1913" s="173">
        <v>2007</v>
      </c>
      <c r="AF1913" s="173">
        <v>55</v>
      </c>
      <c r="AG1913" s="233">
        <v>2019</v>
      </c>
      <c r="AH1913" s="173">
        <v>2010</v>
      </c>
      <c r="AI1913" s="173"/>
      <c r="AJ1913" s="189"/>
      <c r="AK1913" s="173"/>
      <c r="AL1913" s="369"/>
      <c r="AM1913" s="175" t="s">
        <v>67</v>
      </c>
      <c r="AO1913" s="153" t="s">
        <v>90</v>
      </c>
      <c r="AQ1913" s="131" t="s">
        <v>81</v>
      </c>
      <c r="AU1913" s="317" t="s">
        <v>3708</v>
      </c>
      <c r="AV1913" s="390"/>
      <c r="AW1913" s="153">
        <f t="shared" ca="1" si="35"/>
        <v>19</v>
      </c>
    </row>
    <row r="1914" spans="1:49" ht="45" customHeight="1" outlineLevel="1" x14ac:dyDescent="0.2">
      <c r="A1914" s="245"/>
      <c r="B1914" s="183" t="s">
        <v>55</v>
      </c>
      <c r="D1914" s="131" t="s">
        <v>5307</v>
      </c>
      <c r="E1914" s="175" t="s">
        <v>1055</v>
      </c>
      <c r="F1914" s="153" t="s">
        <v>2103</v>
      </c>
      <c r="G1914" s="131" t="s">
        <v>2104</v>
      </c>
      <c r="H1914" s="175" t="s">
        <v>65</v>
      </c>
      <c r="I1914" s="183" t="s">
        <v>5320</v>
      </c>
      <c r="J1914" s="173">
        <v>1</v>
      </c>
      <c r="K1914" s="326" t="s">
        <v>61</v>
      </c>
      <c r="L1914" s="339">
        <v>0</v>
      </c>
      <c r="M1914" s="183">
        <v>1550</v>
      </c>
      <c r="N1914" s="153">
        <v>2007</v>
      </c>
      <c r="P1914" s="163"/>
      <c r="R1914" s="153">
        <v>2000</v>
      </c>
      <c r="S1914" s="183" t="s">
        <v>62</v>
      </c>
      <c r="T1914" s="184"/>
      <c r="U1914" s="189"/>
      <c r="V1914" s="125"/>
      <c r="W1914" s="352" t="s">
        <v>5321</v>
      </c>
      <c r="X1914" s="216" t="s">
        <v>64</v>
      </c>
      <c r="Y1914" s="216" t="s">
        <v>65</v>
      </c>
      <c r="Z1914" s="129"/>
      <c r="AA1914" s="373">
        <v>44239</v>
      </c>
      <c r="AB1914" s="215"/>
      <c r="AC1914" s="292">
        <v>44239</v>
      </c>
      <c r="AD1914" s="153"/>
      <c r="AE1914" s="173">
        <v>2007</v>
      </c>
      <c r="AF1914" s="173">
        <v>55</v>
      </c>
      <c r="AG1914" s="233"/>
      <c r="AI1914" s="173"/>
      <c r="AJ1914" s="189"/>
      <c r="AK1914" s="173"/>
      <c r="AL1914" s="369"/>
      <c r="AM1914" s="175" t="s">
        <v>67</v>
      </c>
      <c r="AO1914" s="153" t="s">
        <v>90</v>
      </c>
      <c r="AQ1914" s="131" t="s">
        <v>81</v>
      </c>
      <c r="AU1914" s="317" t="s">
        <v>3708</v>
      </c>
      <c r="AV1914" s="390"/>
      <c r="AW1914" s="153">
        <f t="shared" ca="1" si="35"/>
        <v>19</v>
      </c>
    </row>
    <row r="1915" spans="1:49" ht="45" customHeight="1" outlineLevel="1" x14ac:dyDescent="0.2">
      <c r="A1915" s="245"/>
      <c r="B1915" s="183" t="s">
        <v>55</v>
      </c>
      <c r="D1915" s="131" t="s">
        <v>5307</v>
      </c>
      <c r="E1915" s="175" t="s">
        <v>1055</v>
      </c>
      <c r="F1915" s="153" t="s">
        <v>2103</v>
      </c>
      <c r="G1915" s="131" t="s">
        <v>2104</v>
      </c>
      <c r="H1915" s="175" t="s">
        <v>76</v>
      </c>
      <c r="I1915" s="183" t="s">
        <v>5322</v>
      </c>
      <c r="J1915" s="173">
        <v>1</v>
      </c>
      <c r="K1915" s="326" t="s">
        <v>61</v>
      </c>
      <c r="L1915" s="339">
        <v>0</v>
      </c>
      <c r="M1915" s="183">
        <v>1550</v>
      </c>
      <c r="N1915" s="153">
        <v>2007</v>
      </c>
      <c r="P1915" s="163"/>
      <c r="R1915" s="153">
        <v>2000</v>
      </c>
      <c r="S1915" s="183" t="s">
        <v>62</v>
      </c>
      <c r="T1915" s="184"/>
      <c r="U1915" s="189"/>
      <c r="V1915" s="125"/>
      <c r="W1915" s="352" t="s">
        <v>5323</v>
      </c>
      <c r="X1915" s="216" t="s">
        <v>64</v>
      </c>
      <c r="Y1915" s="216" t="s">
        <v>65</v>
      </c>
      <c r="Z1915" s="129"/>
      <c r="AA1915" s="214"/>
      <c r="AB1915" s="215"/>
      <c r="AC1915" s="292">
        <v>44239</v>
      </c>
      <c r="AD1915" s="153"/>
      <c r="AE1915" s="173">
        <v>2007</v>
      </c>
      <c r="AF1915" s="173">
        <v>55</v>
      </c>
      <c r="AG1915" s="233">
        <v>2019</v>
      </c>
      <c r="AH1915" s="173">
        <v>2010</v>
      </c>
      <c r="AI1915" s="173"/>
      <c r="AJ1915" s="189"/>
      <c r="AK1915" s="173"/>
      <c r="AL1915" s="369"/>
      <c r="AM1915" s="175" t="s">
        <v>67</v>
      </c>
      <c r="AO1915" s="153" t="s">
        <v>90</v>
      </c>
      <c r="AQ1915" s="131" t="s">
        <v>81</v>
      </c>
      <c r="AU1915" s="317" t="s">
        <v>3708</v>
      </c>
      <c r="AV1915" s="390"/>
      <c r="AW1915" s="153">
        <f t="shared" ca="1" si="35"/>
        <v>19</v>
      </c>
    </row>
    <row r="1916" spans="1:49" ht="45" customHeight="1" outlineLevel="1" x14ac:dyDescent="0.2">
      <c r="A1916" s="245"/>
      <c r="B1916" s="183" t="s">
        <v>55</v>
      </c>
      <c r="D1916" s="131" t="s">
        <v>5307</v>
      </c>
      <c r="E1916" s="253" t="s">
        <v>1055</v>
      </c>
      <c r="F1916" s="157" t="s">
        <v>2103</v>
      </c>
      <c r="G1916" s="156" t="s">
        <v>2104</v>
      </c>
      <c r="H1916" s="253" t="s">
        <v>76</v>
      </c>
      <c r="I1916" s="185" t="s">
        <v>5324</v>
      </c>
      <c r="J1916" s="173">
        <v>1</v>
      </c>
      <c r="K1916" s="326" t="s">
        <v>61</v>
      </c>
      <c r="L1916" s="339">
        <v>0</v>
      </c>
      <c r="M1916" s="183">
        <v>1550</v>
      </c>
      <c r="N1916" s="153">
        <v>2007</v>
      </c>
      <c r="P1916" s="163"/>
      <c r="R1916" s="153">
        <v>2000</v>
      </c>
      <c r="S1916" s="183" t="s">
        <v>62</v>
      </c>
      <c r="T1916" s="184"/>
      <c r="U1916" s="189"/>
      <c r="V1916" s="125"/>
      <c r="W1916" s="318" t="s">
        <v>5325</v>
      </c>
      <c r="X1916" s="283" t="s">
        <v>64</v>
      </c>
      <c r="Y1916" s="283" t="s">
        <v>65</v>
      </c>
      <c r="Z1916" s="351"/>
      <c r="AA1916" s="214"/>
      <c r="AB1916" s="215"/>
      <c r="AC1916" s="292">
        <v>44239</v>
      </c>
      <c r="AD1916" s="153"/>
      <c r="AE1916" s="173">
        <v>2007</v>
      </c>
      <c r="AF1916" s="173">
        <v>55</v>
      </c>
      <c r="AG1916" s="233">
        <v>2019</v>
      </c>
      <c r="AH1916" s="173">
        <v>2010</v>
      </c>
      <c r="AI1916" s="173"/>
      <c r="AJ1916" s="189"/>
      <c r="AK1916" s="173"/>
      <c r="AL1916" s="369"/>
      <c r="AM1916" s="175" t="s">
        <v>67</v>
      </c>
      <c r="AO1916" s="153" t="s">
        <v>90</v>
      </c>
      <c r="AQ1916" s="131" t="s">
        <v>81</v>
      </c>
      <c r="AU1916" s="317" t="s">
        <v>3708</v>
      </c>
      <c r="AV1916" s="390"/>
      <c r="AW1916" s="153">
        <f t="shared" ca="1" si="35"/>
        <v>19</v>
      </c>
    </row>
    <row r="1917" spans="1:49" ht="45" customHeight="1" outlineLevel="1" x14ac:dyDescent="0.2">
      <c r="A1917" s="245"/>
      <c r="B1917" s="183" t="s">
        <v>55</v>
      </c>
      <c r="D1917" s="131" t="s">
        <v>5307</v>
      </c>
      <c r="E1917" s="175" t="s">
        <v>1055</v>
      </c>
      <c r="F1917" s="153" t="s">
        <v>2103</v>
      </c>
      <c r="G1917" s="131" t="s">
        <v>2104</v>
      </c>
      <c r="H1917" s="175" t="s">
        <v>65</v>
      </c>
      <c r="I1917" s="183" t="s">
        <v>5326</v>
      </c>
      <c r="J1917" s="173">
        <v>1</v>
      </c>
      <c r="K1917" s="326" t="s">
        <v>61</v>
      </c>
      <c r="L1917" s="339">
        <v>0</v>
      </c>
      <c r="M1917" s="183">
        <v>1550</v>
      </c>
      <c r="N1917" s="153">
        <v>2007</v>
      </c>
      <c r="P1917" s="163"/>
      <c r="R1917" s="153">
        <v>2000</v>
      </c>
      <c r="S1917" s="183" t="s">
        <v>62</v>
      </c>
      <c r="T1917" s="184"/>
      <c r="U1917" s="189"/>
      <c r="V1917" s="125"/>
      <c r="W1917" s="352" t="s">
        <v>5327</v>
      </c>
      <c r="X1917" s="216" t="s">
        <v>64</v>
      </c>
      <c r="Y1917" s="216" t="s">
        <v>65</v>
      </c>
      <c r="Z1917" s="129"/>
      <c r="AA1917" s="214"/>
      <c r="AB1917" s="215"/>
      <c r="AC1917" s="292">
        <v>44239</v>
      </c>
      <c r="AD1917" s="153"/>
      <c r="AE1917" s="173">
        <v>2007</v>
      </c>
      <c r="AF1917" s="173">
        <v>55</v>
      </c>
      <c r="AG1917" s="233">
        <v>2019</v>
      </c>
      <c r="AH1917" s="173">
        <v>2010</v>
      </c>
      <c r="AI1917" s="173"/>
      <c r="AJ1917" s="189"/>
      <c r="AK1917" s="173"/>
      <c r="AL1917" s="369"/>
      <c r="AM1917" s="175" t="s">
        <v>67</v>
      </c>
      <c r="AO1917" s="153" t="s">
        <v>90</v>
      </c>
      <c r="AQ1917" s="131" t="s">
        <v>81</v>
      </c>
      <c r="AU1917" s="317" t="s">
        <v>3708</v>
      </c>
      <c r="AV1917" s="390"/>
      <c r="AW1917" s="153">
        <f t="shared" ca="1" si="35"/>
        <v>19</v>
      </c>
    </row>
    <row r="1918" spans="1:49" ht="45" customHeight="1" outlineLevel="1" x14ac:dyDescent="0.2">
      <c r="A1918" s="245"/>
      <c r="B1918" s="183" t="s">
        <v>55</v>
      </c>
      <c r="D1918" s="131" t="s">
        <v>5307</v>
      </c>
      <c r="E1918" s="175" t="s">
        <v>1055</v>
      </c>
      <c r="F1918" s="153" t="s">
        <v>2103</v>
      </c>
      <c r="G1918" s="131" t="s">
        <v>2104</v>
      </c>
      <c r="H1918" s="175" t="s">
        <v>65</v>
      </c>
      <c r="I1918" s="183" t="s">
        <v>5328</v>
      </c>
      <c r="J1918" s="173">
        <v>1</v>
      </c>
      <c r="K1918" s="326" t="s">
        <v>61</v>
      </c>
      <c r="L1918" s="339">
        <v>0</v>
      </c>
      <c r="M1918" s="183">
        <v>1550</v>
      </c>
      <c r="N1918" s="153">
        <v>2007</v>
      </c>
      <c r="P1918" s="163"/>
      <c r="R1918" s="153">
        <v>2000</v>
      </c>
      <c r="S1918" s="183" t="s">
        <v>62</v>
      </c>
      <c r="T1918" s="184"/>
      <c r="U1918" s="189"/>
      <c r="V1918" s="125"/>
      <c r="W1918" s="352" t="s">
        <v>5329</v>
      </c>
      <c r="X1918" s="216" t="s">
        <v>64</v>
      </c>
      <c r="Y1918" s="216" t="s">
        <v>65</v>
      </c>
      <c r="Z1918" s="129"/>
      <c r="AA1918" s="214"/>
      <c r="AB1918" s="215"/>
      <c r="AC1918" s="292">
        <v>44239</v>
      </c>
      <c r="AD1918" s="153"/>
      <c r="AE1918" s="173">
        <v>2007</v>
      </c>
      <c r="AF1918" s="173">
        <v>55</v>
      </c>
      <c r="AG1918" s="233">
        <v>2019</v>
      </c>
      <c r="AH1918" s="173">
        <v>2010</v>
      </c>
      <c r="AI1918" s="173"/>
      <c r="AJ1918" s="189"/>
      <c r="AK1918" s="173"/>
      <c r="AL1918" s="369"/>
      <c r="AM1918" s="175" t="s">
        <v>67</v>
      </c>
      <c r="AO1918" s="153" t="s">
        <v>90</v>
      </c>
      <c r="AQ1918" s="131" t="s">
        <v>81</v>
      </c>
      <c r="AU1918" s="317" t="s">
        <v>3708</v>
      </c>
      <c r="AV1918" s="390"/>
      <c r="AW1918" s="153">
        <f t="shared" ca="1" si="35"/>
        <v>19</v>
      </c>
    </row>
    <row r="1919" spans="1:49" ht="45" customHeight="1" outlineLevel="1" x14ac:dyDescent="0.2">
      <c r="A1919" s="245"/>
      <c r="B1919" s="183" t="s">
        <v>55</v>
      </c>
      <c r="D1919" s="131" t="s">
        <v>5307</v>
      </c>
      <c r="E1919" s="175" t="s">
        <v>1055</v>
      </c>
      <c r="F1919" s="153" t="s">
        <v>2103</v>
      </c>
      <c r="G1919" s="131" t="s">
        <v>2104</v>
      </c>
      <c r="H1919" s="175" t="s">
        <v>65</v>
      </c>
      <c r="I1919" s="183" t="s">
        <v>5330</v>
      </c>
      <c r="J1919" s="173">
        <v>1</v>
      </c>
      <c r="K1919" s="326" t="s">
        <v>61</v>
      </c>
      <c r="L1919" s="339">
        <v>0</v>
      </c>
      <c r="M1919" s="183">
        <v>1550</v>
      </c>
      <c r="N1919" s="153">
        <v>2007</v>
      </c>
      <c r="P1919" s="163"/>
      <c r="R1919" s="153">
        <v>2000</v>
      </c>
      <c r="S1919" s="183" t="s">
        <v>62</v>
      </c>
      <c r="T1919" s="184"/>
      <c r="U1919" s="189"/>
      <c r="V1919" s="125"/>
      <c r="W1919" s="352" t="s">
        <v>5331</v>
      </c>
      <c r="X1919" s="216" t="s">
        <v>64</v>
      </c>
      <c r="Y1919" s="216" t="s">
        <v>65</v>
      </c>
      <c r="Z1919" s="129"/>
      <c r="AA1919" s="214"/>
      <c r="AB1919" s="215"/>
      <c r="AC1919" s="292">
        <v>44239</v>
      </c>
      <c r="AD1919" s="153"/>
      <c r="AE1919" s="173">
        <v>2007</v>
      </c>
      <c r="AF1919" s="173">
        <v>55</v>
      </c>
      <c r="AG1919" s="233">
        <v>2019</v>
      </c>
      <c r="AH1919" s="173">
        <v>2020</v>
      </c>
      <c r="AI1919" s="173"/>
      <c r="AJ1919" s="189"/>
      <c r="AK1919" s="173"/>
      <c r="AL1919" s="369"/>
      <c r="AM1919" s="175" t="s">
        <v>67</v>
      </c>
      <c r="AO1919" s="153" t="s">
        <v>90</v>
      </c>
      <c r="AQ1919" s="131" t="s">
        <v>81</v>
      </c>
      <c r="AU1919" s="317" t="s">
        <v>3708</v>
      </c>
      <c r="AV1919" s="390"/>
      <c r="AW1919" s="153">
        <f t="shared" ca="1" si="35"/>
        <v>19</v>
      </c>
    </row>
    <row r="1920" spans="1:49" ht="45" customHeight="1" outlineLevel="1" x14ac:dyDescent="0.2">
      <c r="A1920" s="245"/>
      <c r="B1920" s="183" t="s">
        <v>55</v>
      </c>
      <c r="D1920" s="131" t="s">
        <v>5307</v>
      </c>
      <c r="E1920" s="175" t="s">
        <v>1055</v>
      </c>
      <c r="F1920" s="153" t="s">
        <v>2103</v>
      </c>
      <c r="G1920" s="131" t="s">
        <v>2104</v>
      </c>
      <c r="H1920" s="175" t="s">
        <v>65</v>
      </c>
      <c r="I1920" s="183" t="s">
        <v>5332</v>
      </c>
      <c r="J1920" s="173">
        <v>1</v>
      </c>
      <c r="K1920" s="326" t="s">
        <v>61</v>
      </c>
      <c r="L1920" s="339">
        <v>0</v>
      </c>
      <c r="M1920" s="183">
        <v>1550</v>
      </c>
      <c r="N1920" s="153">
        <v>2007</v>
      </c>
      <c r="P1920" s="163"/>
      <c r="R1920" s="153">
        <v>2000</v>
      </c>
      <c r="S1920" s="183" t="s">
        <v>62</v>
      </c>
      <c r="T1920" s="184"/>
      <c r="U1920" s="189"/>
      <c r="V1920" s="125"/>
      <c r="W1920" s="352" t="s">
        <v>5333</v>
      </c>
      <c r="X1920" s="216" t="s">
        <v>64</v>
      </c>
      <c r="Y1920" s="216" t="s">
        <v>65</v>
      </c>
      <c r="Z1920" s="129"/>
      <c r="AA1920" s="373">
        <v>44239</v>
      </c>
      <c r="AB1920" s="215"/>
      <c r="AC1920" s="292">
        <v>44239</v>
      </c>
      <c r="AD1920" s="153"/>
      <c r="AE1920" s="173">
        <v>2007</v>
      </c>
      <c r="AF1920" s="173">
        <v>55</v>
      </c>
      <c r="AG1920" s="233">
        <v>2019</v>
      </c>
      <c r="AH1920" s="173">
        <v>2010</v>
      </c>
      <c r="AI1920" s="173"/>
      <c r="AJ1920" s="189"/>
      <c r="AK1920" s="173"/>
      <c r="AL1920" s="369"/>
      <c r="AM1920" s="175" t="s">
        <v>67</v>
      </c>
      <c r="AO1920" s="153" t="s">
        <v>90</v>
      </c>
      <c r="AQ1920" s="131" t="s">
        <v>81</v>
      </c>
      <c r="AU1920" s="317" t="s">
        <v>3708</v>
      </c>
      <c r="AV1920" s="390"/>
      <c r="AW1920" s="153">
        <f t="shared" ca="1" si="35"/>
        <v>19</v>
      </c>
    </row>
    <row r="1921" spans="1:49" ht="45" customHeight="1" outlineLevel="1" x14ac:dyDescent="0.2">
      <c r="A1921" s="245"/>
      <c r="B1921" s="183" t="s">
        <v>55</v>
      </c>
      <c r="D1921" s="131" t="s">
        <v>5307</v>
      </c>
      <c r="E1921" s="175" t="s">
        <v>1055</v>
      </c>
      <c r="F1921" s="153" t="s">
        <v>2103</v>
      </c>
      <c r="G1921" s="131" t="s">
        <v>2104</v>
      </c>
      <c r="H1921" s="175" t="s">
        <v>65</v>
      </c>
      <c r="I1921" s="183" t="s">
        <v>5334</v>
      </c>
      <c r="J1921" s="173">
        <v>1</v>
      </c>
      <c r="K1921" s="326" t="s">
        <v>61</v>
      </c>
      <c r="L1921" s="339">
        <v>0</v>
      </c>
      <c r="M1921" s="183">
        <v>1550</v>
      </c>
      <c r="N1921" s="153">
        <v>2007</v>
      </c>
      <c r="P1921" s="163"/>
      <c r="R1921" s="153">
        <v>2000</v>
      </c>
      <c r="S1921" s="183" t="s">
        <v>62</v>
      </c>
      <c r="T1921" s="184"/>
      <c r="U1921" s="189"/>
      <c r="V1921" s="125"/>
      <c r="W1921" s="352" t="s">
        <v>5335</v>
      </c>
      <c r="X1921" s="216" t="s">
        <v>64</v>
      </c>
      <c r="Y1921" s="216" t="s">
        <v>65</v>
      </c>
      <c r="Z1921" s="129"/>
      <c r="AA1921" s="373">
        <v>44239</v>
      </c>
      <c r="AB1921" s="215"/>
      <c r="AC1921" s="292">
        <v>44239</v>
      </c>
      <c r="AD1921" s="153"/>
      <c r="AE1921" s="173">
        <v>2007</v>
      </c>
      <c r="AF1921" s="173">
        <v>55</v>
      </c>
      <c r="AG1921" s="233">
        <v>2019</v>
      </c>
      <c r="AH1921" s="173">
        <v>2010</v>
      </c>
      <c r="AI1921" s="173"/>
      <c r="AJ1921" s="189"/>
      <c r="AK1921" s="173"/>
      <c r="AL1921" s="369"/>
      <c r="AM1921" s="175" t="s">
        <v>67</v>
      </c>
      <c r="AO1921" s="153" t="s">
        <v>90</v>
      </c>
      <c r="AQ1921" s="131" t="s">
        <v>81</v>
      </c>
      <c r="AU1921" s="317" t="s">
        <v>3708</v>
      </c>
      <c r="AV1921" s="390"/>
      <c r="AW1921" s="153">
        <f t="shared" ca="1" si="35"/>
        <v>19</v>
      </c>
    </row>
    <row r="1922" spans="1:49" ht="45" customHeight="1" outlineLevel="1" x14ac:dyDescent="0.2">
      <c r="A1922" s="245"/>
      <c r="B1922" s="183" t="s">
        <v>55</v>
      </c>
      <c r="D1922" s="131" t="s">
        <v>5307</v>
      </c>
      <c r="E1922" s="175" t="s">
        <v>1055</v>
      </c>
      <c r="F1922" s="153" t="s">
        <v>2103</v>
      </c>
      <c r="G1922" s="131" t="s">
        <v>2104</v>
      </c>
      <c r="H1922" s="175" t="s">
        <v>65</v>
      </c>
      <c r="I1922" s="183" t="s">
        <v>5336</v>
      </c>
      <c r="J1922" s="173">
        <v>1</v>
      </c>
      <c r="K1922" s="326" t="s">
        <v>61</v>
      </c>
      <c r="L1922" s="339">
        <v>0</v>
      </c>
      <c r="M1922" s="183">
        <v>1550</v>
      </c>
      <c r="N1922" s="153">
        <v>2007</v>
      </c>
      <c r="P1922" s="163"/>
      <c r="R1922" s="153">
        <v>2000</v>
      </c>
      <c r="S1922" s="183" t="s">
        <v>62</v>
      </c>
      <c r="T1922" s="184"/>
      <c r="U1922" s="189"/>
      <c r="V1922" s="125"/>
      <c r="W1922" s="352" t="s">
        <v>5337</v>
      </c>
      <c r="X1922" s="216" t="s">
        <v>64</v>
      </c>
      <c r="Y1922" s="216" t="s">
        <v>65</v>
      </c>
      <c r="Z1922" s="129"/>
      <c r="AA1922" s="214"/>
      <c r="AB1922" s="215"/>
      <c r="AC1922" s="292">
        <v>44239</v>
      </c>
      <c r="AD1922" s="153"/>
      <c r="AE1922" s="173">
        <v>2007</v>
      </c>
      <c r="AF1922" s="173">
        <v>55</v>
      </c>
      <c r="AG1922" s="233">
        <v>2019</v>
      </c>
      <c r="AH1922" s="173">
        <v>2010</v>
      </c>
      <c r="AI1922" s="173"/>
      <c r="AJ1922" s="189"/>
      <c r="AK1922" s="173"/>
      <c r="AL1922" s="369"/>
      <c r="AM1922" s="175" t="s">
        <v>67</v>
      </c>
      <c r="AO1922" s="153" t="s">
        <v>90</v>
      </c>
      <c r="AQ1922" s="131" t="s">
        <v>81</v>
      </c>
      <c r="AU1922" s="317" t="s">
        <v>3708</v>
      </c>
      <c r="AV1922" s="390"/>
      <c r="AW1922" s="153">
        <f t="shared" ca="1" si="35"/>
        <v>19</v>
      </c>
    </row>
    <row r="1923" spans="1:49" ht="45" customHeight="1" outlineLevel="1" x14ac:dyDescent="0.2">
      <c r="A1923" s="245"/>
      <c r="B1923" s="183" t="s">
        <v>55</v>
      </c>
      <c r="D1923" s="131" t="s">
        <v>5307</v>
      </c>
      <c r="E1923" s="175" t="s">
        <v>1055</v>
      </c>
      <c r="F1923" s="153" t="s">
        <v>2103</v>
      </c>
      <c r="G1923" s="131" t="s">
        <v>2104</v>
      </c>
      <c r="H1923" s="175" t="s">
        <v>76</v>
      </c>
      <c r="I1923" s="183" t="s">
        <v>5338</v>
      </c>
      <c r="J1923" s="173">
        <v>1</v>
      </c>
      <c r="K1923" s="326" t="s">
        <v>61</v>
      </c>
      <c r="L1923" s="339">
        <v>0</v>
      </c>
      <c r="M1923" s="183">
        <v>1550</v>
      </c>
      <c r="N1923" s="153">
        <v>2007</v>
      </c>
      <c r="P1923" s="163"/>
      <c r="R1923" s="153">
        <v>2000</v>
      </c>
      <c r="S1923" s="183" t="s">
        <v>62</v>
      </c>
      <c r="T1923" s="184"/>
      <c r="U1923" s="189"/>
      <c r="V1923" s="125"/>
      <c r="W1923" s="352" t="s">
        <v>5339</v>
      </c>
      <c r="X1923" s="216" t="s">
        <v>64</v>
      </c>
      <c r="Y1923" s="216" t="s">
        <v>76</v>
      </c>
      <c r="Z1923" s="129"/>
      <c r="AA1923" s="214"/>
      <c r="AB1923" s="215"/>
      <c r="AC1923" s="292">
        <v>44239</v>
      </c>
      <c r="AD1923" s="153"/>
      <c r="AE1923" s="173">
        <v>2007</v>
      </c>
      <c r="AF1923" s="173">
        <v>55</v>
      </c>
      <c r="AG1923" s="233">
        <v>2019</v>
      </c>
      <c r="AH1923" s="173">
        <v>2010</v>
      </c>
      <c r="AI1923" s="173"/>
      <c r="AJ1923" s="189"/>
      <c r="AK1923" s="173"/>
      <c r="AL1923" s="369"/>
      <c r="AM1923" s="175" t="s">
        <v>90</v>
      </c>
      <c r="AO1923" s="153" t="s">
        <v>90</v>
      </c>
      <c r="AQ1923" s="131" t="s">
        <v>81</v>
      </c>
      <c r="AU1923" s="317" t="s">
        <v>3708</v>
      </c>
      <c r="AV1923" s="390"/>
      <c r="AW1923" s="153">
        <f t="shared" ca="1" si="35"/>
        <v>19</v>
      </c>
    </row>
    <row r="1924" spans="1:49" ht="45" customHeight="1" outlineLevel="1" x14ac:dyDescent="0.2">
      <c r="A1924" s="245"/>
      <c r="B1924" s="183" t="s">
        <v>55</v>
      </c>
      <c r="D1924" s="131" t="s">
        <v>5307</v>
      </c>
      <c r="E1924" s="175" t="s">
        <v>1055</v>
      </c>
      <c r="F1924" s="153" t="s">
        <v>2103</v>
      </c>
      <c r="G1924" s="131" t="s">
        <v>2104</v>
      </c>
      <c r="H1924" s="175" t="s">
        <v>65</v>
      </c>
      <c r="I1924" s="183" t="s">
        <v>5340</v>
      </c>
      <c r="J1924" s="173">
        <v>1</v>
      </c>
      <c r="K1924" s="326" t="s">
        <v>61</v>
      </c>
      <c r="L1924" s="339">
        <v>0</v>
      </c>
      <c r="M1924" s="183">
        <v>1550</v>
      </c>
      <c r="N1924" s="153">
        <v>2007</v>
      </c>
      <c r="P1924" s="163"/>
      <c r="R1924" s="153">
        <v>2000</v>
      </c>
      <c r="S1924" s="183" t="s">
        <v>62</v>
      </c>
      <c r="T1924" s="184"/>
      <c r="U1924" s="189"/>
      <c r="V1924" s="125"/>
      <c r="W1924" s="352" t="s">
        <v>5341</v>
      </c>
      <c r="X1924" s="216" t="s">
        <v>64</v>
      </c>
      <c r="Y1924" s="216" t="s">
        <v>65</v>
      </c>
      <c r="Z1924" s="129"/>
      <c r="AA1924" s="373">
        <v>44239</v>
      </c>
      <c r="AB1924" s="215"/>
      <c r="AC1924" s="292">
        <v>44239</v>
      </c>
      <c r="AD1924" s="153"/>
      <c r="AE1924" s="173">
        <v>2007</v>
      </c>
      <c r="AF1924" s="173">
        <v>55</v>
      </c>
      <c r="AG1924" s="233">
        <v>2019</v>
      </c>
      <c r="AH1924" s="173">
        <v>2010</v>
      </c>
      <c r="AI1924" s="173"/>
      <c r="AJ1924" s="189"/>
      <c r="AK1924" s="173"/>
      <c r="AL1924" s="369"/>
      <c r="AM1924" s="175" t="s">
        <v>67</v>
      </c>
      <c r="AO1924" s="153" t="s">
        <v>90</v>
      </c>
      <c r="AQ1924" s="131" t="s">
        <v>81</v>
      </c>
      <c r="AU1924" s="317" t="s">
        <v>3708</v>
      </c>
      <c r="AV1924" s="390"/>
      <c r="AW1924" s="153">
        <f t="shared" ca="1" si="35"/>
        <v>19</v>
      </c>
    </row>
    <row r="1925" spans="1:49" ht="45" customHeight="1" outlineLevel="1" x14ac:dyDescent="0.2">
      <c r="A1925" s="245"/>
      <c r="B1925" s="183" t="s">
        <v>55</v>
      </c>
      <c r="D1925" s="131" t="s">
        <v>5307</v>
      </c>
      <c r="E1925" s="175" t="s">
        <v>1055</v>
      </c>
      <c r="F1925" s="153" t="s">
        <v>2103</v>
      </c>
      <c r="G1925" s="131" t="s">
        <v>2104</v>
      </c>
      <c r="H1925" s="175" t="s">
        <v>65</v>
      </c>
      <c r="I1925" s="183" t="s">
        <v>5342</v>
      </c>
      <c r="J1925" s="173">
        <v>1</v>
      </c>
      <c r="K1925" s="326" t="s">
        <v>61</v>
      </c>
      <c r="L1925" s="339">
        <v>0</v>
      </c>
      <c r="M1925" s="183">
        <v>1550</v>
      </c>
      <c r="N1925" s="153">
        <v>2007</v>
      </c>
      <c r="P1925" s="163"/>
      <c r="R1925" s="153">
        <v>2000</v>
      </c>
      <c r="S1925" s="183" t="s">
        <v>62</v>
      </c>
      <c r="T1925" s="184"/>
      <c r="U1925" s="189"/>
      <c r="V1925" s="125"/>
      <c r="W1925" s="352" t="s">
        <v>5343</v>
      </c>
      <c r="X1925" s="216" t="s">
        <v>64</v>
      </c>
      <c r="Y1925" s="216" t="s">
        <v>65</v>
      </c>
      <c r="Z1925" s="129"/>
      <c r="AA1925" s="373">
        <v>44239</v>
      </c>
      <c r="AB1925" s="215"/>
      <c r="AC1925" s="292">
        <v>44239</v>
      </c>
      <c r="AD1925" s="153"/>
      <c r="AE1925" s="173">
        <v>2007</v>
      </c>
      <c r="AF1925" s="173">
        <v>55</v>
      </c>
      <c r="AG1925" s="233">
        <v>2019</v>
      </c>
      <c r="AH1925" s="173">
        <v>2010</v>
      </c>
      <c r="AI1925" s="173"/>
      <c r="AJ1925" s="189"/>
      <c r="AK1925" s="173"/>
      <c r="AL1925" s="369"/>
      <c r="AM1925" s="175" t="s">
        <v>67</v>
      </c>
      <c r="AO1925" s="153" t="s">
        <v>90</v>
      </c>
      <c r="AQ1925" s="131" t="s">
        <v>81</v>
      </c>
      <c r="AU1925" s="317" t="s">
        <v>3708</v>
      </c>
      <c r="AV1925" s="390"/>
      <c r="AW1925" s="153">
        <f t="shared" ca="1" si="35"/>
        <v>19</v>
      </c>
    </row>
    <row r="1926" spans="1:49" ht="45" customHeight="1" outlineLevel="1" x14ac:dyDescent="0.2">
      <c r="A1926" s="245"/>
      <c r="B1926" s="183" t="s">
        <v>55</v>
      </c>
      <c r="D1926" s="131" t="s">
        <v>5307</v>
      </c>
      <c r="E1926" s="175" t="s">
        <v>1055</v>
      </c>
      <c r="F1926" s="153" t="s">
        <v>2103</v>
      </c>
      <c r="G1926" s="131" t="s">
        <v>2104</v>
      </c>
      <c r="H1926" s="175" t="s">
        <v>76</v>
      </c>
      <c r="I1926" s="183" t="s">
        <v>5344</v>
      </c>
      <c r="J1926" s="173">
        <v>1</v>
      </c>
      <c r="K1926" s="326" t="s">
        <v>61</v>
      </c>
      <c r="L1926" s="339">
        <v>0</v>
      </c>
      <c r="M1926" s="183">
        <v>1550</v>
      </c>
      <c r="N1926" s="153">
        <v>2007</v>
      </c>
      <c r="P1926" s="163"/>
      <c r="R1926" s="153">
        <v>2000</v>
      </c>
      <c r="S1926" s="183" t="s">
        <v>62</v>
      </c>
      <c r="T1926" s="184"/>
      <c r="U1926" s="189"/>
      <c r="V1926" s="125"/>
      <c r="W1926" s="352" t="s">
        <v>5345</v>
      </c>
      <c r="X1926" s="231" t="s">
        <v>64</v>
      </c>
      <c r="Y1926" s="231" t="s">
        <v>65</v>
      </c>
      <c r="Z1926" s="130"/>
      <c r="AA1926" s="373">
        <v>44239</v>
      </c>
      <c r="AB1926" s="215"/>
      <c r="AC1926" s="292">
        <v>44239</v>
      </c>
      <c r="AD1926" s="153"/>
      <c r="AE1926" s="173">
        <v>2007</v>
      </c>
      <c r="AF1926" s="173">
        <v>55</v>
      </c>
      <c r="AG1926" s="233">
        <v>2019</v>
      </c>
      <c r="AH1926" s="173">
        <v>2010</v>
      </c>
      <c r="AI1926" s="173"/>
      <c r="AJ1926" s="189"/>
      <c r="AK1926" s="173"/>
      <c r="AL1926" s="369"/>
      <c r="AM1926" s="175" t="s">
        <v>67</v>
      </c>
      <c r="AO1926" s="153" t="s">
        <v>90</v>
      </c>
      <c r="AQ1926" s="131" t="s">
        <v>81</v>
      </c>
      <c r="AU1926" s="317" t="s">
        <v>3708</v>
      </c>
      <c r="AV1926" s="390"/>
      <c r="AW1926" s="153">
        <f t="shared" ca="1" si="35"/>
        <v>19</v>
      </c>
    </row>
    <row r="1927" spans="1:49" ht="45" customHeight="1" outlineLevel="1" x14ac:dyDescent="0.2">
      <c r="A1927" s="245"/>
      <c r="B1927" s="183" t="s">
        <v>55</v>
      </c>
      <c r="D1927" s="131" t="s">
        <v>5307</v>
      </c>
      <c r="E1927" s="318" t="s">
        <v>1055</v>
      </c>
      <c r="F1927" s="154" t="s">
        <v>2103</v>
      </c>
      <c r="G1927" s="418" t="s">
        <v>2104</v>
      </c>
      <c r="H1927" s="318" t="s">
        <v>76</v>
      </c>
      <c r="I1927" s="202" t="s">
        <v>5346</v>
      </c>
      <c r="J1927" s="173">
        <v>1</v>
      </c>
      <c r="K1927" s="326" t="s">
        <v>61</v>
      </c>
      <c r="L1927" s="339">
        <v>0</v>
      </c>
      <c r="M1927" s="183">
        <v>1550</v>
      </c>
      <c r="N1927" s="153">
        <v>2007</v>
      </c>
      <c r="P1927" s="163"/>
      <c r="R1927" s="153">
        <v>2000</v>
      </c>
      <c r="S1927" s="183" t="s">
        <v>62</v>
      </c>
      <c r="T1927" s="184"/>
      <c r="U1927" s="189"/>
      <c r="V1927" s="125"/>
      <c r="W1927" s="318" t="s">
        <v>5347</v>
      </c>
      <c r="X1927" s="283" t="s">
        <v>64</v>
      </c>
      <c r="Y1927" s="283" t="s">
        <v>65</v>
      </c>
      <c r="Z1927" s="351"/>
      <c r="AA1927" s="239"/>
      <c r="AB1927" s="215"/>
      <c r="AC1927" s="292">
        <v>44239</v>
      </c>
      <c r="AD1927" s="153"/>
      <c r="AE1927" s="173">
        <v>2007</v>
      </c>
      <c r="AF1927" s="173">
        <v>55</v>
      </c>
      <c r="AG1927" s="233">
        <v>2019</v>
      </c>
      <c r="AH1927" s="173">
        <v>2010</v>
      </c>
      <c r="AI1927" s="173"/>
      <c r="AJ1927" s="189"/>
      <c r="AK1927" s="173"/>
      <c r="AL1927" s="369"/>
      <c r="AM1927" s="175" t="s">
        <v>67</v>
      </c>
      <c r="AO1927" s="153" t="s">
        <v>90</v>
      </c>
      <c r="AQ1927" s="131" t="s">
        <v>81</v>
      </c>
      <c r="AU1927" s="317" t="s">
        <v>3708</v>
      </c>
      <c r="AV1927" s="390"/>
      <c r="AW1927" s="153">
        <f t="shared" ca="1" si="35"/>
        <v>19</v>
      </c>
    </row>
    <row r="1928" spans="1:49" ht="45" customHeight="1" outlineLevel="1" x14ac:dyDescent="0.2">
      <c r="A1928" s="245"/>
      <c r="B1928" s="183" t="s">
        <v>55</v>
      </c>
      <c r="D1928" s="131" t="s">
        <v>5307</v>
      </c>
      <c r="E1928" s="175" t="s">
        <v>1055</v>
      </c>
      <c r="F1928" s="153" t="s">
        <v>2103</v>
      </c>
      <c r="G1928" s="131" t="s">
        <v>2104</v>
      </c>
      <c r="H1928" s="175" t="s">
        <v>65</v>
      </c>
      <c r="I1928" s="183" t="s">
        <v>5348</v>
      </c>
      <c r="J1928" s="173">
        <v>1</v>
      </c>
      <c r="K1928" s="326" t="s">
        <v>61</v>
      </c>
      <c r="L1928" s="339">
        <v>0</v>
      </c>
      <c r="M1928" s="183">
        <v>1550</v>
      </c>
      <c r="N1928" s="153">
        <v>2007</v>
      </c>
      <c r="P1928" s="163"/>
      <c r="R1928" s="153">
        <v>2000</v>
      </c>
      <c r="S1928" s="183" t="s">
        <v>62</v>
      </c>
      <c r="T1928" s="184"/>
      <c r="U1928" s="189"/>
      <c r="V1928" s="125"/>
      <c r="W1928" s="352" t="s">
        <v>5349</v>
      </c>
      <c r="X1928" s="216" t="s">
        <v>64</v>
      </c>
      <c r="Y1928" s="216" t="s">
        <v>65</v>
      </c>
      <c r="Z1928" s="129"/>
      <c r="AA1928" s="214"/>
      <c r="AB1928" s="215"/>
      <c r="AC1928" s="292">
        <v>44239</v>
      </c>
      <c r="AD1928" s="153"/>
      <c r="AE1928" s="173">
        <v>2007</v>
      </c>
      <c r="AF1928" s="173">
        <v>55</v>
      </c>
      <c r="AG1928" s="233">
        <v>2019</v>
      </c>
      <c r="AH1928" s="173">
        <v>2010</v>
      </c>
      <c r="AI1928" s="173"/>
      <c r="AJ1928" s="189"/>
      <c r="AK1928" s="173"/>
      <c r="AL1928" s="369"/>
      <c r="AM1928" s="175" t="s">
        <v>67</v>
      </c>
      <c r="AO1928" s="153" t="s">
        <v>90</v>
      </c>
      <c r="AQ1928" s="131" t="s">
        <v>81</v>
      </c>
      <c r="AU1928" s="317" t="s">
        <v>3708</v>
      </c>
      <c r="AV1928" s="390"/>
      <c r="AW1928" s="153">
        <f t="shared" ca="1" si="35"/>
        <v>19</v>
      </c>
    </row>
    <row r="1929" spans="1:49" ht="45" customHeight="1" outlineLevel="1" x14ac:dyDescent="0.2">
      <c r="A1929" s="245"/>
      <c r="B1929" s="183" t="s">
        <v>55</v>
      </c>
      <c r="D1929" s="131" t="s">
        <v>5307</v>
      </c>
      <c r="E1929" s="318" t="s">
        <v>1055</v>
      </c>
      <c r="F1929" s="154" t="s">
        <v>2103</v>
      </c>
      <c r="G1929" s="418" t="s">
        <v>2104</v>
      </c>
      <c r="H1929" s="318" t="s">
        <v>76</v>
      </c>
      <c r="I1929" s="202" t="s">
        <v>5350</v>
      </c>
      <c r="J1929" s="173">
        <v>1</v>
      </c>
      <c r="K1929" s="326" t="s">
        <v>61</v>
      </c>
      <c r="L1929" s="339">
        <v>0</v>
      </c>
      <c r="M1929" s="183">
        <v>1550</v>
      </c>
      <c r="N1929" s="153">
        <v>2007</v>
      </c>
      <c r="P1929" s="163"/>
      <c r="R1929" s="153">
        <v>2000</v>
      </c>
      <c r="S1929" s="183" t="s">
        <v>62</v>
      </c>
      <c r="T1929" s="184"/>
      <c r="U1929" s="189"/>
      <c r="V1929" s="125"/>
      <c r="W1929" s="318" t="s">
        <v>5351</v>
      </c>
      <c r="X1929" s="283" t="s">
        <v>64</v>
      </c>
      <c r="Y1929" s="283" t="s">
        <v>65</v>
      </c>
      <c r="Z1929" s="351"/>
      <c r="AA1929" s="214"/>
      <c r="AB1929" s="215"/>
      <c r="AC1929" s="292">
        <v>44239</v>
      </c>
      <c r="AD1929" s="153"/>
      <c r="AE1929" s="173">
        <v>2007</v>
      </c>
      <c r="AF1929" s="173">
        <v>55</v>
      </c>
      <c r="AG1929" s="233"/>
      <c r="AI1929" s="173"/>
      <c r="AJ1929" s="189"/>
      <c r="AK1929" s="173"/>
      <c r="AL1929" s="369"/>
      <c r="AM1929" s="175" t="s">
        <v>67</v>
      </c>
      <c r="AO1929" s="153" t="s">
        <v>90</v>
      </c>
      <c r="AQ1929" s="131" t="s">
        <v>81</v>
      </c>
      <c r="AU1929" s="317" t="s">
        <v>3708</v>
      </c>
      <c r="AV1929" s="390"/>
      <c r="AW1929" s="153">
        <f t="shared" ca="1" si="35"/>
        <v>19</v>
      </c>
    </row>
    <row r="1930" spans="1:49" ht="45" customHeight="1" outlineLevel="1" x14ac:dyDescent="0.2">
      <c r="A1930" s="245"/>
      <c r="B1930" s="183" t="s">
        <v>55</v>
      </c>
      <c r="D1930" s="131" t="s">
        <v>5307</v>
      </c>
      <c r="E1930" s="175" t="s">
        <v>1055</v>
      </c>
      <c r="F1930" s="153" t="s">
        <v>2103</v>
      </c>
      <c r="G1930" s="131" t="s">
        <v>2104</v>
      </c>
      <c r="H1930" s="175" t="s">
        <v>65</v>
      </c>
      <c r="I1930" s="183" t="s">
        <v>5352</v>
      </c>
      <c r="J1930" s="173">
        <v>1</v>
      </c>
      <c r="K1930" s="326" t="s">
        <v>61</v>
      </c>
      <c r="L1930" s="339">
        <v>0</v>
      </c>
      <c r="M1930" s="183">
        <v>1550</v>
      </c>
      <c r="N1930" s="153">
        <v>2007</v>
      </c>
      <c r="P1930" s="163"/>
      <c r="R1930" s="153">
        <v>2000</v>
      </c>
      <c r="S1930" s="183" t="s">
        <v>62</v>
      </c>
      <c r="T1930" s="184"/>
      <c r="U1930" s="189"/>
      <c r="V1930" s="125"/>
      <c r="W1930" s="352" t="s">
        <v>5353</v>
      </c>
      <c r="X1930" s="216" t="s">
        <v>64</v>
      </c>
      <c r="Y1930" s="216" t="s">
        <v>65</v>
      </c>
      <c r="Z1930" s="129"/>
      <c r="AA1930" s="214"/>
      <c r="AB1930" s="215"/>
      <c r="AC1930" s="215"/>
      <c r="AD1930" s="153"/>
      <c r="AE1930" s="173">
        <v>2007</v>
      </c>
      <c r="AF1930" s="173">
        <v>55</v>
      </c>
      <c r="AG1930" s="233"/>
      <c r="AI1930" s="173"/>
      <c r="AJ1930" s="189"/>
      <c r="AK1930" s="173"/>
      <c r="AL1930" s="369"/>
      <c r="AM1930" s="175" t="s">
        <v>67</v>
      </c>
      <c r="AO1930" s="153" t="s">
        <v>90</v>
      </c>
      <c r="AQ1930" s="131" t="s">
        <v>81</v>
      </c>
      <c r="AU1930" s="317" t="s">
        <v>3708</v>
      </c>
      <c r="AV1930" s="390"/>
      <c r="AW1930" s="153">
        <f t="shared" ca="1" si="35"/>
        <v>19</v>
      </c>
    </row>
    <row r="1931" spans="1:49" ht="45" customHeight="1" outlineLevel="1" x14ac:dyDescent="0.2">
      <c r="A1931" s="245"/>
      <c r="B1931" s="183" t="s">
        <v>55</v>
      </c>
      <c r="C1931" s="136" t="s">
        <v>5354</v>
      </c>
      <c r="D1931" s="131" t="s">
        <v>5307</v>
      </c>
      <c r="E1931" s="175" t="s">
        <v>1055</v>
      </c>
      <c r="F1931" s="153" t="s">
        <v>2103</v>
      </c>
      <c r="G1931" s="131" t="s">
        <v>2104</v>
      </c>
      <c r="H1931" s="175" t="s">
        <v>65</v>
      </c>
      <c r="I1931" s="183" t="s">
        <v>5355</v>
      </c>
      <c r="J1931" s="173">
        <v>1</v>
      </c>
      <c r="K1931" s="326"/>
      <c r="L1931" s="339">
        <v>0</v>
      </c>
      <c r="M1931" s="183">
        <v>1550</v>
      </c>
      <c r="N1931" s="153">
        <v>2007</v>
      </c>
      <c r="P1931" s="163"/>
      <c r="R1931" s="153">
        <v>2000</v>
      </c>
      <c r="S1931" s="183" t="s">
        <v>243</v>
      </c>
      <c r="T1931" s="184"/>
      <c r="U1931" s="189"/>
      <c r="V1931" s="125"/>
      <c r="W1931" s="352" t="s">
        <v>5356</v>
      </c>
      <c r="X1931" s="216" t="s">
        <v>64</v>
      </c>
      <c r="Y1931" s="216" t="s">
        <v>65</v>
      </c>
      <c r="Z1931" s="129"/>
      <c r="AA1931" s="214"/>
      <c r="AB1931" s="215"/>
      <c r="AC1931" s="215"/>
      <c r="AD1931" s="153"/>
      <c r="AG1931" s="233"/>
      <c r="AI1931" s="173"/>
      <c r="AJ1931" s="216">
        <v>42341</v>
      </c>
      <c r="AK1931" s="173">
        <v>2010</v>
      </c>
      <c r="AL1931" s="369" t="s">
        <v>5357</v>
      </c>
      <c r="AM1931" s="175" t="s">
        <v>67</v>
      </c>
      <c r="AO1931" s="153" t="s">
        <v>90</v>
      </c>
      <c r="AQ1931" s="131" t="s">
        <v>81</v>
      </c>
      <c r="AU1931" s="317" t="s">
        <v>3708</v>
      </c>
      <c r="AV1931" s="390"/>
      <c r="AW1931" s="153">
        <f t="shared" ca="1" si="35"/>
        <v>19</v>
      </c>
    </row>
    <row r="1932" spans="1:49" ht="45" customHeight="1" outlineLevel="1" x14ac:dyDescent="0.2">
      <c r="A1932" s="245"/>
      <c r="B1932" s="183" t="s">
        <v>55</v>
      </c>
      <c r="C1932" s="136" t="s">
        <v>5358</v>
      </c>
      <c r="D1932" s="131" t="s">
        <v>5307</v>
      </c>
      <c r="E1932" s="175" t="s">
        <v>1055</v>
      </c>
      <c r="F1932" s="153" t="s">
        <v>2103</v>
      </c>
      <c r="G1932" s="131" t="s">
        <v>2104</v>
      </c>
      <c r="H1932" s="175" t="s">
        <v>65</v>
      </c>
      <c r="I1932" s="183" t="s">
        <v>5359</v>
      </c>
      <c r="J1932" s="173">
        <v>1</v>
      </c>
      <c r="K1932" s="326"/>
      <c r="L1932" s="339">
        <v>0</v>
      </c>
      <c r="M1932" s="183">
        <v>1550</v>
      </c>
      <c r="N1932" s="153">
        <v>2007</v>
      </c>
      <c r="P1932" s="163"/>
      <c r="R1932" s="153">
        <v>2000</v>
      </c>
      <c r="S1932" s="183" t="s">
        <v>243</v>
      </c>
      <c r="T1932" s="184"/>
      <c r="U1932" s="189"/>
      <c r="V1932" s="125"/>
      <c r="W1932" s="352" t="s">
        <v>70</v>
      </c>
      <c r="X1932" s="216" t="s">
        <v>64</v>
      </c>
      <c r="Y1932" s="216" t="s">
        <v>65</v>
      </c>
      <c r="Z1932" s="129"/>
      <c r="AA1932" s="214"/>
      <c r="AB1932" s="215"/>
      <c r="AC1932" s="215"/>
      <c r="AD1932" s="153"/>
      <c r="AG1932" s="233"/>
      <c r="AI1932" s="173"/>
      <c r="AJ1932" s="216">
        <v>42496</v>
      </c>
      <c r="AK1932" s="173">
        <v>2010</v>
      </c>
      <c r="AL1932" s="369" t="s">
        <v>5360</v>
      </c>
      <c r="AM1932" s="175" t="s">
        <v>67</v>
      </c>
      <c r="AO1932" s="153" t="s">
        <v>90</v>
      </c>
      <c r="AQ1932" s="131" t="s">
        <v>81</v>
      </c>
      <c r="AU1932" s="317" t="s">
        <v>3708</v>
      </c>
      <c r="AV1932" s="390"/>
      <c r="AW1932" s="153">
        <f t="shared" ca="1" si="35"/>
        <v>19</v>
      </c>
    </row>
    <row r="1933" spans="1:49" ht="45" customHeight="1" outlineLevel="1" x14ac:dyDescent="0.2">
      <c r="A1933" s="245"/>
      <c r="B1933" s="183" t="s">
        <v>55</v>
      </c>
      <c r="C1933" s="136" t="s">
        <v>5358</v>
      </c>
      <c r="D1933" s="131" t="s">
        <v>5307</v>
      </c>
      <c r="E1933" s="175" t="s">
        <v>1055</v>
      </c>
      <c r="F1933" s="153" t="s">
        <v>2103</v>
      </c>
      <c r="G1933" s="131" t="s">
        <v>2104</v>
      </c>
      <c r="H1933" s="175" t="s">
        <v>65</v>
      </c>
      <c r="I1933" s="183" t="s">
        <v>5361</v>
      </c>
      <c r="J1933" s="173">
        <v>1</v>
      </c>
      <c r="K1933" s="326"/>
      <c r="L1933" s="339">
        <v>0</v>
      </c>
      <c r="M1933" s="183">
        <v>1550</v>
      </c>
      <c r="N1933" s="153">
        <v>2007</v>
      </c>
      <c r="P1933" s="163"/>
      <c r="R1933" s="153">
        <v>2000</v>
      </c>
      <c r="S1933" s="183" t="s">
        <v>243</v>
      </c>
      <c r="T1933" s="184"/>
      <c r="U1933" s="189"/>
      <c r="V1933" s="125"/>
      <c r="W1933" s="352" t="s">
        <v>70</v>
      </c>
      <c r="X1933" s="216"/>
      <c r="Y1933" s="216"/>
      <c r="Z1933" s="129"/>
      <c r="AA1933" s="214"/>
      <c r="AB1933" s="215"/>
      <c r="AC1933" s="215"/>
      <c r="AD1933" s="153"/>
      <c r="AG1933" s="233"/>
      <c r="AI1933" s="173"/>
      <c r="AJ1933" s="216">
        <v>42496</v>
      </c>
      <c r="AK1933" s="173">
        <v>2010</v>
      </c>
      <c r="AL1933" s="369" t="s">
        <v>5362</v>
      </c>
      <c r="AQ1933" s="131"/>
      <c r="AU1933" s="317"/>
      <c r="AV1933" s="390"/>
      <c r="AW1933" s="153">
        <f t="shared" ca="1" si="35"/>
        <v>19</v>
      </c>
    </row>
    <row r="1934" spans="1:49" ht="45" customHeight="1" outlineLevel="1" x14ac:dyDescent="0.2">
      <c r="A1934" s="245"/>
      <c r="B1934" s="183" t="s">
        <v>55</v>
      </c>
      <c r="C1934" s="136" t="s">
        <v>5358</v>
      </c>
      <c r="D1934" s="131" t="s">
        <v>5307</v>
      </c>
      <c r="E1934" s="175" t="s">
        <v>1055</v>
      </c>
      <c r="F1934" s="153" t="s">
        <v>2103</v>
      </c>
      <c r="G1934" s="131" t="s">
        <v>2104</v>
      </c>
      <c r="H1934" s="175" t="s">
        <v>65</v>
      </c>
      <c r="I1934" s="183" t="s">
        <v>5363</v>
      </c>
      <c r="J1934" s="173">
        <v>1</v>
      </c>
      <c r="K1934" s="326"/>
      <c r="L1934" s="339">
        <v>0</v>
      </c>
      <c r="M1934" s="183">
        <v>1550</v>
      </c>
      <c r="N1934" s="153">
        <v>2007</v>
      </c>
      <c r="P1934" s="163"/>
      <c r="R1934" s="153">
        <v>2000</v>
      </c>
      <c r="S1934" s="183" t="s">
        <v>243</v>
      </c>
      <c r="T1934" s="184"/>
      <c r="U1934" s="189"/>
      <c r="V1934" s="125"/>
      <c r="W1934" s="352" t="s">
        <v>70</v>
      </c>
      <c r="X1934" s="216"/>
      <c r="Y1934" s="216"/>
      <c r="Z1934" s="129"/>
      <c r="AA1934" s="214"/>
      <c r="AB1934" s="215"/>
      <c r="AC1934" s="215"/>
      <c r="AD1934" s="153"/>
      <c r="AG1934" s="233"/>
      <c r="AI1934" s="173"/>
      <c r="AJ1934" s="216">
        <v>42496</v>
      </c>
      <c r="AK1934" s="173">
        <v>2010</v>
      </c>
      <c r="AL1934" s="369" t="s">
        <v>5362</v>
      </c>
      <c r="AQ1934" s="131"/>
      <c r="AU1934" s="317"/>
      <c r="AV1934" s="390"/>
      <c r="AW1934" s="153">
        <f t="shared" ca="1" si="35"/>
        <v>19</v>
      </c>
    </row>
    <row r="1935" spans="1:49" ht="45" customHeight="1" outlineLevel="1" x14ac:dyDescent="0.2">
      <c r="A1935" s="245"/>
      <c r="B1935" s="183" t="s">
        <v>55</v>
      </c>
      <c r="C1935" s="136" t="s">
        <v>5358</v>
      </c>
      <c r="D1935" s="131" t="s">
        <v>5307</v>
      </c>
      <c r="E1935" s="175" t="s">
        <v>1055</v>
      </c>
      <c r="F1935" s="153" t="s">
        <v>1056</v>
      </c>
      <c r="G1935" s="131" t="s">
        <v>3267</v>
      </c>
      <c r="H1935" s="175" t="s">
        <v>65</v>
      </c>
      <c r="I1935" s="183" t="s">
        <v>5364</v>
      </c>
      <c r="J1935" s="173">
        <v>1</v>
      </c>
      <c r="K1935" s="326"/>
      <c r="L1935" s="339">
        <v>0</v>
      </c>
      <c r="M1935" s="183">
        <v>1550</v>
      </c>
      <c r="N1935" s="153">
        <v>2007</v>
      </c>
      <c r="P1935" s="163"/>
      <c r="R1935" s="153">
        <v>2000</v>
      </c>
      <c r="S1935" s="183" t="s">
        <v>243</v>
      </c>
      <c r="T1935" s="184"/>
      <c r="U1935" s="189"/>
      <c r="V1935" s="125"/>
      <c r="W1935" s="352" t="s">
        <v>70</v>
      </c>
      <c r="X1935" s="216"/>
      <c r="Y1935" s="216"/>
      <c r="Z1935" s="129"/>
      <c r="AA1935" s="214"/>
      <c r="AB1935" s="215"/>
      <c r="AC1935" s="215"/>
      <c r="AD1935" s="153"/>
      <c r="AG1935" s="233"/>
      <c r="AI1935" s="173"/>
      <c r="AJ1935" s="216">
        <v>42496</v>
      </c>
      <c r="AK1935" s="173">
        <v>2010</v>
      </c>
      <c r="AL1935" s="369" t="s">
        <v>5362</v>
      </c>
      <c r="AQ1935" s="131"/>
      <c r="AU1935" s="317"/>
      <c r="AV1935" s="390"/>
      <c r="AW1935" s="153">
        <f t="shared" ca="1" si="35"/>
        <v>19</v>
      </c>
    </row>
    <row r="1936" spans="1:49" ht="45" customHeight="1" outlineLevel="1" x14ac:dyDescent="0.2">
      <c r="A1936" s="245"/>
      <c r="B1936" s="183" t="s">
        <v>55</v>
      </c>
      <c r="C1936" s="136" t="s">
        <v>5358</v>
      </c>
      <c r="D1936" s="131" t="s">
        <v>5307</v>
      </c>
      <c r="E1936" s="175" t="s">
        <v>71</v>
      </c>
      <c r="F1936" s="153" t="s">
        <v>1456</v>
      </c>
      <c r="G1936" s="131" t="s">
        <v>1457</v>
      </c>
      <c r="H1936" s="175" t="s">
        <v>65</v>
      </c>
      <c r="I1936" s="183" t="s">
        <v>5365</v>
      </c>
      <c r="J1936" s="173">
        <v>1</v>
      </c>
      <c r="K1936" s="326"/>
      <c r="L1936" s="339">
        <v>0</v>
      </c>
      <c r="M1936" s="183">
        <v>1550</v>
      </c>
      <c r="N1936" s="153">
        <v>2007</v>
      </c>
      <c r="P1936" s="163"/>
      <c r="R1936" s="153">
        <v>2000</v>
      </c>
      <c r="S1936" s="183" t="s">
        <v>243</v>
      </c>
      <c r="T1936" s="184"/>
      <c r="U1936" s="189"/>
      <c r="V1936" s="125"/>
      <c r="W1936" s="352" t="s">
        <v>70</v>
      </c>
      <c r="X1936" s="216"/>
      <c r="Y1936" s="216"/>
      <c r="Z1936" s="129"/>
      <c r="AA1936" s="214"/>
      <c r="AB1936" s="215"/>
      <c r="AC1936" s="215"/>
      <c r="AD1936" s="153"/>
      <c r="AG1936" s="233"/>
      <c r="AI1936" s="173"/>
      <c r="AJ1936" s="216">
        <v>42496</v>
      </c>
      <c r="AK1936" s="173">
        <v>2010</v>
      </c>
      <c r="AL1936" s="369" t="s">
        <v>5362</v>
      </c>
      <c r="AQ1936" s="131"/>
      <c r="AU1936" s="317"/>
      <c r="AV1936" s="390"/>
      <c r="AW1936" s="153">
        <f t="shared" ca="1" si="35"/>
        <v>19</v>
      </c>
    </row>
    <row r="1937" spans="1:49" ht="45" customHeight="1" outlineLevel="1" x14ac:dyDescent="0.2">
      <c r="A1937" s="245"/>
      <c r="B1937" s="183" t="s">
        <v>55</v>
      </c>
      <c r="C1937" s="136" t="s">
        <v>5358</v>
      </c>
      <c r="D1937" s="131" t="s">
        <v>5307</v>
      </c>
      <c r="E1937" s="175" t="s">
        <v>91</v>
      </c>
      <c r="F1937" s="153" t="s">
        <v>698</v>
      </c>
      <c r="G1937" s="131" t="s">
        <v>699</v>
      </c>
      <c r="H1937" s="175" t="s">
        <v>65</v>
      </c>
      <c r="I1937" s="183" t="s">
        <v>5366</v>
      </c>
      <c r="J1937" s="173">
        <v>1</v>
      </c>
      <c r="K1937" s="326"/>
      <c r="L1937" s="339">
        <v>0</v>
      </c>
      <c r="M1937" s="183">
        <v>1550</v>
      </c>
      <c r="N1937" s="153">
        <v>2007</v>
      </c>
      <c r="P1937" s="163"/>
      <c r="R1937" s="153">
        <v>2000</v>
      </c>
      <c r="S1937" s="183" t="s">
        <v>243</v>
      </c>
      <c r="T1937" s="184"/>
      <c r="U1937" s="189"/>
      <c r="V1937" s="125"/>
      <c r="W1937" s="352" t="s">
        <v>70</v>
      </c>
      <c r="X1937" s="216"/>
      <c r="Y1937" s="216"/>
      <c r="Z1937" s="129"/>
      <c r="AA1937" s="214"/>
      <c r="AB1937" s="215"/>
      <c r="AC1937" s="215"/>
      <c r="AD1937" s="153"/>
      <c r="AG1937" s="233"/>
      <c r="AI1937" s="173"/>
      <c r="AJ1937" s="216">
        <v>42496</v>
      </c>
      <c r="AK1937" s="173">
        <v>2010</v>
      </c>
      <c r="AL1937" s="369" t="s">
        <v>5362</v>
      </c>
      <c r="AQ1937" s="131"/>
      <c r="AU1937" s="317"/>
      <c r="AV1937" s="390"/>
      <c r="AW1937" s="153">
        <f t="shared" ca="1" si="35"/>
        <v>19</v>
      </c>
    </row>
    <row r="1938" spans="1:49" ht="45" customHeight="1" outlineLevel="1" x14ac:dyDescent="0.2">
      <c r="A1938" s="245"/>
      <c r="B1938" s="183" t="s">
        <v>55</v>
      </c>
      <c r="C1938" s="136" t="s">
        <v>5367</v>
      </c>
      <c r="D1938" s="131" t="s">
        <v>5307</v>
      </c>
      <c r="E1938" s="175" t="s">
        <v>91</v>
      </c>
      <c r="F1938" s="153" t="s">
        <v>92</v>
      </c>
      <c r="G1938" s="131" t="s">
        <v>4256</v>
      </c>
      <c r="H1938" s="175" t="s">
        <v>65</v>
      </c>
      <c r="I1938" s="183" t="s">
        <v>5368</v>
      </c>
      <c r="J1938" s="173">
        <v>1</v>
      </c>
      <c r="K1938" s="326"/>
      <c r="L1938" s="339">
        <v>0</v>
      </c>
      <c r="M1938" s="183">
        <v>1550</v>
      </c>
      <c r="N1938" s="153">
        <v>2007</v>
      </c>
      <c r="O1938" s="216">
        <v>39276</v>
      </c>
      <c r="P1938" s="163" t="s">
        <v>5369</v>
      </c>
      <c r="R1938" s="153">
        <v>2000</v>
      </c>
      <c r="S1938" s="183" t="s">
        <v>243</v>
      </c>
      <c r="T1938" s="184"/>
      <c r="U1938" s="189"/>
      <c r="V1938" s="125"/>
      <c r="W1938" s="255" t="s">
        <v>70</v>
      </c>
      <c r="X1938" s="216"/>
      <c r="Y1938" s="216"/>
      <c r="Z1938" s="129"/>
      <c r="AA1938" s="214"/>
      <c r="AB1938" s="215"/>
      <c r="AC1938" s="215"/>
      <c r="AD1938" s="153"/>
      <c r="AG1938" s="233"/>
      <c r="AI1938" s="173"/>
      <c r="AJ1938" s="216">
        <v>42496</v>
      </c>
      <c r="AK1938" s="173">
        <v>2010</v>
      </c>
      <c r="AL1938" s="369" t="s">
        <v>5362</v>
      </c>
      <c r="AQ1938" s="131"/>
      <c r="AU1938" s="317"/>
      <c r="AV1938" s="390"/>
      <c r="AW1938" s="153">
        <f t="shared" ca="1" si="35"/>
        <v>19</v>
      </c>
    </row>
    <row r="1939" spans="1:49" ht="45" customHeight="1" outlineLevel="1" x14ac:dyDescent="0.2">
      <c r="A1939" s="245"/>
      <c r="B1939" s="183" t="s">
        <v>55</v>
      </c>
      <c r="C1939" s="136" t="s">
        <v>5358</v>
      </c>
      <c r="D1939" s="131" t="s">
        <v>5307</v>
      </c>
      <c r="E1939" s="175" t="s">
        <v>91</v>
      </c>
      <c r="F1939" s="153" t="s">
        <v>92</v>
      </c>
      <c r="G1939" s="131" t="s">
        <v>822</v>
      </c>
      <c r="H1939" s="175" t="s">
        <v>65</v>
      </c>
      <c r="I1939" s="183" t="s">
        <v>5370</v>
      </c>
      <c r="J1939" s="173">
        <v>1</v>
      </c>
      <c r="K1939" s="326"/>
      <c r="L1939" s="339">
        <v>0</v>
      </c>
      <c r="M1939" s="183">
        <v>1550</v>
      </c>
      <c r="N1939" s="153">
        <v>2007</v>
      </c>
      <c r="P1939" s="163"/>
      <c r="R1939" s="153">
        <v>2000</v>
      </c>
      <c r="S1939" s="183" t="s">
        <v>243</v>
      </c>
      <c r="T1939" s="184"/>
      <c r="U1939" s="189"/>
      <c r="V1939" s="125"/>
      <c r="W1939" s="352" t="s">
        <v>70</v>
      </c>
      <c r="X1939" s="216"/>
      <c r="Y1939" s="216"/>
      <c r="Z1939" s="129"/>
      <c r="AA1939" s="214"/>
      <c r="AB1939" s="215"/>
      <c r="AC1939" s="215"/>
      <c r="AD1939" s="153"/>
      <c r="AG1939" s="233"/>
      <c r="AI1939" s="173"/>
      <c r="AJ1939" s="216">
        <v>42496</v>
      </c>
      <c r="AK1939" s="173">
        <v>2010</v>
      </c>
      <c r="AL1939" s="369" t="s">
        <v>5362</v>
      </c>
      <c r="AQ1939" s="131"/>
      <c r="AU1939" s="317"/>
      <c r="AV1939" s="390"/>
      <c r="AW1939" s="153">
        <f t="shared" ca="1" si="35"/>
        <v>19</v>
      </c>
    </row>
    <row r="1940" spans="1:49" ht="45" customHeight="1" outlineLevel="1" x14ac:dyDescent="0.2">
      <c r="A1940" s="245"/>
      <c r="B1940" s="183" t="s">
        <v>55</v>
      </c>
      <c r="C1940" s="136" t="s">
        <v>5358</v>
      </c>
      <c r="D1940" s="131" t="s">
        <v>5307</v>
      </c>
      <c r="E1940" s="175" t="s">
        <v>91</v>
      </c>
      <c r="F1940" s="153" t="s">
        <v>92</v>
      </c>
      <c r="G1940" s="131" t="s">
        <v>5371</v>
      </c>
      <c r="H1940" s="175" t="s">
        <v>65</v>
      </c>
      <c r="I1940" s="183" t="s">
        <v>5372</v>
      </c>
      <c r="J1940" s="173">
        <v>1</v>
      </c>
      <c r="K1940" s="326"/>
      <c r="L1940" s="339">
        <v>0</v>
      </c>
      <c r="M1940" s="183">
        <v>1550</v>
      </c>
      <c r="N1940" s="153">
        <v>2007</v>
      </c>
      <c r="P1940" s="163"/>
      <c r="R1940" s="153">
        <v>2000</v>
      </c>
      <c r="S1940" s="183" t="s">
        <v>243</v>
      </c>
      <c r="T1940" s="184"/>
      <c r="U1940" s="189"/>
      <c r="V1940" s="125"/>
      <c r="W1940" s="352" t="s">
        <v>70</v>
      </c>
      <c r="X1940" s="216" t="s">
        <v>64</v>
      </c>
      <c r="Y1940" s="216" t="s">
        <v>65</v>
      </c>
      <c r="Z1940" s="129"/>
      <c r="AA1940" s="214"/>
      <c r="AB1940" s="215"/>
      <c r="AC1940" s="215"/>
      <c r="AD1940" s="153"/>
      <c r="AG1940" s="233"/>
      <c r="AI1940" s="173"/>
      <c r="AJ1940" s="216">
        <v>42496</v>
      </c>
      <c r="AK1940" s="173">
        <v>2010</v>
      </c>
      <c r="AL1940" s="369" t="s">
        <v>5373</v>
      </c>
      <c r="AM1940" s="175" t="s">
        <v>67</v>
      </c>
      <c r="AO1940" s="153" t="s">
        <v>90</v>
      </c>
      <c r="AQ1940" s="131" t="s">
        <v>81</v>
      </c>
      <c r="AU1940" s="317" t="s">
        <v>3708</v>
      </c>
      <c r="AV1940" s="390"/>
      <c r="AW1940" s="153">
        <f t="shared" ca="1" si="35"/>
        <v>19</v>
      </c>
    </row>
    <row r="1941" spans="1:49" ht="45" customHeight="1" outlineLevel="1" x14ac:dyDescent="0.2">
      <c r="A1941" s="245"/>
      <c r="B1941" s="183" t="s">
        <v>55</v>
      </c>
      <c r="D1941" s="131" t="s">
        <v>5307</v>
      </c>
      <c r="E1941" s="175" t="s">
        <v>91</v>
      </c>
      <c r="F1941" s="153" t="s">
        <v>92</v>
      </c>
      <c r="G1941" s="131" t="s">
        <v>93</v>
      </c>
      <c r="H1941" s="175" t="s">
        <v>65</v>
      </c>
      <c r="I1941" s="183" t="s">
        <v>5374</v>
      </c>
      <c r="J1941" s="173">
        <v>1</v>
      </c>
      <c r="K1941" s="326" t="s">
        <v>61</v>
      </c>
      <c r="L1941" s="339">
        <v>0</v>
      </c>
      <c r="M1941" s="183">
        <v>1550</v>
      </c>
      <c r="N1941" s="153">
        <v>2007</v>
      </c>
      <c r="P1941" s="163"/>
      <c r="R1941" s="153">
        <v>2000</v>
      </c>
      <c r="S1941" s="183" t="s">
        <v>62</v>
      </c>
      <c r="T1941" s="184"/>
      <c r="U1941" s="189"/>
      <c r="V1941" s="125"/>
      <c r="W1941" s="352" t="s">
        <v>5375</v>
      </c>
      <c r="X1941" s="216"/>
      <c r="Y1941" s="216"/>
      <c r="Z1941" s="129"/>
      <c r="AA1941" s="373">
        <v>44239</v>
      </c>
      <c r="AB1941" s="215"/>
      <c r="AC1941" s="215"/>
      <c r="AD1941" s="153"/>
      <c r="AE1941" s="173">
        <v>2016</v>
      </c>
      <c r="AF1941" s="173">
        <v>82</v>
      </c>
      <c r="AG1941" s="233">
        <v>2019</v>
      </c>
      <c r="AH1941" s="173">
        <v>2010</v>
      </c>
      <c r="AI1941" s="173"/>
      <c r="AJ1941" s="189"/>
      <c r="AK1941" s="173"/>
      <c r="AL1941" s="369"/>
      <c r="AQ1941" s="131"/>
      <c r="AV1941" s="390"/>
      <c r="AW1941" s="153">
        <f t="shared" ca="1" si="35"/>
        <v>19</v>
      </c>
    </row>
    <row r="1942" spans="1:49" ht="45" customHeight="1" outlineLevel="1" x14ac:dyDescent="0.2">
      <c r="A1942" s="245"/>
      <c r="B1942" s="183" t="s">
        <v>198</v>
      </c>
      <c r="C1942" s="136" t="s">
        <v>5376</v>
      </c>
      <c r="D1942" s="131" t="s">
        <v>5377</v>
      </c>
      <c r="E1942" s="175" t="s">
        <v>71</v>
      </c>
      <c r="F1942" s="153" t="s">
        <v>180</v>
      </c>
      <c r="G1942" s="131" t="s">
        <v>181</v>
      </c>
      <c r="H1942" s="175" t="s">
        <v>65</v>
      </c>
      <c r="I1942" s="183" t="s">
        <v>5378</v>
      </c>
      <c r="J1942" s="173">
        <v>1</v>
      </c>
      <c r="K1942" s="326"/>
      <c r="L1942" s="339">
        <v>1</v>
      </c>
      <c r="M1942" s="183">
        <v>1551</v>
      </c>
      <c r="N1942" s="153">
        <v>2008</v>
      </c>
      <c r="P1942" s="163"/>
      <c r="R1942" s="153">
        <v>2000</v>
      </c>
      <c r="S1942" s="183" t="s">
        <v>288</v>
      </c>
      <c r="T1942" s="184"/>
      <c r="U1942" s="189"/>
      <c r="V1942" s="125"/>
      <c r="W1942" s="255" t="s">
        <v>70</v>
      </c>
      <c r="X1942" s="216" t="s">
        <v>64</v>
      </c>
      <c r="Y1942" s="216" t="s">
        <v>65</v>
      </c>
      <c r="Z1942" s="129"/>
      <c r="AA1942" s="214"/>
      <c r="AB1942" s="215"/>
      <c r="AC1942" s="215"/>
      <c r="AD1942" s="153"/>
      <c r="AG1942" s="233"/>
      <c r="AH1942" s="233"/>
      <c r="AI1942" s="173"/>
      <c r="AJ1942" s="189"/>
      <c r="AK1942" s="173"/>
      <c r="AL1942" s="369"/>
      <c r="AQ1942" s="131"/>
      <c r="AU1942" s="317"/>
      <c r="AV1942" s="390"/>
      <c r="AW1942" s="153">
        <f t="shared" ca="1" si="35"/>
        <v>18</v>
      </c>
    </row>
    <row r="1943" spans="1:49" ht="45" customHeight="1" outlineLevel="1" x14ac:dyDescent="0.2">
      <c r="A1943" s="245"/>
      <c r="B1943" s="183" t="s">
        <v>55</v>
      </c>
      <c r="D1943" s="131" t="s">
        <v>5379</v>
      </c>
      <c r="E1943" s="175" t="s">
        <v>71</v>
      </c>
      <c r="F1943" s="153" t="s">
        <v>180</v>
      </c>
      <c r="G1943" s="131" t="s">
        <v>181</v>
      </c>
      <c r="H1943" s="175" t="s">
        <v>292</v>
      </c>
      <c r="I1943" s="183" t="s">
        <v>5380</v>
      </c>
      <c r="J1943" s="173">
        <v>1</v>
      </c>
      <c r="K1943" s="326" t="s">
        <v>61</v>
      </c>
      <c r="L1943" s="339">
        <v>1</v>
      </c>
      <c r="M1943" s="183">
        <v>1552</v>
      </c>
      <c r="N1943" s="153">
        <v>2008</v>
      </c>
      <c r="P1943" s="163"/>
      <c r="R1943" s="153">
        <v>2000</v>
      </c>
      <c r="S1943" s="183" t="s">
        <v>62</v>
      </c>
      <c r="T1943" s="184"/>
      <c r="U1943" s="189"/>
      <c r="V1943" s="125"/>
      <c r="W1943" s="352" t="s">
        <v>5381</v>
      </c>
      <c r="X1943" s="216" t="s">
        <v>64</v>
      </c>
      <c r="Y1943" s="216" t="s">
        <v>292</v>
      </c>
      <c r="Z1943" s="129"/>
      <c r="AA1943" s="214">
        <v>41404</v>
      </c>
      <c r="AB1943" s="215">
        <v>41404</v>
      </c>
      <c r="AC1943" s="215"/>
      <c r="AD1943" s="153"/>
      <c r="AE1943" s="173">
        <v>2009</v>
      </c>
      <c r="AF1943" s="173">
        <v>61</v>
      </c>
      <c r="AG1943" s="173">
        <v>2013</v>
      </c>
      <c r="AH1943" s="173">
        <v>2010</v>
      </c>
      <c r="AI1943" s="173"/>
      <c r="AJ1943" s="189"/>
      <c r="AK1943" s="173"/>
      <c r="AL1943" s="319" t="s">
        <v>5382</v>
      </c>
      <c r="AM1943" s="175" t="s">
        <v>61</v>
      </c>
      <c r="AN1943" s="153" t="s">
        <v>81</v>
      </c>
      <c r="AO1943" s="153" t="s">
        <v>61</v>
      </c>
      <c r="AP1943" s="153" t="s">
        <v>81</v>
      </c>
      <c r="AQ1943" s="392" t="s">
        <v>81</v>
      </c>
      <c r="AS1943" s="153" t="s">
        <v>81</v>
      </c>
      <c r="AT1943" s="153">
        <v>2009</v>
      </c>
      <c r="AU1943" s="317" t="s">
        <v>5383</v>
      </c>
      <c r="AW1943" s="153">
        <f t="shared" ca="1" si="35"/>
        <v>18</v>
      </c>
    </row>
    <row r="1944" spans="1:49" ht="45" customHeight="1" outlineLevel="1" x14ac:dyDescent="0.2">
      <c r="A1944" s="245"/>
      <c r="B1944" s="183" t="s">
        <v>55</v>
      </c>
      <c r="C1944" s="136" t="s">
        <v>5384</v>
      </c>
      <c r="D1944" s="131" t="s">
        <v>5385</v>
      </c>
      <c r="E1944" s="175" t="s">
        <v>688</v>
      </c>
      <c r="F1944" s="153" t="s">
        <v>3720</v>
      </c>
      <c r="G1944" s="131" t="s">
        <v>5386</v>
      </c>
      <c r="H1944" s="175" t="s">
        <v>292</v>
      </c>
      <c r="I1944" s="183" t="s">
        <v>5387</v>
      </c>
      <c r="J1944" s="173">
        <v>1</v>
      </c>
      <c r="K1944" s="326" t="s">
        <v>61</v>
      </c>
      <c r="L1944" s="339">
        <v>1</v>
      </c>
      <c r="M1944" s="183">
        <v>1553</v>
      </c>
      <c r="N1944" s="153">
        <v>2008</v>
      </c>
      <c r="P1944" s="163"/>
      <c r="R1944" s="153">
        <v>2000</v>
      </c>
      <c r="S1944" s="183" t="s">
        <v>203</v>
      </c>
      <c r="T1944" s="184"/>
      <c r="U1944" s="189"/>
      <c r="V1944" s="125"/>
      <c r="W1944" s="352" t="s">
        <v>5388</v>
      </c>
      <c r="X1944" s="216" t="s">
        <v>64</v>
      </c>
      <c r="Y1944" s="216" t="s">
        <v>292</v>
      </c>
      <c r="Z1944" s="129"/>
      <c r="AA1944" s="214"/>
      <c r="AB1944" s="215">
        <v>40864</v>
      </c>
      <c r="AC1944" s="215"/>
      <c r="AD1944" s="216"/>
      <c r="AE1944" s="173">
        <v>2008</v>
      </c>
      <c r="AF1944" s="173">
        <v>59</v>
      </c>
      <c r="AG1944" s="173">
        <v>2011</v>
      </c>
      <c r="AH1944" s="173">
        <v>2010</v>
      </c>
      <c r="AI1944" s="173">
        <v>2014</v>
      </c>
      <c r="AJ1944" s="189"/>
      <c r="AK1944" s="173"/>
      <c r="AL1944" s="317" t="s">
        <v>5389</v>
      </c>
      <c r="AM1944" s="175" t="s">
        <v>61</v>
      </c>
      <c r="AN1944" s="153" t="s">
        <v>81</v>
      </c>
      <c r="AO1944" s="153" t="s">
        <v>61</v>
      </c>
      <c r="AP1944" s="153" t="s">
        <v>81</v>
      </c>
      <c r="AQ1944" s="392" t="s">
        <v>81</v>
      </c>
      <c r="AS1944" s="153" t="s">
        <v>81</v>
      </c>
      <c r="AT1944" s="153">
        <v>2011</v>
      </c>
      <c r="AU1944" s="317" t="s">
        <v>5390</v>
      </c>
      <c r="AW1944" s="153">
        <f t="shared" ca="1" si="35"/>
        <v>18</v>
      </c>
    </row>
    <row r="1945" spans="1:49" ht="45" customHeight="1" outlineLevel="1" x14ac:dyDescent="0.2">
      <c r="A1945" s="245"/>
      <c r="B1945" s="183" t="s">
        <v>55</v>
      </c>
      <c r="D1945" s="131" t="s">
        <v>5391</v>
      </c>
      <c r="E1945" s="175" t="s">
        <v>71</v>
      </c>
      <c r="F1945" s="153" t="s">
        <v>883</v>
      </c>
      <c r="G1945" s="131" t="s">
        <v>5392</v>
      </c>
      <c r="H1945" s="175" t="s">
        <v>292</v>
      </c>
      <c r="I1945" s="183" t="s">
        <v>5393</v>
      </c>
      <c r="J1945" s="173">
        <v>1</v>
      </c>
      <c r="K1945" s="326" t="s">
        <v>61</v>
      </c>
      <c r="L1945" s="339">
        <v>1</v>
      </c>
      <c r="M1945" s="183">
        <v>1554</v>
      </c>
      <c r="N1945" s="153">
        <v>2008</v>
      </c>
      <c r="P1945" s="163"/>
      <c r="R1945" s="153">
        <v>2000</v>
      </c>
      <c r="S1945" s="183" t="s">
        <v>62</v>
      </c>
      <c r="T1945" s="184"/>
      <c r="U1945" s="189"/>
      <c r="V1945" s="125"/>
      <c r="W1945" s="352" t="s">
        <v>5394</v>
      </c>
      <c r="X1945" s="216" t="s">
        <v>64</v>
      </c>
      <c r="Y1945" s="216" t="s">
        <v>292</v>
      </c>
      <c r="Z1945" s="129"/>
      <c r="AA1945" s="214">
        <v>40702</v>
      </c>
      <c r="AB1945" s="215">
        <v>40701</v>
      </c>
      <c r="AC1945" s="215"/>
      <c r="AD1945" s="153"/>
      <c r="AE1945" s="173">
        <v>2008</v>
      </c>
      <c r="AF1945" s="173">
        <v>58</v>
      </c>
      <c r="AG1945" s="173">
        <v>2011</v>
      </c>
      <c r="AH1945" s="173">
        <v>2010</v>
      </c>
      <c r="AI1945" s="173"/>
      <c r="AJ1945" s="189"/>
      <c r="AK1945" s="173"/>
      <c r="AL1945" s="369"/>
      <c r="AM1945" s="175" t="s">
        <v>61</v>
      </c>
      <c r="AN1945" s="153" t="s">
        <v>81</v>
      </c>
      <c r="AO1945" s="153" t="s">
        <v>61</v>
      </c>
      <c r="AP1945" s="153" t="s">
        <v>81</v>
      </c>
      <c r="AQ1945" s="392" t="s">
        <v>81</v>
      </c>
      <c r="AS1945" s="153" t="s">
        <v>81</v>
      </c>
      <c r="AT1945" s="153">
        <v>2008</v>
      </c>
      <c r="AU1945" s="317" t="s">
        <v>5395</v>
      </c>
      <c r="AW1945" s="153">
        <f t="shared" ca="1" si="35"/>
        <v>18</v>
      </c>
    </row>
    <row r="1946" spans="1:49" ht="45" customHeight="1" outlineLevel="1" x14ac:dyDescent="0.2">
      <c r="A1946" s="245">
        <v>45163</v>
      </c>
      <c r="B1946" s="183" t="s">
        <v>55</v>
      </c>
      <c r="C1946" s="136" t="s">
        <v>5396</v>
      </c>
      <c r="D1946" s="131" t="s">
        <v>5397</v>
      </c>
      <c r="E1946" s="175" t="s">
        <v>71</v>
      </c>
      <c r="F1946" s="153" t="s">
        <v>180</v>
      </c>
      <c r="G1946" s="131" t="s">
        <v>4282</v>
      </c>
      <c r="H1946" s="175" t="s">
        <v>3615</v>
      </c>
      <c r="I1946" s="183" t="s">
        <v>5398</v>
      </c>
      <c r="J1946" s="173">
        <v>1</v>
      </c>
      <c r="K1946" s="327"/>
      <c r="L1946" s="339">
        <v>1</v>
      </c>
      <c r="M1946" s="183">
        <v>1555</v>
      </c>
      <c r="N1946" s="153">
        <v>2008</v>
      </c>
      <c r="O1946" s="216">
        <v>39107</v>
      </c>
      <c r="P1946" s="163" t="s">
        <v>5399</v>
      </c>
      <c r="Q1946" s="216">
        <v>39107</v>
      </c>
      <c r="R1946" s="153">
        <v>2000</v>
      </c>
      <c r="S1946" s="183" t="s">
        <v>243</v>
      </c>
      <c r="T1946" s="184" t="s">
        <v>1116</v>
      </c>
      <c r="U1946" s="189"/>
      <c r="V1946" s="125"/>
      <c r="W1946" s="352" t="s">
        <v>70</v>
      </c>
      <c r="X1946" s="216" t="s">
        <v>64</v>
      </c>
      <c r="Y1946" s="216" t="s">
        <v>76</v>
      </c>
      <c r="Z1946" s="129" t="s">
        <v>66</v>
      </c>
      <c r="AA1946" s="214"/>
      <c r="AB1946" s="215"/>
      <c r="AC1946" s="215"/>
      <c r="AD1946" s="153"/>
      <c r="AG1946" s="233"/>
      <c r="AH1946" s="233"/>
      <c r="AI1946" s="173"/>
      <c r="AK1946" s="173"/>
      <c r="AL1946" s="369"/>
      <c r="AQ1946" s="131"/>
      <c r="AU1946" s="317"/>
      <c r="AV1946" s="390"/>
      <c r="AW1946" s="153">
        <f t="shared" ca="1" si="35"/>
        <v>18</v>
      </c>
    </row>
    <row r="1947" spans="1:49" ht="45" customHeight="1" outlineLevel="1" x14ac:dyDescent="0.2">
      <c r="A1947" s="245"/>
      <c r="B1947" s="183" t="s">
        <v>198</v>
      </c>
      <c r="C1947" s="136" t="s">
        <v>8109</v>
      </c>
      <c r="D1947" s="131" t="s">
        <v>8108</v>
      </c>
      <c r="E1947" s="175" t="s">
        <v>56</v>
      </c>
      <c r="F1947" s="153" t="s">
        <v>57</v>
      </c>
      <c r="G1947" s="131" t="s">
        <v>1854</v>
      </c>
      <c r="H1947" s="175" t="s">
        <v>263</v>
      </c>
      <c r="I1947" s="183" t="s">
        <v>5400</v>
      </c>
      <c r="J1947" s="173">
        <v>1</v>
      </c>
      <c r="K1947" s="327"/>
      <c r="L1947" s="339">
        <v>1</v>
      </c>
      <c r="M1947" s="183">
        <v>1556</v>
      </c>
      <c r="N1947" s="153">
        <v>2008</v>
      </c>
      <c r="P1947" s="163"/>
      <c r="R1947" s="153">
        <v>2000</v>
      </c>
      <c r="S1947" s="183" t="s">
        <v>923</v>
      </c>
      <c r="T1947" s="184"/>
      <c r="U1947" s="189"/>
      <c r="V1947" s="125"/>
      <c r="W1947" s="255" t="s">
        <v>70</v>
      </c>
      <c r="X1947" s="216" t="s">
        <v>64</v>
      </c>
      <c r="Y1947" s="216" t="s">
        <v>76</v>
      </c>
      <c r="Z1947" s="129" t="s">
        <v>266</v>
      </c>
      <c r="AA1947" s="214"/>
      <c r="AB1947" s="215"/>
      <c r="AC1947" s="215"/>
      <c r="AD1947" s="153"/>
      <c r="AI1947" s="173"/>
      <c r="AJ1947" s="189"/>
      <c r="AK1947" s="173"/>
      <c r="AL1947" s="317"/>
      <c r="AQ1947" s="131"/>
      <c r="AU1947" s="317"/>
      <c r="AV1947" s="390"/>
      <c r="AW1947" s="153">
        <f t="shared" ca="1" si="35"/>
        <v>18</v>
      </c>
    </row>
    <row r="1948" spans="1:49" ht="45" customHeight="1" outlineLevel="1" x14ac:dyDescent="0.2">
      <c r="A1948" s="245"/>
      <c r="B1948" s="183" t="s">
        <v>55</v>
      </c>
      <c r="D1948" s="131" t="s">
        <v>5401</v>
      </c>
      <c r="E1948" s="175" t="s">
        <v>71</v>
      </c>
      <c r="F1948" s="153" t="s">
        <v>883</v>
      </c>
      <c r="G1948" s="131" t="s">
        <v>884</v>
      </c>
      <c r="H1948" s="175" t="s">
        <v>76</v>
      </c>
      <c r="I1948" s="183" t="s">
        <v>5402</v>
      </c>
      <c r="J1948" s="173">
        <v>1</v>
      </c>
      <c r="K1948" s="326" t="s">
        <v>61</v>
      </c>
      <c r="L1948" s="339">
        <v>1</v>
      </c>
      <c r="M1948" s="183">
        <v>1557</v>
      </c>
      <c r="N1948" s="153">
        <v>2008</v>
      </c>
      <c r="P1948" s="163"/>
      <c r="R1948" s="153">
        <v>2000</v>
      </c>
      <c r="S1948" s="183" t="s">
        <v>62</v>
      </c>
      <c r="T1948" s="184"/>
      <c r="U1948" s="189"/>
      <c r="V1948" s="125"/>
      <c r="W1948" s="352" t="s">
        <v>5403</v>
      </c>
      <c r="X1948" s="216" t="s">
        <v>64</v>
      </c>
      <c r="Y1948" s="216" t="s">
        <v>76</v>
      </c>
      <c r="Z1948" s="129"/>
      <c r="AA1948" s="214"/>
      <c r="AB1948" s="215">
        <v>41474</v>
      </c>
      <c r="AC1948" s="215">
        <v>41474</v>
      </c>
      <c r="AD1948" s="153"/>
      <c r="AE1948" s="173">
        <v>2012</v>
      </c>
      <c r="AF1948" s="173">
        <v>70</v>
      </c>
      <c r="AG1948" s="173">
        <v>2013</v>
      </c>
      <c r="AH1948" s="173">
        <v>2010</v>
      </c>
      <c r="AI1948" s="173"/>
      <c r="AJ1948" s="189"/>
      <c r="AK1948" s="173"/>
      <c r="AL1948" s="129"/>
      <c r="AM1948" s="175" t="s">
        <v>61</v>
      </c>
      <c r="AN1948" s="153" t="s">
        <v>81</v>
      </c>
      <c r="AO1948" s="153" t="s">
        <v>61</v>
      </c>
      <c r="AP1948" s="153" t="s">
        <v>81</v>
      </c>
      <c r="AQ1948" s="131"/>
      <c r="AU1948" s="317"/>
      <c r="AV1948" s="390"/>
      <c r="AW1948" s="153">
        <f t="shared" ca="1" si="35"/>
        <v>18</v>
      </c>
    </row>
    <row r="1949" spans="1:49" ht="45" customHeight="1" outlineLevel="1" x14ac:dyDescent="0.2">
      <c r="A1949" s="245"/>
      <c r="B1949" s="183" t="s">
        <v>55</v>
      </c>
      <c r="C1949" s="136" t="s">
        <v>5404</v>
      </c>
      <c r="D1949" s="131" t="s">
        <v>5405</v>
      </c>
      <c r="E1949" s="175" t="s">
        <v>71</v>
      </c>
      <c r="F1949" s="153" t="s">
        <v>1456</v>
      </c>
      <c r="G1949" s="131" t="s">
        <v>1457</v>
      </c>
      <c r="H1949" s="175" t="s">
        <v>292</v>
      </c>
      <c r="I1949" s="183" t="s">
        <v>5406</v>
      </c>
      <c r="J1949" s="173">
        <v>1</v>
      </c>
      <c r="K1949" s="326" t="s">
        <v>61</v>
      </c>
      <c r="L1949" s="339">
        <v>1</v>
      </c>
      <c r="M1949" s="183">
        <v>1558</v>
      </c>
      <c r="N1949" s="153">
        <v>2008</v>
      </c>
      <c r="P1949" s="163"/>
      <c r="R1949" s="153">
        <v>2000</v>
      </c>
      <c r="S1949" s="183" t="s">
        <v>62</v>
      </c>
      <c r="T1949" s="184"/>
      <c r="U1949" s="189"/>
      <c r="V1949" s="125"/>
      <c r="W1949" s="352" t="s">
        <v>5407</v>
      </c>
      <c r="X1949" s="216" t="s">
        <v>64</v>
      </c>
      <c r="Y1949" s="216" t="s">
        <v>292</v>
      </c>
      <c r="Z1949" s="129"/>
      <c r="AA1949" s="214">
        <v>42321</v>
      </c>
      <c r="AB1949" s="215">
        <v>42321</v>
      </c>
      <c r="AC1949" s="215"/>
      <c r="AD1949" s="153"/>
      <c r="AE1949" s="173" t="s">
        <v>5408</v>
      </c>
      <c r="AF1949" s="173" t="s">
        <v>5409</v>
      </c>
      <c r="AG1949" s="173">
        <v>2015</v>
      </c>
      <c r="AH1949" s="173">
        <v>2010</v>
      </c>
      <c r="AI1949" s="173"/>
      <c r="AJ1949" s="189"/>
      <c r="AK1949" s="173"/>
      <c r="AL1949" s="129" t="s">
        <v>5410</v>
      </c>
      <c r="AM1949" s="175" t="s">
        <v>61</v>
      </c>
      <c r="AN1949" s="153" t="s">
        <v>81</v>
      </c>
      <c r="AO1949" s="153" t="s">
        <v>61</v>
      </c>
      <c r="AP1949" s="153" t="s">
        <v>81</v>
      </c>
      <c r="AQ1949" s="392" t="s">
        <v>81</v>
      </c>
      <c r="AS1949" s="153" t="s">
        <v>81</v>
      </c>
      <c r="AT1949" s="153">
        <v>2012</v>
      </c>
      <c r="AU1949" s="317" t="s">
        <v>5411</v>
      </c>
      <c r="AW1949" s="153">
        <f t="shared" ca="1" si="35"/>
        <v>18</v>
      </c>
    </row>
    <row r="1950" spans="1:49" ht="45" customHeight="1" outlineLevel="1" x14ac:dyDescent="0.2">
      <c r="A1950" s="245"/>
      <c r="B1950" s="183" t="s">
        <v>55</v>
      </c>
      <c r="C1950" s="136" t="s">
        <v>5412</v>
      </c>
      <c r="D1950" s="131" t="s">
        <v>5413</v>
      </c>
      <c r="E1950" s="175" t="s">
        <v>71</v>
      </c>
      <c r="F1950" s="153" t="s">
        <v>180</v>
      </c>
      <c r="G1950" s="131" t="s">
        <v>181</v>
      </c>
      <c r="H1950" s="175" t="s">
        <v>96</v>
      </c>
      <c r="I1950" s="183" t="s">
        <v>5414</v>
      </c>
      <c r="J1950" s="173">
        <v>1</v>
      </c>
      <c r="K1950" s="327"/>
      <c r="L1950" s="339">
        <v>1</v>
      </c>
      <c r="M1950" s="183">
        <v>1559</v>
      </c>
      <c r="N1950" s="153">
        <v>2008</v>
      </c>
      <c r="O1950" s="216">
        <v>39437</v>
      </c>
      <c r="P1950" s="163" t="s">
        <v>5415</v>
      </c>
      <c r="R1950" s="153">
        <v>2000</v>
      </c>
      <c r="S1950" s="183" t="s">
        <v>243</v>
      </c>
      <c r="T1950" s="184"/>
      <c r="U1950" s="238">
        <v>42059</v>
      </c>
      <c r="V1950" s="345"/>
      <c r="W1950" s="352" t="s">
        <v>70</v>
      </c>
      <c r="X1950" s="216" t="s">
        <v>99</v>
      </c>
      <c r="Y1950" s="216" t="s">
        <v>100</v>
      </c>
      <c r="Z1950" s="129"/>
      <c r="AA1950" s="214"/>
      <c r="AB1950" s="215"/>
      <c r="AC1950" s="215"/>
      <c r="AD1950" s="153"/>
      <c r="AI1950" s="173"/>
      <c r="AJ1950" s="237">
        <v>42059</v>
      </c>
      <c r="AK1950" s="173">
        <v>2010</v>
      </c>
      <c r="AQ1950" s="131"/>
      <c r="AU1950" s="317"/>
      <c r="AV1950" s="390"/>
      <c r="AW1950" s="153">
        <f t="shared" ca="1" si="35"/>
        <v>18</v>
      </c>
    </row>
    <row r="1951" spans="1:49" ht="45" customHeight="1" outlineLevel="1" x14ac:dyDescent="0.2">
      <c r="A1951" s="245">
        <v>44557</v>
      </c>
      <c r="B1951" s="183" t="s">
        <v>55</v>
      </c>
      <c r="C1951" s="136" t="s">
        <v>5416</v>
      </c>
      <c r="D1951" s="131" t="s">
        <v>5417</v>
      </c>
      <c r="E1951" s="175" t="s">
        <v>71</v>
      </c>
      <c r="F1951" s="153" t="s">
        <v>883</v>
      </c>
      <c r="G1951" s="131" t="s">
        <v>884</v>
      </c>
      <c r="H1951" s="175" t="s">
        <v>59</v>
      </c>
      <c r="I1951" s="183" t="s">
        <v>5418</v>
      </c>
      <c r="J1951" s="173">
        <v>1</v>
      </c>
      <c r="K1951" s="326" t="s">
        <v>2047</v>
      </c>
      <c r="L1951" s="339">
        <v>1</v>
      </c>
      <c r="M1951" s="183">
        <v>1560</v>
      </c>
      <c r="N1951" s="153">
        <v>2008</v>
      </c>
      <c r="P1951" s="163" t="s">
        <v>5419</v>
      </c>
      <c r="Q1951" s="216">
        <v>39664</v>
      </c>
      <c r="R1951" s="153">
        <v>2000</v>
      </c>
      <c r="S1951" s="183" t="s">
        <v>3236</v>
      </c>
      <c r="T1951" s="184" t="s">
        <v>982</v>
      </c>
      <c r="U1951" s="189"/>
      <c r="V1951" s="422">
        <v>40620</v>
      </c>
      <c r="W1951" s="352" t="s">
        <v>5420</v>
      </c>
      <c r="X1951" s="216" t="s">
        <v>64</v>
      </c>
      <c r="Y1951" s="216" t="s">
        <v>65</v>
      </c>
      <c r="Z1951" s="129" t="s">
        <v>66</v>
      </c>
      <c r="AA1951" s="214"/>
      <c r="AB1951" s="215"/>
      <c r="AC1951" s="215"/>
      <c r="AD1951" s="153"/>
      <c r="AE1951" s="173">
        <v>2024</v>
      </c>
      <c r="AF1951" s="173">
        <v>106</v>
      </c>
      <c r="AH1951" s="173">
        <v>2020</v>
      </c>
      <c r="AI1951" s="173"/>
      <c r="AJ1951" s="189"/>
      <c r="AK1951" s="173"/>
      <c r="AL1951" s="317"/>
      <c r="AM1951" s="175" t="s">
        <v>67</v>
      </c>
      <c r="AO1951" s="153" t="s">
        <v>61</v>
      </c>
      <c r="AP1951" s="153" t="s">
        <v>81</v>
      </c>
      <c r="AQ1951" s="131"/>
      <c r="AU1951" s="317"/>
      <c r="AV1951" s="390"/>
      <c r="AW1951" s="153">
        <f t="shared" ref="AW1951:AW2014" ca="1" si="36">IF(N1951&lt;&gt;0,(YEAR( TODAY())-N1951),(""))</f>
        <v>18</v>
      </c>
    </row>
    <row r="1952" spans="1:49" ht="45" customHeight="1" outlineLevel="1" x14ac:dyDescent="0.2">
      <c r="A1952" s="245"/>
      <c r="B1952" s="183" t="s">
        <v>198</v>
      </c>
      <c r="C1952" s="136" t="s">
        <v>7895</v>
      </c>
      <c r="D1952" s="166" t="s">
        <v>5421</v>
      </c>
      <c r="E1952" s="175" t="s">
        <v>71</v>
      </c>
      <c r="F1952" s="153" t="s">
        <v>883</v>
      </c>
      <c r="G1952" s="131" t="s">
        <v>5422</v>
      </c>
      <c r="H1952" s="175" t="s">
        <v>65</v>
      </c>
      <c r="I1952" s="183" t="s">
        <v>5423</v>
      </c>
      <c r="J1952" s="173">
        <v>1</v>
      </c>
      <c r="K1952" s="326" t="s">
        <v>61</v>
      </c>
      <c r="L1952" s="339">
        <v>1</v>
      </c>
      <c r="M1952" s="183">
        <v>1561</v>
      </c>
      <c r="N1952" s="153">
        <v>2008</v>
      </c>
      <c r="P1952" s="163"/>
      <c r="R1952" s="153">
        <v>2000</v>
      </c>
      <c r="S1952" s="183" t="s">
        <v>62</v>
      </c>
      <c r="T1952" s="184"/>
      <c r="U1952" s="189"/>
      <c r="V1952" s="125"/>
      <c r="W1952" s="255" t="s">
        <v>5424</v>
      </c>
      <c r="X1952" s="216" t="s">
        <v>64</v>
      </c>
      <c r="Y1952" s="216" t="s">
        <v>65</v>
      </c>
      <c r="Z1952" s="129"/>
      <c r="AA1952" s="214"/>
      <c r="AB1952" s="215" t="s">
        <v>5425</v>
      </c>
      <c r="AC1952" s="215"/>
      <c r="AD1952" s="153"/>
      <c r="AE1952" s="173">
        <v>2014</v>
      </c>
      <c r="AF1952" s="173">
        <v>75</v>
      </c>
      <c r="AG1952" s="173">
        <v>2015</v>
      </c>
      <c r="AI1952" s="173"/>
      <c r="AJ1952" s="189"/>
      <c r="AK1952" s="173"/>
      <c r="AL1952" s="368" t="s">
        <v>5426</v>
      </c>
      <c r="AM1952" s="175" t="s">
        <v>61</v>
      </c>
      <c r="AN1952" s="153" t="s">
        <v>81</v>
      </c>
      <c r="AO1952" s="153" t="s">
        <v>61</v>
      </c>
      <c r="AP1952" s="153" t="s">
        <v>81</v>
      </c>
      <c r="AQ1952" s="131"/>
      <c r="AU1952" s="317"/>
      <c r="AV1952" s="390"/>
      <c r="AW1952" s="153">
        <f t="shared" ca="1" si="36"/>
        <v>18</v>
      </c>
    </row>
    <row r="1953" spans="1:49" ht="45" customHeight="1" outlineLevel="1" x14ac:dyDescent="0.2">
      <c r="A1953" s="245"/>
      <c r="B1953" s="183" t="s">
        <v>198</v>
      </c>
      <c r="C1953" s="136" t="s">
        <v>7895</v>
      </c>
      <c r="D1953" s="166" t="s">
        <v>5421</v>
      </c>
      <c r="E1953" s="253" t="s">
        <v>71</v>
      </c>
      <c r="F1953" s="157" t="s">
        <v>883</v>
      </c>
      <c r="G1953" s="156" t="s">
        <v>3275</v>
      </c>
      <c r="H1953" s="253" t="s">
        <v>76</v>
      </c>
      <c r="I1953" s="185" t="s">
        <v>5427</v>
      </c>
      <c r="J1953" s="173">
        <v>1</v>
      </c>
      <c r="K1953" s="326" t="s">
        <v>61</v>
      </c>
      <c r="L1953" s="339">
        <v>0</v>
      </c>
      <c r="M1953" s="183">
        <v>1561</v>
      </c>
      <c r="N1953" s="153">
        <v>2008</v>
      </c>
      <c r="P1953" s="163"/>
      <c r="R1953" s="153">
        <v>2000</v>
      </c>
      <c r="S1953" s="183" t="s">
        <v>62</v>
      </c>
      <c r="T1953" s="184"/>
      <c r="U1953" s="189"/>
      <c r="V1953" s="125"/>
      <c r="W1953" s="361" t="s">
        <v>3277</v>
      </c>
      <c r="X1953" s="283" t="s">
        <v>64</v>
      </c>
      <c r="Y1953" s="283" t="s">
        <v>65</v>
      </c>
      <c r="Z1953" s="351"/>
      <c r="AA1953" s="214"/>
      <c r="AB1953" s="215" t="s">
        <v>5425</v>
      </c>
      <c r="AC1953" s="215"/>
      <c r="AD1953" s="153"/>
      <c r="AE1953" s="173">
        <v>2014</v>
      </c>
      <c r="AF1953" s="173">
        <v>75</v>
      </c>
      <c r="AG1953" s="173">
        <v>2015</v>
      </c>
      <c r="AI1953" s="173"/>
      <c r="AJ1953" s="189"/>
      <c r="AK1953" s="173"/>
      <c r="AL1953" s="368" t="s">
        <v>5426</v>
      </c>
      <c r="AM1953" s="175" t="s">
        <v>61</v>
      </c>
      <c r="AN1953" s="153" t="s">
        <v>81</v>
      </c>
      <c r="AO1953" s="153" t="s">
        <v>61</v>
      </c>
      <c r="AP1953" s="153" t="s">
        <v>81</v>
      </c>
      <c r="AQ1953" s="131"/>
      <c r="AU1953" s="317"/>
      <c r="AV1953" s="390"/>
      <c r="AW1953" s="153">
        <f t="shared" ca="1" si="36"/>
        <v>18</v>
      </c>
    </row>
    <row r="1954" spans="1:49" ht="45" customHeight="1" outlineLevel="1" x14ac:dyDescent="0.2">
      <c r="A1954" s="245"/>
      <c r="B1954" s="183" t="s">
        <v>55</v>
      </c>
      <c r="D1954" s="131" t="s">
        <v>5428</v>
      </c>
      <c r="E1954" s="175" t="s">
        <v>71</v>
      </c>
      <c r="F1954" s="153" t="s">
        <v>883</v>
      </c>
      <c r="G1954" s="131" t="s">
        <v>1008</v>
      </c>
      <c r="H1954" s="175" t="s">
        <v>292</v>
      </c>
      <c r="I1954" s="183" t="s">
        <v>5429</v>
      </c>
      <c r="J1954" s="173">
        <v>1</v>
      </c>
      <c r="K1954" s="326" t="s">
        <v>61</v>
      </c>
      <c r="L1954" s="339">
        <v>1</v>
      </c>
      <c r="M1954" s="183">
        <v>1562</v>
      </c>
      <c r="N1954" s="153">
        <v>2008</v>
      </c>
      <c r="P1954" s="163"/>
      <c r="R1954" s="153">
        <v>2000</v>
      </c>
      <c r="S1954" s="183" t="s">
        <v>62</v>
      </c>
      <c r="T1954" s="184"/>
      <c r="U1954" s="189"/>
      <c r="V1954" s="125"/>
      <c r="W1954" s="352" t="s">
        <v>5430</v>
      </c>
      <c r="X1954" s="216" t="s">
        <v>64</v>
      </c>
      <c r="Y1954" s="216" t="s">
        <v>292</v>
      </c>
      <c r="Z1954" s="129"/>
      <c r="AA1954" s="214">
        <v>41495</v>
      </c>
      <c r="AB1954" s="215">
        <v>41495</v>
      </c>
      <c r="AC1954" s="215"/>
      <c r="AD1954" s="216"/>
      <c r="AE1954" s="173">
        <v>2012</v>
      </c>
      <c r="AF1954" s="173">
        <v>69</v>
      </c>
      <c r="AG1954" s="173">
        <v>2013</v>
      </c>
      <c r="AH1954" s="173">
        <v>2010</v>
      </c>
      <c r="AI1954" s="173"/>
      <c r="AJ1954" s="189"/>
      <c r="AK1954" s="173"/>
      <c r="AL1954" s="368" t="s">
        <v>5431</v>
      </c>
      <c r="AM1954" s="175" t="s">
        <v>61</v>
      </c>
      <c r="AN1954" s="153" t="s">
        <v>81</v>
      </c>
      <c r="AO1954" s="153" t="s">
        <v>61</v>
      </c>
      <c r="AP1954" s="153" t="s">
        <v>81</v>
      </c>
      <c r="AS1954" s="153" t="s">
        <v>81</v>
      </c>
      <c r="AT1954" s="153" t="s">
        <v>5432</v>
      </c>
      <c r="AU1954" s="317" t="s">
        <v>5395</v>
      </c>
      <c r="AW1954" s="153">
        <f t="shared" ca="1" si="36"/>
        <v>18</v>
      </c>
    </row>
    <row r="1955" spans="1:49" ht="45" customHeight="1" outlineLevel="1" x14ac:dyDescent="0.2">
      <c r="A1955" s="245"/>
      <c r="B1955" s="183" t="s">
        <v>55</v>
      </c>
      <c r="C1955" s="136" t="s">
        <v>7913</v>
      </c>
      <c r="D1955" s="131" t="s">
        <v>5433</v>
      </c>
      <c r="E1955" s="175" t="s">
        <v>71</v>
      </c>
      <c r="F1955" s="153" t="s">
        <v>72</v>
      </c>
      <c r="G1955" s="131" t="s">
        <v>77</v>
      </c>
      <c r="H1955" s="175" t="s">
        <v>496</v>
      </c>
      <c r="I1955" s="183" t="s">
        <v>5434</v>
      </c>
      <c r="J1955" s="173">
        <v>1</v>
      </c>
      <c r="K1955" s="326" t="s">
        <v>61</v>
      </c>
      <c r="L1955" s="339">
        <v>1</v>
      </c>
      <c r="M1955" s="183">
        <v>1563</v>
      </c>
      <c r="N1955" s="153">
        <v>2008</v>
      </c>
      <c r="O1955" s="216">
        <v>39561</v>
      </c>
      <c r="P1955" s="163" t="s">
        <v>5435</v>
      </c>
      <c r="Q1955" s="216">
        <v>39617</v>
      </c>
      <c r="R1955" s="153">
        <v>2000</v>
      </c>
      <c r="S1955" s="183" t="s">
        <v>62</v>
      </c>
      <c r="T1955" s="184"/>
      <c r="U1955" s="189"/>
      <c r="V1955" s="125"/>
      <c r="W1955" s="352" t="s">
        <v>5436</v>
      </c>
      <c r="X1955" s="216" t="s">
        <v>499</v>
      </c>
      <c r="Y1955" s="216" t="s">
        <v>496</v>
      </c>
      <c r="Z1955" s="129"/>
      <c r="AA1955" s="214" t="s">
        <v>215</v>
      </c>
      <c r="AB1955" s="215" t="s">
        <v>215</v>
      </c>
      <c r="AC1955" s="215" t="s">
        <v>215</v>
      </c>
      <c r="AD1955" s="216"/>
      <c r="AE1955" s="173">
        <v>2015</v>
      </c>
      <c r="AF1955" s="173">
        <v>79</v>
      </c>
      <c r="AI1955" s="173"/>
      <c r="AJ1955" s="189"/>
      <c r="AK1955" s="173"/>
      <c r="AL1955" s="317" t="s">
        <v>5437</v>
      </c>
      <c r="AM1955" s="175" t="s">
        <v>56</v>
      </c>
      <c r="AN1955" s="153" t="s">
        <v>81</v>
      </c>
      <c r="AO1955" s="153" t="s">
        <v>56</v>
      </c>
      <c r="AP1955" s="153" t="s">
        <v>81</v>
      </c>
      <c r="AQ1955" s="131" t="s">
        <v>81</v>
      </c>
      <c r="AU1955" s="317"/>
      <c r="AV1955" s="390"/>
      <c r="AW1955" s="153">
        <f t="shared" ca="1" si="36"/>
        <v>18</v>
      </c>
    </row>
    <row r="1956" spans="1:49" ht="45" customHeight="1" outlineLevel="1" x14ac:dyDescent="0.2">
      <c r="A1956" s="245"/>
      <c r="B1956" s="183" t="s">
        <v>55</v>
      </c>
      <c r="C1956" s="136" t="s">
        <v>7913</v>
      </c>
      <c r="D1956" s="131" t="s">
        <v>5433</v>
      </c>
      <c r="E1956" s="175" t="s">
        <v>71</v>
      </c>
      <c r="F1956" s="153" t="s">
        <v>72</v>
      </c>
      <c r="G1956" s="131" t="s">
        <v>77</v>
      </c>
      <c r="H1956" s="175" t="s">
        <v>496</v>
      </c>
      <c r="I1956" s="183" t="s">
        <v>5438</v>
      </c>
      <c r="J1956" s="173">
        <v>1</v>
      </c>
      <c r="K1956" s="326" t="s">
        <v>61</v>
      </c>
      <c r="L1956" s="339">
        <v>0</v>
      </c>
      <c r="M1956" s="183">
        <v>1563</v>
      </c>
      <c r="N1956" s="153">
        <v>2008</v>
      </c>
      <c r="O1956" s="216">
        <v>39562</v>
      </c>
      <c r="P1956" s="163" t="s">
        <v>5435</v>
      </c>
      <c r="Q1956" s="216">
        <v>39618</v>
      </c>
      <c r="R1956" s="153">
        <v>2000</v>
      </c>
      <c r="S1956" s="183" t="s">
        <v>62</v>
      </c>
      <c r="T1956" s="184"/>
      <c r="U1956" s="189"/>
      <c r="V1956" s="125"/>
      <c r="W1956" s="352" t="s">
        <v>5439</v>
      </c>
      <c r="X1956" s="216" t="s">
        <v>499</v>
      </c>
      <c r="Y1956" s="216" t="s">
        <v>496</v>
      </c>
      <c r="Z1956" s="129"/>
      <c r="AA1956" s="214" t="s">
        <v>215</v>
      </c>
      <c r="AB1956" s="215" t="s">
        <v>215</v>
      </c>
      <c r="AC1956" s="215" t="s">
        <v>215</v>
      </c>
      <c r="AD1956" s="216"/>
      <c r="AE1956" s="173">
        <v>2015</v>
      </c>
      <c r="AF1956" s="173">
        <v>79</v>
      </c>
      <c r="AI1956" s="173"/>
      <c r="AJ1956" s="189"/>
      <c r="AK1956" s="173"/>
      <c r="AL1956" s="317" t="s">
        <v>5440</v>
      </c>
      <c r="AM1956" s="175" t="s">
        <v>56</v>
      </c>
      <c r="AN1956" s="153" t="s">
        <v>81</v>
      </c>
      <c r="AO1956" s="153" t="s">
        <v>56</v>
      </c>
      <c r="AP1956" s="153" t="s">
        <v>81</v>
      </c>
      <c r="AQ1956" s="131" t="s">
        <v>81</v>
      </c>
      <c r="AU1956" s="317"/>
      <c r="AV1956" s="390"/>
      <c r="AW1956" s="153">
        <f t="shared" ca="1" si="36"/>
        <v>18</v>
      </c>
    </row>
    <row r="1957" spans="1:49" ht="45" customHeight="1" outlineLevel="1" x14ac:dyDescent="0.2">
      <c r="A1957" s="245"/>
      <c r="B1957" s="183" t="s">
        <v>55</v>
      </c>
      <c r="C1957" s="136" t="s">
        <v>7913</v>
      </c>
      <c r="D1957" s="131" t="s">
        <v>5433</v>
      </c>
      <c r="E1957" s="175" t="s">
        <v>71</v>
      </c>
      <c r="F1957" s="153" t="s">
        <v>72</v>
      </c>
      <c r="G1957" s="131" t="s">
        <v>77</v>
      </c>
      <c r="H1957" s="175" t="s">
        <v>496</v>
      </c>
      <c r="I1957" s="183" t="s">
        <v>5441</v>
      </c>
      <c r="J1957" s="173">
        <v>1</v>
      </c>
      <c r="K1957" s="326" t="s">
        <v>61</v>
      </c>
      <c r="L1957" s="339">
        <v>0</v>
      </c>
      <c r="M1957" s="183">
        <v>1563</v>
      </c>
      <c r="N1957" s="153">
        <v>2008</v>
      </c>
      <c r="O1957" s="216">
        <v>39563</v>
      </c>
      <c r="P1957" s="163" t="s">
        <v>5435</v>
      </c>
      <c r="Q1957" s="216">
        <v>39619</v>
      </c>
      <c r="R1957" s="153">
        <v>2000</v>
      </c>
      <c r="S1957" s="183" t="s">
        <v>62</v>
      </c>
      <c r="T1957" s="184"/>
      <c r="U1957" s="189"/>
      <c r="V1957" s="125"/>
      <c r="W1957" s="352" t="s">
        <v>5442</v>
      </c>
      <c r="X1957" s="216" t="s">
        <v>499</v>
      </c>
      <c r="Y1957" s="216" t="s">
        <v>496</v>
      </c>
      <c r="Z1957" s="129"/>
      <c r="AA1957" s="214" t="s">
        <v>215</v>
      </c>
      <c r="AB1957" s="215" t="s">
        <v>215</v>
      </c>
      <c r="AC1957" s="215" t="s">
        <v>215</v>
      </c>
      <c r="AD1957" s="216"/>
      <c r="AE1957" s="173">
        <v>2015</v>
      </c>
      <c r="AF1957" s="173">
        <v>79</v>
      </c>
      <c r="AI1957" s="173"/>
      <c r="AJ1957" s="189"/>
      <c r="AK1957" s="173"/>
      <c r="AL1957" s="317" t="s">
        <v>5443</v>
      </c>
      <c r="AM1957" s="175" t="s">
        <v>56</v>
      </c>
      <c r="AN1957" s="153" t="s">
        <v>81</v>
      </c>
      <c r="AO1957" s="153" t="s">
        <v>56</v>
      </c>
      <c r="AP1957" s="153" t="s">
        <v>81</v>
      </c>
      <c r="AQ1957" s="131" t="s">
        <v>81</v>
      </c>
      <c r="AU1957" s="317"/>
      <c r="AV1957" s="390"/>
      <c r="AW1957" s="153">
        <f t="shared" ca="1" si="36"/>
        <v>18</v>
      </c>
    </row>
    <row r="1958" spans="1:49" ht="45" customHeight="1" outlineLevel="1" x14ac:dyDescent="0.2">
      <c r="A1958" s="245"/>
      <c r="B1958" s="183" t="s">
        <v>55</v>
      </c>
      <c r="C1958" s="136" t="s">
        <v>7913</v>
      </c>
      <c r="D1958" s="131" t="s">
        <v>5433</v>
      </c>
      <c r="E1958" s="175" t="s">
        <v>71</v>
      </c>
      <c r="F1958" s="153" t="s">
        <v>72</v>
      </c>
      <c r="G1958" s="131" t="s">
        <v>77</v>
      </c>
      <c r="H1958" s="175" t="s">
        <v>496</v>
      </c>
      <c r="I1958" s="183" t="s">
        <v>5444</v>
      </c>
      <c r="J1958" s="173">
        <v>1</v>
      </c>
      <c r="K1958" s="326" t="s">
        <v>61</v>
      </c>
      <c r="L1958" s="339">
        <v>0</v>
      </c>
      <c r="M1958" s="183">
        <v>1563</v>
      </c>
      <c r="N1958" s="153">
        <v>2008</v>
      </c>
      <c r="O1958" s="216">
        <v>39564</v>
      </c>
      <c r="P1958" s="163" t="s">
        <v>5435</v>
      </c>
      <c r="Q1958" s="216">
        <v>39620</v>
      </c>
      <c r="R1958" s="153">
        <v>2000</v>
      </c>
      <c r="S1958" s="183" t="s">
        <v>62</v>
      </c>
      <c r="T1958" s="184"/>
      <c r="U1958" s="189"/>
      <c r="V1958" s="125"/>
      <c r="W1958" s="352" t="s">
        <v>5445</v>
      </c>
      <c r="X1958" s="216" t="s">
        <v>499</v>
      </c>
      <c r="Y1958" s="216" t="s">
        <v>496</v>
      </c>
      <c r="Z1958" s="129"/>
      <c r="AA1958" s="214" t="s">
        <v>215</v>
      </c>
      <c r="AB1958" s="215" t="s">
        <v>215</v>
      </c>
      <c r="AC1958" s="215" t="s">
        <v>215</v>
      </c>
      <c r="AD1958" s="216"/>
      <c r="AE1958" s="173">
        <v>2015</v>
      </c>
      <c r="AF1958" s="173">
        <v>79</v>
      </c>
      <c r="AI1958" s="173"/>
      <c r="AJ1958" s="189"/>
      <c r="AK1958" s="173"/>
      <c r="AL1958" s="317" t="s">
        <v>5446</v>
      </c>
      <c r="AM1958" s="175" t="s">
        <v>56</v>
      </c>
      <c r="AN1958" s="153" t="s">
        <v>81</v>
      </c>
      <c r="AO1958" s="153" t="s">
        <v>56</v>
      </c>
      <c r="AP1958" s="153" t="s">
        <v>81</v>
      </c>
      <c r="AQ1958" s="131" t="s">
        <v>81</v>
      </c>
      <c r="AU1958" s="317"/>
      <c r="AV1958" s="390"/>
      <c r="AW1958" s="153">
        <f t="shared" ca="1" si="36"/>
        <v>18</v>
      </c>
    </row>
    <row r="1959" spans="1:49" ht="45" customHeight="1" outlineLevel="1" x14ac:dyDescent="0.2">
      <c r="A1959" s="245"/>
      <c r="B1959" s="183" t="s">
        <v>55</v>
      </c>
      <c r="C1959" s="136" t="s">
        <v>7913</v>
      </c>
      <c r="D1959" s="131" t="s">
        <v>5433</v>
      </c>
      <c r="E1959" s="175" t="s">
        <v>71</v>
      </c>
      <c r="F1959" s="153" t="s">
        <v>72</v>
      </c>
      <c r="G1959" s="131" t="s">
        <v>77</v>
      </c>
      <c r="H1959" s="175" t="s">
        <v>496</v>
      </c>
      <c r="I1959" s="183" t="s">
        <v>5447</v>
      </c>
      <c r="J1959" s="173">
        <v>1</v>
      </c>
      <c r="K1959" s="326" t="s">
        <v>61</v>
      </c>
      <c r="L1959" s="339">
        <v>0</v>
      </c>
      <c r="M1959" s="183">
        <v>1563</v>
      </c>
      <c r="N1959" s="153">
        <v>2008</v>
      </c>
      <c r="O1959" s="216">
        <v>39565</v>
      </c>
      <c r="P1959" s="163" t="s">
        <v>5435</v>
      </c>
      <c r="Q1959" s="216">
        <v>39621</v>
      </c>
      <c r="R1959" s="153">
        <v>2000</v>
      </c>
      <c r="S1959" s="183" t="s">
        <v>62</v>
      </c>
      <c r="T1959" s="184"/>
      <c r="U1959" s="189"/>
      <c r="V1959" s="125"/>
      <c r="W1959" s="352" t="s">
        <v>5448</v>
      </c>
      <c r="X1959" s="216" t="s">
        <v>499</v>
      </c>
      <c r="Y1959" s="216" t="s">
        <v>496</v>
      </c>
      <c r="Z1959" s="129"/>
      <c r="AA1959" s="214" t="s">
        <v>215</v>
      </c>
      <c r="AB1959" s="215" t="s">
        <v>215</v>
      </c>
      <c r="AC1959" s="215" t="s">
        <v>215</v>
      </c>
      <c r="AD1959" s="216"/>
      <c r="AE1959" s="173">
        <v>2015</v>
      </c>
      <c r="AF1959" s="173">
        <v>79</v>
      </c>
      <c r="AI1959" s="173"/>
      <c r="AJ1959" s="189"/>
      <c r="AK1959" s="173"/>
      <c r="AL1959" s="317" t="s">
        <v>5449</v>
      </c>
      <c r="AM1959" s="175" t="s">
        <v>56</v>
      </c>
      <c r="AN1959" s="153" t="s">
        <v>81</v>
      </c>
      <c r="AO1959" s="153" t="s">
        <v>56</v>
      </c>
      <c r="AP1959" s="153" t="s">
        <v>81</v>
      </c>
      <c r="AQ1959" s="131" t="s">
        <v>81</v>
      </c>
      <c r="AU1959" s="317"/>
      <c r="AV1959" s="390"/>
      <c r="AW1959" s="153">
        <f t="shared" ca="1" si="36"/>
        <v>18</v>
      </c>
    </row>
    <row r="1960" spans="1:49" ht="45" customHeight="1" outlineLevel="1" x14ac:dyDescent="0.2">
      <c r="A1960" s="245"/>
      <c r="B1960" s="183" t="s">
        <v>55</v>
      </c>
      <c r="C1960" s="136" t="s">
        <v>7913</v>
      </c>
      <c r="D1960" s="131" t="s">
        <v>5433</v>
      </c>
      <c r="E1960" s="175" t="s">
        <v>71</v>
      </c>
      <c r="F1960" s="153" t="s">
        <v>72</v>
      </c>
      <c r="G1960" s="131" t="s">
        <v>77</v>
      </c>
      <c r="H1960" s="175" t="s">
        <v>496</v>
      </c>
      <c r="I1960" s="183" t="s">
        <v>5450</v>
      </c>
      <c r="J1960" s="173">
        <v>1</v>
      </c>
      <c r="K1960" s="326" t="s">
        <v>61</v>
      </c>
      <c r="L1960" s="339">
        <v>0</v>
      </c>
      <c r="M1960" s="183">
        <v>1563</v>
      </c>
      <c r="N1960" s="153">
        <v>2008</v>
      </c>
      <c r="O1960" s="216">
        <v>39566</v>
      </c>
      <c r="P1960" s="163" t="s">
        <v>5435</v>
      </c>
      <c r="Q1960" s="216">
        <v>39622</v>
      </c>
      <c r="R1960" s="153">
        <v>2000</v>
      </c>
      <c r="S1960" s="183" t="s">
        <v>62</v>
      </c>
      <c r="T1960" s="184"/>
      <c r="U1960" s="189"/>
      <c r="V1960" s="125"/>
      <c r="W1960" s="352" t="s">
        <v>5451</v>
      </c>
      <c r="X1960" s="216" t="s">
        <v>499</v>
      </c>
      <c r="Y1960" s="216" t="s">
        <v>496</v>
      </c>
      <c r="Z1960" s="129"/>
      <c r="AA1960" s="214" t="s">
        <v>215</v>
      </c>
      <c r="AB1960" s="215" t="s">
        <v>215</v>
      </c>
      <c r="AC1960" s="215" t="s">
        <v>215</v>
      </c>
      <c r="AD1960" s="216"/>
      <c r="AE1960" s="173">
        <v>2015</v>
      </c>
      <c r="AF1960" s="173">
        <v>79</v>
      </c>
      <c r="AI1960" s="173"/>
      <c r="AJ1960" s="189"/>
      <c r="AK1960" s="173"/>
      <c r="AL1960" s="317" t="s">
        <v>5452</v>
      </c>
      <c r="AM1960" s="175" t="s">
        <v>56</v>
      </c>
      <c r="AN1960" s="153" t="s">
        <v>81</v>
      </c>
      <c r="AO1960" s="153" t="s">
        <v>56</v>
      </c>
      <c r="AP1960" s="153" t="s">
        <v>81</v>
      </c>
      <c r="AQ1960" s="131" t="s">
        <v>81</v>
      </c>
      <c r="AU1960" s="317"/>
      <c r="AV1960" s="390"/>
      <c r="AW1960" s="153">
        <f t="shared" ca="1" si="36"/>
        <v>18</v>
      </c>
    </row>
    <row r="1961" spans="1:49" ht="45" customHeight="1" outlineLevel="1" x14ac:dyDescent="0.2">
      <c r="A1961" s="245"/>
      <c r="B1961" s="183" t="s">
        <v>198</v>
      </c>
      <c r="C1961" s="136" t="s">
        <v>5453</v>
      </c>
      <c r="D1961" s="131" t="s">
        <v>5454</v>
      </c>
      <c r="E1961" s="175" t="s">
        <v>56</v>
      </c>
      <c r="F1961" s="153" t="s">
        <v>57</v>
      </c>
      <c r="G1961" s="131" t="s">
        <v>3064</v>
      </c>
      <c r="H1961" s="175" t="s">
        <v>503</v>
      </c>
      <c r="I1961" s="183" t="s">
        <v>5455</v>
      </c>
      <c r="J1961" s="173">
        <v>1</v>
      </c>
      <c r="K1961" s="327"/>
      <c r="L1961" s="339">
        <v>1</v>
      </c>
      <c r="M1961" s="183">
        <v>1564</v>
      </c>
      <c r="N1961" s="153">
        <v>2008</v>
      </c>
      <c r="P1961" s="163"/>
      <c r="R1961" s="153">
        <v>2000</v>
      </c>
      <c r="S1961" s="183" t="s">
        <v>288</v>
      </c>
      <c r="T1961" s="184"/>
      <c r="U1961" s="189"/>
      <c r="V1961" s="125"/>
      <c r="W1961" s="255" t="s">
        <v>70</v>
      </c>
      <c r="X1961" s="216" t="s">
        <v>499</v>
      </c>
      <c r="Y1961" s="216" t="s">
        <v>506</v>
      </c>
      <c r="Z1961" s="129"/>
      <c r="AA1961" s="214"/>
      <c r="AB1961" s="215"/>
      <c r="AC1961" s="215"/>
      <c r="AD1961" s="153"/>
      <c r="AI1961" s="173"/>
      <c r="AJ1961" s="189"/>
      <c r="AK1961" s="173"/>
      <c r="AL1961" s="317"/>
      <c r="AQ1961" s="131"/>
      <c r="AU1961" s="317"/>
      <c r="AV1961" s="390"/>
      <c r="AW1961" s="153">
        <f t="shared" ca="1" si="36"/>
        <v>18</v>
      </c>
    </row>
    <row r="1962" spans="1:49" ht="45" customHeight="1" outlineLevel="1" x14ac:dyDescent="0.2">
      <c r="A1962" s="245"/>
      <c r="B1962" s="183" t="s">
        <v>55</v>
      </c>
      <c r="D1962" s="131" t="s">
        <v>5456</v>
      </c>
      <c r="E1962" s="175" t="s">
        <v>91</v>
      </c>
      <c r="F1962" s="153" t="s">
        <v>698</v>
      </c>
      <c r="G1962" s="131" t="s">
        <v>4235</v>
      </c>
      <c r="H1962" s="175" t="s">
        <v>263</v>
      </c>
      <c r="I1962" s="183" t="s">
        <v>5457</v>
      </c>
      <c r="J1962" s="173">
        <v>1</v>
      </c>
      <c r="K1962" s="326" t="s">
        <v>61</v>
      </c>
      <c r="L1962" s="339">
        <v>1</v>
      </c>
      <c r="M1962" s="183">
        <v>1565</v>
      </c>
      <c r="N1962" s="153">
        <v>2008</v>
      </c>
      <c r="P1962" s="163"/>
      <c r="R1962" s="153">
        <v>2000</v>
      </c>
      <c r="S1962" s="183" t="s">
        <v>62</v>
      </c>
      <c r="T1962" s="184"/>
      <c r="U1962" s="189"/>
      <c r="V1962" s="125"/>
      <c r="W1962" s="352" t="s">
        <v>5458</v>
      </c>
      <c r="X1962" s="216" t="s">
        <v>64</v>
      </c>
      <c r="Y1962" s="216" t="s">
        <v>76</v>
      </c>
      <c r="Z1962" s="129" t="s">
        <v>266</v>
      </c>
      <c r="AA1962" s="214">
        <v>41358</v>
      </c>
      <c r="AB1962" s="215">
        <v>41358</v>
      </c>
      <c r="AC1962" s="215">
        <v>41358</v>
      </c>
      <c r="AD1962" s="153"/>
      <c r="AE1962" s="173">
        <v>2010</v>
      </c>
      <c r="AF1962" s="173">
        <v>64</v>
      </c>
      <c r="AG1962" s="173">
        <v>2013</v>
      </c>
      <c r="AH1962" s="173">
        <v>2010</v>
      </c>
      <c r="AI1962" s="173"/>
      <c r="AJ1962" s="189"/>
      <c r="AK1962" s="173"/>
      <c r="AL1962" s="369"/>
      <c r="AM1962" s="175" t="s">
        <v>61</v>
      </c>
      <c r="AN1962" s="153" t="s">
        <v>81</v>
      </c>
      <c r="AQ1962" s="131"/>
      <c r="AU1962" s="317"/>
      <c r="AV1962" s="390"/>
      <c r="AW1962" s="153">
        <f t="shared" ca="1" si="36"/>
        <v>18</v>
      </c>
    </row>
    <row r="1963" spans="1:49" ht="45" customHeight="1" outlineLevel="1" x14ac:dyDescent="0.2">
      <c r="A1963" s="245"/>
      <c r="B1963" s="183" t="s">
        <v>55</v>
      </c>
      <c r="D1963" s="131" t="s">
        <v>5456</v>
      </c>
      <c r="E1963" s="175" t="s">
        <v>91</v>
      </c>
      <c r="F1963" s="153" t="s">
        <v>698</v>
      </c>
      <c r="G1963" s="131" t="s">
        <v>5459</v>
      </c>
      <c r="H1963" s="175" t="s">
        <v>65</v>
      </c>
      <c r="I1963" s="183" t="s">
        <v>5460</v>
      </c>
      <c r="J1963" s="173">
        <v>1</v>
      </c>
      <c r="K1963" s="326" t="s">
        <v>61</v>
      </c>
      <c r="L1963" s="339">
        <v>0</v>
      </c>
      <c r="M1963" s="183">
        <v>1565</v>
      </c>
      <c r="N1963" s="153">
        <v>2008</v>
      </c>
      <c r="P1963" s="163"/>
      <c r="R1963" s="153">
        <v>2000</v>
      </c>
      <c r="S1963" s="183" t="s">
        <v>62</v>
      </c>
      <c r="T1963" s="184"/>
      <c r="U1963" s="189"/>
      <c r="V1963" s="125"/>
      <c r="W1963" s="352" t="s">
        <v>5461</v>
      </c>
      <c r="X1963" s="216" t="s">
        <v>64</v>
      </c>
      <c r="Y1963" s="216" t="s">
        <v>65</v>
      </c>
      <c r="Z1963" s="129"/>
      <c r="AA1963" s="214">
        <v>41358</v>
      </c>
      <c r="AB1963" s="215">
        <v>41358</v>
      </c>
      <c r="AC1963" s="215">
        <v>41358</v>
      </c>
      <c r="AD1963" s="153"/>
      <c r="AE1963" s="173">
        <v>2010</v>
      </c>
      <c r="AF1963" s="173">
        <v>64</v>
      </c>
      <c r="AG1963" s="173">
        <v>2013</v>
      </c>
      <c r="AH1963" s="173">
        <v>2010</v>
      </c>
      <c r="AI1963" s="173"/>
      <c r="AJ1963" s="189"/>
      <c r="AK1963" s="173"/>
      <c r="AL1963" s="369"/>
      <c r="AM1963" s="175" t="s">
        <v>67</v>
      </c>
      <c r="AQ1963" s="131"/>
      <c r="AU1963" s="317"/>
      <c r="AV1963" s="390"/>
      <c r="AW1963" s="153">
        <f t="shared" ca="1" si="36"/>
        <v>18</v>
      </c>
    </row>
    <row r="1964" spans="1:49" ht="45" customHeight="1" outlineLevel="1" x14ac:dyDescent="0.2">
      <c r="A1964" s="245"/>
      <c r="B1964" s="183" t="s">
        <v>55</v>
      </c>
      <c r="D1964" s="131" t="s">
        <v>5456</v>
      </c>
      <c r="E1964" s="175" t="s">
        <v>91</v>
      </c>
      <c r="F1964" s="153" t="s">
        <v>698</v>
      </c>
      <c r="G1964" s="131" t="s">
        <v>5459</v>
      </c>
      <c r="H1964" s="175" t="s">
        <v>65</v>
      </c>
      <c r="I1964" s="183" t="s">
        <v>5462</v>
      </c>
      <c r="J1964" s="173">
        <v>1</v>
      </c>
      <c r="K1964" s="326" t="s">
        <v>61</v>
      </c>
      <c r="L1964" s="339">
        <v>0</v>
      </c>
      <c r="M1964" s="183">
        <v>1565</v>
      </c>
      <c r="N1964" s="153">
        <v>2008</v>
      </c>
      <c r="P1964" s="163"/>
      <c r="R1964" s="153">
        <v>2000</v>
      </c>
      <c r="S1964" s="183" t="s">
        <v>62</v>
      </c>
      <c r="T1964" s="184"/>
      <c r="U1964" s="189"/>
      <c r="V1964" s="125"/>
      <c r="W1964" s="352" t="s">
        <v>5463</v>
      </c>
      <c r="X1964" s="216" t="s">
        <v>64</v>
      </c>
      <c r="Y1964" s="216" t="s">
        <v>65</v>
      </c>
      <c r="Z1964" s="129"/>
      <c r="AA1964" s="214">
        <v>41358</v>
      </c>
      <c r="AB1964" s="215">
        <v>41358</v>
      </c>
      <c r="AC1964" s="215">
        <v>41358</v>
      </c>
      <c r="AD1964" s="153"/>
      <c r="AE1964" s="173">
        <v>2010</v>
      </c>
      <c r="AF1964" s="173">
        <v>64</v>
      </c>
      <c r="AG1964" s="173">
        <v>2013</v>
      </c>
      <c r="AH1964" s="173">
        <v>2010</v>
      </c>
      <c r="AI1964" s="173"/>
      <c r="AJ1964" s="189"/>
      <c r="AK1964" s="173"/>
      <c r="AL1964" s="369"/>
      <c r="AM1964" s="175" t="s">
        <v>67</v>
      </c>
      <c r="AQ1964" s="131"/>
      <c r="AU1964" s="317"/>
      <c r="AV1964" s="390"/>
      <c r="AW1964" s="153">
        <f t="shared" ca="1" si="36"/>
        <v>18</v>
      </c>
    </row>
    <row r="1965" spans="1:49" ht="45" customHeight="1" x14ac:dyDescent="0.2">
      <c r="A1965" s="245"/>
      <c r="B1965" s="183" t="s">
        <v>55</v>
      </c>
      <c r="D1965" s="131" t="s">
        <v>5456</v>
      </c>
      <c r="E1965" s="175" t="s">
        <v>91</v>
      </c>
      <c r="F1965" s="153" t="s">
        <v>698</v>
      </c>
      <c r="G1965" s="131" t="s">
        <v>5459</v>
      </c>
      <c r="H1965" s="175" t="s">
        <v>263</v>
      </c>
      <c r="I1965" s="183" t="s">
        <v>5464</v>
      </c>
      <c r="J1965" s="173">
        <v>1</v>
      </c>
      <c r="K1965" s="326" t="s">
        <v>61</v>
      </c>
      <c r="L1965" s="339">
        <v>0</v>
      </c>
      <c r="M1965" s="183">
        <v>1565</v>
      </c>
      <c r="N1965" s="153">
        <v>2008</v>
      </c>
      <c r="P1965" s="163"/>
      <c r="R1965" s="153">
        <v>2000</v>
      </c>
      <c r="S1965" s="183" t="s">
        <v>62</v>
      </c>
      <c r="T1965" s="184"/>
      <c r="U1965" s="189"/>
      <c r="V1965" s="125"/>
      <c r="W1965" s="352" t="s">
        <v>5465</v>
      </c>
      <c r="X1965" s="216" t="s">
        <v>64</v>
      </c>
      <c r="Y1965" s="216" t="s">
        <v>76</v>
      </c>
      <c r="Z1965" s="129"/>
      <c r="AA1965" s="214">
        <v>41358</v>
      </c>
      <c r="AB1965" s="215">
        <v>41358</v>
      </c>
      <c r="AC1965" s="215">
        <v>41358</v>
      </c>
      <c r="AD1965" s="153"/>
      <c r="AE1965" s="173">
        <v>2010</v>
      </c>
      <c r="AF1965" s="173">
        <v>64</v>
      </c>
      <c r="AG1965" s="173">
        <v>2013</v>
      </c>
      <c r="AH1965" s="173">
        <v>2010</v>
      </c>
      <c r="AI1965" s="173"/>
      <c r="AJ1965" s="189"/>
      <c r="AK1965" s="173"/>
      <c r="AL1965" s="369"/>
      <c r="AQ1965" s="131"/>
      <c r="AU1965" s="317"/>
      <c r="AV1965" s="390"/>
      <c r="AW1965" s="153">
        <f t="shared" ca="1" si="36"/>
        <v>18</v>
      </c>
    </row>
    <row r="1966" spans="1:49" ht="45" customHeight="1" x14ac:dyDescent="0.2">
      <c r="A1966" s="245"/>
      <c r="B1966" s="183" t="s">
        <v>55</v>
      </c>
      <c r="D1966" s="131" t="s">
        <v>5456</v>
      </c>
      <c r="E1966" s="175" t="s">
        <v>91</v>
      </c>
      <c r="F1966" s="153" t="s">
        <v>698</v>
      </c>
      <c r="G1966" s="131" t="s">
        <v>5459</v>
      </c>
      <c r="H1966" s="175" t="s">
        <v>65</v>
      </c>
      <c r="I1966" s="183" t="s">
        <v>5466</v>
      </c>
      <c r="J1966" s="173">
        <v>1</v>
      </c>
      <c r="K1966" s="326" t="s">
        <v>61</v>
      </c>
      <c r="L1966" s="339">
        <v>0</v>
      </c>
      <c r="M1966" s="183">
        <v>1565</v>
      </c>
      <c r="N1966" s="153">
        <v>2008</v>
      </c>
      <c r="P1966" s="163"/>
      <c r="R1966" s="153">
        <v>2000</v>
      </c>
      <c r="S1966" s="183" t="s">
        <v>62</v>
      </c>
      <c r="T1966" s="184"/>
      <c r="U1966" s="189"/>
      <c r="V1966" s="125"/>
      <c r="W1966" s="352" t="s">
        <v>5467</v>
      </c>
      <c r="X1966" s="216" t="s">
        <v>64</v>
      </c>
      <c r="Y1966" s="216" t="s">
        <v>65</v>
      </c>
      <c r="Z1966" s="129"/>
      <c r="AA1966" s="214">
        <v>41358</v>
      </c>
      <c r="AB1966" s="215">
        <v>41358</v>
      </c>
      <c r="AC1966" s="215">
        <v>41358</v>
      </c>
      <c r="AD1966" s="153"/>
      <c r="AE1966" s="173">
        <v>2010</v>
      </c>
      <c r="AF1966" s="173">
        <v>64</v>
      </c>
      <c r="AG1966" s="173">
        <v>2013</v>
      </c>
      <c r="AH1966" s="173">
        <v>2010</v>
      </c>
      <c r="AI1966" s="173"/>
      <c r="AJ1966" s="189"/>
      <c r="AK1966" s="173"/>
      <c r="AL1966" s="369"/>
      <c r="AM1966" s="175" t="s">
        <v>67</v>
      </c>
      <c r="AQ1966" s="131"/>
      <c r="AU1966" s="317"/>
      <c r="AV1966" s="390"/>
      <c r="AW1966" s="153">
        <f t="shared" ca="1" si="36"/>
        <v>18</v>
      </c>
    </row>
    <row r="1967" spans="1:49" ht="45" customHeight="1" x14ac:dyDescent="0.2">
      <c r="A1967" s="245"/>
      <c r="B1967" s="183" t="s">
        <v>55</v>
      </c>
      <c r="D1967" s="131" t="s">
        <v>5456</v>
      </c>
      <c r="E1967" s="175" t="s">
        <v>91</v>
      </c>
      <c r="F1967" s="153" t="s">
        <v>698</v>
      </c>
      <c r="G1967" s="131" t="s">
        <v>5459</v>
      </c>
      <c r="H1967" s="175" t="s">
        <v>65</v>
      </c>
      <c r="I1967" s="183" t="s">
        <v>5468</v>
      </c>
      <c r="J1967" s="173">
        <v>1</v>
      </c>
      <c r="K1967" s="326" t="s">
        <v>61</v>
      </c>
      <c r="L1967" s="339">
        <v>0</v>
      </c>
      <c r="M1967" s="183">
        <v>1565</v>
      </c>
      <c r="N1967" s="153">
        <v>2008</v>
      </c>
      <c r="P1967" s="163"/>
      <c r="R1967" s="153">
        <v>2000</v>
      </c>
      <c r="S1967" s="183" t="s">
        <v>62</v>
      </c>
      <c r="T1967" s="184"/>
      <c r="U1967" s="189"/>
      <c r="V1967" s="125"/>
      <c r="W1967" s="352" t="s">
        <v>5469</v>
      </c>
      <c r="X1967" s="216" t="s">
        <v>64</v>
      </c>
      <c r="Y1967" s="216" t="s">
        <v>65</v>
      </c>
      <c r="Z1967" s="129"/>
      <c r="AA1967" s="214">
        <v>41358</v>
      </c>
      <c r="AB1967" s="215">
        <v>41358</v>
      </c>
      <c r="AC1967" s="215">
        <v>41358</v>
      </c>
      <c r="AD1967" s="153"/>
      <c r="AE1967" s="173">
        <v>2010</v>
      </c>
      <c r="AF1967" s="173">
        <v>64</v>
      </c>
      <c r="AG1967" s="173">
        <v>2013</v>
      </c>
      <c r="AH1967" s="173">
        <v>2010</v>
      </c>
      <c r="AI1967" s="173"/>
      <c r="AJ1967" s="189"/>
      <c r="AK1967" s="173"/>
      <c r="AL1967" s="369"/>
      <c r="AM1967" s="175" t="s">
        <v>67</v>
      </c>
      <c r="AQ1967" s="131"/>
      <c r="AU1967" s="317"/>
      <c r="AV1967" s="390"/>
      <c r="AW1967" s="153">
        <f t="shared" ca="1" si="36"/>
        <v>18</v>
      </c>
    </row>
    <row r="1968" spans="1:49" ht="45" customHeight="1" x14ac:dyDescent="0.2">
      <c r="A1968" s="245"/>
      <c r="B1968" s="183" t="s">
        <v>55</v>
      </c>
      <c r="D1968" s="131" t="s">
        <v>5456</v>
      </c>
      <c r="E1968" s="175" t="s">
        <v>91</v>
      </c>
      <c r="F1968" s="153" t="s">
        <v>698</v>
      </c>
      <c r="G1968" s="131" t="s">
        <v>5459</v>
      </c>
      <c r="H1968" s="175" t="s">
        <v>65</v>
      </c>
      <c r="I1968" s="183" t="s">
        <v>5470</v>
      </c>
      <c r="J1968" s="173">
        <v>1</v>
      </c>
      <c r="K1968" s="326" t="s">
        <v>61</v>
      </c>
      <c r="L1968" s="339">
        <v>0</v>
      </c>
      <c r="M1968" s="183">
        <v>1565</v>
      </c>
      <c r="N1968" s="153">
        <v>2008</v>
      </c>
      <c r="P1968" s="163"/>
      <c r="R1968" s="153">
        <v>2000</v>
      </c>
      <c r="S1968" s="183" t="s">
        <v>62</v>
      </c>
      <c r="T1968" s="184"/>
      <c r="U1968" s="189"/>
      <c r="V1968" s="125"/>
      <c r="W1968" s="352" t="s">
        <v>5471</v>
      </c>
      <c r="X1968" s="216" t="s">
        <v>64</v>
      </c>
      <c r="Y1968" s="216" t="s">
        <v>65</v>
      </c>
      <c r="Z1968" s="129"/>
      <c r="AA1968" s="214">
        <v>41358</v>
      </c>
      <c r="AB1968" s="215">
        <v>41358</v>
      </c>
      <c r="AC1968" s="215">
        <v>41358</v>
      </c>
      <c r="AD1968" s="153"/>
      <c r="AE1968" s="173">
        <v>2010</v>
      </c>
      <c r="AF1968" s="173">
        <v>64</v>
      </c>
      <c r="AG1968" s="173">
        <v>2013</v>
      </c>
      <c r="AH1968" s="173">
        <v>2010</v>
      </c>
      <c r="AI1968" s="173"/>
      <c r="AJ1968" s="189"/>
      <c r="AK1968" s="173"/>
      <c r="AL1968" s="369"/>
      <c r="AM1968" s="175" t="s">
        <v>67</v>
      </c>
      <c r="AQ1968" s="131"/>
      <c r="AU1968" s="317"/>
      <c r="AV1968" s="390"/>
      <c r="AW1968" s="153">
        <f t="shared" ca="1" si="36"/>
        <v>18</v>
      </c>
    </row>
    <row r="1969" spans="1:49" ht="45" customHeight="1" x14ac:dyDescent="0.2">
      <c r="A1969" s="245"/>
      <c r="B1969" s="183" t="s">
        <v>55</v>
      </c>
      <c r="D1969" s="131" t="s">
        <v>5456</v>
      </c>
      <c r="E1969" s="175" t="s">
        <v>91</v>
      </c>
      <c r="F1969" s="153" t="s">
        <v>698</v>
      </c>
      <c r="G1969" s="131" t="s">
        <v>5459</v>
      </c>
      <c r="H1969" s="175" t="s">
        <v>65</v>
      </c>
      <c r="I1969" s="183" t="s">
        <v>5472</v>
      </c>
      <c r="J1969" s="173">
        <v>1</v>
      </c>
      <c r="K1969" s="326" t="s">
        <v>61</v>
      </c>
      <c r="L1969" s="339">
        <v>0</v>
      </c>
      <c r="M1969" s="183">
        <v>1565</v>
      </c>
      <c r="N1969" s="153">
        <v>2008</v>
      </c>
      <c r="P1969" s="163"/>
      <c r="R1969" s="153">
        <v>2000</v>
      </c>
      <c r="S1969" s="183" t="s">
        <v>62</v>
      </c>
      <c r="T1969" s="184"/>
      <c r="U1969" s="189"/>
      <c r="V1969" s="125"/>
      <c r="W1969" s="352" t="s">
        <v>5473</v>
      </c>
      <c r="X1969" s="216" t="s">
        <v>64</v>
      </c>
      <c r="Y1969" s="216" t="s">
        <v>65</v>
      </c>
      <c r="Z1969" s="129"/>
      <c r="AA1969" s="214">
        <v>41358</v>
      </c>
      <c r="AB1969" s="215">
        <v>41358</v>
      </c>
      <c r="AC1969" s="215">
        <v>41358</v>
      </c>
      <c r="AD1969" s="153"/>
      <c r="AE1969" s="173">
        <v>2010</v>
      </c>
      <c r="AF1969" s="173">
        <v>64</v>
      </c>
      <c r="AG1969" s="173">
        <v>2013</v>
      </c>
      <c r="AH1969" s="173">
        <v>2010</v>
      </c>
      <c r="AI1969" s="173"/>
      <c r="AJ1969" s="189"/>
      <c r="AK1969" s="173"/>
      <c r="AL1969" s="369"/>
      <c r="AM1969" s="175" t="s">
        <v>67</v>
      </c>
      <c r="AQ1969" s="131"/>
      <c r="AU1969" s="317"/>
      <c r="AV1969" s="390"/>
      <c r="AW1969" s="153">
        <f t="shared" ca="1" si="36"/>
        <v>18</v>
      </c>
    </row>
    <row r="1970" spans="1:49" ht="45" customHeight="1" x14ac:dyDescent="0.2">
      <c r="A1970" s="245"/>
      <c r="B1970" s="183" t="s">
        <v>55</v>
      </c>
      <c r="D1970" s="131" t="s">
        <v>5456</v>
      </c>
      <c r="E1970" s="175" t="s">
        <v>91</v>
      </c>
      <c r="F1970" s="153" t="s">
        <v>698</v>
      </c>
      <c r="G1970" s="131" t="s">
        <v>5459</v>
      </c>
      <c r="H1970" s="175" t="s">
        <v>65</v>
      </c>
      <c r="I1970" s="183" t="s">
        <v>5474</v>
      </c>
      <c r="J1970" s="173">
        <v>1</v>
      </c>
      <c r="K1970" s="326" t="s">
        <v>61</v>
      </c>
      <c r="L1970" s="339">
        <v>0</v>
      </c>
      <c r="M1970" s="183">
        <v>1565</v>
      </c>
      <c r="N1970" s="153">
        <v>2008</v>
      </c>
      <c r="P1970" s="163"/>
      <c r="R1970" s="153">
        <v>2000</v>
      </c>
      <c r="S1970" s="183" t="s">
        <v>62</v>
      </c>
      <c r="T1970" s="184"/>
      <c r="U1970" s="189"/>
      <c r="V1970" s="125"/>
      <c r="W1970" s="352" t="s">
        <v>5475</v>
      </c>
      <c r="X1970" s="216" t="s">
        <v>64</v>
      </c>
      <c r="Y1970" s="216" t="s">
        <v>65</v>
      </c>
      <c r="Z1970" s="129"/>
      <c r="AA1970" s="214">
        <v>41358</v>
      </c>
      <c r="AB1970" s="215">
        <v>41358</v>
      </c>
      <c r="AC1970" s="215">
        <v>41358</v>
      </c>
      <c r="AD1970" s="153"/>
      <c r="AE1970" s="173">
        <v>2010</v>
      </c>
      <c r="AF1970" s="173">
        <v>64</v>
      </c>
      <c r="AG1970" s="173">
        <v>2013</v>
      </c>
      <c r="AH1970" s="173">
        <v>2010</v>
      </c>
      <c r="AI1970" s="173"/>
      <c r="AJ1970" s="189"/>
      <c r="AK1970" s="173"/>
      <c r="AL1970" s="369"/>
      <c r="AM1970" s="175" t="s">
        <v>67</v>
      </c>
      <c r="AQ1970" s="131"/>
      <c r="AU1970" s="317"/>
      <c r="AV1970" s="390"/>
      <c r="AW1970" s="153">
        <f t="shared" ca="1" si="36"/>
        <v>18</v>
      </c>
    </row>
    <row r="1971" spans="1:49" ht="45" customHeight="1" outlineLevel="1" x14ac:dyDescent="0.2">
      <c r="A1971" s="245"/>
      <c r="B1971" s="183" t="s">
        <v>55</v>
      </c>
      <c r="D1971" s="131" t="s">
        <v>5456</v>
      </c>
      <c r="E1971" s="175" t="s">
        <v>91</v>
      </c>
      <c r="F1971" s="153" t="s">
        <v>698</v>
      </c>
      <c r="G1971" s="131" t="s">
        <v>5459</v>
      </c>
      <c r="H1971" s="175" t="s">
        <v>65</v>
      </c>
      <c r="I1971" s="183" t="s">
        <v>5476</v>
      </c>
      <c r="J1971" s="173">
        <v>1</v>
      </c>
      <c r="K1971" s="326" t="s">
        <v>61</v>
      </c>
      <c r="L1971" s="339">
        <v>0</v>
      </c>
      <c r="M1971" s="183">
        <v>1565</v>
      </c>
      <c r="N1971" s="153">
        <v>2008</v>
      </c>
      <c r="P1971" s="163"/>
      <c r="R1971" s="153">
        <v>2000</v>
      </c>
      <c r="S1971" s="183" t="s">
        <v>62</v>
      </c>
      <c r="T1971" s="184"/>
      <c r="U1971" s="189"/>
      <c r="V1971" s="125"/>
      <c r="W1971" s="352" t="s">
        <v>5477</v>
      </c>
      <c r="X1971" s="216" t="s">
        <v>64</v>
      </c>
      <c r="Y1971" s="216" t="s">
        <v>65</v>
      </c>
      <c r="Z1971" s="129" t="s">
        <v>66</v>
      </c>
      <c r="AA1971" s="214"/>
      <c r="AB1971" s="215">
        <v>41334</v>
      </c>
      <c r="AC1971" s="215"/>
      <c r="AD1971" s="153"/>
      <c r="AE1971" s="173">
        <v>2010</v>
      </c>
      <c r="AF1971" s="173">
        <v>64</v>
      </c>
      <c r="AG1971" s="173">
        <v>2013</v>
      </c>
      <c r="AH1971" s="173">
        <v>2010</v>
      </c>
      <c r="AI1971" s="173"/>
      <c r="AJ1971" s="189"/>
      <c r="AK1971" s="173"/>
      <c r="AL1971" s="369"/>
      <c r="AQ1971" s="131"/>
      <c r="AU1971" s="317"/>
      <c r="AV1971" s="390"/>
      <c r="AW1971" s="153">
        <f t="shared" ca="1" si="36"/>
        <v>18</v>
      </c>
    </row>
    <row r="1972" spans="1:49" ht="45" customHeight="1" outlineLevel="1" x14ac:dyDescent="0.2">
      <c r="A1972" s="245"/>
      <c r="B1972" s="183" t="s">
        <v>55</v>
      </c>
      <c r="D1972" s="131" t="s">
        <v>5456</v>
      </c>
      <c r="E1972" s="175" t="s">
        <v>91</v>
      </c>
      <c r="F1972" s="153" t="s">
        <v>698</v>
      </c>
      <c r="G1972" s="131" t="s">
        <v>5459</v>
      </c>
      <c r="H1972" s="175" t="s">
        <v>65</v>
      </c>
      <c r="I1972" s="183" t="s">
        <v>5478</v>
      </c>
      <c r="J1972" s="173">
        <v>1</v>
      </c>
      <c r="K1972" s="326" t="s">
        <v>61</v>
      </c>
      <c r="L1972" s="339">
        <v>0</v>
      </c>
      <c r="M1972" s="183">
        <v>1565</v>
      </c>
      <c r="N1972" s="153">
        <v>2008</v>
      </c>
      <c r="P1972" s="163"/>
      <c r="R1972" s="153">
        <v>2000</v>
      </c>
      <c r="S1972" s="183" t="s">
        <v>62</v>
      </c>
      <c r="T1972" s="184"/>
      <c r="U1972" s="189"/>
      <c r="V1972" s="125"/>
      <c r="W1972" s="352" t="s">
        <v>5479</v>
      </c>
      <c r="X1972" s="216" t="s">
        <v>64</v>
      </c>
      <c r="Y1972" s="216" t="s">
        <v>65</v>
      </c>
      <c r="Z1972" s="129"/>
      <c r="AA1972" s="214"/>
      <c r="AB1972" s="215">
        <v>41334</v>
      </c>
      <c r="AC1972" s="215"/>
      <c r="AD1972" s="153"/>
      <c r="AE1972" s="173">
        <v>2010</v>
      </c>
      <c r="AF1972" s="173">
        <v>64</v>
      </c>
      <c r="AG1972" s="173">
        <v>2013</v>
      </c>
      <c r="AH1972" s="173">
        <v>2010</v>
      </c>
      <c r="AI1972" s="173"/>
      <c r="AJ1972" s="189"/>
      <c r="AK1972" s="173"/>
      <c r="AL1972" s="369"/>
      <c r="AM1972" s="175" t="s">
        <v>67</v>
      </c>
      <c r="AQ1972" s="131"/>
      <c r="AU1972" s="317"/>
      <c r="AV1972" s="390"/>
      <c r="AW1972" s="153">
        <f t="shared" ca="1" si="36"/>
        <v>18</v>
      </c>
    </row>
    <row r="1973" spans="1:49" ht="45" customHeight="1" outlineLevel="1" x14ac:dyDescent="0.2">
      <c r="A1973" s="245"/>
      <c r="B1973" s="183" t="s">
        <v>55</v>
      </c>
      <c r="D1973" s="131" t="s">
        <v>5456</v>
      </c>
      <c r="E1973" s="175" t="s">
        <v>91</v>
      </c>
      <c r="F1973" s="153" t="s">
        <v>698</v>
      </c>
      <c r="G1973" s="131" t="s">
        <v>5459</v>
      </c>
      <c r="H1973" s="175" t="s">
        <v>59</v>
      </c>
      <c r="I1973" s="183" t="s">
        <v>5480</v>
      </c>
      <c r="J1973" s="173">
        <v>1</v>
      </c>
      <c r="K1973" s="326" t="s">
        <v>61</v>
      </c>
      <c r="L1973" s="339">
        <v>0</v>
      </c>
      <c r="M1973" s="183">
        <v>1565</v>
      </c>
      <c r="N1973" s="153">
        <v>2008</v>
      </c>
      <c r="P1973" s="163"/>
      <c r="R1973" s="153">
        <v>2000</v>
      </c>
      <c r="S1973" s="183" t="s">
        <v>62</v>
      </c>
      <c r="T1973" s="184"/>
      <c r="U1973" s="189"/>
      <c r="V1973" s="125"/>
      <c r="W1973" s="352" t="s">
        <v>5481</v>
      </c>
      <c r="X1973" s="216" t="s">
        <v>64</v>
      </c>
      <c r="Y1973" s="216" t="s">
        <v>65</v>
      </c>
      <c r="Z1973" s="129" t="s">
        <v>66</v>
      </c>
      <c r="AA1973" s="214">
        <v>41358</v>
      </c>
      <c r="AB1973" s="215">
        <v>41358</v>
      </c>
      <c r="AC1973" s="215">
        <v>41358</v>
      </c>
      <c r="AD1973" s="153"/>
      <c r="AE1973" s="173">
        <v>2010</v>
      </c>
      <c r="AF1973" s="173">
        <v>64</v>
      </c>
      <c r="AG1973" s="173">
        <v>2013</v>
      </c>
      <c r="AH1973" s="173">
        <v>2010</v>
      </c>
      <c r="AI1973" s="173"/>
      <c r="AJ1973" s="189"/>
      <c r="AK1973" s="173"/>
      <c r="AL1973" s="369"/>
      <c r="AM1973" s="175" t="s">
        <v>67</v>
      </c>
      <c r="AQ1973" s="131"/>
      <c r="AU1973" s="317"/>
      <c r="AV1973" s="390"/>
      <c r="AW1973" s="153">
        <f t="shared" ca="1" si="36"/>
        <v>18</v>
      </c>
    </row>
    <row r="1974" spans="1:49" ht="45" customHeight="1" outlineLevel="1" x14ac:dyDescent="0.2">
      <c r="A1974" s="245"/>
      <c r="B1974" s="183" t="s">
        <v>55</v>
      </c>
      <c r="D1974" s="131" t="s">
        <v>5456</v>
      </c>
      <c r="E1974" s="318" t="s">
        <v>91</v>
      </c>
      <c r="F1974" s="154" t="s">
        <v>698</v>
      </c>
      <c r="G1974" s="418" t="s">
        <v>5459</v>
      </c>
      <c r="H1974" s="318" t="s">
        <v>96</v>
      </c>
      <c r="I1974" s="202" t="s">
        <v>5482</v>
      </c>
      <c r="J1974" s="173">
        <v>1</v>
      </c>
      <c r="K1974" s="326" t="s">
        <v>61</v>
      </c>
      <c r="L1974" s="339">
        <v>0</v>
      </c>
      <c r="M1974" s="183">
        <v>1565</v>
      </c>
      <c r="N1974" s="153">
        <v>2008</v>
      </c>
      <c r="P1974" s="163"/>
      <c r="R1974" s="153">
        <v>2000</v>
      </c>
      <c r="S1974" s="183" t="s">
        <v>62</v>
      </c>
      <c r="T1974" s="184"/>
      <c r="U1974" s="189"/>
      <c r="V1974" s="125"/>
      <c r="W1974" s="318" t="s">
        <v>5483</v>
      </c>
      <c r="X1974" s="283" t="s">
        <v>99</v>
      </c>
      <c r="Y1974" s="283" t="s">
        <v>221</v>
      </c>
      <c r="Z1974" s="351"/>
      <c r="AA1974" s="214">
        <v>41358</v>
      </c>
      <c r="AB1974" s="215">
        <v>41358</v>
      </c>
      <c r="AC1974" s="215">
        <v>41358</v>
      </c>
      <c r="AD1974" s="153"/>
      <c r="AE1974" s="173">
        <v>2010</v>
      </c>
      <c r="AF1974" s="173">
        <v>64</v>
      </c>
      <c r="AG1974" s="173">
        <v>2013</v>
      </c>
      <c r="AH1974" s="173">
        <v>2010</v>
      </c>
      <c r="AI1974" s="173"/>
      <c r="AJ1974" s="189"/>
      <c r="AK1974" s="173"/>
      <c r="AL1974" s="374"/>
      <c r="AM1974" s="175" t="s">
        <v>67</v>
      </c>
      <c r="AQ1974" s="131"/>
      <c r="AU1974" s="317"/>
      <c r="AV1974" s="390"/>
      <c r="AW1974" s="153">
        <f t="shared" ca="1" si="36"/>
        <v>18</v>
      </c>
    </row>
    <row r="1975" spans="1:49" ht="45" customHeight="1" outlineLevel="1" x14ac:dyDescent="0.2">
      <c r="A1975" s="307"/>
      <c r="B1975" s="183" t="s">
        <v>55</v>
      </c>
      <c r="D1975" s="155" t="s">
        <v>5484</v>
      </c>
      <c r="E1975" s="175" t="s">
        <v>91</v>
      </c>
      <c r="F1975" s="167" t="s">
        <v>187</v>
      </c>
      <c r="G1975" s="155" t="s">
        <v>1320</v>
      </c>
      <c r="H1975" s="175" t="s">
        <v>96</v>
      </c>
      <c r="I1975" s="188" t="s">
        <v>5485</v>
      </c>
      <c r="J1975" s="173">
        <v>1</v>
      </c>
      <c r="K1975" s="331" t="s">
        <v>61</v>
      </c>
      <c r="L1975" s="339">
        <v>1</v>
      </c>
      <c r="M1975" s="188">
        <v>1566</v>
      </c>
      <c r="N1975" s="167">
        <v>2008</v>
      </c>
      <c r="P1975" s="163"/>
      <c r="R1975" s="153">
        <v>2000</v>
      </c>
      <c r="S1975" s="183" t="s">
        <v>62</v>
      </c>
      <c r="T1975" s="184"/>
      <c r="U1975" s="189"/>
      <c r="V1975" s="125"/>
      <c r="W1975" s="352" t="s">
        <v>5486</v>
      </c>
      <c r="X1975" s="216" t="s">
        <v>99</v>
      </c>
      <c r="Y1975" s="216" t="s">
        <v>100</v>
      </c>
      <c r="Z1975" s="129"/>
      <c r="AA1975" s="224">
        <v>42199</v>
      </c>
      <c r="AB1975" s="225">
        <v>42199</v>
      </c>
      <c r="AC1975" s="225"/>
      <c r="AD1975" s="167"/>
      <c r="AE1975" s="173">
        <v>2014</v>
      </c>
      <c r="AF1975" s="173">
        <v>77</v>
      </c>
      <c r="AG1975" s="173">
        <v>2015</v>
      </c>
      <c r="AH1975" s="227">
        <v>2010</v>
      </c>
      <c r="AI1975" s="227"/>
      <c r="AJ1975" s="232"/>
      <c r="AK1975" s="227"/>
      <c r="AL1975" s="375" t="s">
        <v>5487</v>
      </c>
      <c r="AM1975" s="175" t="s">
        <v>67</v>
      </c>
      <c r="AO1975" s="153" t="s">
        <v>67</v>
      </c>
      <c r="AP1975" s="167"/>
      <c r="AQ1975" s="155"/>
      <c r="AR1975" s="234"/>
      <c r="AS1975" s="167"/>
      <c r="AT1975" s="167"/>
      <c r="AU1975" s="322"/>
      <c r="AV1975" s="394"/>
      <c r="AW1975" s="153">
        <f t="shared" ca="1" si="36"/>
        <v>18</v>
      </c>
    </row>
    <row r="1976" spans="1:49" ht="45" customHeight="1" x14ac:dyDescent="0.2">
      <c r="A1976" s="245">
        <v>43468</v>
      </c>
      <c r="B1976" s="183" t="s">
        <v>55</v>
      </c>
      <c r="C1976" s="136" t="s">
        <v>5488</v>
      </c>
      <c r="D1976" s="131" t="s">
        <v>5489</v>
      </c>
      <c r="E1976" s="175" t="s">
        <v>688</v>
      </c>
      <c r="F1976" s="153" t="s">
        <v>1566</v>
      </c>
      <c r="G1976" s="131" t="s">
        <v>5490</v>
      </c>
      <c r="H1976" s="175" t="s">
        <v>292</v>
      </c>
      <c r="I1976" s="183" t="s">
        <v>5491</v>
      </c>
      <c r="J1976" s="173">
        <v>1</v>
      </c>
      <c r="K1976" s="326" t="s">
        <v>61</v>
      </c>
      <c r="L1976" s="339">
        <v>1</v>
      </c>
      <c r="M1976" s="183">
        <v>1567</v>
      </c>
      <c r="N1976" s="153">
        <v>2008</v>
      </c>
      <c r="P1976" s="163"/>
      <c r="R1976" s="153">
        <v>2000</v>
      </c>
      <c r="S1976" s="183" t="s">
        <v>4274</v>
      </c>
      <c r="T1976" s="184"/>
      <c r="U1976" s="189"/>
      <c r="V1976" s="125"/>
      <c r="W1976" s="352" t="s">
        <v>5492</v>
      </c>
      <c r="X1976" s="216" t="s">
        <v>64</v>
      </c>
      <c r="Y1976" s="216" t="s">
        <v>292</v>
      </c>
      <c r="Z1976" s="129"/>
      <c r="AA1976" s="174">
        <v>40919</v>
      </c>
      <c r="AB1976" s="172">
        <v>40919</v>
      </c>
      <c r="AC1976" s="172">
        <v>40919</v>
      </c>
      <c r="AE1976" s="173">
        <v>2010</v>
      </c>
      <c r="AF1976" s="173">
        <v>63</v>
      </c>
      <c r="AG1976" s="173">
        <v>2012</v>
      </c>
      <c r="AH1976" s="173">
        <v>2010</v>
      </c>
      <c r="AI1976" s="173"/>
      <c r="AJ1976" s="189"/>
      <c r="AK1976" s="173"/>
      <c r="AL1976" s="369"/>
      <c r="AM1976" s="175" t="s">
        <v>61</v>
      </c>
      <c r="AN1976" s="153" t="s">
        <v>81</v>
      </c>
      <c r="AO1976" s="153" t="s">
        <v>144</v>
      </c>
      <c r="AS1976" s="153" t="s">
        <v>81</v>
      </c>
      <c r="AT1976" s="153">
        <v>2011</v>
      </c>
      <c r="AU1976" s="317" t="s">
        <v>5493</v>
      </c>
      <c r="AW1976" s="153">
        <f t="shared" ca="1" si="36"/>
        <v>18</v>
      </c>
    </row>
    <row r="1977" spans="1:49" ht="45" customHeight="1" x14ac:dyDescent="0.2">
      <c r="A1977" s="245"/>
      <c r="B1977" s="183" t="s">
        <v>55</v>
      </c>
      <c r="D1977" s="131" t="s">
        <v>5494</v>
      </c>
      <c r="E1977" s="175" t="s">
        <v>56</v>
      </c>
      <c r="F1977" s="153" t="s">
        <v>57</v>
      </c>
      <c r="G1977" s="131" t="s">
        <v>3782</v>
      </c>
      <c r="H1977" s="175" t="s">
        <v>292</v>
      </c>
      <c r="I1977" s="183" t="s">
        <v>5495</v>
      </c>
      <c r="J1977" s="173">
        <v>1</v>
      </c>
      <c r="K1977" s="326" t="s">
        <v>61</v>
      </c>
      <c r="L1977" s="339">
        <v>1</v>
      </c>
      <c r="M1977" s="183">
        <v>1568</v>
      </c>
      <c r="N1977" s="153">
        <v>2008</v>
      </c>
      <c r="P1977" s="163"/>
      <c r="R1977" s="153">
        <v>2000</v>
      </c>
      <c r="S1977" s="183" t="s">
        <v>62</v>
      </c>
      <c r="T1977" s="184"/>
      <c r="U1977" s="189"/>
      <c r="V1977" s="125"/>
      <c r="W1977" s="352" t="s">
        <v>5496</v>
      </c>
      <c r="X1977" s="216" t="s">
        <v>64</v>
      </c>
      <c r="Y1977" s="216" t="s">
        <v>292</v>
      </c>
      <c r="Z1977" s="129"/>
      <c r="AA1977" s="174">
        <v>40963</v>
      </c>
      <c r="AB1977" s="172">
        <v>40963</v>
      </c>
      <c r="AE1977" s="173">
        <v>2010</v>
      </c>
      <c r="AF1977" s="173">
        <v>65</v>
      </c>
      <c r="AG1977" s="173">
        <v>2012</v>
      </c>
      <c r="AH1977" s="173">
        <v>2010</v>
      </c>
      <c r="AI1977" s="173"/>
      <c r="AJ1977" s="189"/>
      <c r="AK1977" s="173"/>
      <c r="AL1977" s="129" t="s">
        <v>5497</v>
      </c>
      <c r="AM1977" s="175" t="s">
        <v>61</v>
      </c>
      <c r="AN1977" s="153" t="s">
        <v>81</v>
      </c>
      <c r="AO1977" s="153" t="s">
        <v>61</v>
      </c>
      <c r="AP1977" s="153" t="s">
        <v>81</v>
      </c>
      <c r="AQ1977" s="392" t="s">
        <v>81</v>
      </c>
      <c r="AS1977" s="153" t="s">
        <v>81</v>
      </c>
      <c r="AT1977" s="153" t="s">
        <v>5498</v>
      </c>
      <c r="AU1977" s="317" t="s">
        <v>5499</v>
      </c>
      <c r="AW1977" s="153">
        <f t="shared" ca="1" si="36"/>
        <v>18</v>
      </c>
    </row>
    <row r="1978" spans="1:49" ht="45" customHeight="1" outlineLevel="1" x14ac:dyDescent="0.2">
      <c r="A1978" s="245"/>
      <c r="B1978" s="183" t="s">
        <v>55</v>
      </c>
      <c r="D1978" s="131" t="s">
        <v>5500</v>
      </c>
      <c r="E1978" s="175" t="s">
        <v>56</v>
      </c>
      <c r="F1978" s="153" t="s">
        <v>57</v>
      </c>
      <c r="G1978" s="131" t="s">
        <v>5501</v>
      </c>
      <c r="H1978" s="175" t="s">
        <v>292</v>
      </c>
      <c r="I1978" s="183" t="s">
        <v>5502</v>
      </c>
      <c r="J1978" s="173">
        <v>1</v>
      </c>
      <c r="K1978" s="326" t="s">
        <v>61</v>
      </c>
      <c r="L1978" s="339">
        <v>1</v>
      </c>
      <c r="M1978" s="183">
        <v>1569</v>
      </c>
      <c r="N1978" s="153">
        <v>2008</v>
      </c>
      <c r="P1978" s="163"/>
      <c r="R1978" s="153">
        <v>2000</v>
      </c>
      <c r="S1978" s="183" t="s">
        <v>62</v>
      </c>
      <c r="T1978" s="184"/>
      <c r="U1978" s="189"/>
      <c r="V1978" s="125"/>
      <c r="W1978" s="352" t="s">
        <v>5503</v>
      </c>
      <c r="X1978" s="216" t="s">
        <v>64</v>
      </c>
      <c r="Y1978" s="216" t="s">
        <v>292</v>
      </c>
      <c r="Z1978" s="129"/>
      <c r="AA1978" s="214">
        <v>41270</v>
      </c>
      <c r="AB1978" s="215">
        <v>41270</v>
      </c>
      <c r="AC1978" s="215"/>
      <c r="AD1978" s="153"/>
      <c r="AE1978" s="173">
        <v>2011</v>
      </c>
      <c r="AF1978" s="173">
        <v>67</v>
      </c>
      <c r="AG1978" s="173">
        <v>2012</v>
      </c>
      <c r="AH1978" s="173">
        <v>2010</v>
      </c>
      <c r="AI1978" s="173"/>
      <c r="AJ1978" s="189"/>
      <c r="AK1978" s="173"/>
      <c r="AL1978" s="129"/>
      <c r="AM1978" s="175" t="s">
        <v>61</v>
      </c>
      <c r="AN1978" s="153" t="s">
        <v>81</v>
      </c>
      <c r="AO1978" s="153" t="s">
        <v>61</v>
      </c>
      <c r="AP1978" s="153" t="s">
        <v>81</v>
      </c>
      <c r="AQ1978" s="392" t="s">
        <v>81</v>
      </c>
      <c r="AS1978" s="153" t="s">
        <v>81</v>
      </c>
      <c r="AT1978" s="153">
        <v>2010</v>
      </c>
      <c r="AU1978" s="317" t="s">
        <v>5504</v>
      </c>
      <c r="AW1978" s="153">
        <f t="shared" ca="1" si="36"/>
        <v>18</v>
      </c>
    </row>
    <row r="1979" spans="1:49" ht="45" customHeight="1" outlineLevel="1" x14ac:dyDescent="0.2">
      <c r="A1979" s="245"/>
      <c r="B1979" s="183" t="s">
        <v>55</v>
      </c>
      <c r="D1979" s="131" t="s">
        <v>5505</v>
      </c>
      <c r="E1979" s="175" t="s">
        <v>56</v>
      </c>
      <c r="F1979" s="153" t="s">
        <v>57</v>
      </c>
      <c r="G1979" s="131" t="s">
        <v>5501</v>
      </c>
      <c r="H1979" s="175" t="s">
        <v>487</v>
      </c>
      <c r="I1979" s="183" t="s">
        <v>5506</v>
      </c>
      <c r="J1979" s="173">
        <v>1</v>
      </c>
      <c r="K1979" s="326" t="s">
        <v>61</v>
      </c>
      <c r="L1979" s="339">
        <v>1</v>
      </c>
      <c r="M1979" s="183">
        <v>1570</v>
      </c>
      <c r="N1979" s="153">
        <v>2009</v>
      </c>
      <c r="P1979" s="163"/>
      <c r="R1979" s="153">
        <v>2000</v>
      </c>
      <c r="S1979" s="183" t="s">
        <v>62</v>
      </c>
      <c r="T1979" s="184"/>
      <c r="U1979" s="189"/>
      <c r="V1979" s="125"/>
      <c r="W1979" s="352" t="s">
        <v>5507</v>
      </c>
      <c r="X1979" s="216" t="s">
        <v>64</v>
      </c>
      <c r="Y1979" s="216" t="s">
        <v>518</v>
      </c>
      <c r="Z1979" s="129"/>
      <c r="AA1979" s="214">
        <v>41172</v>
      </c>
      <c r="AB1979" s="215">
        <v>41172</v>
      </c>
      <c r="AC1979" s="215"/>
      <c r="AD1979" s="215">
        <v>41172</v>
      </c>
      <c r="AE1979" s="173">
        <v>2011</v>
      </c>
      <c r="AF1979" s="173">
        <v>67</v>
      </c>
      <c r="AG1979" s="173">
        <v>2012</v>
      </c>
      <c r="AH1979" s="173">
        <v>2010</v>
      </c>
      <c r="AI1979" s="173"/>
      <c r="AJ1979" s="189"/>
      <c r="AK1979" s="173"/>
      <c r="AL1979" s="368" t="s">
        <v>5508</v>
      </c>
      <c r="AM1979" s="175" t="s">
        <v>67</v>
      </c>
      <c r="AO1979" s="153" t="s">
        <v>81</v>
      </c>
      <c r="AS1979" s="153" t="s">
        <v>81</v>
      </c>
      <c r="AT1979" s="153">
        <v>2010</v>
      </c>
      <c r="AU1979" s="317" t="s">
        <v>5509</v>
      </c>
      <c r="AW1979" s="153">
        <f t="shared" ca="1" si="36"/>
        <v>17</v>
      </c>
    </row>
    <row r="1980" spans="1:49" ht="45" customHeight="1" outlineLevel="1" x14ac:dyDescent="0.2">
      <c r="A1980" s="245"/>
      <c r="B1980" s="183" t="s">
        <v>55</v>
      </c>
      <c r="C1980" s="136" t="s">
        <v>5510</v>
      </c>
      <c r="D1980" s="131" t="s">
        <v>5511</v>
      </c>
      <c r="E1980" s="175" t="s">
        <v>91</v>
      </c>
      <c r="F1980" s="153" t="s">
        <v>92</v>
      </c>
      <c r="G1980" s="131" t="s">
        <v>786</v>
      </c>
      <c r="H1980" s="175" t="s">
        <v>65</v>
      </c>
      <c r="I1980" s="183" t="s">
        <v>5512</v>
      </c>
      <c r="J1980" s="173">
        <v>1</v>
      </c>
      <c r="K1980" s="327"/>
      <c r="L1980" s="339">
        <v>1</v>
      </c>
      <c r="M1980" s="183">
        <v>1571</v>
      </c>
      <c r="N1980" s="153">
        <v>2009</v>
      </c>
      <c r="P1980" s="163"/>
      <c r="R1980" s="153">
        <v>2000</v>
      </c>
      <c r="S1980" s="183" t="s">
        <v>243</v>
      </c>
      <c r="T1980" s="184"/>
      <c r="U1980" s="189"/>
      <c r="V1980" s="125"/>
      <c r="W1980" s="352" t="s">
        <v>70</v>
      </c>
      <c r="X1980" s="216" t="s">
        <v>64</v>
      </c>
      <c r="Y1980" s="216" t="s">
        <v>65</v>
      </c>
      <c r="Z1980" s="129"/>
      <c r="AA1980" s="214"/>
      <c r="AB1980" s="215"/>
      <c r="AC1980" s="215"/>
      <c r="AD1980" s="153"/>
      <c r="AI1980" s="173"/>
      <c r="AJ1980" s="237">
        <v>40323</v>
      </c>
      <c r="AK1980" s="173">
        <v>2010</v>
      </c>
      <c r="AL1980" s="324"/>
      <c r="AQ1980" s="131"/>
      <c r="AU1980" s="317"/>
      <c r="AV1980" s="390"/>
      <c r="AW1980" s="153">
        <f t="shared" ca="1" si="36"/>
        <v>17</v>
      </c>
    </row>
    <row r="1981" spans="1:49" ht="45" customHeight="1" outlineLevel="1" x14ac:dyDescent="0.2">
      <c r="A1981" s="245"/>
      <c r="B1981" s="183" t="s">
        <v>55</v>
      </c>
      <c r="C1981" s="136" t="s">
        <v>5510</v>
      </c>
      <c r="D1981" s="131" t="s">
        <v>5511</v>
      </c>
      <c r="E1981" s="175" t="s">
        <v>91</v>
      </c>
      <c r="F1981" s="153" t="s">
        <v>92</v>
      </c>
      <c r="G1981" s="131" t="s">
        <v>786</v>
      </c>
      <c r="H1981" s="175" t="s">
        <v>59</v>
      </c>
      <c r="I1981" s="183" t="s">
        <v>5513</v>
      </c>
      <c r="J1981" s="173">
        <v>1</v>
      </c>
      <c r="K1981" s="327"/>
      <c r="L1981" s="339">
        <v>0</v>
      </c>
      <c r="M1981" s="183">
        <v>1571</v>
      </c>
      <c r="N1981" s="153">
        <v>2009</v>
      </c>
      <c r="P1981" s="163"/>
      <c r="R1981" s="153">
        <v>2000</v>
      </c>
      <c r="S1981" s="183" t="s">
        <v>243</v>
      </c>
      <c r="T1981" s="184"/>
      <c r="U1981" s="189"/>
      <c r="V1981" s="125"/>
      <c r="W1981" s="352" t="s">
        <v>70</v>
      </c>
      <c r="X1981" s="216" t="s">
        <v>64</v>
      </c>
      <c r="Y1981" s="216" t="s">
        <v>65</v>
      </c>
      <c r="Z1981" s="129" t="s">
        <v>66</v>
      </c>
      <c r="AA1981" s="214"/>
      <c r="AB1981" s="215"/>
      <c r="AC1981" s="215"/>
      <c r="AD1981" s="153"/>
      <c r="AI1981" s="173"/>
      <c r="AJ1981" s="237">
        <v>40323</v>
      </c>
      <c r="AK1981" s="173">
        <v>2010</v>
      </c>
      <c r="AL1981" s="324"/>
      <c r="AQ1981" s="131"/>
      <c r="AU1981" s="317"/>
      <c r="AV1981" s="390"/>
      <c r="AW1981" s="153">
        <f t="shared" ca="1" si="36"/>
        <v>17</v>
      </c>
    </row>
    <row r="1982" spans="1:49" ht="45" customHeight="1" outlineLevel="1" x14ac:dyDescent="0.2">
      <c r="A1982" s="245"/>
      <c r="B1982" s="183" t="s">
        <v>55</v>
      </c>
      <c r="C1982" s="136" t="s">
        <v>5510</v>
      </c>
      <c r="D1982" s="131" t="s">
        <v>5514</v>
      </c>
      <c r="E1982" s="175" t="s">
        <v>71</v>
      </c>
      <c r="F1982" s="153" t="s">
        <v>180</v>
      </c>
      <c r="G1982" s="131" t="s">
        <v>3025</v>
      </c>
      <c r="H1982" s="175" t="s">
        <v>65</v>
      </c>
      <c r="I1982" s="183" t="s">
        <v>5515</v>
      </c>
      <c r="J1982" s="173">
        <v>1</v>
      </c>
      <c r="K1982" s="327"/>
      <c r="L1982" s="339">
        <v>1</v>
      </c>
      <c r="M1982" s="183">
        <v>1572</v>
      </c>
      <c r="N1982" s="153">
        <v>2009</v>
      </c>
      <c r="P1982" s="163"/>
      <c r="R1982" s="153">
        <v>2000</v>
      </c>
      <c r="S1982" s="183" t="s">
        <v>243</v>
      </c>
      <c r="T1982" s="184"/>
      <c r="U1982" s="189"/>
      <c r="V1982" s="125"/>
      <c r="W1982" s="352" t="s">
        <v>70</v>
      </c>
      <c r="X1982" s="216" t="s">
        <v>64</v>
      </c>
      <c r="Y1982" s="216" t="s">
        <v>65</v>
      </c>
      <c r="Z1982" s="129"/>
      <c r="AA1982" s="214"/>
      <c r="AB1982" s="215"/>
      <c r="AC1982" s="215"/>
      <c r="AD1982" s="153"/>
      <c r="AI1982" s="173"/>
      <c r="AJ1982" s="237">
        <v>40323</v>
      </c>
      <c r="AK1982" s="173">
        <v>2010</v>
      </c>
      <c r="AL1982" s="317" t="s">
        <v>5516</v>
      </c>
      <c r="AQ1982" s="131"/>
      <c r="AU1982" s="317"/>
      <c r="AV1982" s="390"/>
      <c r="AW1982" s="153">
        <f t="shared" ca="1" si="36"/>
        <v>17</v>
      </c>
    </row>
    <row r="1983" spans="1:49" ht="45" customHeight="1" outlineLevel="1" x14ac:dyDescent="0.2">
      <c r="A1983" s="245"/>
      <c r="B1983" s="183" t="s">
        <v>55</v>
      </c>
      <c r="C1983" s="136" t="s">
        <v>5510</v>
      </c>
      <c r="D1983" s="131" t="s">
        <v>5517</v>
      </c>
      <c r="E1983" s="175" t="s">
        <v>71</v>
      </c>
      <c r="F1983" s="153" t="s">
        <v>180</v>
      </c>
      <c r="G1983" s="131" t="s">
        <v>1139</v>
      </c>
      <c r="H1983" s="175" t="s">
        <v>189</v>
      </c>
      <c r="I1983" s="183" t="s">
        <v>5518</v>
      </c>
      <c r="J1983" s="173">
        <v>1</v>
      </c>
      <c r="K1983" s="327"/>
      <c r="L1983" s="339">
        <v>1</v>
      </c>
      <c r="M1983" s="183">
        <v>1573</v>
      </c>
      <c r="N1983" s="153">
        <v>2009</v>
      </c>
      <c r="P1983" s="163"/>
      <c r="R1983" s="153">
        <v>2000</v>
      </c>
      <c r="S1983" s="183" t="s">
        <v>243</v>
      </c>
      <c r="T1983" s="184"/>
      <c r="U1983" s="189"/>
      <c r="V1983" s="125"/>
      <c r="W1983" s="352" t="s">
        <v>70</v>
      </c>
      <c r="X1983" s="216" t="s">
        <v>64</v>
      </c>
      <c r="Y1983" s="216" t="s">
        <v>189</v>
      </c>
      <c r="Z1983" s="129"/>
      <c r="AA1983" s="214"/>
      <c r="AB1983" s="215"/>
      <c r="AC1983" s="215"/>
      <c r="AD1983" s="153"/>
      <c r="AI1983" s="173"/>
      <c r="AJ1983" s="237">
        <v>40323</v>
      </c>
      <c r="AK1983" s="173">
        <v>2010</v>
      </c>
      <c r="AL1983" s="376"/>
      <c r="AQ1983" s="131"/>
      <c r="AU1983" s="317"/>
      <c r="AV1983" s="390"/>
      <c r="AW1983" s="153">
        <f t="shared" ca="1" si="36"/>
        <v>17</v>
      </c>
    </row>
    <row r="1984" spans="1:49" ht="45" customHeight="1" outlineLevel="1" x14ac:dyDescent="0.2">
      <c r="A1984" s="245"/>
      <c r="B1984" s="183" t="s">
        <v>55</v>
      </c>
      <c r="C1984" s="136" t="s">
        <v>5519</v>
      </c>
      <c r="D1984" s="131" t="s">
        <v>5520</v>
      </c>
      <c r="E1984" s="175" t="s">
        <v>91</v>
      </c>
      <c r="F1984" s="153" t="s">
        <v>698</v>
      </c>
      <c r="G1984" s="131" t="s">
        <v>1283</v>
      </c>
      <c r="H1984" s="175" t="s">
        <v>65</v>
      </c>
      <c r="I1984" s="183" t="s">
        <v>5521</v>
      </c>
      <c r="J1984" s="173">
        <v>1</v>
      </c>
      <c r="K1984" s="327"/>
      <c r="L1984" s="339">
        <v>1</v>
      </c>
      <c r="M1984" s="183">
        <v>1574</v>
      </c>
      <c r="N1984" s="153">
        <v>2009</v>
      </c>
      <c r="P1984" s="163"/>
      <c r="R1984" s="153">
        <v>2000</v>
      </c>
      <c r="S1984" s="183" t="s">
        <v>243</v>
      </c>
      <c r="T1984" s="184"/>
      <c r="U1984" s="189"/>
      <c r="V1984" s="125"/>
      <c r="W1984" s="352" t="s">
        <v>70</v>
      </c>
      <c r="X1984" s="216" t="s">
        <v>64</v>
      </c>
      <c r="Y1984" s="216" t="s">
        <v>65</v>
      </c>
      <c r="Z1984" s="129"/>
      <c r="AA1984" s="214"/>
      <c r="AB1984" s="215"/>
      <c r="AC1984" s="215"/>
      <c r="AD1984" s="153"/>
      <c r="AI1984" s="173"/>
      <c r="AJ1984" s="237">
        <v>41956</v>
      </c>
      <c r="AK1984" s="173">
        <v>2010</v>
      </c>
      <c r="AL1984" s="317"/>
      <c r="AQ1984" s="131"/>
      <c r="AU1984" s="317"/>
      <c r="AV1984" s="390"/>
      <c r="AW1984" s="153">
        <f t="shared" ca="1" si="36"/>
        <v>17</v>
      </c>
    </row>
    <row r="1985" spans="1:49" ht="45" customHeight="1" outlineLevel="1" x14ac:dyDescent="0.2">
      <c r="A1985" s="245">
        <v>41173</v>
      </c>
      <c r="B1985" s="183" t="s">
        <v>55</v>
      </c>
      <c r="C1985" s="136" t="s">
        <v>5522</v>
      </c>
      <c r="D1985" s="131" t="s">
        <v>5523</v>
      </c>
      <c r="E1985" s="175" t="s">
        <v>91</v>
      </c>
      <c r="F1985" s="153" t="s">
        <v>92</v>
      </c>
      <c r="G1985" s="131" t="s">
        <v>5524</v>
      </c>
      <c r="H1985" s="175" t="s">
        <v>292</v>
      </c>
      <c r="I1985" s="183" t="s">
        <v>5525</v>
      </c>
      <c r="J1985" s="173">
        <v>1</v>
      </c>
      <c r="K1985" s="326"/>
      <c r="L1985" s="339">
        <v>1</v>
      </c>
      <c r="M1985" s="183">
        <v>1575</v>
      </c>
      <c r="N1985" s="153">
        <v>2009</v>
      </c>
      <c r="P1985" s="163"/>
      <c r="R1985" s="153">
        <v>2000</v>
      </c>
      <c r="S1985" s="183" t="s">
        <v>243</v>
      </c>
      <c r="T1985" s="184" t="s">
        <v>982</v>
      </c>
      <c r="V1985" s="125"/>
      <c r="W1985" s="352" t="s">
        <v>70</v>
      </c>
      <c r="X1985" s="216" t="s">
        <v>64</v>
      </c>
      <c r="Y1985" s="216" t="s">
        <v>292</v>
      </c>
      <c r="Z1985" s="129"/>
      <c r="AA1985" s="214"/>
      <c r="AB1985" s="215"/>
      <c r="AC1985" s="215"/>
      <c r="AD1985" s="216"/>
      <c r="AI1985" s="173"/>
      <c r="AJ1985" s="216">
        <v>44748</v>
      </c>
      <c r="AK1985" s="173">
        <v>2020</v>
      </c>
      <c r="AL1985" s="317"/>
      <c r="AQ1985" s="131"/>
      <c r="AU1985" s="317"/>
      <c r="AV1985" s="390"/>
      <c r="AW1985" s="153">
        <f t="shared" ca="1" si="36"/>
        <v>17</v>
      </c>
    </row>
    <row r="1986" spans="1:49" ht="45" customHeight="1" outlineLevel="1" x14ac:dyDescent="0.2">
      <c r="A1986" s="245">
        <v>41729</v>
      </c>
      <c r="B1986" s="183" t="s">
        <v>55</v>
      </c>
      <c r="C1986" s="136" t="s">
        <v>5526</v>
      </c>
      <c r="D1986" s="131" t="s">
        <v>5527</v>
      </c>
      <c r="E1986" s="175" t="s">
        <v>71</v>
      </c>
      <c r="F1986" s="153" t="s">
        <v>224</v>
      </c>
      <c r="G1986" s="131" t="s">
        <v>1445</v>
      </c>
      <c r="H1986" s="175" t="s">
        <v>4193</v>
      </c>
      <c r="I1986" s="183" t="s">
        <v>5528</v>
      </c>
      <c r="J1986" s="173">
        <v>1</v>
      </c>
      <c r="K1986" s="326"/>
      <c r="L1986" s="339">
        <v>1</v>
      </c>
      <c r="M1986" s="183">
        <v>1576</v>
      </c>
      <c r="N1986" s="153">
        <v>2009</v>
      </c>
      <c r="P1986" s="163"/>
      <c r="R1986" s="153">
        <v>2000</v>
      </c>
      <c r="S1986" s="183" t="s">
        <v>243</v>
      </c>
      <c r="T1986" s="184" t="s">
        <v>1116</v>
      </c>
      <c r="V1986" s="125"/>
      <c r="W1986" s="352" t="s">
        <v>70</v>
      </c>
      <c r="X1986" s="216" t="s">
        <v>4195</v>
      </c>
      <c r="Y1986" s="216" t="s">
        <v>964</v>
      </c>
      <c r="Z1986" s="129"/>
      <c r="AA1986" s="214"/>
      <c r="AB1986" s="215"/>
      <c r="AC1986" s="215"/>
      <c r="AD1986" s="216"/>
      <c r="AI1986" s="173"/>
      <c r="AJ1986" s="216">
        <v>44837</v>
      </c>
      <c r="AK1986" s="173">
        <v>2020</v>
      </c>
      <c r="AL1986" s="317"/>
      <c r="AQ1986" s="131"/>
      <c r="AU1986" s="317"/>
      <c r="AV1986" s="390"/>
      <c r="AW1986" s="153">
        <f t="shared" ca="1" si="36"/>
        <v>17</v>
      </c>
    </row>
    <row r="1987" spans="1:49" ht="45" customHeight="1" outlineLevel="1" x14ac:dyDescent="0.2">
      <c r="A1987" s="245"/>
      <c r="B1987" s="183" t="s">
        <v>55</v>
      </c>
      <c r="D1987" s="131" t="s">
        <v>5529</v>
      </c>
      <c r="E1987" s="175" t="s">
        <v>1055</v>
      </c>
      <c r="F1987" s="153" t="s">
        <v>1983</v>
      </c>
      <c r="G1987" s="131" t="s">
        <v>3046</v>
      </c>
      <c r="H1987" s="175" t="s">
        <v>487</v>
      </c>
      <c r="I1987" s="183" t="s">
        <v>5530</v>
      </c>
      <c r="J1987" s="173">
        <v>1</v>
      </c>
      <c r="K1987" s="326" t="s">
        <v>61</v>
      </c>
      <c r="L1987" s="339">
        <v>1</v>
      </c>
      <c r="M1987" s="183">
        <v>1577</v>
      </c>
      <c r="N1987" s="153">
        <v>2009</v>
      </c>
      <c r="P1987" s="163"/>
      <c r="R1987" s="153">
        <v>2000</v>
      </c>
      <c r="S1987" s="183" t="s">
        <v>62</v>
      </c>
      <c r="T1987" s="184"/>
      <c r="U1987" s="189"/>
      <c r="V1987" s="125"/>
      <c r="W1987" s="352" t="s">
        <v>5531</v>
      </c>
      <c r="X1987" s="216" t="s">
        <v>64</v>
      </c>
      <c r="Y1987" s="216" t="s">
        <v>518</v>
      </c>
      <c r="Z1987" s="129"/>
      <c r="AA1987" s="174">
        <v>41915</v>
      </c>
      <c r="AB1987" s="215">
        <v>41915</v>
      </c>
      <c r="AC1987" s="215">
        <v>41915</v>
      </c>
      <c r="AD1987" s="216"/>
      <c r="AE1987" s="173">
        <v>2012</v>
      </c>
      <c r="AF1987" s="173">
        <v>71</v>
      </c>
      <c r="AG1987" s="173">
        <v>2014</v>
      </c>
      <c r="AH1987" s="173">
        <v>2010</v>
      </c>
      <c r="AI1987" s="173"/>
      <c r="AJ1987" s="189"/>
      <c r="AK1987" s="173"/>
      <c r="AL1987" s="317" t="s">
        <v>5532</v>
      </c>
      <c r="AM1987" s="175" t="s">
        <v>67</v>
      </c>
      <c r="AO1987" s="153" t="s">
        <v>61</v>
      </c>
      <c r="AP1987" s="153" t="s">
        <v>81</v>
      </c>
      <c r="AQ1987" s="131"/>
      <c r="AU1987" s="317"/>
      <c r="AV1987" s="390"/>
      <c r="AW1987" s="153">
        <f t="shared" ca="1" si="36"/>
        <v>17</v>
      </c>
    </row>
    <row r="1988" spans="1:49" ht="45" customHeight="1" x14ac:dyDescent="0.2">
      <c r="A1988" s="245"/>
      <c r="B1988" s="183" t="s">
        <v>55</v>
      </c>
      <c r="C1988" s="136" t="s">
        <v>5533</v>
      </c>
      <c r="D1988" s="131" t="s">
        <v>5534</v>
      </c>
      <c r="E1988" s="175" t="s">
        <v>91</v>
      </c>
      <c r="F1988" s="153" t="s">
        <v>92</v>
      </c>
      <c r="G1988" s="131" t="s">
        <v>93</v>
      </c>
      <c r="H1988" s="175" t="s">
        <v>65</v>
      </c>
      <c r="I1988" s="183" t="s">
        <v>5535</v>
      </c>
      <c r="J1988" s="173">
        <v>1</v>
      </c>
      <c r="K1988" s="326"/>
      <c r="L1988" s="339">
        <v>1</v>
      </c>
      <c r="M1988" s="183">
        <v>1578</v>
      </c>
      <c r="N1988" s="153">
        <v>2009</v>
      </c>
      <c r="P1988" s="163"/>
      <c r="R1988" s="153">
        <v>2000</v>
      </c>
      <c r="S1988" s="183" t="s">
        <v>243</v>
      </c>
      <c r="T1988" s="184"/>
      <c r="U1988" s="189"/>
      <c r="V1988" s="125"/>
      <c r="W1988" s="352" t="s">
        <v>70</v>
      </c>
      <c r="X1988" s="216" t="s">
        <v>64</v>
      </c>
      <c r="Y1988" s="216" t="s">
        <v>65</v>
      </c>
      <c r="Z1988" s="129"/>
      <c r="AA1988" s="214"/>
      <c r="AB1988" s="215"/>
      <c r="AC1988" s="215"/>
      <c r="AD1988" s="216"/>
      <c r="AI1988" s="173"/>
      <c r="AJ1988" s="237">
        <v>40658</v>
      </c>
      <c r="AK1988" s="173">
        <v>2010</v>
      </c>
      <c r="AL1988" s="317"/>
      <c r="AQ1988" s="131"/>
      <c r="AV1988" s="390"/>
      <c r="AW1988" s="153">
        <f t="shared" ca="1" si="36"/>
        <v>17</v>
      </c>
    </row>
    <row r="1989" spans="1:49" ht="45" customHeight="1" outlineLevel="1" x14ac:dyDescent="0.2">
      <c r="A1989" s="245"/>
      <c r="B1989" s="183" t="s">
        <v>55</v>
      </c>
      <c r="C1989" s="136" t="s">
        <v>5536</v>
      </c>
      <c r="D1989" s="131" t="s">
        <v>5537</v>
      </c>
      <c r="E1989" s="175" t="s">
        <v>91</v>
      </c>
      <c r="F1989" s="153" t="s">
        <v>92</v>
      </c>
      <c r="G1989" s="131" t="s">
        <v>93</v>
      </c>
      <c r="H1989" s="175" t="s">
        <v>3615</v>
      </c>
      <c r="I1989" s="183" t="s">
        <v>5538</v>
      </c>
      <c r="J1989" s="173">
        <v>1</v>
      </c>
      <c r="K1989" s="326"/>
      <c r="L1989" s="339">
        <v>1</v>
      </c>
      <c r="M1989" s="183">
        <v>1579</v>
      </c>
      <c r="N1989" s="153">
        <v>2009</v>
      </c>
      <c r="P1989" s="163"/>
      <c r="R1989" s="153">
        <v>2000</v>
      </c>
      <c r="S1989" s="183" t="s">
        <v>243</v>
      </c>
      <c r="T1989" s="184"/>
      <c r="U1989" s="189"/>
      <c r="V1989" s="125"/>
      <c r="W1989" s="352" t="s">
        <v>70</v>
      </c>
      <c r="X1989" s="216" t="s">
        <v>64</v>
      </c>
      <c r="Y1989" s="216" t="s">
        <v>76</v>
      </c>
      <c r="Z1989" s="129" t="s">
        <v>66</v>
      </c>
      <c r="AA1989" s="214"/>
      <c r="AB1989" s="215"/>
      <c r="AC1989" s="215"/>
      <c r="AD1989" s="216"/>
      <c r="AI1989" s="173"/>
      <c r="AJ1989" s="237">
        <v>39916</v>
      </c>
      <c r="AK1989" s="173">
        <v>2000</v>
      </c>
      <c r="AL1989" s="317"/>
      <c r="AQ1989" s="131"/>
      <c r="AV1989" s="390"/>
      <c r="AW1989" s="153">
        <f t="shared" ca="1" si="36"/>
        <v>17</v>
      </c>
    </row>
    <row r="1990" spans="1:49" ht="45" customHeight="1" outlineLevel="1" x14ac:dyDescent="0.2">
      <c r="A1990" s="245"/>
      <c r="B1990" s="183" t="s">
        <v>55</v>
      </c>
      <c r="C1990" s="136" t="s">
        <v>7918</v>
      </c>
      <c r="D1990" s="131" t="s">
        <v>5539</v>
      </c>
      <c r="E1990" s="175" t="s">
        <v>71</v>
      </c>
      <c r="F1990" s="153" t="s">
        <v>351</v>
      </c>
      <c r="G1990" s="131" t="s">
        <v>5540</v>
      </c>
      <c r="H1990" s="175" t="s">
        <v>65</v>
      </c>
      <c r="I1990" s="183" t="s">
        <v>5541</v>
      </c>
      <c r="J1990" s="173">
        <v>0</v>
      </c>
      <c r="K1990" s="326"/>
      <c r="L1990" s="339">
        <v>1</v>
      </c>
      <c r="M1990" s="183">
        <v>1580</v>
      </c>
      <c r="N1990" s="153">
        <v>2009</v>
      </c>
      <c r="P1990" s="163"/>
      <c r="R1990" s="153">
        <v>2000</v>
      </c>
      <c r="S1990" s="183" t="s">
        <v>923</v>
      </c>
      <c r="T1990" s="184"/>
      <c r="U1990" s="189"/>
      <c r="V1990" s="125"/>
      <c r="W1990" s="255" t="s">
        <v>5542</v>
      </c>
      <c r="X1990" s="216" t="s">
        <v>64</v>
      </c>
      <c r="Y1990" s="216" t="s">
        <v>65</v>
      </c>
      <c r="Z1990" s="129"/>
      <c r="AA1990" s="214"/>
      <c r="AB1990" s="215"/>
      <c r="AC1990" s="215"/>
      <c r="AD1990" s="216"/>
      <c r="AI1990" s="173"/>
      <c r="AJ1990" s="189"/>
      <c r="AK1990" s="173"/>
      <c r="AL1990" s="317"/>
      <c r="AQ1990" s="131"/>
      <c r="AU1990" s="317"/>
      <c r="AV1990" s="390"/>
      <c r="AW1990" s="153">
        <f t="shared" ca="1" si="36"/>
        <v>17</v>
      </c>
    </row>
    <row r="1991" spans="1:49" ht="45" customHeight="1" outlineLevel="1" x14ac:dyDescent="0.2">
      <c r="A1991" s="245"/>
      <c r="B1991" s="183" t="s">
        <v>55</v>
      </c>
      <c r="C1991" s="136" t="s">
        <v>5543</v>
      </c>
      <c r="D1991" s="131" t="s">
        <v>5544</v>
      </c>
      <c r="E1991" s="175" t="s">
        <v>56</v>
      </c>
      <c r="F1991" s="153" t="s">
        <v>57</v>
      </c>
      <c r="G1991" s="131" t="s">
        <v>464</v>
      </c>
      <c r="H1991" s="175" t="s">
        <v>292</v>
      </c>
      <c r="I1991" s="183" t="s">
        <v>5545</v>
      </c>
      <c r="J1991" s="173">
        <v>1</v>
      </c>
      <c r="K1991" s="327"/>
      <c r="L1991" s="339">
        <v>1</v>
      </c>
      <c r="M1991" s="183">
        <v>1581</v>
      </c>
      <c r="N1991" s="153">
        <v>2009</v>
      </c>
      <c r="P1991" s="163"/>
      <c r="R1991" s="153">
        <v>2000</v>
      </c>
      <c r="S1991" s="183" t="s">
        <v>243</v>
      </c>
      <c r="T1991" s="184"/>
      <c r="U1991" s="189"/>
      <c r="V1991" s="125"/>
      <c r="W1991" s="352" t="s">
        <v>70</v>
      </c>
      <c r="X1991" s="216" t="s">
        <v>64</v>
      </c>
      <c r="Y1991" s="216" t="s">
        <v>292</v>
      </c>
      <c r="Z1991" s="129"/>
      <c r="AA1991" s="214"/>
      <c r="AB1991" s="215"/>
      <c r="AC1991" s="215"/>
      <c r="AD1991" s="153"/>
      <c r="AI1991" s="173"/>
      <c r="AJ1991" s="216">
        <v>42496</v>
      </c>
      <c r="AK1991" s="173">
        <v>2010</v>
      </c>
      <c r="AL1991" s="317"/>
      <c r="AQ1991" s="131"/>
      <c r="AU1991" s="317"/>
      <c r="AV1991" s="390"/>
      <c r="AW1991" s="153">
        <f t="shared" ca="1" si="36"/>
        <v>17</v>
      </c>
    </row>
    <row r="1992" spans="1:49" ht="45" customHeight="1" outlineLevel="1" x14ac:dyDescent="0.2">
      <c r="A1992" s="245"/>
      <c r="B1992" s="183" t="s">
        <v>198</v>
      </c>
      <c r="C1992" s="136" t="s">
        <v>8138</v>
      </c>
      <c r="D1992" s="131" t="s">
        <v>5546</v>
      </c>
      <c r="E1992" s="175" t="s">
        <v>56</v>
      </c>
      <c r="F1992" s="153" t="s">
        <v>57</v>
      </c>
      <c r="G1992" s="131" t="s">
        <v>3748</v>
      </c>
      <c r="H1992" s="175" t="s">
        <v>292</v>
      </c>
      <c r="I1992" s="183" t="s">
        <v>8137</v>
      </c>
      <c r="J1992" s="173">
        <v>1</v>
      </c>
      <c r="K1992" s="327" t="s">
        <v>1717</v>
      </c>
      <c r="L1992" s="339">
        <v>1</v>
      </c>
      <c r="M1992" s="183">
        <v>1582</v>
      </c>
      <c r="N1992" s="153">
        <v>2009</v>
      </c>
      <c r="P1992" s="163"/>
      <c r="R1992" s="153">
        <v>2000</v>
      </c>
      <c r="S1992" s="183" t="s">
        <v>5547</v>
      </c>
      <c r="T1992" s="184"/>
      <c r="U1992" s="189"/>
      <c r="V1992" s="422">
        <v>42127</v>
      </c>
      <c r="W1992" s="352" t="s">
        <v>5548</v>
      </c>
      <c r="X1992" s="216" t="s">
        <v>64</v>
      </c>
      <c r="Y1992" s="216" t="s">
        <v>292</v>
      </c>
      <c r="Z1992" s="129"/>
      <c r="AA1992" s="214"/>
      <c r="AB1992" s="215"/>
      <c r="AC1992" s="215"/>
      <c r="AD1992" s="169"/>
      <c r="AE1992" s="240"/>
      <c r="AI1992" s="173"/>
      <c r="AJ1992" s="189"/>
      <c r="AK1992" s="173"/>
      <c r="AL1992" s="368"/>
      <c r="AQ1992" s="131"/>
      <c r="AU1992" s="317"/>
      <c r="AV1992" s="390"/>
      <c r="AW1992" s="153">
        <f t="shared" ca="1" si="36"/>
        <v>17</v>
      </c>
    </row>
    <row r="1993" spans="1:49" ht="45" customHeight="1" outlineLevel="1" x14ac:dyDescent="0.2">
      <c r="A1993" s="245"/>
      <c r="B1993" s="183" t="s">
        <v>55</v>
      </c>
      <c r="D1993" s="131" t="s">
        <v>5549</v>
      </c>
      <c r="E1993" s="175" t="s">
        <v>91</v>
      </c>
      <c r="F1993" s="153" t="s">
        <v>92</v>
      </c>
      <c r="G1993" s="131" t="s">
        <v>93</v>
      </c>
      <c r="H1993" s="175" t="s">
        <v>65</v>
      </c>
      <c r="I1993" s="183" t="s">
        <v>5550</v>
      </c>
      <c r="J1993" s="173">
        <v>1</v>
      </c>
      <c r="K1993" s="326" t="s">
        <v>61</v>
      </c>
      <c r="L1993" s="339">
        <v>1</v>
      </c>
      <c r="M1993" s="183">
        <v>1583</v>
      </c>
      <c r="N1993" s="153">
        <v>2009</v>
      </c>
      <c r="P1993" s="163"/>
      <c r="R1993" s="153">
        <v>2000</v>
      </c>
      <c r="S1993" s="183" t="s">
        <v>62</v>
      </c>
      <c r="T1993" s="184"/>
      <c r="U1993" s="189"/>
      <c r="V1993" s="125"/>
      <c r="W1993" s="352" t="s">
        <v>5551</v>
      </c>
      <c r="X1993" s="216" t="s">
        <v>99</v>
      </c>
      <c r="Y1993" s="216" t="s">
        <v>382</v>
      </c>
      <c r="Z1993" s="129"/>
      <c r="AA1993" s="214">
        <v>41064</v>
      </c>
      <c r="AB1993" s="215">
        <v>41064</v>
      </c>
      <c r="AC1993" s="215">
        <v>41064</v>
      </c>
      <c r="AD1993" s="241"/>
      <c r="AE1993" s="173">
        <v>2010</v>
      </c>
      <c r="AF1993" s="173">
        <v>65</v>
      </c>
      <c r="AG1993" s="173">
        <v>2012</v>
      </c>
      <c r="AH1993" s="173">
        <v>2010</v>
      </c>
      <c r="AI1993" s="173"/>
      <c r="AJ1993" s="189"/>
      <c r="AK1993" s="173"/>
      <c r="AL1993" s="129" t="s">
        <v>5552</v>
      </c>
      <c r="AM1993" s="175" t="s">
        <v>67</v>
      </c>
      <c r="AQ1993" s="131"/>
      <c r="AV1993" s="390"/>
      <c r="AW1993" s="153">
        <f t="shared" ca="1" si="36"/>
        <v>17</v>
      </c>
    </row>
    <row r="1994" spans="1:49" ht="45" customHeight="1" outlineLevel="1" x14ac:dyDescent="0.2">
      <c r="A1994" s="245"/>
      <c r="B1994" s="183" t="s">
        <v>55</v>
      </c>
      <c r="D1994" s="131" t="s">
        <v>5553</v>
      </c>
      <c r="E1994" s="175" t="s">
        <v>91</v>
      </c>
      <c r="F1994" s="153" t="s">
        <v>698</v>
      </c>
      <c r="G1994" s="131" t="s">
        <v>4235</v>
      </c>
      <c r="H1994" s="175" t="s">
        <v>292</v>
      </c>
      <c r="I1994" s="183" t="s">
        <v>5554</v>
      </c>
      <c r="J1994" s="173">
        <v>1</v>
      </c>
      <c r="K1994" s="326" t="s">
        <v>61</v>
      </c>
      <c r="L1994" s="339">
        <v>1</v>
      </c>
      <c r="M1994" s="183">
        <v>1584</v>
      </c>
      <c r="N1994" s="153">
        <v>2009</v>
      </c>
      <c r="P1994" s="163"/>
      <c r="R1994" s="153">
        <v>2000</v>
      </c>
      <c r="S1994" s="183" t="s">
        <v>62</v>
      </c>
      <c r="T1994" s="184"/>
      <c r="U1994" s="189"/>
      <c r="V1994" s="125"/>
      <c r="W1994" s="352" t="s">
        <v>5555</v>
      </c>
      <c r="X1994" s="216" t="s">
        <v>64</v>
      </c>
      <c r="Y1994" s="216" t="s">
        <v>292</v>
      </c>
      <c r="Z1994" s="129"/>
      <c r="AA1994" s="214">
        <v>40816</v>
      </c>
      <c r="AB1994" s="215">
        <v>40816</v>
      </c>
      <c r="AC1994" s="153"/>
      <c r="AD1994" s="153"/>
      <c r="AE1994" s="173">
        <v>2009</v>
      </c>
      <c r="AF1994" s="173">
        <v>62</v>
      </c>
      <c r="AG1994" s="173">
        <v>2011</v>
      </c>
      <c r="AH1994" s="173">
        <v>2010</v>
      </c>
      <c r="AI1994" s="173"/>
      <c r="AJ1994" s="189"/>
      <c r="AK1994" s="173"/>
      <c r="AL1994" s="369"/>
      <c r="AM1994" s="175" t="s">
        <v>61</v>
      </c>
      <c r="AN1994" s="153" t="s">
        <v>81</v>
      </c>
      <c r="AO1994" s="153" t="s">
        <v>61</v>
      </c>
      <c r="AP1994" s="153" t="s">
        <v>81</v>
      </c>
      <c r="AQ1994" s="392" t="s">
        <v>81</v>
      </c>
      <c r="AS1994" s="153" t="s">
        <v>81</v>
      </c>
      <c r="AT1994" s="153" t="s">
        <v>5556</v>
      </c>
      <c r="AU1994" s="317" t="s">
        <v>5557</v>
      </c>
      <c r="AW1994" s="153">
        <f t="shared" ca="1" si="36"/>
        <v>17</v>
      </c>
    </row>
    <row r="1995" spans="1:49" ht="45" customHeight="1" outlineLevel="1" x14ac:dyDescent="0.2">
      <c r="A1995" s="245"/>
      <c r="B1995" s="183" t="s">
        <v>55</v>
      </c>
      <c r="C1995" s="136" t="s">
        <v>5558</v>
      </c>
      <c r="D1995" s="131" t="s">
        <v>5559</v>
      </c>
      <c r="E1995" s="175" t="s">
        <v>71</v>
      </c>
      <c r="F1995" s="153" t="s">
        <v>72</v>
      </c>
      <c r="G1995" s="131" t="s">
        <v>77</v>
      </c>
      <c r="H1995" s="175" t="s">
        <v>3615</v>
      </c>
      <c r="I1995" s="183" t="s">
        <v>5560</v>
      </c>
      <c r="J1995" s="173">
        <v>1</v>
      </c>
      <c r="K1995" s="327" t="s">
        <v>61</v>
      </c>
      <c r="L1995" s="339">
        <v>1</v>
      </c>
      <c r="M1995" s="183">
        <v>1585</v>
      </c>
      <c r="N1995" s="153">
        <v>2009</v>
      </c>
      <c r="O1995" s="216">
        <v>39947</v>
      </c>
      <c r="P1995" s="163" t="s">
        <v>5561</v>
      </c>
      <c r="R1995" s="153">
        <v>2000</v>
      </c>
      <c r="S1995" s="183" t="s">
        <v>62</v>
      </c>
      <c r="T1995" s="184"/>
      <c r="U1995" s="189"/>
      <c r="V1995" s="125"/>
      <c r="W1995" s="352" t="s">
        <v>5562</v>
      </c>
      <c r="X1995" s="216" t="s">
        <v>64</v>
      </c>
      <c r="Y1995" s="216" t="s">
        <v>76</v>
      </c>
      <c r="Z1995" s="129" t="s">
        <v>66</v>
      </c>
      <c r="AA1995" s="214">
        <v>43790</v>
      </c>
      <c r="AB1995" s="215">
        <v>43790</v>
      </c>
      <c r="AC1995" s="153"/>
      <c r="AD1995" s="153"/>
      <c r="AE1995" s="173">
        <v>2018</v>
      </c>
      <c r="AF1995" s="173">
        <v>90</v>
      </c>
      <c r="AG1995" s="173">
        <v>2019</v>
      </c>
      <c r="AH1995" s="173">
        <v>2010</v>
      </c>
      <c r="AI1995" s="173"/>
      <c r="AJ1995" s="189"/>
      <c r="AK1995" s="173"/>
      <c r="AL1995" s="369"/>
      <c r="AQ1995" s="131"/>
      <c r="AU1995" s="317"/>
      <c r="AV1995" s="390"/>
      <c r="AW1995" s="153">
        <f t="shared" ca="1" si="36"/>
        <v>17</v>
      </c>
    </row>
    <row r="1996" spans="1:49" ht="45" customHeight="1" x14ac:dyDescent="0.2">
      <c r="A1996" s="245"/>
      <c r="B1996" s="183" t="s">
        <v>55</v>
      </c>
      <c r="C1996" s="136" t="s">
        <v>1322</v>
      </c>
      <c r="D1996" s="131" t="s">
        <v>5563</v>
      </c>
      <c r="E1996" s="175" t="s">
        <v>56</v>
      </c>
      <c r="F1996" s="153" t="s">
        <v>57</v>
      </c>
      <c r="G1996" s="131" t="s">
        <v>58</v>
      </c>
      <c r="H1996" s="175" t="s">
        <v>76</v>
      </c>
      <c r="I1996" s="183" t="s">
        <v>5564</v>
      </c>
      <c r="J1996" s="173">
        <v>1</v>
      </c>
      <c r="K1996" s="327"/>
      <c r="L1996" s="339">
        <v>1</v>
      </c>
      <c r="M1996" s="183">
        <v>1586</v>
      </c>
      <c r="N1996" s="153">
        <v>2010</v>
      </c>
      <c r="P1996" s="163"/>
      <c r="R1996" s="153">
        <v>2010</v>
      </c>
      <c r="S1996" s="183" t="s">
        <v>243</v>
      </c>
      <c r="T1996" s="184"/>
      <c r="U1996" s="189"/>
      <c r="V1996" s="125"/>
      <c r="W1996" s="352" t="s">
        <v>70</v>
      </c>
      <c r="X1996" s="216" t="s">
        <v>64</v>
      </c>
      <c r="Y1996" s="216" t="s">
        <v>76</v>
      </c>
      <c r="Z1996" s="129"/>
      <c r="AA1996" s="214"/>
      <c r="AB1996" s="215"/>
      <c r="AC1996" s="153"/>
      <c r="AD1996" s="153"/>
      <c r="AG1996" s="233"/>
      <c r="AH1996" s="233"/>
      <c r="AI1996" s="173"/>
      <c r="AJ1996" s="216">
        <v>41878</v>
      </c>
      <c r="AK1996" s="173">
        <v>2010</v>
      </c>
      <c r="AL1996" s="369"/>
      <c r="AQ1996" s="131"/>
      <c r="AU1996" s="317"/>
      <c r="AV1996" s="390"/>
      <c r="AW1996" s="153">
        <f t="shared" ca="1" si="36"/>
        <v>16</v>
      </c>
    </row>
    <row r="1997" spans="1:49" ht="45" customHeight="1" outlineLevel="1" x14ac:dyDescent="0.2">
      <c r="A1997" s="245"/>
      <c r="B1997" s="183" t="s">
        <v>198</v>
      </c>
      <c r="C1997" s="136" t="s">
        <v>5565</v>
      </c>
      <c r="D1997" s="166" t="s">
        <v>5566</v>
      </c>
      <c r="E1997" s="175" t="s">
        <v>71</v>
      </c>
      <c r="F1997" s="153" t="s">
        <v>1209</v>
      </c>
      <c r="G1997" s="131" t="s">
        <v>5567</v>
      </c>
      <c r="H1997" s="175" t="s">
        <v>292</v>
      </c>
      <c r="I1997" s="183" t="s">
        <v>5568</v>
      </c>
      <c r="J1997" s="173">
        <v>1</v>
      </c>
      <c r="L1997" s="339">
        <v>1</v>
      </c>
      <c r="M1997" s="183">
        <v>1587</v>
      </c>
      <c r="N1997" s="153">
        <v>2010</v>
      </c>
      <c r="P1997" s="163"/>
      <c r="R1997" s="153">
        <v>2010</v>
      </c>
      <c r="S1997" s="183" t="s">
        <v>288</v>
      </c>
      <c r="T1997" s="184"/>
      <c r="U1997" s="189"/>
      <c r="V1997" s="125"/>
      <c r="W1997" s="255" t="s">
        <v>70</v>
      </c>
      <c r="X1997" s="216" t="s">
        <v>64</v>
      </c>
      <c r="Y1997" s="216" t="s">
        <v>292</v>
      </c>
      <c r="Z1997" s="129"/>
      <c r="AI1997" s="173"/>
      <c r="AJ1997" s="189"/>
      <c r="AK1997" s="173"/>
      <c r="AL1997" s="317"/>
      <c r="AQ1997" s="131"/>
      <c r="AU1997" s="317"/>
      <c r="AV1997" s="390"/>
      <c r="AW1997" s="153">
        <f t="shared" ca="1" si="36"/>
        <v>16</v>
      </c>
    </row>
    <row r="1998" spans="1:49" ht="45" customHeight="1" outlineLevel="1" x14ac:dyDescent="0.2">
      <c r="A1998" s="245"/>
      <c r="B1998" s="183" t="s">
        <v>55</v>
      </c>
      <c r="C1998" s="136" t="s">
        <v>5533</v>
      </c>
      <c r="D1998" s="131" t="s">
        <v>5569</v>
      </c>
      <c r="E1998" s="175" t="s">
        <v>91</v>
      </c>
      <c r="F1998" s="153" t="s">
        <v>92</v>
      </c>
      <c r="G1998" s="131" t="s">
        <v>93</v>
      </c>
      <c r="H1998" s="175" t="s">
        <v>65</v>
      </c>
      <c r="I1998" s="183" t="s">
        <v>5570</v>
      </c>
      <c r="J1998" s="173">
        <v>1</v>
      </c>
      <c r="L1998" s="339">
        <v>1</v>
      </c>
      <c r="M1998" s="183">
        <v>1588</v>
      </c>
      <c r="N1998" s="153">
        <v>2010</v>
      </c>
      <c r="P1998" s="163"/>
      <c r="R1998" s="153">
        <v>2010</v>
      </c>
      <c r="S1998" s="183" t="s">
        <v>243</v>
      </c>
      <c r="T1998" s="184"/>
      <c r="U1998" s="189"/>
      <c r="V1998" s="125"/>
      <c r="W1998" s="352" t="s">
        <v>70</v>
      </c>
      <c r="X1998" s="216" t="s">
        <v>64</v>
      </c>
      <c r="Y1998" s="216" t="s">
        <v>65</v>
      </c>
      <c r="Z1998" s="129"/>
      <c r="AI1998" s="173"/>
      <c r="AJ1998" s="237">
        <v>40658</v>
      </c>
      <c r="AK1998" s="173">
        <v>2010</v>
      </c>
      <c r="AL1998" s="317"/>
      <c r="AQ1998" s="131"/>
      <c r="AV1998" s="390"/>
      <c r="AW1998" s="153">
        <f t="shared" ca="1" si="36"/>
        <v>16</v>
      </c>
    </row>
    <row r="1999" spans="1:49" ht="45" customHeight="1" outlineLevel="1" x14ac:dyDescent="0.2">
      <c r="A1999" s="245">
        <v>46000</v>
      </c>
      <c r="B1999" s="183" t="s">
        <v>978</v>
      </c>
      <c r="C1999" s="136" t="s">
        <v>5571</v>
      </c>
      <c r="D1999" s="131" t="s">
        <v>5572</v>
      </c>
      <c r="E1999" s="175" t="s">
        <v>71</v>
      </c>
      <c r="F1999" s="153" t="s">
        <v>1209</v>
      </c>
      <c r="G1999" s="131" t="s">
        <v>5573</v>
      </c>
      <c r="H1999" s="175" t="s">
        <v>292</v>
      </c>
      <c r="I1999" s="183" t="s">
        <v>5574</v>
      </c>
      <c r="J1999" s="173">
        <v>1</v>
      </c>
      <c r="L1999" s="339">
        <v>1</v>
      </c>
      <c r="M1999" s="183">
        <v>1589</v>
      </c>
      <c r="N1999" s="153">
        <v>2010</v>
      </c>
      <c r="P1999" s="163"/>
      <c r="R1999" s="153">
        <v>2010</v>
      </c>
      <c r="S1999" s="183" t="s">
        <v>288</v>
      </c>
      <c r="T1999" s="184" t="s">
        <v>1116</v>
      </c>
      <c r="U1999" s="189"/>
      <c r="V1999" s="125"/>
      <c r="W1999" s="255" t="s">
        <v>70</v>
      </c>
      <c r="X1999" s="216" t="s">
        <v>64</v>
      </c>
      <c r="Y1999" s="216" t="s">
        <v>292</v>
      </c>
      <c r="Z1999" s="129"/>
      <c r="AI1999" s="173"/>
      <c r="AJ1999" s="189"/>
      <c r="AK1999" s="173"/>
      <c r="AL1999" s="317"/>
      <c r="AQ1999" s="131"/>
      <c r="AU1999" s="317"/>
      <c r="AV1999" s="390"/>
      <c r="AW1999" s="153">
        <f t="shared" ca="1" si="36"/>
        <v>16</v>
      </c>
    </row>
    <row r="2000" spans="1:49" ht="45" customHeight="1" outlineLevel="1" x14ac:dyDescent="0.2">
      <c r="A2000" s="245"/>
      <c r="B2000" s="183" t="s">
        <v>55</v>
      </c>
      <c r="D2000" s="131" t="s">
        <v>5575</v>
      </c>
      <c r="E2000" s="175" t="s">
        <v>91</v>
      </c>
      <c r="F2000" s="153" t="s">
        <v>698</v>
      </c>
      <c r="G2000" s="131" t="s">
        <v>1721</v>
      </c>
      <c r="H2000" s="175" t="s">
        <v>292</v>
      </c>
      <c r="I2000" s="183" t="s">
        <v>5576</v>
      </c>
      <c r="J2000" s="173">
        <v>1</v>
      </c>
      <c r="K2000" s="326" t="s">
        <v>61</v>
      </c>
      <c r="L2000" s="339">
        <v>1</v>
      </c>
      <c r="M2000" s="183">
        <v>1590</v>
      </c>
      <c r="N2000" s="153">
        <v>2010</v>
      </c>
      <c r="P2000" s="163"/>
      <c r="R2000" s="153">
        <v>2010</v>
      </c>
      <c r="S2000" s="183" t="s">
        <v>62</v>
      </c>
      <c r="T2000" s="184"/>
      <c r="U2000" s="189"/>
      <c r="V2000" s="125"/>
      <c r="W2000" s="352" t="s">
        <v>5577</v>
      </c>
      <c r="X2000" s="216" t="s">
        <v>64</v>
      </c>
      <c r="Y2000" s="216" t="s">
        <v>292</v>
      </c>
      <c r="Z2000" s="129"/>
      <c r="AA2000" s="214">
        <v>41248</v>
      </c>
      <c r="AB2000" s="215">
        <v>41248</v>
      </c>
      <c r="AC2000" s="215"/>
      <c r="AD2000" s="153"/>
      <c r="AE2000" s="173">
        <v>2010</v>
      </c>
      <c r="AF2000" s="173">
        <v>66</v>
      </c>
      <c r="AG2000" s="173">
        <v>2012</v>
      </c>
      <c r="AH2000" s="173">
        <v>2010</v>
      </c>
      <c r="AI2000" s="173"/>
      <c r="AJ2000" s="189"/>
      <c r="AK2000" s="173"/>
      <c r="AL2000" s="129" t="s">
        <v>5578</v>
      </c>
      <c r="AM2000" s="175" t="s">
        <v>61</v>
      </c>
      <c r="AN2000" s="153" t="s">
        <v>81</v>
      </c>
      <c r="AO2000" s="153" t="s">
        <v>61</v>
      </c>
      <c r="AP2000" s="153" t="s">
        <v>81</v>
      </c>
      <c r="AQ2000" s="392" t="s">
        <v>81</v>
      </c>
      <c r="AS2000" s="153" t="s">
        <v>81</v>
      </c>
      <c r="AT2000" s="153">
        <v>2011</v>
      </c>
      <c r="AU2000" s="317" t="s">
        <v>5579</v>
      </c>
      <c r="AW2000" s="153">
        <f t="shared" ca="1" si="36"/>
        <v>16</v>
      </c>
    </row>
    <row r="2001" spans="1:49" ht="45" customHeight="1" outlineLevel="1" x14ac:dyDescent="0.2">
      <c r="A2001" s="245">
        <v>42467</v>
      </c>
      <c r="B2001" s="183" t="s">
        <v>55</v>
      </c>
      <c r="C2001" s="136" t="s">
        <v>5580</v>
      </c>
      <c r="D2001" s="131" t="s">
        <v>5581</v>
      </c>
      <c r="E2001" s="175" t="s">
        <v>91</v>
      </c>
      <c r="F2001" s="153" t="s">
        <v>698</v>
      </c>
      <c r="G2001" s="131" t="s">
        <v>699</v>
      </c>
      <c r="H2001" s="175" t="s">
        <v>96</v>
      </c>
      <c r="I2001" s="183" t="s">
        <v>5582</v>
      </c>
      <c r="J2001" s="173">
        <v>1</v>
      </c>
      <c r="K2001" s="327"/>
      <c r="L2001" s="339">
        <v>1</v>
      </c>
      <c r="M2001" s="183">
        <v>1591</v>
      </c>
      <c r="N2001" s="153">
        <v>2010</v>
      </c>
      <c r="P2001" s="163"/>
      <c r="R2001" s="153">
        <v>2010</v>
      </c>
      <c r="S2001" s="183" t="s">
        <v>243</v>
      </c>
      <c r="T2001" s="184" t="s">
        <v>1116</v>
      </c>
      <c r="U2001" s="216">
        <v>44092</v>
      </c>
      <c r="V2001" s="125"/>
      <c r="W2001" s="352" t="s">
        <v>70</v>
      </c>
      <c r="X2001" s="216" t="s">
        <v>99</v>
      </c>
      <c r="Y2001" s="216" t="s">
        <v>221</v>
      </c>
      <c r="Z2001" s="129"/>
      <c r="AA2001" s="214"/>
      <c r="AB2001" s="215"/>
      <c r="AC2001" s="215"/>
      <c r="AD2001" s="153"/>
      <c r="AI2001" s="173"/>
      <c r="AJ2001" s="216">
        <v>44118</v>
      </c>
      <c r="AK2001" s="173">
        <v>2020</v>
      </c>
      <c r="AQ2001" s="131"/>
      <c r="AU2001" s="317"/>
      <c r="AV2001" s="390"/>
      <c r="AW2001" s="153">
        <f t="shared" ca="1" si="36"/>
        <v>16</v>
      </c>
    </row>
    <row r="2002" spans="1:49" ht="45" customHeight="1" outlineLevel="1" x14ac:dyDescent="0.2">
      <c r="A2002" s="245"/>
      <c r="B2002" s="183" t="s">
        <v>55</v>
      </c>
      <c r="D2002" s="131" t="s">
        <v>5583</v>
      </c>
      <c r="E2002" s="175" t="s">
        <v>91</v>
      </c>
      <c r="F2002" s="153" t="s">
        <v>187</v>
      </c>
      <c r="G2002" s="131" t="s">
        <v>2263</v>
      </c>
      <c r="H2002" s="175" t="s">
        <v>292</v>
      </c>
      <c r="I2002" s="183" t="s">
        <v>5584</v>
      </c>
      <c r="J2002" s="173">
        <v>1</v>
      </c>
      <c r="K2002" s="326" t="s">
        <v>61</v>
      </c>
      <c r="L2002" s="339">
        <v>1</v>
      </c>
      <c r="M2002" s="183">
        <v>1592</v>
      </c>
      <c r="N2002" s="153">
        <v>2010</v>
      </c>
      <c r="P2002" s="163"/>
      <c r="R2002" s="153">
        <v>2010</v>
      </c>
      <c r="S2002" s="183" t="s">
        <v>62</v>
      </c>
      <c r="T2002" s="184"/>
      <c r="U2002" s="189"/>
      <c r="V2002" s="125"/>
      <c r="W2002" s="352" t="s">
        <v>5585</v>
      </c>
      <c r="X2002" s="216" t="s">
        <v>64</v>
      </c>
      <c r="Y2002" s="216" t="s">
        <v>292</v>
      </c>
      <c r="Z2002" s="129"/>
      <c r="AA2002" s="214">
        <v>42201</v>
      </c>
      <c r="AB2002" s="215">
        <v>41183</v>
      </c>
      <c r="AC2002" s="215"/>
      <c r="AD2002" s="216"/>
      <c r="AE2002" s="173">
        <v>2010</v>
      </c>
      <c r="AF2002" s="173" t="s">
        <v>5586</v>
      </c>
      <c r="AG2002" s="173">
        <v>2012</v>
      </c>
      <c r="AH2002" s="173">
        <v>2010</v>
      </c>
      <c r="AI2002" s="173">
        <v>2015</v>
      </c>
      <c r="AJ2002" s="189"/>
      <c r="AK2002" s="173"/>
      <c r="AL2002" s="129" t="s">
        <v>5587</v>
      </c>
      <c r="AM2002" s="175" t="s">
        <v>61</v>
      </c>
      <c r="AN2002" s="153" t="s">
        <v>81</v>
      </c>
      <c r="AO2002" s="153" t="s">
        <v>61</v>
      </c>
      <c r="AP2002" s="153" t="s">
        <v>81</v>
      </c>
      <c r="AQ2002" s="131" t="s">
        <v>81</v>
      </c>
      <c r="AU2002" s="317"/>
      <c r="AV2002" s="390"/>
      <c r="AW2002" s="153">
        <f t="shared" ca="1" si="36"/>
        <v>16</v>
      </c>
    </row>
    <row r="2003" spans="1:49" ht="45" customHeight="1" outlineLevel="1" x14ac:dyDescent="0.2">
      <c r="A2003" s="245">
        <v>45198</v>
      </c>
      <c r="B2003" s="183" t="s">
        <v>198</v>
      </c>
      <c r="C2003" s="136" t="s">
        <v>5588</v>
      </c>
      <c r="D2003" s="166" t="s">
        <v>5589</v>
      </c>
      <c r="E2003" s="175" t="s">
        <v>56</v>
      </c>
      <c r="F2003" s="153" t="s">
        <v>57</v>
      </c>
      <c r="G2003" s="131" t="s">
        <v>464</v>
      </c>
      <c r="H2003" s="175" t="s">
        <v>76</v>
      </c>
      <c r="I2003" s="183" t="s">
        <v>5590</v>
      </c>
      <c r="J2003" s="173">
        <v>1</v>
      </c>
      <c r="K2003" s="326"/>
      <c r="L2003" s="339">
        <v>1</v>
      </c>
      <c r="M2003" s="183">
        <v>1593</v>
      </c>
      <c r="N2003" s="153">
        <v>2010</v>
      </c>
      <c r="O2003" s="216">
        <v>38234</v>
      </c>
      <c r="P2003" s="163" t="s">
        <v>5591</v>
      </c>
      <c r="Q2003" s="216">
        <v>40284</v>
      </c>
      <c r="R2003" s="153">
        <v>2010</v>
      </c>
      <c r="S2003" s="183" t="s">
        <v>288</v>
      </c>
      <c r="T2003" s="184" t="s">
        <v>982</v>
      </c>
      <c r="U2003" s="189"/>
      <c r="V2003" s="125"/>
      <c r="W2003" s="255" t="s">
        <v>70</v>
      </c>
      <c r="X2003" s="216" t="s">
        <v>64</v>
      </c>
      <c r="Y2003" s="216" t="s">
        <v>76</v>
      </c>
      <c r="Z2003" s="129"/>
      <c r="AA2003" s="214"/>
      <c r="AB2003" s="215"/>
      <c r="AC2003" s="215"/>
      <c r="AD2003" s="216"/>
      <c r="AI2003" s="173"/>
      <c r="AJ2003" s="189"/>
      <c r="AK2003" s="173"/>
      <c r="AL2003" s="317"/>
      <c r="AQ2003" s="131"/>
      <c r="AU2003" s="317"/>
      <c r="AV2003" s="390"/>
      <c r="AW2003" s="153">
        <f t="shared" ca="1" si="36"/>
        <v>16</v>
      </c>
    </row>
    <row r="2004" spans="1:49" ht="45" customHeight="1" outlineLevel="1" x14ac:dyDescent="0.2">
      <c r="A2004" s="245"/>
      <c r="B2004" s="183" t="s">
        <v>55</v>
      </c>
      <c r="C2004" s="136" t="s">
        <v>1322</v>
      </c>
      <c r="D2004" s="131" t="s">
        <v>5592</v>
      </c>
      <c r="E2004" s="175" t="s">
        <v>71</v>
      </c>
      <c r="F2004" s="153" t="s">
        <v>180</v>
      </c>
      <c r="G2004" s="131" t="s">
        <v>181</v>
      </c>
      <c r="H2004" s="175" t="s">
        <v>503</v>
      </c>
      <c r="I2004" s="203" t="s">
        <v>5593</v>
      </c>
      <c r="J2004" s="173">
        <v>1</v>
      </c>
      <c r="K2004" s="326"/>
      <c r="L2004" s="339">
        <v>1</v>
      </c>
      <c r="M2004" s="183">
        <v>1594</v>
      </c>
      <c r="N2004" s="153">
        <v>2010</v>
      </c>
      <c r="P2004" s="163"/>
      <c r="R2004" s="153">
        <v>2010</v>
      </c>
      <c r="S2004" s="183" t="s">
        <v>243</v>
      </c>
      <c r="T2004" s="184"/>
      <c r="U2004" s="189"/>
      <c r="V2004" s="125"/>
      <c r="W2004" s="352" t="s">
        <v>70</v>
      </c>
      <c r="X2004" s="216" t="s">
        <v>499</v>
      </c>
      <c r="Y2004" s="216" t="s">
        <v>506</v>
      </c>
      <c r="Z2004" s="129"/>
      <c r="AA2004" s="214"/>
      <c r="AB2004" s="215"/>
      <c r="AC2004" s="215"/>
      <c r="AD2004" s="216"/>
      <c r="AI2004" s="173"/>
      <c r="AJ2004" s="237">
        <v>41878</v>
      </c>
      <c r="AK2004" s="173">
        <v>2010</v>
      </c>
      <c r="AL2004" s="317"/>
      <c r="AQ2004" s="131"/>
      <c r="AU2004" s="317"/>
      <c r="AV2004" s="390"/>
      <c r="AW2004" s="153">
        <f t="shared" ca="1" si="36"/>
        <v>16</v>
      </c>
    </row>
    <row r="2005" spans="1:49" ht="45" customHeight="1" outlineLevel="1" x14ac:dyDescent="0.2">
      <c r="A2005" s="245"/>
      <c r="B2005" s="183" t="s">
        <v>55</v>
      </c>
      <c r="D2005" s="131" t="s">
        <v>5594</v>
      </c>
      <c r="E2005" s="175" t="s">
        <v>71</v>
      </c>
      <c r="F2005" s="153" t="s">
        <v>72</v>
      </c>
      <c r="G2005" s="131" t="s">
        <v>1450</v>
      </c>
      <c r="H2005" s="175" t="s">
        <v>263</v>
      </c>
      <c r="I2005" s="183" t="s">
        <v>5595</v>
      </c>
      <c r="J2005" s="173">
        <v>1</v>
      </c>
      <c r="K2005" s="326"/>
      <c r="L2005" s="339">
        <v>1</v>
      </c>
      <c r="M2005" s="183">
        <v>1595</v>
      </c>
      <c r="N2005" s="153">
        <v>2010</v>
      </c>
      <c r="P2005" s="163"/>
      <c r="R2005" s="153">
        <v>2010</v>
      </c>
      <c r="S2005" s="183" t="s">
        <v>243</v>
      </c>
      <c r="T2005" s="184"/>
      <c r="U2005" s="189"/>
      <c r="V2005" s="125"/>
      <c r="W2005" s="352" t="s">
        <v>70</v>
      </c>
      <c r="X2005" s="216" t="s">
        <v>64</v>
      </c>
      <c r="Y2005" s="216" t="s">
        <v>76</v>
      </c>
      <c r="Z2005" s="129" t="s">
        <v>244</v>
      </c>
      <c r="AA2005" s="214"/>
      <c r="AB2005" s="215"/>
      <c r="AC2005" s="215"/>
      <c r="AD2005" s="216"/>
      <c r="AI2005" s="173"/>
      <c r="AK2005" s="173"/>
      <c r="AL2005" s="317"/>
      <c r="AQ2005" s="131"/>
      <c r="AU2005" s="317"/>
      <c r="AV2005" s="390"/>
      <c r="AW2005" s="153">
        <f t="shared" ca="1" si="36"/>
        <v>16</v>
      </c>
    </row>
    <row r="2006" spans="1:49" ht="45" customHeight="1" outlineLevel="1" x14ac:dyDescent="0.2">
      <c r="A2006" s="245"/>
      <c r="B2006" s="183" t="s">
        <v>55</v>
      </c>
      <c r="C2006" s="136" t="s">
        <v>1322</v>
      </c>
      <c r="D2006" s="131" t="s">
        <v>5596</v>
      </c>
      <c r="E2006" s="175" t="s">
        <v>91</v>
      </c>
      <c r="F2006" s="153" t="s">
        <v>187</v>
      </c>
      <c r="G2006" s="131" t="s">
        <v>339</v>
      </c>
      <c r="H2006" s="175" t="s">
        <v>961</v>
      </c>
      <c r="I2006" s="183" t="s">
        <v>5597</v>
      </c>
      <c r="J2006" s="173">
        <v>1</v>
      </c>
      <c r="K2006" s="326"/>
      <c r="L2006" s="339">
        <v>1</v>
      </c>
      <c r="M2006" s="183">
        <v>1596</v>
      </c>
      <c r="N2006" s="153">
        <v>2010</v>
      </c>
      <c r="P2006" s="163"/>
      <c r="R2006" s="153">
        <v>2010</v>
      </c>
      <c r="S2006" s="183" t="s">
        <v>243</v>
      </c>
      <c r="T2006" s="184"/>
      <c r="U2006" s="216">
        <v>41864</v>
      </c>
      <c r="V2006" s="125"/>
      <c r="W2006" s="352" t="s">
        <v>70</v>
      </c>
      <c r="X2006" s="216" t="s">
        <v>220</v>
      </c>
      <c r="Y2006" s="216" t="s">
        <v>964</v>
      </c>
      <c r="Z2006" s="129"/>
      <c r="AA2006" s="214"/>
      <c r="AB2006" s="215"/>
      <c r="AC2006" s="215"/>
      <c r="AD2006" s="216"/>
      <c r="AI2006" s="173"/>
      <c r="AJ2006" s="216">
        <v>41878</v>
      </c>
      <c r="AK2006" s="173">
        <v>2010</v>
      </c>
      <c r="AL2006" s="317"/>
      <c r="AQ2006" s="131"/>
      <c r="AU2006" s="317"/>
      <c r="AV2006" s="390"/>
      <c r="AW2006" s="153">
        <f t="shared" ca="1" si="36"/>
        <v>16</v>
      </c>
    </row>
    <row r="2007" spans="1:49" ht="45" customHeight="1" x14ac:dyDescent="0.2">
      <c r="A2007" s="245">
        <v>41914</v>
      </c>
      <c r="B2007" s="183" t="s">
        <v>55</v>
      </c>
      <c r="C2007" s="136" t="s">
        <v>7665</v>
      </c>
      <c r="D2007" s="131" t="s">
        <v>5598</v>
      </c>
      <c r="E2007" s="175" t="s">
        <v>688</v>
      </c>
      <c r="F2007" s="153" t="s">
        <v>689</v>
      </c>
      <c r="G2007" s="131" t="s">
        <v>690</v>
      </c>
      <c r="H2007" s="175" t="s">
        <v>96</v>
      </c>
      <c r="I2007" s="183" t="s">
        <v>5599</v>
      </c>
      <c r="J2007" s="173">
        <v>1</v>
      </c>
      <c r="L2007" s="339">
        <v>1</v>
      </c>
      <c r="M2007" s="183">
        <v>1597</v>
      </c>
      <c r="N2007" s="153">
        <v>2010</v>
      </c>
      <c r="O2007" s="216">
        <v>40276</v>
      </c>
      <c r="P2007" s="163"/>
      <c r="R2007" s="153">
        <v>2010</v>
      </c>
      <c r="S2007" s="183" t="s">
        <v>243</v>
      </c>
      <c r="T2007" s="184" t="s">
        <v>982</v>
      </c>
      <c r="U2007" s="189"/>
      <c r="V2007" s="422">
        <v>41782</v>
      </c>
      <c r="W2007" s="352" t="s">
        <v>5600</v>
      </c>
      <c r="X2007" s="216" t="s">
        <v>99</v>
      </c>
      <c r="Y2007" s="216" t="s">
        <v>221</v>
      </c>
      <c r="Z2007" s="129"/>
      <c r="AG2007" s="233"/>
      <c r="AH2007" s="233"/>
      <c r="AI2007" s="173"/>
      <c r="AJ2007" s="189"/>
      <c r="AK2007" s="173"/>
      <c r="AQ2007" s="131"/>
      <c r="AU2007" s="317"/>
      <c r="AV2007" s="390"/>
      <c r="AW2007" s="153">
        <f t="shared" ca="1" si="36"/>
        <v>16</v>
      </c>
    </row>
    <row r="2008" spans="1:49" ht="45" customHeight="1" x14ac:dyDescent="0.2">
      <c r="A2008" s="245"/>
      <c r="B2008" s="183" t="s">
        <v>55</v>
      </c>
      <c r="D2008" s="131" t="s">
        <v>5601</v>
      </c>
      <c r="E2008" s="175" t="s">
        <v>1055</v>
      </c>
      <c r="F2008" s="153" t="s">
        <v>1056</v>
      </c>
      <c r="G2008" s="131" t="s">
        <v>5602</v>
      </c>
      <c r="H2008" s="175" t="s">
        <v>487</v>
      </c>
      <c r="I2008" s="183" t="s">
        <v>5603</v>
      </c>
      <c r="J2008" s="173">
        <v>1</v>
      </c>
      <c r="K2008" s="326" t="s">
        <v>61</v>
      </c>
      <c r="L2008" s="339">
        <v>1</v>
      </c>
      <c r="M2008" s="183">
        <v>1598</v>
      </c>
      <c r="N2008" s="153">
        <v>2010</v>
      </c>
      <c r="P2008" s="163"/>
      <c r="R2008" s="153">
        <v>2010</v>
      </c>
      <c r="S2008" s="183" t="s">
        <v>62</v>
      </c>
      <c r="T2008" s="184"/>
      <c r="U2008" s="189"/>
      <c r="V2008" s="125"/>
      <c r="W2008" s="352" t="s">
        <v>5604</v>
      </c>
      <c r="X2008" s="216" t="s">
        <v>64</v>
      </c>
      <c r="Y2008" s="216" t="s">
        <v>518</v>
      </c>
      <c r="Z2008" s="129"/>
      <c r="AB2008" s="172">
        <v>41967</v>
      </c>
      <c r="AC2008" s="172">
        <v>41967</v>
      </c>
      <c r="AE2008" s="173">
        <v>2012</v>
      </c>
      <c r="AF2008" s="173">
        <v>71</v>
      </c>
      <c r="AG2008" s="173">
        <v>2014</v>
      </c>
      <c r="AH2008" s="173">
        <v>2010</v>
      </c>
      <c r="AI2008" s="173"/>
      <c r="AJ2008" s="189"/>
      <c r="AK2008" s="173"/>
      <c r="AL2008" s="317" t="s">
        <v>5605</v>
      </c>
      <c r="AM2008" s="175" t="s">
        <v>67</v>
      </c>
      <c r="AQ2008" s="131"/>
      <c r="AU2008" s="317"/>
      <c r="AV2008" s="390"/>
      <c r="AW2008" s="153">
        <f t="shared" ca="1" si="36"/>
        <v>16</v>
      </c>
    </row>
    <row r="2009" spans="1:49" ht="45" customHeight="1" outlineLevel="1" x14ac:dyDescent="0.2">
      <c r="A2009" s="245">
        <v>45140</v>
      </c>
      <c r="B2009" s="183" t="s">
        <v>978</v>
      </c>
      <c r="C2009" s="136" t="s">
        <v>5606</v>
      </c>
      <c r="D2009" s="131" t="s">
        <v>5607</v>
      </c>
      <c r="E2009" s="175" t="s">
        <v>688</v>
      </c>
      <c r="F2009" s="153" t="s">
        <v>2430</v>
      </c>
      <c r="G2009" s="131" t="s">
        <v>2431</v>
      </c>
      <c r="H2009" s="175" t="s">
        <v>503</v>
      </c>
      <c r="I2009" s="183" t="s">
        <v>5608</v>
      </c>
      <c r="J2009" s="173">
        <v>1</v>
      </c>
      <c r="K2009" s="326" t="s">
        <v>2047</v>
      </c>
      <c r="L2009" s="339">
        <v>1</v>
      </c>
      <c r="M2009" s="183">
        <v>1599</v>
      </c>
      <c r="N2009" s="153">
        <v>2010</v>
      </c>
      <c r="O2009" s="216">
        <v>40038</v>
      </c>
      <c r="P2009" s="163" t="s">
        <v>5609</v>
      </c>
      <c r="Q2009" s="216">
        <v>40303</v>
      </c>
      <c r="R2009" s="153">
        <v>2010</v>
      </c>
      <c r="S2009" s="183" t="s">
        <v>2048</v>
      </c>
      <c r="T2009" s="184" t="s">
        <v>982</v>
      </c>
      <c r="U2009" s="189"/>
      <c r="W2009" s="352" t="s">
        <v>5610</v>
      </c>
      <c r="X2009" s="216" t="s">
        <v>499</v>
      </c>
      <c r="Y2009" s="216" t="s">
        <v>506</v>
      </c>
      <c r="Z2009" s="129"/>
      <c r="AA2009" s="174" t="s">
        <v>215</v>
      </c>
      <c r="AE2009" s="173">
        <v>2010</v>
      </c>
      <c r="AF2009" s="173">
        <v>65</v>
      </c>
      <c r="AG2009" s="233"/>
      <c r="AI2009" s="173"/>
      <c r="AJ2009" s="189"/>
      <c r="AK2009" s="173"/>
      <c r="AL2009" s="129" t="s">
        <v>5611</v>
      </c>
      <c r="AM2009" s="175" t="s">
        <v>61</v>
      </c>
      <c r="AN2009" s="153" t="s">
        <v>81</v>
      </c>
      <c r="AO2009" s="153" t="s">
        <v>61</v>
      </c>
      <c r="AP2009" s="153" t="s">
        <v>81</v>
      </c>
      <c r="AQ2009" s="131" t="s">
        <v>81</v>
      </c>
      <c r="AU2009" s="317"/>
      <c r="AV2009" s="390"/>
      <c r="AW2009" s="153">
        <f t="shared" ca="1" si="36"/>
        <v>16</v>
      </c>
    </row>
    <row r="2010" spans="1:49" ht="45" customHeight="1" outlineLevel="1" x14ac:dyDescent="0.2">
      <c r="A2010" s="245"/>
      <c r="B2010" s="183" t="s">
        <v>55</v>
      </c>
      <c r="C2010" s="136" t="s">
        <v>5612</v>
      </c>
      <c r="D2010" s="131" t="s">
        <v>5613</v>
      </c>
      <c r="E2010" s="175" t="s">
        <v>91</v>
      </c>
      <c r="F2010" s="153" t="s">
        <v>92</v>
      </c>
      <c r="G2010" s="131" t="s">
        <v>93</v>
      </c>
      <c r="H2010" s="175" t="s">
        <v>65</v>
      </c>
      <c r="I2010" s="183" t="s">
        <v>5614</v>
      </c>
      <c r="J2010" s="173">
        <v>1</v>
      </c>
      <c r="K2010" s="326" t="s">
        <v>61</v>
      </c>
      <c r="L2010" s="339">
        <v>1</v>
      </c>
      <c r="M2010" s="183">
        <v>1600</v>
      </c>
      <c r="N2010" s="153">
        <v>2010</v>
      </c>
      <c r="P2010" s="163"/>
      <c r="R2010" s="153">
        <v>2010</v>
      </c>
      <c r="S2010" s="183" t="s">
        <v>62</v>
      </c>
      <c r="T2010" s="184"/>
      <c r="U2010" s="216">
        <v>44750</v>
      </c>
      <c r="V2010" s="125"/>
      <c r="W2010" s="352" t="s">
        <v>5615</v>
      </c>
      <c r="X2010" s="216" t="s">
        <v>64</v>
      </c>
      <c r="Y2010" s="216" t="s">
        <v>65</v>
      </c>
      <c r="Z2010" s="129"/>
      <c r="AA2010" s="214"/>
      <c r="AB2010" s="215">
        <v>44750</v>
      </c>
      <c r="AC2010" s="215"/>
      <c r="AD2010" s="216"/>
      <c r="AE2010" s="173">
        <v>2015</v>
      </c>
      <c r="AF2010" s="173">
        <v>80</v>
      </c>
      <c r="AG2010" s="173">
        <v>2022</v>
      </c>
      <c r="AH2010" s="173">
        <v>2020</v>
      </c>
      <c r="AI2010" s="173"/>
      <c r="AJ2010" s="189"/>
      <c r="AK2010" s="173"/>
      <c r="AL2010" s="317" t="s">
        <v>5616</v>
      </c>
      <c r="AM2010" s="175" t="s">
        <v>67</v>
      </c>
      <c r="AO2010" s="153" t="s">
        <v>67</v>
      </c>
      <c r="AQ2010" s="131"/>
      <c r="AU2010" s="131" t="s">
        <v>5617</v>
      </c>
      <c r="AV2010" s="390"/>
      <c r="AW2010" s="153">
        <f t="shared" ca="1" si="36"/>
        <v>16</v>
      </c>
    </row>
    <row r="2011" spans="1:49" ht="45" customHeight="1" outlineLevel="1" x14ac:dyDescent="0.2">
      <c r="A2011" s="245"/>
      <c r="B2011" s="183" t="s">
        <v>198</v>
      </c>
      <c r="C2011" s="136" t="s">
        <v>5618</v>
      </c>
      <c r="D2011" s="131" t="s">
        <v>5619</v>
      </c>
      <c r="E2011" s="175" t="s">
        <v>71</v>
      </c>
      <c r="F2011" s="153" t="s">
        <v>72</v>
      </c>
      <c r="G2011" s="131" t="s">
        <v>73</v>
      </c>
      <c r="H2011" s="175" t="s">
        <v>263</v>
      </c>
      <c r="I2011" s="183" t="s">
        <v>5620</v>
      </c>
      <c r="J2011" s="173">
        <v>1</v>
      </c>
      <c r="K2011" s="326"/>
      <c r="L2011" s="339">
        <v>1</v>
      </c>
      <c r="M2011" s="183">
        <v>1601</v>
      </c>
      <c r="N2011" s="153">
        <v>2010</v>
      </c>
      <c r="P2011" s="163"/>
      <c r="R2011" s="153">
        <v>2010</v>
      </c>
      <c r="S2011" s="183" t="s">
        <v>288</v>
      </c>
      <c r="T2011" s="184"/>
      <c r="U2011" s="189"/>
      <c r="V2011" s="125"/>
      <c r="W2011" s="255" t="s">
        <v>70</v>
      </c>
      <c r="X2011" s="216" t="s">
        <v>64</v>
      </c>
      <c r="Y2011" s="216" t="s">
        <v>76</v>
      </c>
      <c r="Z2011" s="129" t="s">
        <v>244</v>
      </c>
      <c r="AA2011" s="214"/>
      <c r="AB2011" s="215"/>
      <c r="AC2011" s="215"/>
      <c r="AD2011" s="216"/>
      <c r="AI2011" s="173"/>
      <c r="AJ2011" s="189"/>
      <c r="AK2011" s="173"/>
      <c r="AL2011" s="317"/>
      <c r="AQ2011" s="131"/>
      <c r="AU2011" s="317"/>
      <c r="AV2011" s="390"/>
      <c r="AW2011" s="153">
        <f t="shared" ca="1" si="36"/>
        <v>16</v>
      </c>
    </row>
    <row r="2012" spans="1:49" ht="45" customHeight="1" outlineLevel="1" x14ac:dyDescent="0.2">
      <c r="A2012" s="245"/>
      <c r="B2012" s="183" t="s">
        <v>55</v>
      </c>
      <c r="D2012" s="131" t="s">
        <v>5621</v>
      </c>
      <c r="E2012" s="175" t="s">
        <v>71</v>
      </c>
      <c r="F2012" s="153" t="s">
        <v>883</v>
      </c>
      <c r="G2012" s="131" t="s">
        <v>892</v>
      </c>
      <c r="H2012" s="175" t="s">
        <v>292</v>
      </c>
      <c r="I2012" s="183" t="s">
        <v>5622</v>
      </c>
      <c r="J2012" s="173">
        <v>1</v>
      </c>
      <c r="K2012" s="326" t="s">
        <v>61</v>
      </c>
      <c r="L2012" s="339">
        <v>1</v>
      </c>
      <c r="M2012" s="183">
        <v>1602</v>
      </c>
      <c r="N2012" s="153">
        <v>2010</v>
      </c>
      <c r="P2012" s="163"/>
      <c r="R2012" s="153">
        <v>2010</v>
      </c>
      <c r="S2012" s="183" t="s">
        <v>62</v>
      </c>
      <c r="T2012" s="184"/>
      <c r="U2012" s="189"/>
      <c r="V2012" s="125"/>
      <c r="W2012" s="352" t="s">
        <v>5623</v>
      </c>
      <c r="X2012" s="216" t="s">
        <v>64</v>
      </c>
      <c r="Y2012" s="216" t="s">
        <v>292</v>
      </c>
      <c r="Z2012" s="129"/>
      <c r="AA2012" s="214">
        <v>41500</v>
      </c>
      <c r="AB2012" s="215">
        <v>41500</v>
      </c>
      <c r="AC2012" s="215"/>
      <c r="AD2012" s="216"/>
      <c r="AE2012" s="173">
        <v>2012</v>
      </c>
      <c r="AF2012" s="173">
        <v>69</v>
      </c>
      <c r="AG2012" s="173">
        <v>2013</v>
      </c>
      <c r="AH2012" s="173">
        <v>2010</v>
      </c>
      <c r="AI2012" s="173"/>
      <c r="AJ2012" s="189"/>
      <c r="AK2012" s="173"/>
      <c r="AL2012" s="368" t="s">
        <v>5624</v>
      </c>
      <c r="AM2012" s="175" t="s">
        <v>61</v>
      </c>
      <c r="AN2012" s="153" t="s">
        <v>81</v>
      </c>
      <c r="AO2012" s="153" t="s">
        <v>61</v>
      </c>
      <c r="AP2012" s="153" t="s">
        <v>81</v>
      </c>
      <c r="AS2012" s="153" t="s">
        <v>81</v>
      </c>
      <c r="AT2012" s="153" t="s">
        <v>5432</v>
      </c>
      <c r="AU2012" s="317" t="s">
        <v>5395</v>
      </c>
      <c r="AW2012" s="153">
        <f t="shared" ca="1" si="36"/>
        <v>16</v>
      </c>
    </row>
    <row r="2013" spans="1:49" ht="45" customHeight="1" outlineLevel="1" x14ac:dyDescent="0.2">
      <c r="A2013" s="245"/>
      <c r="B2013" s="183" t="s">
        <v>55</v>
      </c>
      <c r="D2013" s="131" t="s">
        <v>5625</v>
      </c>
      <c r="E2013" s="175" t="s">
        <v>91</v>
      </c>
      <c r="F2013" s="153" t="s">
        <v>698</v>
      </c>
      <c r="G2013" s="131" t="s">
        <v>699</v>
      </c>
      <c r="H2013" s="175" t="s">
        <v>65</v>
      </c>
      <c r="I2013" s="183" t="s">
        <v>5626</v>
      </c>
      <c r="J2013" s="173">
        <v>1</v>
      </c>
      <c r="K2013" s="326" t="s">
        <v>61</v>
      </c>
      <c r="L2013" s="339">
        <v>1</v>
      </c>
      <c r="M2013" s="183">
        <v>1603</v>
      </c>
      <c r="N2013" s="153">
        <v>2010</v>
      </c>
      <c r="P2013" s="163"/>
      <c r="R2013" s="153">
        <v>2010</v>
      </c>
      <c r="S2013" s="183" t="s">
        <v>62</v>
      </c>
      <c r="T2013" s="184"/>
      <c r="U2013" s="189"/>
      <c r="V2013" s="125"/>
      <c r="W2013" s="352" t="s">
        <v>5627</v>
      </c>
      <c r="X2013" s="216" t="s">
        <v>64</v>
      </c>
      <c r="Y2013" s="216" t="s">
        <v>65</v>
      </c>
      <c r="Z2013" s="129"/>
      <c r="AA2013" s="214"/>
      <c r="AB2013" s="215" t="s">
        <v>215</v>
      </c>
      <c r="AC2013" s="215" t="s">
        <v>215</v>
      </c>
      <c r="AD2013" s="216"/>
      <c r="AE2013" s="173">
        <v>2015</v>
      </c>
      <c r="AF2013" s="173">
        <v>81</v>
      </c>
      <c r="AG2013" s="173">
        <v>2016</v>
      </c>
      <c r="AH2013" s="173">
        <v>2010</v>
      </c>
      <c r="AI2013" s="173"/>
      <c r="AJ2013" s="189"/>
      <c r="AK2013" s="173"/>
      <c r="AL2013" s="317" t="s">
        <v>5628</v>
      </c>
      <c r="AM2013" s="175" t="s">
        <v>67</v>
      </c>
      <c r="AO2013" s="153" t="s">
        <v>61</v>
      </c>
      <c r="AQ2013" s="131" t="s">
        <v>81</v>
      </c>
      <c r="AU2013" s="317"/>
      <c r="AV2013" s="390"/>
      <c r="AW2013" s="153">
        <f t="shared" ca="1" si="36"/>
        <v>16</v>
      </c>
    </row>
    <row r="2014" spans="1:49" ht="45" customHeight="1" outlineLevel="1" x14ac:dyDescent="0.2">
      <c r="A2014" s="245">
        <v>41784</v>
      </c>
      <c r="B2014" s="183" t="s">
        <v>55</v>
      </c>
      <c r="C2014" s="136" t="s">
        <v>8122</v>
      </c>
      <c r="D2014" s="131" t="s">
        <v>5629</v>
      </c>
      <c r="E2014" s="175" t="s">
        <v>71</v>
      </c>
      <c r="F2014" s="153" t="s">
        <v>180</v>
      </c>
      <c r="G2014" s="131" t="s">
        <v>4129</v>
      </c>
      <c r="H2014" s="175" t="s">
        <v>65</v>
      </c>
      <c r="I2014" s="183" t="s">
        <v>5630</v>
      </c>
      <c r="J2014" s="173">
        <v>1</v>
      </c>
      <c r="K2014" s="326"/>
      <c r="L2014" s="339">
        <v>1</v>
      </c>
      <c r="M2014" s="183">
        <v>1604</v>
      </c>
      <c r="N2014" s="153">
        <v>2010</v>
      </c>
      <c r="P2014" s="163"/>
      <c r="R2014" s="153">
        <v>2010</v>
      </c>
      <c r="S2014" s="183" t="s">
        <v>243</v>
      </c>
      <c r="T2014" s="184" t="s">
        <v>1116</v>
      </c>
      <c r="V2014" s="125"/>
      <c r="W2014" s="175" t="s">
        <v>8123</v>
      </c>
      <c r="X2014" s="216" t="s">
        <v>64</v>
      </c>
      <c r="Y2014" s="216" t="s">
        <v>65</v>
      </c>
      <c r="Z2014" s="129"/>
      <c r="AA2014" s="214"/>
      <c r="AB2014" s="215"/>
      <c r="AC2014" s="215"/>
      <c r="AD2014" s="216"/>
      <c r="AI2014" s="173"/>
      <c r="AJ2014" s="216">
        <v>44568</v>
      </c>
      <c r="AK2014" s="173">
        <v>2020</v>
      </c>
      <c r="AL2014" s="317"/>
      <c r="AQ2014" s="131"/>
      <c r="AU2014" s="317"/>
      <c r="AV2014" s="390"/>
      <c r="AW2014" s="153">
        <f t="shared" ca="1" si="36"/>
        <v>16</v>
      </c>
    </row>
    <row r="2015" spans="1:49" ht="45" customHeight="1" outlineLevel="1" x14ac:dyDescent="0.2">
      <c r="A2015" s="245"/>
      <c r="B2015" s="183" t="s">
        <v>55</v>
      </c>
      <c r="C2015" s="136" t="s">
        <v>5631</v>
      </c>
      <c r="D2015" s="131" t="s">
        <v>5632</v>
      </c>
      <c r="E2015" s="175" t="s">
        <v>91</v>
      </c>
      <c r="F2015" s="153" t="s">
        <v>92</v>
      </c>
      <c r="G2015" s="131" t="s">
        <v>93</v>
      </c>
      <c r="H2015" s="175" t="s">
        <v>379</v>
      </c>
      <c r="I2015" s="183" t="s">
        <v>5633</v>
      </c>
      <c r="J2015" s="173">
        <v>1</v>
      </c>
      <c r="K2015" s="326"/>
      <c r="L2015" s="339">
        <v>1</v>
      </c>
      <c r="M2015" s="183">
        <v>1605</v>
      </c>
      <c r="N2015" s="153">
        <v>2010</v>
      </c>
      <c r="P2015" s="163"/>
      <c r="R2015" s="153">
        <v>2010</v>
      </c>
      <c r="S2015" s="183" t="s">
        <v>243</v>
      </c>
      <c r="T2015" s="184"/>
      <c r="U2015" s="189"/>
      <c r="V2015" s="125"/>
      <c r="W2015" s="352" t="s">
        <v>70</v>
      </c>
      <c r="X2015" s="216" t="s">
        <v>99</v>
      </c>
      <c r="Y2015" s="216" t="s">
        <v>382</v>
      </c>
      <c r="Z2015" s="129"/>
      <c r="AA2015" s="214"/>
      <c r="AB2015" s="215"/>
      <c r="AC2015" s="215"/>
      <c r="AD2015" s="216"/>
      <c r="AI2015" s="173"/>
      <c r="AJ2015" s="237">
        <v>40525</v>
      </c>
      <c r="AK2015" s="173">
        <v>2010</v>
      </c>
      <c r="AL2015" s="317"/>
      <c r="AQ2015" s="131"/>
      <c r="AV2015" s="390"/>
      <c r="AW2015" s="153">
        <f t="shared" ref="AW2015:AW2078" ca="1" si="37">IF(N2015&lt;&gt;0,(YEAR( TODAY())-N2015),(""))</f>
        <v>16</v>
      </c>
    </row>
    <row r="2016" spans="1:49" ht="45" customHeight="1" outlineLevel="1" x14ac:dyDescent="0.2">
      <c r="A2016" s="245">
        <v>43438</v>
      </c>
      <c r="B2016" s="183" t="s">
        <v>198</v>
      </c>
      <c r="C2016" s="136" t="s">
        <v>5634</v>
      </c>
      <c r="D2016" s="131" t="s">
        <v>5635</v>
      </c>
      <c r="E2016" s="175" t="s">
        <v>56</v>
      </c>
      <c r="F2016" s="153" t="s">
        <v>57</v>
      </c>
      <c r="G2016" s="131" t="s">
        <v>5636</v>
      </c>
      <c r="H2016" s="175" t="s">
        <v>59</v>
      </c>
      <c r="I2016" s="183" t="s">
        <v>5637</v>
      </c>
      <c r="J2016" s="173">
        <v>1</v>
      </c>
      <c r="K2016" s="326" t="s">
        <v>1717</v>
      </c>
      <c r="L2016" s="339">
        <v>1</v>
      </c>
      <c r="M2016" s="183">
        <v>1606</v>
      </c>
      <c r="N2016" s="153">
        <v>2010</v>
      </c>
      <c r="O2016" s="216">
        <v>40367</v>
      </c>
      <c r="P2016" s="163" t="s">
        <v>5638</v>
      </c>
      <c r="Q2016" s="216">
        <v>40413</v>
      </c>
      <c r="R2016" s="153">
        <v>2010</v>
      </c>
      <c r="S2016" s="183" t="s">
        <v>5547</v>
      </c>
      <c r="T2016" s="184"/>
      <c r="U2016" s="189"/>
      <c r="V2016" s="422">
        <v>42545</v>
      </c>
      <c r="W2016" s="352" t="s">
        <v>5639</v>
      </c>
      <c r="X2016" s="216" t="s">
        <v>64</v>
      </c>
      <c r="Y2016" s="216" t="s">
        <v>65</v>
      </c>
      <c r="Z2016" s="129"/>
      <c r="AA2016" s="214"/>
      <c r="AB2016" s="215"/>
      <c r="AC2016" s="215"/>
      <c r="AD2016" s="216"/>
      <c r="AI2016" s="173"/>
      <c r="AJ2016" s="189"/>
      <c r="AK2016" s="173"/>
      <c r="AL2016" s="317" t="s">
        <v>5640</v>
      </c>
      <c r="AQ2016" s="131"/>
      <c r="AU2016" s="317"/>
      <c r="AV2016" s="390"/>
      <c r="AW2016" s="153">
        <f t="shared" ca="1" si="37"/>
        <v>16</v>
      </c>
    </row>
    <row r="2017" spans="1:49" ht="45" customHeight="1" outlineLevel="1" x14ac:dyDescent="0.2">
      <c r="A2017" s="245"/>
      <c r="B2017" s="183" t="s">
        <v>55</v>
      </c>
      <c r="C2017" s="140" t="s">
        <v>4119</v>
      </c>
      <c r="D2017" s="131" t="s">
        <v>5641</v>
      </c>
      <c r="E2017" s="175" t="s">
        <v>91</v>
      </c>
      <c r="F2017" s="153" t="s">
        <v>92</v>
      </c>
      <c r="G2017" s="131" t="s">
        <v>93</v>
      </c>
      <c r="H2017" s="175" t="s">
        <v>76</v>
      </c>
      <c r="I2017" s="183" t="s">
        <v>5642</v>
      </c>
      <c r="J2017" s="173">
        <v>1</v>
      </c>
      <c r="K2017" s="326"/>
      <c r="L2017" s="339">
        <v>1</v>
      </c>
      <c r="M2017" s="183">
        <v>1607</v>
      </c>
      <c r="N2017" s="153">
        <v>2010</v>
      </c>
      <c r="P2017" s="163"/>
      <c r="R2017" s="153">
        <v>2010</v>
      </c>
      <c r="S2017" s="183" t="s">
        <v>243</v>
      </c>
      <c r="T2017" s="184"/>
      <c r="U2017" s="189"/>
      <c r="V2017" s="125"/>
      <c r="W2017" s="352" t="s">
        <v>70</v>
      </c>
      <c r="X2017" s="216" t="s">
        <v>64</v>
      </c>
      <c r="Y2017" s="216" t="s">
        <v>76</v>
      </c>
      <c r="Z2017" s="129"/>
      <c r="AA2017" s="214"/>
      <c r="AB2017" s="215"/>
      <c r="AC2017" s="215"/>
      <c r="AD2017" s="216"/>
      <c r="AI2017" s="173"/>
      <c r="AJ2017" s="237">
        <v>40632</v>
      </c>
      <c r="AK2017" s="173">
        <v>2010</v>
      </c>
      <c r="AL2017" s="317"/>
      <c r="AQ2017" s="131"/>
      <c r="AV2017" s="390"/>
      <c r="AW2017" s="153">
        <f t="shared" ca="1" si="37"/>
        <v>16</v>
      </c>
    </row>
    <row r="2018" spans="1:49" ht="45" customHeight="1" outlineLevel="1" x14ac:dyDescent="0.2">
      <c r="A2018" s="245"/>
      <c r="B2018" s="183" t="s">
        <v>55</v>
      </c>
      <c r="C2018" s="136" t="s">
        <v>5643</v>
      </c>
      <c r="D2018" s="131" t="s">
        <v>5644</v>
      </c>
      <c r="E2018" s="175" t="s">
        <v>1055</v>
      </c>
      <c r="F2018" s="153" t="s">
        <v>1056</v>
      </c>
      <c r="G2018" s="131" t="s">
        <v>5645</v>
      </c>
      <c r="H2018" s="175" t="s">
        <v>503</v>
      </c>
      <c r="I2018" s="183" t="s">
        <v>5646</v>
      </c>
      <c r="J2018" s="173">
        <v>1</v>
      </c>
      <c r="K2018" s="326"/>
      <c r="L2018" s="339">
        <v>1</v>
      </c>
      <c r="M2018" s="183">
        <v>1608</v>
      </c>
      <c r="N2018" s="153">
        <v>2010</v>
      </c>
      <c r="P2018" s="163"/>
      <c r="R2018" s="153">
        <v>2010</v>
      </c>
      <c r="S2018" s="183" t="s">
        <v>243</v>
      </c>
      <c r="T2018" s="184"/>
      <c r="V2018" s="125"/>
      <c r="W2018" s="352" t="s">
        <v>70</v>
      </c>
      <c r="X2018" s="216" t="s">
        <v>499</v>
      </c>
      <c r="Y2018" s="216" t="s">
        <v>506</v>
      </c>
      <c r="Z2018" s="129"/>
      <c r="AA2018" s="214"/>
      <c r="AB2018" s="215"/>
      <c r="AC2018" s="215"/>
      <c r="AD2018" s="216"/>
      <c r="AI2018" s="173"/>
      <c r="AJ2018" s="216">
        <v>44809</v>
      </c>
      <c r="AK2018" s="173">
        <v>2020</v>
      </c>
      <c r="AL2018" s="317"/>
      <c r="AQ2018" s="131"/>
      <c r="AU2018" s="317"/>
      <c r="AV2018" s="390"/>
      <c r="AW2018" s="153">
        <f t="shared" ca="1" si="37"/>
        <v>16</v>
      </c>
    </row>
    <row r="2019" spans="1:49" s="12" customFormat="1" ht="45" customHeight="1" outlineLevel="1" x14ac:dyDescent="0.2">
      <c r="A2019" s="245"/>
      <c r="B2019" s="183" t="s">
        <v>55</v>
      </c>
      <c r="C2019" s="136"/>
      <c r="D2019" s="131" t="s">
        <v>5647</v>
      </c>
      <c r="E2019" s="175" t="s">
        <v>56</v>
      </c>
      <c r="F2019" s="153" t="s">
        <v>148</v>
      </c>
      <c r="G2019" s="131" t="s">
        <v>5648</v>
      </c>
      <c r="H2019" s="175" t="s">
        <v>292</v>
      </c>
      <c r="I2019" s="183" t="s">
        <v>5649</v>
      </c>
      <c r="J2019" s="173">
        <v>1</v>
      </c>
      <c r="K2019" s="326" t="s">
        <v>61</v>
      </c>
      <c r="L2019" s="339">
        <v>1</v>
      </c>
      <c r="M2019" s="183">
        <v>1609</v>
      </c>
      <c r="N2019" s="153">
        <v>2010</v>
      </c>
      <c r="O2019" s="216"/>
      <c r="P2019" s="163"/>
      <c r="Q2019" s="216"/>
      <c r="R2019" s="153">
        <v>2010</v>
      </c>
      <c r="S2019" s="183" t="s">
        <v>62</v>
      </c>
      <c r="T2019" s="184"/>
      <c r="U2019" s="189"/>
      <c r="V2019" s="125"/>
      <c r="W2019" s="352" t="s">
        <v>5650</v>
      </c>
      <c r="X2019" s="216" t="s">
        <v>64</v>
      </c>
      <c r="Y2019" s="216" t="s">
        <v>292</v>
      </c>
      <c r="Z2019" s="129"/>
      <c r="AA2019" s="174">
        <v>41442</v>
      </c>
      <c r="AB2019" s="172">
        <v>41442</v>
      </c>
      <c r="AC2019" s="172"/>
      <c r="AD2019" s="172"/>
      <c r="AE2019" s="173">
        <v>2012</v>
      </c>
      <c r="AF2019" s="173">
        <v>69</v>
      </c>
      <c r="AG2019" s="173">
        <v>2013</v>
      </c>
      <c r="AH2019" s="173">
        <v>2010</v>
      </c>
      <c r="AI2019" s="173"/>
      <c r="AJ2019" s="189"/>
      <c r="AK2019" s="173"/>
      <c r="AL2019" s="367"/>
      <c r="AM2019" s="175" t="s">
        <v>61</v>
      </c>
      <c r="AN2019" s="153" t="s">
        <v>81</v>
      </c>
      <c r="AO2019" s="153" t="s">
        <v>61</v>
      </c>
      <c r="AP2019" s="153" t="s">
        <v>81</v>
      </c>
      <c r="AQ2019" s="392" t="s">
        <v>81</v>
      </c>
      <c r="AR2019" s="175"/>
      <c r="AS2019" s="153" t="s">
        <v>81</v>
      </c>
      <c r="AT2019" s="153">
        <v>2011</v>
      </c>
      <c r="AU2019" s="317" t="s">
        <v>5651</v>
      </c>
      <c r="AV2019" s="431"/>
      <c r="AW2019" s="153">
        <f t="shared" ca="1" si="37"/>
        <v>16</v>
      </c>
    </row>
    <row r="2020" spans="1:49" s="12" customFormat="1" ht="45" customHeight="1" outlineLevel="1" x14ac:dyDescent="0.2">
      <c r="A2020" s="245">
        <v>44105</v>
      </c>
      <c r="B2020" s="183" t="s">
        <v>978</v>
      </c>
      <c r="C2020" s="136" t="s">
        <v>5652</v>
      </c>
      <c r="D2020" s="131" t="s">
        <v>5653</v>
      </c>
      <c r="E2020" s="175" t="s">
        <v>71</v>
      </c>
      <c r="F2020" s="153" t="s">
        <v>425</v>
      </c>
      <c r="G2020" s="131" t="s">
        <v>3413</v>
      </c>
      <c r="H2020" s="175" t="s">
        <v>76</v>
      </c>
      <c r="I2020" s="183" t="s">
        <v>5654</v>
      </c>
      <c r="J2020" s="173">
        <v>1</v>
      </c>
      <c r="K2020" s="133"/>
      <c r="L2020" s="339">
        <v>1</v>
      </c>
      <c r="M2020" s="183">
        <v>1610</v>
      </c>
      <c r="N2020" s="153">
        <v>2010</v>
      </c>
      <c r="O2020" s="216"/>
      <c r="P2020" s="163"/>
      <c r="Q2020" s="216"/>
      <c r="R2020" s="153">
        <v>2010</v>
      </c>
      <c r="S2020" s="183" t="s">
        <v>288</v>
      </c>
      <c r="T2020" s="184" t="s">
        <v>982</v>
      </c>
      <c r="U2020" s="189"/>
      <c r="V2020" s="125"/>
      <c r="W2020" s="255" t="s">
        <v>70</v>
      </c>
      <c r="X2020" s="216" t="s">
        <v>64</v>
      </c>
      <c r="Y2020" s="216" t="s">
        <v>76</v>
      </c>
      <c r="Z2020" s="129"/>
      <c r="AA2020" s="174"/>
      <c r="AB2020" s="172"/>
      <c r="AC2020" s="172"/>
      <c r="AD2020" s="172"/>
      <c r="AE2020" s="173"/>
      <c r="AF2020" s="173"/>
      <c r="AG2020" s="173"/>
      <c r="AH2020" s="173"/>
      <c r="AI2020" s="173"/>
      <c r="AJ2020" s="189"/>
      <c r="AK2020" s="173"/>
      <c r="AL2020" s="317"/>
      <c r="AM2020" s="175"/>
      <c r="AN2020" s="153"/>
      <c r="AO2020" s="153"/>
      <c r="AP2020" s="153"/>
      <c r="AQ2020" s="131"/>
      <c r="AR2020" s="175"/>
      <c r="AS2020" s="153"/>
      <c r="AT2020" s="153"/>
      <c r="AU2020" s="317"/>
      <c r="AV2020" s="390"/>
      <c r="AW2020" s="153">
        <f t="shared" ca="1" si="37"/>
        <v>16</v>
      </c>
    </row>
    <row r="2021" spans="1:49" s="12" customFormat="1" ht="45" customHeight="1" outlineLevel="1" x14ac:dyDescent="0.2">
      <c r="A2021" s="245">
        <v>44099</v>
      </c>
      <c r="B2021" s="183" t="s">
        <v>55</v>
      </c>
      <c r="C2021" s="136" t="s">
        <v>5655</v>
      </c>
      <c r="D2021" s="131" t="s">
        <v>5656</v>
      </c>
      <c r="E2021" s="175" t="s">
        <v>71</v>
      </c>
      <c r="F2021" s="153" t="s">
        <v>425</v>
      </c>
      <c r="G2021" s="131" t="s">
        <v>5657</v>
      </c>
      <c r="H2021" s="175" t="s">
        <v>487</v>
      </c>
      <c r="I2021" s="183" t="s">
        <v>5658</v>
      </c>
      <c r="J2021" s="173">
        <v>1</v>
      </c>
      <c r="K2021" s="133"/>
      <c r="L2021" s="339">
        <v>1</v>
      </c>
      <c r="M2021" s="183">
        <v>1611</v>
      </c>
      <c r="N2021" s="153">
        <v>2010</v>
      </c>
      <c r="O2021" s="216"/>
      <c r="P2021" s="163"/>
      <c r="Q2021" s="216"/>
      <c r="R2021" s="153">
        <v>2010</v>
      </c>
      <c r="S2021" s="183" t="s">
        <v>243</v>
      </c>
      <c r="T2021" s="184" t="s">
        <v>1116</v>
      </c>
      <c r="U2021" s="216"/>
      <c r="V2021" s="125"/>
      <c r="W2021" s="352" t="s">
        <v>70</v>
      </c>
      <c r="X2021" s="216" t="s">
        <v>64</v>
      </c>
      <c r="Y2021" s="216" t="s">
        <v>518</v>
      </c>
      <c r="Z2021" s="129"/>
      <c r="AA2021" s="174"/>
      <c r="AB2021" s="172"/>
      <c r="AC2021" s="172"/>
      <c r="AD2021" s="172"/>
      <c r="AE2021" s="173"/>
      <c r="AF2021" s="173"/>
      <c r="AG2021" s="173"/>
      <c r="AH2021" s="173"/>
      <c r="AI2021" s="173"/>
      <c r="AJ2021" s="216">
        <v>44433</v>
      </c>
      <c r="AK2021" s="173">
        <v>2020</v>
      </c>
      <c r="AL2021" s="317"/>
      <c r="AM2021" s="175"/>
      <c r="AN2021" s="153"/>
      <c r="AO2021" s="153"/>
      <c r="AP2021" s="153"/>
      <c r="AQ2021" s="131"/>
      <c r="AR2021" s="175"/>
      <c r="AS2021" s="153"/>
      <c r="AT2021" s="153"/>
      <c r="AU2021" s="317"/>
      <c r="AV2021" s="390"/>
      <c r="AW2021" s="153">
        <f t="shared" ca="1" si="37"/>
        <v>16</v>
      </c>
    </row>
    <row r="2022" spans="1:49" s="12" customFormat="1" ht="45" customHeight="1" x14ac:dyDescent="0.2">
      <c r="A2022" s="245"/>
      <c r="B2022" s="183" t="s">
        <v>55</v>
      </c>
      <c r="C2022" s="136" t="s">
        <v>5659</v>
      </c>
      <c r="D2022" s="131" t="s">
        <v>5660</v>
      </c>
      <c r="E2022" s="175" t="s">
        <v>71</v>
      </c>
      <c r="F2022" s="153" t="s">
        <v>72</v>
      </c>
      <c r="G2022" s="131" t="s">
        <v>4676</v>
      </c>
      <c r="H2022" s="175" t="s">
        <v>65</v>
      </c>
      <c r="I2022" s="183" t="s">
        <v>5661</v>
      </c>
      <c r="J2022" s="173">
        <v>1</v>
      </c>
      <c r="K2022" s="133"/>
      <c r="L2022" s="339">
        <v>1</v>
      </c>
      <c r="M2022" s="183">
        <v>1612</v>
      </c>
      <c r="N2022" s="153">
        <v>2010</v>
      </c>
      <c r="O2022" s="216"/>
      <c r="P2022" s="163"/>
      <c r="Q2022" s="216"/>
      <c r="R2022" s="153">
        <v>2010</v>
      </c>
      <c r="S2022" s="183" t="s">
        <v>243</v>
      </c>
      <c r="T2022" s="184"/>
      <c r="U2022" s="189"/>
      <c r="V2022" s="125"/>
      <c r="W2022" s="352" t="s">
        <v>70</v>
      </c>
      <c r="X2022" s="216" t="s">
        <v>64</v>
      </c>
      <c r="Y2022" s="216" t="s">
        <v>65</v>
      </c>
      <c r="Z2022" s="129"/>
      <c r="AA2022" s="174"/>
      <c r="AB2022" s="172"/>
      <c r="AC2022" s="172"/>
      <c r="AD2022" s="172"/>
      <c r="AE2022" s="173"/>
      <c r="AF2022" s="173"/>
      <c r="AG2022" s="173"/>
      <c r="AH2022" s="173"/>
      <c r="AI2022" s="173"/>
      <c r="AJ2022" s="237">
        <v>41429</v>
      </c>
      <c r="AK2022" s="173">
        <v>2010</v>
      </c>
      <c r="AL2022" s="317"/>
      <c r="AM2022" s="175"/>
      <c r="AN2022" s="153"/>
      <c r="AO2022" s="153"/>
      <c r="AP2022" s="153"/>
      <c r="AQ2022" s="131"/>
      <c r="AR2022" s="175"/>
      <c r="AS2022" s="153"/>
      <c r="AT2022" s="153"/>
      <c r="AU2022" s="317"/>
      <c r="AV2022" s="390"/>
      <c r="AW2022" s="153">
        <f t="shared" ca="1" si="37"/>
        <v>16</v>
      </c>
    </row>
    <row r="2023" spans="1:49" s="12" customFormat="1" ht="45" customHeight="1" x14ac:dyDescent="0.2">
      <c r="A2023" s="245">
        <v>43076</v>
      </c>
      <c r="B2023" s="183" t="s">
        <v>55</v>
      </c>
      <c r="C2023" s="136" t="s">
        <v>7889</v>
      </c>
      <c r="D2023" s="131" t="s">
        <v>3045</v>
      </c>
      <c r="E2023" s="175" t="s">
        <v>71</v>
      </c>
      <c r="F2023" s="153" t="s">
        <v>351</v>
      </c>
      <c r="G2023" s="131" t="s">
        <v>5540</v>
      </c>
      <c r="H2023" s="175" t="s">
        <v>189</v>
      </c>
      <c r="I2023" s="183" t="s">
        <v>5662</v>
      </c>
      <c r="J2023" s="173">
        <v>1</v>
      </c>
      <c r="K2023" s="133" t="s">
        <v>61</v>
      </c>
      <c r="L2023" s="339">
        <v>0</v>
      </c>
      <c r="M2023" s="183">
        <v>1613</v>
      </c>
      <c r="N2023" s="153">
        <v>2010</v>
      </c>
      <c r="O2023" s="216"/>
      <c r="P2023" s="163"/>
      <c r="Q2023" s="216"/>
      <c r="R2023" s="153">
        <v>2010</v>
      </c>
      <c r="S2023" s="183" t="s">
        <v>62</v>
      </c>
      <c r="T2023" s="184"/>
      <c r="U2023" s="189"/>
      <c r="V2023" s="125"/>
      <c r="W2023" s="352" t="s">
        <v>5542</v>
      </c>
      <c r="X2023" s="216" t="s">
        <v>64</v>
      </c>
      <c r="Y2023" s="216" t="s">
        <v>189</v>
      </c>
      <c r="Z2023" s="129"/>
      <c r="AA2023" s="174"/>
      <c r="AB2023" s="172" t="s">
        <v>215</v>
      </c>
      <c r="AC2023" s="172"/>
      <c r="AD2023" s="172"/>
      <c r="AE2023" s="173">
        <v>2014</v>
      </c>
      <c r="AF2023" s="173">
        <v>76</v>
      </c>
      <c r="AG2023" s="173">
        <v>2022</v>
      </c>
      <c r="AH2023" s="173">
        <v>20</v>
      </c>
      <c r="AI2023" s="173"/>
      <c r="AJ2023" s="189"/>
      <c r="AK2023" s="173"/>
      <c r="AL2023" s="317" t="s">
        <v>5663</v>
      </c>
      <c r="AM2023" s="175" t="s">
        <v>61</v>
      </c>
      <c r="AN2023" s="153"/>
      <c r="AO2023" s="153" t="s">
        <v>61</v>
      </c>
      <c r="AP2023" s="153"/>
      <c r="AQ2023" s="131"/>
      <c r="AR2023" s="175"/>
      <c r="AS2023" s="153"/>
      <c r="AT2023" s="153"/>
      <c r="AU2023" s="317"/>
      <c r="AV2023" s="390"/>
      <c r="AW2023" s="153">
        <f t="shared" ca="1" si="37"/>
        <v>16</v>
      </c>
    </row>
    <row r="2024" spans="1:49" s="12" customFormat="1" ht="45" customHeight="1" x14ac:dyDescent="0.2">
      <c r="A2024" s="245">
        <v>43076</v>
      </c>
      <c r="B2024" s="183" t="s">
        <v>55</v>
      </c>
      <c r="C2024" s="136" t="s">
        <v>7890</v>
      </c>
      <c r="D2024" s="131" t="s">
        <v>3045</v>
      </c>
      <c r="E2024" s="318" t="s">
        <v>688</v>
      </c>
      <c r="F2024" s="154" t="s">
        <v>689</v>
      </c>
      <c r="G2024" s="418" t="s">
        <v>3490</v>
      </c>
      <c r="H2024" s="318" t="s">
        <v>76</v>
      </c>
      <c r="I2024" s="202" t="s">
        <v>5665</v>
      </c>
      <c r="J2024" s="173">
        <v>1</v>
      </c>
      <c r="K2024" s="133" t="s">
        <v>61</v>
      </c>
      <c r="L2024" s="339">
        <v>0</v>
      </c>
      <c r="M2024" s="183">
        <v>1613</v>
      </c>
      <c r="N2024" s="153">
        <v>2010</v>
      </c>
      <c r="O2024" s="216"/>
      <c r="P2024" s="163"/>
      <c r="Q2024" s="216"/>
      <c r="R2024" s="153">
        <v>2010</v>
      </c>
      <c r="S2024" s="183" t="s">
        <v>62</v>
      </c>
      <c r="T2024" s="184"/>
      <c r="U2024" s="189"/>
      <c r="V2024" s="125"/>
      <c r="W2024" s="318" t="s">
        <v>5666</v>
      </c>
      <c r="X2024" s="283" t="s">
        <v>64</v>
      </c>
      <c r="Y2024" s="283" t="s">
        <v>76</v>
      </c>
      <c r="Z2024" s="351"/>
      <c r="AA2024" s="174"/>
      <c r="AB2024" s="172" t="s">
        <v>215</v>
      </c>
      <c r="AC2024" s="172"/>
      <c r="AD2024" s="172"/>
      <c r="AE2024" s="173">
        <v>2014</v>
      </c>
      <c r="AF2024" s="173">
        <v>76</v>
      </c>
      <c r="AG2024" s="173">
        <v>2022</v>
      </c>
      <c r="AH2024" s="173">
        <v>20</v>
      </c>
      <c r="AI2024" s="173"/>
      <c r="AJ2024" s="189"/>
      <c r="AK2024" s="173"/>
      <c r="AL2024" s="317" t="s">
        <v>5663</v>
      </c>
      <c r="AM2024" s="175" t="s">
        <v>67</v>
      </c>
      <c r="AN2024" s="153"/>
      <c r="AO2024" s="153" t="s">
        <v>61</v>
      </c>
      <c r="AP2024" s="153"/>
      <c r="AQ2024" s="131"/>
      <c r="AR2024" s="175"/>
      <c r="AS2024" s="153"/>
      <c r="AT2024" s="153"/>
      <c r="AU2024" s="317"/>
      <c r="AV2024" s="390"/>
      <c r="AW2024" s="153">
        <f t="shared" ca="1" si="37"/>
        <v>16</v>
      </c>
    </row>
    <row r="2025" spans="1:49" s="12" customFormat="1" ht="45" customHeight="1" outlineLevel="1" x14ac:dyDescent="0.2">
      <c r="A2025" s="245">
        <v>43076</v>
      </c>
      <c r="B2025" s="183" t="s">
        <v>55</v>
      </c>
      <c r="C2025" s="136" t="s">
        <v>7890</v>
      </c>
      <c r="D2025" s="131" t="s">
        <v>3045</v>
      </c>
      <c r="E2025" s="175" t="s">
        <v>1055</v>
      </c>
      <c r="F2025" s="153" t="s">
        <v>1983</v>
      </c>
      <c r="G2025" s="131" t="s">
        <v>5667</v>
      </c>
      <c r="H2025" s="175" t="s">
        <v>59</v>
      </c>
      <c r="I2025" s="183" t="s">
        <v>5668</v>
      </c>
      <c r="J2025" s="173">
        <v>1</v>
      </c>
      <c r="K2025" s="133" t="s">
        <v>61</v>
      </c>
      <c r="L2025" s="339">
        <v>1</v>
      </c>
      <c r="M2025" s="183">
        <v>1613</v>
      </c>
      <c r="N2025" s="153">
        <v>2010</v>
      </c>
      <c r="O2025" s="216"/>
      <c r="P2025" s="163"/>
      <c r="Q2025" s="216"/>
      <c r="R2025" s="153">
        <v>2010</v>
      </c>
      <c r="S2025" s="183" t="s">
        <v>62</v>
      </c>
      <c r="T2025" s="184"/>
      <c r="U2025" s="189"/>
      <c r="V2025" s="125"/>
      <c r="W2025" s="352" t="s">
        <v>5669</v>
      </c>
      <c r="X2025" s="216" t="s">
        <v>64</v>
      </c>
      <c r="Y2025" s="216" t="s">
        <v>65</v>
      </c>
      <c r="Z2025" s="129"/>
      <c r="AA2025" s="174"/>
      <c r="AB2025" s="172" t="s">
        <v>215</v>
      </c>
      <c r="AC2025" s="172"/>
      <c r="AD2025" s="172"/>
      <c r="AE2025" s="173">
        <v>2014</v>
      </c>
      <c r="AF2025" s="173">
        <v>76</v>
      </c>
      <c r="AG2025" s="173">
        <v>2022</v>
      </c>
      <c r="AH2025" s="173">
        <v>20</v>
      </c>
      <c r="AI2025" s="173"/>
      <c r="AJ2025" s="189"/>
      <c r="AK2025" s="173"/>
      <c r="AL2025" s="317" t="s">
        <v>5663</v>
      </c>
      <c r="AM2025" s="175" t="s">
        <v>61</v>
      </c>
      <c r="AN2025" s="153"/>
      <c r="AO2025" s="257" t="s">
        <v>144</v>
      </c>
      <c r="AP2025" s="153"/>
      <c r="AQ2025" s="131"/>
      <c r="AR2025" s="175"/>
      <c r="AS2025" s="153"/>
      <c r="AT2025" s="153"/>
      <c r="AU2025" s="317" t="s">
        <v>5670</v>
      </c>
      <c r="AV2025" s="390"/>
      <c r="AW2025" s="153">
        <f t="shared" ca="1" si="37"/>
        <v>16</v>
      </c>
    </row>
    <row r="2026" spans="1:49" s="12" customFormat="1" ht="45" customHeight="1" outlineLevel="1" x14ac:dyDescent="0.2">
      <c r="A2026" s="245">
        <v>43076</v>
      </c>
      <c r="B2026" s="183" t="s">
        <v>55</v>
      </c>
      <c r="C2026" s="136" t="s">
        <v>7890</v>
      </c>
      <c r="D2026" s="131" t="s">
        <v>3045</v>
      </c>
      <c r="E2026" s="175" t="s">
        <v>1055</v>
      </c>
      <c r="F2026" s="153" t="s">
        <v>1983</v>
      </c>
      <c r="G2026" s="131" t="s">
        <v>3046</v>
      </c>
      <c r="H2026" s="175" t="s">
        <v>65</v>
      </c>
      <c r="I2026" s="183" t="s">
        <v>5671</v>
      </c>
      <c r="J2026" s="173">
        <v>1</v>
      </c>
      <c r="K2026" s="133" t="s">
        <v>61</v>
      </c>
      <c r="L2026" s="339">
        <v>0</v>
      </c>
      <c r="M2026" s="183">
        <v>1613</v>
      </c>
      <c r="N2026" s="153">
        <v>2010</v>
      </c>
      <c r="O2026" s="216"/>
      <c r="P2026" s="163"/>
      <c r="Q2026" s="216"/>
      <c r="R2026" s="153">
        <v>2010</v>
      </c>
      <c r="S2026" s="183" t="s">
        <v>62</v>
      </c>
      <c r="T2026" s="184"/>
      <c r="U2026" s="189"/>
      <c r="V2026" s="125"/>
      <c r="W2026" s="253" t="s">
        <v>3492</v>
      </c>
      <c r="X2026" s="216" t="s">
        <v>64</v>
      </c>
      <c r="Y2026" s="216" t="s">
        <v>65</v>
      </c>
      <c r="Z2026" s="129"/>
      <c r="AA2026" s="174"/>
      <c r="AB2026" s="172" t="s">
        <v>215</v>
      </c>
      <c r="AC2026" s="172"/>
      <c r="AD2026" s="172"/>
      <c r="AE2026" s="173">
        <v>2014</v>
      </c>
      <c r="AF2026" s="173">
        <v>76</v>
      </c>
      <c r="AG2026" s="173">
        <v>2022</v>
      </c>
      <c r="AH2026" s="173">
        <v>20</v>
      </c>
      <c r="AI2026" s="173"/>
      <c r="AJ2026" s="189"/>
      <c r="AK2026" s="173"/>
      <c r="AL2026" s="317" t="s">
        <v>5663</v>
      </c>
      <c r="AM2026" s="175" t="s">
        <v>61</v>
      </c>
      <c r="AN2026" s="153"/>
      <c r="AO2026" s="257" t="s">
        <v>61</v>
      </c>
      <c r="AP2026" s="153"/>
      <c r="AQ2026" s="131"/>
      <c r="AR2026" s="175"/>
      <c r="AS2026" s="153"/>
      <c r="AT2026" s="153"/>
      <c r="AU2026" s="317" t="s">
        <v>5672</v>
      </c>
      <c r="AV2026" s="390"/>
      <c r="AW2026" s="153">
        <f t="shared" ca="1" si="37"/>
        <v>16</v>
      </c>
    </row>
    <row r="2027" spans="1:49" s="12" customFormat="1" ht="45" customHeight="1" outlineLevel="1" x14ac:dyDescent="0.2">
      <c r="A2027" s="245">
        <v>43076</v>
      </c>
      <c r="B2027" s="183" t="s">
        <v>55</v>
      </c>
      <c r="C2027" s="136" t="s">
        <v>5664</v>
      </c>
      <c r="D2027" s="131" t="s">
        <v>3045</v>
      </c>
      <c r="E2027" s="175" t="s">
        <v>688</v>
      </c>
      <c r="F2027" s="153" t="s">
        <v>689</v>
      </c>
      <c r="G2027" s="131" t="s">
        <v>3490</v>
      </c>
      <c r="H2027" s="175" t="s">
        <v>189</v>
      </c>
      <c r="I2027" s="183" t="s">
        <v>5673</v>
      </c>
      <c r="J2027" s="173">
        <v>1</v>
      </c>
      <c r="K2027" s="133" t="s">
        <v>61</v>
      </c>
      <c r="L2027" s="339">
        <v>0</v>
      </c>
      <c r="M2027" s="183">
        <v>1613</v>
      </c>
      <c r="N2027" s="153">
        <v>2010</v>
      </c>
      <c r="O2027" s="216"/>
      <c r="P2027" s="163"/>
      <c r="Q2027" s="216"/>
      <c r="R2027" s="153">
        <v>2010</v>
      </c>
      <c r="S2027" s="183" t="s">
        <v>62</v>
      </c>
      <c r="T2027" s="184"/>
      <c r="U2027" s="189"/>
      <c r="V2027" s="125"/>
      <c r="W2027" s="352" t="s">
        <v>5674</v>
      </c>
      <c r="X2027" s="216" t="s">
        <v>64</v>
      </c>
      <c r="Y2027" s="216" t="s">
        <v>76</v>
      </c>
      <c r="Z2027" s="129" t="s">
        <v>1671</v>
      </c>
      <c r="AA2027" s="174" t="s">
        <v>215</v>
      </c>
      <c r="AB2027" s="172" t="s">
        <v>215</v>
      </c>
      <c r="AC2027" s="172"/>
      <c r="AD2027" s="172"/>
      <c r="AE2027" s="173">
        <v>2014</v>
      </c>
      <c r="AF2027" s="173">
        <v>76</v>
      </c>
      <c r="AG2027" s="173">
        <v>2022</v>
      </c>
      <c r="AH2027" s="173">
        <v>20</v>
      </c>
      <c r="AI2027" s="173"/>
      <c r="AJ2027" s="189"/>
      <c r="AK2027" s="173"/>
      <c r="AL2027" s="317" t="s">
        <v>5663</v>
      </c>
      <c r="AM2027" s="175" t="s">
        <v>61</v>
      </c>
      <c r="AN2027" s="153" t="s">
        <v>81</v>
      </c>
      <c r="AO2027" s="153" t="s">
        <v>61</v>
      </c>
      <c r="AP2027" s="153"/>
      <c r="AQ2027" s="131" t="s">
        <v>81</v>
      </c>
      <c r="AR2027" s="175"/>
      <c r="AS2027" s="153"/>
      <c r="AT2027" s="153"/>
      <c r="AU2027" s="317"/>
      <c r="AV2027" s="390"/>
      <c r="AW2027" s="153">
        <f t="shared" ca="1" si="37"/>
        <v>16</v>
      </c>
    </row>
    <row r="2028" spans="1:49" s="12" customFormat="1" ht="45" customHeight="1" outlineLevel="1" x14ac:dyDescent="0.2">
      <c r="A2028" s="245">
        <v>43076</v>
      </c>
      <c r="B2028" s="183" t="s">
        <v>55</v>
      </c>
      <c r="C2028" s="136" t="s">
        <v>7891</v>
      </c>
      <c r="D2028" s="131" t="s">
        <v>3045</v>
      </c>
      <c r="E2028" s="175" t="s">
        <v>688</v>
      </c>
      <c r="F2028" s="153" t="s">
        <v>5012</v>
      </c>
      <c r="G2028" s="131" t="s">
        <v>5013</v>
      </c>
      <c r="H2028" s="175" t="s">
        <v>189</v>
      </c>
      <c r="I2028" s="183" t="s">
        <v>5675</v>
      </c>
      <c r="J2028" s="173">
        <v>1</v>
      </c>
      <c r="K2028" s="133" t="s">
        <v>61</v>
      </c>
      <c r="L2028" s="339">
        <v>0</v>
      </c>
      <c r="M2028" s="183">
        <v>1613</v>
      </c>
      <c r="N2028" s="153">
        <v>2010</v>
      </c>
      <c r="O2028" s="216"/>
      <c r="P2028" s="163"/>
      <c r="Q2028" s="216"/>
      <c r="R2028" s="153">
        <v>2010</v>
      </c>
      <c r="S2028" s="183" t="s">
        <v>62</v>
      </c>
      <c r="T2028" s="184"/>
      <c r="U2028" s="189"/>
      <c r="V2028" s="125"/>
      <c r="W2028" s="352" t="s">
        <v>5676</v>
      </c>
      <c r="X2028" s="216" t="s">
        <v>64</v>
      </c>
      <c r="Y2028" s="216" t="s">
        <v>189</v>
      </c>
      <c r="Z2028" s="129"/>
      <c r="AA2028" s="174" t="s">
        <v>215</v>
      </c>
      <c r="AB2028" s="172" t="s">
        <v>215</v>
      </c>
      <c r="AC2028" s="172"/>
      <c r="AD2028" s="172"/>
      <c r="AE2028" s="173">
        <v>2014</v>
      </c>
      <c r="AF2028" s="173">
        <v>76</v>
      </c>
      <c r="AG2028" s="173">
        <v>2022</v>
      </c>
      <c r="AH2028" s="173">
        <v>20</v>
      </c>
      <c r="AI2028" s="173"/>
      <c r="AJ2028" s="189"/>
      <c r="AK2028" s="173"/>
      <c r="AL2028" s="317" t="s">
        <v>5663</v>
      </c>
      <c r="AM2028" s="175" t="s">
        <v>61</v>
      </c>
      <c r="AN2028" s="153"/>
      <c r="AO2028" s="153" t="s">
        <v>61</v>
      </c>
      <c r="AP2028" s="153"/>
      <c r="AQ2028" s="131"/>
      <c r="AR2028" s="175"/>
      <c r="AS2028" s="153"/>
      <c r="AT2028" s="153"/>
      <c r="AU2028" s="317"/>
      <c r="AV2028" s="390"/>
      <c r="AW2028" s="153">
        <f t="shared" ca="1" si="37"/>
        <v>16</v>
      </c>
    </row>
    <row r="2029" spans="1:49" s="12" customFormat="1" ht="45" customHeight="1" outlineLevel="1" x14ac:dyDescent="0.2">
      <c r="A2029" s="245"/>
      <c r="B2029" s="183" t="s">
        <v>55</v>
      </c>
      <c r="C2029" s="136" t="s">
        <v>5677</v>
      </c>
      <c r="D2029" s="131" t="s">
        <v>5678</v>
      </c>
      <c r="E2029" s="175" t="s">
        <v>688</v>
      </c>
      <c r="F2029" s="153" t="s">
        <v>2430</v>
      </c>
      <c r="G2029" s="131" t="s">
        <v>2431</v>
      </c>
      <c r="H2029" s="175" t="s">
        <v>292</v>
      </c>
      <c r="I2029" s="183" t="s">
        <v>5679</v>
      </c>
      <c r="J2029" s="173">
        <v>1</v>
      </c>
      <c r="K2029" s="326" t="s">
        <v>61</v>
      </c>
      <c r="L2029" s="339">
        <v>1</v>
      </c>
      <c r="M2029" s="183">
        <v>1614</v>
      </c>
      <c r="N2029" s="153">
        <v>2010</v>
      </c>
      <c r="O2029" s="216">
        <v>40445</v>
      </c>
      <c r="P2029" s="163" t="s">
        <v>5680</v>
      </c>
      <c r="Q2029" s="216">
        <v>40473</v>
      </c>
      <c r="R2029" s="153">
        <v>2010</v>
      </c>
      <c r="S2029" s="183" t="s">
        <v>62</v>
      </c>
      <c r="T2029" s="184" t="s">
        <v>982</v>
      </c>
      <c r="U2029" s="216">
        <v>45125</v>
      </c>
      <c r="V2029" s="125"/>
      <c r="W2029" s="352" t="s">
        <v>5681</v>
      </c>
      <c r="X2029" s="216" t="s">
        <v>64</v>
      </c>
      <c r="Y2029" s="216" t="s">
        <v>292</v>
      </c>
      <c r="Z2029" s="129"/>
      <c r="AA2029" s="214">
        <v>45068</v>
      </c>
      <c r="AB2029" s="215">
        <v>45068</v>
      </c>
      <c r="AC2029" s="215"/>
      <c r="AD2029" s="153"/>
      <c r="AE2029" s="173">
        <v>2012</v>
      </c>
      <c r="AF2029" s="173">
        <v>69</v>
      </c>
      <c r="AG2029" s="173">
        <v>2023</v>
      </c>
      <c r="AH2029" s="173">
        <v>2020</v>
      </c>
      <c r="AI2029" s="173"/>
      <c r="AJ2029" s="189"/>
      <c r="AK2029" s="173"/>
      <c r="AL2029" s="129" t="s">
        <v>5682</v>
      </c>
      <c r="AM2029" s="175" t="s">
        <v>61</v>
      </c>
      <c r="AN2029" s="153" t="s">
        <v>81</v>
      </c>
      <c r="AO2029" s="153" t="s">
        <v>61</v>
      </c>
      <c r="AP2029" s="153" t="s">
        <v>81</v>
      </c>
      <c r="AQ2029" s="392" t="s">
        <v>81</v>
      </c>
      <c r="AR2029" s="175"/>
      <c r="AS2029" s="153" t="s">
        <v>81</v>
      </c>
      <c r="AT2029" s="153">
        <v>2010</v>
      </c>
      <c r="AU2029" s="367" t="s">
        <v>5683</v>
      </c>
      <c r="AV2029" s="436"/>
      <c r="AW2029" s="153">
        <f t="shared" ca="1" si="37"/>
        <v>16</v>
      </c>
    </row>
    <row r="2030" spans="1:49" s="12" customFormat="1" ht="45" customHeight="1" outlineLevel="1" x14ac:dyDescent="0.2">
      <c r="A2030" s="245"/>
      <c r="B2030" s="183" t="s">
        <v>55</v>
      </c>
      <c r="C2030" s="136"/>
      <c r="D2030" s="131" t="s">
        <v>5684</v>
      </c>
      <c r="E2030" s="175" t="s">
        <v>71</v>
      </c>
      <c r="F2030" s="153" t="s">
        <v>180</v>
      </c>
      <c r="G2030" s="131" t="s">
        <v>5685</v>
      </c>
      <c r="H2030" s="175" t="s">
        <v>379</v>
      </c>
      <c r="I2030" s="183" t="s">
        <v>5686</v>
      </c>
      <c r="J2030" s="173">
        <v>1</v>
      </c>
      <c r="K2030" s="326" t="s">
        <v>61</v>
      </c>
      <c r="L2030" s="339">
        <v>1</v>
      </c>
      <c r="M2030" s="183">
        <v>1615</v>
      </c>
      <c r="N2030" s="153">
        <v>2010</v>
      </c>
      <c r="O2030" s="216"/>
      <c r="P2030" s="163"/>
      <c r="Q2030" s="216"/>
      <c r="R2030" s="153">
        <v>2010</v>
      </c>
      <c r="S2030" s="183" t="s">
        <v>62</v>
      </c>
      <c r="T2030" s="184"/>
      <c r="U2030" s="189"/>
      <c r="V2030" s="125"/>
      <c r="W2030" s="352" t="s">
        <v>5687</v>
      </c>
      <c r="X2030" s="216" t="s">
        <v>99</v>
      </c>
      <c r="Y2030" s="216" t="s">
        <v>382</v>
      </c>
      <c r="Z2030" s="129"/>
      <c r="AA2030" s="214">
        <v>41263</v>
      </c>
      <c r="AB2030" s="215">
        <v>41263</v>
      </c>
      <c r="AC2030" s="215">
        <v>41263</v>
      </c>
      <c r="AD2030" s="153"/>
      <c r="AE2030" s="173">
        <v>2010</v>
      </c>
      <c r="AF2030" s="173">
        <v>66</v>
      </c>
      <c r="AG2030" s="173">
        <v>2012</v>
      </c>
      <c r="AH2030" s="173">
        <v>2010</v>
      </c>
      <c r="AI2030" s="173"/>
      <c r="AJ2030" s="189"/>
      <c r="AK2030" s="173"/>
      <c r="AL2030" s="129" t="s">
        <v>5688</v>
      </c>
      <c r="AM2030" s="175" t="s">
        <v>67</v>
      </c>
      <c r="AN2030" s="153"/>
      <c r="AO2030" s="153" t="s">
        <v>67</v>
      </c>
      <c r="AP2030" s="153"/>
      <c r="AQ2030" s="131"/>
      <c r="AR2030" s="175"/>
      <c r="AS2030" s="153"/>
      <c r="AT2030" s="153"/>
      <c r="AU2030" s="317"/>
      <c r="AV2030" s="390"/>
      <c r="AW2030" s="153">
        <f t="shared" ca="1" si="37"/>
        <v>16</v>
      </c>
    </row>
    <row r="2031" spans="1:49" s="12" customFormat="1" ht="45" customHeight="1" outlineLevel="1" x14ac:dyDescent="0.2">
      <c r="A2031" s="245"/>
      <c r="B2031" s="183" t="s">
        <v>55</v>
      </c>
      <c r="C2031" s="136"/>
      <c r="D2031" s="131" t="s">
        <v>5689</v>
      </c>
      <c r="E2031" s="175" t="s">
        <v>71</v>
      </c>
      <c r="F2031" s="153" t="s">
        <v>351</v>
      </c>
      <c r="G2031" s="131" t="s">
        <v>955</v>
      </c>
      <c r="H2031" s="175" t="s">
        <v>379</v>
      </c>
      <c r="I2031" s="183" t="s">
        <v>5690</v>
      </c>
      <c r="J2031" s="173">
        <v>1</v>
      </c>
      <c r="K2031" s="327" t="s">
        <v>61</v>
      </c>
      <c r="L2031" s="339">
        <v>1</v>
      </c>
      <c r="M2031" s="183">
        <v>1616</v>
      </c>
      <c r="N2031" s="153">
        <v>2010</v>
      </c>
      <c r="O2031" s="216"/>
      <c r="P2031" s="163"/>
      <c r="Q2031" s="216"/>
      <c r="R2031" s="153">
        <v>2010</v>
      </c>
      <c r="S2031" s="183" t="s">
        <v>62</v>
      </c>
      <c r="T2031" s="184"/>
      <c r="U2031" s="189"/>
      <c r="V2031" s="125"/>
      <c r="W2031" s="352" t="s">
        <v>5691</v>
      </c>
      <c r="X2031" s="216" t="s">
        <v>99</v>
      </c>
      <c r="Y2031" s="216" t="s">
        <v>382</v>
      </c>
      <c r="Z2031" s="129"/>
      <c r="AA2031" s="214">
        <v>41200</v>
      </c>
      <c r="AB2031" s="215">
        <v>41200</v>
      </c>
      <c r="AC2031" s="215">
        <v>41200</v>
      </c>
      <c r="AD2031" s="153"/>
      <c r="AE2031" s="173">
        <v>2010</v>
      </c>
      <c r="AF2031" s="173">
        <v>66</v>
      </c>
      <c r="AG2031" s="173">
        <v>2012</v>
      </c>
      <c r="AH2031" s="173">
        <v>2010</v>
      </c>
      <c r="AI2031" s="173"/>
      <c r="AJ2031" s="189"/>
      <c r="AK2031" s="173"/>
      <c r="AL2031" s="131" t="s">
        <v>5692</v>
      </c>
      <c r="AM2031" s="175" t="s">
        <v>67</v>
      </c>
      <c r="AN2031" s="153"/>
      <c r="AO2031" s="153" t="s">
        <v>67</v>
      </c>
      <c r="AP2031" s="153"/>
      <c r="AQ2031" s="131"/>
      <c r="AR2031" s="175"/>
      <c r="AS2031" s="153"/>
      <c r="AT2031" s="153"/>
      <c r="AU2031" s="317"/>
      <c r="AV2031" s="390"/>
      <c r="AW2031" s="153">
        <f t="shared" ca="1" si="37"/>
        <v>16</v>
      </c>
    </row>
    <row r="2032" spans="1:49" s="12" customFormat="1" ht="45" customHeight="1" outlineLevel="1" x14ac:dyDescent="0.2">
      <c r="A2032" s="245"/>
      <c r="B2032" s="183" t="s">
        <v>55</v>
      </c>
      <c r="C2032" s="136"/>
      <c r="D2032" s="131" t="s">
        <v>5693</v>
      </c>
      <c r="E2032" s="175" t="s">
        <v>56</v>
      </c>
      <c r="F2032" s="153" t="s">
        <v>57</v>
      </c>
      <c r="G2032" s="131" t="s">
        <v>58</v>
      </c>
      <c r="H2032" s="175" t="s">
        <v>379</v>
      </c>
      <c r="I2032" s="183" t="s">
        <v>5694</v>
      </c>
      <c r="J2032" s="173">
        <v>1</v>
      </c>
      <c r="K2032" s="326" t="s">
        <v>61</v>
      </c>
      <c r="L2032" s="339">
        <v>1</v>
      </c>
      <c r="M2032" s="183">
        <v>1617</v>
      </c>
      <c r="N2032" s="153">
        <v>2010</v>
      </c>
      <c r="O2032" s="216"/>
      <c r="P2032" s="163"/>
      <c r="Q2032" s="216"/>
      <c r="R2032" s="153">
        <v>2010</v>
      </c>
      <c r="S2032" s="183" t="s">
        <v>62</v>
      </c>
      <c r="T2032" s="184"/>
      <c r="U2032" s="189"/>
      <c r="V2032" s="125"/>
      <c r="W2032" s="352" t="s">
        <v>5695</v>
      </c>
      <c r="X2032" s="216" t="s">
        <v>99</v>
      </c>
      <c r="Y2032" s="216" t="s">
        <v>382</v>
      </c>
      <c r="Z2032" s="129"/>
      <c r="AA2032" s="214">
        <v>41193</v>
      </c>
      <c r="AB2032" s="215">
        <v>41193</v>
      </c>
      <c r="AC2032" s="215">
        <v>41193</v>
      </c>
      <c r="AD2032" s="153"/>
      <c r="AE2032" s="173">
        <v>2010</v>
      </c>
      <c r="AF2032" s="173">
        <v>66</v>
      </c>
      <c r="AG2032" s="173">
        <v>2012</v>
      </c>
      <c r="AH2032" s="173">
        <v>2010</v>
      </c>
      <c r="AI2032" s="173"/>
      <c r="AJ2032" s="189"/>
      <c r="AK2032" s="173"/>
      <c r="AL2032" s="129" t="s">
        <v>5696</v>
      </c>
      <c r="AM2032" s="175" t="s">
        <v>67</v>
      </c>
      <c r="AN2032" s="153"/>
      <c r="AO2032" s="153" t="s">
        <v>67</v>
      </c>
      <c r="AP2032" s="153"/>
      <c r="AQ2032" s="131"/>
      <c r="AR2032" s="175"/>
      <c r="AS2032" s="153"/>
      <c r="AT2032" s="153"/>
      <c r="AU2032" s="367"/>
      <c r="AV2032" s="397"/>
      <c r="AW2032" s="153">
        <f t="shared" ca="1" si="37"/>
        <v>16</v>
      </c>
    </row>
    <row r="2033" spans="1:49" s="12" customFormat="1" ht="45" customHeight="1" outlineLevel="1" x14ac:dyDescent="0.2">
      <c r="A2033" s="245"/>
      <c r="B2033" s="183" t="s">
        <v>55</v>
      </c>
      <c r="C2033" s="136" t="s">
        <v>5697</v>
      </c>
      <c r="D2033" s="131" t="s">
        <v>5698</v>
      </c>
      <c r="E2033" s="175" t="s">
        <v>56</v>
      </c>
      <c r="F2033" s="153" t="s">
        <v>559</v>
      </c>
      <c r="G2033" s="131" t="s">
        <v>2091</v>
      </c>
      <c r="H2033" s="175" t="s">
        <v>96</v>
      </c>
      <c r="I2033" s="183" t="s">
        <v>5699</v>
      </c>
      <c r="J2033" s="173">
        <v>1</v>
      </c>
      <c r="K2033" s="326" t="s">
        <v>61</v>
      </c>
      <c r="L2033" s="339">
        <v>1</v>
      </c>
      <c r="M2033" s="183">
        <v>1618</v>
      </c>
      <c r="N2033" s="153">
        <v>2010</v>
      </c>
      <c r="O2033" s="216"/>
      <c r="P2033" s="163"/>
      <c r="Q2033" s="216"/>
      <c r="R2033" s="153">
        <v>2010</v>
      </c>
      <c r="S2033" s="183" t="s">
        <v>62</v>
      </c>
      <c r="T2033" s="184"/>
      <c r="U2033" s="189"/>
      <c r="V2033" s="125"/>
      <c r="W2033" s="352" t="s">
        <v>5700</v>
      </c>
      <c r="X2033" s="216" t="s">
        <v>99</v>
      </c>
      <c r="Y2033" s="216" t="s">
        <v>100</v>
      </c>
      <c r="Z2033" s="129"/>
      <c r="AA2033" s="214">
        <v>41906</v>
      </c>
      <c r="AB2033" s="215">
        <v>41906</v>
      </c>
      <c r="AC2033" s="215">
        <v>41906</v>
      </c>
      <c r="AD2033" s="153"/>
      <c r="AE2033" s="173">
        <v>2010</v>
      </c>
      <c r="AF2033" s="173">
        <v>66</v>
      </c>
      <c r="AG2033" s="173">
        <v>2014</v>
      </c>
      <c r="AH2033" s="173">
        <v>2010</v>
      </c>
      <c r="AI2033" s="173"/>
      <c r="AJ2033" s="189"/>
      <c r="AK2033" s="173"/>
      <c r="AL2033" s="366" t="s">
        <v>5701</v>
      </c>
      <c r="AM2033" s="175" t="s">
        <v>67</v>
      </c>
      <c r="AN2033" s="153"/>
      <c r="AO2033" s="153" t="s">
        <v>67</v>
      </c>
      <c r="AP2033" s="153"/>
      <c r="AQ2033" s="131"/>
      <c r="AR2033" s="175"/>
      <c r="AS2033" s="153"/>
      <c r="AT2033" s="153"/>
      <c r="AU2033" s="317"/>
      <c r="AV2033" s="390"/>
      <c r="AW2033" s="153">
        <f t="shared" ca="1" si="37"/>
        <v>16</v>
      </c>
    </row>
    <row r="2034" spans="1:49" s="12" customFormat="1" ht="45" customHeight="1" outlineLevel="1" x14ac:dyDescent="0.2">
      <c r="A2034" s="245">
        <v>45096</v>
      </c>
      <c r="B2034" s="183" t="s">
        <v>198</v>
      </c>
      <c r="C2034" s="136" t="s">
        <v>5702</v>
      </c>
      <c r="D2034" s="166" t="s">
        <v>5703</v>
      </c>
      <c r="E2034" s="175" t="s">
        <v>71</v>
      </c>
      <c r="F2034" s="153" t="s">
        <v>72</v>
      </c>
      <c r="G2034" s="131" t="s">
        <v>5704</v>
      </c>
      <c r="H2034" s="175" t="s">
        <v>59</v>
      </c>
      <c r="I2034" s="183" t="s">
        <v>5705</v>
      </c>
      <c r="J2034" s="173">
        <v>1</v>
      </c>
      <c r="K2034" s="327"/>
      <c r="L2034" s="339">
        <v>1</v>
      </c>
      <c r="M2034" s="183">
        <v>1619</v>
      </c>
      <c r="N2034" s="153">
        <v>2010</v>
      </c>
      <c r="O2034" s="216">
        <v>40465</v>
      </c>
      <c r="P2034" s="163" t="s">
        <v>5706</v>
      </c>
      <c r="Q2034" s="216"/>
      <c r="R2034" s="153">
        <v>2010</v>
      </c>
      <c r="S2034" s="183" t="s">
        <v>288</v>
      </c>
      <c r="T2034" s="184"/>
      <c r="U2034" s="189"/>
      <c r="V2034" s="125"/>
      <c r="W2034" s="255" t="s">
        <v>70</v>
      </c>
      <c r="X2034" s="216" t="s">
        <v>64</v>
      </c>
      <c r="Y2034" s="216" t="s">
        <v>65</v>
      </c>
      <c r="Z2034" s="129" t="s">
        <v>66</v>
      </c>
      <c r="AA2034" s="214"/>
      <c r="AB2034" s="215"/>
      <c r="AC2034" s="215"/>
      <c r="AD2034" s="153"/>
      <c r="AE2034" s="173"/>
      <c r="AF2034" s="173"/>
      <c r="AG2034" s="173"/>
      <c r="AH2034" s="173"/>
      <c r="AI2034" s="173"/>
      <c r="AJ2034" s="189"/>
      <c r="AK2034" s="173"/>
      <c r="AL2034" s="317"/>
      <c r="AM2034" s="175"/>
      <c r="AN2034" s="153"/>
      <c r="AO2034" s="153"/>
      <c r="AP2034" s="153"/>
      <c r="AQ2034" s="131"/>
      <c r="AR2034" s="175"/>
      <c r="AS2034" s="153"/>
      <c r="AT2034" s="153"/>
      <c r="AU2034" s="317"/>
      <c r="AV2034" s="390"/>
      <c r="AW2034" s="153">
        <f t="shared" ca="1" si="37"/>
        <v>16</v>
      </c>
    </row>
    <row r="2035" spans="1:49" s="12" customFormat="1" ht="45" customHeight="1" outlineLevel="1" x14ac:dyDescent="0.2">
      <c r="A2035" s="245"/>
      <c r="B2035" s="183" t="s">
        <v>198</v>
      </c>
      <c r="C2035" s="136" t="s">
        <v>8111</v>
      </c>
      <c r="D2035" s="166" t="s">
        <v>8110</v>
      </c>
      <c r="E2035" s="175" t="s">
        <v>56</v>
      </c>
      <c r="F2035" s="153" t="s">
        <v>559</v>
      </c>
      <c r="G2035" s="131" t="s">
        <v>1866</v>
      </c>
      <c r="H2035" s="175" t="s">
        <v>65</v>
      </c>
      <c r="I2035" s="183" t="s">
        <v>5707</v>
      </c>
      <c r="J2035" s="173">
        <v>1</v>
      </c>
      <c r="K2035" s="327"/>
      <c r="L2035" s="339">
        <v>1</v>
      </c>
      <c r="M2035" s="183">
        <v>1620</v>
      </c>
      <c r="N2035" s="153">
        <v>2010</v>
      </c>
      <c r="O2035" s="216"/>
      <c r="P2035" s="163"/>
      <c r="Q2035" s="216"/>
      <c r="R2035" s="153">
        <v>2010</v>
      </c>
      <c r="S2035" s="183" t="s">
        <v>288</v>
      </c>
      <c r="T2035" s="184"/>
      <c r="U2035" s="189"/>
      <c r="V2035" s="125"/>
      <c r="W2035" s="255" t="s">
        <v>70</v>
      </c>
      <c r="X2035" s="216" t="s">
        <v>64</v>
      </c>
      <c r="Y2035" s="216" t="s">
        <v>65</v>
      </c>
      <c r="Z2035" s="129"/>
      <c r="AA2035" s="214"/>
      <c r="AB2035" s="215"/>
      <c r="AC2035" s="215"/>
      <c r="AD2035" s="153"/>
      <c r="AE2035" s="173"/>
      <c r="AF2035" s="173"/>
      <c r="AG2035" s="173"/>
      <c r="AH2035" s="173"/>
      <c r="AI2035" s="173"/>
      <c r="AJ2035" s="189"/>
      <c r="AK2035" s="173"/>
      <c r="AL2035" s="317" t="s">
        <v>5708</v>
      </c>
      <c r="AM2035" s="175"/>
      <c r="AN2035" s="153"/>
      <c r="AO2035" s="153"/>
      <c r="AP2035" s="153"/>
      <c r="AQ2035" s="131"/>
      <c r="AR2035" s="175"/>
      <c r="AS2035" s="153"/>
      <c r="AT2035" s="153"/>
      <c r="AU2035" s="317"/>
      <c r="AV2035" s="390"/>
      <c r="AW2035" s="153">
        <f t="shared" ca="1" si="37"/>
        <v>16</v>
      </c>
    </row>
    <row r="2036" spans="1:49" ht="45" customHeight="1" outlineLevel="1" x14ac:dyDescent="0.2">
      <c r="A2036" s="245">
        <v>44346</v>
      </c>
      <c r="B2036" s="183" t="s">
        <v>55</v>
      </c>
      <c r="C2036" s="136" t="s">
        <v>4997</v>
      </c>
      <c r="D2036" s="131" t="s">
        <v>5709</v>
      </c>
      <c r="E2036" s="175" t="s">
        <v>91</v>
      </c>
      <c r="F2036" s="153" t="s">
        <v>92</v>
      </c>
      <c r="G2036" s="131" t="s">
        <v>93</v>
      </c>
      <c r="H2036" s="175" t="s">
        <v>496</v>
      </c>
      <c r="I2036" s="183" t="s">
        <v>5710</v>
      </c>
      <c r="J2036" s="173">
        <v>1</v>
      </c>
      <c r="K2036" s="327"/>
      <c r="L2036" s="339">
        <v>1</v>
      </c>
      <c r="M2036" s="183">
        <v>1621</v>
      </c>
      <c r="N2036" s="153">
        <v>2010</v>
      </c>
      <c r="P2036" s="163"/>
      <c r="R2036" s="153">
        <v>2010</v>
      </c>
      <c r="S2036" s="183" t="s">
        <v>243</v>
      </c>
      <c r="T2036" s="192"/>
      <c r="V2036" s="125"/>
      <c r="W2036" s="352" t="s">
        <v>70</v>
      </c>
      <c r="X2036" s="216" t="s">
        <v>220</v>
      </c>
      <c r="Y2036" s="216" t="s">
        <v>964</v>
      </c>
      <c r="Z2036" s="129"/>
      <c r="AA2036" s="214"/>
      <c r="AB2036" s="215"/>
      <c r="AC2036" s="215"/>
      <c r="AD2036" s="216"/>
      <c r="AI2036" s="173"/>
      <c r="AJ2036" s="216">
        <v>44404</v>
      </c>
      <c r="AK2036" s="173">
        <v>2020</v>
      </c>
      <c r="AL2036" s="317"/>
      <c r="AQ2036" s="131"/>
      <c r="AV2036" s="390"/>
      <c r="AW2036" s="153">
        <f t="shared" ca="1" si="37"/>
        <v>16</v>
      </c>
    </row>
    <row r="2037" spans="1:49" s="12" customFormat="1" ht="45" customHeight="1" outlineLevel="1" x14ac:dyDescent="0.2">
      <c r="A2037" s="245"/>
      <c r="B2037" s="183" t="s">
        <v>55</v>
      </c>
      <c r="C2037" s="136" t="s">
        <v>1322</v>
      </c>
      <c r="D2037" s="131" t="s">
        <v>5711</v>
      </c>
      <c r="E2037" s="175" t="s">
        <v>91</v>
      </c>
      <c r="F2037" s="153" t="s">
        <v>92</v>
      </c>
      <c r="G2037" s="131" t="s">
        <v>93</v>
      </c>
      <c r="H2037" s="175" t="s">
        <v>379</v>
      </c>
      <c r="I2037" s="183" t="s">
        <v>5712</v>
      </c>
      <c r="J2037" s="173">
        <v>1</v>
      </c>
      <c r="K2037" s="133"/>
      <c r="L2037" s="339">
        <v>1</v>
      </c>
      <c r="M2037" s="183">
        <v>1622</v>
      </c>
      <c r="N2037" s="153">
        <v>2010</v>
      </c>
      <c r="O2037" s="216"/>
      <c r="P2037" s="163"/>
      <c r="Q2037" s="216"/>
      <c r="R2037" s="153">
        <v>2010</v>
      </c>
      <c r="S2037" s="183" t="s">
        <v>243</v>
      </c>
      <c r="T2037" s="184"/>
      <c r="U2037" s="189"/>
      <c r="V2037" s="125"/>
      <c r="W2037" s="352" t="s">
        <v>70</v>
      </c>
      <c r="X2037" s="216" t="s">
        <v>99</v>
      </c>
      <c r="Y2037" s="216" t="s">
        <v>382</v>
      </c>
      <c r="Z2037" s="129"/>
      <c r="AA2037" s="174"/>
      <c r="AB2037" s="172"/>
      <c r="AC2037" s="172"/>
      <c r="AD2037" s="172"/>
      <c r="AE2037" s="173"/>
      <c r="AF2037" s="173"/>
      <c r="AG2037" s="173"/>
      <c r="AH2037" s="173"/>
      <c r="AI2037" s="173"/>
      <c r="AJ2037" s="237">
        <v>41878</v>
      </c>
      <c r="AK2037" s="173">
        <v>2010</v>
      </c>
      <c r="AL2037" s="317"/>
      <c r="AM2037" s="175"/>
      <c r="AN2037" s="153"/>
      <c r="AO2037" s="153"/>
      <c r="AP2037" s="153"/>
      <c r="AQ2037" s="131"/>
      <c r="AR2037" s="175"/>
      <c r="AS2037" s="153"/>
      <c r="AT2037" s="153"/>
      <c r="AU2037" s="131"/>
      <c r="AV2037" s="390"/>
      <c r="AW2037" s="153">
        <f t="shared" ca="1" si="37"/>
        <v>16</v>
      </c>
    </row>
    <row r="2038" spans="1:49" s="12" customFormat="1" ht="45" customHeight="1" outlineLevel="1" x14ac:dyDescent="0.2">
      <c r="A2038" s="245"/>
      <c r="B2038" s="183" t="s">
        <v>55</v>
      </c>
      <c r="C2038" s="136" t="s">
        <v>5713</v>
      </c>
      <c r="D2038" s="131" t="s">
        <v>5714</v>
      </c>
      <c r="E2038" s="175" t="s">
        <v>91</v>
      </c>
      <c r="F2038" s="153" t="s">
        <v>92</v>
      </c>
      <c r="G2038" s="131" t="s">
        <v>1034</v>
      </c>
      <c r="H2038" s="175" t="s">
        <v>487</v>
      </c>
      <c r="I2038" s="183" t="s">
        <v>5715</v>
      </c>
      <c r="J2038" s="173">
        <v>1</v>
      </c>
      <c r="K2038" s="133"/>
      <c r="L2038" s="339">
        <v>1</v>
      </c>
      <c r="M2038" s="183">
        <v>1623</v>
      </c>
      <c r="N2038" s="153">
        <v>2011</v>
      </c>
      <c r="O2038" s="216"/>
      <c r="P2038" s="163"/>
      <c r="Q2038" s="216"/>
      <c r="R2038" s="153">
        <v>2010</v>
      </c>
      <c r="S2038" s="183" t="s">
        <v>243</v>
      </c>
      <c r="T2038" s="184"/>
      <c r="U2038" s="189"/>
      <c r="V2038" s="125"/>
      <c r="W2038" s="352" t="s">
        <v>70</v>
      </c>
      <c r="X2038" s="216" t="s">
        <v>64</v>
      </c>
      <c r="Y2038" s="216" t="s">
        <v>518</v>
      </c>
      <c r="Z2038" s="129"/>
      <c r="AA2038" s="174"/>
      <c r="AB2038" s="172"/>
      <c r="AC2038" s="172"/>
      <c r="AD2038" s="172"/>
      <c r="AE2038" s="173"/>
      <c r="AF2038" s="173"/>
      <c r="AG2038" s="173"/>
      <c r="AH2038" s="173"/>
      <c r="AI2038" s="173"/>
      <c r="AJ2038" s="216">
        <v>42275</v>
      </c>
      <c r="AK2038" s="173">
        <v>2010</v>
      </c>
      <c r="AL2038" s="317"/>
      <c r="AM2038" s="175"/>
      <c r="AN2038" s="153"/>
      <c r="AO2038" s="153"/>
      <c r="AP2038" s="153"/>
      <c r="AQ2038" s="131"/>
      <c r="AR2038" s="175"/>
      <c r="AS2038" s="153"/>
      <c r="AT2038" s="153"/>
      <c r="AU2038" s="317"/>
      <c r="AV2038" s="390"/>
      <c r="AW2038" s="153">
        <f t="shared" ca="1" si="37"/>
        <v>15</v>
      </c>
    </row>
    <row r="2039" spans="1:49" s="12" customFormat="1" ht="45" customHeight="1" outlineLevel="1" x14ac:dyDescent="0.2">
      <c r="A2039" s="245"/>
      <c r="B2039" s="183" t="s">
        <v>55</v>
      </c>
      <c r="C2039" s="141" t="s">
        <v>1329</v>
      </c>
      <c r="D2039" s="131" t="s">
        <v>5716</v>
      </c>
      <c r="E2039" s="175" t="s">
        <v>91</v>
      </c>
      <c r="F2039" s="153" t="s">
        <v>187</v>
      </c>
      <c r="G2039" s="131" t="s">
        <v>5717</v>
      </c>
      <c r="H2039" s="175" t="s">
        <v>961</v>
      </c>
      <c r="I2039" s="183" t="s">
        <v>5718</v>
      </c>
      <c r="J2039" s="173">
        <v>1</v>
      </c>
      <c r="K2039" s="133"/>
      <c r="L2039" s="339">
        <v>1</v>
      </c>
      <c r="M2039" s="183">
        <v>1624</v>
      </c>
      <c r="N2039" s="153">
        <v>2011</v>
      </c>
      <c r="O2039" s="216"/>
      <c r="P2039" s="163"/>
      <c r="Q2039" s="216"/>
      <c r="R2039" s="153">
        <v>2010</v>
      </c>
      <c r="S2039" s="183" t="s">
        <v>243</v>
      </c>
      <c r="T2039" s="184"/>
      <c r="U2039" s="189"/>
      <c r="V2039" s="125"/>
      <c r="W2039" s="352" t="s">
        <v>70</v>
      </c>
      <c r="X2039" s="216" t="s">
        <v>220</v>
      </c>
      <c r="Y2039" s="216" t="s">
        <v>964</v>
      </c>
      <c r="Z2039" s="129"/>
      <c r="AA2039" s="174"/>
      <c r="AB2039" s="172"/>
      <c r="AC2039" s="172"/>
      <c r="AD2039" s="172"/>
      <c r="AE2039" s="173"/>
      <c r="AF2039" s="173"/>
      <c r="AG2039" s="173"/>
      <c r="AH2039" s="173"/>
      <c r="AI2039" s="173"/>
      <c r="AJ2039" s="216"/>
      <c r="AK2039" s="173"/>
      <c r="AL2039" s="317"/>
      <c r="AM2039" s="175"/>
      <c r="AN2039" s="153"/>
      <c r="AO2039" s="153"/>
      <c r="AP2039" s="153"/>
      <c r="AQ2039" s="131"/>
      <c r="AR2039" s="175"/>
      <c r="AS2039" s="153"/>
      <c r="AT2039" s="153"/>
      <c r="AU2039" s="317"/>
      <c r="AV2039" s="390"/>
      <c r="AW2039" s="153">
        <f t="shared" ca="1" si="37"/>
        <v>15</v>
      </c>
    </row>
    <row r="2040" spans="1:49" s="12" customFormat="1" ht="45" customHeight="1" outlineLevel="1" x14ac:dyDescent="0.2">
      <c r="A2040" s="245"/>
      <c r="B2040" s="183" t="s">
        <v>55</v>
      </c>
      <c r="C2040" s="136" t="s">
        <v>5719</v>
      </c>
      <c r="D2040" s="131" t="s">
        <v>5720</v>
      </c>
      <c r="E2040" s="175" t="s">
        <v>91</v>
      </c>
      <c r="F2040" s="153" t="s">
        <v>698</v>
      </c>
      <c r="G2040" s="131" t="s">
        <v>5721</v>
      </c>
      <c r="H2040" s="175" t="s">
        <v>76</v>
      </c>
      <c r="I2040" s="183" t="s">
        <v>5722</v>
      </c>
      <c r="J2040" s="173">
        <v>1</v>
      </c>
      <c r="K2040" s="133"/>
      <c r="L2040" s="339">
        <v>1</v>
      </c>
      <c r="M2040" s="183">
        <v>1625</v>
      </c>
      <c r="N2040" s="153">
        <v>2011</v>
      </c>
      <c r="O2040" s="216"/>
      <c r="P2040" s="163"/>
      <c r="Q2040" s="216"/>
      <c r="R2040" s="153">
        <v>2010</v>
      </c>
      <c r="S2040" s="183" t="s">
        <v>243</v>
      </c>
      <c r="T2040" s="184" t="s">
        <v>1116</v>
      </c>
      <c r="U2040" s="189">
        <v>43735</v>
      </c>
      <c r="V2040" s="125"/>
      <c r="W2040" s="352" t="s">
        <v>70</v>
      </c>
      <c r="X2040" s="216" t="s">
        <v>64</v>
      </c>
      <c r="Y2040" s="216" t="s">
        <v>76</v>
      </c>
      <c r="Z2040" s="129"/>
      <c r="AA2040" s="174"/>
      <c r="AB2040" s="172"/>
      <c r="AC2040" s="172"/>
      <c r="AD2040" s="172"/>
      <c r="AE2040" s="173"/>
      <c r="AF2040" s="173"/>
      <c r="AG2040" s="173"/>
      <c r="AH2040" s="173"/>
      <c r="AI2040" s="173"/>
      <c r="AJ2040" s="216"/>
      <c r="AK2040" s="173"/>
      <c r="AL2040" s="317"/>
      <c r="AM2040" s="175"/>
      <c r="AN2040" s="153"/>
      <c r="AO2040" s="153"/>
      <c r="AP2040" s="153"/>
      <c r="AQ2040" s="131"/>
      <c r="AR2040" s="175"/>
      <c r="AS2040" s="153"/>
      <c r="AT2040" s="153"/>
      <c r="AU2040" s="317"/>
      <c r="AV2040" s="390"/>
      <c r="AW2040" s="153">
        <f t="shared" ca="1" si="37"/>
        <v>15</v>
      </c>
    </row>
    <row r="2041" spans="1:49" ht="45" customHeight="1" outlineLevel="1" x14ac:dyDescent="0.2">
      <c r="A2041" s="245"/>
      <c r="B2041" s="183" t="s">
        <v>55</v>
      </c>
      <c r="C2041" s="147" t="s">
        <v>3282</v>
      </c>
      <c r="D2041" s="131" t="s">
        <v>5723</v>
      </c>
      <c r="E2041" s="175" t="s">
        <v>91</v>
      </c>
      <c r="F2041" s="153" t="s">
        <v>698</v>
      </c>
      <c r="G2041" s="131" t="s">
        <v>5721</v>
      </c>
      <c r="H2041" s="175" t="s">
        <v>263</v>
      </c>
      <c r="I2041" s="183" t="s">
        <v>5724</v>
      </c>
      <c r="J2041" s="173">
        <v>1</v>
      </c>
      <c r="L2041" s="339">
        <v>1</v>
      </c>
      <c r="M2041" s="183">
        <v>1626</v>
      </c>
      <c r="N2041" s="153">
        <v>2011</v>
      </c>
      <c r="O2041" s="216">
        <v>40256</v>
      </c>
      <c r="P2041" s="163" t="s">
        <v>5725</v>
      </c>
      <c r="Q2041" s="216">
        <v>40549</v>
      </c>
      <c r="R2041" s="153">
        <v>2010</v>
      </c>
      <c r="S2041" s="183" t="s">
        <v>243</v>
      </c>
      <c r="T2041" s="184"/>
      <c r="U2041" s="189"/>
      <c r="V2041" s="125"/>
      <c r="W2041" s="352" t="s">
        <v>70</v>
      </c>
      <c r="X2041" s="216" t="s">
        <v>64</v>
      </c>
      <c r="Y2041" s="216" t="s">
        <v>76</v>
      </c>
      <c r="Z2041" s="129" t="s">
        <v>266</v>
      </c>
      <c r="AI2041" s="173"/>
      <c r="AJ2041" s="237">
        <v>41943</v>
      </c>
      <c r="AK2041" s="173">
        <v>2010</v>
      </c>
      <c r="AL2041" s="317"/>
      <c r="AQ2041" s="131"/>
      <c r="AU2041" s="317"/>
      <c r="AV2041" s="390"/>
      <c r="AW2041" s="153">
        <f t="shared" ca="1" si="37"/>
        <v>15</v>
      </c>
    </row>
    <row r="2042" spans="1:49" ht="45" customHeight="1" outlineLevel="1" x14ac:dyDescent="0.2">
      <c r="A2042" s="245"/>
      <c r="B2042" s="183" t="s">
        <v>55</v>
      </c>
      <c r="C2042" s="136" t="s">
        <v>5726</v>
      </c>
      <c r="D2042" s="131" t="s">
        <v>5727</v>
      </c>
      <c r="E2042" s="175" t="s">
        <v>71</v>
      </c>
      <c r="F2042" s="153" t="s">
        <v>180</v>
      </c>
      <c r="G2042" s="131" t="s">
        <v>612</v>
      </c>
      <c r="H2042" s="175" t="s">
        <v>3615</v>
      </c>
      <c r="I2042" s="183" t="s">
        <v>5728</v>
      </c>
      <c r="J2042" s="173">
        <v>1</v>
      </c>
      <c r="K2042" s="133" t="s">
        <v>61</v>
      </c>
      <c r="L2042" s="339">
        <v>1</v>
      </c>
      <c r="M2042" s="183">
        <v>1627</v>
      </c>
      <c r="N2042" s="153">
        <v>2011</v>
      </c>
      <c r="P2042" s="163"/>
      <c r="R2042" s="153">
        <v>2010</v>
      </c>
      <c r="S2042" s="183" t="s">
        <v>62</v>
      </c>
      <c r="T2042" s="184"/>
      <c r="U2042" s="189"/>
      <c r="V2042" s="125"/>
      <c r="W2042" s="352" t="s">
        <v>5729</v>
      </c>
      <c r="X2042" s="216" t="s">
        <v>64</v>
      </c>
      <c r="Y2042" s="216" t="s">
        <v>76</v>
      </c>
      <c r="Z2042" s="129" t="s">
        <v>66</v>
      </c>
      <c r="AA2042" s="174">
        <v>42348</v>
      </c>
      <c r="AB2042" s="172">
        <v>42348</v>
      </c>
      <c r="AE2042" s="173" t="s">
        <v>5730</v>
      </c>
      <c r="AF2042" s="173" t="s">
        <v>5731</v>
      </c>
      <c r="AG2042" s="173">
        <v>2015</v>
      </c>
      <c r="AH2042" s="173">
        <v>2010</v>
      </c>
      <c r="AI2042" s="173"/>
      <c r="AJ2042" s="189"/>
      <c r="AK2042" s="173"/>
      <c r="AL2042" s="317" t="s">
        <v>5732</v>
      </c>
      <c r="AM2042" s="175" t="s">
        <v>61</v>
      </c>
      <c r="AN2042" s="153" t="s">
        <v>81</v>
      </c>
      <c r="AO2042" s="153" t="s">
        <v>61</v>
      </c>
      <c r="AP2042" s="153" t="s">
        <v>81</v>
      </c>
      <c r="AQ2042" s="131" t="s">
        <v>81</v>
      </c>
      <c r="AU2042" s="317"/>
      <c r="AV2042" s="390"/>
      <c r="AW2042" s="153">
        <f t="shared" ca="1" si="37"/>
        <v>15</v>
      </c>
    </row>
    <row r="2043" spans="1:49" ht="45" customHeight="1" outlineLevel="1" x14ac:dyDescent="0.2">
      <c r="A2043" s="245">
        <v>44600</v>
      </c>
      <c r="B2043" s="183" t="s">
        <v>55</v>
      </c>
      <c r="C2043" s="136" t="s">
        <v>5733</v>
      </c>
      <c r="D2043" s="131" t="s">
        <v>5734</v>
      </c>
      <c r="E2043" s="175" t="s">
        <v>56</v>
      </c>
      <c r="F2043" s="153" t="s">
        <v>148</v>
      </c>
      <c r="G2043" s="131" t="s">
        <v>5735</v>
      </c>
      <c r="H2043" s="175" t="s">
        <v>65</v>
      </c>
      <c r="I2043" s="183" t="s">
        <v>5736</v>
      </c>
      <c r="J2043" s="173">
        <v>1</v>
      </c>
      <c r="K2043" s="133" t="s">
        <v>61</v>
      </c>
      <c r="L2043" s="339">
        <v>1</v>
      </c>
      <c r="M2043" s="183">
        <v>1628</v>
      </c>
      <c r="N2043" s="153">
        <v>2011</v>
      </c>
      <c r="P2043" s="163"/>
      <c r="R2043" s="153">
        <v>2010</v>
      </c>
      <c r="S2043" s="183" t="s">
        <v>62</v>
      </c>
      <c r="T2043" s="184"/>
      <c r="U2043" s="189"/>
      <c r="V2043" s="125"/>
      <c r="W2043" s="352" t="s">
        <v>8076</v>
      </c>
      <c r="X2043" s="216" t="s">
        <v>64</v>
      </c>
      <c r="Y2043" s="216" t="s">
        <v>65</v>
      </c>
      <c r="Z2043" s="129"/>
      <c r="AC2043" s="172" t="s">
        <v>215</v>
      </c>
      <c r="AE2043" s="173">
        <v>2021</v>
      </c>
      <c r="AF2043" s="173">
        <v>95</v>
      </c>
      <c r="AG2043" s="173">
        <v>2022</v>
      </c>
      <c r="AH2043" s="173">
        <v>20</v>
      </c>
      <c r="AI2043" s="173"/>
      <c r="AJ2043" s="189"/>
      <c r="AK2043" s="173"/>
      <c r="AL2043" s="317"/>
      <c r="AQ2043" s="131"/>
      <c r="AU2043" s="317"/>
      <c r="AV2043" s="390"/>
      <c r="AW2043" s="153">
        <f t="shared" ca="1" si="37"/>
        <v>15</v>
      </c>
    </row>
    <row r="2044" spans="1:49" ht="45" customHeight="1" outlineLevel="1" x14ac:dyDescent="0.2">
      <c r="A2044" s="245"/>
      <c r="B2044" s="183" t="s">
        <v>55</v>
      </c>
      <c r="C2044" s="136" t="s">
        <v>5737</v>
      </c>
      <c r="D2044" s="131" t="s">
        <v>5734</v>
      </c>
      <c r="E2044" s="175" t="s">
        <v>56</v>
      </c>
      <c r="F2044" s="153" t="s">
        <v>148</v>
      </c>
      <c r="G2044" s="131" t="s">
        <v>5735</v>
      </c>
      <c r="H2044" s="175" t="s">
        <v>65</v>
      </c>
      <c r="I2044" s="183" t="s">
        <v>5738</v>
      </c>
      <c r="J2044" s="173">
        <v>1</v>
      </c>
      <c r="L2044" s="339">
        <v>0</v>
      </c>
      <c r="M2044" s="183">
        <v>1628</v>
      </c>
      <c r="N2044" s="153">
        <v>2011</v>
      </c>
      <c r="P2044" s="163"/>
      <c r="R2044" s="153">
        <v>2010</v>
      </c>
      <c r="S2044" s="183" t="s">
        <v>243</v>
      </c>
      <c r="T2044" s="184"/>
      <c r="U2044" s="189"/>
      <c r="V2044" s="125"/>
      <c r="W2044" s="255" t="s">
        <v>70</v>
      </c>
      <c r="X2044" s="216" t="s">
        <v>64</v>
      </c>
      <c r="Y2044" s="216" t="s">
        <v>65</v>
      </c>
      <c r="Z2044" s="129"/>
      <c r="AI2044" s="173"/>
      <c r="AJ2044" s="189"/>
      <c r="AK2044" s="173"/>
      <c r="AL2044" s="317"/>
      <c r="AQ2044" s="131"/>
      <c r="AU2044" s="317"/>
      <c r="AV2044" s="390"/>
      <c r="AW2044" s="153">
        <f t="shared" ca="1" si="37"/>
        <v>15</v>
      </c>
    </row>
    <row r="2045" spans="1:49" ht="45" customHeight="1" outlineLevel="1" x14ac:dyDescent="0.2">
      <c r="A2045" s="245"/>
      <c r="B2045" s="183" t="s">
        <v>198</v>
      </c>
      <c r="C2045" s="136" t="s">
        <v>5740</v>
      </c>
      <c r="D2045" s="131" t="s">
        <v>5741</v>
      </c>
      <c r="E2045" s="175" t="s">
        <v>1055</v>
      </c>
      <c r="F2045" s="153" t="s">
        <v>1056</v>
      </c>
      <c r="G2045" s="131" t="s">
        <v>5742</v>
      </c>
      <c r="H2045" s="175" t="s">
        <v>3615</v>
      </c>
      <c r="I2045" s="183" t="s">
        <v>5743</v>
      </c>
      <c r="J2045" s="173">
        <v>1</v>
      </c>
      <c r="L2045" s="339">
        <v>1</v>
      </c>
      <c r="M2045" s="183">
        <v>1629</v>
      </c>
      <c r="N2045" s="153">
        <v>2011</v>
      </c>
      <c r="P2045" s="163"/>
      <c r="R2045" s="153">
        <v>2010</v>
      </c>
      <c r="S2045" s="183" t="s">
        <v>288</v>
      </c>
      <c r="T2045" s="184"/>
      <c r="U2045" s="189"/>
      <c r="V2045" s="125"/>
      <c r="W2045" s="255" t="s">
        <v>70</v>
      </c>
      <c r="X2045" s="216" t="s">
        <v>64</v>
      </c>
      <c r="Y2045" s="216" t="s">
        <v>76</v>
      </c>
      <c r="Z2045" s="129" t="s">
        <v>66</v>
      </c>
      <c r="AI2045" s="173"/>
      <c r="AJ2045" s="189"/>
      <c r="AK2045" s="173"/>
      <c r="AL2045" s="317"/>
      <c r="AQ2045" s="131"/>
      <c r="AU2045" s="317"/>
      <c r="AV2045" s="390"/>
      <c r="AW2045" s="153">
        <f t="shared" ca="1" si="37"/>
        <v>15</v>
      </c>
    </row>
    <row r="2046" spans="1:49" ht="45" customHeight="1" outlineLevel="1" x14ac:dyDescent="0.2">
      <c r="A2046" s="245"/>
      <c r="B2046" s="183" t="s">
        <v>55</v>
      </c>
      <c r="C2046" s="136" t="s">
        <v>5744</v>
      </c>
      <c r="D2046" s="131" t="s">
        <v>5745</v>
      </c>
      <c r="E2046" s="175" t="s">
        <v>71</v>
      </c>
      <c r="F2046" s="153" t="s">
        <v>1456</v>
      </c>
      <c r="G2046" s="131" t="s">
        <v>2351</v>
      </c>
      <c r="H2046" s="175" t="s">
        <v>379</v>
      </c>
      <c r="I2046" s="183" t="s">
        <v>5746</v>
      </c>
      <c r="J2046" s="173">
        <v>1</v>
      </c>
      <c r="L2046" s="339">
        <v>1</v>
      </c>
      <c r="M2046" s="183">
        <v>1630</v>
      </c>
      <c r="N2046" s="153">
        <v>2011</v>
      </c>
      <c r="P2046" s="163"/>
      <c r="R2046" s="153">
        <v>2010</v>
      </c>
      <c r="S2046" s="183" t="s">
        <v>243</v>
      </c>
      <c r="T2046" s="184"/>
      <c r="U2046" s="189"/>
      <c r="V2046" s="125"/>
      <c r="W2046" s="352" t="s">
        <v>70</v>
      </c>
      <c r="X2046" s="216" t="s">
        <v>99</v>
      </c>
      <c r="Y2046" s="216" t="s">
        <v>382</v>
      </c>
      <c r="Z2046" s="129"/>
      <c r="AI2046" s="173"/>
      <c r="AJ2046" s="216">
        <v>42453</v>
      </c>
      <c r="AK2046" s="173">
        <v>2010</v>
      </c>
      <c r="AL2046" s="317"/>
      <c r="AQ2046" s="131"/>
      <c r="AU2046" s="317"/>
      <c r="AV2046" s="390"/>
      <c r="AW2046" s="153">
        <f t="shared" ca="1" si="37"/>
        <v>15</v>
      </c>
    </row>
    <row r="2047" spans="1:49" ht="45" customHeight="1" outlineLevel="1" x14ac:dyDescent="0.2">
      <c r="A2047" s="245"/>
      <c r="B2047" s="183" t="s">
        <v>55</v>
      </c>
      <c r="C2047" s="136" t="s">
        <v>5747</v>
      </c>
      <c r="D2047" s="131" t="s">
        <v>5748</v>
      </c>
      <c r="E2047" s="175" t="s">
        <v>71</v>
      </c>
      <c r="F2047" s="153" t="s">
        <v>91</v>
      </c>
      <c r="G2047" s="131" t="s">
        <v>5749</v>
      </c>
      <c r="H2047" s="175" t="s">
        <v>65</v>
      </c>
      <c r="I2047" s="183" t="s">
        <v>5750</v>
      </c>
      <c r="J2047" s="173">
        <v>1</v>
      </c>
      <c r="L2047" s="339">
        <v>1</v>
      </c>
      <c r="M2047" s="183">
        <v>1631</v>
      </c>
      <c r="N2047" s="153">
        <v>2011</v>
      </c>
      <c r="P2047" s="163"/>
      <c r="R2047" s="153">
        <v>2010</v>
      </c>
      <c r="S2047" s="183" t="s">
        <v>243</v>
      </c>
      <c r="T2047" s="184"/>
      <c r="U2047" s="189"/>
      <c r="V2047" s="125"/>
      <c r="W2047" s="352" t="s">
        <v>70</v>
      </c>
      <c r="X2047" s="216" t="s">
        <v>64</v>
      </c>
      <c r="Y2047" s="216" t="s">
        <v>65</v>
      </c>
      <c r="Z2047" s="129"/>
      <c r="AI2047" s="173"/>
      <c r="AJ2047" s="216">
        <v>40826</v>
      </c>
      <c r="AK2047" s="173">
        <v>2010</v>
      </c>
      <c r="AL2047" s="317"/>
      <c r="AQ2047" s="131"/>
      <c r="AU2047" s="317"/>
      <c r="AV2047" s="390"/>
      <c r="AW2047" s="153">
        <f t="shared" ca="1" si="37"/>
        <v>15</v>
      </c>
    </row>
    <row r="2048" spans="1:49" ht="45" customHeight="1" outlineLevel="1" x14ac:dyDescent="0.2">
      <c r="A2048" s="245"/>
      <c r="B2048" s="183" t="s">
        <v>55</v>
      </c>
      <c r="C2048" s="136" t="s">
        <v>5751</v>
      </c>
      <c r="D2048" s="131" t="s">
        <v>5752</v>
      </c>
      <c r="E2048" s="175" t="s">
        <v>91</v>
      </c>
      <c r="F2048" s="153" t="s">
        <v>92</v>
      </c>
      <c r="G2048" s="131" t="s">
        <v>5753</v>
      </c>
      <c r="H2048" s="175" t="s">
        <v>292</v>
      </c>
      <c r="I2048" s="183" t="s">
        <v>5754</v>
      </c>
      <c r="J2048" s="173">
        <v>1</v>
      </c>
      <c r="L2048" s="339">
        <v>1</v>
      </c>
      <c r="M2048" s="183">
        <v>1632</v>
      </c>
      <c r="N2048" s="153">
        <v>2011</v>
      </c>
      <c r="P2048" s="163"/>
      <c r="R2048" s="153">
        <v>2010</v>
      </c>
      <c r="S2048" s="183" t="s">
        <v>243</v>
      </c>
      <c r="T2048" s="184" t="s">
        <v>982</v>
      </c>
      <c r="V2048" s="125"/>
      <c r="W2048" s="352" t="s">
        <v>70</v>
      </c>
      <c r="X2048" s="216" t="s">
        <v>64</v>
      </c>
      <c r="Y2048" s="216" t="s">
        <v>292</v>
      </c>
      <c r="Z2048" s="129"/>
      <c r="AI2048" s="173"/>
      <c r="AJ2048" s="216">
        <v>44916</v>
      </c>
      <c r="AK2048" s="173">
        <v>2020</v>
      </c>
      <c r="AL2048" s="317"/>
      <c r="AQ2048" s="131"/>
      <c r="AU2048" s="317"/>
      <c r="AV2048" s="390"/>
      <c r="AW2048" s="153">
        <f t="shared" ca="1" si="37"/>
        <v>15</v>
      </c>
    </row>
    <row r="2049" spans="1:49" ht="45" customHeight="1" outlineLevel="1" x14ac:dyDescent="0.2">
      <c r="A2049" s="245">
        <v>43621</v>
      </c>
      <c r="B2049" s="183" t="s">
        <v>978</v>
      </c>
      <c r="C2049" s="136" t="s">
        <v>5755</v>
      </c>
      <c r="D2049" s="131" t="s">
        <v>5756</v>
      </c>
      <c r="E2049" s="175" t="s">
        <v>91</v>
      </c>
      <c r="F2049" s="153" t="s">
        <v>92</v>
      </c>
      <c r="G2049" s="131" t="s">
        <v>93</v>
      </c>
      <c r="H2049" s="175" t="s">
        <v>65</v>
      </c>
      <c r="I2049" s="183" t="s">
        <v>7988</v>
      </c>
      <c r="J2049" s="173">
        <v>1</v>
      </c>
      <c r="L2049" s="339">
        <v>1</v>
      </c>
      <c r="M2049" s="183">
        <v>1633</v>
      </c>
      <c r="N2049" s="153">
        <v>2011</v>
      </c>
      <c r="P2049" s="163"/>
      <c r="R2049" s="153">
        <v>2010</v>
      </c>
      <c r="S2049" s="183" t="s">
        <v>288</v>
      </c>
      <c r="T2049" s="184" t="s">
        <v>982</v>
      </c>
      <c r="U2049" s="189"/>
      <c r="V2049" s="125"/>
      <c r="W2049" s="255" t="s">
        <v>70</v>
      </c>
      <c r="X2049" s="216" t="s">
        <v>64</v>
      </c>
      <c r="Y2049" s="216" t="s">
        <v>65</v>
      </c>
      <c r="Z2049" s="129"/>
      <c r="AI2049" s="173"/>
      <c r="AJ2049" s="189"/>
      <c r="AK2049" s="173"/>
      <c r="AL2049" s="317"/>
      <c r="AQ2049" s="131"/>
      <c r="AV2049" s="390"/>
      <c r="AW2049" s="153">
        <f t="shared" ca="1" si="37"/>
        <v>15</v>
      </c>
    </row>
    <row r="2050" spans="1:49" ht="45" customHeight="1" outlineLevel="1" x14ac:dyDescent="0.2">
      <c r="A2050" s="245">
        <v>45094</v>
      </c>
      <c r="B2050" s="183" t="s">
        <v>978</v>
      </c>
      <c r="C2050" s="136" t="s">
        <v>5757</v>
      </c>
      <c r="D2050" s="131" t="s">
        <v>5758</v>
      </c>
      <c r="E2050" s="175" t="s">
        <v>91</v>
      </c>
      <c r="F2050" s="153" t="s">
        <v>92</v>
      </c>
      <c r="G2050" s="131" t="s">
        <v>93</v>
      </c>
      <c r="H2050" s="175" t="s">
        <v>65</v>
      </c>
      <c r="I2050" s="183" t="s">
        <v>7989</v>
      </c>
      <c r="J2050" s="173">
        <v>1</v>
      </c>
      <c r="L2050" s="339">
        <v>1</v>
      </c>
      <c r="M2050" s="183">
        <v>1634</v>
      </c>
      <c r="N2050" s="153">
        <v>2011</v>
      </c>
      <c r="P2050" s="163"/>
      <c r="R2050" s="153">
        <v>2010</v>
      </c>
      <c r="S2050" s="183" t="s">
        <v>288</v>
      </c>
      <c r="T2050" s="184" t="s">
        <v>982</v>
      </c>
      <c r="U2050" s="189"/>
      <c r="V2050" s="125"/>
      <c r="W2050" s="255" t="s">
        <v>70</v>
      </c>
      <c r="X2050" s="216" t="s">
        <v>64</v>
      </c>
      <c r="Y2050" s="216" t="s">
        <v>65</v>
      </c>
      <c r="Z2050" s="129"/>
      <c r="AI2050" s="173"/>
      <c r="AJ2050" s="189"/>
      <c r="AK2050" s="173"/>
      <c r="AL2050" s="317"/>
      <c r="AQ2050" s="131"/>
      <c r="AV2050" s="390"/>
      <c r="AW2050" s="153">
        <f t="shared" ca="1" si="37"/>
        <v>15</v>
      </c>
    </row>
    <row r="2051" spans="1:49" ht="45" customHeight="1" x14ac:dyDescent="0.2">
      <c r="A2051" s="245"/>
      <c r="B2051" s="183" t="s">
        <v>198</v>
      </c>
      <c r="C2051" s="136" t="s">
        <v>5759</v>
      </c>
      <c r="D2051" s="166" t="s">
        <v>5760</v>
      </c>
      <c r="E2051" s="175" t="s">
        <v>56</v>
      </c>
      <c r="F2051" s="153" t="s">
        <v>148</v>
      </c>
      <c r="G2051" s="131" t="s">
        <v>3696</v>
      </c>
      <c r="H2051" s="175" t="s">
        <v>76</v>
      </c>
      <c r="I2051" s="185" t="s">
        <v>5761</v>
      </c>
      <c r="J2051" s="173">
        <v>1</v>
      </c>
      <c r="L2051" s="339">
        <v>1</v>
      </c>
      <c r="M2051" s="183">
        <v>1635</v>
      </c>
      <c r="N2051" s="153">
        <v>2011</v>
      </c>
      <c r="P2051" s="163"/>
      <c r="R2051" s="153">
        <v>2010</v>
      </c>
      <c r="S2051" s="183" t="s">
        <v>288</v>
      </c>
      <c r="T2051" s="184"/>
      <c r="U2051" s="189"/>
      <c r="V2051" s="125"/>
      <c r="W2051" s="255" t="s">
        <v>70</v>
      </c>
      <c r="X2051" s="216" t="s">
        <v>64</v>
      </c>
      <c r="Y2051" s="216" t="s">
        <v>76</v>
      </c>
      <c r="Z2051" s="129"/>
      <c r="AI2051" s="173"/>
      <c r="AJ2051" s="189"/>
      <c r="AK2051" s="173"/>
      <c r="AL2051" s="377"/>
      <c r="AQ2051" s="131"/>
      <c r="AU2051" s="317"/>
      <c r="AV2051" s="390"/>
      <c r="AW2051" s="153">
        <f t="shared" ca="1" si="37"/>
        <v>15</v>
      </c>
    </row>
    <row r="2052" spans="1:49" ht="45" customHeight="1" x14ac:dyDescent="0.2">
      <c r="A2052" s="245"/>
      <c r="B2052" s="183" t="s">
        <v>55</v>
      </c>
      <c r="C2052" s="136" t="s">
        <v>5762</v>
      </c>
      <c r="D2052" s="131" t="s">
        <v>5763</v>
      </c>
      <c r="E2052" s="175" t="s">
        <v>91</v>
      </c>
      <c r="F2052" s="153" t="s">
        <v>92</v>
      </c>
      <c r="G2052" s="131" t="s">
        <v>93</v>
      </c>
      <c r="H2052" s="175" t="s">
        <v>65</v>
      </c>
      <c r="I2052" s="183" t="s">
        <v>5764</v>
      </c>
      <c r="J2052" s="173">
        <v>1</v>
      </c>
      <c r="L2052" s="339">
        <v>1</v>
      </c>
      <c r="M2052" s="183">
        <v>1636</v>
      </c>
      <c r="N2052" s="153">
        <v>2011</v>
      </c>
      <c r="P2052" s="163"/>
      <c r="R2052" s="153">
        <v>2010</v>
      </c>
      <c r="S2052" s="183" t="s">
        <v>243</v>
      </c>
      <c r="T2052" s="184"/>
      <c r="U2052" s="189"/>
      <c r="V2052" s="125"/>
      <c r="W2052" s="352" t="s">
        <v>70</v>
      </c>
      <c r="X2052" s="216" t="s">
        <v>64</v>
      </c>
      <c r="Y2052" s="216" t="s">
        <v>65</v>
      </c>
      <c r="Z2052" s="129"/>
      <c r="AI2052" s="173"/>
      <c r="AJ2052" s="237">
        <v>40905</v>
      </c>
      <c r="AK2052" s="173">
        <v>2010</v>
      </c>
      <c r="AL2052" s="317"/>
      <c r="AQ2052" s="131"/>
      <c r="AV2052" s="390"/>
      <c r="AW2052" s="153">
        <f t="shared" ca="1" si="37"/>
        <v>15</v>
      </c>
    </row>
    <row r="2053" spans="1:49" ht="45" customHeight="1" outlineLevel="1" x14ac:dyDescent="0.2">
      <c r="A2053" s="245"/>
      <c r="B2053" s="183" t="s">
        <v>55</v>
      </c>
      <c r="C2053" s="136" t="s">
        <v>5762</v>
      </c>
      <c r="D2053" s="131" t="s">
        <v>5765</v>
      </c>
      <c r="E2053" s="175" t="s">
        <v>91</v>
      </c>
      <c r="F2053" s="153" t="s">
        <v>92</v>
      </c>
      <c r="G2053" s="131" t="s">
        <v>5766</v>
      </c>
      <c r="H2053" s="175" t="s">
        <v>379</v>
      </c>
      <c r="I2053" s="183" t="s">
        <v>5767</v>
      </c>
      <c r="J2053" s="173">
        <v>1</v>
      </c>
      <c r="L2053" s="339">
        <v>1</v>
      </c>
      <c r="M2053" s="183">
        <v>1637</v>
      </c>
      <c r="N2053" s="153">
        <v>2011</v>
      </c>
      <c r="P2053" s="163"/>
      <c r="R2053" s="153">
        <v>2010</v>
      </c>
      <c r="S2053" s="183" t="s">
        <v>243</v>
      </c>
      <c r="T2053" s="184"/>
      <c r="U2053" s="189"/>
      <c r="V2053" s="125"/>
      <c r="W2053" s="352" t="s">
        <v>70</v>
      </c>
      <c r="X2053" s="216" t="s">
        <v>99</v>
      </c>
      <c r="Y2053" s="216" t="s">
        <v>382</v>
      </c>
      <c r="Z2053" s="129"/>
      <c r="AI2053" s="173"/>
      <c r="AJ2053" s="237">
        <v>40905</v>
      </c>
      <c r="AK2053" s="173">
        <v>2010</v>
      </c>
      <c r="AL2053" s="317"/>
      <c r="AQ2053" s="131"/>
      <c r="AU2053" s="317"/>
      <c r="AV2053" s="390"/>
      <c r="AW2053" s="153">
        <f t="shared" ca="1" si="37"/>
        <v>15</v>
      </c>
    </row>
    <row r="2054" spans="1:49" ht="45" customHeight="1" outlineLevel="1" x14ac:dyDescent="0.2">
      <c r="A2054" s="245"/>
      <c r="B2054" s="183" t="s">
        <v>55</v>
      </c>
      <c r="C2054" s="136" t="s">
        <v>4394</v>
      </c>
      <c r="D2054" s="131" t="s">
        <v>5768</v>
      </c>
      <c r="E2054" s="175" t="s">
        <v>91</v>
      </c>
      <c r="F2054" s="153" t="s">
        <v>92</v>
      </c>
      <c r="G2054" s="131" t="s">
        <v>93</v>
      </c>
      <c r="H2054" s="175" t="s">
        <v>65</v>
      </c>
      <c r="I2054" s="183" t="s">
        <v>5769</v>
      </c>
      <c r="J2054" s="173">
        <v>1</v>
      </c>
      <c r="L2054" s="339">
        <v>1</v>
      </c>
      <c r="M2054" s="183">
        <v>1638</v>
      </c>
      <c r="N2054" s="153">
        <v>2011</v>
      </c>
      <c r="P2054" s="163"/>
      <c r="R2054" s="153">
        <v>2010</v>
      </c>
      <c r="S2054" s="183" t="s">
        <v>243</v>
      </c>
      <c r="T2054" s="184"/>
      <c r="U2054" s="189"/>
      <c r="V2054" s="125"/>
      <c r="W2054" s="352" t="s">
        <v>70</v>
      </c>
      <c r="X2054" s="216" t="s">
        <v>64</v>
      </c>
      <c r="Y2054" s="216" t="s">
        <v>65</v>
      </c>
      <c r="Z2054" s="129"/>
      <c r="AI2054" s="173"/>
      <c r="AJ2054" s="237">
        <v>40905</v>
      </c>
      <c r="AK2054" s="173">
        <v>2010</v>
      </c>
      <c r="AL2054" s="317"/>
      <c r="AQ2054" s="131"/>
      <c r="AV2054" s="390"/>
      <c r="AW2054" s="153">
        <f t="shared" ca="1" si="37"/>
        <v>15</v>
      </c>
    </row>
    <row r="2055" spans="1:49" ht="45" customHeight="1" outlineLevel="1" x14ac:dyDescent="0.2">
      <c r="A2055" s="245"/>
      <c r="B2055" s="183" t="s">
        <v>55</v>
      </c>
      <c r="C2055" s="136" t="s">
        <v>5762</v>
      </c>
      <c r="D2055" s="131" t="s">
        <v>5770</v>
      </c>
      <c r="E2055" s="175" t="s">
        <v>91</v>
      </c>
      <c r="F2055" s="153" t="s">
        <v>92</v>
      </c>
      <c r="G2055" s="131" t="s">
        <v>93</v>
      </c>
      <c r="H2055" s="175" t="s">
        <v>65</v>
      </c>
      <c r="I2055" s="203" t="s">
        <v>5771</v>
      </c>
      <c r="J2055" s="173">
        <v>1</v>
      </c>
      <c r="L2055" s="339">
        <v>1</v>
      </c>
      <c r="M2055" s="183">
        <v>1639</v>
      </c>
      <c r="N2055" s="153">
        <v>2011</v>
      </c>
      <c r="P2055" s="163"/>
      <c r="R2055" s="153">
        <v>2010</v>
      </c>
      <c r="S2055" s="183" t="s">
        <v>243</v>
      </c>
      <c r="T2055" s="184"/>
      <c r="U2055" s="189"/>
      <c r="V2055" s="125"/>
      <c r="W2055" s="352" t="s">
        <v>70</v>
      </c>
      <c r="X2055" s="216" t="s">
        <v>64</v>
      </c>
      <c r="Y2055" s="216" t="s">
        <v>65</v>
      </c>
      <c r="Z2055" s="129"/>
      <c r="AI2055" s="173"/>
      <c r="AJ2055" s="237">
        <v>40905</v>
      </c>
      <c r="AK2055" s="173">
        <v>2010</v>
      </c>
      <c r="AL2055" s="317"/>
      <c r="AQ2055" s="131"/>
      <c r="AV2055" s="390"/>
      <c r="AW2055" s="153">
        <f t="shared" ca="1" si="37"/>
        <v>15</v>
      </c>
    </row>
    <row r="2056" spans="1:49" ht="45" customHeight="1" outlineLevel="1" x14ac:dyDescent="0.2">
      <c r="A2056" s="245"/>
      <c r="B2056" s="183" t="s">
        <v>55</v>
      </c>
      <c r="C2056" s="136" t="s">
        <v>5762</v>
      </c>
      <c r="D2056" s="131" t="s">
        <v>5772</v>
      </c>
      <c r="E2056" s="175" t="s">
        <v>91</v>
      </c>
      <c r="F2056" s="153" t="s">
        <v>92</v>
      </c>
      <c r="G2056" s="131" t="s">
        <v>93</v>
      </c>
      <c r="H2056" s="175" t="s">
        <v>65</v>
      </c>
      <c r="I2056" s="183" t="s">
        <v>5773</v>
      </c>
      <c r="J2056" s="173">
        <v>1</v>
      </c>
      <c r="L2056" s="339">
        <v>1</v>
      </c>
      <c r="M2056" s="183">
        <v>1640</v>
      </c>
      <c r="N2056" s="153">
        <v>2011</v>
      </c>
      <c r="P2056" s="163"/>
      <c r="R2056" s="153">
        <v>2010</v>
      </c>
      <c r="S2056" s="183" t="s">
        <v>243</v>
      </c>
      <c r="T2056" s="184"/>
      <c r="U2056" s="189"/>
      <c r="V2056" s="125"/>
      <c r="W2056" s="352" t="s">
        <v>70</v>
      </c>
      <c r="X2056" s="216" t="s">
        <v>64</v>
      </c>
      <c r="Y2056" s="216" t="s">
        <v>65</v>
      </c>
      <c r="Z2056" s="129"/>
      <c r="AI2056" s="173"/>
      <c r="AJ2056" s="237">
        <v>40905</v>
      </c>
      <c r="AK2056" s="173">
        <v>2010</v>
      </c>
      <c r="AL2056" s="317"/>
      <c r="AQ2056" s="131"/>
      <c r="AV2056" s="390"/>
      <c r="AW2056" s="153">
        <f t="shared" ca="1" si="37"/>
        <v>15</v>
      </c>
    </row>
    <row r="2057" spans="1:49" ht="45" customHeight="1" outlineLevel="1" x14ac:dyDescent="0.2">
      <c r="A2057" s="245"/>
      <c r="B2057" s="183" t="s">
        <v>55</v>
      </c>
      <c r="C2057" s="136" t="s">
        <v>3042</v>
      </c>
      <c r="D2057" s="131" t="s">
        <v>5774</v>
      </c>
      <c r="E2057" s="175" t="s">
        <v>688</v>
      </c>
      <c r="F2057" s="153" t="s">
        <v>1566</v>
      </c>
      <c r="G2057" s="131" t="s">
        <v>1567</v>
      </c>
      <c r="H2057" s="175" t="s">
        <v>292</v>
      </c>
      <c r="I2057" s="203" t="s">
        <v>5775</v>
      </c>
      <c r="J2057" s="173">
        <v>1</v>
      </c>
      <c r="L2057" s="339">
        <v>1</v>
      </c>
      <c r="M2057" s="183">
        <v>1641</v>
      </c>
      <c r="N2057" s="153">
        <v>2011</v>
      </c>
      <c r="P2057" s="163"/>
      <c r="R2057" s="153">
        <v>2010</v>
      </c>
      <c r="S2057" s="183" t="s">
        <v>243</v>
      </c>
      <c r="T2057" s="184"/>
      <c r="U2057" s="189"/>
      <c r="V2057" s="125"/>
      <c r="W2057" s="352" t="s">
        <v>70</v>
      </c>
      <c r="X2057" s="216" t="s">
        <v>64</v>
      </c>
      <c r="Y2057" s="216" t="s">
        <v>292</v>
      </c>
      <c r="Z2057" s="129"/>
      <c r="AI2057" s="173"/>
      <c r="AJ2057" s="237">
        <v>41877</v>
      </c>
      <c r="AK2057" s="173">
        <v>2010</v>
      </c>
      <c r="AL2057" s="317"/>
      <c r="AQ2057" s="131"/>
      <c r="AU2057" s="317"/>
      <c r="AV2057" s="390"/>
      <c r="AW2057" s="153">
        <f t="shared" ca="1" si="37"/>
        <v>15</v>
      </c>
    </row>
    <row r="2058" spans="1:49" ht="45" customHeight="1" outlineLevel="1" x14ac:dyDescent="0.2">
      <c r="A2058" s="245"/>
      <c r="B2058" s="183" t="s">
        <v>55</v>
      </c>
      <c r="D2058" s="131" t="s">
        <v>5776</v>
      </c>
      <c r="E2058" s="175" t="s">
        <v>91</v>
      </c>
      <c r="F2058" s="153" t="s">
        <v>698</v>
      </c>
      <c r="G2058" s="131" t="s">
        <v>699</v>
      </c>
      <c r="H2058" s="175" t="s">
        <v>96</v>
      </c>
      <c r="I2058" s="183" t="s">
        <v>5777</v>
      </c>
      <c r="J2058" s="173">
        <v>1</v>
      </c>
      <c r="K2058" s="326" t="s">
        <v>61</v>
      </c>
      <c r="L2058" s="339">
        <v>1</v>
      </c>
      <c r="M2058" s="183">
        <v>1642</v>
      </c>
      <c r="N2058" s="153">
        <v>2011</v>
      </c>
      <c r="P2058" s="163"/>
      <c r="R2058" s="153">
        <v>2010</v>
      </c>
      <c r="S2058" s="183" t="s">
        <v>62</v>
      </c>
      <c r="T2058" s="184"/>
      <c r="U2058" s="189"/>
      <c r="V2058" s="125"/>
      <c r="W2058" s="352" t="s">
        <v>5778</v>
      </c>
      <c r="X2058" s="216" t="s">
        <v>99</v>
      </c>
      <c r="Y2058" s="216" t="s">
        <v>221</v>
      </c>
      <c r="Z2058" s="129"/>
      <c r="AA2058" s="214"/>
      <c r="AB2058" s="215"/>
      <c r="AC2058" s="215">
        <v>44118</v>
      </c>
      <c r="AD2058" s="216"/>
      <c r="AE2058" s="173">
        <v>2018</v>
      </c>
      <c r="AI2058" s="173"/>
      <c r="AJ2058" s="189"/>
      <c r="AK2058" s="173"/>
      <c r="AL2058" s="366" t="s">
        <v>5779</v>
      </c>
      <c r="AM2058" s="175" t="s">
        <v>67</v>
      </c>
      <c r="AO2058" s="153" t="s">
        <v>67</v>
      </c>
      <c r="AQ2058" s="131"/>
      <c r="AU2058" s="317"/>
      <c r="AV2058" s="390"/>
      <c r="AW2058" s="153">
        <f t="shared" ca="1" si="37"/>
        <v>15</v>
      </c>
    </row>
    <row r="2059" spans="1:49" ht="45" customHeight="1" outlineLevel="1" x14ac:dyDescent="0.2">
      <c r="A2059" s="245">
        <v>42940</v>
      </c>
      <c r="B2059" s="183" t="s">
        <v>198</v>
      </c>
      <c r="C2059" s="136" t="s">
        <v>5780</v>
      </c>
      <c r="D2059" s="166" t="s">
        <v>5781</v>
      </c>
      <c r="E2059" s="253" t="s">
        <v>91</v>
      </c>
      <c r="F2059" s="157" t="s">
        <v>92</v>
      </c>
      <c r="G2059" s="156" t="s">
        <v>93</v>
      </c>
      <c r="H2059" s="253" t="s">
        <v>76</v>
      </c>
      <c r="I2059" s="185" t="s">
        <v>5782</v>
      </c>
      <c r="J2059" s="173">
        <v>1</v>
      </c>
      <c r="K2059" s="326" t="s">
        <v>1717</v>
      </c>
      <c r="L2059" s="339">
        <v>1</v>
      </c>
      <c r="M2059" s="183">
        <v>1643</v>
      </c>
      <c r="N2059" s="153">
        <v>2012</v>
      </c>
      <c r="P2059" s="163"/>
      <c r="R2059" s="153">
        <v>2010</v>
      </c>
      <c r="S2059" s="183" t="s">
        <v>1718</v>
      </c>
      <c r="T2059" s="184" t="s">
        <v>982</v>
      </c>
      <c r="U2059" s="189"/>
      <c r="V2059" s="422">
        <v>41892</v>
      </c>
      <c r="W2059" s="318" t="s">
        <v>5783</v>
      </c>
      <c r="X2059" s="283" t="s">
        <v>64</v>
      </c>
      <c r="Y2059" s="283" t="s">
        <v>76</v>
      </c>
      <c r="Z2059" s="351"/>
      <c r="AA2059" s="214"/>
      <c r="AB2059" s="215"/>
      <c r="AC2059" s="215"/>
      <c r="AD2059" s="216"/>
      <c r="AI2059" s="173"/>
      <c r="AJ2059" s="189"/>
      <c r="AK2059" s="173"/>
      <c r="AL2059" s="368" t="s">
        <v>5784</v>
      </c>
      <c r="AQ2059" s="131"/>
      <c r="AV2059" s="390"/>
      <c r="AW2059" s="153">
        <f t="shared" ca="1" si="37"/>
        <v>14</v>
      </c>
    </row>
    <row r="2060" spans="1:49" ht="45" customHeight="1" outlineLevel="1" x14ac:dyDescent="0.2">
      <c r="A2060" s="245"/>
      <c r="B2060" s="183" t="s">
        <v>55</v>
      </c>
      <c r="C2060" s="136" t="s">
        <v>5785</v>
      </c>
      <c r="D2060" s="131" t="s">
        <v>5786</v>
      </c>
      <c r="E2060" s="175" t="s">
        <v>91</v>
      </c>
      <c r="F2060" s="153" t="s">
        <v>92</v>
      </c>
      <c r="G2060" s="131" t="s">
        <v>93</v>
      </c>
      <c r="H2060" s="175" t="s">
        <v>65</v>
      </c>
      <c r="I2060" s="183" t="s">
        <v>5787</v>
      </c>
      <c r="J2060" s="173">
        <v>1</v>
      </c>
      <c r="L2060" s="339">
        <v>1</v>
      </c>
      <c r="M2060" s="183">
        <v>1644</v>
      </c>
      <c r="N2060" s="153">
        <v>2011</v>
      </c>
      <c r="P2060" s="163"/>
      <c r="R2060" s="153">
        <v>2010</v>
      </c>
      <c r="S2060" s="183" t="s">
        <v>243</v>
      </c>
      <c r="T2060" s="184"/>
      <c r="U2060" s="189"/>
      <c r="V2060" s="125"/>
      <c r="W2060" s="352" t="s">
        <v>70</v>
      </c>
      <c r="X2060" s="216" t="s">
        <v>64</v>
      </c>
      <c r="Y2060" s="216" t="s">
        <v>65</v>
      </c>
      <c r="Z2060" s="129"/>
      <c r="AI2060" s="173"/>
      <c r="AJ2060" s="237">
        <v>41123</v>
      </c>
      <c r="AK2060" s="173">
        <v>2010</v>
      </c>
      <c r="AL2060" s="377"/>
      <c r="AQ2060" s="131"/>
      <c r="AV2060" s="390"/>
      <c r="AW2060" s="153">
        <f t="shared" ca="1" si="37"/>
        <v>15</v>
      </c>
    </row>
    <row r="2061" spans="1:49" ht="45" customHeight="1" outlineLevel="1" x14ac:dyDescent="0.2">
      <c r="A2061" s="245"/>
      <c r="B2061" s="183" t="s">
        <v>55</v>
      </c>
      <c r="C2061" s="136" t="s">
        <v>5788</v>
      </c>
      <c r="D2061" s="131" t="s">
        <v>5789</v>
      </c>
      <c r="E2061" s="175" t="s">
        <v>91</v>
      </c>
      <c r="F2061" s="153" t="s">
        <v>92</v>
      </c>
      <c r="G2061" s="131" t="s">
        <v>93</v>
      </c>
      <c r="H2061" s="175" t="s">
        <v>65</v>
      </c>
      <c r="I2061" s="183" t="s">
        <v>5790</v>
      </c>
      <c r="J2061" s="173">
        <v>1</v>
      </c>
      <c r="L2061" s="339">
        <v>1</v>
      </c>
      <c r="M2061" s="183">
        <v>1645</v>
      </c>
      <c r="N2061" s="153">
        <v>2012</v>
      </c>
      <c r="P2061" s="163"/>
      <c r="R2061" s="153">
        <v>2010</v>
      </c>
      <c r="S2061" s="183" t="s">
        <v>243</v>
      </c>
      <c r="T2061" s="184"/>
      <c r="U2061" s="189"/>
      <c r="V2061" s="125"/>
      <c r="W2061" s="352" t="s">
        <v>70</v>
      </c>
      <c r="X2061" s="216" t="s">
        <v>64</v>
      </c>
      <c r="Y2061" s="216" t="s">
        <v>65</v>
      </c>
      <c r="Z2061" s="129"/>
      <c r="AI2061" s="173"/>
      <c r="AJ2061" s="237">
        <v>41108</v>
      </c>
      <c r="AK2061" s="173">
        <v>2010</v>
      </c>
      <c r="AL2061" s="377"/>
      <c r="AQ2061" s="131"/>
      <c r="AV2061" s="390"/>
      <c r="AW2061" s="153">
        <f t="shared" ca="1" si="37"/>
        <v>14</v>
      </c>
    </row>
    <row r="2062" spans="1:49" ht="45" customHeight="1" outlineLevel="1" x14ac:dyDescent="0.2">
      <c r="A2062" s="245"/>
      <c r="B2062" s="183" t="s">
        <v>55</v>
      </c>
      <c r="C2062" s="136" t="s">
        <v>4032</v>
      </c>
      <c r="D2062" s="131" t="s">
        <v>5791</v>
      </c>
      <c r="E2062" s="175" t="s">
        <v>91</v>
      </c>
      <c r="F2062" s="153" t="s">
        <v>92</v>
      </c>
      <c r="G2062" s="131" t="s">
        <v>93</v>
      </c>
      <c r="H2062" s="175" t="s">
        <v>65</v>
      </c>
      <c r="I2062" s="183" t="s">
        <v>5792</v>
      </c>
      <c r="J2062" s="173">
        <v>1</v>
      </c>
      <c r="L2062" s="339">
        <v>1</v>
      </c>
      <c r="M2062" s="183">
        <v>1646</v>
      </c>
      <c r="N2062" s="153">
        <v>2012</v>
      </c>
      <c r="P2062" s="163"/>
      <c r="R2062" s="153">
        <v>2010</v>
      </c>
      <c r="S2062" s="183" t="s">
        <v>243</v>
      </c>
      <c r="T2062" s="184"/>
      <c r="U2062" s="189"/>
      <c r="V2062" s="125"/>
      <c r="W2062" s="352" t="s">
        <v>70</v>
      </c>
      <c r="X2062" s="216" t="s">
        <v>64</v>
      </c>
      <c r="Y2062" s="216" t="s">
        <v>65</v>
      </c>
      <c r="Z2062" s="129"/>
      <c r="AI2062" s="173"/>
      <c r="AJ2062" s="216">
        <v>42520</v>
      </c>
      <c r="AK2062" s="173">
        <v>2010</v>
      </c>
      <c r="AL2062" s="367" t="s">
        <v>5793</v>
      </c>
      <c r="AQ2062" s="131"/>
      <c r="AV2062" s="390"/>
      <c r="AW2062" s="153">
        <f t="shared" ca="1" si="37"/>
        <v>14</v>
      </c>
    </row>
    <row r="2063" spans="1:49" ht="45" customHeight="1" outlineLevel="1" x14ac:dyDescent="0.2">
      <c r="A2063" s="245"/>
      <c r="B2063" s="183" t="s">
        <v>198</v>
      </c>
      <c r="C2063" s="136" t="s">
        <v>5794</v>
      </c>
      <c r="D2063" s="166" t="s">
        <v>5795</v>
      </c>
      <c r="E2063" s="175" t="s">
        <v>56</v>
      </c>
      <c r="F2063" s="153" t="s">
        <v>559</v>
      </c>
      <c r="G2063" s="131" t="s">
        <v>560</v>
      </c>
      <c r="H2063" s="175" t="s">
        <v>379</v>
      </c>
      <c r="I2063" s="183" t="s">
        <v>5796</v>
      </c>
      <c r="J2063" s="173">
        <v>1</v>
      </c>
      <c r="L2063" s="339">
        <v>1</v>
      </c>
      <c r="M2063" s="183">
        <v>1647</v>
      </c>
      <c r="N2063" s="153">
        <v>2012</v>
      </c>
      <c r="P2063" s="163"/>
      <c r="R2063" s="153">
        <v>2010</v>
      </c>
      <c r="S2063" s="183" t="s">
        <v>288</v>
      </c>
      <c r="T2063" s="184"/>
      <c r="U2063" s="189"/>
      <c r="V2063" s="125"/>
      <c r="W2063" s="255" t="s">
        <v>70</v>
      </c>
      <c r="X2063" s="216" t="s">
        <v>99</v>
      </c>
      <c r="Y2063" s="216" t="s">
        <v>382</v>
      </c>
      <c r="Z2063" s="129"/>
      <c r="AI2063" s="173"/>
      <c r="AJ2063" s="189"/>
      <c r="AK2063" s="173"/>
      <c r="AL2063" s="317" t="s">
        <v>5797</v>
      </c>
      <c r="AQ2063" s="131"/>
      <c r="AU2063" s="317"/>
      <c r="AV2063" s="390"/>
      <c r="AW2063" s="153">
        <f t="shared" ca="1" si="37"/>
        <v>14</v>
      </c>
    </row>
    <row r="2064" spans="1:49" ht="45" customHeight="1" outlineLevel="1" x14ac:dyDescent="0.2">
      <c r="A2064" s="245"/>
      <c r="B2064" s="183" t="s">
        <v>55</v>
      </c>
      <c r="D2064" s="131" t="s">
        <v>5798</v>
      </c>
      <c r="E2064" s="175" t="s">
        <v>91</v>
      </c>
      <c r="F2064" s="153" t="s">
        <v>92</v>
      </c>
      <c r="G2064" s="131" t="s">
        <v>93</v>
      </c>
      <c r="H2064" s="175" t="s">
        <v>65</v>
      </c>
      <c r="I2064" s="183" t="s">
        <v>5799</v>
      </c>
      <c r="J2064" s="173">
        <v>1</v>
      </c>
      <c r="K2064" s="326" t="s">
        <v>61</v>
      </c>
      <c r="L2064" s="339">
        <v>1</v>
      </c>
      <c r="M2064" s="183">
        <v>1648</v>
      </c>
      <c r="N2064" s="153">
        <v>2012</v>
      </c>
      <c r="P2064" s="163"/>
      <c r="R2064" s="153">
        <v>2010</v>
      </c>
      <c r="S2064" s="183" t="s">
        <v>62</v>
      </c>
      <c r="T2064" s="184"/>
      <c r="U2064" s="189">
        <v>42720</v>
      </c>
      <c r="V2064" s="125"/>
      <c r="W2064" s="352" t="s">
        <v>5800</v>
      </c>
      <c r="X2064" s="216" t="s">
        <v>64</v>
      </c>
      <c r="Y2064" s="216" t="s">
        <v>65</v>
      </c>
      <c r="Z2064" s="129"/>
      <c r="AB2064" s="172">
        <v>42607</v>
      </c>
      <c r="AC2064" s="172">
        <v>42607</v>
      </c>
      <c r="AE2064" s="173">
        <v>2013</v>
      </c>
      <c r="AF2064" s="173">
        <v>72</v>
      </c>
      <c r="AG2064" s="219"/>
      <c r="AI2064" s="173"/>
      <c r="AJ2064" s="189"/>
      <c r="AK2064" s="173"/>
      <c r="AL2064" s="317" t="s">
        <v>5801</v>
      </c>
      <c r="AM2064" s="175" t="s">
        <v>67</v>
      </c>
      <c r="AQ2064" s="131"/>
      <c r="AV2064" s="390"/>
      <c r="AW2064" s="153">
        <f t="shared" ca="1" si="37"/>
        <v>14</v>
      </c>
    </row>
    <row r="2065" spans="1:49" ht="45" customHeight="1" outlineLevel="1" x14ac:dyDescent="0.2">
      <c r="A2065" s="245"/>
      <c r="B2065" s="183" t="s">
        <v>55</v>
      </c>
      <c r="C2065" s="136" t="s">
        <v>5802</v>
      </c>
      <c r="D2065" s="131" t="s">
        <v>5803</v>
      </c>
      <c r="E2065" s="175" t="s">
        <v>91</v>
      </c>
      <c r="F2065" s="153" t="s">
        <v>698</v>
      </c>
      <c r="G2065" s="131" t="s">
        <v>699</v>
      </c>
      <c r="H2065" s="175" t="s">
        <v>65</v>
      </c>
      <c r="I2065" s="183" t="s">
        <v>5804</v>
      </c>
      <c r="J2065" s="173">
        <v>1</v>
      </c>
      <c r="K2065" s="326"/>
      <c r="L2065" s="339">
        <v>1</v>
      </c>
      <c r="M2065" s="183">
        <v>1649</v>
      </c>
      <c r="N2065" s="153">
        <v>2012</v>
      </c>
      <c r="P2065" s="163"/>
      <c r="R2065" s="153">
        <v>2010</v>
      </c>
      <c r="S2065" s="183" t="s">
        <v>243</v>
      </c>
      <c r="T2065" s="184"/>
      <c r="U2065" s="189"/>
      <c r="V2065" s="125"/>
      <c r="W2065" s="352" t="s">
        <v>70</v>
      </c>
      <c r="X2065" s="216" t="s">
        <v>64</v>
      </c>
      <c r="Y2065" s="216" t="s">
        <v>65</v>
      </c>
      <c r="Z2065" s="129"/>
      <c r="AA2065" s="214"/>
      <c r="AB2065" s="215"/>
      <c r="AC2065" s="215"/>
      <c r="AD2065" s="216"/>
      <c r="AI2065" s="173"/>
      <c r="AJ2065" s="237">
        <v>41429</v>
      </c>
      <c r="AK2065" s="173">
        <v>2010</v>
      </c>
      <c r="AL2065" s="317" t="s">
        <v>5805</v>
      </c>
      <c r="AQ2065" s="131"/>
      <c r="AU2065" s="317"/>
      <c r="AV2065" s="390"/>
      <c r="AW2065" s="153">
        <f t="shared" ca="1" si="37"/>
        <v>14</v>
      </c>
    </row>
    <row r="2066" spans="1:49" ht="45" customHeight="1" outlineLevel="1" x14ac:dyDescent="0.2">
      <c r="A2066" s="245"/>
      <c r="B2066" s="183" t="s">
        <v>198</v>
      </c>
      <c r="C2066" s="136" t="s">
        <v>5806</v>
      </c>
      <c r="D2066" s="131" t="s">
        <v>5807</v>
      </c>
      <c r="E2066" s="175" t="s">
        <v>1055</v>
      </c>
      <c r="F2066" s="153" t="s">
        <v>2044</v>
      </c>
      <c r="G2066" s="131" t="s">
        <v>3015</v>
      </c>
      <c r="H2066" s="175" t="s">
        <v>961</v>
      </c>
      <c r="I2066" s="183" t="s">
        <v>5808</v>
      </c>
      <c r="J2066" s="173">
        <v>1</v>
      </c>
      <c r="L2066" s="339">
        <v>1</v>
      </c>
      <c r="M2066" s="183">
        <v>1650</v>
      </c>
      <c r="N2066" s="153">
        <v>2012</v>
      </c>
      <c r="P2066" s="163"/>
      <c r="R2066" s="153">
        <v>2010</v>
      </c>
      <c r="S2066" s="183" t="s">
        <v>288</v>
      </c>
      <c r="T2066" s="184"/>
      <c r="U2066" s="189"/>
      <c r="V2066" s="125"/>
      <c r="W2066" s="255" t="s">
        <v>70</v>
      </c>
      <c r="X2066" s="216" t="s">
        <v>220</v>
      </c>
      <c r="Y2066" s="216" t="s">
        <v>964</v>
      </c>
      <c r="Z2066" s="129"/>
      <c r="AI2066" s="173"/>
      <c r="AJ2066" s="189"/>
      <c r="AK2066" s="173"/>
      <c r="AL2066" s="377"/>
      <c r="AQ2066" s="131"/>
      <c r="AU2066" s="317"/>
      <c r="AV2066" s="390"/>
      <c r="AW2066" s="153">
        <f t="shared" ca="1" si="37"/>
        <v>14</v>
      </c>
    </row>
    <row r="2067" spans="1:49" ht="45" customHeight="1" outlineLevel="1" x14ac:dyDescent="0.2">
      <c r="A2067" s="245">
        <v>45265</v>
      </c>
      <c r="B2067" s="183" t="s">
        <v>978</v>
      </c>
      <c r="C2067" s="136" t="s">
        <v>5809</v>
      </c>
      <c r="D2067" s="131" t="s">
        <v>5810</v>
      </c>
      <c r="E2067" s="175" t="s">
        <v>91</v>
      </c>
      <c r="F2067" s="153" t="s">
        <v>92</v>
      </c>
      <c r="G2067" s="131" t="s">
        <v>2219</v>
      </c>
      <c r="H2067" s="175" t="s">
        <v>59</v>
      </c>
      <c r="I2067" s="183" t="s">
        <v>5811</v>
      </c>
      <c r="J2067" s="173">
        <v>1</v>
      </c>
      <c r="L2067" s="339">
        <v>1</v>
      </c>
      <c r="M2067" s="183">
        <v>1651</v>
      </c>
      <c r="N2067" s="153">
        <v>2012</v>
      </c>
      <c r="O2067" s="216">
        <v>40854</v>
      </c>
      <c r="P2067" s="163" t="s">
        <v>5812</v>
      </c>
      <c r="Q2067" s="216">
        <v>41009</v>
      </c>
      <c r="R2067" s="153">
        <v>2010</v>
      </c>
      <c r="S2067" s="183" t="s">
        <v>288</v>
      </c>
      <c r="T2067" s="184" t="s">
        <v>982</v>
      </c>
      <c r="U2067" s="189"/>
      <c r="V2067" s="125"/>
      <c r="W2067" s="255" t="s">
        <v>70</v>
      </c>
      <c r="X2067" s="216" t="s">
        <v>64</v>
      </c>
      <c r="Y2067" s="216" t="s">
        <v>65</v>
      </c>
      <c r="Z2067" s="129"/>
      <c r="AI2067" s="173"/>
      <c r="AJ2067" s="189"/>
      <c r="AK2067" s="173"/>
      <c r="AL2067" s="377"/>
      <c r="AQ2067" s="131"/>
      <c r="AU2067" s="317"/>
      <c r="AV2067" s="390"/>
      <c r="AW2067" s="153">
        <f t="shared" ca="1" si="37"/>
        <v>14</v>
      </c>
    </row>
    <row r="2068" spans="1:49" ht="45" customHeight="1" x14ac:dyDescent="0.2">
      <c r="A2068" s="245">
        <v>43780</v>
      </c>
      <c r="B2068" s="183" t="s">
        <v>198</v>
      </c>
      <c r="C2068" s="136" t="s">
        <v>5813</v>
      </c>
      <c r="D2068" s="131" t="s">
        <v>5814</v>
      </c>
      <c r="E2068" s="175" t="s">
        <v>56</v>
      </c>
      <c r="F2068" s="153" t="s">
        <v>559</v>
      </c>
      <c r="H2068" s="175" t="s">
        <v>263</v>
      </c>
      <c r="I2068" s="183" t="s">
        <v>5815</v>
      </c>
      <c r="J2068" s="173">
        <v>1</v>
      </c>
      <c r="L2068" s="339">
        <v>1</v>
      </c>
      <c r="M2068" s="183">
        <v>1652</v>
      </c>
      <c r="N2068" s="153">
        <v>2012</v>
      </c>
      <c r="P2068" s="163"/>
      <c r="R2068" s="153">
        <v>2010</v>
      </c>
      <c r="S2068" s="183" t="s">
        <v>288</v>
      </c>
      <c r="T2068" s="184" t="s">
        <v>3157</v>
      </c>
      <c r="U2068" s="238"/>
      <c r="V2068" s="125"/>
      <c r="W2068" s="255" t="s">
        <v>70</v>
      </c>
      <c r="X2068" s="216" t="s">
        <v>64</v>
      </c>
      <c r="Y2068" s="216" t="s">
        <v>76</v>
      </c>
      <c r="Z2068" s="129"/>
      <c r="AI2068" s="173"/>
      <c r="AJ2068" s="189"/>
      <c r="AK2068" s="173"/>
      <c r="AL2068" s="317"/>
      <c r="AQ2068" s="131"/>
      <c r="AU2068" s="317"/>
      <c r="AV2068" s="390"/>
      <c r="AW2068" s="153">
        <f t="shared" ca="1" si="37"/>
        <v>14</v>
      </c>
    </row>
    <row r="2069" spans="1:49" ht="45" customHeight="1" x14ac:dyDescent="0.2">
      <c r="A2069" s="245"/>
      <c r="B2069" s="183" t="s">
        <v>55</v>
      </c>
      <c r="C2069" s="136" t="s">
        <v>5785</v>
      </c>
      <c r="D2069" s="131" t="s">
        <v>5816</v>
      </c>
      <c r="E2069" s="175" t="s">
        <v>91</v>
      </c>
      <c r="F2069" s="153" t="s">
        <v>92</v>
      </c>
      <c r="G2069" s="131" t="s">
        <v>93</v>
      </c>
      <c r="H2069" s="175" t="s">
        <v>65</v>
      </c>
      <c r="I2069" s="183" t="s">
        <v>5817</v>
      </c>
      <c r="J2069" s="173">
        <v>1</v>
      </c>
      <c r="L2069" s="339">
        <v>1</v>
      </c>
      <c r="M2069" s="183">
        <v>1653</v>
      </c>
      <c r="N2069" s="153">
        <v>2012</v>
      </c>
      <c r="P2069" s="163"/>
      <c r="R2069" s="153">
        <v>2010</v>
      </c>
      <c r="S2069" s="183" t="s">
        <v>243</v>
      </c>
      <c r="T2069" s="184"/>
      <c r="U2069" s="189"/>
      <c r="V2069" s="125"/>
      <c r="W2069" s="352" t="s">
        <v>70</v>
      </c>
      <c r="X2069" s="216" t="s">
        <v>64</v>
      </c>
      <c r="Y2069" s="216" t="s">
        <v>65</v>
      </c>
      <c r="Z2069" s="129"/>
      <c r="AI2069" s="173"/>
      <c r="AJ2069" s="237">
        <v>41123</v>
      </c>
      <c r="AK2069" s="173">
        <v>2010</v>
      </c>
      <c r="AL2069" s="317"/>
      <c r="AQ2069" s="131"/>
      <c r="AV2069" s="390"/>
      <c r="AW2069" s="153">
        <f t="shared" ca="1" si="37"/>
        <v>14</v>
      </c>
    </row>
    <row r="2070" spans="1:49" ht="45" customHeight="1" outlineLevel="1" x14ac:dyDescent="0.2">
      <c r="A2070" s="245"/>
      <c r="B2070" s="183" t="s">
        <v>55</v>
      </c>
      <c r="C2070" s="136" t="s">
        <v>5818</v>
      </c>
      <c r="D2070" s="131" t="s">
        <v>5819</v>
      </c>
      <c r="E2070" s="175" t="s">
        <v>71</v>
      </c>
      <c r="F2070" s="153" t="s">
        <v>351</v>
      </c>
      <c r="G2070" s="131" t="s">
        <v>955</v>
      </c>
      <c r="H2070" s="175" t="s">
        <v>292</v>
      </c>
      <c r="I2070" s="183" t="s">
        <v>5820</v>
      </c>
      <c r="J2070" s="173">
        <v>1</v>
      </c>
      <c r="K2070" s="327"/>
      <c r="L2070" s="339">
        <v>1</v>
      </c>
      <c r="M2070" s="183">
        <v>1654</v>
      </c>
      <c r="N2070" s="153">
        <v>2012</v>
      </c>
      <c r="P2070" s="163"/>
      <c r="R2070" s="153">
        <v>2010</v>
      </c>
      <c r="S2070" s="183" t="s">
        <v>243</v>
      </c>
      <c r="T2070" s="184"/>
      <c r="U2070" s="189"/>
      <c r="V2070" s="125"/>
      <c r="W2070" s="352" t="s">
        <v>70</v>
      </c>
      <c r="X2070" s="216" t="s">
        <v>64</v>
      </c>
      <c r="Y2070" s="216" t="s">
        <v>292</v>
      </c>
      <c r="Z2070" s="129"/>
      <c r="AA2070" s="175"/>
      <c r="AB2070" s="153"/>
      <c r="AC2070" s="153"/>
      <c r="AD2070" s="153"/>
      <c r="AI2070" s="152"/>
      <c r="AK2070" s="152"/>
      <c r="AL2070" s="317"/>
      <c r="AQ2070" s="131"/>
      <c r="AV2070" s="392"/>
      <c r="AW2070" s="153">
        <f t="shared" ca="1" si="37"/>
        <v>14</v>
      </c>
    </row>
    <row r="2071" spans="1:49" ht="45" customHeight="1" outlineLevel="1" x14ac:dyDescent="0.2">
      <c r="A2071" s="245"/>
      <c r="B2071" s="183" t="s">
        <v>198</v>
      </c>
      <c r="C2071" s="136" t="s">
        <v>5821</v>
      </c>
      <c r="D2071" s="166" t="s">
        <v>5822</v>
      </c>
      <c r="E2071" s="175" t="s">
        <v>91</v>
      </c>
      <c r="F2071" s="153" t="s">
        <v>92</v>
      </c>
      <c r="G2071" s="131" t="s">
        <v>93</v>
      </c>
      <c r="H2071" s="175" t="s">
        <v>96</v>
      </c>
      <c r="I2071" s="183" t="s">
        <v>5823</v>
      </c>
      <c r="J2071" s="173">
        <v>1</v>
      </c>
      <c r="K2071" s="133" t="s">
        <v>1717</v>
      </c>
      <c r="L2071" s="339">
        <v>1</v>
      </c>
      <c r="M2071" s="183">
        <v>1655</v>
      </c>
      <c r="N2071" s="153">
        <v>2012</v>
      </c>
      <c r="P2071" s="163"/>
      <c r="R2071" s="153">
        <v>2010</v>
      </c>
      <c r="S2071" s="183" t="s">
        <v>5547</v>
      </c>
      <c r="T2071" s="184" t="s">
        <v>982</v>
      </c>
      <c r="U2071" s="189"/>
      <c r="V2071" s="422">
        <v>41107</v>
      </c>
      <c r="W2071" s="352" t="s">
        <v>5824</v>
      </c>
      <c r="X2071" s="216" t="s">
        <v>99</v>
      </c>
      <c r="Y2071" s="216" t="s">
        <v>221</v>
      </c>
      <c r="Z2071" s="129"/>
      <c r="AI2071" s="173"/>
      <c r="AJ2071" s="189"/>
      <c r="AK2071" s="173"/>
      <c r="AL2071" s="378"/>
      <c r="AM2071" s="175" t="s">
        <v>67</v>
      </c>
      <c r="AO2071" s="153" t="s">
        <v>67</v>
      </c>
      <c r="AQ2071" s="131"/>
      <c r="AV2071" s="390"/>
      <c r="AW2071" s="153">
        <f t="shared" ca="1" si="37"/>
        <v>14</v>
      </c>
    </row>
    <row r="2072" spans="1:49" ht="45" customHeight="1" x14ac:dyDescent="0.2">
      <c r="A2072" s="245"/>
      <c r="B2072" s="183" t="s">
        <v>198</v>
      </c>
      <c r="C2072" s="136" t="s">
        <v>5825</v>
      </c>
      <c r="D2072" s="166" t="s">
        <v>5826</v>
      </c>
      <c r="E2072" s="175" t="s">
        <v>1055</v>
      </c>
      <c r="F2072" s="153" t="s">
        <v>1056</v>
      </c>
      <c r="G2072" s="131" t="s">
        <v>5827</v>
      </c>
      <c r="H2072" s="175" t="s">
        <v>59</v>
      </c>
      <c r="I2072" s="183" t="s">
        <v>5828</v>
      </c>
      <c r="J2072" s="173">
        <v>1</v>
      </c>
      <c r="K2072" s="326" t="s">
        <v>61</v>
      </c>
      <c r="L2072" s="339">
        <v>1</v>
      </c>
      <c r="M2072" s="183">
        <v>1656</v>
      </c>
      <c r="N2072" s="153">
        <v>2012</v>
      </c>
      <c r="P2072" s="163"/>
      <c r="R2072" s="153">
        <v>2010</v>
      </c>
      <c r="S2072" s="183" t="s">
        <v>62</v>
      </c>
      <c r="T2072" s="184"/>
      <c r="U2072" s="189"/>
      <c r="V2072" s="125"/>
      <c r="W2072" s="255" t="s">
        <v>5829</v>
      </c>
      <c r="X2072" s="216" t="s">
        <v>64</v>
      </c>
      <c r="Y2072" s="216" t="s">
        <v>65</v>
      </c>
      <c r="Z2072" s="129"/>
      <c r="AB2072" s="172">
        <v>42317</v>
      </c>
      <c r="AE2072" s="173">
        <v>2013</v>
      </c>
      <c r="AF2072" s="173">
        <v>73</v>
      </c>
      <c r="AG2072" s="173">
        <v>2015</v>
      </c>
      <c r="AI2072" s="173"/>
      <c r="AJ2072" s="189"/>
      <c r="AK2072" s="173"/>
      <c r="AL2072" s="317" t="s">
        <v>5830</v>
      </c>
      <c r="AM2072" s="175" t="s">
        <v>67</v>
      </c>
      <c r="AQ2072" s="131"/>
      <c r="AU2072" s="317"/>
      <c r="AV2072" s="390"/>
      <c r="AW2072" s="153">
        <f t="shared" ca="1" si="37"/>
        <v>14</v>
      </c>
    </row>
    <row r="2073" spans="1:49" ht="45" customHeight="1" x14ac:dyDescent="0.2">
      <c r="A2073" s="245"/>
      <c r="B2073" s="183" t="s">
        <v>55</v>
      </c>
      <c r="C2073" s="136" t="s">
        <v>5831</v>
      </c>
      <c r="D2073" s="131" t="s">
        <v>5832</v>
      </c>
      <c r="E2073" s="175" t="s">
        <v>91</v>
      </c>
      <c r="F2073" s="153" t="s">
        <v>698</v>
      </c>
      <c r="G2073" s="131" t="s">
        <v>2573</v>
      </c>
      <c r="H2073" s="175" t="s">
        <v>65</v>
      </c>
      <c r="I2073" s="183" t="s">
        <v>5833</v>
      </c>
      <c r="J2073" s="173">
        <v>1</v>
      </c>
      <c r="K2073" s="326"/>
      <c r="L2073" s="339">
        <v>1</v>
      </c>
      <c r="M2073" s="183">
        <v>1657</v>
      </c>
      <c r="N2073" s="153">
        <v>2012</v>
      </c>
      <c r="P2073" s="163"/>
      <c r="R2073" s="153">
        <v>2010</v>
      </c>
      <c r="S2073" s="183" t="s">
        <v>243</v>
      </c>
      <c r="T2073" s="184"/>
      <c r="U2073" s="189"/>
      <c r="V2073" s="125"/>
      <c r="W2073" s="352" t="s">
        <v>70</v>
      </c>
      <c r="X2073" s="216" t="s">
        <v>64</v>
      </c>
      <c r="Y2073" s="216" t="s">
        <v>65</v>
      </c>
      <c r="Z2073" s="129"/>
      <c r="AG2073" s="219"/>
      <c r="AI2073" s="173"/>
      <c r="AJ2073" s="237">
        <v>41166</v>
      </c>
      <c r="AK2073" s="173">
        <v>2010</v>
      </c>
      <c r="AL2073" s="317" t="s">
        <v>5834</v>
      </c>
      <c r="AQ2073" s="131"/>
      <c r="AU2073" s="317"/>
      <c r="AV2073" s="390"/>
      <c r="AW2073" s="153">
        <f t="shared" ca="1" si="37"/>
        <v>14</v>
      </c>
    </row>
    <row r="2074" spans="1:49" ht="45" customHeight="1" x14ac:dyDescent="0.2">
      <c r="A2074" s="309"/>
      <c r="B2074" s="183" t="s">
        <v>55</v>
      </c>
      <c r="C2074" s="136" t="s">
        <v>5785</v>
      </c>
      <c r="D2074" s="131" t="s">
        <v>5835</v>
      </c>
      <c r="E2074" s="175" t="s">
        <v>91</v>
      </c>
      <c r="F2074" s="153" t="s">
        <v>92</v>
      </c>
      <c r="G2074" s="131" t="s">
        <v>93</v>
      </c>
      <c r="H2074" s="175" t="s">
        <v>65</v>
      </c>
      <c r="I2074" s="183" t="s">
        <v>5836</v>
      </c>
      <c r="J2074" s="173">
        <v>1</v>
      </c>
      <c r="K2074" s="333"/>
      <c r="L2074" s="339">
        <v>1</v>
      </c>
      <c r="M2074" s="183">
        <v>1658</v>
      </c>
      <c r="N2074" s="153">
        <v>2012</v>
      </c>
      <c r="P2074" s="163"/>
      <c r="R2074" s="153">
        <v>2010</v>
      </c>
      <c r="S2074" s="183" t="s">
        <v>243</v>
      </c>
      <c r="T2074" s="184"/>
      <c r="U2074" s="189"/>
      <c r="V2074" s="125"/>
      <c r="W2074" s="352" t="s">
        <v>70</v>
      </c>
      <c r="X2074" s="216" t="s">
        <v>64</v>
      </c>
      <c r="Y2074" s="216" t="s">
        <v>65</v>
      </c>
      <c r="Z2074" s="129"/>
      <c r="AA2074" s="217"/>
      <c r="AB2074" s="209"/>
      <c r="AC2074" s="209"/>
      <c r="AD2074" s="209"/>
      <c r="AE2074" s="219"/>
      <c r="AG2074" s="219"/>
      <c r="AH2074" s="219"/>
      <c r="AI2074" s="219"/>
      <c r="AJ2074" s="237">
        <v>41123</v>
      </c>
      <c r="AK2074" s="173">
        <v>2010</v>
      </c>
      <c r="AL2074" s="317"/>
      <c r="AO2074" s="209"/>
      <c r="AP2074" s="209"/>
      <c r="AQ2074" s="370"/>
      <c r="AR2074" s="256"/>
      <c r="AS2074" s="209"/>
      <c r="AT2074" s="209"/>
      <c r="AU2074" s="370"/>
      <c r="AV2074" s="397"/>
      <c r="AW2074" s="153">
        <f t="shared" ca="1" si="37"/>
        <v>14</v>
      </c>
    </row>
    <row r="2075" spans="1:49" ht="45" customHeight="1" x14ac:dyDescent="0.2">
      <c r="A2075" s="245"/>
      <c r="B2075" s="183" t="s">
        <v>55</v>
      </c>
      <c r="D2075" s="131" t="s">
        <v>5837</v>
      </c>
      <c r="E2075" s="175" t="s">
        <v>91</v>
      </c>
      <c r="F2075" s="153" t="s">
        <v>92</v>
      </c>
      <c r="G2075" s="131" t="s">
        <v>868</v>
      </c>
      <c r="H2075" s="175" t="s">
        <v>65</v>
      </c>
      <c r="I2075" s="183" t="s">
        <v>5838</v>
      </c>
      <c r="J2075" s="173">
        <v>1</v>
      </c>
      <c r="K2075" s="133" t="s">
        <v>61</v>
      </c>
      <c r="L2075" s="339">
        <v>1</v>
      </c>
      <c r="M2075" s="183">
        <v>1659</v>
      </c>
      <c r="N2075" s="153">
        <v>2012</v>
      </c>
      <c r="P2075" s="163"/>
      <c r="R2075" s="153">
        <v>2010</v>
      </c>
      <c r="S2075" s="183" t="s">
        <v>62</v>
      </c>
      <c r="T2075" s="184"/>
      <c r="U2075" s="189"/>
      <c r="V2075" s="125"/>
      <c r="W2075" s="352" t="s">
        <v>5839</v>
      </c>
      <c r="X2075" s="216" t="s">
        <v>64</v>
      </c>
      <c r="Y2075" s="216" t="s">
        <v>65</v>
      </c>
      <c r="Z2075" s="129"/>
      <c r="AC2075" s="172" t="s">
        <v>215</v>
      </c>
      <c r="AE2075" s="173">
        <v>2016</v>
      </c>
      <c r="AF2075" s="173">
        <v>83</v>
      </c>
      <c r="AI2075" s="173"/>
      <c r="AJ2075" s="189"/>
      <c r="AK2075" s="173"/>
      <c r="AL2075" s="367"/>
      <c r="AM2075" s="175" t="s">
        <v>67</v>
      </c>
      <c r="AQ2075" s="131"/>
      <c r="AU2075" s="317"/>
      <c r="AV2075" s="390"/>
      <c r="AW2075" s="153">
        <f t="shared" ca="1" si="37"/>
        <v>14</v>
      </c>
    </row>
    <row r="2076" spans="1:49" ht="45" customHeight="1" x14ac:dyDescent="0.2">
      <c r="A2076" s="245"/>
      <c r="B2076" s="183" t="s">
        <v>55</v>
      </c>
      <c r="C2076" s="136" t="s">
        <v>5840</v>
      </c>
      <c r="D2076" s="131" t="s">
        <v>5841</v>
      </c>
      <c r="E2076" s="175" t="s">
        <v>91</v>
      </c>
      <c r="F2076" s="153" t="s">
        <v>92</v>
      </c>
      <c r="G2076" s="131" t="s">
        <v>3228</v>
      </c>
      <c r="H2076" s="175" t="s">
        <v>65</v>
      </c>
      <c r="I2076" s="183" t="s">
        <v>5842</v>
      </c>
      <c r="J2076" s="173">
        <v>1</v>
      </c>
      <c r="L2076" s="339">
        <v>1</v>
      </c>
      <c r="M2076" s="183">
        <v>1660</v>
      </c>
      <c r="N2076" s="153">
        <v>2012</v>
      </c>
      <c r="P2076" s="163"/>
      <c r="R2076" s="153">
        <v>2010</v>
      </c>
      <c r="S2076" s="183" t="s">
        <v>243</v>
      </c>
      <c r="T2076" s="184"/>
      <c r="U2076" s="189"/>
      <c r="V2076" s="125"/>
      <c r="W2076" s="352" t="s">
        <v>70</v>
      </c>
      <c r="X2076" s="216" t="s">
        <v>64</v>
      </c>
      <c r="Y2076" s="216" t="s">
        <v>65</v>
      </c>
      <c r="Z2076" s="129"/>
      <c r="AI2076" s="173"/>
      <c r="AJ2076" s="237">
        <v>41292</v>
      </c>
      <c r="AK2076" s="173">
        <v>2010</v>
      </c>
      <c r="AL2076" s="317"/>
      <c r="AQ2076" s="131"/>
      <c r="AU2076" s="317"/>
      <c r="AV2076" s="390"/>
      <c r="AW2076" s="153">
        <f t="shared" ca="1" si="37"/>
        <v>14</v>
      </c>
    </row>
    <row r="2077" spans="1:49" ht="45" customHeight="1" x14ac:dyDescent="0.2">
      <c r="A2077" s="245"/>
      <c r="B2077" s="183" t="s">
        <v>55</v>
      </c>
      <c r="C2077" s="136" t="s">
        <v>8089</v>
      </c>
      <c r="D2077" s="131" t="s">
        <v>5843</v>
      </c>
      <c r="E2077" s="175" t="s">
        <v>91</v>
      </c>
      <c r="F2077" s="153" t="s">
        <v>92</v>
      </c>
      <c r="G2077" s="131" t="s">
        <v>93</v>
      </c>
      <c r="H2077" s="175" t="s">
        <v>59</v>
      </c>
      <c r="I2077" s="183" t="s">
        <v>8088</v>
      </c>
      <c r="J2077" s="173">
        <v>1</v>
      </c>
      <c r="K2077" s="133" t="s">
        <v>61</v>
      </c>
      <c r="L2077" s="339">
        <v>1</v>
      </c>
      <c r="M2077" s="183">
        <v>1661</v>
      </c>
      <c r="N2077" s="153">
        <v>2012</v>
      </c>
      <c r="P2077" s="163"/>
      <c r="R2077" s="153">
        <v>2010</v>
      </c>
      <c r="S2077" s="183" t="s">
        <v>62</v>
      </c>
      <c r="T2077" s="184"/>
      <c r="U2077" s="189"/>
      <c r="V2077" s="125"/>
      <c r="W2077" s="352" t="s">
        <v>5844</v>
      </c>
      <c r="X2077" s="216" t="s">
        <v>64</v>
      </c>
      <c r="Y2077" s="216" t="s">
        <v>65</v>
      </c>
      <c r="Z2077" s="129"/>
      <c r="AA2077" s="174" t="s">
        <v>215</v>
      </c>
      <c r="AB2077" s="172" t="s">
        <v>215</v>
      </c>
      <c r="AE2077" s="173">
        <v>2016</v>
      </c>
      <c r="AF2077" s="173">
        <v>84</v>
      </c>
      <c r="AG2077" s="173">
        <v>2018</v>
      </c>
      <c r="AI2077" s="173"/>
      <c r="AJ2077" s="189"/>
      <c r="AK2077" s="173"/>
      <c r="AL2077" s="367"/>
      <c r="AM2077" s="175" t="s">
        <v>67</v>
      </c>
      <c r="AQ2077" s="131"/>
      <c r="AV2077" s="390"/>
      <c r="AW2077" s="153">
        <f t="shared" ca="1" si="37"/>
        <v>14</v>
      </c>
    </row>
    <row r="2078" spans="1:49" ht="45" customHeight="1" x14ac:dyDescent="0.2">
      <c r="A2078" s="245"/>
      <c r="B2078" s="183" t="s">
        <v>198</v>
      </c>
      <c r="C2078" s="141" t="s">
        <v>5845</v>
      </c>
      <c r="D2078" s="131" t="s">
        <v>7998</v>
      </c>
      <c r="E2078" s="175" t="s">
        <v>91</v>
      </c>
      <c r="F2078" s="153" t="s">
        <v>187</v>
      </c>
      <c r="H2078" s="175" t="s">
        <v>96</v>
      </c>
      <c r="I2078" s="185" t="s">
        <v>5846</v>
      </c>
      <c r="J2078" s="173">
        <v>1</v>
      </c>
      <c r="L2078" s="339">
        <v>1</v>
      </c>
      <c r="M2078" s="183">
        <v>1662</v>
      </c>
      <c r="N2078" s="153">
        <v>2012</v>
      </c>
      <c r="P2078" s="163"/>
      <c r="R2078" s="153">
        <v>2010</v>
      </c>
      <c r="S2078" s="183" t="s">
        <v>288</v>
      </c>
      <c r="T2078" s="184"/>
      <c r="U2078" s="189"/>
      <c r="V2078" s="125"/>
      <c r="W2078" s="255" t="s">
        <v>70</v>
      </c>
      <c r="X2078" s="216"/>
      <c r="Y2078" s="216"/>
      <c r="Z2078" s="129"/>
      <c r="AI2078" s="173"/>
      <c r="AJ2078" s="189"/>
      <c r="AK2078" s="173"/>
      <c r="AL2078" s="317"/>
      <c r="AQ2078" s="131"/>
      <c r="AU2078" s="317"/>
      <c r="AV2078" s="390"/>
      <c r="AW2078" s="153">
        <f t="shared" ca="1" si="37"/>
        <v>14</v>
      </c>
    </row>
    <row r="2079" spans="1:49" ht="45" customHeight="1" x14ac:dyDescent="0.2">
      <c r="A2079" s="245"/>
      <c r="B2079" s="183" t="s">
        <v>55</v>
      </c>
      <c r="C2079" s="136" t="s">
        <v>4645</v>
      </c>
      <c r="D2079" s="131" t="s">
        <v>5847</v>
      </c>
      <c r="E2079" s="175" t="s">
        <v>91</v>
      </c>
      <c r="F2079" s="153" t="s">
        <v>92</v>
      </c>
      <c r="G2079" s="131" t="s">
        <v>93</v>
      </c>
      <c r="H2079" s="175" t="s">
        <v>487</v>
      </c>
      <c r="I2079" s="183" t="s">
        <v>5848</v>
      </c>
      <c r="J2079" s="173">
        <v>1</v>
      </c>
      <c r="L2079" s="339">
        <v>1</v>
      </c>
      <c r="M2079" s="183">
        <v>1663</v>
      </c>
      <c r="N2079" s="153">
        <v>2012</v>
      </c>
      <c r="P2079" s="163"/>
      <c r="R2079" s="153">
        <v>2010</v>
      </c>
      <c r="S2079" s="183" t="s">
        <v>243</v>
      </c>
      <c r="T2079" s="184"/>
      <c r="U2079" s="189"/>
      <c r="V2079" s="125"/>
      <c r="W2079" s="352" t="s">
        <v>70</v>
      </c>
      <c r="X2079" s="216" t="s">
        <v>64</v>
      </c>
      <c r="Y2079" s="216" t="s">
        <v>518</v>
      </c>
      <c r="Z2079" s="129"/>
      <c r="AI2079" s="173"/>
      <c r="AJ2079" s="237">
        <v>41277</v>
      </c>
      <c r="AK2079" s="173">
        <v>2010</v>
      </c>
      <c r="AL2079" s="317"/>
      <c r="AQ2079" s="131"/>
      <c r="AV2079" s="390"/>
      <c r="AW2079" s="153">
        <f t="shared" ref="AW2079:AW2142" ca="1" si="38">IF(N2079&lt;&gt;0,(YEAR( TODAY())-N2079),(""))</f>
        <v>14</v>
      </c>
    </row>
    <row r="2080" spans="1:49" ht="45" customHeight="1" outlineLevel="1" x14ac:dyDescent="0.2">
      <c r="A2080" s="245"/>
      <c r="B2080" s="183" t="s">
        <v>55</v>
      </c>
      <c r="C2080" s="136" t="s">
        <v>4645</v>
      </c>
      <c r="D2080" s="131" t="s">
        <v>5849</v>
      </c>
      <c r="E2080" s="175" t="s">
        <v>91</v>
      </c>
      <c r="F2080" s="153" t="s">
        <v>92</v>
      </c>
      <c r="G2080" s="131" t="s">
        <v>93</v>
      </c>
      <c r="H2080" s="175" t="s">
        <v>65</v>
      </c>
      <c r="I2080" s="183" t="s">
        <v>5850</v>
      </c>
      <c r="J2080" s="173">
        <v>1</v>
      </c>
      <c r="L2080" s="339">
        <v>1</v>
      </c>
      <c r="M2080" s="183">
        <v>1664</v>
      </c>
      <c r="N2080" s="153">
        <v>2012</v>
      </c>
      <c r="P2080" s="163"/>
      <c r="R2080" s="153">
        <v>2010</v>
      </c>
      <c r="S2080" s="183" t="s">
        <v>243</v>
      </c>
      <c r="T2080" s="184"/>
      <c r="U2080" s="189"/>
      <c r="V2080" s="125"/>
      <c r="W2080" s="352" t="s">
        <v>70</v>
      </c>
      <c r="X2080" s="216" t="s">
        <v>64</v>
      </c>
      <c r="Y2080" s="216" t="s">
        <v>65</v>
      </c>
      <c r="Z2080" s="129"/>
      <c r="AI2080" s="173"/>
      <c r="AJ2080" s="237">
        <v>41277</v>
      </c>
      <c r="AK2080" s="173">
        <v>2010</v>
      </c>
      <c r="AL2080" s="317"/>
      <c r="AQ2080" s="131"/>
      <c r="AV2080" s="390"/>
      <c r="AW2080" s="153">
        <f t="shared" ca="1" si="38"/>
        <v>14</v>
      </c>
    </row>
    <row r="2081" spans="1:49" ht="45" customHeight="1" outlineLevel="1" x14ac:dyDescent="0.2">
      <c r="A2081" s="245"/>
      <c r="B2081" s="183" t="s">
        <v>55</v>
      </c>
      <c r="C2081" s="136" t="s">
        <v>5851</v>
      </c>
      <c r="D2081" s="131" t="s">
        <v>5852</v>
      </c>
      <c r="E2081" s="175" t="s">
        <v>1055</v>
      </c>
      <c r="F2081" s="153" t="s">
        <v>1056</v>
      </c>
      <c r="G2081" s="131" t="s">
        <v>5853</v>
      </c>
      <c r="H2081" s="175" t="s">
        <v>65</v>
      </c>
      <c r="I2081" s="183" t="s">
        <v>5854</v>
      </c>
      <c r="J2081" s="173">
        <v>1</v>
      </c>
      <c r="L2081" s="339">
        <v>1</v>
      </c>
      <c r="M2081" s="183">
        <v>1665</v>
      </c>
      <c r="N2081" s="153">
        <v>2012</v>
      </c>
      <c r="P2081" s="163"/>
      <c r="R2081" s="153">
        <v>2010</v>
      </c>
      <c r="S2081" s="183" t="s">
        <v>243</v>
      </c>
      <c r="T2081" s="184" t="s">
        <v>1116</v>
      </c>
      <c r="V2081" s="125"/>
      <c r="W2081" s="352" t="s">
        <v>70</v>
      </c>
      <c r="X2081" s="216" t="s">
        <v>64</v>
      </c>
      <c r="Y2081" s="216" t="s">
        <v>65</v>
      </c>
      <c r="Z2081" s="129"/>
      <c r="AI2081" s="173"/>
      <c r="AJ2081" s="216">
        <v>44417</v>
      </c>
      <c r="AK2081" s="173">
        <v>2020</v>
      </c>
      <c r="AL2081" s="317"/>
      <c r="AQ2081" s="131"/>
      <c r="AU2081" s="317"/>
      <c r="AV2081" s="390"/>
      <c r="AW2081" s="153">
        <f t="shared" ca="1" si="38"/>
        <v>14</v>
      </c>
    </row>
    <row r="2082" spans="1:49" ht="45" customHeight="1" outlineLevel="1" x14ac:dyDescent="0.2">
      <c r="A2082" s="245"/>
      <c r="B2082" s="183" t="s">
        <v>55</v>
      </c>
      <c r="C2082" s="136" t="s">
        <v>5855</v>
      </c>
      <c r="D2082" s="131" t="s">
        <v>5856</v>
      </c>
      <c r="E2082" s="175" t="s">
        <v>91</v>
      </c>
      <c r="F2082" s="153" t="s">
        <v>92</v>
      </c>
      <c r="G2082" s="131" t="s">
        <v>93</v>
      </c>
      <c r="H2082" s="175" t="s">
        <v>65</v>
      </c>
      <c r="I2082" s="203" t="s">
        <v>5857</v>
      </c>
      <c r="J2082" s="173">
        <v>1</v>
      </c>
      <c r="L2082" s="339">
        <v>1</v>
      </c>
      <c r="M2082" s="183">
        <v>1666</v>
      </c>
      <c r="N2082" s="153">
        <v>2012</v>
      </c>
      <c r="P2082" s="163"/>
      <c r="R2082" s="153">
        <v>2010</v>
      </c>
      <c r="S2082" s="183" t="s">
        <v>243</v>
      </c>
      <c r="T2082" s="184"/>
      <c r="U2082" s="189"/>
      <c r="V2082" s="125"/>
      <c r="W2082" s="352" t="s">
        <v>70</v>
      </c>
      <c r="X2082" s="216" t="s">
        <v>64</v>
      </c>
      <c r="Y2082" s="216" t="s">
        <v>65</v>
      </c>
      <c r="Z2082" s="129"/>
      <c r="AI2082" s="173"/>
      <c r="AJ2082" s="237">
        <v>41408</v>
      </c>
      <c r="AK2082" s="173">
        <v>2010</v>
      </c>
      <c r="AL2082" s="317"/>
      <c r="AQ2082" s="131"/>
      <c r="AV2082" s="390"/>
      <c r="AW2082" s="153">
        <f t="shared" ca="1" si="38"/>
        <v>14</v>
      </c>
    </row>
    <row r="2083" spans="1:49" ht="45" customHeight="1" outlineLevel="1" x14ac:dyDescent="0.2">
      <c r="A2083" s="245"/>
      <c r="B2083" s="183" t="s">
        <v>55</v>
      </c>
      <c r="C2083" s="136" t="s">
        <v>3127</v>
      </c>
      <c r="D2083" s="131" t="s">
        <v>5858</v>
      </c>
      <c r="E2083" s="175" t="s">
        <v>91</v>
      </c>
      <c r="F2083" s="153" t="s">
        <v>92</v>
      </c>
      <c r="G2083" s="131" t="s">
        <v>3654</v>
      </c>
      <c r="H2083" s="175" t="s">
        <v>292</v>
      </c>
      <c r="I2083" s="203" t="s">
        <v>5859</v>
      </c>
      <c r="J2083" s="173">
        <v>1</v>
      </c>
      <c r="L2083" s="339">
        <v>1</v>
      </c>
      <c r="M2083" s="183">
        <v>1667</v>
      </c>
      <c r="N2083" s="153">
        <v>2012</v>
      </c>
      <c r="P2083" s="163"/>
      <c r="R2083" s="153">
        <v>2010</v>
      </c>
      <c r="S2083" s="183" t="s">
        <v>243</v>
      </c>
      <c r="T2083" s="184"/>
      <c r="U2083" s="189"/>
      <c r="V2083" s="125"/>
      <c r="W2083" s="352" t="s">
        <v>70</v>
      </c>
      <c r="X2083" s="216" t="s">
        <v>64</v>
      </c>
      <c r="Y2083" s="216" t="s">
        <v>292</v>
      </c>
      <c r="Z2083" s="129"/>
      <c r="AI2083" s="173"/>
      <c r="AJ2083" s="237">
        <v>41381</v>
      </c>
      <c r="AK2083" s="173">
        <v>2010</v>
      </c>
      <c r="AL2083" s="317"/>
      <c r="AQ2083" s="131"/>
      <c r="AU2083" s="317"/>
      <c r="AV2083" s="390"/>
      <c r="AW2083" s="153">
        <f t="shared" ca="1" si="38"/>
        <v>14</v>
      </c>
    </row>
    <row r="2084" spans="1:49" ht="45" customHeight="1" outlineLevel="1" x14ac:dyDescent="0.2">
      <c r="A2084" s="245"/>
      <c r="B2084" s="183" t="s">
        <v>55</v>
      </c>
      <c r="C2084" s="147" t="s">
        <v>3282</v>
      </c>
      <c r="D2084" s="131" t="s">
        <v>5860</v>
      </c>
      <c r="E2084" s="175" t="s">
        <v>688</v>
      </c>
      <c r="F2084" s="153" t="s">
        <v>5012</v>
      </c>
      <c r="G2084" s="131" t="s">
        <v>5861</v>
      </c>
      <c r="H2084" s="175" t="s">
        <v>961</v>
      </c>
      <c r="I2084" s="183" t="s">
        <v>5862</v>
      </c>
      <c r="J2084" s="173">
        <v>1</v>
      </c>
      <c r="L2084" s="339">
        <v>1</v>
      </c>
      <c r="M2084" s="183">
        <v>1668</v>
      </c>
      <c r="N2084" s="153">
        <v>2013</v>
      </c>
      <c r="O2084" s="216">
        <v>30403</v>
      </c>
      <c r="P2084" s="163" t="s">
        <v>5863</v>
      </c>
      <c r="Q2084" s="216">
        <v>41346</v>
      </c>
      <c r="R2084" s="153">
        <v>2010</v>
      </c>
      <c r="S2084" s="183" t="s">
        <v>243</v>
      </c>
      <c r="T2084" s="184"/>
      <c r="U2084" s="189"/>
      <c r="V2084" s="125"/>
      <c r="W2084" s="352" t="s">
        <v>70</v>
      </c>
      <c r="X2084" s="216" t="s">
        <v>220</v>
      </c>
      <c r="Y2084" s="216" t="s">
        <v>964</v>
      </c>
      <c r="Z2084" s="129"/>
      <c r="AI2084" s="173"/>
      <c r="AJ2084" s="237">
        <v>41943</v>
      </c>
      <c r="AK2084" s="173">
        <v>2010</v>
      </c>
      <c r="AL2084" s="317"/>
      <c r="AQ2084" s="131"/>
      <c r="AU2084" s="317"/>
      <c r="AV2084" s="390"/>
      <c r="AW2084" s="153">
        <f t="shared" ca="1" si="38"/>
        <v>13</v>
      </c>
    </row>
    <row r="2085" spans="1:49" ht="45" customHeight="1" outlineLevel="1" x14ac:dyDescent="0.2">
      <c r="A2085" s="245">
        <v>45352</v>
      </c>
      <c r="B2085" s="183" t="s">
        <v>198</v>
      </c>
      <c r="C2085" s="136" t="s">
        <v>5864</v>
      </c>
      <c r="D2085" s="131" t="s">
        <v>5865</v>
      </c>
      <c r="E2085" s="175" t="s">
        <v>91</v>
      </c>
      <c r="F2085" s="153" t="s">
        <v>187</v>
      </c>
      <c r="G2085" s="131" t="s">
        <v>2380</v>
      </c>
      <c r="H2085" s="175" t="s">
        <v>503</v>
      </c>
      <c r="I2085" s="183" t="s">
        <v>5866</v>
      </c>
      <c r="J2085" s="173">
        <v>1</v>
      </c>
      <c r="L2085" s="339">
        <v>1</v>
      </c>
      <c r="M2085" s="183">
        <v>1669</v>
      </c>
      <c r="N2085" s="153">
        <v>2013</v>
      </c>
      <c r="O2085" s="216">
        <v>41338</v>
      </c>
      <c r="P2085" s="163" t="s">
        <v>5867</v>
      </c>
      <c r="Q2085" s="216">
        <v>41368</v>
      </c>
      <c r="R2085" s="153">
        <v>2010</v>
      </c>
      <c r="S2085" s="183" t="s">
        <v>288</v>
      </c>
      <c r="T2085" s="184"/>
      <c r="U2085" s="189"/>
      <c r="V2085" s="125"/>
      <c r="W2085" s="255" t="s">
        <v>70</v>
      </c>
      <c r="X2085" s="216" t="s">
        <v>499</v>
      </c>
      <c r="Y2085" s="216" t="s">
        <v>506</v>
      </c>
      <c r="Z2085" s="129"/>
      <c r="AI2085" s="173"/>
      <c r="AJ2085" s="189"/>
      <c r="AK2085" s="173"/>
      <c r="AL2085" s="322"/>
      <c r="AQ2085" s="131"/>
      <c r="AU2085" s="317"/>
      <c r="AV2085" s="390"/>
      <c r="AW2085" s="153">
        <f t="shared" ca="1" si="38"/>
        <v>13</v>
      </c>
    </row>
    <row r="2086" spans="1:49" ht="45" customHeight="1" outlineLevel="1" x14ac:dyDescent="0.2">
      <c r="A2086" s="245">
        <v>41646</v>
      </c>
      <c r="B2086" s="183" t="s">
        <v>55</v>
      </c>
      <c r="C2086" s="136" t="s">
        <v>5868</v>
      </c>
      <c r="D2086" s="131" t="s">
        <v>5869</v>
      </c>
      <c r="E2086" s="175" t="s">
        <v>91</v>
      </c>
      <c r="F2086" s="153" t="s">
        <v>92</v>
      </c>
      <c r="G2086" s="131" t="s">
        <v>5870</v>
      </c>
      <c r="H2086" s="175" t="s">
        <v>65</v>
      </c>
      <c r="I2086" s="183" t="s">
        <v>5871</v>
      </c>
      <c r="J2086" s="173">
        <v>1</v>
      </c>
      <c r="L2086" s="339">
        <v>1</v>
      </c>
      <c r="M2086" s="183">
        <v>1670</v>
      </c>
      <c r="N2086" s="153">
        <v>2013</v>
      </c>
      <c r="P2086" s="163"/>
      <c r="R2086" s="153">
        <v>2010</v>
      </c>
      <c r="S2086" s="183" t="s">
        <v>243</v>
      </c>
      <c r="T2086" s="184" t="s">
        <v>982</v>
      </c>
      <c r="V2086" s="125"/>
      <c r="W2086" s="352" t="s">
        <v>70</v>
      </c>
      <c r="X2086" s="216" t="s">
        <v>64</v>
      </c>
      <c r="Y2086" s="216" t="s">
        <v>65</v>
      </c>
      <c r="Z2086" s="129"/>
      <c r="AI2086" s="173"/>
      <c r="AJ2086" s="216">
        <v>44544</v>
      </c>
      <c r="AK2086" s="173">
        <v>2020</v>
      </c>
      <c r="AL2086" s="317"/>
      <c r="AQ2086" s="131"/>
      <c r="AU2086" s="317"/>
      <c r="AV2086" s="390"/>
      <c r="AW2086" s="153">
        <f t="shared" ca="1" si="38"/>
        <v>13</v>
      </c>
    </row>
    <row r="2087" spans="1:49" ht="45" customHeight="1" outlineLevel="1" x14ac:dyDescent="0.2">
      <c r="A2087" s="245"/>
      <c r="B2087" s="183" t="s">
        <v>55</v>
      </c>
      <c r="C2087" s="136" t="s">
        <v>5872</v>
      </c>
      <c r="D2087" s="131" t="s">
        <v>5873</v>
      </c>
      <c r="E2087" s="175" t="s">
        <v>91</v>
      </c>
      <c r="F2087" s="153" t="s">
        <v>92</v>
      </c>
      <c r="G2087" s="131" t="s">
        <v>2649</v>
      </c>
      <c r="H2087" s="175" t="s">
        <v>59</v>
      </c>
      <c r="I2087" s="183" t="s">
        <v>5874</v>
      </c>
      <c r="J2087" s="173">
        <v>1</v>
      </c>
      <c r="L2087" s="339">
        <v>1</v>
      </c>
      <c r="M2087" s="183">
        <v>1671</v>
      </c>
      <c r="N2087" s="153">
        <v>2013</v>
      </c>
      <c r="P2087" s="163"/>
      <c r="R2087" s="153">
        <v>2010</v>
      </c>
      <c r="S2087" s="183" t="s">
        <v>243</v>
      </c>
      <c r="T2087" s="184"/>
      <c r="U2087" s="189"/>
      <c r="V2087" s="125"/>
      <c r="W2087" s="352" t="s">
        <v>70</v>
      </c>
      <c r="X2087" s="216" t="s">
        <v>64</v>
      </c>
      <c r="Y2087" s="216" t="s">
        <v>65</v>
      </c>
      <c r="Z2087" s="129" t="s">
        <v>66</v>
      </c>
      <c r="AI2087" s="173"/>
      <c r="AJ2087" s="237">
        <v>41452</v>
      </c>
      <c r="AK2087" s="173">
        <v>2010</v>
      </c>
      <c r="AL2087" s="317"/>
      <c r="AQ2087" s="131"/>
      <c r="AU2087" s="317"/>
      <c r="AV2087" s="390"/>
      <c r="AW2087" s="153">
        <f t="shared" ca="1" si="38"/>
        <v>13</v>
      </c>
    </row>
    <row r="2088" spans="1:49" ht="45" customHeight="1" outlineLevel="1" x14ac:dyDescent="0.2">
      <c r="A2088" s="245"/>
      <c r="B2088" s="183" t="s">
        <v>55</v>
      </c>
      <c r="C2088" s="136" t="s">
        <v>5875</v>
      </c>
      <c r="D2088" s="131" t="s">
        <v>5876</v>
      </c>
      <c r="E2088" s="175" t="s">
        <v>91</v>
      </c>
      <c r="F2088" s="153" t="s">
        <v>92</v>
      </c>
      <c r="G2088" s="131" t="s">
        <v>93</v>
      </c>
      <c r="H2088" s="175" t="s">
        <v>379</v>
      </c>
      <c r="I2088" s="183" t="s">
        <v>5877</v>
      </c>
      <c r="J2088" s="173">
        <v>1</v>
      </c>
      <c r="L2088" s="339">
        <v>1</v>
      </c>
      <c r="M2088" s="183">
        <v>1672</v>
      </c>
      <c r="N2088" s="153">
        <v>2013</v>
      </c>
      <c r="P2088" s="163"/>
      <c r="R2088" s="153">
        <v>2010</v>
      </c>
      <c r="S2088" s="183" t="s">
        <v>243</v>
      </c>
      <c r="T2088" s="184"/>
      <c r="U2088" s="189"/>
      <c r="V2088" s="125"/>
      <c r="W2088" s="352" t="s">
        <v>70</v>
      </c>
      <c r="X2088" s="216" t="s">
        <v>99</v>
      </c>
      <c r="Y2088" s="216" t="s">
        <v>382</v>
      </c>
      <c r="Z2088" s="129"/>
      <c r="AI2088" s="173"/>
      <c r="AJ2088" s="237">
        <v>41967</v>
      </c>
      <c r="AK2088" s="173">
        <v>2010</v>
      </c>
      <c r="AL2088" s="317"/>
      <c r="AQ2088" s="131"/>
      <c r="AV2088" s="390"/>
      <c r="AW2088" s="153">
        <f t="shared" ca="1" si="38"/>
        <v>13</v>
      </c>
    </row>
    <row r="2089" spans="1:49" ht="45" customHeight="1" outlineLevel="1" x14ac:dyDescent="0.2">
      <c r="A2089" s="245"/>
      <c r="B2089" s="183" t="s">
        <v>55</v>
      </c>
      <c r="C2089" s="136" t="s">
        <v>5878</v>
      </c>
      <c r="D2089" s="131" t="s">
        <v>5879</v>
      </c>
      <c r="E2089" s="175" t="s">
        <v>91</v>
      </c>
      <c r="F2089" s="153" t="s">
        <v>92</v>
      </c>
      <c r="G2089" s="131" t="s">
        <v>93</v>
      </c>
      <c r="H2089" s="175" t="s">
        <v>59</v>
      </c>
      <c r="I2089" s="203" t="s">
        <v>5880</v>
      </c>
      <c r="J2089" s="173">
        <v>1</v>
      </c>
      <c r="L2089" s="339">
        <v>1</v>
      </c>
      <c r="M2089" s="183">
        <v>1673</v>
      </c>
      <c r="N2089" s="153">
        <v>2013</v>
      </c>
      <c r="P2089" s="163"/>
      <c r="R2089" s="153">
        <v>2010</v>
      </c>
      <c r="S2089" s="183" t="s">
        <v>243</v>
      </c>
      <c r="T2089" s="184"/>
      <c r="U2089" s="189"/>
      <c r="V2089" s="125"/>
      <c r="W2089" s="352" t="s">
        <v>70</v>
      </c>
      <c r="X2089" s="216" t="s">
        <v>64</v>
      </c>
      <c r="Y2089" s="216" t="s">
        <v>65</v>
      </c>
      <c r="Z2089" s="129" t="s">
        <v>66</v>
      </c>
      <c r="AI2089" s="173"/>
      <c r="AJ2089" s="237">
        <v>41565</v>
      </c>
      <c r="AK2089" s="173">
        <v>2010</v>
      </c>
      <c r="AL2089" s="317"/>
      <c r="AQ2089" s="131"/>
      <c r="AV2089" s="390"/>
      <c r="AW2089" s="153">
        <f t="shared" ca="1" si="38"/>
        <v>13</v>
      </c>
    </row>
    <row r="2090" spans="1:49" ht="45" customHeight="1" outlineLevel="1" x14ac:dyDescent="0.2">
      <c r="A2090" s="245"/>
      <c r="B2090" s="183" t="s">
        <v>55</v>
      </c>
      <c r="C2090" s="136" t="s">
        <v>5881</v>
      </c>
      <c r="D2090" s="131" t="s">
        <v>5882</v>
      </c>
      <c r="E2090" s="175" t="s">
        <v>91</v>
      </c>
      <c r="F2090" s="153" t="s">
        <v>92</v>
      </c>
      <c r="G2090" s="131" t="s">
        <v>93</v>
      </c>
      <c r="H2090" s="175" t="s">
        <v>59</v>
      </c>
      <c r="I2090" s="183" t="s">
        <v>5883</v>
      </c>
      <c r="J2090" s="173">
        <v>1</v>
      </c>
      <c r="L2090" s="339">
        <v>1</v>
      </c>
      <c r="M2090" s="183">
        <v>1674</v>
      </c>
      <c r="N2090" s="153">
        <v>2013</v>
      </c>
      <c r="P2090" s="163"/>
      <c r="R2090" s="153">
        <v>2010</v>
      </c>
      <c r="S2090" s="183" t="s">
        <v>243</v>
      </c>
      <c r="T2090" s="184"/>
      <c r="U2090" s="189"/>
      <c r="V2090" s="125"/>
      <c r="W2090" s="352" t="s">
        <v>70</v>
      </c>
      <c r="X2090" s="216" t="s">
        <v>64</v>
      </c>
      <c r="Y2090" s="216" t="s">
        <v>65</v>
      </c>
      <c r="Z2090" s="129" t="s">
        <v>66</v>
      </c>
      <c r="AI2090" s="173"/>
      <c r="AJ2090" s="237">
        <v>41555</v>
      </c>
      <c r="AK2090" s="173">
        <v>2010</v>
      </c>
      <c r="AL2090" s="317"/>
      <c r="AQ2090" s="131"/>
      <c r="AV2090" s="390"/>
      <c r="AW2090" s="153">
        <f t="shared" ca="1" si="38"/>
        <v>13</v>
      </c>
    </row>
    <row r="2091" spans="1:49" ht="45" customHeight="1" outlineLevel="1" x14ac:dyDescent="0.2">
      <c r="A2091" s="245"/>
      <c r="B2091" s="183" t="s">
        <v>55</v>
      </c>
      <c r="C2091" s="136" t="s">
        <v>5878</v>
      </c>
      <c r="D2091" s="131" t="s">
        <v>5884</v>
      </c>
      <c r="E2091" s="175" t="s">
        <v>71</v>
      </c>
      <c r="F2091" s="153" t="s">
        <v>425</v>
      </c>
      <c r="G2091" s="131" t="s">
        <v>5885</v>
      </c>
      <c r="H2091" s="175" t="s">
        <v>65</v>
      </c>
      <c r="I2091" s="183" t="s">
        <v>5886</v>
      </c>
      <c r="J2091" s="173">
        <v>1</v>
      </c>
      <c r="L2091" s="339">
        <v>1</v>
      </c>
      <c r="M2091" s="183">
        <v>1675</v>
      </c>
      <c r="N2091" s="153">
        <v>2013</v>
      </c>
      <c r="P2091" s="163"/>
      <c r="R2091" s="153">
        <v>2010</v>
      </c>
      <c r="S2091" s="183" t="s">
        <v>243</v>
      </c>
      <c r="T2091" s="184"/>
      <c r="U2091" s="189"/>
      <c r="V2091" s="125"/>
      <c r="W2091" s="352" t="s">
        <v>70</v>
      </c>
      <c r="X2091" s="216" t="s">
        <v>64</v>
      </c>
      <c r="Y2091" s="216" t="s">
        <v>65</v>
      </c>
      <c r="Z2091" s="129"/>
      <c r="AI2091" s="173"/>
      <c r="AJ2091" s="237">
        <v>41565</v>
      </c>
      <c r="AK2091" s="173">
        <v>2010</v>
      </c>
      <c r="AL2091" s="317"/>
      <c r="AQ2091" s="131"/>
      <c r="AU2091" s="317"/>
      <c r="AV2091" s="390"/>
      <c r="AW2091" s="153">
        <f t="shared" ca="1" si="38"/>
        <v>13</v>
      </c>
    </row>
    <row r="2092" spans="1:49" ht="45" customHeight="1" outlineLevel="1" x14ac:dyDescent="0.2">
      <c r="A2092" s="245"/>
      <c r="B2092" s="183" t="s">
        <v>55</v>
      </c>
      <c r="C2092" s="136" t="s">
        <v>5887</v>
      </c>
      <c r="D2092" s="131" t="s">
        <v>5888</v>
      </c>
      <c r="E2092" s="175" t="s">
        <v>91</v>
      </c>
      <c r="F2092" s="153" t="s">
        <v>92</v>
      </c>
      <c r="G2092" s="131" t="s">
        <v>93</v>
      </c>
      <c r="H2092" s="175" t="s">
        <v>76</v>
      </c>
      <c r="I2092" s="203" t="s">
        <v>5889</v>
      </c>
      <c r="J2092" s="173">
        <v>1</v>
      </c>
      <c r="L2092" s="339">
        <v>1</v>
      </c>
      <c r="M2092" s="183">
        <v>1676</v>
      </c>
      <c r="N2092" s="153">
        <v>2013</v>
      </c>
      <c r="P2092" s="163"/>
      <c r="R2092" s="153">
        <v>2010</v>
      </c>
      <c r="S2092" s="183" t="s">
        <v>243</v>
      </c>
      <c r="T2092" s="184"/>
      <c r="U2092" s="189"/>
      <c r="V2092" s="125"/>
      <c r="W2092" s="352" t="s">
        <v>70</v>
      </c>
      <c r="X2092" s="216" t="s">
        <v>64</v>
      </c>
      <c r="Y2092" s="216" t="s">
        <v>76</v>
      </c>
      <c r="Z2092" s="129"/>
      <c r="AI2092" s="173"/>
      <c r="AJ2092" s="237">
        <v>41585</v>
      </c>
      <c r="AK2092" s="173">
        <v>2010</v>
      </c>
      <c r="AL2092" s="317"/>
      <c r="AQ2092" s="131"/>
      <c r="AV2092" s="390"/>
      <c r="AW2092" s="153">
        <f t="shared" ca="1" si="38"/>
        <v>13</v>
      </c>
    </row>
    <row r="2093" spans="1:49" ht="45" customHeight="1" outlineLevel="1" x14ac:dyDescent="0.2">
      <c r="A2093" s="245"/>
      <c r="B2093" s="183" t="s">
        <v>55</v>
      </c>
      <c r="C2093" s="136" t="s">
        <v>5890</v>
      </c>
      <c r="D2093" s="131" t="s">
        <v>5891</v>
      </c>
      <c r="E2093" s="175" t="s">
        <v>91</v>
      </c>
      <c r="F2093" s="153" t="s">
        <v>92</v>
      </c>
      <c r="G2093" s="131" t="s">
        <v>786</v>
      </c>
      <c r="H2093" s="175" t="s">
        <v>59</v>
      </c>
      <c r="I2093" s="203" t="s">
        <v>5892</v>
      </c>
      <c r="J2093" s="173">
        <v>1</v>
      </c>
      <c r="L2093" s="339">
        <v>1</v>
      </c>
      <c r="M2093" s="183">
        <v>1677</v>
      </c>
      <c r="N2093" s="153">
        <v>2013</v>
      </c>
      <c r="P2093" s="163"/>
      <c r="R2093" s="153">
        <v>2010</v>
      </c>
      <c r="S2093" s="183" t="s">
        <v>243</v>
      </c>
      <c r="T2093" s="184"/>
      <c r="U2093" s="189"/>
      <c r="V2093" s="125"/>
      <c r="W2093" s="352" t="s">
        <v>70</v>
      </c>
      <c r="X2093" s="216" t="s">
        <v>64</v>
      </c>
      <c r="Y2093" s="216" t="s">
        <v>65</v>
      </c>
      <c r="Z2093" s="129" t="s">
        <v>66</v>
      </c>
      <c r="AI2093" s="173"/>
      <c r="AJ2093" s="237">
        <v>41586</v>
      </c>
      <c r="AK2093" s="173">
        <v>2010</v>
      </c>
      <c r="AL2093" s="317"/>
      <c r="AQ2093" s="131"/>
      <c r="AU2093" s="317"/>
      <c r="AV2093" s="390"/>
      <c r="AW2093" s="153">
        <f t="shared" ca="1" si="38"/>
        <v>13</v>
      </c>
    </row>
    <row r="2094" spans="1:49" ht="45" customHeight="1" outlineLevel="1" x14ac:dyDescent="0.2">
      <c r="A2094" s="245"/>
      <c r="B2094" s="183" t="s">
        <v>198</v>
      </c>
      <c r="C2094" s="136" t="s">
        <v>5893</v>
      </c>
      <c r="D2094" s="131" t="s">
        <v>5894</v>
      </c>
      <c r="E2094" s="175" t="s">
        <v>91</v>
      </c>
      <c r="F2094" s="153" t="s">
        <v>187</v>
      </c>
      <c r="G2094" s="131" t="s">
        <v>5895</v>
      </c>
      <c r="H2094" s="175" t="s">
        <v>503</v>
      </c>
      <c r="I2094" s="183" t="s">
        <v>5896</v>
      </c>
      <c r="J2094" s="173">
        <v>1</v>
      </c>
      <c r="L2094" s="339">
        <v>1</v>
      </c>
      <c r="M2094" s="183">
        <v>1678</v>
      </c>
      <c r="N2094" s="153">
        <v>2013</v>
      </c>
      <c r="P2094" s="163"/>
      <c r="R2094" s="153">
        <v>2010</v>
      </c>
      <c r="S2094" s="183" t="s">
        <v>288</v>
      </c>
      <c r="T2094" s="184"/>
      <c r="U2094" s="189"/>
      <c r="V2094" s="125"/>
      <c r="W2094" s="255" t="s">
        <v>70</v>
      </c>
      <c r="X2094" s="216" t="s">
        <v>499</v>
      </c>
      <c r="Y2094" s="216" t="s">
        <v>506</v>
      </c>
      <c r="Z2094" s="129"/>
      <c r="AI2094" s="173"/>
      <c r="AJ2094" s="189"/>
      <c r="AK2094" s="173"/>
      <c r="AL2094" s="317"/>
      <c r="AQ2094" s="131"/>
      <c r="AU2094" s="317"/>
      <c r="AV2094" s="390"/>
      <c r="AW2094" s="153">
        <f t="shared" ca="1" si="38"/>
        <v>13</v>
      </c>
    </row>
    <row r="2095" spans="1:49" ht="45" customHeight="1" outlineLevel="1" x14ac:dyDescent="0.2">
      <c r="A2095" s="245">
        <v>43035</v>
      </c>
      <c r="B2095" s="183" t="s">
        <v>978</v>
      </c>
      <c r="C2095" s="136" t="s">
        <v>5897</v>
      </c>
      <c r="D2095" s="131" t="s">
        <v>5898</v>
      </c>
      <c r="E2095" s="175" t="s">
        <v>56</v>
      </c>
      <c r="F2095" s="153" t="s">
        <v>148</v>
      </c>
      <c r="G2095" s="131" t="s">
        <v>5899</v>
      </c>
      <c r="H2095" s="175" t="s">
        <v>503</v>
      </c>
      <c r="I2095" s="183" t="s">
        <v>5900</v>
      </c>
      <c r="J2095" s="173">
        <v>1</v>
      </c>
      <c r="L2095" s="339">
        <v>1</v>
      </c>
      <c r="M2095" s="183">
        <v>1679</v>
      </c>
      <c r="N2095" s="153">
        <v>2013</v>
      </c>
      <c r="P2095" s="163"/>
      <c r="R2095" s="153">
        <v>2010</v>
      </c>
      <c r="S2095" s="183" t="s">
        <v>288</v>
      </c>
      <c r="T2095" s="184" t="s">
        <v>1116</v>
      </c>
      <c r="U2095" s="189"/>
      <c r="V2095" s="125"/>
      <c r="W2095" s="255" t="s">
        <v>70</v>
      </c>
      <c r="X2095" s="216" t="s">
        <v>499</v>
      </c>
      <c r="Y2095" s="216" t="s">
        <v>506</v>
      </c>
      <c r="Z2095" s="129"/>
      <c r="AI2095" s="173"/>
      <c r="AJ2095" s="237">
        <v>41877</v>
      </c>
      <c r="AK2095" s="173">
        <v>2010</v>
      </c>
      <c r="AL2095" s="317"/>
      <c r="AQ2095" s="131"/>
      <c r="AU2095" s="317"/>
      <c r="AV2095" s="390"/>
      <c r="AW2095" s="153">
        <f t="shared" ca="1" si="38"/>
        <v>13</v>
      </c>
    </row>
    <row r="2096" spans="1:49" ht="45" customHeight="1" outlineLevel="1" x14ac:dyDescent="0.2">
      <c r="A2096" s="245"/>
      <c r="B2096" s="183" t="s">
        <v>55</v>
      </c>
      <c r="C2096" s="136" t="s">
        <v>5901</v>
      </c>
      <c r="D2096" s="131" t="s">
        <v>5902</v>
      </c>
      <c r="E2096" s="175" t="s">
        <v>91</v>
      </c>
      <c r="F2096" s="153" t="s">
        <v>92</v>
      </c>
      <c r="G2096" s="131" t="s">
        <v>93</v>
      </c>
      <c r="H2096" s="175" t="s">
        <v>65</v>
      </c>
      <c r="I2096" s="183" t="s">
        <v>5903</v>
      </c>
      <c r="J2096" s="173">
        <v>1</v>
      </c>
      <c r="L2096" s="339">
        <v>1</v>
      </c>
      <c r="M2096" s="183">
        <v>1680</v>
      </c>
      <c r="N2096" s="153">
        <v>2013</v>
      </c>
      <c r="P2096" s="163"/>
      <c r="R2096" s="153">
        <v>2010</v>
      </c>
      <c r="S2096" s="183" t="s">
        <v>243</v>
      </c>
      <c r="T2096" s="184"/>
      <c r="U2096" s="189"/>
      <c r="V2096" s="125"/>
      <c r="W2096" s="352" t="s">
        <v>70</v>
      </c>
      <c r="X2096" s="216" t="s">
        <v>64</v>
      </c>
      <c r="Y2096" s="216" t="s">
        <v>65</v>
      </c>
      <c r="Z2096" s="129"/>
      <c r="AI2096" s="173"/>
      <c r="AJ2096" s="237">
        <v>41590</v>
      </c>
      <c r="AK2096" s="173">
        <v>2010</v>
      </c>
      <c r="AL2096" s="317"/>
      <c r="AQ2096" s="131"/>
      <c r="AV2096" s="390"/>
      <c r="AW2096" s="153">
        <f t="shared" ca="1" si="38"/>
        <v>13</v>
      </c>
    </row>
    <row r="2097" spans="1:49" ht="45" customHeight="1" outlineLevel="1" x14ac:dyDescent="0.2">
      <c r="A2097" s="245"/>
      <c r="B2097" s="183" t="s">
        <v>55</v>
      </c>
      <c r="C2097" s="136" t="s">
        <v>1322</v>
      </c>
      <c r="D2097" s="131" t="s">
        <v>5904</v>
      </c>
      <c r="E2097" s="175" t="s">
        <v>56</v>
      </c>
      <c r="F2097" s="153" t="s">
        <v>57</v>
      </c>
      <c r="G2097" s="131" t="s">
        <v>95</v>
      </c>
      <c r="H2097" s="175" t="s">
        <v>292</v>
      </c>
      <c r="I2097" s="183" t="s">
        <v>5905</v>
      </c>
      <c r="J2097" s="173">
        <v>1</v>
      </c>
      <c r="L2097" s="339">
        <v>1</v>
      </c>
      <c r="M2097" s="183">
        <v>1681</v>
      </c>
      <c r="N2097" s="153">
        <v>2013</v>
      </c>
      <c r="P2097" s="163"/>
      <c r="R2097" s="153">
        <v>2010</v>
      </c>
      <c r="S2097" s="183" t="s">
        <v>243</v>
      </c>
      <c r="T2097" s="184"/>
      <c r="U2097" s="189"/>
      <c r="V2097" s="125"/>
      <c r="W2097" s="352" t="s">
        <v>70</v>
      </c>
      <c r="X2097" s="216" t="s">
        <v>64</v>
      </c>
      <c r="Y2097" s="216" t="s">
        <v>292</v>
      </c>
      <c r="Z2097" s="129"/>
      <c r="AJ2097" s="237">
        <v>41878</v>
      </c>
      <c r="AK2097" s="173">
        <v>2010</v>
      </c>
      <c r="AL2097" s="317" t="s">
        <v>5906</v>
      </c>
      <c r="AQ2097" s="131"/>
      <c r="AU2097" s="317"/>
      <c r="AV2097" s="390"/>
      <c r="AW2097" s="153">
        <f t="shared" ca="1" si="38"/>
        <v>13</v>
      </c>
    </row>
    <row r="2098" spans="1:49" ht="45" customHeight="1" outlineLevel="1" x14ac:dyDescent="0.2">
      <c r="A2098" s="245"/>
      <c r="B2098" s="183" t="s">
        <v>198</v>
      </c>
      <c r="C2098" s="136" t="s">
        <v>5907</v>
      </c>
      <c r="D2098" s="166" t="s">
        <v>5908</v>
      </c>
      <c r="E2098" s="175" t="s">
        <v>91</v>
      </c>
      <c r="F2098" s="153" t="s">
        <v>92</v>
      </c>
      <c r="G2098" s="131" t="s">
        <v>5909</v>
      </c>
      <c r="H2098" s="175" t="s">
        <v>3615</v>
      </c>
      <c r="I2098" s="183" t="s">
        <v>5910</v>
      </c>
      <c r="J2098" s="173">
        <v>1</v>
      </c>
      <c r="K2098" s="326"/>
      <c r="L2098" s="339">
        <v>1</v>
      </c>
      <c r="M2098" s="183">
        <v>1682</v>
      </c>
      <c r="N2098" s="153">
        <v>2013</v>
      </c>
      <c r="P2098" s="163"/>
      <c r="R2098" s="153">
        <v>2010</v>
      </c>
      <c r="S2098" s="183" t="s">
        <v>288</v>
      </c>
      <c r="T2098" s="184"/>
      <c r="U2098" s="189"/>
      <c r="V2098" s="125"/>
      <c r="W2098" s="255" t="s">
        <v>70</v>
      </c>
      <c r="X2098" s="216" t="s">
        <v>64</v>
      </c>
      <c r="Y2098" s="216" t="s">
        <v>76</v>
      </c>
      <c r="Z2098" s="129" t="s">
        <v>66</v>
      </c>
      <c r="AA2098" s="214"/>
      <c r="AB2098" s="215"/>
      <c r="AC2098" s="215"/>
      <c r="AD2098" s="216"/>
      <c r="AI2098" s="173"/>
      <c r="AJ2098" s="189"/>
      <c r="AK2098" s="173"/>
      <c r="AL2098" s="317"/>
      <c r="AQ2098" s="131"/>
      <c r="AU2098" s="317"/>
      <c r="AV2098" s="390"/>
      <c r="AW2098" s="153">
        <f t="shared" ca="1" si="38"/>
        <v>13</v>
      </c>
    </row>
    <row r="2099" spans="1:49" ht="45" customHeight="1" outlineLevel="1" x14ac:dyDescent="0.2">
      <c r="A2099" s="309"/>
      <c r="B2099" s="183" t="s">
        <v>198</v>
      </c>
      <c r="C2099" s="136" t="s">
        <v>5911</v>
      </c>
      <c r="D2099" s="131" t="s">
        <v>5912</v>
      </c>
      <c r="E2099" s="175" t="s">
        <v>91</v>
      </c>
      <c r="F2099" s="153" t="s">
        <v>698</v>
      </c>
      <c r="G2099" s="131" t="s">
        <v>4167</v>
      </c>
      <c r="H2099" s="175" t="s">
        <v>3615</v>
      </c>
      <c r="I2099" s="183" t="s">
        <v>5913</v>
      </c>
      <c r="J2099" s="173">
        <v>1</v>
      </c>
      <c r="K2099" s="336"/>
      <c r="L2099" s="339">
        <v>1</v>
      </c>
      <c r="M2099" s="183">
        <v>1683</v>
      </c>
      <c r="N2099" s="153">
        <v>2013</v>
      </c>
      <c r="P2099" s="163"/>
      <c r="R2099" s="153">
        <v>2010</v>
      </c>
      <c r="S2099" s="183" t="s">
        <v>288</v>
      </c>
      <c r="T2099" s="184"/>
      <c r="U2099" s="189"/>
      <c r="V2099" s="125"/>
      <c r="W2099" s="255" t="s">
        <v>70</v>
      </c>
      <c r="X2099" s="216" t="s">
        <v>64</v>
      </c>
      <c r="Y2099" s="216" t="s">
        <v>76</v>
      </c>
      <c r="Z2099" s="129" t="s">
        <v>66</v>
      </c>
      <c r="AA2099" s="217"/>
      <c r="AB2099" s="230"/>
      <c r="AC2099" s="230"/>
      <c r="AD2099" s="218"/>
      <c r="AE2099" s="219"/>
      <c r="AG2099" s="219"/>
      <c r="AH2099" s="219"/>
      <c r="AI2099" s="219"/>
      <c r="AJ2099" s="238"/>
      <c r="AK2099" s="219"/>
      <c r="AL2099" s="367"/>
      <c r="AO2099" s="209"/>
      <c r="AP2099" s="209"/>
      <c r="AQ2099" s="370"/>
      <c r="AR2099" s="256"/>
      <c r="AS2099" s="209"/>
      <c r="AT2099" s="209"/>
      <c r="AU2099" s="367"/>
      <c r="AV2099" s="397"/>
      <c r="AW2099" s="153">
        <f t="shared" ca="1" si="38"/>
        <v>13</v>
      </c>
    </row>
    <row r="2100" spans="1:49" ht="45" customHeight="1" outlineLevel="1" x14ac:dyDescent="0.2">
      <c r="A2100" s="245"/>
      <c r="B2100" s="183" t="s">
        <v>198</v>
      </c>
      <c r="C2100" s="136" t="s">
        <v>5914</v>
      </c>
      <c r="D2100" s="441" t="s">
        <v>5915</v>
      </c>
      <c r="E2100" s="175" t="s">
        <v>71</v>
      </c>
      <c r="F2100" s="153" t="s">
        <v>351</v>
      </c>
      <c r="G2100" s="131" t="s">
        <v>5916</v>
      </c>
      <c r="H2100" s="175" t="s">
        <v>59</v>
      </c>
      <c r="I2100" s="183" t="s">
        <v>5917</v>
      </c>
      <c r="J2100" s="173">
        <v>1</v>
      </c>
      <c r="K2100" s="327"/>
      <c r="L2100" s="339">
        <v>1</v>
      </c>
      <c r="M2100" s="183">
        <v>1684</v>
      </c>
      <c r="N2100" s="153">
        <v>2013</v>
      </c>
      <c r="P2100" s="163"/>
      <c r="R2100" s="153">
        <v>2010</v>
      </c>
      <c r="S2100" s="183" t="s">
        <v>288</v>
      </c>
      <c r="T2100" s="184"/>
      <c r="U2100" s="189"/>
      <c r="V2100" s="125"/>
      <c r="W2100" s="255" t="s">
        <v>70</v>
      </c>
      <c r="X2100" s="216" t="s">
        <v>64</v>
      </c>
      <c r="Y2100" s="216" t="s">
        <v>65</v>
      </c>
      <c r="Z2100" s="129"/>
      <c r="AA2100" s="175"/>
      <c r="AB2100" s="153"/>
      <c r="AC2100" s="153"/>
      <c r="AD2100" s="153"/>
      <c r="AI2100" s="152"/>
      <c r="AJ2100" s="247"/>
      <c r="AK2100" s="152"/>
      <c r="AL2100" s="317"/>
      <c r="AQ2100" s="131"/>
      <c r="AV2100" s="392"/>
      <c r="AW2100" s="153">
        <f t="shared" ca="1" si="38"/>
        <v>13</v>
      </c>
    </row>
    <row r="2101" spans="1:49" ht="45" customHeight="1" outlineLevel="1" x14ac:dyDescent="0.2">
      <c r="A2101" s="309"/>
      <c r="B2101" s="183" t="s">
        <v>55</v>
      </c>
      <c r="C2101" s="136" t="s">
        <v>5918</v>
      </c>
      <c r="D2101" s="131" t="s">
        <v>5919</v>
      </c>
      <c r="E2101" s="175" t="s">
        <v>91</v>
      </c>
      <c r="F2101" s="153" t="s">
        <v>92</v>
      </c>
      <c r="G2101" s="131" t="s">
        <v>5920</v>
      </c>
      <c r="H2101" s="175" t="s">
        <v>65</v>
      </c>
      <c r="I2101" s="183" t="s">
        <v>5921</v>
      </c>
      <c r="J2101" s="173">
        <v>1</v>
      </c>
      <c r="K2101" s="336"/>
      <c r="L2101" s="339">
        <v>1</v>
      </c>
      <c r="M2101" s="183">
        <v>1685</v>
      </c>
      <c r="N2101" s="153">
        <v>2014</v>
      </c>
      <c r="O2101" s="216">
        <v>41590</v>
      </c>
      <c r="P2101" s="163" t="s">
        <v>5922</v>
      </c>
      <c r="Q2101" s="216">
        <v>41645</v>
      </c>
      <c r="R2101" s="153">
        <v>2010</v>
      </c>
      <c r="S2101" s="183" t="s">
        <v>243</v>
      </c>
      <c r="T2101" s="184"/>
      <c r="U2101" s="189"/>
      <c r="V2101" s="125"/>
      <c r="W2101" s="352" t="s">
        <v>70</v>
      </c>
      <c r="X2101" s="216" t="s">
        <v>64</v>
      </c>
      <c r="Y2101" s="216" t="s">
        <v>65</v>
      </c>
      <c r="Z2101" s="129"/>
      <c r="AA2101" s="217"/>
      <c r="AB2101" s="230"/>
      <c r="AC2101" s="230"/>
      <c r="AD2101" s="218"/>
      <c r="AE2101" s="219"/>
      <c r="AG2101" s="219"/>
      <c r="AH2101" s="219"/>
      <c r="AI2101" s="219"/>
      <c r="AJ2101" s="216">
        <v>43500</v>
      </c>
      <c r="AK2101" s="173">
        <v>2010</v>
      </c>
      <c r="AL2101" s="367"/>
      <c r="AO2101" s="209"/>
      <c r="AP2101" s="209"/>
      <c r="AQ2101" s="370"/>
      <c r="AR2101" s="256"/>
      <c r="AS2101" s="209"/>
      <c r="AT2101" s="209"/>
      <c r="AU2101" s="367"/>
      <c r="AV2101" s="397"/>
      <c r="AW2101" s="153">
        <f t="shared" ca="1" si="38"/>
        <v>12</v>
      </c>
    </row>
    <row r="2102" spans="1:49" ht="45" customHeight="1" outlineLevel="1" x14ac:dyDescent="0.2">
      <c r="A2102" s="245"/>
      <c r="B2102" s="183" t="s">
        <v>55</v>
      </c>
      <c r="C2102" s="136" t="s">
        <v>2959</v>
      </c>
      <c r="D2102" s="131" t="s">
        <v>5923</v>
      </c>
      <c r="E2102" s="175" t="s">
        <v>71</v>
      </c>
      <c r="F2102" s="153" t="s">
        <v>1456</v>
      </c>
      <c r="G2102" s="131" t="s">
        <v>1457</v>
      </c>
      <c r="H2102" s="175" t="s">
        <v>65</v>
      </c>
      <c r="I2102" s="183" t="s">
        <v>5924</v>
      </c>
      <c r="J2102" s="173">
        <v>1</v>
      </c>
      <c r="K2102" s="326"/>
      <c r="L2102" s="339">
        <v>1</v>
      </c>
      <c r="M2102" s="183">
        <v>1686</v>
      </c>
      <c r="N2102" s="153">
        <v>2014</v>
      </c>
      <c r="P2102" s="163"/>
      <c r="R2102" s="153">
        <v>2010</v>
      </c>
      <c r="S2102" s="183" t="s">
        <v>243</v>
      </c>
      <c r="T2102" s="184" t="s">
        <v>1116</v>
      </c>
      <c r="V2102" s="125"/>
      <c r="W2102" s="352" t="s">
        <v>70</v>
      </c>
      <c r="X2102" s="216" t="s">
        <v>64</v>
      </c>
      <c r="Y2102" s="216" t="s">
        <v>65</v>
      </c>
      <c r="Z2102" s="129"/>
      <c r="AA2102" s="214"/>
      <c r="AB2102" s="215"/>
      <c r="AC2102" s="215"/>
      <c r="AD2102" s="216"/>
      <c r="AI2102" s="173"/>
      <c r="AJ2102" s="216">
        <v>44474</v>
      </c>
      <c r="AK2102" s="173">
        <v>2020</v>
      </c>
      <c r="AL2102" s="317"/>
      <c r="AQ2102" s="131"/>
      <c r="AU2102" s="317"/>
      <c r="AV2102" s="390"/>
      <c r="AW2102" s="153">
        <f t="shared" ca="1" si="38"/>
        <v>12</v>
      </c>
    </row>
    <row r="2103" spans="1:49" ht="45" customHeight="1" outlineLevel="1" x14ac:dyDescent="0.2">
      <c r="A2103" s="245"/>
      <c r="B2103" s="183" t="s">
        <v>55</v>
      </c>
      <c r="C2103" s="136" t="s">
        <v>5925</v>
      </c>
      <c r="D2103" s="131" t="s">
        <v>5926</v>
      </c>
      <c r="E2103" s="175" t="s">
        <v>56</v>
      </c>
      <c r="F2103" s="153" t="s">
        <v>92</v>
      </c>
      <c r="G2103" s="131" t="s">
        <v>2826</v>
      </c>
      <c r="H2103" s="175" t="s">
        <v>59</v>
      </c>
      <c r="I2103" s="183" t="s">
        <v>5927</v>
      </c>
      <c r="J2103" s="173">
        <v>1</v>
      </c>
      <c r="L2103" s="339">
        <v>1</v>
      </c>
      <c r="M2103" s="183">
        <v>1687</v>
      </c>
      <c r="N2103" s="153">
        <v>2014</v>
      </c>
      <c r="P2103" s="163"/>
      <c r="R2103" s="153">
        <v>2010</v>
      </c>
      <c r="S2103" s="183" t="s">
        <v>243</v>
      </c>
      <c r="T2103" s="184"/>
      <c r="U2103" s="189"/>
      <c r="V2103" s="125"/>
      <c r="W2103" s="352" t="s">
        <v>70</v>
      </c>
      <c r="X2103" s="216" t="s">
        <v>64</v>
      </c>
      <c r="Y2103" s="216" t="s">
        <v>65</v>
      </c>
      <c r="Z2103" s="129" t="s">
        <v>66</v>
      </c>
      <c r="AJ2103" s="216">
        <v>41640</v>
      </c>
      <c r="AK2103" s="173">
        <v>2010</v>
      </c>
      <c r="AL2103" s="317"/>
      <c r="AQ2103" s="131"/>
      <c r="AU2103" s="317"/>
      <c r="AV2103" s="390"/>
      <c r="AW2103" s="153">
        <f t="shared" ca="1" si="38"/>
        <v>12</v>
      </c>
    </row>
    <row r="2104" spans="1:49" ht="45" customHeight="1" x14ac:dyDescent="0.2">
      <c r="A2104" s="245" t="s">
        <v>5928</v>
      </c>
      <c r="B2104" s="183" t="s">
        <v>198</v>
      </c>
      <c r="C2104" s="136" t="s">
        <v>5929</v>
      </c>
      <c r="D2104" s="131" t="s">
        <v>5930</v>
      </c>
      <c r="E2104" s="175" t="s">
        <v>56</v>
      </c>
      <c r="F2104" s="153" t="s">
        <v>57</v>
      </c>
      <c r="G2104" s="131" t="s">
        <v>5931</v>
      </c>
      <c r="H2104" s="175" t="s">
        <v>4347</v>
      </c>
      <c r="I2104" s="183" t="s">
        <v>5932</v>
      </c>
      <c r="J2104" s="173">
        <v>1</v>
      </c>
      <c r="K2104" s="337"/>
      <c r="L2104" s="339">
        <v>1</v>
      </c>
      <c r="M2104" s="183">
        <v>1688</v>
      </c>
      <c r="N2104" s="153">
        <v>2014</v>
      </c>
      <c r="O2104" s="216">
        <v>38952</v>
      </c>
      <c r="P2104" s="163" t="s">
        <v>5933</v>
      </c>
      <c r="Q2104" s="216">
        <v>41696</v>
      </c>
      <c r="R2104" s="153">
        <v>2010</v>
      </c>
      <c r="S2104" s="183" t="s">
        <v>288</v>
      </c>
      <c r="T2104" s="184"/>
      <c r="U2104" s="189"/>
      <c r="V2104" s="125"/>
      <c r="W2104" s="255" t="s">
        <v>70</v>
      </c>
      <c r="X2104" s="216" t="s">
        <v>64</v>
      </c>
      <c r="Y2104" s="216" t="s">
        <v>4347</v>
      </c>
      <c r="Z2104" s="129"/>
      <c r="AA2104" s="242"/>
      <c r="AB2104" s="243"/>
      <c r="AC2104" s="243"/>
      <c r="AD2104" s="243"/>
      <c r="AE2104" s="219"/>
      <c r="AG2104" s="219"/>
      <c r="AH2104" s="219"/>
      <c r="AI2104" s="219"/>
      <c r="AJ2104" s="238"/>
      <c r="AK2104" s="219"/>
      <c r="AL2104" s="317"/>
      <c r="AO2104" s="209"/>
      <c r="AP2104" s="209"/>
      <c r="AQ2104" s="370"/>
      <c r="AR2104" s="256"/>
      <c r="AS2104" s="209"/>
      <c r="AT2104" s="209"/>
      <c r="AU2104" s="367"/>
      <c r="AV2104" s="397"/>
      <c r="AW2104" s="153">
        <f t="shared" ca="1" si="38"/>
        <v>12</v>
      </c>
    </row>
    <row r="2105" spans="1:49" ht="45" customHeight="1" x14ac:dyDescent="0.2">
      <c r="A2105" s="309"/>
      <c r="B2105" s="183" t="s">
        <v>55</v>
      </c>
      <c r="C2105" s="136" t="s">
        <v>5934</v>
      </c>
      <c r="D2105" s="131" t="s">
        <v>5935</v>
      </c>
      <c r="E2105" s="175" t="s">
        <v>71</v>
      </c>
      <c r="F2105" s="153" t="s">
        <v>1456</v>
      </c>
      <c r="G2105" s="131" t="s">
        <v>1457</v>
      </c>
      <c r="H2105" s="175" t="s">
        <v>65</v>
      </c>
      <c r="I2105" s="183" t="s">
        <v>5936</v>
      </c>
      <c r="J2105" s="173">
        <v>1</v>
      </c>
      <c r="K2105" s="337"/>
      <c r="L2105" s="339">
        <v>1</v>
      </c>
      <c r="M2105" s="183">
        <v>1689</v>
      </c>
      <c r="N2105" s="153">
        <v>2014</v>
      </c>
      <c r="P2105" s="163"/>
      <c r="R2105" s="153">
        <v>2010</v>
      </c>
      <c r="S2105" s="183" t="s">
        <v>243</v>
      </c>
      <c r="T2105" s="184"/>
      <c r="V2105" s="125"/>
      <c r="W2105" s="352" t="s">
        <v>70</v>
      </c>
      <c r="X2105" s="216" t="s">
        <v>64</v>
      </c>
      <c r="Y2105" s="216" t="s">
        <v>65</v>
      </c>
      <c r="Z2105" s="129"/>
      <c r="AA2105" s="242"/>
      <c r="AB2105" s="243"/>
      <c r="AC2105" s="243"/>
      <c r="AD2105" s="243"/>
      <c r="AE2105" s="219"/>
      <c r="AG2105" s="219"/>
      <c r="AH2105" s="219"/>
      <c r="AI2105" s="219"/>
      <c r="AJ2105" s="218">
        <v>44459</v>
      </c>
      <c r="AK2105" s="219">
        <v>2020</v>
      </c>
      <c r="AL2105" s="367"/>
      <c r="AO2105" s="209"/>
      <c r="AP2105" s="209"/>
      <c r="AQ2105" s="370"/>
      <c r="AR2105" s="256"/>
      <c r="AS2105" s="209"/>
      <c r="AT2105" s="209"/>
      <c r="AU2105" s="367"/>
      <c r="AV2105" s="397"/>
      <c r="AW2105" s="153">
        <f t="shared" ca="1" si="38"/>
        <v>12</v>
      </c>
    </row>
    <row r="2106" spans="1:49" ht="45" customHeight="1" x14ac:dyDescent="0.2">
      <c r="A2106" s="309"/>
      <c r="B2106" s="183" t="s">
        <v>55</v>
      </c>
      <c r="C2106" s="136" t="s">
        <v>5937</v>
      </c>
      <c r="D2106" s="131" t="s">
        <v>5938</v>
      </c>
      <c r="E2106" s="175" t="s">
        <v>56</v>
      </c>
      <c r="F2106" s="153" t="s">
        <v>559</v>
      </c>
      <c r="G2106" s="131" t="s">
        <v>2791</v>
      </c>
      <c r="H2106" s="175" t="s">
        <v>65</v>
      </c>
      <c r="I2106" s="183" t="s">
        <v>5939</v>
      </c>
      <c r="J2106" s="173">
        <v>1</v>
      </c>
      <c r="K2106" s="337"/>
      <c r="L2106" s="339">
        <v>1</v>
      </c>
      <c r="M2106" s="183">
        <v>1690</v>
      </c>
      <c r="N2106" s="153">
        <v>2014</v>
      </c>
      <c r="O2106" s="216">
        <v>38058</v>
      </c>
      <c r="P2106" s="163" t="s">
        <v>5940</v>
      </c>
      <c r="Q2106" s="216">
        <v>41697</v>
      </c>
      <c r="R2106" s="153">
        <v>2010</v>
      </c>
      <c r="S2106" s="183" t="s">
        <v>243</v>
      </c>
      <c r="T2106" s="184"/>
      <c r="U2106" s="189"/>
      <c r="V2106" s="125"/>
      <c r="W2106" s="352" t="s">
        <v>70</v>
      </c>
      <c r="X2106" s="216" t="s">
        <v>64</v>
      </c>
      <c r="Y2106" s="216" t="s">
        <v>65</v>
      </c>
      <c r="Z2106" s="129"/>
      <c r="AA2106" s="242"/>
      <c r="AB2106" s="243"/>
      <c r="AC2106" s="243"/>
      <c r="AD2106" s="243"/>
      <c r="AE2106" s="219"/>
      <c r="AG2106" s="219"/>
      <c r="AH2106" s="219"/>
      <c r="AI2106" s="219"/>
      <c r="AJ2106" s="237">
        <v>41950</v>
      </c>
      <c r="AK2106" s="173">
        <v>2010</v>
      </c>
      <c r="AL2106" s="317"/>
      <c r="AO2106" s="209"/>
      <c r="AP2106" s="209"/>
      <c r="AQ2106" s="370"/>
      <c r="AR2106" s="256"/>
      <c r="AS2106" s="209"/>
      <c r="AT2106" s="209"/>
      <c r="AU2106" s="367"/>
      <c r="AV2106" s="397"/>
      <c r="AW2106" s="153">
        <f t="shared" ca="1" si="38"/>
        <v>12</v>
      </c>
    </row>
    <row r="2107" spans="1:49" ht="45" customHeight="1" x14ac:dyDescent="0.2">
      <c r="A2107" s="245">
        <v>45258</v>
      </c>
      <c r="B2107" s="183" t="s">
        <v>55</v>
      </c>
      <c r="C2107" s="136" t="s">
        <v>5941</v>
      </c>
      <c r="D2107" s="131" t="s">
        <v>5942</v>
      </c>
      <c r="E2107" s="175" t="s">
        <v>91</v>
      </c>
      <c r="F2107" s="153" t="s">
        <v>187</v>
      </c>
      <c r="G2107" s="131" t="s">
        <v>906</v>
      </c>
      <c r="H2107" s="175" t="s">
        <v>76</v>
      </c>
      <c r="I2107" s="183" t="s">
        <v>5943</v>
      </c>
      <c r="J2107" s="173">
        <v>1</v>
      </c>
      <c r="K2107" s="133" t="s">
        <v>61</v>
      </c>
      <c r="L2107" s="339">
        <v>1</v>
      </c>
      <c r="M2107" s="183">
        <v>1691</v>
      </c>
      <c r="N2107" s="153">
        <v>2014</v>
      </c>
      <c r="O2107" s="414">
        <v>40189</v>
      </c>
      <c r="P2107" s="194" t="s">
        <v>5944</v>
      </c>
      <c r="Q2107" s="216">
        <v>41709</v>
      </c>
      <c r="R2107" s="153">
        <v>2010</v>
      </c>
      <c r="S2107" s="183" t="s">
        <v>62</v>
      </c>
      <c r="T2107" s="184" t="s">
        <v>982</v>
      </c>
      <c r="U2107" s="189"/>
      <c r="V2107" s="422">
        <v>44917</v>
      </c>
      <c r="W2107" s="352" t="s">
        <v>5945</v>
      </c>
      <c r="X2107" s="216" t="s">
        <v>64</v>
      </c>
      <c r="Y2107" s="216" t="s">
        <v>76</v>
      </c>
      <c r="Z2107" s="129"/>
      <c r="AA2107" s="174" t="s">
        <v>215</v>
      </c>
      <c r="AB2107" s="172" t="s">
        <v>215</v>
      </c>
      <c r="AC2107" s="172" t="s">
        <v>215</v>
      </c>
      <c r="AE2107" s="173">
        <v>2015</v>
      </c>
      <c r="AF2107" s="173">
        <v>80</v>
      </c>
      <c r="AG2107" s="219"/>
      <c r="AI2107" s="219"/>
      <c r="AJ2107" s="238"/>
      <c r="AK2107" s="219"/>
      <c r="AL2107" s="317"/>
      <c r="AM2107" s="175" t="s">
        <v>61</v>
      </c>
      <c r="AN2107" s="153" t="s">
        <v>81</v>
      </c>
      <c r="AO2107" s="153" t="s">
        <v>61</v>
      </c>
      <c r="AP2107" s="153" t="s">
        <v>81</v>
      </c>
      <c r="AQ2107" s="370"/>
      <c r="AR2107" s="256"/>
      <c r="AS2107" s="209"/>
      <c r="AT2107" s="209"/>
      <c r="AU2107" s="367"/>
      <c r="AV2107" s="397"/>
      <c r="AW2107" s="153">
        <f t="shared" ca="1" si="38"/>
        <v>12</v>
      </c>
    </row>
    <row r="2108" spans="1:49" ht="45" customHeight="1" x14ac:dyDescent="0.2">
      <c r="A2108" s="309"/>
      <c r="B2108" s="183" t="s">
        <v>55</v>
      </c>
      <c r="C2108" s="136" t="s">
        <v>4455</v>
      </c>
      <c r="D2108" s="131" t="s">
        <v>5946</v>
      </c>
      <c r="E2108" s="175" t="s">
        <v>71</v>
      </c>
      <c r="F2108" s="153" t="s">
        <v>425</v>
      </c>
      <c r="G2108" s="131" t="s">
        <v>4457</v>
      </c>
      <c r="H2108" s="175" t="s">
        <v>379</v>
      </c>
      <c r="I2108" s="183" t="s">
        <v>5947</v>
      </c>
      <c r="J2108" s="173">
        <v>1</v>
      </c>
      <c r="K2108" s="337"/>
      <c r="L2108" s="339">
        <v>1</v>
      </c>
      <c r="M2108" s="183">
        <v>1692</v>
      </c>
      <c r="N2108" s="153">
        <v>2014</v>
      </c>
      <c r="P2108" s="163"/>
      <c r="R2108" s="153">
        <v>2010</v>
      </c>
      <c r="S2108" s="183" t="s">
        <v>243</v>
      </c>
      <c r="T2108" s="184"/>
      <c r="U2108" s="189"/>
      <c r="V2108" s="125"/>
      <c r="W2108" s="352" t="s">
        <v>70</v>
      </c>
      <c r="X2108" s="216" t="s">
        <v>99</v>
      </c>
      <c r="Y2108" s="216" t="s">
        <v>382</v>
      </c>
      <c r="Z2108" s="129"/>
      <c r="AA2108" s="242"/>
      <c r="AB2108" s="243"/>
      <c r="AC2108" s="243"/>
      <c r="AD2108" s="243"/>
      <c r="AE2108" s="219"/>
      <c r="AG2108" s="219"/>
      <c r="AH2108" s="219"/>
      <c r="AI2108" s="219"/>
      <c r="AJ2108" s="218">
        <v>43105</v>
      </c>
      <c r="AK2108" s="219">
        <v>2010</v>
      </c>
      <c r="AL2108" s="317"/>
      <c r="AO2108" s="209"/>
      <c r="AP2108" s="209"/>
      <c r="AQ2108" s="370"/>
      <c r="AR2108" s="256"/>
      <c r="AS2108" s="209"/>
      <c r="AT2108" s="209"/>
      <c r="AU2108" s="367"/>
      <c r="AV2108" s="397"/>
      <c r="AW2108" s="153">
        <f t="shared" ca="1" si="38"/>
        <v>12</v>
      </c>
    </row>
    <row r="2109" spans="1:49" ht="45" customHeight="1" outlineLevel="1" x14ac:dyDescent="0.2">
      <c r="A2109" s="309"/>
      <c r="B2109" s="183" t="s">
        <v>198</v>
      </c>
      <c r="C2109" s="136" t="s">
        <v>5948</v>
      </c>
      <c r="D2109" s="166" t="s">
        <v>5949</v>
      </c>
      <c r="E2109" s="175" t="s">
        <v>1055</v>
      </c>
      <c r="F2109" s="153" t="s">
        <v>2103</v>
      </c>
      <c r="G2109" s="131" t="s">
        <v>2104</v>
      </c>
      <c r="H2109" s="175" t="s">
        <v>65</v>
      </c>
      <c r="I2109" s="183" t="s">
        <v>5950</v>
      </c>
      <c r="J2109" s="173">
        <v>1</v>
      </c>
      <c r="K2109" s="337"/>
      <c r="L2109" s="339">
        <v>1</v>
      </c>
      <c r="M2109" s="183">
        <v>1693</v>
      </c>
      <c r="N2109" s="153">
        <v>2014</v>
      </c>
      <c r="P2109" s="163"/>
      <c r="R2109" s="153">
        <v>2010</v>
      </c>
      <c r="S2109" s="183" t="s">
        <v>288</v>
      </c>
      <c r="T2109" s="184"/>
      <c r="U2109" s="189"/>
      <c r="V2109" s="125"/>
      <c r="W2109" s="255" t="s">
        <v>70</v>
      </c>
      <c r="X2109" s="216" t="s">
        <v>64</v>
      </c>
      <c r="Y2109" s="216" t="s">
        <v>65</v>
      </c>
      <c r="Z2109" s="129"/>
      <c r="AA2109" s="242"/>
      <c r="AB2109" s="243"/>
      <c r="AC2109" s="243"/>
      <c r="AD2109" s="243"/>
      <c r="AE2109" s="219"/>
      <c r="AG2109" s="219"/>
      <c r="AH2109" s="219"/>
      <c r="AI2109" s="219"/>
      <c r="AJ2109" s="238"/>
      <c r="AK2109" s="219"/>
      <c r="AL2109" s="317"/>
      <c r="AO2109" s="209"/>
      <c r="AP2109" s="209"/>
      <c r="AQ2109" s="370"/>
      <c r="AR2109" s="256"/>
      <c r="AS2109" s="209"/>
      <c r="AT2109" s="209"/>
      <c r="AU2109" s="367"/>
      <c r="AV2109" s="397"/>
      <c r="AW2109" s="153">
        <f t="shared" ca="1" si="38"/>
        <v>12</v>
      </c>
    </row>
    <row r="2110" spans="1:49" ht="45" customHeight="1" outlineLevel="1" x14ac:dyDescent="0.2">
      <c r="A2110" s="309"/>
      <c r="B2110" s="183" t="s">
        <v>198</v>
      </c>
      <c r="C2110" s="136" t="s">
        <v>5951</v>
      </c>
      <c r="D2110" s="131" t="s">
        <v>5952</v>
      </c>
      <c r="E2110" s="175" t="s">
        <v>91</v>
      </c>
      <c r="F2110" s="153" t="s">
        <v>187</v>
      </c>
      <c r="G2110" s="131" t="s">
        <v>5953</v>
      </c>
      <c r="H2110" s="175" t="s">
        <v>503</v>
      </c>
      <c r="I2110" s="183" t="s">
        <v>5954</v>
      </c>
      <c r="J2110" s="173">
        <v>1</v>
      </c>
      <c r="K2110" s="337"/>
      <c r="L2110" s="339">
        <v>1</v>
      </c>
      <c r="M2110" s="183">
        <v>1694</v>
      </c>
      <c r="N2110" s="153">
        <v>2014</v>
      </c>
      <c r="P2110" s="163"/>
      <c r="R2110" s="153">
        <v>2010</v>
      </c>
      <c r="S2110" s="183" t="s">
        <v>288</v>
      </c>
      <c r="T2110" s="184"/>
      <c r="U2110" s="189"/>
      <c r="V2110" s="125"/>
      <c r="W2110" s="255" t="s">
        <v>70</v>
      </c>
      <c r="X2110" s="216" t="s">
        <v>499</v>
      </c>
      <c r="Y2110" s="216" t="s">
        <v>506</v>
      </c>
      <c r="Z2110" s="129"/>
      <c r="AA2110" s="242"/>
      <c r="AB2110" s="243"/>
      <c r="AC2110" s="243"/>
      <c r="AD2110" s="243"/>
      <c r="AE2110" s="219"/>
      <c r="AG2110" s="219"/>
      <c r="AH2110" s="219"/>
      <c r="AI2110" s="219"/>
      <c r="AJ2110" s="238"/>
      <c r="AK2110" s="219"/>
      <c r="AL2110" s="317"/>
      <c r="AO2110" s="209"/>
      <c r="AP2110" s="209"/>
      <c r="AQ2110" s="370"/>
      <c r="AR2110" s="256"/>
      <c r="AS2110" s="209"/>
      <c r="AT2110" s="209"/>
      <c r="AU2110" s="367"/>
      <c r="AV2110" s="397"/>
      <c r="AW2110" s="153">
        <f t="shared" ca="1" si="38"/>
        <v>12</v>
      </c>
    </row>
    <row r="2111" spans="1:49" ht="45" customHeight="1" outlineLevel="1" x14ac:dyDescent="0.2">
      <c r="A2111" s="309"/>
      <c r="B2111" s="183" t="s">
        <v>55</v>
      </c>
      <c r="C2111" s="136" t="s">
        <v>1322</v>
      </c>
      <c r="D2111" s="131" t="s">
        <v>5955</v>
      </c>
      <c r="E2111" s="175" t="s">
        <v>71</v>
      </c>
      <c r="F2111" s="153" t="s">
        <v>91</v>
      </c>
      <c r="G2111" s="131" t="s">
        <v>4666</v>
      </c>
      <c r="H2111" s="175" t="s">
        <v>76</v>
      </c>
      <c r="I2111" s="183" t="s">
        <v>5956</v>
      </c>
      <c r="J2111" s="173">
        <v>1</v>
      </c>
      <c r="K2111" s="337"/>
      <c r="L2111" s="339">
        <v>1</v>
      </c>
      <c r="M2111" s="183">
        <v>1695</v>
      </c>
      <c r="N2111" s="153">
        <v>2014</v>
      </c>
      <c r="P2111" s="163"/>
      <c r="R2111" s="153">
        <v>2010</v>
      </c>
      <c r="S2111" s="183" t="s">
        <v>243</v>
      </c>
      <c r="T2111" s="184"/>
      <c r="U2111" s="189"/>
      <c r="V2111" s="125"/>
      <c r="W2111" s="352" t="s">
        <v>70</v>
      </c>
      <c r="X2111" s="216" t="s">
        <v>64</v>
      </c>
      <c r="Y2111" s="216" t="s">
        <v>76</v>
      </c>
      <c r="Z2111" s="129" t="s">
        <v>266</v>
      </c>
      <c r="AA2111" s="242"/>
      <c r="AB2111" s="243"/>
      <c r="AC2111" s="243"/>
      <c r="AD2111" s="243"/>
      <c r="AE2111" s="219"/>
      <c r="AG2111" s="219"/>
      <c r="AH2111" s="219"/>
      <c r="AI2111" s="219"/>
      <c r="AJ2111" s="237">
        <v>41878</v>
      </c>
      <c r="AK2111" s="173">
        <v>2010</v>
      </c>
      <c r="AL2111" s="317"/>
      <c r="AO2111" s="209"/>
      <c r="AP2111" s="209"/>
      <c r="AQ2111" s="370"/>
      <c r="AR2111" s="256"/>
      <c r="AS2111" s="209"/>
      <c r="AT2111" s="209"/>
      <c r="AU2111" s="367"/>
      <c r="AV2111" s="397"/>
      <c r="AW2111" s="153">
        <f t="shared" ca="1" si="38"/>
        <v>12</v>
      </c>
    </row>
    <row r="2112" spans="1:49" ht="45" customHeight="1" outlineLevel="1" x14ac:dyDescent="0.2">
      <c r="A2112" s="245">
        <v>42802</v>
      </c>
      <c r="B2112" s="183" t="s">
        <v>198</v>
      </c>
      <c r="C2112" s="136" t="s">
        <v>5957</v>
      </c>
      <c r="D2112" s="131" t="s">
        <v>5958</v>
      </c>
      <c r="E2112" s="175" t="s">
        <v>688</v>
      </c>
      <c r="F2112" s="153" t="s">
        <v>5012</v>
      </c>
      <c r="G2112" s="131" t="s">
        <v>5959</v>
      </c>
      <c r="H2112" s="175" t="s">
        <v>263</v>
      </c>
      <c r="I2112" s="183" t="s">
        <v>5960</v>
      </c>
      <c r="J2112" s="173">
        <v>1</v>
      </c>
      <c r="K2112" s="337"/>
      <c r="L2112" s="339">
        <v>1</v>
      </c>
      <c r="M2112" s="183">
        <v>1696</v>
      </c>
      <c r="N2112" s="153">
        <v>2014</v>
      </c>
      <c r="P2112" s="163"/>
      <c r="R2112" s="153">
        <v>2010</v>
      </c>
      <c r="S2112" s="183" t="s">
        <v>288</v>
      </c>
      <c r="T2112" s="184"/>
      <c r="U2112" s="189"/>
      <c r="V2112" s="125"/>
      <c r="W2112" s="255" t="s">
        <v>70</v>
      </c>
      <c r="X2112" s="216" t="s">
        <v>64</v>
      </c>
      <c r="Y2112" s="216" t="s">
        <v>76</v>
      </c>
      <c r="Z2112" s="129" t="s">
        <v>266</v>
      </c>
      <c r="AA2112" s="242"/>
      <c r="AB2112" s="243"/>
      <c r="AC2112" s="243"/>
      <c r="AD2112" s="243"/>
      <c r="AE2112" s="219"/>
      <c r="AG2112" s="219"/>
      <c r="AH2112" s="219"/>
      <c r="AI2112" s="219"/>
      <c r="AJ2112" s="238"/>
      <c r="AK2112" s="219"/>
      <c r="AL2112" s="317"/>
      <c r="AO2112" s="209"/>
      <c r="AP2112" s="209"/>
      <c r="AQ2112" s="370"/>
      <c r="AR2112" s="256"/>
      <c r="AS2112" s="209"/>
      <c r="AT2112" s="209"/>
      <c r="AU2112" s="367"/>
      <c r="AV2112" s="397"/>
      <c r="AW2112" s="153">
        <f t="shared" ca="1" si="38"/>
        <v>12</v>
      </c>
    </row>
    <row r="2113" spans="1:49" ht="45" customHeight="1" outlineLevel="1" x14ac:dyDescent="0.2">
      <c r="A2113" s="245">
        <v>42811</v>
      </c>
      <c r="B2113" s="183" t="s">
        <v>198</v>
      </c>
      <c r="C2113" s="136" t="s">
        <v>5957</v>
      </c>
      <c r="D2113" s="131" t="s">
        <v>5961</v>
      </c>
      <c r="E2113" s="175" t="s">
        <v>688</v>
      </c>
      <c r="F2113" s="153" t="s">
        <v>5012</v>
      </c>
      <c r="G2113" s="131" t="s">
        <v>5959</v>
      </c>
      <c r="H2113" s="175" t="s">
        <v>65</v>
      </c>
      <c r="I2113" s="183" t="s">
        <v>5962</v>
      </c>
      <c r="J2113" s="173">
        <v>1</v>
      </c>
      <c r="K2113" s="337"/>
      <c r="L2113" s="339">
        <v>1</v>
      </c>
      <c r="M2113" s="183">
        <v>1697</v>
      </c>
      <c r="N2113" s="153">
        <v>2014</v>
      </c>
      <c r="P2113" s="163"/>
      <c r="R2113" s="153">
        <v>2010</v>
      </c>
      <c r="S2113" s="183" t="s">
        <v>288</v>
      </c>
      <c r="T2113" s="184"/>
      <c r="U2113" s="189"/>
      <c r="V2113" s="125"/>
      <c r="W2113" s="255" t="s">
        <v>70</v>
      </c>
      <c r="X2113" s="216" t="s">
        <v>64</v>
      </c>
      <c r="Y2113" s="216" t="s">
        <v>65</v>
      </c>
      <c r="Z2113" s="129"/>
      <c r="AA2113" s="242"/>
      <c r="AB2113" s="243"/>
      <c r="AC2113" s="243"/>
      <c r="AD2113" s="243"/>
      <c r="AE2113" s="219"/>
      <c r="AG2113" s="219"/>
      <c r="AH2113" s="219"/>
      <c r="AI2113" s="219"/>
      <c r="AJ2113" s="238"/>
      <c r="AK2113" s="219"/>
      <c r="AL2113" s="317"/>
      <c r="AO2113" s="209"/>
      <c r="AP2113" s="209"/>
      <c r="AQ2113" s="370"/>
      <c r="AR2113" s="256"/>
      <c r="AS2113" s="209"/>
      <c r="AT2113" s="209"/>
      <c r="AU2113" s="367"/>
      <c r="AV2113" s="397"/>
      <c r="AW2113" s="153">
        <f t="shared" ca="1" si="38"/>
        <v>12</v>
      </c>
    </row>
    <row r="2114" spans="1:49" ht="45" customHeight="1" outlineLevel="1" x14ac:dyDescent="0.2">
      <c r="A2114" s="309"/>
      <c r="B2114" s="183" t="s">
        <v>55</v>
      </c>
      <c r="C2114" s="136" t="s">
        <v>1322</v>
      </c>
      <c r="D2114" s="131" t="s">
        <v>5963</v>
      </c>
      <c r="E2114" s="175" t="s">
        <v>688</v>
      </c>
      <c r="F2114" s="153" t="s">
        <v>5012</v>
      </c>
      <c r="G2114" s="131" t="s">
        <v>5964</v>
      </c>
      <c r="H2114" s="175" t="s">
        <v>961</v>
      </c>
      <c r="I2114" s="183" t="s">
        <v>5965</v>
      </c>
      <c r="J2114" s="173">
        <v>1</v>
      </c>
      <c r="K2114" s="337"/>
      <c r="L2114" s="339">
        <v>1</v>
      </c>
      <c r="M2114" s="183">
        <v>1698</v>
      </c>
      <c r="N2114" s="153">
        <v>2014</v>
      </c>
      <c r="P2114" s="163"/>
      <c r="R2114" s="153">
        <v>2010</v>
      </c>
      <c r="S2114" s="183" t="s">
        <v>243</v>
      </c>
      <c r="T2114" s="184"/>
      <c r="U2114" s="189"/>
      <c r="V2114" s="125"/>
      <c r="W2114" s="352" t="s">
        <v>70</v>
      </c>
      <c r="X2114" s="216" t="s">
        <v>220</v>
      </c>
      <c r="Y2114" s="216" t="s">
        <v>964</v>
      </c>
      <c r="Z2114" s="129"/>
      <c r="AA2114" s="242"/>
      <c r="AB2114" s="243"/>
      <c r="AC2114" s="243"/>
      <c r="AD2114" s="243"/>
      <c r="AE2114" s="219"/>
      <c r="AG2114" s="219"/>
      <c r="AH2114" s="219"/>
      <c r="AI2114" s="219"/>
      <c r="AJ2114" s="237">
        <v>41878</v>
      </c>
      <c r="AK2114" s="173">
        <v>2010</v>
      </c>
      <c r="AL2114" s="317"/>
      <c r="AO2114" s="209"/>
      <c r="AP2114" s="209"/>
      <c r="AQ2114" s="370"/>
      <c r="AR2114" s="256"/>
      <c r="AS2114" s="209"/>
      <c r="AT2114" s="209"/>
      <c r="AU2114" s="367"/>
      <c r="AV2114" s="397"/>
      <c r="AW2114" s="153">
        <f t="shared" ca="1" si="38"/>
        <v>12</v>
      </c>
    </row>
    <row r="2115" spans="1:49" ht="45" customHeight="1" x14ac:dyDescent="0.2">
      <c r="A2115" s="309"/>
      <c r="B2115" s="183" t="s">
        <v>55</v>
      </c>
      <c r="C2115" s="136" t="s">
        <v>5966</v>
      </c>
      <c r="D2115" s="131" t="s">
        <v>5967</v>
      </c>
      <c r="E2115" s="175" t="s">
        <v>91</v>
      </c>
      <c r="F2115" s="153" t="s">
        <v>698</v>
      </c>
      <c r="G2115" s="131" t="s">
        <v>5968</v>
      </c>
      <c r="H2115" s="175" t="s">
        <v>65</v>
      </c>
      <c r="I2115" s="183" t="s">
        <v>5969</v>
      </c>
      <c r="J2115" s="173">
        <v>1</v>
      </c>
      <c r="K2115" s="337"/>
      <c r="L2115" s="339">
        <v>1</v>
      </c>
      <c r="M2115" s="183">
        <v>1699</v>
      </c>
      <c r="N2115" s="153">
        <v>2014</v>
      </c>
      <c r="O2115" s="216">
        <v>38043</v>
      </c>
      <c r="P2115" s="163" t="s">
        <v>5970</v>
      </c>
      <c r="Q2115" s="216">
        <v>41834</v>
      </c>
      <c r="R2115" s="153">
        <v>2010</v>
      </c>
      <c r="S2115" s="183" t="s">
        <v>243</v>
      </c>
      <c r="T2115" s="184"/>
      <c r="U2115" s="189">
        <v>43454</v>
      </c>
      <c r="V2115" s="125"/>
      <c r="W2115" s="352" t="s">
        <v>70</v>
      </c>
      <c r="X2115" s="216" t="s">
        <v>64</v>
      </c>
      <c r="Y2115" s="216" t="s">
        <v>65</v>
      </c>
      <c r="Z2115" s="129"/>
      <c r="AA2115" s="242"/>
      <c r="AB2115" s="243"/>
      <c r="AC2115" s="243"/>
      <c r="AD2115" s="243"/>
      <c r="AE2115" s="219"/>
      <c r="AG2115" s="219"/>
      <c r="AH2115" s="219"/>
      <c r="AI2115" s="219"/>
      <c r="AJ2115" s="218">
        <v>43584</v>
      </c>
      <c r="AK2115" s="219">
        <v>2010</v>
      </c>
      <c r="AL2115" s="317"/>
      <c r="AO2115" s="209"/>
      <c r="AP2115" s="209"/>
      <c r="AQ2115" s="370"/>
      <c r="AR2115" s="256"/>
      <c r="AS2115" s="209"/>
      <c r="AT2115" s="209"/>
      <c r="AU2115" s="367"/>
      <c r="AV2115" s="397"/>
      <c r="AW2115" s="153">
        <f t="shared" ca="1" si="38"/>
        <v>12</v>
      </c>
    </row>
    <row r="2116" spans="1:49" ht="45" customHeight="1" outlineLevel="1" x14ac:dyDescent="0.2">
      <c r="A2116" s="245">
        <v>45054</v>
      </c>
      <c r="B2116" s="183" t="s">
        <v>198</v>
      </c>
      <c r="C2116" s="136" t="s">
        <v>5971</v>
      </c>
      <c r="D2116" s="131" t="s">
        <v>5972</v>
      </c>
      <c r="E2116" s="175" t="s">
        <v>91</v>
      </c>
      <c r="F2116" s="153" t="s">
        <v>698</v>
      </c>
      <c r="G2116" s="131" t="s">
        <v>2573</v>
      </c>
      <c r="H2116" s="175" t="s">
        <v>96</v>
      </c>
      <c r="I2116" s="183" t="s">
        <v>5973</v>
      </c>
      <c r="J2116" s="173">
        <v>1</v>
      </c>
      <c r="K2116" s="337"/>
      <c r="L2116" s="339">
        <v>1</v>
      </c>
      <c r="M2116" s="183">
        <v>1700</v>
      </c>
      <c r="N2116" s="153">
        <v>2014</v>
      </c>
      <c r="P2116" s="195" t="s">
        <v>1429</v>
      </c>
      <c r="Q2116" s="216">
        <v>41789</v>
      </c>
      <c r="R2116" s="153">
        <v>2010</v>
      </c>
      <c r="S2116" s="183" t="s">
        <v>288</v>
      </c>
      <c r="T2116" s="184"/>
      <c r="U2116" s="189"/>
      <c r="V2116" s="125"/>
      <c r="W2116" s="255" t="s">
        <v>70</v>
      </c>
      <c r="X2116" s="216" t="s">
        <v>99</v>
      </c>
      <c r="Y2116" s="216" t="s">
        <v>100</v>
      </c>
      <c r="Z2116" s="129"/>
      <c r="AA2116" s="242"/>
      <c r="AB2116" s="243"/>
      <c r="AC2116" s="243"/>
      <c r="AD2116" s="243"/>
      <c r="AE2116" s="219"/>
      <c r="AG2116" s="219"/>
      <c r="AH2116" s="219"/>
      <c r="AI2116" s="219"/>
      <c r="AJ2116" s="238"/>
      <c r="AK2116" s="219"/>
      <c r="AO2116" s="209"/>
      <c r="AP2116" s="209"/>
      <c r="AQ2116" s="370"/>
      <c r="AR2116" s="256"/>
      <c r="AS2116" s="209"/>
      <c r="AT2116" s="209"/>
      <c r="AU2116" s="367"/>
      <c r="AV2116" s="397"/>
      <c r="AW2116" s="153">
        <f t="shared" ca="1" si="38"/>
        <v>12</v>
      </c>
    </row>
    <row r="2117" spans="1:49" ht="45" customHeight="1" outlineLevel="1" x14ac:dyDescent="0.2">
      <c r="A2117" s="245">
        <v>43549</v>
      </c>
      <c r="B2117" s="183" t="s">
        <v>198</v>
      </c>
      <c r="C2117" s="136" t="s">
        <v>5974</v>
      </c>
      <c r="D2117" s="156" t="s">
        <v>5975</v>
      </c>
      <c r="E2117" s="175" t="s">
        <v>688</v>
      </c>
      <c r="F2117" s="153" t="s">
        <v>2430</v>
      </c>
      <c r="G2117" s="131" t="s">
        <v>5976</v>
      </c>
      <c r="H2117" s="175" t="s">
        <v>65</v>
      </c>
      <c r="I2117" s="183" t="s">
        <v>5977</v>
      </c>
      <c r="J2117" s="173">
        <v>1</v>
      </c>
      <c r="K2117" s="337"/>
      <c r="L2117" s="339">
        <v>1</v>
      </c>
      <c r="M2117" s="183">
        <v>1701</v>
      </c>
      <c r="N2117" s="153">
        <v>2014</v>
      </c>
      <c r="P2117" s="163"/>
      <c r="R2117" s="153">
        <v>2010</v>
      </c>
      <c r="S2117" s="183" t="s">
        <v>288</v>
      </c>
      <c r="T2117" s="184"/>
      <c r="U2117" s="189"/>
      <c r="V2117" s="125"/>
      <c r="W2117" s="255" t="s">
        <v>70</v>
      </c>
      <c r="X2117" s="216" t="s">
        <v>64</v>
      </c>
      <c r="Y2117" s="216" t="s">
        <v>65</v>
      </c>
      <c r="Z2117" s="129"/>
      <c r="AA2117" s="242"/>
      <c r="AB2117" s="243"/>
      <c r="AC2117" s="243"/>
      <c r="AD2117" s="243"/>
      <c r="AE2117" s="219"/>
      <c r="AG2117" s="219"/>
      <c r="AH2117" s="219"/>
      <c r="AI2117" s="219"/>
      <c r="AJ2117" s="238"/>
      <c r="AK2117" s="219"/>
      <c r="AL2117" s="317"/>
      <c r="AO2117" s="209"/>
      <c r="AP2117" s="209"/>
      <c r="AQ2117" s="370"/>
      <c r="AR2117" s="256"/>
      <c r="AS2117" s="209"/>
      <c r="AT2117" s="209"/>
      <c r="AU2117" s="367"/>
      <c r="AV2117" s="397"/>
      <c r="AW2117" s="153">
        <f t="shared" ca="1" si="38"/>
        <v>12</v>
      </c>
    </row>
    <row r="2118" spans="1:49" ht="45" customHeight="1" outlineLevel="1" x14ac:dyDescent="0.2">
      <c r="A2118" s="309"/>
      <c r="B2118" s="183" t="s">
        <v>55</v>
      </c>
      <c r="C2118" s="136" t="s">
        <v>5978</v>
      </c>
      <c r="D2118" s="131" t="s">
        <v>5979</v>
      </c>
      <c r="E2118" s="175" t="s">
        <v>1055</v>
      </c>
      <c r="F2118" s="153" t="s">
        <v>1983</v>
      </c>
      <c r="G2118" s="131" t="s">
        <v>5980</v>
      </c>
      <c r="H2118" s="175" t="s">
        <v>292</v>
      </c>
      <c r="I2118" s="183" t="s">
        <v>5981</v>
      </c>
      <c r="J2118" s="173">
        <v>1</v>
      </c>
      <c r="K2118" s="337"/>
      <c r="L2118" s="339">
        <v>1</v>
      </c>
      <c r="M2118" s="183">
        <v>1702</v>
      </c>
      <c r="N2118" s="153">
        <v>2014</v>
      </c>
      <c r="P2118" s="163"/>
      <c r="R2118" s="153">
        <v>2010</v>
      </c>
      <c r="S2118" s="183" t="s">
        <v>243</v>
      </c>
      <c r="T2118" s="184"/>
      <c r="U2118" s="189"/>
      <c r="V2118" s="125"/>
      <c r="W2118" s="352" t="s">
        <v>70</v>
      </c>
      <c r="X2118" s="216" t="s">
        <v>64</v>
      </c>
      <c r="Y2118" s="216" t="s">
        <v>292</v>
      </c>
      <c r="Z2118" s="129"/>
      <c r="AA2118" s="242"/>
      <c r="AB2118" s="243"/>
      <c r="AC2118" s="243"/>
      <c r="AD2118" s="243"/>
      <c r="AE2118" s="219"/>
      <c r="AG2118" s="219"/>
      <c r="AH2118" s="219"/>
      <c r="AI2118" s="219"/>
      <c r="AJ2118" s="237">
        <v>41842</v>
      </c>
      <c r="AK2118" s="173">
        <v>2010</v>
      </c>
      <c r="AL2118" s="317"/>
      <c r="AO2118" s="209"/>
      <c r="AP2118" s="209"/>
      <c r="AQ2118" s="370"/>
      <c r="AR2118" s="256"/>
      <c r="AS2118" s="209"/>
      <c r="AT2118" s="209"/>
      <c r="AU2118" s="367"/>
      <c r="AV2118" s="397"/>
      <c r="AW2118" s="153">
        <f t="shared" ca="1" si="38"/>
        <v>12</v>
      </c>
    </row>
    <row r="2119" spans="1:49" ht="45" customHeight="1" x14ac:dyDescent="0.2">
      <c r="A2119" s="309"/>
      <c r="B2119" s="183" t="s">
        <v>55</v>
      </c>
      <c r="C2119" s="136" t="s">
        <v>5978</v>
      </c>
      <c r="D2119" s="131" t="s">
        <v>5982</v>
      </c>
      <c r="E2119" s="175" t="s">
        <v>91</v>
      </c>
      <c r="F2119" s="153" t="s">
        <v>92</v>
      </c>
      <c r="G2119" s="131" t="s">
        <v>93</v>
      </c>
      <c r="H2119" s="175" t="s">
        <v>65</v>
      </c>
      <c r="I2119" s="183" t="s">
        <v>5983</v>
      </c>
      <c r="J2119" s="173">
        <v>1</v>
      </c>
      <c r="K2119" s="337"/>
      <c r="L2119" s="339">
        <v>1</v>
      </c>
      <c r="M2119" s="183">
        <v>1703</v>
      </c>
      <c r="N2119" s="153">
        <v>2014</v>
      </c>
      <c r="P2119" s="163"/>
      <c r="R2119" s="153">
        <v>2010</v>
      </c>
      <c r="S2119" s="183" t="s">
        <v>243</v>
      </c>
      <c r="T2119" s="184"/>
      <c r="U2119" s="189"/>
      <c r="V2119" s="125"/>
      <c r="W2119" s="352" t="s">
        <v>70</v>
      </c>
      <c r="X2119" s="216" t="s">
        <v>64</v>
      </c>
      <c r="Y2119" s="216" t="s">
        <v>65</v>
      </c>
      <c r="Z2119" s="129"/>
      <c r="AA2119" s="242"/>
      <c r="AB2119" s="243"/>
      <c r="AC2119" s="243"/>
      <c r="AD2119" s="243"/>
      <c r="AE2119" s="219"/>
      <c r="AG2119" s="219"/>
      <c r="AH2119" s="219"/>
      <c r="AI2119" s="219"/>
      <c r="AJ2119" s="237">
        <v>41842</v>
      </c>
      <c r="AK2119" s="173">
        <v>2010</v>
      </c>
      <c r="AL2119" s="317"/>
      <c r="AO2119" s="209"/>
      <c r="AP2119" s="209"/>
      <c r="AQ2119" s="370"/>
      <c r="AR2119" s="256"/>
      <c r="AS2119" s="209"/>
      <c r="AT2119" s="209"/>
      <c r="AU2119" s="370"/>
      <c r="AV2119" s="397"/>
      <c r="AW2119" s="153">
        <f t="shared" ca="1" si="38"/>
        <v>12</v>
      </c>
    </row>
    <row r="2120" spans="1:49" ht="45" customHeight="1" x14ac:dyDescent="0.2">
      <c r="A2120" s="245">
        <v>41864</v>
      </c>
      <c r="B2120" s="183" t="s">
        <v>55</v>
      </c>
      <c r="C2120" s="136" t="s">
        <v>5984</v>
      </c>
      <c r="D2120" s="131" t="s">
        <v>5985</v>
      </c>
      <c r="E2120" s="175" t="s">
        <v>91</v>
      </c>
      <c r="F2120" s="153" t="s">
        <v>92</v>
      </c>
      <c r="G2120" s="131" t="s">
        <v>93</v>
      </c>
      <c r="H2120" s="175" t="s">
        <v>65</v>
      </c>
      <c r="I2120" s="183" t="s">
        <v>5986</v>
      </c>
      <c r="J2120" s="173">
        <v>1</v>
      </c>
      <c r="K2120" s="337"/>
      <c r="L2120" s="339">
        <v>1</v>
      </c>
      <c r="M2120" s="183">
        <v>1704</v>
      </c>
      <c r="N2120" s="153">
        <v>2014</v>
      </c>
      <c r="O2120" s="216">
        <v>41065</v>
      </c>
      <c r="P2120" s="163" t="s">
        <v>5987</v>
      </c>
      <c r="Q2120" s="216">
        <v>41857</v>
      </c>
      <c r="R2120" s="153">
        <v>2010</v>
      </c>
      <c r="S2120" s="183" t="s">
        <v>243</v>
      </c>
      <c r="T2120" s="184"/>
      <c r="V2120" s="125"/>
      <c r="W2120" s="352" t="s">
        <v>70</v>
      </c>
      <c r="X2120" s="216" t="s">
        <v>64</v>
      </c>
      <c r="Y2120" s="216" t="s">
        <v>65</v>
      </c>
      <c r="Z2120" s="129"/>
      <c r="AA2120" s="242"/>
      <c r="AB2120" s="243"/>
      <c r="AC2120" s="243"/>
      <c r="AD2120" s="243"/>
      <c r="AE2120" s="219"/>
      <c r="AG2120" s="219"/>
      <c r="AH2120" s="219"/>
      <c r="AI2120" s="219"/>
      <c r="AJ2120" s="218">
        <v>44382</v>
      </c>
      <c r="AK2120" s="219">
        <v>2020</v>
      </c>
      <c r="AL2120" s="317"/>
      <c r="AO2120" s="209"/>
      <c r="AP2120" s="209"/>
      <c r="AQ2120" s="370"/>
      <c r="AR2120" s="256"/>
      <c r="AS2120" s="209"/>
      <c r="AT2120" s="209"/>
      <c r="AU2120" s="370"/>
      <c r="AV2120" s="397"/>
      <c r="AW2120" s="153">
        <f t="shared" ca="1" si="38"/>
        <v>12</v>
      </c>
    </row>
    <row r="2121" spans="1:49" ht="45" customHeight="1" outlineLevel="1" x14ac:dyDescent="0.2">
      <c r="A2121" s="245">
        <v>43475</v>
      </c>
      <c r="B2121" s="183" t="s">
        <v>198</v>
      </c>
      <c r="C2121" s="136" t="s">
        <v>5988</v>
      </c>
      <c r="D2121" s="131" t="s">
        <v>5989</v>
      </c>
      <c r="E2121" s="175" t="s">
        <v>91</v>
      </c>
      <c r="F2121" s="153" t="s">
        <v>698</v>
      </c>
      <c r="G2121" s="131" t="s">
        <v>5721</v>
      </c>
      <c r="H2121" s="175" t="s">
        <v>65</v>
      </c>
      <c r="I2121" s="183" t="s">
        <v>5990</v>
      </c>
      <c r="J2121" s="173">
        <v>1</v>
      </c>
      <c r="K2121" s="337"/>
      <c r="L2121" s="339">
        <v>1</v>
      </c>
      <c r="M2121" s="183">
        <v>1705</v>
      </c>
      <c r="N2121" s="153">
        <v>2014</v>
      </c>
      <c r="O2121" s="216">
        <v>39629</v>
      </c>
      <c r="P2121" s="163" t="s">
        <v>5991</v>
      </c>
      <c r="Q2121" s="216">
        <v>41918</v>
      </c>
      <c r="R2121" s="153">
        <v>2010</v>
      </c>
      <c r="S2121" s="183" t="s">
        <v>288</v>
      </c>
      <c r="T2121" s="184" t="s">
        <v>982</v>
      </c>
      <c r="U2121" s="189"/>
      <c r="V2121" s="125"/>
      <c r="W2121" s="255" t="s">
        <v>70</v>
      </c>
      <c r="X2121" s="216" t="s">
        <v>64</v>
      </c>
      <c r="Y2121" s="216" t="s">
        <v>65</v>
      </c>
      <c r="Z2121" s="129"/>
      <c r="AA2121" s="242"/>
      <c r="AB2121" s="243"/>
      <c r="AC2121" s="243"/>
      <c r="AD2121" s="243"/>
      <c r="AE2121" s="219"/>
      <c r="AG2121" s="219"/>
      <c r="AH2121" s="219"/>
      <c r="AI2121" s="219"/>
      <c r="AJ2121" s="238"/>
      <c r="AK2121" s="219"/>
      <c r="AL2121" s="317"/>
      <c r="AO2121" s="209"/>
      <c r="AP2121" s="209"/>
      <c r="AQ2121" s="370"/>
      <c r="AR2121" s="256"/>
      <c r="AS2121" s="209"/>
      <c r="AT2121" s="209"/>
      <c r="AU2121" s="367"/>
      <c r="AV2121" s="397"/>
      <c r="AW2121" s="153">
        <f t="shared" ca="1" si="38"/>
        <v>12</v>
      </c>
    </row>
    <row r="2122" spans="1:49" ht="45" customHeight="1" outlineLevel="1" x14ac:dyDescent="0.2">
      <c r="A2122" s="245">
        <v>45629</v>
      </c>
      <c r="B2122" s="183" t="s">
        <v>198</v>
      </c>
      <c r="C2122" s="136" t="s">
        <v>5992</v>
      </c>
      <c r="D2122" s="131" t="s">
        <v>5993</v>
      </c>
      <c r="E2122" s="175" t="s">
        <v>91</v>
      </c>
      <c r="F2122" s="153" t="s">
        <v>92</v>
      </c>
      <c r="G2122" s="131" t="s">
        <v>93</v>
      </c>
      <c r="H2122" s="175" t="s">
        <v>65</v>
      </c>
      <c r="I2122" s="183" t="s">
        <v>5994</v>
      </c>
      <c r="J2122" s="173">
        <v>1</v>
      </c>
      <c r="K2122" s="337"/>
      <c r="L2122" s="339">
        <v>1</v>
      </c>
      <c r="M2122" s="183">
        <v>1706</v>
      </c>
      <c r="N2122" s="153">
        <v>2014</v>
      </c>
      <c r="O2122" s="216">
        <v>41506</v>
      </c>
      <c r="P2122" s="163" t="s">
        <v>5995</v>
      </c>
      <c r="Q2122" s="216">
        <v>41921</v>
      </c>
      <c r="R2122" s="153">
        <v>2010</v>
      </c>
      <c r="S2122" s="183" t="s">
        <v>288</v>
      </c>
      <c r="T2122" s="184" t="s">
        <v>982</v>
      </c>
      <c r="U2122" s="189"/>
      <c r="V2122" s="125"/>
      <c r="W2122" s="255" t="s">
        <v>70</v>
      </c>
      <c r="X2122" s="216" t="s">
        <v>64</v>
      </c>
      <c r="Y2122" s="216" t="s">
        <v>65</v>
      </c>
      <c r="Z2122" s="129"/>
      <c r="AA2122" s="242"/>
      <c r="AB2122" s="243"/>
      <c r="AC2122" s="243"/>
      <c r="AD2122" s="243"/>
      <c r="AE2122" s="219"/>
      <c r="AG2122" s="219"/>
      <c r="AH2122" s="219"/>
      <c r="AI2122" s="219"/>
      <c r="AJ2122" s="238"/>
      <c r="AK2122" s="219"/>
      <c r="AL2122" s="317"/>
      <c r="AO2122" s="209"/>
      <c r="AP2122" s="209"/>
      <c r="AQ2122" s="370"/>
      <c r="AR2122" s="256"/>
      <c r="AS2122" s="209"/>
      <c r="AT2122" s="209"/>
      <c r="AU2122" s="370"/>
      <c r="AV2122" s="397"/>
      <c r="AW2122" s="153">
        <f t="shared" ca="1" si="38"/>
        <v>12</v>
      </c>
    </row>
    <row r="2123" spans="1:49" ht="45" customHeight="1" x14ac:dyDescent="0.2">
      <c r="A2123" s="245"/>
      <c r="B2123" s="183" t="s">
        <v>55</v>
      </c>
      <c r="C2123" s="136" t="s">
        <v>5996</v>
      </c>
      <c r="D2123" s="131" t="s">
        <v>5997</v>
      </c>
      <c r="E2123" s="175" t="s">
        <v>91</v>
      </c>
      <c r="F2123" s="153" t="s">
        <v>187</v>
      </c>
      <c r="G2123" s="131" t="s">
        <v>188</v>
      </c>
      <c r="H2123" s="175" t="s">
        <v>379</v>
      </c>
      <c r="I2123" s="183" t="s">
        <v>5998</v>
      </c>
      <c r="J2123" s="173">
        <v>1</v>
      </c>
      <c r="K2123" s="337"/>
      <c r="L2123" s="339">
        <v>1</v>
      </c>
      <c r="M2123" s="183">
        <v>1707</v>
      </c>
      <c r="N2123" s="153">
        <v>2014</v>
      </c>
      <c r="P2123" s="163"/>
      <c r="Q2123" s="216">
        <v>41922</v>
      </c>
      <c r="R2123" s="153">
        <v>2010</v>
      </c>
      <c r="S2123" s="183" t="s">
        <v>243</v>
      </c>
      <c r="T2123" s="184" t="s">
        <v>1116</v>
      </c>
      <c r="V2123" s="125"/>
      <c r="W2123" s="352" t="s">
        <v>70</v>
      </c>
      <c r="X2123" s="216" t="s">
        <v>99</v>
      </c>
      <c r="Y2123" s="216" t="s">
        <v>382</v>
      </c>
      <c r="Z2123" s="129"/>
      <c r="AA2123" s="242"/>
      <c r="AB2123" s="243"/>
      <c r="AC2123" s="243"/>
      <c r="AD2123" s="243"/>
      <c r="AE2123" s="219"/>
      <c r="AG2123" s="219"/>
      <c r="AH2123" s="219"/>
      <c r="AI2123" s="219"/>
      <c r="AJ2123" s="218">
        <v>44767</v>
      </c>
      <c r="AK2123" s="219">
        <v>2020</v>
      </c>
      <c r="AL2123" s="317"/>
      <c r="AO2123" s="209"/>
      <c r="AP2123" s="209"/>
      <c r="AQ2123" s="370"/>
      <c r="AR2123" s="256"/>
      <c r="AS2123" s="209"/>
      <c r="AT2123" s="209"/>
      <c r="AU2123" s="367"/>
      <c r="AV2123" s="397"/>
      <c r="AW2123" s="153">
        <f t="shared" ca="1" si="38"/>
        <v>12</v>
      </c>
    </row>
    <row r="2124" spans="1:49" ht="45" customHeight="1" x14ac:dyDescent="0.2">
      <c r="A2124" s="309"/>
      <c r="B2124" s="183" t="s">
        <v>55</v>
      </c>
      <c r="C2124" s="136" t="s">
        <v>3826</v>
      </c>
      <c r="D2124" s="131" t="s">
        <v>5999</v>
      </c>
      <c r="E2124" s="175" t="s">
        <v>56</v>
      </c>
      <c r="F2124" s="153" t="s">
        <v>559</v>
      </c>
      <c r="G2124" s="131" t="s">
        <v>6000</v>
      </c>
      <c r="H2124" s="175" t="s">
        <v>59</v>
      </c>
      <c r="I2124" s="183" t="s">
        <v>6001</v>
      </c>
      <c r="J2124" s="173">
        <v>1</v>
      </c>
      <c r="K2124" s="337"/>
      <c r="L2124" s="339">
        <v>1</v>
      </c>
      <c r="M2124" s="183">
        <v>1708</v>
      </c>
      <c r="N2124" s="153">
        <v>2014</v>
      </c>
      <c r="O2124" s="216">
        <v>41786</v>
      </c>
      <c r="P2124" s="163" t="s">
        <v>6002</v>
      </c>
      <c r="Q2124" s="216">
        <v>41921</v>
      </c>
      <c r="R2124" s="153">
        <v>2010</v>
      </c>
      <c r="S2124" s="183" t="s">
        <v>243</v>
      </c>
      <c r="T2124" s="184"/>
      <c r="U2124" s="189"/>
      <c r="V2124" s="125"/>
      <c r="W2124" s="352" t="s">
        <v>70</v>
      </c>
      <c r="X2124" s="216" t="s">
        <v>64</v>
      </c>
      <c r="Y2124" s="216" t="s">
        <v>65</v>
      </c>
      <c r="Z2124" s="129" t="s">
        <v>66</v>
      </c>
      <c r="AA2124" s="242"/>
      <c r="AB2124" s="243"/>
      <c r="AC2124" s="243"/>
      <c r="AD2124" s="243"/>
      <c r="AE2124" s="219"/>
      <c r="AG2124" s="219"/>
      <c r="AH2124" s="219"/>
      <c r="AI2124" s="219"/>
      <c r="AJ2124" s="216">
        <v>42460</v>
      </c>
      <c r="AK2124" s="173">
        <v>2010</v>
      </c>
      <c r="AL2124" s="317" t="s">
        <v>6003</v>
      </c>
      <c r="AO2124" s="209"/>
      <c r="AP2124" s="209"/>
      <c r="AQ2124" s="370"/>
      <c r="AR2124" s="256"/>
      <c r="AS2124" s="209"/>
      <c r="AT2124" s="209"/>
      <c r="AU2124" s="367"/>
      <c r="AV2124" s="397"/>
      <c r="AW2124" s="153">
        <f t="shared" ca="1" si="38"/>
        <v>12</v>
      </c>
    </row>
    <row r="2125" spans="1:49" ht="45" customHeight="1" outlineLevel="1" x14ac:dyDescent="0.2">
      <c r="A2125" s="309"/>
      <c r="B2125" s="183" t="s">
        <v>55</v>
      </c>
      <c r="C2125" s="136" t="s">
        <v>3826</v>
      </c>
      <c r="D2125" s="131" t="s">
        <v>6004</v>
      </c>
      <c r="E2125" s="175" t="s">
        <v>56</v>
      </c>
      <c r="F2125" s="153" t="s">
        <v>559</v>
      </c>
      <c r="G2125" s="131" t="s">
        <v>6000</v>
      </c>
      <c r="H2125" s="175" t="s">
        <v>59</v>
      </c>
      <c r="I2125" s="183" t="s">
        <v>6005</v>
      </c>
      <c r="J2125" s="173">
        <v>1</v>
      </c>
      <c r="K2125" s="337"/>
      <c r="L2125" s="339">
        <v>1</v>
      </c>
      <c r="M2125" s="183">
        <v>1709</v>
      </c>
      <c r="N2125" s="153">
        <v>2014</v>
      </c>
      <c r="O2125" s="216">
        <v>41786</v>
      </c>
      <c r="P2125" s="163" t="s">
        <v>6002</v>
      </c>
      <c r="Q2125" s="216">
        <v>41921</v>
      </c>
      <c r="R2125" s="153">
        <v>2010</v>
      </c>
      <c r="S2125" s="183" t="s">
        <v>243</v>
      </c>
      <c r="T2125" s="184"/>
      <c r="U2125" s="189"/>
      <c r="V2125" s="125"/>
      <c r="W2125" s="352" t="s">
        <v>70</v>
      </c>
      <c r="X2125" s="216" t="s">
        <v>64</v>
      </c>
      <c r="Y2125" s="216" t="s">
        <v>65</v>
      </c>
      <c r="Z2125" s="129" t="s">
        <v>66</v>
      </c>
      <c r="AA2125" s="242"/>
      <c r="AB2125" s="243"/>
      <c r="AC2125" s="243"/>
      <c r="AD2125" s="243"/>
      <c r="AE2125" s="219"/>
      <c r="AG2125" s="219"/>
      <c r="AH2125" s="219"/>
      <c r="AI2125" s="219"/>
      <c r="AJ2125" s="216">
        <v>42674</v>
      </c>
      <c r="AK2125" s="173">
        <v>2010</v>
      </c>
      <c r="AL2125" s="317" t="s">
        <v>6006</v>
      </c>
      <c r="AO2125" s="209"/>
      <c r="AP2125" s="209"/>
      <c r="AQ2125" s="370"/>
      <c r="AR2125" s="256"/>
      <c r="AS2125" s="209"/>
      <c r="AT2125" s="209"/>
      <c r="AU2125" s="367"/>
      <c r="AV2125" s="397"/>
      <c r="AW2125" s="153">
        <f t="shared" ca="1" si="38"/>
        <v>12</v>
      </c>
    </row>
    <row r="2126" spans="1:49" ht="45" customHeight="1" outlineLevel="1" x14ac:dyDescent="0.2">
      <c r="A2126" s="245"/>
      <c r="B2126" s="183" t="s">
        <v>55</v>
      </c>
      <c r="C2126" s="136" t="s">
        <v>6007</v>
      </c>
      <c r="D2126" s="131" t="s">
        <v>6008</v>
      </c>
      <c r="E2126" s="175" t="s">
        <v>71</v>
      </c>
      <c r="F2126" s="153" t="s">
        <v>180</v>
      </c>
      <c r="G2126" s="131" t="s">
        <v>6009</v>
      </c>
      <c r="H2126" s="175" t="s">
        <v>3615</v>
      </c>
      <c r="I2126" s="183" t="s">
        <v>6010</v>
      </c>
      <c r="J2126" s="173">
        <v>1</v>
      </c>
      <c r="K2126" s="327"/>
      <c r="L2126" s="339">
        <v>1</v>
      </c>
      <c r="M2126" s="183">
        <v>1710</v>
      </c>
      <c r="N2126" s="153">
        <v>2014</v>
      </c>
      <c r="O2126" s="216">
        <v>39182</v>
      </c>
      <c r="P2126" s="163" t="s">
        <v>6011</v>
      </c>
      <c r="Q2126" s="216">
        <v>41932</v>
      </c>
      <c r="R2126" s="153">
        <v>2010</v>
      </c>
      <c r="S2126" s="183" t="s">
        <v>243</v>
      </c>
      <c r="T2126" s="184"/>
      <c r="U2126" s="189"/>
      <c r="V2126" s="125"/>
      <c r="W2126" s="352" t="s">
        <v>70</v>
      </c>
      <c r="X2126" s="216" t="s">
        <v>64</v>
      </c>
      <c r="Y2126" s="216" t="s">
        <v>76</v>
      </c>
      <c r="Z2126" s="129" t="s">
        <v>66</v>
      </c>
      <c r="AA2126" s="214"/>
      <c r="AB2126" s="153"/>
      <c r="AC2126" s="153"/>
      <c r="AD2126" s="153"/>
      <c r="AI2126" s="173"/>
      <c r="AJ2126" s="216">
        <v>43719</v>
      </c>
      <c r="AK2126" s="173">
        <v>2010</v>
      </c>
      <c r="AL2126" s="317"/>
      <c r="AQ2126" s="131"/>
      <c r="AU2126" s="317"/>
      <c r="AV2126" s="390"/>
      <c r="AW2126" s="153">
        <f t="shared" ca="1" si="38"/>
        <v>12</v>
      </c>
    </row>
    <row r="2127" spans="1:49" ht="45" customHeight="1" outlineLevel="1" x14ac:dyDescent="0.2">
      <c r="A2127" s="245"/>
      <c r="B2127" s="183" t="s">
        <v>198</v>
      </c>
      <c r="C2127" s="136" t="s">
        <v>6012</v>
      </c>
      <c r="D2127" s="131" t="s">
        <v>6013</v>
      </c>
      <c r="E2127" s="175" t="s">
        <v>71</v>
      </c>
      <c r="F2127" s="153" t="s">
        <v>72</v>
      </c>
      <c r="G2127" s="131" t="s">
        <v>3696</v>
      </c>
      <c r="H2127" s="175" t="s">
        <v>76</v>
      </c>
      <c r="I2127" s="183" t="s">
        <v>6014</v>
      </c>
      <c r="J2127" s="173">
        <v>1</v>
      </c>
      <c r="K2127" s="327"/>
      <c r="L2127" s="339">
        <v>1</v>
      </c>
      <c r="M2127" s="183">
        <v>1711</v>
      </c>
      <c r="N2127" s="153">
        <v>2014</v>
      </c>
      <c r="O2127" s="216">
        <v>41780</v>
      </c>
      <c r="P2127" s="163" t="s">
        <v>6015</v>
      </c>
      <c r="Q2127" s="216">
        <v>41932</v>
      </c>
      <c r="R2127" s="153">
        <v>2010</v>
      </c>
      <c r="S2127" s="183" t="s">
        <v>288</v>
      </c>
      <c r="T2127" s="184"/>
      <c r="U2127" s="189"/>
      <c r="V2127" s="125"/>
      <c r="W2127" s="255" t="s">
        <v>70</v>
      </c>
      <c r="X2127" s="216" t="s">
        <v>64</v>
      </c>
      <c r="Y2127" s="216" t="s">
        <v>76</v>
      </c>
      <c r="Z2127" s="129"/>
      <c r="AA2127" s="214"/>
      <c r="AB2127" s="153"/>
      <c r="AC2127" s="153"/>
      <c r="AD2127" s="153"/>
      <c r="AI2127" s="173"/>
      <c r="AJ2127" s="189"/>
      <c r="AK2127" s="173"/>
      <c r="AL2127" s="317"/>
      <c r="AQ2127" s="131"/>
      <c r="AU2127" s="317"/>
      <c r="AV2127" s="390"/>
      <c r="AW2127" s="153">
        <f t="shared" ca="1" si="38"/>
        <v>12</v>
      </c>
    </row>
    <row r="2128" spans="1:49" ht="45" customHeight="1" outlineLevel="1" x14ac:dyDescent="0.2">
      <c r="A2128" s="309"/>
      <c r="B2128" s="183" t="s">
        <v>55</v>
      </c>
      <c r="C2128" s="136" t="s">
        <v>6016</v>
      </c>
      <c r="D2128" s="131" t="s">
        <v>6017</v>
      </c>
      <c r="E2128" s="175" t="s">
        <v>91</v>
      </c>
      <c r="F2128" s="153" t="s">
        <v>92</v>
      </c>
      <c r="G2128" s="131" t="s">
        <v>1902</v>
      </c>
      <c r="H2128" s="175" t="s">
        <v>65</v>
      </c>
      <c r="I2128" s="183" t="s">
        <v>6018</v>
      </c>
      <c r="J2128" s="173">
        <v>1</v>
      </c>
      <c r="K2128" s="337"/>
      <c r="L2128" s="339">
        <v>1</v>
      </c>
      <c r="M2128" s="183">
        <v>1712</v>
      </c>
      <c r="N2128" s="153">
        <v>2014</v>
      </c>
      <c r="O2128" s="216">
        <v>41813</v>
      </c>
      <c r="P2128" s="163" t="s">
        <v>6019</v>
      </c>
      <c r="Q2128" s="216">
        <v>41932</v>
      </c>
      <c r="R2128" s="153">
        <v>2010</v>
      </c>
      <c r="S2128" s="183" t="s">
        <v>243</v>
      </c>
      <c r="T2128" s="184"/>
      <c r="U2128" s="189"/>
      <c r="V2128" s="125"/>
      <c r="W2128" s="352" t="s">
        <v>70</v>
      </c>
      <c r="X2128" s="216" t="s">
        <v>64</v>
      </c>
      <c r="Y2128" s="216" t="s">
        <v>65</v>
      </c>
      <c r="Z2128" s="129"/>
      <c r="AA2128" s="242"/>
      <c r="AB2128" s="243"/>
      <c r="AC2128" s="243"/>
      <c r="AD2128" s="243"/>
      <c r="AE2128" s="219"/>
      <c r="AG2128" s="219"/>
      <c r="AH2128" s="219"/>
      <c r="AI2128" s="219"/>
      <c r="AJ2128" s="237">
        <v>41933</v>
      </c>
      <c r="AK2128" s="173">
        <v>2010</v>
      </c>
      <c r="AL2128" s="317"/>
      <c r="AO2128" s="209"/>
      <c r="AP2128" s="209"/>
      <c r="AQ2128" s="370"/>
      <c r="AR2128" s="256"/>
      <c r="AS2128" s="209"/>
      <c r="AT2128" s="209"/>
      <c r="AU2128" s="367"/>
      <c r="AV2128" s="397"/>
      <c r="AW2128" s="153">
        <f t="shared" ca="1" si="38"/>
        <v>12</v>
      </c>
    </row>
    <row r="2129" spans="1:49" ht="45" customHeight="1" outlineLevel="1" x14ac:dyDescent="0.2">
      <c r="A2129" s="309"/>
      <c r="B2129" s="183" t="s">
        <v>55</v>
      </c>
      <c r="C2129" s="136" t="s">
        <v>6020</v>
      </c>
      <c r="D2129" s="131" t="s">
        <v>6021</v>
      </c>
      <c r="E2129" s="175" t="s">
        <v>688</v>
      </c>
      <c r="F2129" s="153" t="s">
        <v>3607</v>
      </c>
      <c r="G2129" s="131" t="s">
        <v>3696</v>
      </c>
      <c r="H2129" s="175" t="s">
        <v>961</v>
      </c>
      <c r="I2129" s="183" t="s">
        <v>6022</v>
      </c>
      <c r="J2129" s="173">
        <v>1</v>
      </c>
      <c r="K2129" s="133" t="s">
        <v>61</v>
      </c>
      <c r="L2129" s="339">
        <v>1</v>
      </c>
      <c r="M2129" s="183">
        <v>1713</v>
      </c>
      <c r="N2129" s="153">
        <v>2014</v>
      </c>
      <c r="O2129" s="216">
        <v>39399</v>
      </c>
      <c r="P2129" s="163" t="s">
        <v>6023</v>
      </c>
      <c r="Q2129" s="216">
        <v>41826</v>
      </c>
      <c r="R2129" s="153">
        <v>2010</v>
      </c>
      <c r="S2129" s="183" t="s">
        <v>62</v>
      </c>
      <c r="T2129" s="184" t="s">
        <v>982</v>
      </c>
      <c r="U2129" s="189">
        <v>43426</v>
      </c>
      <c r="V2129" s="125">
        <v>43397</v>
      </c>
      <c r="W2129" s="255" t="s">
        <v>8081</v>
      </c>
      <c r="X2129" s="216" t="s">
        <v>220</v>
      </c>
      <c r="Y2129" s="216" t="s">
        <v>964</v>
      </c>
      <c r="Z2129" s="129"/>
      <c r="AA2129" s="174" t="s">
        <v>215</v>
      </c>
      <c r="AB2129" s="243"/>
      <c r="AC2129" s="243"/>
      <c r="AD2129" s="243"/>
      <c r="AE2129" s="173">
        <v>2018</v>
      </c>
      <c r="AF2129" s="173">
        <v>91</v>
      </c>
      <c r="AG2129" s="173">
        <v>2024</v>
      </c>
      <c r="AH2129" s="173">
        <v>2020</v>
      </c>
      <c r="AI2129" s="219"/>
      <c r="AJ2129" s="238"/>
      <c r="AK2129" s="219"/>
      <c r="AL2129" s="317"/>
      <c r="AO2129" s="209"/>
      <c r="AP2129" s="209"/>
      <c r="AQ2129" s="370"/>
      <c r="AR2129" s="256"/>
      <c r="AS2129" s="209"/>
      <c r="AT2129" s="209"/>
      <c r="AU2129" s="367"/>
      <c r="AV2129" s="397"/>
      <c r="AW2129" s="153">
        <f t="shared" ca="1" si="38"/>
        <v>12</v>
      </c>
    </row>
    <row r="2130" spans="1:49" ht="45" customHeight="1" outlineLevel="1" x14ac:dyDescent="0.2">
      <c r="A2130" s="309"/>
      <c r="B2130" s="183" t="s">
        <v>55</v>
      </c>
      <c r="C2130" s="136" t="s">
        <v>6024</v>
      </c>
      <c r="D2130" s="131" t="s">
        <v>6025</v>
      </c>
      <c r="E2130" s="175" t="s">
        <v>91</v>
      </c>
      <c r="F2130" s="153" t="s">
        <v>92</v>
      </c>
      <c r="G2130" s="131" t="s">
        <v>6026</v>
      </c>
      <c r="H2130" s="175" t="s">
        <v>65</v>
      </c>
      <c r="I2130" s="183" t="s">
        <v>6027</v>
      </c>
      <c r="J2130" s="173">
        <v>1</v>
      </c>
      <c r="K2130" s="337"/>
      <c r="L2130" s="339">
        <v>1</v>
      </c>
      <c r="M2130" s="183">
        <v>1714</v>
      </c>
      <c r="N2130" s="153">
        <v>2014</v>
      </c>
      <c r="O2130" s="216">
        <v>41856</v>
      </c>
      <c r="P2130" s="163" t="s">
        <v>6028</v>
      </c>
      <c r="R2130" s="153">
        <v>2010</v>
      </c>
      <c r="S2130" s="183" t="s">
        <v>243</v>
      </c>
      <c r="T2130" s="184"/>
      <c r="U2130" s="189"/>
      <c r="V2130" s="125"/>
      <c r="W2130" s="352" t="s">
        <v>70</v>
      </c>
      <c r="X2130" s="216" t="s">
        <v>64</v>
      </c>
      <c r="Y2130" s="216" t="s">
        <v>65</v>
      </c>
      <c r="Z2130" s="129"/>
      <c r="AA2130" s="242"/>
      <c r="AB2130" s="243"/>
      <c r="AC2130" s="243"/>
      <c r="AD2130" s="243"/>
      <c r="AE2130" s="219"/>
      <c r="AG2130" s="219"/>
      <c r="AH2130" s="219"/>
      <c r="AI2130" s="219"/>
      <c r="AJ2130" s="237">
        <v>42039</v>
      </c>
      <c r="AK2130" s="173">
        <v>2010</v>
      </c>
      <c r="AL2130" s="317"/>
      <c r="AO2130" s="209"/>
      <c r="AP2130" s="209"/>
      <c r="AQ2130" s="370"/>
      <c r="AR2130" s="256"/>
      <c r="AS2130" s="209"/>
      <c r="AT2130" s="209"/>
      <c r="AU2130" s="367"/>
      <c r="AV2130" s="397"/>
      <c r="AW2130" s="153">
        <f t="shared" ca="1" si="38"/>
        <v>12</v>
      </c>
    </row>
    <row r="2131" spans="1:49" ht="45" customHeight="1" outlineLevel="1" x14ac:dyDescent="0.2">
      <c r="A2131" s="245">
        <v>42787</v>
      </c>
      <c r="B2131" s="183" t="s">
        <v>55</v>
      </c>
      <c r="C2131" s="136" t="s">
        <v>6029</v>
      </c>
      <c r="D2131" s="131" t="s">
        <v>6030</v>
      </c>
      <c r="E2131" s="175" t="s">
        <v>91</v>
      </c>
      <c r="F2131" s="153" t="s">
        <v>187</v>
      </c>
      <c r="G2131" s="131" t="s">
        <v>3694</v>
      </c>
      <c r="H2131" s="175" t="s">
        <v>76</v>
      </c>
      <c r="I2131" s="183" t="s">
        <v>6031</v>
      </c>
      <c r="J2131" s="173">
        <v>1</v>
      </c>
      <c r="L2131" s="339">
        <v>1</v>
      </c>
      <c r="M2131" s="183">
        <v>1715</v>
      </c>
      <c r="N2131" s="153">
        <v>2014</v>
      </c>
      <c r="O2131" s="216">
        <v>41912</v>
      </c>
      <c r="P2131" s="163" t="s">
        <v>6032</v>
      </c>
      <c r="Q2131" s="216">
        <v>41935</v>
      </c>
      <c r="R2131" s="153">
        <v>2010</v>
      </c>
      <c r="S2131" s="183" t="s">
        <v>243</v>
      </c>
      <c r="T2131" s="184" t="s">
        <v>1116</v>
      </c>
      <c r="V2131" s="125"/>
      <c r="W2131" s="352" t="s">
        <v>70</v>
      </c>
      <c r="X2131" s="216" t="s">
        <v>64</v>
      </c>
      <c r="Y2131" s="216" t="s">
        <v>76</v>
      </c>
      <c r="Z2131" s="129"/>
      <c r="AJ2131" s="216">
        <v>44018</v>
      </c>
      <c r="AK2131" s="153">
        <v>2020</v>
      </c>
      <c r="AL2131" s="317"/>
      <c r="AQ2131" s="131"/>
      <c r="AU2131" s="317"/>
      <c r="AV2131" s="390"/>
      <c r="AW2131" s="153">
        <f t="shared" ca="1" si="38"/>
        <v>12</v>
      </c>
    </row>
    <row r="2132" spans="1:49" ht="45" customHeight="1" outlineLevel="1" x14ac:dyDescent="0.2">
      <c r="A2132" s="245">
        <v>41943</v>
      </c>
      <c r="B2132" s="183" t="s">
        <v>198</v>
      </c>
      <c r="C2132" s="136" t="s">
        <v>6033</v>
      </c>
      <c r="D2132" s="131" t="s">
        <v>6034</v>
      </c>
      <c r="E2132" s="175" t="s">
        <v>91</v>
      </c>
      <c r="F2132" s="153" t="s">
        <v>92</v>
      </c>
      <c r="G2132" s="131" t="s">
        <v>6035</v>
      </c>
      <c r="H2132" s="175" t="s">
        <v>3615</v>
      </c>
      <c r="I2132" s="183" t="s">
        <v>6036</v>
      </c>
      <c r="J2132" s="173">
        <v>1</v>
      </c>
      <c r="K2132" s="337"/>
      <c r="L2132" s="339">
        <v>1</v>
      </c>
      <c r="M2132" s="183">
        <v>1716</v>
      </c>
      <c r="N2132" s="153">
        <v>2014</v>
      </c>
      <c r="O2132" s="216">
        <v>40036</v>
      </c>
      <c r="P2132" s="163" t="s">
        <v>6037</v>
      </c>
      <c r="Q2132" s="216">
        <v>41939</v>
      </c>
      <c r="R2132" s="153">
        <v>2010</v>
      </c>
      <c r="S2132" s="183" t="s">
        <v>288</v>
      </c>
      <c r="T2132" s="184"/>
      <c r="U2132" s="189"/>
      <c r="V2132" s="125"/>
      <c r="W2132" s="255" t="s">
        <v>70</v>
      </c>
      <c r="X2132" s="216" t="s">
        <v>64</v>
      </c>
      <c r="Y2132" s="216" t="s">
        <v>76</v>
      </c>
      <c r="Z2132" s="129" t="s">
        <v>66</v>
      </c>
      <c r="AA2132" s="242"/>
      <c r="AB2132" s="243"/>
      <c r="AC2132" s="243"/>
      <c r="AD2132" s="243"/>
      <c r="AE2132" s="219"/>
      <c r="AG2132" s="219"/>
      <c r="AH2132" s="219"/>
      <c r="AI2132" s="219"/>
      <c r="AJ2132" s="238"/>
      <c r="AK2132" s="219"/>
      <c r="AL2132" s="317"/>
      <c r="AO2132" s="209"/>
      <c r="AP2132" s="209"/>
      <c r="AQ2132" s="370"/>
      <c r="AR2132" s="256"/>
      <c r="AS2132" s="209"/>
      <c r="AT2132" s="209"/>
      <c r="AU2132" s="367"/>
      <c r="AV2132" s="397"/>
      <c r="AW2132" s="153">
        <f t="shared" ca="1" si="38"/>
        <v>12</v>
      </c>
    </row>
    <row r="2133" spans="1:49" ht="45" customHeight="1" outlineLevel="1" x14ac:dyDescent="0.2">
      <c r="A2133" s="309"/>
      <c r="B2133" s="183" t="s">
        <v>55</v>
      </c>
      <c r="C2133" s="136" t="s">
        <v>6038</v>
      </c>
      <c r="D2133" s="131" t="s">
        <v>6039</v>
      </c>
      <c r="E2133" s="175" t="s">
        <v>71</v>
      </c>
      <c r="F2133" s="153" t="s">
        <v>1209</v>
      </c>
      <c r="G2133" s="131" t="s">
        <v>6040</v>
      </c>
      <c r="H2133" s="175" t="s">
        <v>65</v>
      </c>
      <c r="I2133" s="183" t="s">
        <v>6041</v>
      </c>
      <c r="J2133" s="173">
        <v>1</v>
      </c>
      <c r="K2133" s="337"/>
      <c r="L2133" s="339">
        <v>1</v>
      </c>
      <c r="M2133" s="183">
        <v>1717</v>
      </c>
      <c r="N2133" s="153">
        <v>2014</v>
      </c>
      <c r="O2133" s="216">
        <v>41557</v>
      </c>
      <c r="P2133" s="163" t="s">
        <v>6042</v>
      </c>
      <c r="Q2133" s="216">
        <v>41943</v>
      </c>
      <c r="R2133" s="153">
        <v>2010</v>
      </c>
      <c r="S2133" s="183" t="s">
        <v>243</v>
      </c>
      <c r="T2133" s="184"/>
      <c r="V2133" s="125"/>
      <c r="W2133" s="352" t="s">
        <v>70</v>
      </c>
      <c r="X2133" s="216" t="s">
        <v>64</v>
      </c>
      <c r="Y2133" s="216" t="s">
        <v>65</v>
      </c>
      <c r="Z2133" s="129"/>
      <c r="AA2133" s="242"/>
      <c r="AB2133" s="243"/>
      <c r="AC2133" s="243"/>
      <c r="AD2133" s="243"/>
      <c r="AE2133" s="219"/>
      <c r="AG2133" s="219"/>
      <c r="AH2133" s="219"/>
      <c r="AI2133" s="219"/>
      <c r="AJ2133" s="218">
        <v>43839</v>
      </c>
      <c r="AK2133" s="219">
        <v>2020</v>
      </c>
      <c r="AL2133" s="317"/>
      <c r="AO2133" s="209"/>
      <c r="AP2133" s="209"/>
      <c r="AQ2133" s="370"/>
      <c r="AR2133" s="256"/>
      <c r="AS2133" s="209"/>
      <c r="AT2133" s="209"/>
      <c r="AU2133" s="367"/>
      <c r="AV2133" s="397"/>
      <c r="AW2133" s="153">
        <f t="shared" ca="1" si="38"/>
        <v>12</v>
      </c>
    </row>
    <row r="2134" spans="1:49" ht="45" customHeight="1" outlineLevel="1" x14ac:dyDescent="0.2">
      <c r="A2134" s="309"/>
      <c r="B2134" s="183" t="s">
        <v>55</v>
      </c>
      <c r="C2134" s="136" t="s">
        <v>8008</v>
      </c>
      <c r="D2134" s="131" t="s">
        <v>6043</v>
      </c>
      <c r="E2134" s="175" t="s">
        <v>91</v>
      </c>
      <c r="F2134" s="153" t="s">
        <v>187</v>
      </c>
      <c r="G2134" s="131" t="s">
        <v>1374</v>
      </c>
      <c r="H2134" s="175" t="s">
        <v>76</v>
      </c>
      <c r="I2134" s="183" t="s">
        <v>6044</v>
      </c>
      <c r="J2134" s="173">
        <v>1</v>
      </c>
      <c r="K2134" s="337"/>
      <c r="L2134" s="339">
        <v>1</v>
      </c>
      <c r="M2134" s="183">
        <v>1718</v>
      </c>
      <c r="N2134" s="153">
        <v>2014</v>
      </c>
      <c r="O2134" s="216">
        <v>40108</v>
      </c>
      <c r="P2134" s="163" t="s">
        <v>6045</v>
      </c>
      <c r="Q2134" s="216">
        <v>41943</v>
      </c>
      <c r="R2134" s="153">
        <v>2010</v>
      </c>
      <c r="S2134" s="183" t="s">
        <v>243</v>
      </c>
      <c r="T2134" s="184"/>
      <c r="U2134" s="189"/>
      <c r="V2134" s="125"/>
      <c r="W2134" s="255" t="s">
        <v>70</v>
      </c>
      <c r="X2134" s="216" t="s">
        <v>64</v>
      </c>
      <c r="Y2134" s="216" t="s">
        <v>76</v>
      </c>
      <c r="Z2134" s="129"/>
      <c r="AA2134" s="242"/>
      <c r="AB2134" s="243"/>
      <c r="AC2134" s="243"/>
      <c r="AD2134" s="243"/>
      <c r="AE2134" s="219"/>
      <c r="AG2134" s="219"/>
      <c r="AH2134" s="219"/>
      <c r="AI2134" s="219"/>
      <c r="AJ2134" s="216">
        <v>45852</v>
      </c>
      <c r="AK2134" s="173">
        <v>2020</v>
      </c>
      <c r="AL2134" s="317" t="s">
        <v>7682</v>
      </c>
      <c r="AO2134" s="209"/>
      <c r="AP2134" s="209"/>
      <c r="AQ2134" s="370"/>
      <c r="AR2134" s="256"/>
      <c r="AS2134" s="209"/>
      <c r="AT2134" s="209"/>
      <c r="AU2134" s="367"/>
      <c r="AV2134" s="397"/>
      <c r="AW2134" s="153">
        <f t="shared" ca="1" si="38"/>
        <v>12</v>
      </c>
    </row>
    <row r="2135" spans="1:49" ht="45" customHeight="1" outlineLevel="1" x14ac:dyDescent="0.2">
      <c r="A2135" s="309"/>
      <c r="B2135" s="183" t="s">
        <v>55</v>
      </c>
      <c r="C2135" s="136" t="s">
        <v>6046</v>
      </c>
      <c r="D2135" s="131" t="s">
        <v>6047</v>
      </c>
      <c r="E2135" s="175" t="s">
        <v>91</v>
      </c>
      <c r="F2135" s="153" t="s">
        <v>698</v>
      </c>
      <c r="G2135" s="131" t="s">
        <v>699</v>
      </c>
      <c r="H2135" s="175" t="s">
        <v>503</v>
      </c>
      <c r="I2135" s="183" t="s">
        <v>6048</v>
      </c>
      <c r="J2135" s="173">
        <v>1</v>
      </c>
      <c r="K2135" s="337"/>
      <c r="L2135" s="339">
        <v>1</v>
      </c>
      <c r="M2135" s="183">
        <v>1719</v>
      </c>
      <c r="N2135" s="153">
        <v>2014</v>
      </c>
      <c r="P2135" s="163" t="s">
        <v>6049</v>
      </c>
      <c r="R2135" s="153">
        <v>2010</v>
      </c>
      <c r="S2135" s="183" t="s">
        <v>243</v>
      </c>
      <c r="T2135" s="184"/>
      <c r="U2135" s="189"/>
      <c r="V2135" s="125"/>
      <c r="W2135" s="352" t="s">
        <v>70</v>
      </c>
      <c r="X2135" s="216" t="s">
        <v>499</v>
      </c>
      <c r="Y2135" s="216" t="s">
        <v>506</v>
      </c>
      <c r="Z2135" s="129"/>
      <c r="AA2135" s="242"/>
      <c r="AB2135" s="243"/>
      <c r="AC2135" s="243"/>
      <c r="AD2135" s="243"/>
      <c r="AE2135" s="219"/>
      <c r="AG2135" s="219"/>
      <c r="AH2135" s="219"/>
      <c r="AI2135" s="219"/>
      <c r="AJ2135" s="237">
        <v>41943</v>
      </c>
      <c r="AK2135" s="173">
        <v>2010</v>
      </c>
      <c r="AL2135" s="317"/>
      <c r="AO2135" s="209"/>
      <c r="AP2135" s="209"/>
      <c r="AQ2135" s="370"/>
      <c r="AR2135" s="256"/>
      <c r="AS2135" s="209"/>
      <c r="AT2135" s="209"/>
      <c r="AU2135" s="367"/>
      <c r="AV2135" s="397"/>
      <c r="AW2135" s="153">
        <f t="shared" ca="1" si="38"/>
        <v>12</v>
      </c>
    </row>
    <row r="2136" spans="1:49" s="10" customFormat="1" ht="45" customHeight="1" outlineLevel="1" x14ac:dyDescent="0.2">
      <c r="A2136" s="309"/>
      <c r="B2136" s="183" t="s">
        <v>55</v>
      </c>
      <c r="C2136" s="136" t="s">
        <v>6050</v>
      </c>
      <c r="D2136" s="131" t="s">
        <v>6051</v>
      </c>
      <c r="E2136" s="175" t="s">
        <v>91</v>
      </c>
      <c r="F2136" s="153" t="s">
        <v>916</v>
      </c>
      <c r="G2136" s="131" t="s">
        <v>1029</v>
      </c>
      <c r="H2136" s="175" t="s">
        <v>503</v>
      </c>
      <c r="I2136" s="183" t="s">
        <v>6052</v>
      </c>
      <c r="J2136" s="173">
        <v>1</v>
      </c>
      <c r="K2136" s="337"/>
      <c r="L2136" s="339">
        <v>1</v>
      </c>
      <c r="M2136" s="183">
        <v>1720</v>
      </c>
      <c r="N2136" s="153">
        <v>2014</v>
      </c>
      <c r="O2136" s="216">
        <v>40973</v>
      </c>
      <c r="P2136" s="163" t="s">
        <v>6053</v>
      </c>
      <c r="Q2136" s="216"/>
      <c r="R2136" s="153">
        <v>2010</v>
      </c>
      <c r="S2136" s="183" t="s">
        <v>243</v>
      </c>
      <c r="T2136" s="184"/>
      <c r="U2136" s="189"/>
      <c r="V2136" s="125"/>
      <c r="W2136" s="352" t="s">
        <v>70</v>
      </c>
      <c r="X2136" s="216" t="s">
        <v>499</v>
      </c>
      <c r="Y2136" s="216" t="s">
        <v>506</v>
      </c>
      <c r="Z2136" s="129"/>
      <c r="AA2136" s="242"/>
      <c r="AB2136" s="243"/>
      <c r="AC2136" s="243"/>
      <c r="AD2136" s="243"/>
      <c r="AE2136" s="219"/>
      <c r="AF2136" s="173"/>
      <c r="AG2136" s="219"/>
      <c r="AH2136" s="219"/>
      <c r="AI2136" s="219"/>
      <c r="AJ2136" s="216">
        <v>42327</v>
      </c>
      <c r="AK2136" s="173">
        <v>2010</v>
      </c>
      <c r="AL2136" s="317"/>
      <c r="AM2136" s="175"/>
      <c r="AN2136" s="153"/>
      <c r="AO2136" s="209"/>
      <c r="AP2136" s="209"/>
      <c r="AQ2136" s="370"/>
      <c r="AR2136" s="256"/>
      <c r="AS2136" s="209"/>
      <c r="AT2136" s="209"/>
      <c r="AU2136" s="367"/>
      <c r="AV2136" s="397"/>
      <c r="AW2136" s="153">
        <f t="shared" ca="1" si="38"/>
        <v>12</v>
      </c>
    </row>
    <row r="2137" spans="1:49" ht="45" customHeight="1" outlineLevel="1" x14ac:dyDescent="0.2">
      <c r="A2137" s="309"/>
      <c r="B2137" s="183" t="s">
        <v>198</v>
      </c>
      <c r="C2137" s="136" t="s">
        <v>6054</v>
      </c>
      <c r="D2137" s="131" t="s">
        <v>6055</v>
      </c>
      <c r="E2137" s="175" t="s">
        <v>71</v>
      </c>
      <c r="F2137" s="153" t="s">
        <v>180</v>
      </c>
      <c r="G2137" s="131" t="s">
        <v>6056</v>
      </c>
      <c r="H2137" s="175" t="s">
        <v>59</v>
      </c>
      <c r="I2137" s="183" t="s">
        <v>6057</v>
      </c>
      <c r="J2137" s="173">
        <v>1</v>
      </c>
      <c r="K2137" s="337"/>
      <c r="L2137" s="339">
        <v>1</v>
      </c>
      <c r="M2137" s="183">
        <v>1721</v>
      </c>
      <c r="N2137" s="153">
        <v>2014</v>
      </c>
      <c r="P2137" s="163"/>
      <c r="R2137" s="153">
        <v>2010</v>
      </c>
      <c r="S2137" s="183" t="s">
        <v>288</v>
      </c>
      <c r="T2137" s="184"/>
      <c r="U2137" s="189"/>
      <c r="V2137" s="125"/>
      <c r="W2137" s="255" t="s">
        <v>70</v>
      </c>
      <c r="X2137" s="216" t="s">
        <v>64</v>
      </c>
      <c r="Y2137" s="216" t="s">
        <v>65</v>
      </c>
      <c r="Z2137" s="129"/>
      <c r="AA2137" s="242"/>
      <c r="AB2137" s="243"/>
      <c r="AC2137" s="243"/>
      <c r="AD2137" s="243"/>
      <c r="AE2137" s="219"/>
      <c r="AG2137" s="219"/>
      <c r="AH2137" s="219"/>
      <c r="AI2137" s="219"/>
      <c r="AJ2137" s="238"/>
      <c r="AK2137" s="219"/>
      <c r="AL2137" s="317"/>
      <c r="AO2137" s="209"/>
      <c r="AP2137" s="209"/>
      <c r="AQ2137" s="370"/>
      <c r="AR2137" s="256"/>
      <c r="AS2137" s="209"/>
      <c r="AT2137" s="209"/>
      <c r="AU2137" s="367"/>
      <c r="AV2137" s="397"/>
      <c r="AW2137" s="153">
        <f t="shared" ca="1" si="38"/>
        <v>12</v>
      </c>
    </row>
    <row r="2138" spans="1:49" ht="45" customHeight="1" outlineLevel="1" x14ac:dyDescent="0.2">
      <c r="A2138" s="309"/>
      <c r="B2138" s="183" t="s">
        <v>198</v>
      </c>
      <c r="C2138" s="136" t="s">
        <v>6054</v>
      </c>
      <c r="D2138" s="131" t="s">
        <v>6058</v>
      </c>
      <c r="E2138" s="175" t="s">
        <v>71</v>
      </c>
      <c r="F2138" s="153" t="s">
        <v>180</v>
      </c>
      <c r="G2138" s="131" t="s">
        <v>6056</v>
      </c>
      <c r="H2138" s="175" t="s">
        <v>503</v>
      </c>
      <c r="I2138" s="183" t="s">
        <v>6059</v>
      </c>
      <c r="J2138" s="173">
        <v>1</v>
      </c>
      <c r="K2138" s="337"/>
      <c r="L2138" s="339">
        <v>1</v>
      </c>
      <c r="M2138" s="183">
        <v>1722</v>
      </c>
      <c r="N2138" s="153">
        <v>2014</v>
      </c>
      <c r="P2138" s="163"/>
      <c r="R2138" s="153">
        <v>2010</v>
      </c>
      <c r="S2138" s="183" t="s">
        <v>288</v>
      </c>
      <c r="T2138" s="184"/>
      <c r="U2138" s="189"/>
      <c r="V2138" s="125"/>
      <c r="W2138" s="255" t="s">
        <v>70</v>
      </c>
      <c r="X2138" s="216" t="s">
        <v>499</v>
      </c>
      <c r="Y2138" s="216" t="s">
        <v>506</v>
      </c>
      <c r="Z2138" s="129"/>
      <c r="AA2138" s="242"/>
      <c r="AB2138" s="243"/>
      <c r="AC2138" s="243"/>
      <c r="AD2138" s="243"/>
      <c r="AE2138" s="219"/>
      <c r="AG2138" s="219"/>
      <c r="AH2138" s="219"/>
      <c r="AI2138" s="219"/>
      <c r="AJ2138" s="238"/>
      <c r="AK2138" s="219"/>
      <c r="AL2138" s="317"/>
      <c r="AO2138" s="209"/>
      <c r="AP2138" s="209"/>
      <c r="AQ2138" s="370"/>
      <c r="AR2138" s="256"/>
      <c r="AS2138" s="209"/>
      <c r="AT2138" s="209"/>
      <c r="AU2138" s="367"/>
      <c r="AV2138" s="397"/>
      <c r="AW2138" s="153">
        <f t="shared" ca="1" si="38"/>
        <v>12</v>
      </c>
    </row>
    <row r="2139" spans="1:49" ht="45" customHeight="1" outlineLevel="1" x14ac:dyDescent="0.2">
      <c r="A2139" s="309"/>
      <c r="B2139" s="183" t="s">
        <v>55</v>
      </c>
      <c r="C2139" s="136" t="s">
        <v>6060</v>
      </c>
      <c r="D2139" s="131" t="s">
        <v>6061</v>
      </c>
      <c r="E2139" s="175" t="s">
        <v>56</v>
      </c>
      <c r="F2139" s="153" t="s">
        <v>559</v>
      </c>
      <c r="G2139" s="131" t="s">
        <v>560</v>
      </c>
      <c r="H2139" s="175" t="s">
        <v>487</v>
      </c>
      <c r="I2139" s="183" t="s">
        <v>6062</v>
      </c>
      <c r="J2139" s="173">
        <v>1</v>
      </c>
      <c r="K2139" s="337"/>
      <c r="L2139" s="339">
        <v>1</v>
      </c>
      <c r="M2139" s="183">
        <v>1723</v>
      </c>
      <c r="N2139" s="153">
        <v>2014</v>
      </c>
      <c r="O2139" s="216">
        <v>37482</v>
      </c>
      <c r="P2139" s="163" t="s">
        <v>6063</v>
      </c>
      <c r="Q2139" s="216">
        <v>41953</v>
      </c>
      <c r="R2139" s="153">
        <v>2010</v>
      </c>
      <c r="S2139" s="183" t="s">
        <v>243</v>
      </c>
      <c r="T2139" s="184"/>
      <c r="U2139" s="238">
        <v>42002</v>
      </c>
      <c r="V2139" s="345"/>
      <c r="W2139" s="352" t="s">
        <v>70</v>
      </c>
      <c r="X2139" s="216" t="s">
        <v>64</v>
      </c>
      <c r="Y2139" s="216" t="s">
        <v>518</v>
      </c>
      <c r="Z2139" s="129"/>
      <c r="AA2139" s="242"/>
      <c r="AB2139" s="243"/>
      <c r="AC2139" s="243"/>
      <c r="AD2139" s="243"/>
      <c r="AE2139" s="219"/>
      <c r="AG2139" s="219"/>
      <c r="AH2139" s="219"/>
      <c r="AI2139" s="219"/>
      <c r="AJ2139" s="237">
        <v>42002</v>
      </c>
      <c r="AK2139" s="173">
        <v>2010</v>
      </c>
      <c r="AL2139" s="317"/>
      <c r="AO2139" s="209"/>
      <c r="AP2139" s="209"/>
      <c r="AQ2139" s="370"/>
      <c r="AR2139" s="256"/>
      <c r="AS2139" s="209"/>
      <c r="AT2139" s="209"/>
      <c r="AU2139" s="367"/>
      <c r="AV2139" s="397"/>
      <c r="AW2139" s="153">
        <f t="shared" ca="1" si="38"/>
        <v>12</v>
      </c>
    </row>
    <row r="2140" spans="1:49" ht="45" customHeight="1" outlineLevel="1" x14ac:dyDescent="0.2">
      <c r="A2140" s="309"/>
      <c r="B2140" s="183" t="s">
        <v>55</v>
      </c>
      <c r="C2140" s="136" t="s">
        <v>6064</v>
      </c>
      <c r="D2140" s="131" t="s">
        <v>6065</v>
      </c>
      <c r="E2140" s="175" t="s">
        <v>1055</v>
      </c>
      <c r="F2140" s="153" t="s">
        <v>1056</v>
      </c>
      <c r="G2140" s="131" t="s">
        <v>6066</v>
      </c>
      <c r="H2140" s="175" t="s">
        <v>487</v>
      </c>
      <c r="I2140" s="183" t="s">
        <v>6067</v>
      </c>
      <c r="J2140" s="173">
        <v>1</v>
      </c>
      <c r="K2140" s="337"/>
      <c r="L2140" s="339">
        <v>1</v>
      </c>
      <c r="M2140" s="183">
        <v>1724</v>
      </c>
      <c r="N2140" s="153">
        <v>2014</v>
      </c>
      <c r="O2140" s="216">
        <v>39286</v>
      </c>
      <c r="P2140" s="163" t="s">
        <v>6068</v>
      </c>
      <c r="R2140" s="153">
        <v>2010</v>
      </c>
      <c r="S2140" s="183" t="s">
        <v>243</v>
      </c>
      <c r="T2140" s="184"/>
      <c r="U2140" s="189"/>
      <c r="V2140" s="125"/>
      <c r="W2140" s="352" t="s">
        <v>70</v>
      </c>
      <c r="X2140" s="216" t="s">
        <v>64</v>
      </c>
      <c r="Y2140" s="216" t="s">
        <v>518</v>
      </c>
      <c r="Z2140" s="129"/>
      <c r="AA2140" s="242"/>
      <c r="AB2140" s="243"/>
      <c r="AC2140" s="243"/>
      <c r="AD2140" s="243"/>
      <c r="AE2140" s="219"/>
      <c r="AG2140" s="219"/>
      <c r="AH2140" s="219"/>
      <c r="AI2140" s="219"/>
      <c r="AJ2140" s="237">
        <v>41957</v>
      </c>
      <c r="AK2140" s="173">
        <v>2010</v>
      </c>
      <c r="AL2140" s="317"/>
      <c r="AO2140" s="209"/>
      <c r="AP2140" s="209"/>
      <c r="AQ2140" s="370"/>
      <c r="AR2140" s="256"/>
      <c r="AS2140" s="209"/>
      <c r="AT2140" s="209"/>
      <c r="AU2140" s="367"/>
      <c r="AV2140" s="397"/>
      <c r="AW2140" s="153">
        <f t="shared" ca="1" si="38"/>
        <v>12</v>
      </c>
    </row>
    <row r="2141" spans="1:49" ht="45" customHeight="1" outlineLevel="1" x14ac:dyDescent="0.2">
      <c r="A2141" s="309"/>
      <c r="B2141" s="183" t="s">
        <v>55</v>
      </c>
      <c r="C2141" s="136" t="s">
        <v>6064</v>
      </c>
      <c r="D2141" s="131" t="s">
        <v>6069</v>
      </c>
      <c r="E2141" s="175" t="s">
        <v>688</v>
      </c>
      <c r="G2141" s="131" t="s">
        <v>3696</v>
      </c>
      <c r="H2141" s="175" t="s">
        <v>503</v>
      </c>
      <c r="I2141" s="183" t="s">
        <v>6070</v>
      </c>
      <c r="J2141" s="173">
        <v>1</v>
      </c>
      <c r="K2141" s="337"/>
      <c r="L2141" s="339">
        <v>1</v>
      </c>
      <c r="M2141" s="183">
        <v>1725</v>
      </c>
      <c r="N2141" s="153">
        <v>2014</v>
      </c>
      <c r="P2141" s="163"/>
      <c r="R2141" s="153">
        <v>2010</v>
      </c>
      <c r="S2141" s="183" t="s">
        <v>243</v>
      </c>
      <c r="T2141" s="184"/>
      <c r="U2141" s="189"/>
      <c r="V2141" s="125"/>
      <c r="W2141" s="352" t="s">
        <v>70</v>
      </c>
      <c r="X2141" s="216" t="s">
        <v>499</v>
      </c>
      <c r="Y2141" s="216" t="s">
        <v>506</v>
      </c>
      <c r="Z2141" s="129"/>
      <c r="AA2141" s="242"/>
      <c r="AB2141" s="243"/>
      <c r="AC2141" s="243"/>
      <c r="AD2141" s="243"/>
      <c r="AE2141" s="219"/>
      <c r="AG2141" s="219"/>
      <c r="AH2141" s="219"/>
      <c r="AI2141" s="219"/>
      <c r="AJ2141" s="237">
        <v>41957</v>
      </c>
      <c r="AK2141" s="173">
        <v>2010</v>
      </c>
      <c r="AL2141" s="317"/>
      <c r="AO2141" s="209"/>
      <c r="AP2141" s="209"/>
      <c r="AQ2141" s="370"/>
      <c r="AR2141" s="256"/>
      <c r="AS2141" s="209"/>
      <c r="AT2141" s="209"/>
      <c r="AU2141" s="367"/>
      <c r="AV2141" s="397"/>
      <c r="AW2141" s="153">
        <f t="shared" ca="1" si="38"/>
        <v>12</v>
      </c>
    </row>
    <row r="2142" spans="1:49" ht="45" customHeight="1" outlineLevel="1" x14ac:dyDescent="0.2">
      <c r="A2142" s="309"/>
      <c r="B2142" s="183" t="s">
        <v>55</v>
      </c>
      <c r="D2142" s="131" t="s">
        <v>6071</v>
      </c>
      <c r="E2142" s="175" t="s">
        <v>91</v>
      </c>
      <c r="F2142" s="153" t="s">
        <v>698</v>
      </c>
      <c r="G2142" s="131" t="s">
        <v>699</v>
      </c>
      <c r="H2142" s="175" t="s">
        <v>76</v>
      </c>
      <c r="I2142" s="183" t="s">
        <v>6072</v>
      </c>
      <c r="J2142" s="173">
        <v>1</v>
      </c>
      <c r="K2142" s="133" t="s">
        <v>61</v>
      </c>
      <c r="L2142" s="339">
        <v>1</v>
      </c>
      <c r="M2142" s="183">
        <v>1726</v>
      </c>
      <c r="N2142" s="153">
        <v>2014</v>
      </c>
      <c r="P2142" s="163"/>
      <c r="Q2142" s="216">
        <v>41970</v>
      </c>
      <c r="R2142" s="153">
        <v>2010</v>
      </c>
      <c r="S2142" s="183" t="s">
        <v>62</v>
      </c>
      <c r="T2142" s="184"/>
      <c r="U2142" s="189"/>
      <c r="V2142" s="125"/>
      <c r="W2142" s="352" t="s">
        <v>6073</v>
      </c>
      <c r="X2142" s="216" t="s">
        <v>64</v>
      </c>
      <c r="Y2142" s="216" t="s">
        <v>76</v>
      </c>
      <c r="Z2142" s="129" t="s">
        <v>4344</v>
      </c>
      <c r="AC2142" s="172">
        <v>42340</v>
      </c>
      <c r="AE2142" s="173">
        <v>2015</v>
      </c>
      <c r="AF2142" s="173">
        <v>78</v>
      </c>
      <c r="AG2142" s="173">
        <v>2015</v>
      </c>
      <c r="AI2142" s="219"/>
      <c r="AJ2142" s="238"/>
      <c r="AK2142" s="219"/>
      <c r="AL2142" s="317" t="s">
        <v>6074</v>
      </c>
      <c r="AN2142" s="153" t="s">
        <v>81</v>
      </c>
      <c r="AO2142" s="209"/>
      <c r="AP2142" s="209" t="s">
        <v>81</v>
      </c>
      <c r="AQ2142" s="370" t="s">
        <v>81</v>
      </c>
      <c r="AR2142" s="175" t="s">
        <v>81</v>
      </c>
      <c r="AT2142" s="153">
        <v>2023</v>
      </c>
      <c r="AU2142" s="317" t="s">
        <v>7861</v>
      </c>
      <c r="AV2142" s="397"/>
      <c r="AW2142" s="153">
        <f t="shared" ca="1" si="38"/>
        <v>12</v>
      </c>
    </row>
    <row r="2143" spans="1:49" ht="45" customHeight="1" outlineLevel="1" x14ac:dyDescent="0.2">
      <c r="A2143" s="309"/>
      <c r="B2143" s="183" t="s">
        <v>55</v>
      </c>
      <c r="C2143" s="136" t="s">
        <v>6075</v>
      </c>
      <c r="D2143" s="131" t="s">
        <v>6076</v>
      </c>
      <c r="E2143" s="175" t="s">
        <v>71</v>
      </c>
      <c r="F2143" s="153" t="s">
        <v>425</v>
      </c>
      <c r="G2143" s="131" t="s">
        <v>426</v>
      </c>
      <c r="H2143" s="175" t="s">
        <v>496</v>
      </c>
      <c r="I2143" s="183" t="s">
        <v>6077</v>
      </c>
      <c r="J2143" s="173">
        <v>1</v>
      </c>
      <c r="K2143" s="337"/>
      <c r="L2143" s="339">
        <v>1</v>
      </c>
      <c r="M2143" s="183">
        <v>1727</v>
      </c>
      <c r="N2143" s="153">
        <v>2014</v>
      </c>
      <c r="P2143" s="163"/>
      <c r="Q2143" s="216">
        <v>41977</v>
      </c>
      <c r="R2143" s="153">
        <v>2010</v>
      </c>
      <c r="S2143" s="183" t="s">
        <v>243</v>
      </c>
      <c r="T2143" s="184"/>
      <c r="U2143" s="189">
        <v>42277</v>
      </c>
      <c r="V2143" s="125"/>
      <c r="W2143" s="352" t="s">
        <v>70</v>
      </c>
      <c r="X2143" s="216" t="s">
        <v>499</v>
      </c>
      <c r="Y2143" s="216" t="s">
        <v>496</v>
      </c>
      <c r="Z2143" s="129"/>
      <c r="AA2143" s="242"/>
      <c r="AB2143" s="243"/>
      <c r="AC2143" s="243"/>
      <c r="AD2143" s="243"/>
      <c r="AE2143" s="219"/>
      <c r="AG2143" s="219"/>
      <c r="AH2143" s="219"/>
      <c r="AI2143" s="219"/>
      <c r="AJ2143" s="216">
        <v>42277</v>
      </c>
      <c r="AK2143" s="173">
        <v>2010</v>
      </c>
      <c r="AL2143" s="317"/>
      <c r="AO2143" s="209"/>
      <c r="AP2143" s="209"/>
      <c r="AQ2143" s="370"/>
      <c r="AR2143" s="256"/>
      <c r="AS2143" s="209"/>
      <c r="AT2143" s="209"/>
      <c r="AU2143" s="367"/>
      <c r="AV2143" s="397"/>
      <c r="AW2143" s="153">
        <f t="shared" ref="AW2143:AW2206" ca="1" si="39">IF(N2143&lt;&gt;0,(YEAR( TODAY())-N2143),(""))</f>
        <v>12</v>
      </c>
    </row>
    <row r="2144" spans="1:49" ht="45" customHeight="1" outlineLevel="1" x14ac:dyDescent="0.2">
      <c r="A2144" s="245"/>
      <c r="B2144" s="183" t="s">
        <v>198</v>
      </c>
      <c r="C2144" s="136" t="s">
        <v>6078</v>
      </c>
      <c r="D2144" s="131" t="s">
        <v>6079</v>
      </c>
      <c r="E2144" s="175" t="s">
        <v>91</v>
      </c>
      <c r="F2144" s="153" t="s">
        <v>92</v>
      </c>
      <c r="G2144" s="131" t="s">
        <v>93</v>
      </c>
      <c r="H2144" s="175" t="s">
        <v>59</v>
      </c>
      <c r="I2144" s="183" t="s">
        <v>6080</v>
      </c>
      <c r="J2144" s="173">
        <v>1</v>
      </c>
      <c r="L2144" s="339">
        <v>1</v>
      </c>
      <c r="M2144" s="183">
        <v>1728</v>
      </c>
      <c r="N2144" s="153">
        <v>2014</v>
      </c>
      <c r="O2144" s="216">
        <v>41960</v>
      </c>
      <c r="P2144" s="163" t="s">
        <v>6081</v>
      </c>
      <c r="Q2144" s="216">
        <v>41988</v>
      </c>
      <c r="R2144" s="153">
        <v>2010</v>
      </c>
      <c r="S2144" s="183" t="s">
        <v>288</v>
      </c>
      <c r="T2144" s="184" t="s">
        <v>982</v>
      </c>
      <c r="U2144" s="189"/>
      <c r="V2144" s="125"/>
      <c r="W2144" s="255" t="s">
        <v>70</v>
      </c>
      <c r="X2144" s="216" t="s">
        <v>99</v>
      </c>
      <c r="Y2144" s="216" t="s">
        <v>100</v>
      </c>
      <c r="Z2144" s="129"/>
      <c r="AJ2144" s="189"/>
      <c r="AL2144" s="317"/>
      <c r="AQ2144" s="131"/>
      <c r="AV2144" s="390"/>
      <c r="AW2144" s="153">
        <f t="shared" ca="1" si="39"/>
        <v>12</v>
      </c>
    </row>
    <row r="2145" spans="1:49" ht="45" customHeight="1" outlineLevel="1" x14ac:dyDescent="0.2">
      <c r="A2145" s="245"/>
      <c r="B2145" s="183" t="s">
        <v>55</v>
      </c>
      <c r="C2145" s="136" t="s">
        <v>6082</v>
      </c>
      <c r="D2145" s="131" t="s">
        <v>6083</v>
      </c>
      <c r="E2145" s="175" t="s">
        <v>91</v>
      </c>
      <c r="F2145" s="153" t="s">
        <v>92</v>
      </c>
      <c r="G2145" s="131" t="s">
        <v>93</v>
      </c>
      <c r="H2145" s="175" t="s">
        <v>65</v>
      </c>
      <c r="I2145" s="183" t="s">
        <v>6084</v>
      </c>
      <c r="J2145" s="173">
        <v>1</v>
      </c>
      <c r="L2145" s="339">
        <v>1</v>
      </c>
      <c r="M2145" s="183">
        <v>1729</v>
      </c>
      <c r="N2145" s="153">
        <v>2015</v>
      </c>
      <c r="P2145" s="163"/>
      <c r="Q2145" s="216">
        <v>42026</v>
      </c>
      <c r="R2145" s="153">
        <v>2010</v>
      </c>
      <c r="S2145" s="183" t="s">
        <v>243</v>
      </c>
      <c r="T2145" s="184"/>
      <c r="U2145" s="189"/>
      <c r="V2145" s="125"/>
      <c r="W2145" s="352" t="s">
        <v>70</v>
      </c>
      <c r="X2145" s="216" t="s">
        <v>64</v>
      </c>
      <c r="Y2145" s="216" t="s">
        <v>65</v>
      </c>
      <c r="Z2145" s="129"/>
      <c r="AJ2145" s="237">
        <v>42086</v>
      </c>
      <c r="AK2145" s="153">
        <v>2010</v>
      </c>
      <c r="AL2145" s="317"/>
      <c r="AQ2145" s="131"/>
      <c r="AV2145" s="390"/>
      <c r="AW2145" s="153">
        <f t="shared" ca="1" si="39"/>
        <v>11</v>
      </c>
    </row>
    <row r="2146" spans="1:49" ht="45" customHeight="1" outlineLevel="1" x14ac:dyDescent="0.2">
      <c r="A2146" s="245"/>
      <c r="B2146" s="183" t="s">
        <v>55</v>
      </c>
      <c r="C2146" s="136" t="s">
        <v>6085</v>
      </c>
      <c r="D2146" s="131" t="s">
        <v>6086</v>
      </c>
      <c r="E2146" s="175" t="s">
        <v>71</v>
      </c>
      <c r="F2146" s="153" t="s">
        <v>72</v>
      </c>
      <c r="G2146" s="131" t="s">
        <v>77</v>
      </c>
      <c r="H2146" s="175" t="s">
        <v>76</v>
      </c>
      <c r="I2146" s="183" t="s">
        <v>6087</v>
      </c>
      <c r="J2146" s="173">
        <v>1</v>
      </c>
      <c r="L2146" s="339">
        <v>1</v>
      </c>
      <c r="M2146" s="183">
        <v>1730</v>
      </c>
      <c r="N2146" s="153">
        <v>2015</v>
      </c>
      <c r="O2146" s="216">
        <v>42045</v>
      </c>
      <c r="P2146" s="163" t="s">
        <v>6088</v>
      </c>
      <c r="Q2146" s="216">
        <v>42072</v>
      </c>
      <c r="R2146" s="153">
        <v>2010</v>
      </c>
      <c r="S2146" s="183" t="s">
        <v>243</v>
      </c>
      <c r="T2146" s="184"/>
      <c r="U2146" s="189"/>
      <c r="V2146" s="125"/>
      <c r="W2146" s="352" t="s">
        <v>70</v>
      </c>
      <c r="X2146" s="216" t="s">
        <v>64</v>
      </c>
      <c r="Y2146" s="216" t="s">
        <v>76</v>
      </c>
      <c r="Z2146" s="129" t="s">
        <v>4698</v>
      </c>
      <c r="AJ2146" s="216">
        <v>42486</v>
      </c>
      <c r="AK2146" s="173">
        <v>2010</v>
      </c>
      <c r="AL2146" s="317"/>
      <c r="AQ2146" s="131"/>
      <c r="AU2146" s="317"/>
      <c r="AV2146" s="390"/>
      <c r="AW2146" s="153">
        <f t="shared" ca="1" si="39"/>
        <v>11</v>
      </c>
    </row>
    <row r="2147" spans="1:49" ht="45" customHeight="1" outlineLevel="1" x14ac:dyDescent="0.2">
      <c r="A2147" s="245"/>
      <c r="B2147" s="183" t="s">
        <v>55</v>
      </c>
      <c r="C2147" s="136" t="s">
        <v>6089</v>
      </c>
      <c r="D2147" s="131" t="s">
        <v>6090</v>
      </c>
      <c r="E2147" s="175" t="s">
        <v>71</v>
      </c>
      <c r="F2147" s="153" t="s">
        <v>180</v>
      </c>
      <c r="G2147" s="131" t="s">
        <v>6091</v>
      </c>
      <c r="H2147" s="175" t="s">
        <v>503</v>
      </c>
      <c r="I2147" s="183" t="s">
        <v>6092</v>
      </c>
      <c r="J2147" s="173">
        <v>1</v>
      </c>
      <c r="L2147" s="339">
        <v>1</v>
      </c>
      <c r="M2147" s="183">
        <v>1731</v>
      </c>
      <c r="N2147" s="153">
        <v>2015</v>
      </c>
      <c r="P2147" s="163" t="s">
        <v>6093</v>
      </c>
      <c r="Q2147" s="216">
        <v>42074</v>
      </c>
      <c r="R2147" s="153">
        <v>2010</v>
      </c>
      <c r="S2147" s="183" t="s">
        <v>243</v>
      </c>
      <c r="T2147" s="184" t="s">
        <v>1116</v>
      </c>
      <c r="V2147" s="125"/>
      <c r="W2147" s="352" t="s">
        <v>70</v>
      </c>
      <c r="X2147" s="216" t="s">
        <v>64</v>
      </c>
      <c r="Y2147" s="216" t="s">
        <v>506</v>
      </c>
      <c r="Z2147" s="129"/>
      <c r="AJ2147" s="216">
        <v>44508</v>
      </c>
      <c r="AK2147" s="153">
        <v>2020</v>
      </c>
      <c r="AL2147" s="317"/>
      <c r="AQ2147" s="131"/>
      <c r="AU2147" s="317"/>
      <c r="AV2147" s="390"/>
      <c r="AW2147" s="153">
        <f t="shared" ca="1" si="39"/>
        <v>11</v>
      </c>
    </row>
    <row r="2148" spans="1:49" ht="45" customHeight="1" outlineLevel="1" x14ac:dyDescent="0.2">
      <c r="A2148" s="245"/>
      <c r="B2148" s="183" t="s">
        <v>55</v>
      </c>
      <c r="D2148" s="131" t="s">
        <v>6094</v>
      </c>
      <c r="E2148" s="175" t="s">
        <v>91</v>
      </c>
      <c r="F2148" s="153" t="s">
        <v>698</v>
      </c>
      <c r="G2148" s="131" t="s">
        <v>699</v>
      </c>
      <c r="H2148" s="175" t="s">
        <v>65</v>
      </c>
      <c r="I2148" s="183" t="s">
        <v>6095</v>
      </c>
      <c r="J2148" s="173">
        <v>1</v>
      </c>
      <c r="K2148" s="133" t="s">
        <v>61</v>
      </c>
      <c r="L2148" s="339">
        <v>1</v>
      </c>
      <c r="M2148" s="183">
        <v>1732</v>
      </c>
      <c r="N2148" s="153">
        <v>2015</v>
      </c>
      <c r="P2148" s="163" t="s">
        <v>6096</v>
      </c>
      <c r="Q2148" s="216">
        <v>42102</v>
      </c>
      <c r="R2148" s="153">
        <v>2010</v>
      </c>
      <c r="S2148" s="183" t="s">
        <v>62</v>
      </c>
      <c r="T2148" s="184"/>
      <c r="U2148" s="189"/>
      <c r="V2148" s="125"/>
      <c r="W2148" s="352" t="s">
        <v>6097</v>
      </c>
      <c r="X2148" s="216" t="s">
        <v>64</v>
      </c>
      <c r="Y2148" s="216" t="s">
        <v>65</v>
      </c>
      <c r="Z2148" s="129" t="s">
        <v>4344</v>
      </c>
      <c r="AB2148" s="215">
        <v>42887</v>
      </c>
      <c r="AC2148" s="215">
        <v>42887</v>
      </c>
      <c r="AD2148" s="153"/>
      <c r="AE2148" s="173">
        <v>2015</v>
      </c>
      <c r="AF2148" s="173">
        <v>81</v>
      </c>
      <c r="AG2148" s="173">
        <v>2017</v>
      </c>
      <c r="AJ2148" s="189"/>
      <c r="AL2148" s="317" t="s">
        <v>6098</v>
      </c>
      <c r="AQ2148" s="131"/>
      <c r="AU2148" s="317"/>
      <c r="AV2148" s="390"/>
      <c r="AW2148" s="153">
        <f t="shared" ca="1" si="39"/>
        <v>11</v>
      </c>
    </row>
    <row r="2149" spans="1:49" ht="45" customHeight="1" outlineLevel="1" x14ac:dyDescent="0.2">
      <c r="A2149" s="245"/>
      <c r="B2149" s="183" t="s">
        <v>55</v>
      </c>
      <c r="C2149" s="136" t="s">
        <v>6099</v>
      </c>
      <c r="D2149" s="131" t="s">
        <v>6100</v>
      </c>
      <c r="E2149" s="175" t="s">
        <v>71</v>
      </c>
      <c r="F2149" s="153" t="s">
        <v>91</v>
      </c>
      <c r="G2149" s="131" t="s">
        <v>4026</v>
      </c>
      <c r="H2149" s="175" t="s">
        <v>65</v>
      </c>
      <c r="I2149" s="183" t="s">
        <v>6101</v>
      </c>
      <c r="J2149" s="173">
        <v>1</v>
      </c>
      <c r="L2149" s="339">
        <v>1</v>
      </c>
      <c r="M2149" s="183">
        <v>1733</v>
      </c>
      <c r="N2149" s="153">
        <v>2015</v>
      </c>
      <c r="P2149" s="163" t="s">
        <v>6102</v>
      </c>
      <c r="Q2149" s="216">
        <v>42116</v>
      </c>
      <c r="R2149" s="153">
        <v>2010</v>
      </c>
      <c r="S2149" s="183" t="s">
        <v>243</v>
      </c>
      <c r="T2149" s="184"/>
      <c r="U2149" s="189"/>
      <c r="V2149" s="125"/>
      <c r="W2149" s="352" t="s">
        <v>70</v>
      </c>
      <c r="X2149" s="216" t="s">
        <v>64</v>
      </c>
      <c r="Y2149" s="216" t="s">
        <v>65</v>
      </c>
      <c r="Z2149" s="129" t="s">
        <v>66</v>
      </c>
      <c r="AJ2149" s="216">
        <v>42520</v>
      </c>
      <c r="AK2149" s="153">
        <v>2010</v>
      </c>
      <c r="AL2149" s="317"/>
      <c r="AQ2149" s="131"/>
      <c r="AU2149" s="317"/>
      <c r="AV2149" s="390"/>
      <c r="AW2149" s="153">
        <f t="shared" ca="1" si="39"/>
        <v>11</v>
      </c>
    </row>
    <row r="2150" spans="1:49" ht="45" customHeight="1" outlineLevel="1" x14ac:dyDescent="0.2">
      <c r="A2150" s="245"/>
      <c r="B2150" s="183" t="s">
        <v>55</v>
      </c>
      <c r="C2150" s="136" t="s">
        <v>2823</v>
      </c>
      <c r="D2150" s="131" t="s">
        <v>6103</v>
      </c>
      <c r="E2150" s="175" t="s">
        <v>91</v>
      </c>
      <c r="F2150" s="153" t="s">
        <v>92</v>
      </c>
      <c r="G2150" s="131" t="s">
        <v>93</v>
      </c>
      <c r="H2150" s="175" t="s">
        <v>65</v>
      </c>
      <c r="I2150" s="183" t="s">
        <v>6104</v>
      </c>
      <c r="J2150" s="173">
        <v>1</v>
      </c>
      <c r="L2150" s="339">
        <v>1</v>
      </c>
      <c r="M2150" s="183">
        <v>1734</v>
      </c>
      <c r="N2150" s="153">
        <v>2015</v>
      </c>
      <c r="O2150" s="216">
        <v>42013</v>
      </c>
      <c r="P2150" s="163" t="s">
        <v>6105</v>
      </c>
      <c r="Q2150" s="216">
        <v>42131</v>
      </c>
      <c r="R2150" s="153">
        <v>2010</v>
      </c>
      <c r="S2150" s="183" t="s">
        <v>243</v>
      </c>
      <c r="T2150" s="184" t="s">
        <v>1116</v>
      </c>
      <c r="V2150" s="125"/>
      <c r="W2150" s="352" t="s">
        <v>70</v>
      </c>
      <c r="X2150" s="216" t="s">
        <v>64</v>
      </c>
      <c r="Y2150" s="216" t="s">
        <v>65</v>
      </c>
      <c r="Z2150" s="129" t="s">
        <v>2173</v>
      </c>
      <c r="AJ2150" s="216">
        <v>44466</v>
      </c>
      <c r="AK2150" s="153">
        <v>2020</v>
      </c>
      <c r="AL2150" s="317"/>
      <c r="AQ2150" s="131"/>
      <c r="AV2150" s="390"/>
      <c r="AW2150" s="153">
        <f t="shared" ca="1" si="39"/>
        <v>11</v>
      </c>
    </row>
    <row r="2151" spans="1:49" ht="45" customHeight="1" outlineLevel="1" x14ac:dyDescent="0.2">
      <c r="A2151" s="245">
        <v>43474</v>
      </c>
      <c r="B2151" s="183" t="s">
        <v>198</v>
      </c>
      <c r="C2151" s="136" t="s">
        <v>6106</v>
      </c>
      <c r="D2151" s="131" t="s">
        <v>6107</v>
      </c>
      <c r="E2151" s="175" t="s">
        <v>91</v>
      </c>
      <c r="F2151" s="153" t="s">
        <v>92</v>
      </c>
      <c r="G2151" s="131" t="s">
        <v>855</v>
      </c>
      <c r="H2151" s="175" t="s">
        <v>76</v>
      </c>
      <c r="I2151" s="183" t="s">
        <v>6108</v>
      </c>
      <c r="J2151" s="173">
        <v>1</v>
      </c>
      <c r="L2151" s="339">
        <v>1</v>
      </c>
      <c r="M2151" s="183">
        <v>1735</v>
      </c>
      <c r="N2151" s="153">
        <v>2015</v>
      </c>
      <c r="O2151" s="216">
        <v>40316</v>
      </c>
      <c r="P2151" s="163" t="s">
        <v>6109</v>
      </c>
      <c r="Q2151" s="216">
        <v>42150</v>
      </c>
      <c r="R2151" s="153">
        <v>2010</v>
      </c>
      <c r="S2151" s="183" t="s">
        <v>288</v>
      </c>
      <c r="T2151" s="184" t="s">
        <v>982</v>
      </c>
      <c r="U2151" s="189"/>
      <c r="V2151" s="125"/>
      <c r="W2151" s="255" t="s">
        <v>70</v>
      </c>
      <c r="X2151" s="216" t="s">
        <v>64</v>
      </c>
      <c r="Y2151" s="216" t="s">
        <v>76</v>
      </c>
      <c r="Z2151" s="129" t="s">
        <v>66</v>
      </c>
      <c r="AJ2151" s="189"/>
      <c r="AL2151" s="317"/>
      <c r="AQ2151" s="131"/>
      <c r="AU2151" s="317"/>
      <c r="AV2151" s="390"/>
      <c r="AW2151" s="153">
        <f t="shared" ca="1" si="39"/>
        <v>11</v>
      </c>
    </row>
    <row r="2152" spans="1:49" ht="45" customHeight="1" outlineLevel="1" x14ac:dyDescent="0.2">
      <c r="A2152" s="245"/>
      <c r="B2152" s="183" t="s">
        <v>55</v>
      </c>
      <c r="C2152" s="136" t="s">
        <v>6110</v>
      </c>
      <c r="D2152" s="131" t="s">
        <v>6111</v>
      </c>
      <c r="E2152" s="175" t="s">
        <v>91</v>
      </c>
      <c r="F2152" s="153" t="s">
        <v>92</v>
      </c>
      <c r="G2152" s="131" t="s">
        <v>4849</v>
      </c>
      <c r="H2152" s="175" t="s">
        <v>65</v>
      </c>
      <c r="I2152" s="183" t="s">
        <v>6112</v>
      </c>
      <c r="J2152" s="173">
        <v>1</v>
      </c>
      <c r="L2152" s="339">
        <v>1</v>
      </c>
      <c r="M2152" s="183">
        <v>1736</v>
      </c>
      <c r="N2152" s="153">
        <v>2015</v>
      </c>
      <c r="O2152" s="216">
        <v>40472</v>
      </c>
      <c r="P2152" s="163" t="s">
        <v>6113</v>
      </c>
      <c r="Q2152" s="216">
        <v>42150</v>
      </c>
      <c r="R2152" s="153">
        <v>2010</v>
      </c>
      <c r="S2152" s="183" t="s">
        <v>243</v>
      </c>
      <c r="T2152" s="184"/>
      <c r="U2152" s="189">
        <v>43489</v>
      </c>
      <c r="V2152" s="125"/>
      <c r="W2152" s="352" t="s">
        <v>70</v>
      </c>
      <c r="X2152" s="216" t="s">
        <v>64</v>
      </c>
      <c r="Y2152" s="216" t="s">
        <v>65</v>
      </c>
      <c r="Z2152" s="129"/>
      <c r="AJ2152" s="216">
        <v>43488</v>
      </c>
      <c r="AK2152" s="153">
        <v>2010</v>
      </c>
      <c r="AL2152" s="317"/>
      <c r="AQ2152" s="131"/>
      <c r="AU2152" s="317"/>
      <c r="AV2152" s="390"/>
      <c r="AW2152" s="153">
        <f t="shared" ca="1" si="39"/>
        <v>11</v>
      </c>
    </row>
    <row r="2153" spans="1:49" ht="45" customHeight="1" outlineLevel="1" x14ac:dyDescent="0.2">
      <c r="A2153" s="245">
        <v>44489</v>
      </c>
      <c r="B2153" s="183" t="s">
        <v>55</v>
      </c>
      <c r="C2153" s="136" t="s">
        <v>6114</v>
      </c>
      <c r="D2153" s="131" t="s">
        <v>6115</v>
      </c>
      <c r="E2153" s="175" t="s">
        <v>91</v>
      </c>
      <c r="F2153" s="153" t="s">
        <v>92</v>
      </c>
      <c r="G2153" s="131" t="s">
        <v>1902</v>
      </c>
      <c r="H2153" s="175" t="s">
        <v>65</v>
      </c>
      <c r="I2153" s="183" t="s">
        <v>6116</v>
      </c>
      <c r="J2153" s="173">
        <v>1</v>
      </c>
      <c r="L2153" s="339">
        <v>1</v>
      </c>
      <c r="M2153" s="183">
        <v>1737</v>
      </c>
      <c r="N2153" s="153">
        <v>2015</v>
      </c>
      <c r="O2153" s="216">
        <v>41843</v>
      </c>
      <c r="P2153" s="163" t="s">
        <v>6117</v>
      </c>
      <c r="Q2153" s="216">
        <v>42150</v>
      </c>
      <c r="R2153" s="153">
        <v>2010</v>
      </c>
      <c r="S2153" s="183" t="s">
        <v>243</v>
      </c>
      <c r="T2153" s="184" t="s">
        <v>1116</v>
      </c>
      <c r="V2153" s="125"/>
      <c r="W2153" s="352" t="s">
        <v>70</v>
      </c>
      <c r="X2153" s="216" t="s">
        <v>64</v>
      </c>
      <c r="Y2153" s="216" t="s">
        <v>65</v>
      </c>
      <c r="Z2153" s="129" t="s">
        <v>2173</v>
      </c>
      <c r="AJ2153" s="216">
        <v>44748</v>
      </c>
      <c r="AK2153" s="153">
        <v>2020</v>
      </c>
      <c r="AL2153" s="317"/>
      <c r="AQ2153" s="131"/>
      <c r="AU2153" s="317"/>
      <c r="AV2153" s="390"/>
      <c r="AW2153" s="153">
        <f t="shared" ca="1" si="39"/>
        <v>11</v>
      </c>
    </row>
    <row r="2154" spans="1:49" ht="45" customHeight="1" outlineLevel="1" x14ac:dyDescent="0.2">
      <c r="A2154" s="245">
        <v>45684</v>
      </c>
      <c r="B2154" s="183" t="s">
        <v>198</v>
      </c>
      <c r="C2154" s="136" t="s">
        <v>6118</v>
      </c>
      <c r="D2154" s="131" t="s">
        <v>6119</v>
      </c>
      <c r="E2154" s="175" t="s">
        <v>1055</v>
      </c>
      <c r="F2154" s="153" t="s">
        <v>1056</v>
      </c>
      <c r="G2154" s="131" t="s">
        <v>6066</v>
      </c>
      <c r="H2154" s="175" t="s">
        <v>65</v>
      </c>
      <c r="I2154" s="183" t="s">
        <v>6120</v>
      </c>
      <c r="J2154" s="173">
        <v>1</v>
      </c>
      <c r="L2154" s="339">
        <v>1</v>
      </c>
      <c r="M2154" s="183">
        <v>1738</v>
      </c>
      <c r="N2154" s="153">
        <v>2015</v>
      </c>
      <c r="P2154" s="163"/>
      <c r="Q2154" s="216">
        <v>42167</v>
      </c>
      <c r="R2154" s="153">
        <v>2010</v>
      </c>
      <c r="S2154" s="183" t="s">
        <v>288</v>
      </c>
      <c r="T2154" s="184"/>
      <c r="U2154" s="189"/>
      <c r="V2154" s="125"/>
      <c r="W2154" s="255" t="s">
        <v>70</v>
      </c>
      <c r="X2154" s="216" t="s">
        <v>64</v>
      </c>
      <c r="Y2154" s="216" t="s">
        <v>65</v>
      </c>
      <c r="Z2154" s="129"/>
      <c r="AJ2154" s="189"/>
      <c r="AL2154" s="317"/>
      <c r="AQ2154" s="131"/>
      <c r="AU2154" s="317"/>
      <c r="AV2154" s="390"/>
      <c r="AW2154" s="153">
        <f t="shared" ca="1" si="39"/>
        <v>11</v>
      </c>
    </row>
    <row r="2155" spans="1:49" ht="45" customHeight="1" outlineLevel="1" x14ac:dyDescent="0.2">
      <c r="A2155" s="245"/>
      <c r="B2155" s="183" t="s">
        <v>55</v>
      </c>
      <c r="D2155" s="131" t="s">
        <v>6121</v>
      </c>
      <c r="E2155" s="175" t="s">
        <v>91</v>
      </c>
      <c r="F2155" s="153" t="s">
        <v>92</v>
      </c>
      <c r="G2155" s="131" t="s">
        <v>855</v>
      </c>
      <c r="H2155" s="175" t="s">
        <v>65</v>
      </c>
      <c r="I2155" s="183" t="s">
        <v>6122</v>
      </c>
      <c r="J2155" s="173">
        <v>1</v>
      </c>
      <c r="L2155" s="339">
        <v>1</v>
      </c>
      <c r="M2155" s="183">
        <v>1739</v>
      </c>
      <c r="N2155" s="153">
        <v>2015</v>
      </c>
      <c r="O2155" s="216">
        <v>39546</v>
      </c>
      <c r="P2155" s="163" t="s">
        <v>6123</v>
      </c>
      <c r="Q2155" s="216">
        <v>42168</v>
      </c>
      <c r="R2155" s="153">
        <v>2010</v>
      </c>
      <c r="S2155" s="183" t="s">
        <v>243</v>
      </c>
      <c r="T2155" s="184"/>
      <c r="U2155" s="189"/>
      <c r="V2155" s="125"/>
      <c r="W2155" s="352" t="s">
        <v>70</v>
      </c>
      <c r="X2155" s="216" t="s">
        <v>64</v>
      </c>
      <c r="Y2155" s="216" t="s">
        <v>65</v>
      </c>
      <c r="Z2155" s="129"/>
      <c r="AL2155" s="317"/>
      <c r="AQ2155" s="131"/>
      <c r="AU2155" s="317"/>
      <c r="AV2155" s="390"/>
      <c r="AW2155" s="153">
        <f t="shared" ca="1" si="39"/>
        <v>11</v>
      </c>
    </row>
    <row r="2156" spans="1:49" ht="45" customHeight="1" outlineLevel="1" x14ac:dyDescent="0.2">
      <c r="A2156" s="245"/>
      <c r="B2156" s="183" t="s">
        <v>55</v>
      </c>
      <c r="C2156" s="136" t="s">
        <v>6124</v>
      </c>
      <c r="D2156" s="131" t="s">
        <v>6125</v>
      </c>
      <c r="E2156" s="175" t="s">
        <v>91</v>
      </c>
      <c r="F2156" s="153" t="s">
        <v>92</v>
      </c>
      <c r="G2156" s="131" t="s">
        <v>855</v>
      </c>
      <c r="H2156" s="175" t="s">
        <v>65</v>
      </c>
      <c r="I2156" s="183" t="s">
        <v>6126</v>
      </c>
      <c r="J2156" s="173">
        <v>1</v>
      </c>
      <c r="L2156" s="339">
        <v>1</v>
      </c>
      <c r="M2156" s="183">
        <v>1740</v>
      </c>
      <c r="N2156" s="153">
        <v>2015</v>
      </c>
      <c r="O2156" s="216">
        <v>41864</v>
      </c>
      <c r="P2156" s="163" t="s">
        <v>6127</v>
      </c>
      <c r="Q2156" s="216">
        <v>42169</v>
      </c>
      <c r="R2156" s="153">
        <v>2010</v>
      </c>
      <c r="S2156" s="183" t="s">
        <v>243</v>
      </c>
      <c r="T2156" s="184"/>
      <c r="U2156" s="216">
        <v>44018</v>
      </c>
      <c r="V2156" s="125"/>
      <c r="W2156" s="352" t="s">
        <v>70</v>
      </c>
      <c r="X2156" s="216" t="s">
        <v>64</v>
      </c>
      <c r="Y2156" s="216" t="s">
        <v>65</v>
      </c>
      <c r="Z2156" s="129"/>
      <c r="AJ2156" s="216">
        <v>44018</v>
      </c>
      <c r="AK2156" s="153">
        <v>2020</v>
      </c>
      <c r="AL2156" s="317"/>
      <c r="AQ2156" s="131"/>
      <c r="AU2156" s="317"/>
      <c r="AV2156" s="390"/>
      <c r="AW2156" s="153">
        <f t="shared" ca="1" si="39"/>
        <v>11</v>
      </c>
    </row>
    <row r="2157" spans="1:49" ht="45" customHeight="1" outlineLevel="1" x14ac:dyDescent="0.2">
      <c r="A2157" s="245">
        <v>45349</v>
      </c>
      <c r="B2157" s="183" t="s">
        <v>978</v>
      </c>
      <c r="C2157" s="136" t="s">
        <v>6128</v>
      </c>
      <c r="D2157" s="131" t="s">
        <v>6129</v>
      </c>
      <c r="E2157" s="175" t="s">
        <v>91</v>
      </c>
      <c r="F2157" s="153" t="s">
        <v>698</v>
      </c>
      <c r="G2157" s="131" t="s">
        <v>699</v>
      </c>
      <c r="H2157" s="175" t="s">
        <v>59</v>
      </c>
      <c r="I2157" s="183" t="s">
        <v>6130</v>
      </c>
      <c r="J2157" s="173">
        <v>1</v>
      </c>
      <c r="L2157" s="339">
        <v>1</v>
      </c>
      <c r="M2157" s="183">
        <v>1741</v>
      </c>
      <c r="N2157" s="153">
        <v>2015</v>
      </c>
      <c r="O2157" s="216">
        <v>42171</v>
      </c>
      <c r="P2157" s="163" t="s">
        <v>6131</v>
      </c>
      <c r="Q2157" s="216">
        <v>42200</v>
      </c>
      <c r="R2157" s="153">
        <v>2010</v>
      </c>
      <c r="S2157" s="183" t="s">
        <v>288</v>
      </c>
      <c r="T2157" s="184" t="s">
        <v>982</v>
      </c>
      <c r="U2157" s="189"/>
      <c r="V2157" s="125"/>
      <c r="W2157" s="255" t="s">
        <v>70</v>
      </c>
      <c r="X2157" s="216" t="s">
        <v>64</v>
      </c>
      <c r="Y2157" s="216" t="s">
        <v>65</v>
      </c>
      <c r="Z2157" s="129" t="s">
        <v>4344</v>
      </c>
      <c r="AJ2157" s="189"/>
      <c r="AL2157" s="317"/>
      <c r="AQ2157" s="131"/>
      <c r="AU2157" s="317"/>
      <c r="AV2157" s="390"/>
      <c r="AW2157" s="153">
        <f t="shared" ca="1" si="39"/>
        <v>11</v>
      </c>
    </row>
    <row r="2158" spans="1:49" ht="45" customHeight="1" outlineLevel="1" x14ac:dyDescent="0.2">
      <c r="A2158" s="245">
        <v>44244</v>
      </c>
      <c r="B2158" s="183" t="s">
        <v>198</v>
      </c>
      <c r="D2158" s="166" t="s">
        <v>6132</v>
      </c>
      <c r="E2158" s="175" t="s">
        <v>91</v>
      </c>
      <c r="F2158" s="153" t="s">
        <v>92</v>
      </c>
      <c r="G2158" s="131" t="s">
        <v>93</v>
      </c>
      <c r="H2158" s="175" t="s">
        <v>379</v>
      </c>
      <c r="I2158" s="183" t="s">
        <v>6133</v>
      </c>
      <c r="J2158" s="173">
        <v>1</v>
      </c>
      <c r="L2158" s="339">
        <v>1</v>
      </c>
      <c r="M2158" s="183">
        <v>1742</v>
      </c>
      <c r="N2158" s="153">
        <v>2015</v>
      </c>
      <c r="P2158" s="163"/>
      <c r="Q2158" s="216">
        <v>42207</v>
      </c>
      <c r="R2158" s="153">
        <v>2010</v>
      </c>
      <c r="S2158" s="183" t="s">
        <v>288</v>
      </c>
      <c r="T2158" s="184" t="s">
        <v>982</v>
      </c>
      <c r="U2158" s="189"/>
      <c r="V2158" s="125"/>
      <c r="W2158" s="255" t="s">
        <v>70</v>
      </c>
      <c r="X2158" s="216" t="s">
        <v>99</v>
      </c>
      <c r="Y2158" s="216" t="s">
        <v>100</v>
      </c>
      <c r="Z2158" s="129"/>
      <c r="AJ2158" s="189"/>
      <c r="AL2158" s="317"/>
      <c r="AQ2158" s="131"/>
      <c r="AV2158" s="390"/>
      <c r="AW2158" s="153">
        <f t="shared" ca="1" si="39"/>
        <v>11</v>
      </c>
    </row>
    <row r="2159" spans="1:49" ht="45" customHeight="1" outlineLevel="1" x14ac:dyDescent="0.2">
      <c r="A2159" s="245"/>
      <c r="B2159" s="183" t="s">
        <v>198</v>
      </c>
      <c r="C2159" s="136" t="s">
        <v>6134</v>
      </c>
      <c r="D2159" s="131" t="s">
        <v>6135</v>
      </c>
      <c r="E2159" s="175" t="s">
        <v>71</v>
      </c>
      <c r="F2159" s="153" t="s">
        <v>180</v>
      </c>
      <c r="G2159" s="131" t="s">
        <v>783</v>
      </c>
      <c r="H2159" s="175" t="s">
        <v>3615</v>
      </c>
      <c r="I2159" s="183" t="s">
        <v>6136</v>
      </c>
      <c r="J2159" s="173">
        <v>1</v>
      </c>
      <c r="L2159" s="339">
        <v>1</v>
      </c>
      <c r="M2159" s="183">
        <v>1743</v>
      </c>
      <c r="N2159" s="153">
        <v>2015</v>
      </c>
      <c r="P2159" s="163"/>
      <c r="R2159" s="153">
        <v>2010</v>
      </c>
      <c r="S2159" s="183" t="s">
        <v>288</v>
      </c>
      <c r="T2159" s="184"/>
      <c r="U2159" s="189"/>
      <c r="V2159" s="125"/>
      <c r="W2159" s="255" t="s">
        <v>70</v>
      </c>
      <c r="X2159" s="216" t="s">
        <v>64</v>
      </c>
      <c r="Y2159" s="216" t="s">
        <v>76</v>
      </c>
      <c r="Z2159" s="129" t="s">
        <v>66</v>
      </c>
      <c r="AJ2159" s="189"/>
      <c r="AL2159" s="317"/>
      <c r="AQ2159" s="131"/>
      <c r="AU2159" s="317"/>
      <c r="AV2159" s="390"/>
      <c r="AW2159" s="153">
        <f t="shared" ca="1" si="39"/>
        <v>11</v>
      </c>
    </row>
    <row r="2160" spans="1:49" ht="45" customHeight="1" outlineLevel="1" x14ac:dyDescent="0.2">
      <c r="A2160" s="245"/>
      <c r="B2160" s="183" t="s">
        <v>198</v>
      </c>
      <c r="C2160" s="136" t="s">
        <v>6137</v>
      </c>
      <c r="D2160" s="131" t="s">
        <v>6138</v>
      </c>
      <c r="E2160" s="175" t="s">
        <v>71</v>
      </c>
      <c r="F2160" s="153" t="s">
        <v>180</v>
      </c>
      <c r="G2160" s="131" t="s">
        <v>6139</v>
      </c>
      <c r="H2160" s="175" t="s">
        <v>3615</v>
      </c>
      <c r="I2160" s="183" t="s">
        <v>6140</v>
      </c>
      <c r="J2160" s="173">
        <v>1</v>
      </c>
      <c r="L2160" s="339">
        <v>1</v>
      </c>
      <c r="M2160" s="183">
        <v>1744</v>
      </c>
      <c r="N2160" s="153">
        <v>2015</v>
      </c>
      <c r="P2160" s="163"/>
      <c r="R2160" s="153">
        <v>2010</v>
      </c>
      <c r="S2160" s="183" t="s">
        <v>288</v>
      </c>
      <c r="T2160" s="184"/>
      <c r="U2160" s="189"/>
      <c r="V2160" s="125"/>
      <c r="W2160" s="255" t="s">
        <v>70</v>
      </c>
      <c r="X2160" s="216" t="s">
        <v>64</v>
      </c>
      <c r="Y2160" s="216" t="s">
        <v>76</v>
      </c>
      <c r="Z2160" s="129" t="s">
        <v>66</v>
      </c>
      <c r="AJ2160" s="189"/>
      <c r="AL2160" s="317"/>
      <c r="AQ2160" s="131"/>
      <c r="AU2160" s="317"/>
      <c r="AV2160" s="390"/>
      <c r="AW2160" s="153">
        <f t="shared" ca="1" si="39"/>
        <v>11</v>
      </c>
    </row>
    <row r="2161" spans="1:49" ht="45" customHeight="1" outlineLevel="1" x14ac:dyDescent="0.2">
      <c r="A2161" s="245"/>
      <c r="B2161" s="183" t="s">
        <v>55</v>
      </c>
      <c r="C2161" s="136" t="s">
        <v>6141</v>
      </c>
      <c r="D2161" s="131" t="s">
        <v>6142</v>
      </c>
      <c r="E2161" s="175" t="s">
        <v>1055</v>
      </c>
      <c r="F2161" s="153" t="s">
        <v>2103</v>
      </c>
      <c r="G2161" s="131" t="s">
        <v>2104</v>
      </c>
      <c r="H2161" s="175" t="s">
        <v>76</v>
      </c>
      <c r="I2161" s="183" t="s">
        <v>6143</v>
      </c>
      <c r="J2161" s="173">
        <v>1</v>
      </c>
      <c r="L2161" s="339">
        <v>1</v>
      </c>
      <c r="M2161" s="183">
        <v>1745</v>
      </c>
      <c r="N2161" s="153">
        <v>2015</v>
      </c>
      <c r="O2161" s="216">
        <v>42171</v>
      </c>
      <c r="P2161" s="163" t="s">
        <v>6144</v>
      </c>
      <c r="Q2161" s="216">
        <v>41478</v>
      </c>
      <c r="R2161" s="153">
        <v>2010</v>
      </c>
      <c r="S2161" s="183" t="s">
        <v>243</v>
      </c>
      <c r="T2161" s="184"/>
      <c r="U2161" s="189"/>
      <c r="V2161" s="125"/>
      <c r="W2161" s="352" t="s">
        <v>70</v>
      </c>
      <c r="X2161" s="216" t="s">
        <v>64</v>
      </c>
      <c r="Y2161" s="216" t="s">
        <v>76</v>
      </c>
      <c r="Z2161" s="129" t="s">
        <v>4344</v>
      </c>
      <c r="AJ2161" s="216">
        <v>42496</v>
      </c>
      <c r="AK2161" s="173">
        <v>2010</v>
      </c>
      <c r="AL2161" s="367" t="s">
        <v>5150</v>
      </c>
      <c r="AQ2161" s="131"/>
      <c r="AU2161" s="317"/>
      <c r="AV2161" s="390"/>
      <c r="AW2161" s="153">
        <f t="shared" ca="1" si="39"/>
        <v>11</v>
      </c>
    </row>
    <row r="2162" spans="1:49" ht="45" customHeight="1" outlineLevel="1" x14ac:dyDescent="0.2">
      <c r="A2162" s="245"/>
      <c r="B2162" s="183" t="s">
        <v>55</v>
      </c>
      <c r="C2162" s="136" t="s">
        <v>6145</v>
      </c>
      <c r="D2162" s="131" t="s">
        <v>6146</v>
      </c>
      <c r="E2162" s="175" t="s">
        <v>91</v>
      </c>
      <c r="F2162" s="153" t="s">
        <v>698</v>
      </c>
      <c r="G2162" s="131" t="s">
        <v>6147</v>
      </c>
      <c r="H2162" s="175" t="s">
        <v>96</v>
      </c>
      <c r="I2162" s="183" t="s">
        <v>6148</v>
      </c>
      <c r="J2162" s="173">
        <v>1</v>
      </c>
      <c r="L2162" s="339">
        <v>1</v>
      </c>
      <c r="M2162" s="183">
        <v>1746</v>
      </c>
      <c r="N2162" s="153">
        <v>2015</v>
      </c>
      <c r="P2162" s="163"/>
      <c r="R2162" s="153">
        <v>2010</v>
      </c>
      <c r="S2162" s="183" t="s">
        <v>243</v>
      </c>
      <c r="T2162" s="184"/>
      <c r="U2162" s="189"/>
      <c r="V2162" s="125"/>
      <c r="W2162" s="352" t="s">
        <v>70</v>
      </c>
      <c r="X2162" s="216"/>
      <c r="Y2162" s="216"/>
      <c r="Z2162" s="129"/>
      <c r="AJ2162" s="216">
        <v>42438</v>
      </c>
      <c r="AK2162" s="173">
        <v>2010</v>
      </c>
      <c r="AQ2162" s="131"/>
      <c r="AU2162" s="317"/>
      <c r="AV2162" s="390"/>
      <c r="AW2162" s="153">
        <f t="shared" ca="1" si="39"/>
        <v>11</v>
      </c>
    </row>
    <row r="2163" spans="1:49" ht="45" customHeight="1" outlineLevel="1" x14ac:dyDescent="0.2">
      <c r="A2163" s="245"/>
      <c r="B2163" s="183" t="s">
        <v>55</v>
      </c>
      <c r="C2163" s="136" t="s">
        <v>6149</v>
      </c>
      <c r="D2163" s="131" t="s">
        <v>6150</v>
      </c>
      <c r="E2163" s="175" t="s">
        <v>91</v>
      </c>
      <c r="F2163" s="153" t="s">
        <v>698</v>
      </c>
      <c r="G2163" s="131" t="s">
        <v>6151</v>
      </c>
      <c r="H2163" s="175" t="s">
        <v>65</v>
      </c>
      <c r="I2163" s="183" t="s">
        <v>6152</v>
      </c>
      <c r="J2163" s="173">
        <v>1</v>
      </c>
      <c r="L2163" s="339">
        <v>1</v>
      </c>
      <c r="M2163" s="183">
        <v>1747</v>
      </c>
      <c r="N2163" s="153">
        <v>2015</v>
      </c>
      <c r="P2163" s="163"/>
      <c r="R2163" s="153">
        <v>2010</v>
      </c>
      <c r="S2163" s="183" t="s">
        <v>243</v>
      </c>
      <c r="T2163" s="184"/>
      <c r="U2163" s="189"/>
      <c r="V2163" s="125"/>
      <c r="W2163" s="352" t="s">
        <v>70</v>
      </c>
      <c r="X2163" s="216"/>
      <c r="Y2163" s="216"/>
      <c r="Z2163" s="129"/>
      <c r="AJ2163" s="216">
        <v>42209</v>
      </c>
      <c r="AK2163" s="173">
        <v>2010</v>
      </c>
      <c r="AL2163" s="317"/>
      <c r="AQ2163" s="131"/>
      <c r="AU2163" s="317"/>
      <c r="AV2163" s="390"/>
      <c r="AW2163" s="153">
        <f t="shared" ca="1" si="39"/>
        <v>11</v>
      </c>
    </row>
    <row r="2164" spans="1:49" ht="45" customHeight="1" outlineLevel="1" x14ac:dyDescent="0.2">
      <c r="A2164" s="245"/>
      <c r="B2164" s="183" t="s">
        <v>55</v>
      </c>
      <c r="C2164" s="136" t="s">
        <v>6153</v>
      </c>
      <c r="D2164" s="131" t="s">
        <v>6154</v>
      </c>
      <c r="E2164" s="175" t="s">
        <v>91</v>
      </c>
      <c r="F2164" s="153" t="s">
        <v>92</v>
      </c>
      <c r="G2164" s="131" t="s">
        <v>4633</v>
      </c>
      <c r="H2164" s="175" t="s">
        <v>65</v>
      </c>
      <c r="I2164" s="183" t="s">
        <v>6155</v>
      </c>
      <c r="J2164" s="173">
        <v>1</v>
      </c>
      <c r="L2164" s="339">
        <v>1</v>
      </c>
      <c r="M2164" s="183">
        <v>1748</v>
      </c>
      <c r="N2164" s="153">
        <v>2015</v>
      </c>
      <c r="P2164" s="163"/>
      <c r="R2164" s="153">
        <v>2010</v>
      </c>
      <c r="S2164" s="183" t="s">
        <v>243</v>
      </c>
      <c r="T2164" s="184"/>
      <c r="U2164" s="189"/>
      <c r="V2164" s="125"/>
      <c r="W2164" s="352" t="s">
        <v>70</v>
      </c>
      <c r="X2164" s="216"/>
      <c r="Y2164" s="216"/>
      <c r="Z2164" s="129"/>
      <c r="AJ2164" s="216">
        <v>43052</v>
      </c>
      <c r="AK2164" s="153">
        <v>2010</v>
      </c>
      <c r="AL2164" s="317"/>
      <c r="AQ2164" s="131"/>
      <c r="AU2164" s="317"/>
      <c r="AV2164" s="390"/>
      <c r="AW2164" s="153">
        <f t="shared" ca="1" si="39"/>
        <v>11</v>
      </c>
    </row>
    <row r="2165" spans="1:49" ht="45" customHeight="1" outlineLevel="1" x14ac:dyDescent="0.2">
      <c r="A2165" s="245">
        <v>45735</v>
      </c>
      <c r="B2165" s="183" t="s">
        <v>198</v>
      </c>
      <c r="C2165" s="136" t="s">
        <v>6156</v>
      </c>
      <c r="D2165" s="131" t="s">
        <v>6157</v>
      </c>
      <c r="E2165" s="175" t="s">
        <v>71</v>
      </c>
      <c r="F2165" s="153" t="s">
        <v>883</v>
      </c>
      <c r="G2165" s="131" t="s">
        <v>6158</v>
      </c>
      <c r="H2165" s="175" t="s">
        <v>59</v>
      </c>
      <c r="I2165" s="183" t="s">
        <v>6159</v>
      </c>
      <c r="J2165" s="173">
        <v>1</v>
      </c>
      <c r="L2165" s="339">
        <v>1</v>
      </c>
      <c r="M2165" s="183">
        <v>1749</v>
      </c>
      <c r="N2165" s="153">
        <v>2015</v>
      </c>
      <c r="P2165" s="163"/>
      <c r="R2165" s="153">
        <v>2010</v>
      </c>
      <c r="S2165" s="183" t="s">
        <v>288</v>
      </c>
      <c r="T2165" s="184" t="s">
        <v>982</v>
      </c>
      <c r="U2165" s="189"/>
      <c r="V2165" s="125"/>
      <c r="W2165" s="255" t="s">
        <v>70</v>
      </c>
      <c r="X2165" s="216"/>
      <c r="Y2165" s="216"/>
      <c r="Z2165" s="129"/>
      <c r="AJ2165" s="189"/>
      <c r="AL2165" s="317"/>
      <c r="AQ2165" s="131"/>
      <c r="AU2165" s="317"/>
      <c r="AV2165" s="390"/>
      <c r="AW2165" s="153">
        <f t="shared" ca="1" si="39"/>
        <v>11</v>
      </c>
    </row>
    <row r="2166" spans="1:49" ht="45" customHeight="1" outlineLevel="1" x14ac:dyDescent="0.2">
      <c r="A2166" s="245">
        <v>42887</v>
      </c>
      <c r="B2166" s="183" t="s">
        <v>198</v>
      </c>
      <c r="C2166" s="136" t="s">
        <v>6160</v>
      </c>
      <c r="D2166" s="131" t="s">
        <v>6161</v>
      </c>
      <c r="E2166" s="175" t="s">
        <v>71</v>
      </c>
      <c r="F2166" s="153" t="s">
        <v>425</v>
      </c>
      <c r="G2166" s="131" t="s">
        <v>426</v>
      </c>
      <c r="H2166" s="175" t="s">
        <v>96</v>
      </c>
      <c r="I2166" s="183" t="s">
        <v>6162</v>
      </c>
      <c r="J2166" s="173">
        <v>1</v>
      </c>
      <c r="L2166" s="339">
        <v>1</v>
      </c>
      <c r="M2166" s="183">
        <v>1750</v>
      </c>
      <c r="N2166" s="153">
        <v>2015</v>
      </c>
      <c r="P2166" s="163"/>
      <c r="R2166" s="153">
        <v>2010</v>
      </c>
      <c r="S2166" s="183" t="s">
        <v>288</v>
      </c>
      <c r="T2166" s="184" t="s">
        <v>982</v>
      </c>
      <c r="U2166" s="189"/>
      <c r="V2166" s="125"/>
      <c r="W2166" s="255" t="s">
        <v>70</v>
      </c>
      <c r="X2166" s="216"/>
      <c r="Y2166" s="216"/>
      <c r="Z2166" s="129"/>
      <c r="AJ2166" s="189"/>
      <c r="AQ2166" s="131"/>
      <c r="AU2166" s="317"/>
      <c r="AV2166" s="390"/>
      <c r="AW2166" s="153">
        <f t="shared" ca="1" si="39"/>
        <v>11</v>
      </c>
    </row>
    <row r="2167" spans="1:49" ht="45" customHeight="1" outlineLevel="1" x14ac:dyDescent="0.2">
      <c r="A2167" s="245"/>
      <c r="B2167" s="183" t="s">
        <v>55</v>
      </c>
      <c r="C2167" s="136" t="s">
        <v>6163</v>
      </c>
      <c r="D2167" s="131" t="s">
        <v>6164</v>
      </c>
      <c r="E2167" s="175" t="s">
        <v>71</v>
      </c>
      <c r="F2167" s="153" t="s">
        <v>180</v>
      </c>
      <c r="G2167" s="131" t="s">
        <v>780</v>
      </c>
      <c r="H2167" s="175" t="s">
        <v>65</v>
      </c>
      <c r="I2167" s="183" t="s">
        <v>6165</v>
      </c>
      <c r="J2167" s="173">
        <v>1</v>
      </c>
      <c r="L2167" s="339">
        <v>1</v>
      </c>
      <c r="M2167" s="183">
        <v>1751</v>
      </c>
      <c r="N2167" s="153">
        <v>2015</v>
      </c>
      <c r="P2167" s="163"/>
      <c r="R2167" s="153">
        <v>2010</v>
      </c>
      <c r="S2167" s="183" t="s">
        <v>243</v>
      </c>
      <c r="T2167" s="184"/>
      <c r="U2167" s="189"/>
      <c r="V2167" s="125"/>
      <c r="W2167" s="352" t="s">
        <v>70</v>
      </c>
      <c r="X2167" s="216"/>
      <c r="Y2167" s="216"/>
      <c r="Z2167" s="129"/>
      <c r="AJ2167" s="216">
        <v>42247</v>
      </c>
      <c r="AK2167" s="173">
        <v>2010</v>
      </c>
      <c r="AL2167" s="317"/>
      <c r="AQ2167" s="131"/>
      <c r="AU2167" s="317"/>
      <c r="AV2167" s="390"/>
      <c r="AW2167" s="153">
        <f t="shared" ca="1" si="39"/>
        <v>11</v>
      </c>
    </row>
    <row r="2168" spans="1:49" ht="45" customHeight="1" outlineLevel="1" x14ac:dyDescent="0.2">
      <c r="A2168" s="245"/>
      <c r="B2168" s="183" t="s">
        <v>55</v>
      </c>
      <c r="C2168" s="136" t="s">
        <v>3127</v>
      </c>
      <c r="D2168" s="131" t="s">
        <v>6166</v>
      </c>
      <c r="E2168" s="175" t="s">
        <v>91</v>
      </c>
      <c r="F2168" s="153" t="s">
        <v>698</v>
      </c>
      <c r="G2168" s="131" t="s">
        <v>6167</v>
      </c>
      <c r="H2168" s="175" t="s">
        <v>65</v>
      </c>
      <c r="I2168" s="183" t="s">
        <v>6168</v>
      </c>
      <c r="J2168" s="173">
        <v>1</v>
      </c>
      <c r="L2168" s="339">
        <v>1</v>
      </c>
      <c r="M2168" s="183">
        <v>1752</v>
      </c>
      <c r="N2168" s="153">
        <v>2015</v>
      </c>
      <c r="P2168" s="163"/>
      <c r="R2168" s="153">
        <v>2010</v>
      </c>
      <c r="S2168" s="183" t="s">
        <v>243</v>
      </c>
      <c r="T2168" s="184"/>
      <c r="U2168" s="189"/>
      <c r="V2168" s="125"/>
      <c r="W2168" s="352" t="s">
        <v>70</v>
      </c>
      <c r="X2168" s="216"/>
      <c r="Y2168" s="216"/>
      <c r="Z2168" s="129"/>
      <c r="AJ2168" s="216">
        <v>42265</v>
      </c>
      <c r="AK2168" s="173">
        <v>2010</v>
      </c>
      <c r="AL2168" s="317"/>
      <c r="AQ2168" s="131"/>
      <c r="AU2168" s="317"/>
      <c r="AV2168" s="390"/>
      <c r="AW2168" s="153">
        <f t="shared" ca="1" si="39"/>
        <v>11</v>
      </c>
    </row>
    <row r="2169" spans="1:49" ht="45" customHeight="1" outlineLevel="1" x14ac:dyDescent="0.2">
      <c r="A2169" s="245"/>
      <c r="B2169" s="183" t="s">
        <v>198</v>
      </c>
      <c r="C2169" s="136" t="s">
        <v>6169</v>
      </c>
      <c r="D2169" s="131" t="s">
        <v>6170</v>
      </c>
      <c r="E2169" s="175" t="s">
        <v>56</v>
      </c>
      <c r="F2169" s="153" t="s">
        <v>559</v>
      </c>
      <c r="G2169" s="131" t="s">
        <v>6171</v>
      </c>
      <c r="H2169" s="175" t="s">
        <v>76</v>
      </c>
      <c r="I2169" s="183" t="s">
        <v>6172</v>
      </c>
      <c r="J2169" s="173">
        <v>1</v>
      </c>
      <c r="L2169" s="339">
        <v>1</v>
      </c>
      <c r="M2169" s="183">
        <v>1753</v>
      </c>
      <c r="N2169" s="153">
        <v>2015</v>
      </c>
      <c r="P2169" s="163"/>
      <c r="R2169" s="153">
        <v>2010</v>
      </c>
      <c r="S2169" s="183" t="s">
        <v>288</v>
      </c>
      <c r="T2169" s="184"/>
      <c r="U2169" s="189"/>
      <c r="V2169" s="125"/>
      <c r="W2169" s="255" t="s">
        <v>70</v>
      </c>
      <c r="X2169" s="216"/>
      <c r="Y2169" s="216"/>
      <c r="Z2169" s="129"/>
      <c r="AJ2169" s="189"/>
      <c r="AL2169" s="317" t="s">
        <v>6173</v>
      </c>
      <c r="AQ2169" s="131"/>
      <c r="AU2169" s="317"/>
      <c r="AV2169" s="390"/>
      <c r="AW2169" s="153">
        <f t="shared" ca="1" si="39"/>
        <v>11</v>
      </c>
    </row>
    <row r="2170" spans="1:49" ht="45" customHeight="1" outlineLevel="1" x14ac:dyDescent="0.2">
      <c r="A2170" s="245"/>
      <c r="B2170" s="183" t="s">
        <v>198</v>
      </c>
      <c r="C2170" s="136" t="s">
        <v>6174</v>
      </c>
      <c r="D2170" s="131" t="s">
        <v>6175</v>
      </c>
      <c r="E2170" s="175" t="s">
        <v>56</v>
      </c>
      <c r="F2170" s="153" t="s">
        <v>559</v>
      </c>
      <c r="G2170" s="131" t="s">
        <v>3696</v>
      </c>
      <c r="H2170" s="175" t="s">
        <v>76</v>
      </c>
      <c r="I2170" s="183" t="s">
        <v>6176</v>
      </c>
      <c r="J2170" s="173">
        <v>1</v>
      </c>
      <c r="L2170" s="339">
        <v>1</v>
      </c>
      <c r="M2170" s="183">
        <v>1754</v>
      </c>
      <c r="N2170" s="153">
        <v>2015</v>
      </c>
      <c r="P2170" s="163"/>
      <c r="R2170" s="153">
        <v>2010</v>
      </c>
      <c r="S2170" s="183" t="s">
        <v>288</v>
      </c>
      <c r="T2170" s="184"/>
      <c r="U2170" s="189"/>
      <c r="V2170" s="125"/>
      <c r="W2170" s="255" t="s">
        <v>70</v>
      </c>
      <c r="X2170" s="216"/>
      <c r="Y2170" s="216"/>
      <c r="Z2170" s="129"/>
      <c r="AJ2170" s="189"/>
      <c r="AL2170" s="317" t="s">
        <v>6177</v>
      </c>
      <c r="AQ2170" s="131"/>
      <c r="AU2170" s="317"/>
      <c r="AV2170" s="390"/>
      <c r="AW2170" s="153">
        <f t="shared" ca="1" si="39"/>
        <v>11</v>
      </c>
    </row>
    <row r="2171" spans="1:49" ht="45" customHeight="1" x14ac:dyDescent="0.2">
      <c r="A2171" s="245"/>
      <c r="B2171" s="183" t="s">
        <v>55</v>
      </c>
      <c r="C2171" s="136" t="s">
        <v>7919</v>
      </c>
      <c r="D2171" s="131" t="s">
        <v>6178</v>
      </c>
      <c r="E2171" s="175" t="s">
        <v>91</v>
      </c>
      <c r="F2171" s="153" t="s">
        <v>92</v>
      </c>
      <c r="G2171" s="131" t="s">
        <v>93</v>
      </c>
      <c r="H2171" s="175" t="s">
        <v>487</v>
      </c>
      <c r="I2171" s="183" t="s">
        <v>6179</v>
      </c>
      <c r="J2171" s="173">
        <v>1</v>
      </c>
      <c r="L2171" s="339">
        <v>1</v>
      </c>
      <c r="M2171" s="183">
        <v>1755</v>
      </c>
      <c r="N2171" s="153">
        <v>2015</v>
      </c>
      <c r="P2171" s="163"/>
      <c r="R2171" s="153">
        <v>2010</v>
      </c>
      <c r="S2171" s="183" t="s">
        <v>923</v>
      </c>
      <c r="T2171" s="184"/>
      <c r="U2171" s="189"/>
      <c r="V2171" s="125"/>
      <c r="W2171" s="352" t="s">
        <v>70</v>
      </c>
      <c r="X2171" s="216"/>
      <c r="Y2171" s="216"/>
      <c r="Z2171" s="129"/>
      <c r="AJ2171" s="189"/>
      <c r="AL2171" s="317"/>
      <c r="AQ2171" s="131"/>
      <c r="AV2171" s="390"/>
      <c r="AW2171" s="153">
        <f t="shared" ca="1" si="39"/>
        <v>11</v>
      </c>
    </row>
    <row r="2172" spans="1:49" ht="45" customHeight="1" x14ac:dyDescent="0.2">
      <c r="A2172" s="245"/>
      <c r="B2172" s="183" t="s">
        <v>55</v>
      </c>
      <c r="C2172" s="136" t="s">
        <v>3127</v>
      </c>
      <c r="D2172" s="131" t="s">
        <v>6180</v>
      </c>
      <c r="E2172" s="175" t="s">
        <v>91</v>
      </c>
      <c r="F2172" s="153" t="s">
        <v>92</v>
      </c>
      <c r="G2172" s="131" t="s">
        <v>3228</v>
      </c>
      <c r="H2172" s="175" t="s">
        <v>76</v>
      </c>
      <c r="I2172" s="183" t="s">
        <v>6181</v>
      </c>
      <c r="J2172" s="173">
        <v>1</v>
      </c>
      <c r="L2172" s="339">
        <v>1</v>
      </c>
      <c r="M2172" s="183">
        <v>1756</v>
      </c>
      <c r="N2172" s="153">
        <v>2015</v>
      </c>
      <c r="P2172" s="163"/>
      <c r="R2172" s="153">
        <v>2010</v>
      </c>
      <c r="S2172" s="183" t="s">
        <v>243</v>
      </c>
      <c r="T2172" s="184"/>
      <c r="U2172" s="189"/>
      <c r="V2172" s="125"/>
      <c r="W2172" s="352" t="s">
        <v>70</v>
      </c>
      <c r="X2172" s="216"/>
      <c r="Y2172" s="216"/>
      <c r="Z2172" s="129"/>
      <c r="AJ2172" s="216">
        <v>42265</v>
      </c>
      <c r="AK2172" s="153">
        <v>2010</v>
      </c>
      <c r="AL2172" s="317"/>
      <c r="AQ2172" s="131"/>
      <c r="AU2172" s="317"/>
      <c r="AV2172" s="390"/>
      <c r="AW2172" s="153">
        <f t="shared" ca="1" si="39"/>
        <v>11</v>
      </c>
    </row>
    <row r="2173" spans="1:49" ht="45" customHeight="1" outlineLevel="1" x14ac:dyDescent="0.2">
      <c r="A2173" s="245"/>
      <c r="B2173" s="183" t="s">
        <v>55</v>
      </c>
      <c r="C2173" s="136" t="s">
        <v>6182</v>
      </c>
      <c r="D2173" s="131" t="s">
        <v>6183</v>
      </c>
      <c r="E2173" s="175" t="s">
        <v>56</v>
      </c>
      <c r="F2173" s="153" t="s">
        <v>559</v>
      </c>
      <c r="G2173" s="131" t="s">
        <v>560</v>
      </c>
      <c r="H2173" s="175" t="s">
        <v>503</v>
      </c>
      <c r="I2173" s="183" t="s">
        <v>6184</v>
      </c>
      <c r="J2173" s="173">
        <v>1</v>
      </c>
      <c r="L2173" s="339">
        <v>1</v>
      </c>
      <c r="M2173" s="183">
        <v>1757</v>
      </c>
      <c r="N2173" s="153">
        <v>2015</v>
      </c>
      <c r="P2173" s="163"/>
      <c r="R2173" s="153">
        <v>2010</v>
      </c>
      <c r="S2173" s="183" t="s">
        <v>243</v>
      </c>
      <c r="T2173" s="184"/>
      <c r="U2173" s="189"/>
      <c r="V2173" s="125"/>
      <c r="W2173" s="352" t="s">
        <v>70</v>
      </c>
      <c r="X2173" s="216"/>
      <c r="Y2173" s="216"/>
      <c r="Z2173" s="129"/>
      <c r="AJ2173" s="216">
        <v>42261</v>
      </c>
      <c r="AK2173" s="173">
        <v>2010</v>
      </c>
      <c r="AL2173" s="317"/>
      <c r="AQ2173" s="131"/>
      <c r="AU2173" s="317"/>
      <c r="AV2173" s="390"/>
      <c r="AW2173" s="153">
        <f t="shared" ca="1" si="39"/>
        <v>11</v>
      </c>
    </row>
    <row r="2174" spans="1:49" ht="45" customHeight="1" x14ac:dyDescent="0.2">
      <c r="A2174" s="245"/>
      <c r="B2174" s="183" t="s">
        <v>198</v>
      </c>
      <c r="C2174" s="136" t="s">
        <v>6185</v>
      </c>
      <c r="D2174" s="131" t="s">
        <v>6186</v>
      </c>
      <c r="E2174" s="175" t="s">
        <v>91</v>
      </c>
      <c r="F2174" s="153" t="s">
        <v>698</v>
      </c>
      <c r="G2174" s="131" t="s">
        <v>699</v>
      </c>
      <c r="H2174" s="175" t="s">
        <v>76</v>
      </c>
      <c r="I2174" s="183" t="s">
        <v>6187</v>
      </c>
      <c r="J2174" s="173">
        <v>1</v>
      </c>
      <c r="L2174" s="339">
        <v>1</v>
      </c>
      <c r="M2174" s="183">
        <v>1758</v>
      </c>
      <c r="N2174" s="153">
        <v>2015</v>
      </c>
      <c r="P2174" s="163"/>
      <c r="R2174" s="153">
        <v>2010</v>
      </c>
      <c r="S2174" s="183" t="s">
        <v>288</v>
      </c>
      <c r="T2174" s="184"/>
      <c r="U2174" s="189"/>
      <c r="V2174" s="125"/>
      <c r="W2174" s="255" t="s">
        <v>70</v>
      </c>
      <c r="X2174" s="216"/>
      <c r="Y2174" s="216"/>
      <c r="Z2174" s="129"/>
      <c r="AJ2174" s="189"/>
      <c r="AL2174" s="317"/>
      <c r="AQ2174" s="131"/>
      <c r="AU2174" s="317"/>
      <c r="AV2174" s="390"/>
      <c r="AW2174" s="153">
        <f t="shared" ca="1" si="39"/>
        <v>11</v>
      </c>
    </row>
    <row r="2175" spans="1:49" ht="45" customHeight="1" x14ac:dyDescent="0.2">
      <c r="A2175" s="245"/>
      <c r="B2175" s="183" t="s">
        <v>55</v>
      </c>
      <c r="C2175" s="136" t="s">
        <v>6188</v>
      </c>
      <c r="D2175" s="131" t="s">
        <v>6189</v>
      </c>
      <c r="E2175" s="175" t="s">
        <v>91</v>
      </c>
      <c r="F2175" s="153" t="s">
        <v>698</v>
      </c>
      <c r="G2175" s="131" t="s">
        <v>6151</v>
      </c>
      <c r="H2175" s="175" t="s">
        <v>292</v>
      </c>
      <c r="I2175" s="183" t="s">
        <v>6190</v>
      </c>
      <c r="J2175" s="173">
        <v>1</v>
      </c>
      <c r="L2175" s="339">
        <v>1</v>
      </c>
      <c r="M2175" s="183">
        <v>1759</v>
      </c>
      <c r="N2175" s="153">
        <v>2015</v>
      </c>
      <c r="P2175" s="163"/>
      <c r="R2175" s="153">
        <v>2010</v>
      </c>
      <c r="S2175" s="183" t="s">
        <v>243</v>
      </c>
      <c r="T2175" s="184"/>
      <c r="U2175" s="189"/>
      <c r="V2175" s="125"/>
      <c r="W2175" s="352" t="s">
        <v>70</v>
      </c>
      <c r="X2175" s="216"/>
      <c r="Y2175" s="216"/>
      <c r="Z2175" s="129"/>
      <c r="AJ2175" s="216">
        <v>42291</v>
      </c>
      <c r="AK2175" s="173">
        <v>2010</v>
      </c>
      <c r="AL2175" s="317"/>
      <c r="AQ2175" s="131"/>
      <c r="AU2175" s="317"/>
      <c r="AV2175" s="390"/>
      <c r="AW2175" s="153">
        <f t="shared" ca="1" si="39"/>
        <v>11</v>
      </c>
    </row>
    <row r="2176" spans="1:49" ht="45" customHeight="1" outlineLevel="1" x14ac:dyDescent="0.2">
      <c r="A2176" s="245"/>
      <c r="B2176" s="183" t="s">
        <v>55</v>
      </c>
      <c r="C2176" s="136" t="s">
        <v>6191</v>
      </c>
      <c r="D2176" s="131" t="s">
        <v>6192</v>
      </c>
      <c r="E2176" s="175" t="s">
        <v>56</v>
      </c>
      <c r="F2176" s="153" t="s">
        <v>559</v>
      </c>
      <c r="G2176" s="131" t="s">
        <v>6193</v>
      </c>
      <c r="H2176" s="175" t="s">
        <v>59</v>
      </c>
      <c r="I2176" s="183" t="s">
        <v>6194</v>
      </c>
      <c r="J2176" s="173">
        <v>1</v>
      </c>
      <c r="L2176" s="339">
        <v>1</v>
      </c>
      <c r="M2176" s="183">
        <v>1760</v>
      </c>
      <c r="N2176" s="153">
        <v>2015</v>
      </c>
      <c r="P2176" s="163"/>
      <c r="R2176" s="153">
        <v>2010</v>
      </c>
      <c r="S2176" s="183" t="s">
        <v>243</v>
      </c>
      <c r="T2176" s="184" t="s">
        <v>1116</v>
      </c>
      <c r="V2176" s="125"/>
      <c r="W2176" s="352" t="s">
        <v>70</v>
      </c>
      <c r="X2176" s="216"/>
      <c r="Y2176" s="216"/>
      <c r="Z2176" s="129"/>
      <c r="AJ2176" s="216">
        <v>44487</v>
      </c>
      <c r="AK2176" s="153">
        <v>2020</v>
      </c>
      <c r="AL2176" s="317" t="s">
        <v>6195</v>
      </c>
      <c r="AQ2176" s="131"/>
      <c r="AU2176" s="317"/>
      <c r="AV2176" s="390"/>
      <c r="AW2176" s="153">
        <f t="shared" ca="1" si="39"/>
        <v>11</v>
      </c>
    </row>
    <row r="2177" spans="1:49" ht="45" customHeight="1" x14ac:dyDescent="0.2">
      <c r="A2177" s="245">
        <v>45958</v>
      </c>
      <c r="B2177" s="183" t="s">
        <v>198</v>
      </c>
      <c r="C2177" s="136" t="s">
        <v>6196</v>
      </c>
      <c r="D2177" s="131" t="s">
        <v>6197</v>
      </c>
      <c r="E2177" s="175" t="s">
        <v>91</v>
      </c>
      <c r="F2177" s="153" t="s">
        <v>916</v>
      </c>
      <c r="G2177" s="131" t="s">
        <v>6198</v>
      </c>
      <c r="H2177" s="175" t="s">
        <v>961</v>
      </c>
      <c r="I2177" s="183" t="s">
        <v>6199</v>
      </c>
      <c r="J2177" s="173">
        <v>1</v>
      </c>
      <c r="K2177" s="133" t="s">
        <v>61</v>
      </c>
      <c r="L2177" s="339">
        <v>1</v>
      </c>
      <c r="M2177" s="183">
        <v>1761</v>
      </c>
      <c r="N2177" s="153">
        <v>2015</v>
      </c>
      <c r="O2177" s="216">
        <v>42242</v>
      </c>
      <c r="P2177" s="163" t="s">
        <v>8091</v>
      </c>
      <c r="Q2177" s="216">
        <v>42264</v>
      </c>
      <c r="R2177" s="153">
        <v>2010</v>
      </c>
      <c r="S2177" s="183" t="s">
        <v>62</v>
      </c>
      <c r="T2177" s="184" t="s">
        <v>982</v>
      </c>
      <c r="U2177" s="189"/>
      <c r="V2177" s="422">
        <v>45967</v>
      </c>
      <c r="W2177" s="352" t="s">
        <v>8153</v>
      </c>
      <c r="X2177" s="216" t="s">
        <v>220</v>
      </c>
      <c r="Y2177" s="216" t="s">
        <v>964</v>
      </c>
      <c r="Z2177" s="129" t="s">
        <v>66</v>
      </c>
      <c r="AA2177" s="174" t="s">
        <v>215</v>
      </c>
      <c r="AB2177" s="172" t="s">
        <v>215</v>
      </c>
      <c r="AE2177" s="173">
        <v>2025</v>
      </c>
      <c r="AF2177" s="173">
        <v>111</v>
      </c>
      <c r="AG2177" s="173">
        <v>2026</v>
      </c>
      <c r="AH2177" s="173">
        <v>2020</v>
      </c>
      <c r="AJ2177" s="189"/>
      <c r="AL2177" s="317"/>
      <c r="AN2177" s="153" t="s">
        <v>81</v>
      </c>
      <c r="AP2177" s="153" t="s">
        <v>81</v>
      </c>
      <c r="AQ2177" s="131" t="s">
        <v>81</v>
      </c>
      <c r="AU2177" s="317"/>
      <c r="AV2177" s="390"/>
      <c r="AW2177" s="153">
        <f t="shared" ca="1" si="39"/>
        <v>11</v>
      </c>
    </row>
    <row r="2178" spans="1:49" ht="45" customHeight="1" x14ac:dyDescent="0.2">
      <c r="A2178" s="245">
        <v>44910</v>
      </c>
      <c r="B2178" s="183" t="s">
        <v>198</v>
      </c>
      <c r="C2178" s="136" t="s">
        <v>6200</v>
      </c>
      <c r="D2178" s="131" t="s">
        <v>6201</v>
      </c>
      <c r="E2178" s="175" t="s">
        <v>56</v>
      </c>
      <c r="F2178" s="153" t="s">
        <v>57</v>
      </c>
      <c r="G2178" s="131" t="s">
        <v>1327</v>
      </c>
      <c r="H2178" s="175" t="s">
        <v>4347</v>
      </c>
      <c r="I2178" s="183" t="s">
        <v>6202</v>
      </c>
      <c r="J2178" s="173">
        <v>1</v>
      </c>
      <c r="L2178" s="339">
        <v>1</v>
      </c>
      <c r="M2178" s="183">
        <v>1762</v>
      </c>
      <c r="N2178" s="153">
        <v>2015</v>
      </c>
      <c r="O2178" s="216">
        <v>42220</v>
      </c>
      <c r="P2178" s="163" t="s">
        <v>6093</v>
      </c>
      <c r="Q2178" s="216">
        <v>42269</v>
      </c>
      <c r="R2178" s="153">
        <v>2010</v>
      </c>
      <c r="S2178" s="183" t="s">
        <v>288</v>
      </c>
      <c r="T2178" s="184"/>
      <c r="U2178" s="189"/>
      <c r="V2178" s="125"/>
      <c r="W2178" s="255" t="s">
        <v>70</v>
      </c>
      <c r="X2178" s="216"/>
      <c r="Y2178" s="216"/>
      <c r="Z2178" s="129"/>
      <c r="AJ2178" s="189"/>
      <c r="AL2178" s="317"/>
      <c r="AQ2178" s="131"/>
      <c r="AU2178" s="317"/>
      <c r="AV2178" s="390"/>
      <c r="AW2178" s="153">
        <f t="shared" ca="1" si="39"/>
        <v>11</v>
      </c>
    </row>
    <row r="2179" spans="1:49" ht="45" customHeight="1" x14ac:dyDescent="0.2">
      <c r="A2179" s="245">
        <v>45426</v>
      </c>
      <c r="B2179" s="183" t="s">
        <v>55</v>
      </c>
      <c r="C2179" s="136" t="s">
        <v>6203</v>
      </c>
      <c r="D2179" s="131" t="s">
        <v>6204</v>
      </c>
      <c r="E2179" s="175" t="s">
        <v>91</v>
      </c>
      <c r="F2179" s="153" t="s">
        <v>92</v>
      </c>
      <c r="G2179" s="131" t="s">
        <v>4256</v>
      </c>
      <c r="H2179" s="175" t="s">
        <v>65</v>
      </c>
      <c r="I2179" s="183" t="s">
        <v>6205</v>
      </c>
      <c r="J2179" s="173">
        <v>1</v>
      </c>
      <c r="L2179" s="339">
        <v>1</v>
      </c>
      <c r="M2179" s="183">
        <v>1763</v>
      </c>
      <c r="N2179" s="153">
        <v>2015</v>
      </c>
      <c r="O2179" s="216">
        <v>42220</v>
      </c>
      <c r="P2179" s="163" t="s">
        <v>6206</v>
      </c>
      <c r="Q2179" s="216">
        <v>42243</v>
      </c>
      <c r="R2179" s="153">
        <v>2010</v>
      </c>
      <c r="S2179" s="183" t="s">
        <v>243</v>
      </c>
      <c r="T2179" s="184" t="s">
        <v>1116</v>
      </c>
      <c r="U2179" s="216">
        <v>45462</v>
      </c>
      <c r="V2179" s="125"/>
      <c r="W2179" s="255" t="s">
        <v>70</v>
      </c>
      <c r="X2179" s="216"/>
      <c r="Y2179" s="216"/>
      <c r="Z2179" s="129"/>
      <c r="AJ2179" s="216">
        <v>45462</v>
      </c>
      <c r="AK2179" s="153">
        <v>2020</v>
      </c>
      <c r="AL2179" s="317" t="s">
        <v>7682</v>
      </c>
      <c r="AQ2179" s="131"/>
      <c r="AU2179" s="317"/>
      <c r="AV2179" s="390"/>
      <c r="AW2179" s="153">
        <f t="shared" ca="1" si="39"/>
        <v>11</v>
      </c>
    </row>
    <row r="2180" spans="1:49" ht="45" customHeight="1" outlineLevel="1" x14ac:dyDescent="0.2">
      <c r="A2180" s="245"/>
      <c r="B2180" s="183" t="s">
        <v>198</v>
      </c>
      <c r="C2180" s="136" t="s">
        <v>7666</v>
      </c>
      <c r="D2180" s="131" t="s">
        <v>6207</v>
      </c>
      <c r="E2180" s="175" t="s">
        <v>56</v>
      </c>
      <c r="F2180" s="153" t="s">
        <v>559</v>
      </c>
      <c r="G2180" s="131" t="s">
        <v>560</v>
      </c>
      <c r="H2180" s="175" t="s">
        <v>76</v>
      </c>
      <c r="I2180" s="183" t="s">
        <v>6208</v>
      </c>
      <c r="J2180" s="173">
        <v>1</v>
      </c>
      <c r="L2180" s="339">
        <v>1</v>
      </c>
      <c r="M2180" s="183">
        <v>1764</v>
      </c>
      <c r="N2180" s="153">
        <v>2015</v>
      </c>
      <c r="O2180" s="216">
        <v>42201</v>
      </c>
      <c r="P2180" s="163" t="s">
        <v>6209</v>
      </c>
      <c r="Q2180" s="216">
        <v>42272</v>
      </c>
      <c r="R2180" s="153">
        <v>2010</v>
      </c>
      <c r="S2180" s="183" t="s">
        <v>288</v>
      </c>
      <c r="T2180" s="184"/>
      <c r="U2180" s="189"/>
      <c r="V2180" s="125"/>
      <c r="W2180" s="255" t="s">
        <v>70</v>
      </c>
      <c r="X2180" s="216"/>
      <c r="Y2180" s="216"/>
      <c r="Z2180" s="129"/>
      <c r="AJ2180" s="189"/>
      <c r="AL2180" s="317" t="s">
        <v>6210</v>
      </c>
      <c r="AQ2180" s="131"/>
      <c r="AU2180" s="317"/>
      <c r="AV2180" s="390"/>
      <c r="AW2180" s="153">
        <f t="shared" ca="1" si="39"/>
        <v>11</v>
      </c>
    </row>
    <row r="2181" spans="1:49" ht="45" customHeight="1" x14ac:dyDescent="0.2">
      <c r="A2181" s="245"/>
      <c r="B2181" s="183" t="s">
        <v>55</v>
      </c>
      <c r="C2181" s="136" t="s">
        <v>4394</v>
      </c>
      <c r="D2181" s="131" t="s">
        <v>6211</v>
      </c>
      <c r="E2181" s="175" t="s">
        <v>71</v>
      </c>
      <c r="F2181" s="153" t="s">
        <v>1209</v>
      </c>
      <c r="G2181" s="131" t="s">
        <v>2992</v>
      </c>
      <c r="H2181" s="175" t="s">
        <v>65</v>
      </c>
      <c r="I2181" s="183" t="s">
        <v>6212</v>
      </c>
      <c r="J2181" s="173">
        <v>1</v>
      </c>
      <c r="L2181" s="339">
        <v>1</v>
      </c>
      <c r="M2181" s="183">
        <v>1765</v>
      </c>
      <c r="N2181" s="153">
        <v>2015</v>
      </c>
      <c r="P2181" s="163"/>
      <c r="R2181" s="153">
        <v>2010</v>
      </c>
      <c r="S2181" s="183" t="s">
        <v>243</v>
      </c>
      <c r="T2181" s="184"/>
      <c r="U2181" s="189"/>
      <c r="V2181" s="125"/>
      <c r="W2181" s="352" t="s">
        <v>70</v>
      </c>
      <c r="X2181" s="216"/>
      <c r="Y2181" s="216"/>
      <c r="Z2181" s="129"/>
      <c r="AJ2181" s="216">
        <v>40905</v>
      </c>
      <c r="AK2181" s="173">
        <v>2010</v>
      </c>
      <c r="AL2181" s="317"/>
      <c r="AQ2181" s="131"/>
      <c r="AU2181" s="317"/>
      <c r="AV2181" s="390"/>
      <c r="AW2181" s="153">
        <f t="shared" ca="1" si="39"/>
        <v>11</v>
      </c>
    </row>
    <row r="2182" spans="1:49" ht="45" customHeight="1" x14ac:dyDescent="0.2">
      <c r="A2182" s="245"/>
      <c r="B2182" s="183" t="s">
        <v>198</v>
      </c>
      <c r="C2182" s="136" t="s">
        <v>6213</v>
      </c>
      <c r="D2182" s="131" t="s">
        <v>6214</v>
      </c>
      <c r="E2182" s="175" t="s">
        <v>56</v>
      </c>
      <c r="F2182" s="153" t="s">
        <v>148</v>
      </c>
      <c r="G2182" s="131" t="s">
        <v>6215</v>
      </c>
      <c r="H2182" s="175" t="s">
        <v>59</v>
      </c>
      <c r="I2182" s="183" t="s">
        <v>6216</v>
      </c>
      <c r="J2182" s="173">
        <v>1</v>
      </c>
      <c r="L2182" s="339">
        <v>1</v>
      </c>
      <c r="M2182" s="183">
        <v>1766</v>
      </c>
      <c r="N2182" s="153">
        <v>2015</v>
      </c>
      <c r="P2182" s="163"/>
      <c r="R2182" s="153">
        <v>2010</v>
      </c>
      <c r="S2182" s="183" t="s">
        <v>288</v>
      </c>
      <c r="T2182" s="184"/>
      <c r="U2182" s="189"/>
      <c r="V2182" s="125"/>
      <c r="W2182" s="255" t="s">
        <v>70</v>
      </c>
      <c r="X2182" s="216"/>
      <c r="Y2182" s="216"/>
      <c r="Z2182" s="129"/>
      <c r="AJ2182" s="189"/>
      <c r="AL2182" s="317"/>
      <c r="AQ2182" s="131"/>
      <c r="AU2182" s="317"/>
      <c r="AV2182" s="390"/>
      <c r="AW2182" s="153">
        <f t="shared" ca="1" si="39"/>
        <v>11</v>
      </c>
    </row>
    <row r="2183" spans="1:49" ht="45" customHeight="1" x14ac:dyDescent="0.2">
      <c r="A2183" s="245"/>
      <c r="B2183" s="183" t="s">
        <v>55</v>
      </c>
      <c r="C2183" s="136" t="s">
        <v>6217</v>
      </c>
      <c r="D2183" s="131" t="s">
        <v>6218</v>
      </c>
      <c r="E2183" s="175" t="s">
        <v>91</v>
      </c>
      <c r="F2183" s="153" t="s">
        <v>92</v>
      </c>
      <c r="G2183" s="131" t="s">
        <v>93</v>
      </c>
      <c r="H2183" s="175" t="s">
        <v>189</v>
      </c>
      <c r="I2183" s="183" t="s">
        <v>6219</v>
      </c>
      <c r="J2183" s="173">
        <v>1</v>
      </c>
      <c r="L2183" s="339">
        <v>1</v>
      </c>
      <c r="M2183" s="183">
        <v>1767</v>
      </c>
      <c r="N2183" s="153">
        <v>2015</v>
      </c>
      <c r="P2183" s="163"/>
      <c r="R2183" s="153">
        <v>2010</v>
      </c>
      <c r="S2183" s="183" t="s">
        <v>243</v>
      </c>
      <c r="T2183" s="184" t="s">
        <v>1116</v>
      </c>
      <c r="V2183" s="125"/>
      <c r="W2183" s="352" t="s">
        <v>70</v>
      </c>
      <c r="X2183" s="216"/>
      <c r="Y2183" s="216"/>
      <c r="Z2183" s="129"/>
      <c r="AJ2183" s="216">
        <v>44720</v>
      </c>
      <c r="AK2183" s="153">
        <v>2020</v>
      </c>
      <c r="AL2183" s="317"/>
      <c r="AQ2183" s="131"/>
      <c r="AV2183" s="390"/>
      <c r="AW2183" s="153">
        <f t="shared" ca="1" si="39"/>
        <v>11</v>
      </c>
    </row>
    <row r="2184" spans="1:49" ht="45" customHeight="1" x14ac:dyDescent="0.2">
      <c r="A2184" s="245"/>
      <c r="B2184" s="183" t="s">
        <v>198</v>
      </c>
      <c r="C2184" s="136" t="s">
        <v>6220</v>
      </c>
      <c r="D2184" s="131" t="s">
        <v>6221</v>
      </c>
      <c r="E2184" s="175" t="s">
        <v>71</v>
      </c>
      <c r="F2184" s="153" t="s">
        <v>180</v>
      </c>
      <c r="G2184" s="131" t="s">
        <v>1245</v>
      </c>
      <c r="H2184" s="175" t="s">
        <v>3615</v>
      </c>
      <c r="I2184" s="183" t="s">
        <v>6222</v>
      </c>
      <c r="J2184" s="173">
        <v>1</v>
      </c>
      <c r="L2184" s="339">
        <v>1</v>
      </c>
      <c r="M2184" s="183">
        <v>1768</v>
      </c>
      <c r="N2184" s="153">
        <v>2015</v>
      </c>
      <c r="P2184" s="163"/>
      <c r="R2184" s="153">
        <v>2010</v>
      </c>
      <c r="S2184" s="183" t="s">
        <v>288</v>
      </c>
      <c r="T2184" s="184"/>
      <c r="U2184" s="189"/>
      <c r="V2184" s="125"/>
      <c r="W2184" s="255" t="s">
        <v>70</v>
      </c>
      <c r="X2184" s="216"/>
      <c r="Y2184" s="216"/>
      <c r="Z2184" s="129"/>
      <c r="AJ2184" s="189"/>
      <c r="AL2184" s="317"/>
      <c r="AQ2184" s="131"/>
      <c r="AU2184" s="317"/>
      <c r="AV2184" s="390"/>
      <c r="AW2184" s="153">
        <f t="shared" ca="1" si="39"/>
        <v>11</v>
      </c>
    </row>
    <row r="2185" spans="1:49" ht="45" customHeight="1" x14ac:dyDescent="0.2">
      <c r="A2185" s="245"/>
      <c r="B2185" s="183" t="s">
        <v>55</v>
      </c>
      <c r="C2185" s="136" t="s">
        <v>6223</v>
      </c>
      <c r="D2185" s="131" t="s">
        <v>6224</v>
      </c>
      <c r="E2185" s="175" t="s">
        <v>91</v>
      </c>
      <c r="F2185" s="153" t="s">
        <v>92</v>
      </c>
      <c r="G2185" s="131" t="s">
        <v>93</v>
      </c>
      <c r="H2185" s="175" t="s">
        <v>65</v>
      </c>
      <c r="I2185" s="183" t="s">
        <v>6225</v>
      </c>
      <c r="J2185" s="173">
        <v>1</v>
      </c>
      <c r="L2185" s="339">
        <v>1</v>
      </c>
      <c r="M2185" s="183">
        <v>1769</v>
      </c>
      <c r="N2185" s="153">
        <v>2015</v>
      </c>
      <c r="P2185" s="163"/>
      <c r="R2185" s="153">
        <v>2010</v>
      </c>
      <c r="S2185" s="183" t="s">
        <v>243</v>
      </c>
      <c r="T2185" s="184"/>
      <c r="U2185" s="216">
        <v>44001</v>
      </c>
      <c r="V2185" s="125"/>
      <c r="W2185" s="352" t="s">
        <v>70</v>
      </c>
      <c r="X2185" s="216"/>
      <c r="Y2185" s="216"/>
      <c r="Z2185" s="129"/>
      <c r="AJ2185" s="216">
        <v>44001</v>
      </c>
      <c r="AK2185" s="153">
        <v>2020</v>
      </c>
      <c r="AL2185" s="317"/>
      <c r="AQ2185" s="131"/>
      <c r="AV2185" s="390"/>
      <c r="AW2185" s="153">
        <f t="shared" ca="1" si="39"/>
        <v>11</v>
      </c>
    </row>
    <row r="2186" spans="1:49" ht="45" customHeight="1" x14ac:dyDescent="0.2">
      <c r="A2186" s="245"/>
      <c r="B2186" s="183" t="s">
        <v>198</v>
      </c>
      <c r="C2186" s="136" t="s">
        <v>6226</v>
      </c>
      <c r="D2186" s="131" t="s">
        <v>6227</v>
      </c>
      <c r="E2186" s="175" t="s">
        <v>71</v>
      </c>
      <c r="F2186" s="153" t="s">
        <v>91</v>
      </c>
      <c r="G2186" s="131" t="s">
        <v>6228</v>
      </c>
      <c r="H2186" s="175" t="s">
        <v>59</v>
      </c>
      <c r="I2186" s="183" t="s">
        <v>326</v>
      </c>
      <c r="J2186" s="173">
        <v>1</v>
      </c>
      <c r="L2186" s="339">
        <v>1</v>
      </c>
      <c r="M2186" s="183">
        <v>1770</v>
      </c>
      <c r="N2186" s="153">
        <v>2015</v>
      </c>
      <c r="P2186" s="163"/>
      <c r="R2186" s="153">
        <v>2010</v>
      </c>
      <c r="S2186" s="183" t="s">
        <v>288</v>
      </c>
      <c r="T2186" s="184"/>
      <c r="U2186" s="189"/>
      <c r="V2186" s="125"/>
      <c r="W2186" s="255" t="s">
        <v>70</v>
      </c>
      <c r="X2186" s="216"/>
      <c r="Y2186" s="216"/>
      <c r="Z2186" s="129"/>
      <c r="AJ2186" s="189"/>
      <c r="AL2186" s="317"/>
      <c r="AQ2186" s="131"/>
      <c r="AU2186" s="317"/>
      <c r="AV2186" s="390"/>
      <c r="AW2186" s="153">
        <f t="shared" ca="1" si="39"/>
        <v>11</v>
      </c>
    </row>
    <row r="2187" spans="1:49" ht="45" customHeight="1" collapsed="1" x14ac:dyDescent="0.2">
      <c r="A2187" s="245">
        <v>45755</v>
      </c>
      <c r="B2187" s="183" t="s">
        <v>978</v>
      </c>
      <c r="C2187" s="136" t="s">
        <v>6229</v>
      </c>
      <c r="D2187" s="131" t="s">
        <v>6230</v>
      </c>
      <c r="E2187" s="175" t="s">
        <v>1055</v>
      </c>
      <c r="F2187" s="153" t="s">
        <v>2103</v>
      </c>
      <c r="G2187" s="131" t="s">
        <v>2104</v>
      </c>
      <c r="H2187" s="175" t="s">
        <v>65</v>
      </c>
      <c r="I2187" s="183" t="s">
        <v>6231</v>
      </c>
      <c r="J2187" s="173">
        <v>1</v>
      </c>
      <c r="L2187" s="339">
        <v>1</v>
      </c>
      <c r="M2187" s="183">
        <v>1771</v>
      </c>
      <c r="N2187" s="153">
        <v>2015</v>
      </c>
      <c r="P2187" s="163"/>
      <c r="R2187" s="153">
        <v>2010</v>
      </c>
      <c r="S2187" s="183" t="s">
        <v>288</v>
      </c>
      <c r="T2187" s="184" t="s">
        <v>982</v>
      </c>
      <c r="U2187" s="189"/>
      <c r="V2187" s="125"/>
      <c r="W2187" s="255" t="s">
        <v>70</v>
      </c>
      <c r="X2187" s="216"/>
      <c r="Y2187" s="216"/>
      <c r="Z2187" s="129"/>
      <c r="AJ2187" s="189"/>
      <c r="AL2187" s="317"/>
      <c r="AQ2187" s="131"/>
      <c r="AU2187" s="317"/>
      <c r="AV2187" s="390"/>
      <c r="AW2187" s="153">
        <f t="shared" ca="1" si="39"/>
        <v>11</v>
      </c>
    </row>
    <row r="2188" spans="1:49" ht="45" customHeight="1" x14ac:dyDescent="0.2">
      <c r="A2188" s="245"/>
      <c r="B2188" s="183" t="s">
        <v>198</v>
      </c>
      <c r="C2188" s="136" t="s">
        <v>6232</v>
      </c>
      <c r="D2188" s="131" t="s">
        <v>6233</v>
      </c>
      <c r="E2188" s="175" t="s">
        <v>71</v>
      </c>
      <c r="F2188" s="153" t="s">
        <v>1209</v>
      </c>
      <c r="G2188" s="131" t="s">
        <v>6234</v>
      </c>
      <c r="H2188" s="175" t="s">
        <v>59</v>
      </c>
      <c r="I2188" s="183" t="s">
        <v>84</v>
      </c>
      <c r="J2188" s="173">
        <v>1</v>
      </c>
      <c r="L2188" s="339">
        <v>1</v>
      </c>
      <c r="M2188" s="183">
        <v>1772</v>
      </c>
      <c r="N2188" s="153">
        <v>2015</v>
      </c>
      <c r="P2188" s="163"/>
      <c r="R2188" s="153">
        <v>2010</v>
      </c>
      <c r="S2188" s="183" t="s">
        <v>288</v>
      </c>
      <c r="T2188" s="184"/>
      <c r="U2188" s="189"/>
      <c r="V2188" s="125"/>
      <c r="W2188" s="255" t="s">
        <v>70</v>
      </c>
      <c r="X2188" s="216"/>
      <c r="Y2188" s="216"/>
      <c r="Z2188" s="129"/>
      <c r="AJ2188" s="189"/>
      <c r="AL2188" s="317"/>
      <c r="AQ2188" s="131"/>
      <c r="AU2188" s="317"/>
      <c r="AV2188" s="390"/>
      <c r="AW2188" s="153">
        <f t="shared" ca="1" si="39"/>
        <v>11</v>
      </c>
    </row>
    <row r="2189" spans="1:49" ht="45" customHeight="1" x14ac:dyDescent="0.2">
      <c r="A2189" s="245">
        <v>43847</v>
      </c>
      <c r="B2189" s="183" t="s">
        <v>55</v>
      </c>
      <c r="C2189" s="136" t="s">
        <v>6235</v>
      </c>
      <c r="D2189" s="131" t="s">
        <v>6236</v>
      </c>
      <c r="E2189" s="175" t="s">
        <v>71</v>
      </c>
      <c r="F2189" s="153" t="s">
        <v>180</v>
      </c>
      <c r="G2189" s="131" t="s">
        <v>181</v>
      </c>
      <c r="H2189" s="175" t="s">
        <v>65</v>
      </c>
      <c r="I2189" s="183" t="s">
        <v>6237</v>
      </c>
      <c r="J2189" s="173">
        <v>1</v>
      </c>
      <c r="L2189" s="339">
        <v>1</v>
      </c>
      <c r="M2189" s="183">
        <v>1773</v>
      </c>
      <c r="N2189" s="153">
        <v>2015</v>
      </c>
      <c r="P2189" s="163"/>
      <c r="R2189" s="153">
        <v>2010</v>
      </c>
      <c r="S2189" s="183" t="s">
        <v>243</v>
      </c>
      <c r="T2189" s="184"/>
      <c r="V2189" s="125"/>
      <c r="W2189" s="256"/>
      <c r="X2189" s="216" t="s">
        <v>499</v>
      </c>
      <c r="Y2189" s="216" t="s">
        <v>496</v>
      </c>
      <c r="Z2189" s="129"/>
      <c r="AA2189" s="214"/>
      <c r="AB2189" s="215"/>
      <c r="AC2189" s="215"/>
      <c r="AD2189" s="216"/>
      <c r="AI2189" s="173"/>
      <c r="AJ2189" s="216">
        <v>44406</v>
      </c>
      <c r="AK2189" s="173">
        <v>2020</v>
      </c>
      <c r="AL2189" s="317"/>
      <c r="AQ2189" s="131"/>
      <c r="AU2189" s="317"/>
      <c r="AV2189" s="390"/>
      <c r="AW2189" s="153">
        <f t="shared" ca="1" si="39"/>
        <v>11</v>
      </c>
    </row>
    <row r="2190" spans="1:49" ht="45" customHeight="1" outlineLevel="1" x14ac:dyDescent="0.2">
      <c r="A2190" s="245"/>
      <c r="B2190" s="183" t="s">
        <v>55</v>
      </c>
      <c r="C2190" s="136" t="s">
        <v>6145</v>
      </c>
      <c r="D2190" s="131" t="s">
        <v>6238</v>
      </c>
      <c r="E2190" s="175" t="s">
        <v>91</v>
      </c>
      <c r="F2190" s="153" t="s">
        <v>698</v>
      </c>
      <c r="G2190" s="131" t="s">
        <v>6239</v>
      </c>
      <c r="H2190" s="175" t="s">
        <v>961</v>
      </c>
      <c r="I2190" s="183" t="s">
        <v>6240</v>
      </c>
      <c r="J2190" s="173">
        <v>1</v>
      </c>
      <c r="L2190" s="339">
        <v>1</v>
      </c>
      <c r="M2190" s="183">
        <v>1774</v>
      </c>
      <c r="N2190" s="153">
        <v>2016</v>
      </c>
      <c r="P2190" s="163"/>
      <c r="R2190" s="153">
        <v>2010</v>
      </c>
      <c r="S2190" s="183" t="s">
        <v>243</v>
      </c>
      <c r="T2190" s="184"/>
      <c r="U2190" s="189"/>
      <c r="V2190" s="125"/>
      <c r="W2190" s="352" t="s">
        <v>70</v>
      </c>
      <c r="X2190" s="216"/>
      <c r="Y2190" s="216"/>
      <c r="Z2190" s="129"/>
      <c r="AJ2190" s="216">
        <v>42438</v>
      </c>
      <c r="AK2190" s="173">
        <v>2010</v>
      </c>
      <c r="AL2190" s="317"/>
      <c r="AQ2190" s="131"/>
      <c r="AU2190" s="317"/>
      <c r="AV2190" s="390"/>
      <c r="AW2190" s="153">
        <f t="shared" ca="1" si="39"/>
        <v>10</v>
      </c>
    </row>
    <row r="2191" spans="1:49" ht="45" customHeight="1" outlineLevel="1" x14ac:dyDescent="0.2">
      <c r="A2191" s="245"/>
      <c r="B2191" s="183" t="s">
        <v>198</v>
      </c>
      <c r="C2191" s="136" t="s">
        <v>6241</v>
      </c>
      <c r="D2191" s="131" t="s">
        <v>6242</v>
      </c>
      <c r="E2191" s="175" t="s">
        <v>91</v>
      </c>
      <c r="F2191" s="153" t="s">
        <v>698</v>
      </c>
      <c r="G2191" s="131" t="s">
        <v>4563</v>
      </c>
      <c r="H2191" s="175" t="s">
        <v>65</v>
      </c>
      <c r="I2191" s="183" t="s">
        <v>6243</v>
      </c>
      <c r="J2191" s="173">
        <v>1</v>
      </c>
      <c r="L2191" s="339">
        <v>1</v>
      </c>
      <c r="M2191" s="183">
        <v>1775</v>
      </c>
      <c r="N2191" s="153">
        <v>2016</v>
      </c>
      <c r="P2191" s="163"/>
      <c r="R2191" s="153">
        <v>2010</v>
      </c>
      <c r="S2191" s="183" t="s">
        <v>288</v>
      </c>
      <c r="T2191" s="184"/>
      <c r="U2191" s="189"/>
      <c r="V2191" s="125"/>
      <c r="W2191" s="255" t="s">
        <v>70</v>
      </c>
      <c r="X2191" s="216"/>
      <c r="Y2191" s="216"/>
      <c r="Z2191" s="129"/>
      <c r="AJ2191" s="189"/>
      <c r="AL2191" s="317"/>
      <c r="AQ2191" s="131"/>
      <c r="AU2191" s="317"/>
      <c r="AV2191" s="390"/>
      <c r="AW2191" s="153">
        <f t="shared" ca="1" si="39"/>
        <v>10</v>
      </c>
    </row>
    <row r="2192" spans="1:49" ht="45" customHeight="1" outlineLevel="1" x14ac:dyDescent="0.2">
      <c r="A2192" s="245"/>
      <c r="B2192" s="183" t="s">
        <v>55</v>
      </c>
      <c r="C2192" s="136" t="s">
        <v>6244</v>
      </c>
      <c r="D2192" s="131" t="s">
        <v>6245</v>
      </c>
      <c r="E2192" s="175" t="s">
        <v>91</v>
      </c>
      <c r="F2192" s="153" t="s">
        <v>698</v>
      </c>
      <c r="G2192" s="131" t="s">
        <v>6246</v>
      </c>
      <c r="H2192" s="175" t="s">
        <v>65</v>
      </c>
      <c r="I2192" s="183" t="s">
        <v>6247</v>
      </c>
      <c r="J2192" s="173">
        <v>1</v>
      </c>
      <c r="L2192" s="339">
        <v>1</v>
      </c>
      <c r="M2192" s="183">
        <v>1776</v>
      </c>
      <c r="N2192" s="153">
        <v>2016</v>
      </c>
      <c r="P2192" s="163"/>
      <c r="R2192" s="153">
        <v>2010</v>
      </c>
      <c r="S2192" s="183" t="s">
        <v>243</v>
      </c>
      <c r="T2192" s="184"/>
      <c r="U2192" s="189"/>
      <c r="V2192" s="125"/>
      <c r="W2192" s="352" t="s">
        <v>70</v>
      </c>
      <c r="X2192" s="216"/>
      <c r="Y2192" s="216"/>
      <c r="Z2192" s="129"/>
      <c r="AJ2192" s="216">
        <v>42438</v>
      </c>
      <c r="AK2192" s="173">
        <v>2010</v>
      </c>
      <c r="AL2192" s="317"/>
      <c r="AQ2192" s="131"/>
      <c r="AU2192" s="317"/>
      <c r="AV2192" s="390"/>
      <c r="AW2192" s="153">
        <f t="shared" ca="1" si="39"/>
        <v>10</v>
      </c>
    </row>
    <row r="2193" spans="1:49" ht="45" customHeight="1" outlineLevel="1" collapsed="1" x14ac:dyDescent="0.2">
      <c r="A2193" s="245"/>
      <c r="B2193" s="183" t="s">
        <v>55</v>
      </c>
      <c r="C2193" s="136" t="s">
        <v>6248</v>
      </c>
      <c r="D2193" s="131" t="s">
        <v>6249</v>
      </c>
      <c r="E2193" s="175" t="s">
        <v>91</v>
      </c>
      <c r="F2193" s="153" t="s">
        <v>698</v>
      </c>
      <c r="G2193" s="131" t="s">
        <v>699</v>
      </c>
      <c r="H2193" s="175" t="s">
        <v>496</v>
      </c>
      <c r="I2193" s="183" t="s">
        <v>6250</v>
      </c>
      <c r="J2193" s="173">
        <v>1</v>
      </c>
      <c r="L2193" s="339">
        <v>1</v>
      </c>
      <c r="M2193" s="183">
        <v>1777</v>
      </c>
      <c r="N2193" s="153">
        <v>2016</v>
      </c>
      <c r="P2193" s="163"/>
      <c r="R2193" s="153">
        <v>2010</v>
      </c>
      <c r="S2193" s="183" t="s">
        <v>243</v>
      </c>
      <c r="T2193" s="184"/>
      <c r="U2193" s="189"/>
      <c r="V2193" s="125"/>
      <c r="W2193" s="352" t="s">
        <v>70</v>
      </c>
      <c r="X2193" s="216"/>
      <c r="Y2193" s="216"/>
      <c r="Z2193" s="129"/>
      <c r="AJ2193" s="216">
        <v>42571</v>
      </c>
      <c r="AK2193" s="153">
        <v>2010</v>
      </c>
      <c r="AL2193" s="317"/>
      <c r="AQ2193" s="131"/>
      <c r="AU2193" s="317"/>
      <c r="AV2193" s="390"/>
      <c r="AW2193" s="153">
        <f t="shared" ca="1" si="39"/>
        <v>10</v>
      </c>
    </row>
    <row r="2194" spans="1:49" ht="45" customHeight="1" outlineLevel="1" x14ac:dyDescent="0.2">
      <c r="A2194" s="245"/>
      <c r="B2194" s="183" t="s">
        <v>198</v>
      </c>
      <c r="C2194" s="136" t="s">
        <v>6251</v>
      </c>
      <c r="D2194" s="166" t="s">
        <v>6252</v>
      </c>
      <c r="E2194" s="175" t="s">
        <v>71</v>
      </c>
      <c r="F2194" s="153" t="s">
        <v>883</v>
      </c>
      <c r="G2194" s="131" t="s">
        <v>884</v>
      </c>
      <c r="H2194" s="175" t="s">
        <v>65</v>
      </c>
      <c r="I2194" s="183" t="s">
        <v>6253</v>
      </c>
      <c r="J2194" s="173">
        <v>1</v>
      </c>
      <c r="L2194" s="339">
        <v>1</v>
      </c>
      <c r="M2194" s="183">
        <v>1778</v>
      </c>
      <c r="N2194" s="153">
        <v>2016</v>
      </c>
      <c r="P2194" s="163"/>
      <c r="R2194" s="153">
        <v>2010</v>
      </c>
      <c r="S2194" s="183" t="s">
        <v>288</v>
      </c>
      <c r="T2194" s="184"/>
      <c r="U2194" s="189"/>
      <c r="V2194" s="125"/>
      <c r="W2194" s="255" t="s">
        <v>70</v>
      </c>
      <c r="X2194" s="216"/>
      <c r="Y2194" s="216"/>
      <c r="Z2194" s="129"/>
      <c r="AJ2194" s="189"/>
      <c r="AL2194" s="317"/>
      <c r="AQ2194" s="131"/>
      <c r="AU2194" s="317"/>
      <c r="AV2194" s="390"/>
      <c r="AW2194" s="153">
        <f t="shared" ca="1" si="39"/>
        <v>10</v>
      </c>
    </row>
    <row r="2195" spans="1:49" ht="45" customHeight="1" outlineLevel="1" x14ac:dyDescent="0.2">
      <c r="A2195" s="245"/>
      <c r="B2195" s="183" t="s">
        <v>198</v>
      </c>
      <c r="C2195" s="136" t="s">
        <v>6254</v>
      </c>
      <c r="D2195" s="131" t="s">
        <v>6255</v>
      </c>
      <c r="E2195" s="175" t="s">
        <v>1055</v>
      </c>
      <c r="F2195" s="153" t="s">
        <v>1983</v>
      </c>
      <c r="G2195" s="131" t="s">
        <v>5667</v>
      </c>
      <c r="H2195" s="175" t="s">
        <v>65</v>
      </c>
      <c r="I2195" s="183" t="s">
        <v>6256</v>
      </c>
      <c r="J2195" s="173">
        <v>1</v>
      </c>
      <c r="L2195" s="339">
        <v>1</v>
      </c>
      <c r="M2195" s="183">
        <v>1779</v>
      </c>
      <c r="N2195" s="153">
        <v>2016</v>
      </c>
      <c r="P2195" s="163"/>
      <c r="R2195" s="153">
        <v>2010</v>
      </c>
      <c r="S2195" s="183" t="s">
        <v>288</v>
      </c>
      <c r="T2195" s="184"/>
      <c r="U2195" s="189"/>
      <c r="V2195" s="125"/>
      <c r="W2195" s="255" t="s">
        <v>70</v>
      </c>
      <c r="X2195" s="216"/>
      <c r="Y2195" s="216"/>
      <c r="Z2195" s="129"/>
      <c r="AJ2195" s="189"/>
      <c r="AL2195" s="317"/>
      <c r="AQ2195" s="131"/>
      <c r="AU2195" s="317"/>
      <c r="AV2195" s="390"/>
      <c r="AW2195" s="153">
        <f t="shared" ca="1" si="39"/>
        <v>10</v>
      </c>
    </row>
    <row r="2196" spans="1:49" ht="45" customHeight="1" outlineLevel="1" x14ac:dyDescent="0.2">
      <c r="A2196" s="245"/>
      <c r="B2196" s="183" t="s">
        <v>55</v>
      </c>
      <c r="C2196" s="136" t="s">
        <v>4122</v>
      </c>
      <c r="D2196" s="131" t="s">
        <v>6257</v>
      </c>
      <c r="E2196" s="175" t="s">
        <v>71</v>
      </c>
      <c r="F2196" s="153" t="s">
        <v>180</v>
      </c>
      <c r="G2196" s="131" t="s">
        <v>181</v>
      </c>
      <c r="H2196" s="175" t="s">
        <v>76</v>
      </c>
      <c r="I2196" s="183" t="s">
        <v>6258</v>
      </c>
      <c r="J2196" s="173">
        <v>1</v>
      </c>
      <c r="L2196" s="339">
        <v>1</v>
      </c>
      <c r="M2196" s="183">
        <v>1780</v>
      </c>
      <c r="N2196" s="153">
        <v>2016</v>
      </c>
      <c r="P2196" s="163"/>
      <c r="R2196" s="153">
        <v>2010</v>
      </c>
      <c r="S2196" s="183" t="s">
        <v>243</v>
      </c>
      <c r="T2196" s="184"/>
      <c r="U2196" s="189"/>
      <c r="V2196" s="125"/>
      <c r="W2196" s="352" t="s">
        <v>70</v>
      </c>
      <c r="X2196" s="216"/>
      <c r="Y2196" s="216"/>
      <c r="Z2196" s="129"/>
      <c r="AJ2196" s="216">
        <v>42437</v>
      </c>
      <c r="AK2196" s="173">
        <v>2010</v>
      </c>
      <c r="AL2196" s="317"/>
      <c r="AQ2196" s="131"/>
      <c r="AU2196" s="317"/>
      <c r="AV2196" s="390"/>
      <c r="AW2196" s="153">
        <f t="shared" ca="1" si="39"/>
        <v>10</v>
      </c>
    </row>
    <row r="2197" spans="1:49" ht="45" customHeight="1" x14ac:dyDescent="0.2">
      <c r="A2197" s="245"/>
      <c r="B2197" s="183" t="s">
        <v>55</v>
      </c>
      <c r="C2197" s="136" t="s">
        <v>6259</v>
      </c>
      <c r="D2197" s="131" t="s">
        <v>6260</v>
      </c>
      <c r="E2197" s="175" t="s">
        <v>71</v>
      </c>
      <c r="F2197" s="153" t="s">
        <v>425</v>
      </c>
      <c r="G2197" s="131" t="s">
        <v>6261</v>
      </c>
      <c r="H2197" s="175" t="s">
        <v>65</v>
      </c>
      <c r="I2197" s="183" t="s">
        <v>577</v>
      </c>
      <c r="J2197" s="173">
        <v>1</v>
      </c>
      <c r="L2197" s="339">
        <v>1</v>
      </c>
      <c r="M2197" s="183">
        <v>1781</v>
      </c>
      <c r="N2197" s="153">
        <v>2016</v>
      </c>
      <c r="O2197" s="216">
        <v>37134</v>
      </c>
      <c r="P2197" s="163"/>
      <c r="Q2197" s="216">
        <v>42436</v>
      </c>
      <c r="R2197" s="153">
        <v>2010</v>
      </c>
      <c r="S2197" s="183" t="s">
        <v>243</v>
      </c>
      <c r="T2197" s="192"/>
      <c r="V2197" s="125"/>
      <c r="W2197" s="352" t="s">
        <v>70</v>
      </c>
      <c r="X2197" s="216"/>
      <c r="Y2197" s="216"/>
      <c r="Z2197" s="129"/>
      <c r="AJ2197" s="216">
        <v>44410</v>
      </c>
      <c r="AK2197" s="153">
        <v>2020</v>
      </c>
      <c r="AL2197" s="317"/>
      <c r="AQ2197" s="131"/>
      <c r="AU2197" s="317"/>
      <c r="AV2197" s="390"/>
      <c r="AW2197" s="153">
        <f t="shared" ca="1" si="39"/>
        <v>10</v>
      </c>
    </row>
    <row r="2198" spans="1:49" ht="45" customHeight="1" x14ac:dyDescent="0.2">
      <c r="A2198" s="245">
        <v>45013</v>
      </c>
      <c r="B2198" s="183" t="s">
        <v>978</v>
      </c>
      <c r="C2198" s="136" t="s">
        <v>6262</v>
      </c>
      <c r="D2198" s="131" t="s">
        <v>6263</v>
      </c>
      <c r="E2198" s="175" t="s">
        <v>91</v>
      </c>
      <c r="F2198" s="153" t="s">
        <v>92</v>
      </c>
      <c r="G2198" s="131" t="s">
        <v>6026</v>
      </c>
      <c r="H2198" s="175" t="s">
        <v>189</v>
      </c>
      <c r="I2198" s="183" t="s">
        <v>6264</v>
      </c>
      <c r="J2198" s="173">
        <v>1</v>
      </c>
      <c r="L2198" s="339">
        <v>1</v>
      </c>
      <c r="M2198" s="183">
        <v>1782</v>
      </c>
      <c r="N2198" s="153">
        <v>2016</v>
      </c>
      <c r="P2198" s="163"/>
      <c r="R2198" s="153">
        <v>2010</v>
      </c>
      <c r="S2198" s="183" t="s">
        <v>288</v>
      </c>
      <c r="T2198" s="184" t="s">
        <v>1116</v>
      </c>
      <c r="U2198" s="189"/>
      <c r="V2198" s="125"/>
      <c r="W2198" s="255" t="s">
        <v>70</v>
      </c>
      <c r="X2198" s="216"/>
      <c r="Y2198" s="216"/>
      <c r="Z2198" s="129"/>
      <c r="AJ2198" s="189"/>
      <c r="AL2198" s="317"/>
      <c r="AQ2198" s="131"/>
      <c r="AU2198" s="317"/>
      <c r="AV2198" s="390"/>
      <c r="AW2198" s="153">
        <f t="shared" ca="1" si="39"/>
        <v>10</v>
      </c>
    </row>
    <row r="2199" spans="1:49" ht="45" customHeight="1" x14ac:dyDescent="0.2">
      <c r="A2199" s="245"/>
      <c r="B2199" s="183" t="s">
        <v>198</v>
      </c>
      <c r="C2199" s="136" t="s">
        <v>6265</v>
      </c>
      <c r="D2199" s="131" t="s">
        <v>6266</v>
      </c>
      <c r="E2199" s="175" t="s">
        <v>91</v>
      </c>
      <c r="F2199" s="153" t="s">
        <v>92</v>
      </c>
      <c r="G2199" s="131" t="s">
        <v>5524</v>
      </c>
      <c r="H2199" s="175" t="s">
        <v>65</v>
      </c>
      <c r="I2199" s="183" t="s">
        <v>6267</v>
      </c>
      <c r="J2199" s="173">
        <v>1</v>
      </c>
      <c r="L2199" s="339">
        <v>1</v>
      </c>
      <c r="M2199" s="183">
        <v>1783</v>
      </c>
      <c r="N2199" s="153">
        <v>2016</v>
      </c>
      <c r="P2199" s="163"/>
      <c r="R2199" s="153">
        <v>2010</v>
      </c>
      <c r="S2199" s="183" t="s">
        <v>288</v>
      </c>
      <c r="T2199" s="184"/>
      <c r="U2199" s="189"/>
      <c r="V2199" s="125"/>
      <c r="W2199" s="255" t="s">
        <v>70</v>
      </c>
      <c r="X2199" s="216"/>
      <c r="Y2199" s="216"/>
      <c r="Z2199" s="129"/>
      <c r="AJ2199" s="189"/>
      <c r="AL2199" s="317"/>
      <c r="AQ2199" s="131"/>
      <c r="AU2199" s="317"/>
      <c r="AV2199" s="390"/>
      <c r="AW2199" s="153">
        <f t="shared" ca="1" si="39"/>
        <v>10</v>
      </c>
    </row>
    <row r="2200" spans="1:49" ht="45" customHeight="1" x14ac:dyDescent="0.2">
      <c r="A2200" s="245"/>
      <c r="B2200" s="183" t="s">
        <v>55</v>
      </c>
      <c r="C2200" s="136" t="s">
        <v>6268</v>
      </c>
      <c r="D2200" s="131" t="s">
        <v>6269</v>
      </c>
      <c r="E2200" s="175" t="s">
        <v>56</v>
      </c>
      <c r="F2200" s="153" t="s">
        <v>57</v>
      </c>
      <c r="G2200" s="131" t="s">
        <v>6270</v>
      </c>
      <c r="H2200" s="175" t="s">
        <v>65</v>
      </c>
      <c r="I2200" s="183" t="s">
        <v>6271</v>
      </c>
      <c r="J2200" s="173">
        <v>1</v>
      </c>
      <c r="L2200" s="339">
        <v>1</v>
      </c>
      <c r="M2200" s="183">
        <v>1784</v>
      </c>
      <c r="N2200" s="153">
        <v>2016</v>
      </c>
      <c r="P2200" s="163"/>
      <c r="R2200" s="153">
        <v>2010</v>
      </c>
      <c r="S2200" s="183" t="s">
        <v>243</v>
      </c>
      <c r="T2200" s="184"/>
      <c r="U2200" s="189"/>
      <c r="V2200" s="125"/>
      <c r="W2200" s="352" t="s">
        <v>70</v>
      </c>
      <c r="X2200" s="216"/>
      <c r="Y2200" s="216"/>
      <c r="Z2200" s="129"/>
      <c r="AJ2200" s="216">
        <v>42545</v>
      </c>
      <c r="AK2200" s="153">
        <v>2010</v>
      </c>
      <c r="AL2200" s="317"/>
      <c r="AQ2200" s="131"/>
      <c r="AU2200" s="317"/>
      <c r="AV2200" s="390"/>
      <c r="AW2200" s="153">
        <f t="shared" ca="1" si="39"/>
        <v>10</v>
      </c>
    </row>
    <row r="2201" spans="1:49" ht="45" customHeight="1" x14ac:dyDescent="0.2">
      <c r="A2201" s="245"/>
      <c r="B2201" s="183" t="s">
        <v>55</v>
      </c>
      <c r="C2201" s="136" t="s">
        <v>6272</v>
      </c>
      <c r="D2201" s="131" t="s">
        <v>6273</v>
      </c>
      <c r="E2201" s="175" t="s">
        <v>71</v>
      </c>
      <c r="F2201" s="153" t="s">
        <v>72</v>
      </c>
      <c r="G2201" s="131" t="s">
        <v>6274</v>
      </c>
      <c r="H2201" s="175" t="s">
        <v>292</v>
      </c>
      <c r="I2201" s="183" t="s">
        <v>6275</v>
      </c>
      <c r="J2201" s="173">
        <v>1</v>
      </c>
      <c r="L2201" s="339">
        <v>1</v>
      </c>
      <c r="M2201" s="183">
        <v>1785</v>
      </c>
      <c r="N2201" s="153">
        <v>2016</v>
      </c>
      <c r="P2201" s="163"/>
      <c r="R2201" s="153">
        <v>2010</v>
      </c>
      <c r="S2201" s="183" t="s">
        <v>243</v>
      </c>
      <c r="T2201" s="184" t="s">
        <v>1116</v>
      </c>
      <c r="V2201" s="125"/>
      <c r="W2201" s="352" t="s">
        <v>70</v>
      </c>
      <c r="X2201" s="216"/>
      <c r="Y2201" s="216"/>
      <c r="Z2201" s="129"/>
      <c r="AJ2201" s="216">
        <v>44566</v>
      </c>
      <c r="AK2201" s="153">
        <v>2020</v>
      </c>
      <c r="AL2201" s="317"/>
      <c r="AQ2201" s="131"/>
      <c r="AU2201" s="317"/>
      <c r="AV2201" s="390"/>
      <c r="AW2201" s="153">
        <f t="shared" ca="1" si="39"/>
        <v>10</v>
      </c>
    </row>
    <row r="2202" spans="1:49" ht="45" customHeight="1" x14ac:dyDescent="0.2">
      <c r="A2202" s="245">
        <v>44452</v>
      </c>
      <c r="B2202" s="183" t="s">
        <v>978</v>
      </c>
      <c r="C2202" s="136" t="s">
        <v>6276</v>
      </c>
      <c r="D2202" s="131" t="s">
        <v>6277</v>
      </c>
      <c r="E2202" s="175" t="s">
        <v>71</v>
      </c>
      <c r="F2202" s="153" t="s">
        <v>883</v>
      </c>
      <c r="G2202" s="131" t="s">
        <v>884</v>
      </c>
      <c r="H2202" s="175" t="s">
        <v>263</v>
      </c>
      <c r="I2202" s="183" t="s">
        <v>6278</v>
      </c>
      <c r="J2202" s="173">
        <v>1</v>
      </c>
      <c r="L2202" s="339">
        <v>1</v>
      </c>
      <c r="M2202" s="183">
        <v>1786</v>
      </c>
      <c r="N2202" s="153">
        <v>2016</v>
      </c>
      <c r="P2202" s="163"/>
      <c r="R2202" s="153">
        <v>2010</v>
      </c>
      <c r="S2202" s="183" t="s">
        <v>288</v>
      </c>
      <c r="T2202" s="184" t="s">
        <v>982</v>
      </c>
      <c r="U2202" s="189"/>
      <c r="V2202" s="125"/>
      <c r="W2202" s="255" t="s">
        <v>70</v>
      </c>
      <c r="X2202" s="216"/>
      <c r="Y2202" s="216"/>
      <c r="Z2202" s="129"/>
      <c r="AJ2202" s="189"/>
      <c r="AL2202" s="317"/>
      <c r="AQ2202" s="131"/>
      <c r="AU2202" s="317"/>
      <c r="AV2202" s="390"/>
      <c r="AW2202" s="153">
        <f t="shared" ca="1" si="39"/>
        <v>10</v>
      </c>
    </row>
    <row r="2203" spans="1:49" ht="45" customHeight="1" x14ac:dyDescent="0.2">
      <c r="A2203" s="245"/>
      <c r="B2203" s="183" t="s">
        <v>55</v>
      </c>
      <c r="C2203" s="136" t="s">
        <v>2658</v>
      </c>
      <c r="D2203" s="131" t="s">
        <v>6279</v>
      </c>
      <c r="E2203" s="175" t="s">
        <v>91</v>
      </c>
      <c r="F2203" s="153" t="s">
        <v>698</v>
      </c>
      <c r="G2203" s="131" t="s">
        <v>3696</v>
      </c>
      <c r="H2203" s="175" t="s">
        <v>503</v>
      </c>
      <c r="I2203" s="183" t="s">
        <v>6280</v>
      </c>
      <c r="J2203" s="173">
        <v>1</v>
      </c>
      <c r="L2203" s="339">
        <v>1</v>
      </c>
      <c r="M2203" s="183">
        <v>1787</v>
      </c>
      <c r="N2203" s="153">
        <v>2016</v>
      </c>
      <c r="P2203" s="163"/>
      <c r="R2203" s="153">
        <v>2010</v>
      </c>
      <c r="S2203" s="183" t="s">
        <v>243</v>
      </c>
      <c r="T2203" s="184"/>
      <c r="U2203" s="189"/>
      <c r="V2203" s="125"/>
      <c r="W2203" s="352" t="s">
        <v>70</v>
      </c>
      <c r="X2203" s="216"/>
      <c r="Y2203" s="216"/>
      <c r="Z2203" s="129"/>
      <c r="AJ2203" s="216">
        <v>42508</v>
      </c>
      <c r="AK2203" s="153">
        <v>2010</v>
      </c>
      <c r="AL2203" s="317"/>
      <c r="AQ2203" s="131"/>
      <c r="AU2203" s="317"/>
      <c r="AV2203" s="390"/>
      <c r="AW2203" s="153">
        <f t="shared" ca="1" si="39"/>
        <v>10</v>
      </c>
    </row>
    <row r="2204" spans="1:49" ht="45" customHeight="1" x14ac:dyDescent="0.2">
      <c r="A2204" s="245"/>
      <c r="B2204" s="183" t="s">
        <v>55</v>
      </c>
      <c r="C2204" s="136" t="s">
        <v>6281</v>
      </c>
      <c r="D2204" s="131" t="s">
        <v>6282</v>
      </c>
      <c r="E2204" s="175" t="s">
        <v>56</v>
      </c>
      <c r="F2204" s="153" t="s">
        <v>559</v>
      </c>
      <c r="G2204" s="131" t="s">
        <v>3903</v>
      </c>
      <c r="H2204" s="175" t="s">
        <v>503</v>
      </c>
      <c r="I2204" s="183" t="s">
        <v>6283</v>
      </c>
      <c r="J2204" s="173">
        <v>1</v>
      </c>
      <c r="L2204" s="339">
        <v>1</v>
      </c>
      <c r="M2204" s="183">
        <v>1788</v>
      </c>
      <c r="N2204" s="153">
        <v>2016</v>
      </c>
      <c r="P2204" s="163"/>
      <c r="R2204" s="153">
        <v>2010</v>
      </c>
      <c r="S2204" s="183" t="s">
        <v>243</v>
      </c>
      <c r="T2204" s="184"/>
      <c r="U2204" s="189"/>
      <c r="V2204" s="125"/>
      <c r="W2204" s="352" t="s">
        <v>70</v>
      </c>
      <c r="X2204" s="216"/>
      <c r="Y2204" s="216"/>
      <c r="Z2204" s="129"/>
      <c r="AJ2204" s="216">
        <v>42604</v>
      </c>
      <c r="AK2204" s="153">
        <v>2010</v>
      </c>
      <c r="AL2204" s="317"/>
      <c r="AQ2204" s="131"/>
      <c r="AU2204" s="317"/>
      <c r="AV2204" s="390"/>
      <c r="AW2204" s="153">
        <f t="shared" ca="1" si="39"/>
        <v>10</v>
      </c>
    </row>
    <row r="2205" spans="1:49" ht="45" customHeight="1" x14ac:dyDescent="0.2">
      <c r="A2205" s="245"/>
      <c r="B2205" s="183" t="s">
        <v>55</v>
      </c>
      <c r="C2205" s="136" t="s">
        <v>6284</v>
      </c>
      <c r="D2205" s="131" t="s">
        <v>6285</v>
      </c>
      <c r="E2205" s="175" t="s">
        <v>56</v>
      </c>
      <c r="F2205" s="153" t="s">
        <v>559</v>
      </c>
      <c r="G2205" s="131" t="s">
        <v>6193</v>
      </c>
      <c r="H2205" s="175" t="s">
        <v>65</v>
      </c>
      <c r="I2205" s="183" t="s">
        <v>6286</v>
      </c>
      <c r="J2205" s="173">
        <v>1</v>
      </c>
      <c r="L2205" s="339">
        <v>1</v>
      </c>
      <c r="M2205" s="183">
        <v>1789</v>
      </c>
      <c r="N2205" s="153">
        <v>2016</v>
      </c>
      <c r="P2205" s="163"/>
      <c r="R2205" s="153">
        <v>2010</v>
      </c>
      <c r="S2205" s="183" t="s">
        <v>243</v>
      </c>
      <c r="T2205" s="184"/>
      <c r="U2205" s="189"/>
      <c r="V2205" s="125"/>
      <c r="W2205" s="352" t="s">
        <v>70</v>
      </c>
      <c r="X2205" s="216"/>
      <c r="Y2205" s="216"/>
      <c r="Z2205" s="129"/>
      <c r="AJ2205" s="216">
        <v>42508</v>
      </c>
      <c r="AK2205" s="153">
        <v>2010</v>
      </c>
      <c r="AL2205" s="317"/>
      <c r="AQ2205" s="131"/>
      <c r="AU2205" s="317"/>
      <c r="AV2205" s="390"/>
      <c r="AW2205" s="153">
        <f t="shared" ca="1" si="39"/>
        <v>10</v>
      </c>
    </row>
    <row r="2206" spans="1:49" ht="45" customHeight="1" x14ac:dyDescent="0.2">
      <c r="A2206" s="245"/>
      <c r="B2206" s="183" t="s">
        <v>55</v>
      </c>
      <c r="C2206" s="136" t="s">
        <v>6287</v>
      </c>
      <c r="D2206" s="131" t="s">
        <v>6288</v>
      </c>
      <c r="E2206" s="175" t="s">
        <v>91</v>
      </c>
      <c r="F2206" s="153" t="s">
        <v>698</v>
      </c>
      <c r="G2206" s="131" t="s">
        <v>6289</v>
      </c>
      <c r="H2206" s="175" t="s">
        <v>65</v>
      </c>
      <c r="I2206" s="183" t="s">
        <v>6290</v>
      </c>
      <c r="J2206" s="173">
        <v>1</v>
      </c>
      <c r="L2206" s="339">
        <v>1</v>
      </c>
      <c r="M2206" s="183">
        <v>1790</v>
      </c>
      <c r="N2206" s="153">
        <v>2016</v>
      </c>
      <c r="P2206" s="163"/>
      <c r="R2206" s="153">
        <v>2010</v>
      </c>
      <c r="S2206" s="183" t="s">
        <v>243</v>
      </c>
      <c r="T2206" s="184"/>
      <c r="U2206" s="189"/>
      <c r="V2206" s="125"/>
      <c r="W2206" s="352" t="s">
        <v>70</v>
      </c>
      <c r="X2206" s="216"/>
      <c r="Y2206" s="216"/>
      <c r="Z2206" s="129"/>
      <c r="AJ2206" s="216">
        <v>42534</v>
      </c>
      <c r="AK2206" s="173">
        <v>2010</v>
      </c>
      <c r="AL2206" s="317"/>
      <c r="AQ2206" s="131"/>
      <c r="AU2206" s="317"/>
      <c r="AV2206" s="390"/>
      <c r="AW2206" s="153">
        <f t="shared" ca="1" si="39"/>
        <v>10</v>
      </c>
    </row>
    <row r="2207" spans="1:49" ht="45" customHeight="1" x14ac:dyDescent="0.2">
      <c r="A2207" s="245">
        <v>42528</v>
      </c>
      <c r="B2207" s="183" t="s">
        <v>198</v>
      </c>
      <c r="C2207" s="136" t="s">
        <v>6137</v>
      </c>
      <c r="D2207" s="131" t="s">
        <v>6291</v>
      </c>
      <c r="E2207" s="175" t="s">
        <v>91</v>
      </c>
      <c r="F2207" s="153" t="s">
        <v>698</v>
      </c>
      <c r="G2207" s="131" t="s">
        <v>699</v>
      </c>
      <c r="H2207" s="175" t="s">
        <v>3615</v>
      </c>
      <c r="I2207" s="183" t="s">
        <v>6292</v>
      </c>
      <c r="J2207" s="173">
        <v>1</v>
      </c>
      <c r="L2207" s="339">
        <v>1</v>
      </c>
      <c r="M2207" s="183">
        <v>1791</v>
      </c>
      <c r="N2207" s="153">
        <v>2016</v>
      </c>
      <c r="P2207" s="163"/>
      <c r="R2207" s="153">
        <v>2010</v>
      </c>
      <c r="S2207" s="183" t="s">
        <v>288</v>
      </c>
      <c r="T2207" s="184" t="s">
        <v>1116</v>
      </c>
      <c r="U2207" s="189"/>
      <c r="V2207" s="125"/>
      <c r="W2207" s="255" t="s">
        <v>70</v>
      </c>
      <c r="X2207" s="216"/>
      <c r="Y2207" s="216"/>
      <c r="Z2207" s="129"/>
      <c r="AJ2207" s="189"/>
      <c r="AK2207" s="173"/>
      <c r="AL2207" s="317"/>
      <c r="AQ2207" s="131"/>
      <c r="AU2207" s="317"/>
      <c r="AV2207" s="390"/>
      <c r="AW2207" s="153">
        <f t="shared" ref="AW2207:AW2270" ca="1" si="40">IF(N2207&lt;&gt;0,(YEAR( TODAY())-N2207),(""))</f>
        <v>10</v>
      </c>
    </row>
    <row r="2208" spans="1:49" ht="45" customHeight="1" x14ac:dyDescent="0.2">
      <c r="A2208" s="245">
        <v>42577</v>
      </c>
      <c r="B2208" s="183" t="s">
        <v>198</v>
      </c>
      <c r="C2208" s="136" t="s">
        <v>6293</v>
      </c>
      <c r="D2208" s="131" t="s">
        <v>6294</v>
      </c>
      <c r="E2208" s="175" t="s">
        <v>71</v>
      </c>
      <c r="F2208" s="153" t="s">
        <v>180</v>
      </c>
      <c r="G2208" s="131" t="s">
        <v>612</v>
      </c>
      <c r="H2208" s="175" t="s">
        <v>3615</v>
      </c>
      <c r="I2208" s="183" t="s">
        <v>6295</v>
      </c>
      <c r="J2208" s="173">
        <v>1</v>
      </c>
      <c r="L2208" s="339">
        <v>1</v>
      </c>
      <c r="M2208" s="183">
        <v>1792</v>
      </c>
      <c r="N2208" s="153">
        <v>2016</v>
      </c>
      <c r="P2208" s="163"/>
      <c r="R2208" s="153">
        <v>2010</v>
      </c>
      <c r="S2208" s="183" t="s">
        <v>288</v>
      </c>
      <c r="T2208" s="184"/>
      <c r="U2208" s="189"/>
      <c r="V2208" s="125"/>
      <c r="W2208" s="255" t="s">
        <v>70</v>
      </c>
      <c r="X2208" s="216"/>
      <c r="Y2208" s="216"/>
      <c r="Z2208" s="129"/>
      <c r="AJ2208" s="189"/>
      <c r="AK2208" s="173"/>
      <c r="AL2208" s="317"/>
      <c r="AQ2208" s="131"/>
      <c r="AU2208" s="317"/>
      <c r="AV2208" s="390"/>
      <c r="AW2208" s="153">
        <f t="shared" ca="1" si="40"/>
        <v>10</v>
      </c>
    </row>
    <row r="2209" spans="1:49" ht="45" customHeight="1" x14ac:dyDescent="0.2">
      <c r="A2209" s="245">
        <v>45352</v>
      </c>
      <c r="B2209" s="183" t="s">
        <v>55</v>
      </c>
      <c r="C2209" s="136" t="s">
        <v>6296</v>
      </c>
      <c r="D2209" s="131" t="s">
        <v>6297</v>
      </c>
      <c r="E2209" s="175" t="s">
        <v>71</v>
      </c>
      <c r="F2209" s="153" t="s">
        <v>180</v>
      </c>
      <c r="G2209" s="131" t="s">
        <v>612</v>
      </c>
      <c r="H2209" s="175" t="s">
        <v>3615</v>
      </c>
      <c r="I2209" s="183" t="s">
        <v>6298</v>
      </c>
      <c r="J2209" s="173">
        <v>1</v>
      </c>
      <c r="K2209" s="133" t="s">
        <v>61</v>
      </c>
      <c r="L2209" s="339">
        <v>1</v>
      </c>
      <c r="M2209" s="183">
        <v>1793</v>
      </c>
      <c r="N2209" s="153">
        <v>2016</v>
      </c>
      <c r="O2209" s="216">
        <v>41136</v>
      </c>
      <c r="P2209" s="163" t="s">
        <v>6299</v>
      </c>
      <c r="Q2209" s="216">
        <v>42551</v>
      </c>
      <c r="R2209" s="153">
        <v>2010</v>
      </c>
      <c r="S2209" s="183" t="s">
        <v>62</v>
      </c>
      <c r="T2209" s="184" t="s">
        <v>982</v>
      </c>
      <c r="U2209" s="189"/>
      <c r="V2209" s="422">
        <v>45344</v>
      </c>
      <c r="W2209" s="352" t="s">
        <v>6300</v>
      </c>
      <c r="X2209" s="216" t="s">
        <v>64</v>
      </c>
      <c r="Y2209" s="216" t="s">
        <v>76</v>
      </c>
      <c r="Z2209" s="129" t="s">
        <v>66</v>
      </c>
      <c r="AA2209" s="174">
        <v>45658</v>
      </c>
      <c r="AB2209" s="172">
        <v>45658</v>
      </c>
      <c r="AE2209" s="173">
        <v>2024</v>
      </c>
      <c r="AF2209" s="173">
        <v>103</v>
      </c>
      <c r="AG2209" s="173">
        <v>2025</v>
      </c>
      <c r="AH2209" s="173">
        <v>2020</v>
      </c>
      <c r="AJ2209" s="189"/>
      <c r="AK2209" s="173"/>
      <c r="AL2209" s="317"/>
      <c r="AQ2209" s="131"/>
      <c r="AU2209" s="317"/>
      <c r="AV2209" s="390"/>
      <c r="AW2209" s="153">
        <f t="shared" ca="1" si="40"/>
        <v>10</v>
      </c>
    </row>
    <row r="2210" spans="1:49" ht="45" customHeight="1" x14ac:dyDescent="0.2">
      <c r="A2210" s="245"/>
      <c r="B2210" s="183" t="s">
        <v>198</v>
      </c>
      <c r="C2210" s="136" t="s">
        <v>6301</v>
      </c>
      <c r="D2210" s="131" t="s">
        <v>6302</v>
      </c>
      <c r="E2210" s="175" t="s">
        <v>56</v>
      </c>
      <c r="F2210" s="153" t="s">
        <v>57</v>
      </c>
      <c r="G2210" s="131" t="s">
        <v>6303</v>
      </c>
      <c r="H2210" s="175" t="s">
        <v>3615</v>
      </c>
      <c r="I2210" s="183" t="s">
        <v>6304</v>
      </c>
      <c r="J2210" s="173">
        <v>1</v>
      </c>
      <c r="L2210" s="339">
        <v>1</v>
      </c>
      <c r="M2210" s="183">
        <v>1794</v>
      </c>
      <c r="N2210" s="153">
        <v>2016</v>
      </c>
      <c r="P2210" s="163"/>
      <c r="R2210" s="153">
        <v>2010</v>
      </c>
      <c r="S2210" s="183" t="s">
        <v>288</v>
      </c>
      <c r="T2210" s="184"/>
      <c r="U2210" s="189"/>
      <c r="V2210" s="125"/>
      <c r="W2210" s="255" t="s">
        <v>70</v>
      </c>
      <c r="X2210" s="216"/>
      <c r="Y2210" s="216"/>
      <c r="Z2210" s="129"/>
      <c r="AJ2210" s="189"/>
      <c r="AK2210" s="173"/>
      <c r="AL2210" s="317"/>
      <c r="AQ2210" s="131"/>
      <c r="AU2210" s="317"/>
      <c r="AV2210" s="390"/>
      <c r="AW2210" s="153">
        <f t="shared" ca="1" si="40"/>
        <v>10</v>
      </c>
    </row>
    <row r="2211" spans="1:49" ht="45" customHeight="1" x14ac:dyDescent="0.2">
      <c r="A2211" s="245"/>
      <c r="B2211" s="183" t="s">
        <v>55</v>
      </c>
      <c r="C2211" s="136" t="s">
        <v>6248</v>
      </c>
      <c r="D2211" s="131" t="s">
        <v>6305</v>
      </c>
      <c r="E2211" s="175" t="s">
        <v>56</v>
      </c>
      <c r="F2211" s="153" t="s">
        <v>559</v>
      </c>
      <c r="G2211" s="131" t="s">
        <v>3903</v>
      </c>
      <c r="H2211" s="175" t="s">
        <v>96</v>
      </c>
      <c r="I2211" s="183" t="s">
        <v>6306</v>
      </c>
      <c r="J2211" s="173">
        <v>1</v>
      </c>
      <c r="L2211" s="339">
        <v>1</v>
      </c>
      <c r="M2211" s="183">
        <v>1795</v>
      </c>
      <c r="N2211" s="153">
        <v>2016</v>
      </c>
      <c r="P2211" s="163"/>
      <c r="R2211" s="153">
        <v>2010</v>
      </c>
      <c r="S2211" s="183" t="s">
        <v>243</v>
      </c>
      <c r="T2211" s="184"/>
      <c r="U2211" s="189"/>
      <c r="V2211" s="125"/>
      <c r="W2211" s="352" t="s">
        <v>70</v>
      </c>
      <c r="X2211" s="216"/>
      <c r="Y2211" s="216"/>
      <c r="Z2211" s="129"/>
      <c r="AJ2211" s="216">
        <v>42571</v>
      </c>
      <c r="AK2211" s="173">
        <v>2010</v>
      </c>
      <c r="AQ2211" s="131"/>
      <c r="AU2211" s="317"/>
      <c r="AV2211" s="390"/>
      <c r="AW2211" s="153">
        <f t="shared" ca="1" si="40"/>
        <v>10</v>
      </c>
    </row>
    <row r="2212" spans="1:49" ht="45" customHeight="1" x14ac:dyDescent="0.2">
      <c r="A2212" s="245"/>
      <c r="B2212" s="183" t="s">
        <v>198</v>
      </c>
      <c r="C2212" s="136" t="s">
        <v>6307</v>
      </c>
      <c r="D2212" s="131" t="s">
        <v>6308</v>
      </c>
      <c r="E2212" s="175" t="s">
        <v>91</v>
      </c>
      <c r="F2212" s="153" t="s">
        <v>92</v>
      </c>
      <c r="G2212" s="131" t="s">
        <v>837</v>
      </c>
      <c r="H2212" s="175" t="s">
        <v>96</v>
      </c>
      <c r="I2212" s="183" t="s">
        <v>6309</v>
      </c>
      <c r="J2212" s="173">
        <v>1</v>
      </c>
      <c r="L2212" s="339">
        <v>1</v>
      </c>
      <c r="M2212" s="183">
        <v>1796</v>
      </c>
      <c r="N2212" s="153">
        <v>2016</v>
      </c>
      <c r="P2212" s="163"/>
      <c r="R2212" s="153">
        <v>2010</v>
      </c>
      <c r="S2212" s="183" t="s">
        <v>288</v>
      </c>
      <c r="T2212" s="184"/>
      <c r="U2212" s="189"/>
      <c r="V2212" s="125"/>
      <c r="W2212" s="352" t="s">
        <v>914</v>
      </c>
      <c r="X2212" s="216"/>
      <c r="Y2212" s="216"/>
      <c r="Z2212" s="129"/>
      <c r="AJ2212" s="189"/>
      <c r="AK2212" s="173"/>
      <c r="AQ2212" s="131"/>
      <c r="AU2212" s="317"/>
      <c r="AV2212" s="390"/>
      <c r="AW2212" s="153">
        <f t="shared" ca="1" si="40"/>
        <v>10</v>
      </c>
    </row>
    <row r="2213" spans="1:49" ht="45" customHeight="1" x14ac:dyDescent="0.2">
      <c r="A2213" s="245"/>
      <c r="B2213" s="183" t="s">
        <v>198</v>
      </c>
      <c r="C2213" s="136" t="s">
        <v>6310</v>
      </c>
      <c r="D2213" s="166" t="s">
        <v>6311</v>
      </c>
      <c r="E2213" s="175" t="s">
        <v>1055</v>
      </c>
      <c r="F2213" s="153" t="s">
        <v>2103</v>
      </c>
      <c r="G2213" s="131" t="s">
        <v>2104</v>
      </c>
      <c r="H2213" s="175" t="s">
        <v>65</v>
      </c>
      <c r="I2213" s="183" t="s">
        <v>6312</v>
      </c>
      <c r="J2213" s="173">
        <v>1</v>
      </c>
      <c r="L2213" s="339">
        <v>1</v>
      </c>
      <c r="M2213" s="183">
        <v>1797</v>
      </c>
      <c r="N2213" s="153">
        <v>2016</v>
      </c>
      <c r="P2213" s="163"/>
      <c r="R2213" s="153">
        <v>2010</v>
      </c>
      <c r="S2213" s="183" t="s">
        <v>288</v>
      </c>
      <c r="T2213" s="184"/>
      <c r="U2213" s="189"/>
      <c r="V2213" s="125"/>
      <c r="W2213" s="255" t="s">
        <v>70</v>
      </c>
      <c r="X2213" s="216"/>
      <c r="Y2213" s="216"/>
      <c r="Z2213" s="129"/>
      <c r="AJ2213" s="189"/>
      <c r="AK2213" s="173"/>
      <c r="AL2213" s="317"/>
      <c r="AQ2213" s="131"/>
      <c r="AU2213" s="317"/>
      <c r="AV2213" s="390"/>
      <c r="AW2213" s="153">
        <f t="shared" ca="1" si="40"/>
        <v>10</v>
      </c>
    </row>
    <row r="2214" spans="1:49" ht="45" customHeight="1" x14ac:dyDescent="0.2">
      <c r="A2214" s="245"/>
      <c r="B2214" s="183" t="s">
        <v>55</v>
      </c>
      <c r="C2214" s="136" t="s">
        <v>6313</v>
      </c>
      <c r="D2214" s="131" t="s">
        <v>6314</v>
      </c>
      <c r="E2214" s="175" t="s">
        <v>1055</v>
      </c>
      <c r="F2214" s="153" t="s">
        <v>2103</v>
      </c>
      <c r="G2214" s="131" t="s">
        <v>2104</v>
      </c>
      <c r="H2214" s="175" t="s">
        <v>65</v>
      </c>
      <c r="I2214" s="183" t="s">
        <v>6315</v>
      </c>
      <c r="J2214" s="173">
        <v>1</v>
      </c>
      <c r="L2214" s="339">
        <v>1</v>
      </c>
      <c r="M2214" s="183">
        <v>1798</v>
      </c>
      <c r="N2214" s="153">
        <v>2016</v>
      </c>
      <c r="P2214" s="163"/>
      <c r="R2214" s="153">
        <v>2010</v>
      </c>
      <c r="S2214" s="183" t="s">
        <v>243</v>
      </c>
      <c r="T2214" s="184"/>
      <c r="U2214" s="189"/>
      <c r="V2214" s="125"/>
      <c r="W2214" s="352" t="s">
        <v>70</v>
      </c>
      <c r="X2214" s="216"/>
      <c r="Y2214" s="216"/>
      <c r="Z2214" s="129"/>
      <c r="AJ2214" s="216">
        <v>43696</v>
      </c>
      <c r="AK2214" s="173">
        <v>2010</v>
      </c>
      <c r="AL2214" s="317"/>
      <c r="AQ2214" s="131"/>
      <c r="AU2214" s="317"/>
      <c r="AV2214" s="390"/>
      <c r="AW2214" s="153">
        <f t="shared" ca="1" si="40"/>
        <v>10</v>
      </c>
    </row>
    <row r="2215" spans="1:49" ht="45" customHeight="1" x14ac:dyDescent="0.2">
      <c r="A2215" s="245">
        <v>42604</v>
      </c>
      <c r="B2215" s="183" t="s">
        <v>55</v>
      </c>
      <c r="C2215" s="136" t="s">
        <v>6316</v>
      </c>
      <c r="D2215" s="131" t="s">
        <v>6317</v>
      </c>
      <c r="E2215" s="175" t="s">
        <v>688</v>
      </c>
      <c r="F2215" s="153" t="s">
        <v>2430</v>
      </c>
      <c r="G2215" s="131" t="s">
        <v>6318</v>
      </c>
      <c r="H2215" s="175" t="s">
        <v>76</v>
      </c>
      <c r="I2215" s="183" t="s">
        <v>6319</v>
      </c>
      <c r="J2215" s="173">
        <v>1</v>
      </c>
      <c r="L2215" s="339">
        <v>1</v>
      </c>
      <c r="M2215" s="183">
        <v>1799</v>
      </c>
      <c r="N2215" s="153">
        <v>2016</v>
      </c>
      <c r="P2215" s="163"/>
      <c r="R2215" s="153">
        <v>2010</v>
      </c>
      <c r="S2215" s="183" t="s">
        <v>243</v>
      </c>
      <c r="T2215" s="184" t="s">
        <v>1116</v>
      </c>
      <c r="V2215" s="125"/>
      <c r="W2215" s="406" t="s">
        <v>6320</v>
      </c>
      <c r="X2215" s="216"/>
      <c r="Y2215" s="216"/>
      <c r="Z2215" s="129"/>
      <c r="AJ2215" s="216">
        <v>44855</v>
      </c>
      <c r="AK2215" s="173">
        <v>2020</v>
      </c>
      <c r="AL2215" s="317"/>
      <c r="AQ2215" s="131"/>
      <c r="AU2215" s="317"/>
      <c r="AV2215" s="390"/>
      <c r="AW2215" s="153">
        <f t="shared" ca="1" si="40"/>
        <v>10</v>
      </c>
    </row>
    <row r="2216" spans="1:49" ht="45" customHeight="1" x14ac:dyDescent="0.2">
      <c r="A2216" s="245">
        <v>42601</v>
      </c>
      <c r="B2216" s="183" t="s">
        <v>2051</v>
      </c>
      <c r="C2216" s="136" t="s">
        <v>8090</v>
      </c>
      <c r="D2216" s="131" t="s">
        <v>6321</v>
      </c>
      <c r="E2216" s="175" t="s">
        <v>56</v>
      </c>
      <c r="F2216" s="153" t="s">
        <v>57</v>
      </c>
      <c r="G2216" s="131" t="s">
        <v>3748</v>
      </c>
      <c r="H2216" s="175" t="s">
        <v>96</v>
      </c>
      <c r="I2216" s="183" t="s">
        <v>6322</v>
      </c>
      <c r="J2216" s="173">
        <v>1</v>
      </c>
      <c r="K2216" s="133" t="s">
        <v>1717</v>
      </c>
      <c r="L2216" s="339">
        <v>1</v>
      </c>
      <c r="M2216" s="183">
        <v>1800</v>
      </c>
      <c r="N2216" s="153">
        <v>2016</v>
      </c>
      <c r="P2216" s="163"/>
      <c r="R2216" s="153">
        <v>2010</v>
      </c>
      <c r="S2216" s="183" t="s">
        <v>5547</v>
      </c>
      <c r="T2216" s="184" t="s">
        <v>1116</v>
      </c>
      <c r="U2216" s="189"/>
      <c r="V2216" s="422">
        <v>42146</v>
      </c>
      <c r="W2216" s="352" t="s">
        <v>6323</v>
      </c>
      <c r="X2216" s="216"/>
      <c r="Y2216" s="216"/>
      <c r="Z2216" s="129"/>
      <c r="AJ2216" s="189"/>
      <c r="AK2216" s="173"/>
      <c r="AL2216" s="317" t="s">
        <v>6324</v>
      </c>
      <c r="AQ2216" s="131"/>
      <c r="AU2216" s="317"/>
      <c r="AV2216" s="390"/>
      <c r="AW2216" s="153">
        <f t="shared" ca="1" si="40"/>
        <v>10</v>
      </c>
    </row>
    <row r="2217" spans="1:49" ht="45" customHeight="1" x14ac:dyDescent="0.2">
      <c r="A2217" s="245">
        <v>42611</v>
      </c>
      <c r="B2217" s="183" t="s">
        <v>55</v>
      </c>
      <c r="C2217" s="136" t="s">
        <v>6325</v>
      </c>
      <c r="D2217" s="131" t="s">
        <v>6326</v>
      </c>
      <c r="E2217" s="175" t="s">
        <v>688</v>
      </c>
      <c r="F2217" s="153" t="s">
        <v>3607</v>
      </c>
      <c r="G2217" s="131" t="s">
        <v>6327</v>
      </c>
      <c r="H2217" s="175" t="s">
        <v>292</v>
      </c>
      <c r="I2217" s="183" t="s">
        <v>6328</v>
      </c>
      <c r="J2217" s="173">
        <v>1</v>
      </c>
      <c r="L2217" s="339">
        <v>1</v>
      </c>
      <c r="M2217" s="183">
        <v>1801</v>
      </c>
      <c r="N2217" s="153">
        <v>2016</v>
      </c>
      <c r="P2217" s="163"/>
      <c r="R2217" s="153">
        <v>2010</v>
      </c>
      <c r="S2217" s="183" t="s">
        <v>243</v>
      </c>
      <c r="T2217" s="184"/>
      <c r="U2217" s="216">
        <v>45027</v>
      </c>
      <c r="V2217" s="125"/>
      <c r="W2217" s="352" t="s">
        <v>70</v>
      </c>
      <c r="X2217" s="216" t="s">
        <v>64</v>
      </c>
      <c r="Y2217" s="216" t="s">
        <v>292</v>
      </c>
      <c r="Z2217" s="129"/>
      <c r="AI2217" s="173"/>
      <c r="AJ2217" s="216">
        <v>45027</v>
      </c>
      <c r="AK2217" s="173">
        <v>2020</v>
      </c>
      <c r="AL2217" s="317" t="s">
        <v>7691</v>
      </c>
      <c r="AQ2217" s="131"/>
      <c r="AT2217" s="153">
        <v>2011</v>
      </c>
      <c r="AU2217" s="317" t="s">
        <v>6329</v>
      </c>
      <c r="AV2217" s="390"/>
      <c r="AW2217" s="153">
        <f t="shared" ca="1" si="40"/>
        <v>10</v>
      </c>
    </row>
    <row r="2218" spans="1:49" ht="45" customHeight="1" outlineLevel="1" collapsed="1" x14ac:dyDescent="0.2">
      <c r="A2218" s="245">
        <v>42621</v>
      </c>
      <c r="B2218" s="183" t="s">
        <v>55</v>
      </c>
      <c r="C2218" s="136" t="s">
        <v>6330</v>
      </c>
      <c r="D2218" s="131" t="s">
        <v>6331</v>
      </c>
      <c r="E2218" s="175" t="s">
        <v>91</v>
      </c>
      <c r="F2218" s="153" t="s">
        <v>92</v>
      </c>
      <c r="G2218" s="131" t="s">
        <v>93</v>
      </c>
      <c r="H2218" s="175" t="s">
        <v>65</v>
      </c>
      <c r="I2218" s="183" t="s">
        <v>6332</v>
      </c>
      <c r="J2218" s="173">
        <v>1</v>
      </c>
      <c r="L2218" s="339">
        <v>1</v>
      </c>
      <c r="M2218" s="183">
        <v>1802</v>
      </c>
      <c r="N2218" s="153">
        <v>2016</v>
      </c>
      <c r="P2218" s="163"/>
      <c r="R2218" s="153">
        <v>2010</v>
      </c>
      <c r="S2218" s="183" t="s">
        <v>243</v>
      </c>
      <c r="T2218" s="184" t="s">
        <v>982</v>
      </c>
      <c r="U2218" s="189"/>
      <c r="W2218" s="352" t="s">
        <v>70</v>
      </c>
      <c r="X2218" s="216"/>
      <c r="Y2218" s="216"/>
      <c r="Z2218" s="129"/>
      <c r="AI2218" s="173"/>
      <c r="AJ2218" s="216">
        <v>45847</v>
      </c>
      <c r="AK2218" s="173">
        <v>2020</v>
      </c>
      <c r="AL2218" s="317" t="s">
        <v>7682</v>
      </c>
      <c r="AQ2218" s="131"/>
      <c r="AV2218" s="390"/>
      <c r="AW2218" s="153">
        <f t="shared" ca="1" si="40"/>
        <v>10</v>
      </c>
    </row>
    <row r="2219" spans="1:49" ht="45" customHeight="1" outlineLevel="1" x14ac:dyDescent="0.2">
      <c r="A2219" s="245">
        <v>42703</v>
      </c>
      <c r="B2219" s="183" t="s">
        <v>198</v>
      </c>
      <c r="C2219" s="136" t="s">
        <v>6333</v>
      </c>
      <c r="D2219" s="166" t="s">
        <v>6334</v>
      </c>
      <c r="E2219" s="175" t="s">
        <v>91</v>
      </c>
      <c r="F2219" s="153" t="s">
        <v>92</v>
      </c>
      <c r="G2219" s="131" t="s">
        <v>93</v>
      </c>
      <c r="H2219" s="175" t="s">
        <v>76</v>
      </c>
      <c r="I2219" s="183" t="s">
        <v>6335</v>
      </c>
      <c r="J2219" s="173">
        <v>1</v>
      </c>
      <c r="L2219" s="339">
        <v>1</v>
      </c>
      <c r="M2219" s="183">
        <v>1805</v>
      </c>
      <c r="N2219" s="153">
        <v>2016</v>
      </c>
      <c r="O2219" s="216">
        <v>36269</v>
      </c>
      <c r="P2219" s="163" t="s">
        <v>6336</v>
      </c>
      <c r="Q2219" s="216">
        <v>42697</v>
      </c>
      <c r="R2219" s="153">
        <v>2010</v>
      </c>
      <c r="S2219" s="183" t="s">
        <v>288</v>
      </c>
      <c r="T2219" s="184" t="s">
        <v>982</v>
      </c>
      <c r="U2219" s="189"/>
      <c r="V2219" s="125"/>
      <c r="W2219" s="255" t="s">
        <v>70</v>
      </c>
      <c r="X2219" s="216" t="s">
        <v>64</v>
      </c>
      <c r="Y2219" s="216" t="s">
        <v>76</v>
      </c>
      <c r="Z2219" s="129" t="s">
        <v>4344</v>
      </c>
      <c r="AI2219" s="173"/>
      <c r="AJ2219" s="189"/>
      <c r="AK2219" s="173"/>
      <c r="AL2219" s="317"/>
      <c r="AQ2219" s="131"/>
      <c r="AV2219" s="390"/>
      <c r="AW2219" s="153">
        <f t="shared" ca="1" si="40"/>
        <v>10</v>
      </c>
    </row>
    <row r="2220" spans="1:49" ht="45" customHeight="1" outlineLevel="1" x14ac:dyDescent="0.2">
      <c r="A2220" s="245"/>
      <c r="B2220" s="183" t="s">
        <v>55</v>
      </c>
      <c r="D2220" s="131" t="s">
        <v>6337</v>
      </c>
      <c r="E2220" s="175" t="s">
        <v>91</v>
      </c>
      <c r="F2220" s="153" t="s">
        <v>916</v>
      </c>
      <c r="G2220" s="131" t="s">
        <v>6338</v>
      </c>
      <c r="H2220" s="175" t="s">
        <v>65</v>
      </c>
      <c r="I2220" s="183" t="s">
        <v>6339</v>
      </c>
      <c r="J2220" s="173">
        <v>1</v>
      </c>
      <c r="L2220" s="339">
        <v>1</v>
      </c>
      <c r="M2220" s="183">
        <v>1806</v>
      </c>
      <c r="N2220" s="153">
        <v>2016</v>
      </c>
      <c r="O2220" s="216">
        <v>40095</v>
      </c>
      <c r="P2220" s="163" t="s">
        <v>6340</v>
      </c>
      <c r="Q2220" s="216">
        <v>42697</v>
      </c>
      <c r="R2220" s="153">
        <v>2010</v>
      </c>
      <c r="S2220" s="183" t="s">
        <v>243</v>
      </c>
      <c r="T2220" s="184" t="s">
        <v>1116</v>
      </c>
      <c r="U2220" s="189">
        <v>44056</v>
      </c>
      <c r="V2220" s="125"/>
      <c r="W2220" s="352" t="s">
        <v>70</v>
      </c>
      <c r="X2220" s="216"/>
      <c r="Y2220" s="216"/>
      <c r="Z2220" s="129"/>
      <c r="AL2220" s="317"/>
      <c r="AQ2220" s="131"/>
      <c r="AU2220" s="317"/>
      <c r="AV2220" s="390"/>
      <c r="AW2220" s="153">
        <f t="shared" ca="1" si="40"/>
        <v>10</v>
      </c>
    </row>
    <row r="2221" spans="1:49" ht="45" customHeight="1" x14ac:dyDescent="0.2">
      <c r="A2221" s="245"/>
      <c r="B2221" s="183" t="s">
        <v>55</v>
      </c>
      <c r="C2221" s="136" t="s">
        <v>6341</v>
      </c>
      <c r="D2221" s="131" t="s">
        <v>6342</v>
      </c>
      <c r="E2221" s="175" t="s">
        <v>91</v>
      </c>
      <c r="F2221" s="153" t="s">
        <v>916</v>
      </c>
      <c r="G2221" s="131" t="s">
        <v>6338</v>
      </c>
      <c r="H2221" s="175" t="s">
        <v>65</v>
      </c>
      <c r="I2221" s="183" t="s">
        <v>6343</v>
      </c>
      <c r="J2221" s="173">
        <v>1</v>
      </c>
      <c r="L2221" s="339">
        <v>1</v>
      </c>
      <c r="M2221" s="183">
        <v>1807</v>
      </c>
      <c r="N2221" s="153">
        <v>2016</v>
      </c>
      <c r="O2221" s="216">
        <v>39847</v>
      </c>
      <c r="P2221" s="163" t="s">
        <v>6340</v>
      </c>
      <c r="Q2221" s="216">
        <v>42697</v>
      </c>
      <c r="R2221" s="153">
        <v>2010</v>
      </c>
      <c r="S2221" s="183" t="s">
        <v>243</v>
      </c>
      <c r="T2221" s="184" t="s">
        <v>1116</v>
      </c>
      <c r="U2221" s="189">
        <v>44168</v>
      </c>
      <c r="V2221" s="125"/>
      <c r="W2221" s="352" t="s">
        <v>70</v>
      </c>
      <c r="X2221" s="216"/>
      <c r="Y2221" s="216"/>
      <c r="Z2221" s="129"/>
      <c r="AL2221" s="317"/>
      <c r="AQ2221" s="131"/>
      <c r="AU2221" s="317"/>
      <c r="AV2221" s="390"/>
      <c r="AW2221" s="153">
        <f t="shared" ca="1" si="40"/>
        <v>10</v>
      </c>
    </row>
    <row r="2222" spans="1:49" ht="45" customHeight="1" outlineLevel="1" collapsed="1" x14ac:dyDescent="0.2">
      <c r="A2222" s="245"/>
      <c r="B2222" s="183" t="s">
        <v>55</v>
      </c>
      <c r="C2222" s="136" t="s">
        <v>6344</v>
      </c>
      <c r="D2222" s="131" t="s">
        <v>5795</v>
      </c>
      <c r="E2222" s="175" t="s">
        <v>56</v>
      </c>
      <c r="F2222" s="153" t="s">
        <v>559</v>
      </c>
      <c r="G2222" s="131" t="s">
        <v>560</v>
      </c>
      <c r="H2222" s="175" t="s">
        <v>379</v>
      </c>
      <c r="I2222" s="183" t="s">
        <v>6345</v>
      </c>
      <c r="J2222" s="173">
        <v>1</v>
      </c>
      <c r="L2222" s="339">
        <v>1</v>
      </c>
      <c r="M2222" s="183">
        <v>1808</v>
      </c>
      <c r="N2222" s="153">
        <v>2016</v>
      </c>
      <c r="O2222" s="216">
        <v>40688</v>
      </c>
      <c r="P2222" s="163" t="s">
        <v>6346</v>
      </c>
      <c r="Q2222" s="216">
        <v>42697</v>
      </c>
      <c r="R2222" s="153">
        <v>2010</v>
      </c>
      <c r="S2222" s="183" t="s">
        <v>243</v>
      </c>
      <c r="T2222" s="184"/>
      <c r="U2222" s="189"/>
      <c r="V2222" s="125"/>
      <c r="W2222" s="352" t="s">
        <v>70</v>
      </c>
      <c r="X2222" s="216" t="s">
        <v>99</v>
      </c>
      <c r="Y2222" s="216" t="s">
        <v>382</v>
      </c>
      <c r="Z2222" s="129"/>
      <c r="AL2222" s="317"/>
      <c r="AQ2222" s="131"/>
      <c r="AU2222" s="317"/>
      <c r="AV2222" s="390"/>
      <c r="AW2222" s="153">
        <f t="shared" ca="1" si="40"/>
        <v>10</v>
      </c>
    </row>
    <row r="2223" spans="1:49" ht="45" customHeight="1" outlineLevel="1" x14ac:dyDescent="0.2">
      <c r="A2223" s="245">
        <v>42920</v>
      </c>
      <c r="B2223" s="183" t="s">
        <v>55</v>
      </c>
      <c r="C2223" s="136" t="s">
        <v>5851</v>
      </c>
      <c r="D2223" s="131" t="s">
        <v>6347</v>
      </c>
      <c r="E2223" s="175" t="s">
        <v>91</v>
      </c>
      <c r="F2223" s="153" t="s">
        <v>916</v>
      </c>
      <c r="G2223" s="131" t="s">
        <v>917</v>
      </c>
      <c r="H2223" s="175" t="s">
        <v>76</v>
      </c>
      <c r="I2223" s="183" t="s">
        <v>6348</v>
      </c>
      <c r="J2223" s="173">
        <v>1</v>
      </c>
      <c r="K2223" s="326"/>
      <c r="L2223" s="339">
        <v>1</v>
      </c>
      <c r="M2223" s="183">
        <v>1809</v>
      </c>
      <c r="N2223" s="153">
        <v>2016</v>
      </c>
      <c r="O2223" s="216">
        <v>40720</v>
      </c>
      <c r="P2223" s="163" t="s">
        <v>6340</v>
      </c>
      <c r="Q2223" s="216">
        <v>42697</v>
      </c>
      <c r="R2223" s="153">
        <v>2010</v>
      </c>
      <c r="S2223" s="183" t="s">
        <v>243</v>
      </c>
      <c r="T2223" s="184" t="s">
        <v>1116</v>
      </c>
      <c r="V2223" s="125"/>
      <c r="W2223" s="352" t="s">
        <v>70</v>
      </c>
      <c r="X2223" s="216" t="s">
        <v>64</v>
      </c>
      <c r="Y2223" s="216" t="s">
        <v>76</v>
      </c>
      <c r="Z2223" s="129" t="s">
        <v>4698</v>
      </c>
      <c r="AA2223" s="214"/>
      <c r="AB2223" s="215"/>
      <c r="AC2223" s="215"/>
      <c r="AD2223" s="216"/>
      <c r="AI2223" s="173"/>
      <c r="AJ2223" s="216">
        <v>44417</v>
      </c>
      <c r="AK2223" s="173">
        <v>2020</v>
      </c>
      <c r="AL2223" s="317"/>
      <c r="AQ2223" s="131"/>
      <c r="AU2223" s="317"/>
      <c r="AV2223" s="390"/>
      <c r="AW2223" s="153">
        <f t="shared" ca="1" si="40"/>
        <v>10</v>
      </c>
    </row>
    <row r="2224" spans="1:49" ht="45" customHeight="1" outlineLevel="1" x14ac:dyDescent="0.2">
      <c r="A2224" s="245">
        <v>43168</v>
      </c>
      <c r="B2224" s="183" t="s">
        <v>55</v>
      </c>
      <c r="C2224" s="136" t="s">
        <v>4233</v>
      </c>
      <c r="D2224" s="131" t="s">
        <v>6349</v>
      </c>
      <c r="E2224" s="175" t="s">
        <v>91</v>
      </c>
      <c r="F2224" s="153" t="s">
        <v>916</v>
      </c>
      <c r="G2224" s="131" t="s">
        <v>917</v>
      </c>
      <c r="H2224" s="175" t="s">
        <v>379</v>
      </c>
      <c r="I2224" s="183" t="s">
        <v>6350</v>
      </c>
      <c r="J2224" s="173">
        <v>1</v>
      </c>
      <c r="K2224" s="326"/>
      <c r="L2224" s="339">
        <v>1</v>
      </c>
      <c r="M2224" s="183">
        <v>1810</v>
      </c>
      <c r="N2224" s="153">
        <v>2016</v>
      </c>
      <c r="P2224" s="163"/>
      <c r="R2224" s="153">
        <v>2010</v>
      </c>
      <c r="S2224" s="183" t="s">
        <v>243</v>
      </c>
      <c r="T2224" s="184" t="s">
        <v>1116</v>
      </c>
      <c r="V2224" s="125"/>
      <c r="W2224" s="352" t="s">
        <v>70</v>
      </c>
      <c r="X2224" s="216" t="s">
        <v>99</v>
      </c>
      <c r="Y2224" s="216" t="s">
        <v>382</v>
      </c>
      <c r="Z2224" s="129" t="s">
        <v>6351</v>
      </c>
      <c r="AA2224" s="214"/>
      <c r="AB2224" s="215"/>
      <c r="AC2224" s="215"/>
      <c r="AD2224" s="216"/>
      <c r="AI2224" s="173"/>
      <c r="AJ2224" s="216">
        <v>44460</v>
      </c>
      <c r="AK2224" s="173">
        <v>2020</v>
      </c>
      <c r="AL2224" s="317"/>
      <c r="AQ2224" s="131"/>
      <c r="AU2224" s="317"/>
      <c r="AV2224" s="390"/>
      <c r="AW2224" s="153">
        <f t="shared" ca="1" si="40"/>
        <v>10</v>
      </c>
    </row>
    <row r="2225" spans="1:49" ht="45" customHeight="1" outlineLevel="1" x14ac:dyDescent="0.2">
      <c r="A2225" s="245"/>
      <c r="B2225" s="183" t="s">
        <v>55</v>
      </c>
      <c r="C2225" s="136" t="s">
        <v>4925</v>
      </c>
      <c r="D2225" s="131" t="s">
        <v>6352</v>
      </c>
      <c r="E2225" s="175" t="s">
        <v>91</v>
      </c>
      <c r="F2225" s="153" t="s">
        <v>187</v>
      </c>
      <c r="G2225" s="131" t="s">
        <v>1816</v>
      </c>
      <c r="H2225" s="175" t="s">
        <v>65</v>
      </c>
      <c r="I2225" s="183" t="s">
        <v>6353</v>
      </c>
      <c r="J2225" s="173">
        <v>1</v>
      </c>
      <c r="K2225" s="326"/>
      <c r="L2225" s="339">
        <v>1</v>
      </c>
      <c r="M2225" s="183">
        <v>1811</v>
      </c>
      <c r="N2225" s="153">
        <v>2016</v>
      </c>
      <c r="P2225" s="163"/>
      <c r="R2225" s="153">
        <v>2010</v>
      </c>
      <c r="S2225" s="183" t="s">
        <v>243</v>
      </c>
      <c r="T2225" s="184"/>
      <c r="U2225" s="216">
        <v>44025</v>
      </c>
      <c r="V2225" s="125"/>
      <c r="W2225" s="352" t="s">
        <v>70</v>
      </c>
      <c r="X2225" s="216" t="s">
        <v>64</v>
      </c>
      <c r="Y2225" s="216" t="s">
        <v>65</v>
      </c>
      <c r="Z2225" s="129"/>
      <c r="AA2225" s="214"/>
      <c r="AB2225" s="215"/>
      <c r="AC2225" s="215"/>
      <c r="AD2225" s="216"/>
      <c r="AI2225" s="173"/>
      <c r="AJ2225" s="216">
        <v>44025</v>
      </c>
      <c r="AK2225" s="173">
        <v>2020</v>
      </c>
      <c r="AL2225" s="317"/>
      <c r="AQ2225" s="131"/>
      <c r="AU2225" s="317"/>
      <c r="AV2225" s="390"/>
      <c r="AW2225" s="153">
        <f t="shared" ca="1" si="40"/>
        <v>10</v>
      </c>
    </row>
    <row r="2226" spans="1:49" ht="45" customHeight="1" outlineLevel="1" x14ac:dyDescent="0.2">
      <c r="A2226" s="245"/>
      <c r="B2226" s="183" t="s">
        <v>55</v>
      </c>
      <c r="C2226" s="136" t="s">
        <v>6354</v>
      </c>
      <c r="D2226" s="131" t="s">
        <v>6355</v>
      </c>
      <c r="E2226" s="175" t="s">
        <v>71</v>
      </c>
      <c r="F2226" s="153" t="s">
        <v>180</v>
      </c>
      <c r="G2226" s="131" t="s">
        <v>6356</v>
      </c>
      <c r="H2226" s="175" t="s">
        <v>487</v>
      </c>
      <c r="I2226" s="183" t="s">
        <v>6357</v>
      </c>
      <c r="J2226" s="173">
        <v>1</v>
      </c>
      <c r="K2226" s="326"/>
      <c r="L2226" s="339">
        <v>1</v>
      </c>
      <c r="M2226" s="183">
        <v>1812</v>
      </c>
      <c r="N2226" s="153">
        <v>2016</v>
      </c>
      <c r="O2226" s="216">
        <v>42711</v>
      </c>
      <c r="P2226" s="163"/>
      <c r="R2226" s="153">
        <v>2010</v>
      </c>
      <c r="S2226" s="183" t="s">
        <v>243</v>
      </c>
      <c r="T2226" s="184"/>
      <c r="U2226" s="189"/>
      <c r="V2226" s="125"/>
      <c r="W2226" s="352" t="s">
        <v>6358</v>
      </c>
      <c r="X2226" s="216"/>
      <c r="Y2226" s="216"/>
      <c r="Z2226" s="129"/>
      <c r="AA2226" s="214"/>
      <c r="AB2226" s="215"/>
      <c r="AC2226" s="215"/>
      <c r="AD2226" s="216"/>
      <c r="AI2226" s="173"/>
      <c r="AK2226" s="173"/>
      <c r="AL2226" s="317"/>
      <c r="AQ2226" s="131"/>
      <c r="AU2226" s="317"/>
      <c r="AV2226" s="390"/>
      <c r="AW2226" s="153">
        <f t="shared" ca="1" si="40"/>
        <v>10</v>
      </c>
    </row>
    <row r="2227" spans="1:49" ht="45" customHeight="1" outlineLevel="1" x14ac:dyDescent="0.2">
      <c r="A2227" s="245"/>
      <c r="B2227" s="183" t="s">
        <v>55</v>
      </c>
      <c r="C2227" s="136" t="s">
        <v>6359</v>
      </c>
      <c r="D2227" s="131" t="s">
        <v>6360</v>
      </c>
      <c r="E2227" s="175" t="s">
        <v>1055</v>
      </c>
      <c r="F2227" s="153" t="s">
        <v>2044</v>
      </c>
      <c r="G2227" s="131" t="s">
        <v>6361</v>
      </c>
      <c r="H2227" s="175" t="s">
        <v>292</v>
      </c>
      <c r="I2227" s="183" t="s">
        <v>6362</v>
      </c>
      <c r="J2227" s="173">
        <v>1</v>
      </c>
      <c r="K2227" s="326"/>
      <c r="L2227" s="339">
        <v>1</v>
      </c>
      <c r="M2227" s="183">
        <v>1813</v>
      </c>
      <c r="N2227" s="153">
        <v>2016</v>
      </c>
      <c r="P2227" s="163"/>
      <c r="R2227" s="153">
        <v>2010</v>
      </c>
      <c r="S2227" s="183" t="s">
        <v>243</v>
      </c>
      <c r="T2227" s="184"/>
      <c r="V2227" s="125"/>
      <c r="W2227" s="352" t="s">
        <v>70</v>
      </c>
      <c r="X2227" s="216" t="s">
        <v>64</v>
      </c>
      <c r="Y2227" s="216" t="s">
        <v>292</v>
      </c>
      <c r="Z2227" s="129"/>
      <c r="AA2227" s="214"/>
      <c r="AB2227" s="215"/>
      <c r="AC2227" s="215"/>
      <c r="AD2227" s="216"/>
      <c r="AI2227" s="173"/>
      <c r="AJ2227" s="216">
        <v>44788</v>
      </c>
      <c r="AK2227" s="173">
        <v>2020</v>
      </c>
      <c r="AL2227" s="317"/>
      <c r="AQ2227" s="131"/>
      <c r="AU2227" s="317"/>
      <c r="AV2227" s="390"/>
      <c r="AW2227" s="153">
        <f t="shared" ca="1" si="40"/>
        <v>10</v>
      </c>
    </row>
    <row r="2228" spans="1:49" ht="45" customHeight="1" x14ac:dyDescent="0.2">
      <c r="A2228" s="245">
        <v>43014</v>
      </c>
      <c r="B2228" s="183" t="s">
        <v>55</v>
      </c>
      <c r="C2228" s="136" t="s">
        <v>6363</v>
      </c>
      <c r="D2228" s="131" t="s">
        <v>6364</v>
      </c>
      <c r="E2228" s="175" t="s">
        <v>91</v>
      </c>
      <c r="F2228" s="153" t="s">
        <v>916</v>
      </c>
      <c r="G2228" s="131" t="s">
        <v>1021</v>
      </c>
      <c r="H2228" s="175" t="s">
        <v>503</v>
      </c>
      <c r="I2228" s="183" t="s">
        <v>6365</v>
      </c>
      <c r="J2228" s="173">
        <v>1</v>
      </c>
      <c r="K2228" s="326"/>
      <c r="L2228" s="339">
        <v>1</v>
      </c>
      <c r="M2228" s="183">
        <v>1814</v>
      </c>
      <c r="N2228" s="153">
        <v>2017</v>
      </c>
      <c r="P2228" s="163"/>
      <c r="R2228" s="153">
        <v>2010</v>
      </c>
      <c r="S2228" s="183" t="s">
        <v>243</v>
      </c>
      <c r="T2228" s="184" t="s">
        <v>1116</v>
      </c>
      <c r="U2228" s="189"/>
      <c r="V2228" s="125"/>
      <c r="W2228" s="352" t="s">
        <v>6366</v>
      </c>
      <c r="X2228" s="216"/>
      <c r="Y2228" s="216"/>
      <c r="Z2228" s="129"/>
      <c r="AA2228" s="214"/>
      <c r="AB2228" s="215"/>
      <c r="AC2228" s="215"/>
      <c r="AD2228" s="216"/>
      <c r="AI2228" s="173"/>
      <c r="AK2228" s="173"/>
      <c r="AL2228" s="317"/>
      <c r="AQ2228" s="131"/>
      <c r="AU2228" s="317"/>
      <c r="AV2228" s="390"/>
      <c r="AW2228" s="153">
        <f t="shared" ca="1" si="40"/>
        <v>9</v>
      </c>
    </row>
    <row r="2229" spans="1:49" ht="45" customHeight="1" x14ac:dyDescent="0.2">
      <c r="A2229" s="245"/>
      <c r="B2229" s="183" t="s">
        <v>198</v>
      </c>
      <c r="C2229" s="136" t="s">
        <v>6367</v>
      </c>
      <c r="D2229" s="131" t="s">
        <v>6368</v>
      </c>
      <c r="E2229" s="175" t="s">
        <v>91</v>
      </c>
      <c r="F2229" s="153" t="s">
        <v>916</v>
      </c>
      <c r="G2229" s="131" t="s">
        <v>917</v>
      </c>
      <c r="H2229" s="175" t="s">
        <v>292</v>
      </c>
      <c r="I2229" s="183" t="s">
        <v>6369</v>
      </c>
      <c r="J2229" s="173">
        <v>1</v>
      </c>
      <c r="K2229" s="326"/>
      <c r="L2229" s="339">
        <v>1</v>
      </c>
      <c r="M2229" s="183">
        <v>1815</v>
      </c>
      <c r="N2229" s="153">
        <v>2017</v>
      </c>
      <c r="O2229" s="216">
        <v>42788</v>
      </c>
      <c r="P2229" s="163" t="s">
        <v>6370</v>
      </c>
      <c r="R2229" s="153">
        <v>2010</v>
      </c>
      <c r="S2229" s="183" t="s">
        <v>288</v>
      </c>
      <c r="T2229" s="184"/>
      <c r="U2229" s="189"/>
      <c r="V2229" s="125"/>
      <c r="W2229" s="255" t="s">
        <v>70</v>
      </c>
      <c r="X2229" s="216" t="s">
        <v>64</v>
      </c>
      <c r="Y2229" s="216" t="s">
        <v>292</v>
      </c>
      <c r="Z2229" s="129"/>
      <c r="AA2229" s="214"/>
      <c r="AB2229" s="215"/>
      <c r="AC2229" s="215"/>
      <c r="AD2229" s="216"/>
      <c r="AI2229" s="173"/>
      <c r="AJ2229" s="189"/>
      <c r="AK2229" s="173"/>
      <c r="AL2229" s="317"/>
      <c r="AQ2229" s="131"/>
      <c r="AU2229" s="317"/>
      <c r="AV2229" s="390"/>
      <c r="AW2229" s="153">
        <f t="shared" ca="1" si="40"/>
        <v>9</v>
      </c>
    </row>
    <row r="2230" spans="1:49" ht="45" customHeight="1" x14ac:dyDescent="0.2">
      <c r="A2230" s="245"/>
      <c r="B2230" s="183" t="s">
        <v>198</v>
      </c>
      <c r="C2230" s="136" t="s">
        <v>6371</v>
      </c>
      <c r="D2230" s="131" t="s">
        <v>6372</v>
      </c>
      <c r="E2230" s="175" t="s">
        <v>91</v>
      </c>
      <c r="F2230" s="153" t="s">
        <v>698</v>
      </c>
      <c r="G2230" s="131" t="s">
        <v>4893</v>
      </c>
      <c r="H2230" s="175" t="s">
        <v>59</v>
      </c>
      <c r="I2230" s="183" t="s">
        <v>6373</v>
      </c>
      <c r="J2230" s="173">
        <v>1</v>
      </c>
      <c r="K2230" s="326"/>
      <c r="L2230" s="339">
        <v>1</v>
      </c>
      <c r="M2230" s="183">
        <v>1816</v>
      </c>
      <c r="N2230" s="153">
        <v>2017</v>
      </c>
      <c r="P2230" s="163"/>
      <c r="R2230" s="153">
        <v>2010</v>
      </c>
      <c r="S2230" s="183" t="s">
        <v>288</v>
      </c>
      <c r="T2230" s="184"/>
      <c r="U2230" s="189"/>
      <c r="V2230" s="125"/>
      <c r="W2230" s="255" t="s">
        <v>70</v>
      </c>
      <c r="X2230" s="216"/>
      <c r="Y2230" s="216"/>
      <c r="Z2230" s="129"/>
      <c r="AA2230" s="214"/>
      <c r="AB2230" s="215"/>
      <c r="AC2230" s="215"/>
      <c r="AD2230" s="216"/>
      <c r="AI2230" s="173"/>
      <c r="AJ2230" s="189"/>
      <c r="AK2230" s="173"/>
      <c r="AL2230" s="317"/>
      <c r="AQ2230" s="131"/>
      <c r="AU2230" s="317"/>
      <c r="AV2230" s="390"/>
      <c r="AW2230" s="153">
        <f t="shared" ca="1" si="40"/>
        <v>9</v>
      </c>
    </row>
    <row r="2231" spans="1:49" ht="45" customHeight="1" x14ac:dyDescent="0.2">
      <c r="A2231" s="245">
        <v>42918</v>
      </c>
      <c r="B2231" s="183" t="s">
        <v>55</v>
      </c>
      <c r="C2231" s="136" t="s">
        <v>6374</v>
      </c>
      <c r="D2231" s="131" t="s">
        <v>6375</v>
      </c>
      <c r="E2231" s="175" t="s">
        <v>56</v>
      </c>
      <c r="F2231" s="153" t="s">
        <v>559</v>
      </c>
      <c r="G2231" s="131" t="s">
        <v>5224</v>
      </c>
      <c r="H2231" s="175" t="s">
        <v>65</v>
      </c>
      <c r="I2231" s="183" t="s">
        <v>6376</v>
      </c>
      <c r="J2231" s="173">
        <v>1</v>
      </c>
      <c r="K2231" s="326"/>
      <c r="L2231" s="339">
        <v>1</v>
      </c>
      <c r="M2231" s="183">
        <v>1817</v>
      </c>
      <c r="N2231" s="153">
        <v>2017</v>
      </c>
      <c r="P2231" s="163"/>
      <c r="R2231" s="153">
        <v>2010</v>
      </c>
      <c r="S2231" s="183" t="s">
        <v>243</v>
      </c>
      <c r="T2231" s="184" t="s">
        <v>1116</v>
      </c>
      <c r="U2231" s="216">
        <v>44119</v>
      </c>
      <c r="V2231" s="125"/>
      <c r="W2231" s="352" t="s">
        <v>70</v>
      </c>
      <c r="X2231" s="216"/>
      <c r="Y2231" s="216"/>
      <c r="Z2231" s="129"/>
      <c r="AA2231" s="214"/>
      <c r="AB2231" s="215"/>
      <c r="AC2231" s="215"/>
      <c r="AD2231" s="216"/>
      <c r="AI2231" s="173"/>
      <c r="AJ2231" s="216">
        <v>44118</v>
      </c>
      <c r="AK2231" s="173">
        <v>2020</v>
      </c>
      <c r="AL2231" s="317"/>
      <c r="AQ2231" s="131"/>
      <c r="AU2231" s="317"/>
      <c r="AV2231" s="390"/>
      <c r="AW2231" s="153">
        <f t="shared" ca="1" si="40"/>
        <v>9</v>
      </c>
    </row>
    <row r="2232" spans="1:49" ht="45" customHeight="1" x14ac:dyDescent="0.2">
      <c r="A2232" s="245">
        <v>43306</v>
      </c>
      <c r="B2232" s="183" t="s">
        <v>55</v>
      </c>
      <c r="C2232" s="136" t="s">
        <v>2622</v>
      </c>
      <c r="D2232" s="131" t="s">
        <v>6377</v>
      </c>
      <c r="E2232" s="175" t="s">
        <v>91</v>
      </c>
      <c r="F2232" s="153" t="s">
        <v>3744</v>
      </c>
      <c r="G2232" s="131" t="s">
        <v>339</v>
      </c>
      <c r="H2232" s="175" t="s">
        <v>496</v>
      </c>
      <c r="I2232" s="183" t="s">
        <v>6378</v>
      </c>
      <c r="J2232" s="173">
        <v>1</v>
      </c>
      <c r="K2232" s="326"/>
      <c r="L2232" s="339">
        <v>1</v>
      </c>
      <c r="M2232" s="183">
        <v>1818</v>
      </c>
      <c r="N2232" s="153">
        <v>2017</v>
      </c>
      <c r="P2232" s="163"/>
      <c r="R2232" s="153">
        <v>2010</v>
      </c>
      <c r="S2232" s="183" t="s">
        <v>243</v>
      </c>
      <c r="T2232" s="184" t="s">
        <v>1116</v>
      </c>
      <c r="U2232" s="216">
        <v>44118</v>
      </c>
      <c r="V2232" s="125"/>
      <c r="W2232" s="352" t="s">
        <v>6379</v>
      </c>
      <c r="X2232" s="216" t="s">
        <v>499</v>
      </c>
      <c r="Y2232" s="216"/>
      <c r="Z2232" s="129"/>
      <c r="AA2232" s="214"/>
      <c r="AB2232" s="215"/>
      <c r="AC2232" s="215"/>
      <c r="AD2232" s="216"/>
      <c r="AI2232" s="173"/>
      <c r="AJ2232" s="216">
        <v>43991</v>
      </c>
      <c r="AK2232" s="173">
        <v>2020</v>
      </c>
      <c r="AL2232" s="317"/>
      <c r="AQ2232" s="131"/>
      <c r="AU2232" s="317"/>
      <c r="AV2232" s="390"/>
      <c r="AW2232" s="153">
        <f t="shared" ca="1" si="40"/>
        <v>9</v>
      </c>
    </row>
    <row r="2233" spans="1:49" ht="45" customHeight="1" x14ac:dyDescent="0.2">
      <c r="A2233" s="245"/>
      <c r="B2233" s="183" t="s">
        <v>198</v>
      </c>
      <c r="C2233" s="136" t="s">
        <v>6380</v>
      </c>
      <c r="D2233" s="131" t="s">
        <v>7774</v>
      </c>
      <c r="E2233" s="175" t="s">
        <v>688</v>
      </c>
      <c r="F2233" s="153" t="s">
        <v>1460</v>
      </c>
      <c r="H2233" s="175" t="s">
        <v>487</v>
      </c>
      <c r="I2233" s="183" t="s">
        <v>6381</v>
      </c>
      <c r="J2233" s="173">
        <v>1</v>
      </c>
      <c r="K2233" s="326"/>
      <c r="L2233" s="339">
        <v>1</v>
      </c>
      <c r="M2233" s="183">
        <v>1819</v>
      </c>
      <c r="N2233" s="153">
        <v>2017</v>
      </c>
      <c r="O2233" s="216">
        <v>42824</v>
      </c>
      <c r="P2233" s="163" t="s">
        <v>6382</v>
      </c>
      <c r="Q2233" s="216">
        <v>42938</v>
      </c>
      <c r="R2233" s="153">
        <v>2010</v>
      </c>
      <c r="S2233" s="183" t="s">
        <v>288</v>
      </c>
      <c r="T2233" s="184"/>
      <c r="U2233" s="189"/>
      <c r="V2233" s="125"/>
      <c r="W2233" s="255" t="s">
        <v>70</v>
      </c>
      <c r="X2233" s="216"/>
      <c r="Y2233" s="216"/>
      <c r="Z2233" s="129"/>
      <c r="AA2233" s="214"/>
      <c r="AB2233" s="215"/>
      <c r="AC2233" s="215"/>
      <c r="AD2233" s="216"/>
      <c r="AI2233" s="173"/>
      <c r="AJ2233" s="189"/>
      <c r="AK2233" s="173"/>
      <c r="AL2233" s="317"/>
      <c r="AQ2233" s="131"/>
      <c r="AU2233" s="317"/>
      <c r="AV2233" s="390"/>
      <c r="AW2233" s="153">
        <f t="shared" ca="1" si="40"/>
        <v>9</v>
      </c>
    </row>
    <row r="2234" spans="1:49" ht="45" customHeight="1" x14ac:dyDescent="0.2">
      <c r="A2234" s="245">
        <v>43584</v>
      </c>
      <c r="B2234" s="183" t="s">
        <v>198</v>
      </c>
      <c r="C2234" s="136" t="s">
        <v>6383</v>
      </c>
      <c r="D2234" s="166" t="s">
        <v>6384</v>
      </c>
      <c r="E2234" s="175" t="s">
        <v>56</v>
      </c>
      <c r="F2234" s="153" t="s">
        <v>57</v>
      </c>
      <c r="G2234" s="131" t="s">
        <v>470</v>
      </c>
      <c r="H2234" s="175" t="s">
        <v>496</v>
      </c>
      <c r="I2234" s="183" t="s">
        <v>6385</v>
      </c>
      <c r="J2234" s="173">
        <v>1</v>
      </c>
      <c r="K2234" s="326"/>
      <c r="L2234" s="339">
        <v>1</v>
      </c>
      <c r="M2234" s="183">
        <v>1820</v>
      </c>
      <c r="N2234" s="153">
        <v>2017</v>
      </c>
      <c r="P2234" s="163" t="s">
        <v>6386</v>
      </c>
      <c r="Q2234" s="216">
        <v>42957</v>
      </c>
      <c r="R2234" s="153">
        <v>2010</v>
      </c>
      <c r="S2234" s="183" t="s">
        <v>288</v>
      </c>
      <c r="T2234" s="184"/>
      <c r="V2234" s="125"/>
      <c r="W2234" s="255" t="s">
        <v>70</v>
      </c>
      <c r="X2234" s="216"/>
      <c r="Y2234" s="216"/>
      <c r="Z2234" s="129"/>
      <c r="AA2234" s="214"/>
      <c r="AB2234" s="215"/>
      <c r="AC2234" s="215"/>
      <c r="AD2234" s="216"/>
      <c r="AI2234" s="173"/>
      <c r="AJ2234" s="189">
        <v>44448</v>
      </c>
      <c r="AK2234" s="173">
        <v>2020</v>
      </c>
      <c r="AL2234" s="317"/>
      <c r="AQ2234" s="131"/>
      <c r="AU2234" s="317"/>
      <c r="AV2234" s="390"/>
      <c r="AW2234" s="153">
        <f t="shared" ca="1" si="40"/>
        <v>9</v>
      </c>
    </row>
    <row r="2235" spans="1:49" ht="45" customHeight="1" x14ac:dyDescent="0.2">
      <c r="A2235" s="245">
        <v>43628</v>
      </c>
      <c r="B2235" s="183" t="s">
        <v>198</v>
      </c>
      <c r="C2235" s="136" t="s">
        <v>6387</v>
      </c>
      <c r="D2235" s="131" t="s">
        <v>6388</v>
      </c>
      <c r="E2235" s="175" t="s">
        <v>91</v>
      </c>
      <c r="F2235" s="153" t="s">
        <v>698</v>
      </c>
      <c r="G2235" s="131" t="s">
        <v>699</v>
      </c>
      <c r="H2235" s="175" t="s">
        <v>59</v>
      </c>
      <c r="I2235" s="183" t="s">
        <v>6389</v>
      </c>
      <c r="J2235" s="173">
        <v>1</v>
      </c>
      <c r="K2235" s="326"/>
      <c r="L2235" s="339">
        <v>1</v>
      </c>
      <c r="M2235" s="183">
        <v>1821</v>
      </c>
      <c r="N2235" s="153">
        <v>2017</v>
      </c>
      <c r="O2235" s="216">
        <v>42790</v>
      </c>
      <c r="P2235" s="163" t="s">
        <v>6390</v>
      </c>
      <c r="Q2235" s="216">
        <v>43004</v>
      </c>
      <c r="R2235" s="153">
        <v>2010</v>
      </c>
      <c r="S2235" s="183" t="s">
        <v>288</v>
      </c>
      <c r="T2235" s="184" t="s">
        <v>982</v>
      </c>
      <c r="U2235" s="189"/>
      <c r="V2235" s="125"/>
      <c r="W2235" s="255" t="s">
        <v>70</v>
      </c>
      <c r="X2235" s="216"/>
      <c r="Y2235" s="216"/>
      <c r="Z2235" s="129"/>
      <c r="AA2235" s="214"/>
      <c r="AB2235" s="215"/>
      <c r="AC2235" s="215"/>
      <c r="AD2235" s="216"/>
      <c r="AI2235" s="173"/>
      <c r="AJ2235" s="189"/>
      <c r="AK2235" s="173"/>
      <c r="AL2235" s="317"/>
      <c r="AQ2235" s="131"/>
      <c r="AU2235" s="317"/>
      <c r="AV2235" s="390"/>
      <c r="AW2235" s="153">
        <f t="shared" ca="1" si="40"/>
        <v>9</v>
      </c>
    </row>
    <row r="2236" spans="1:49" ht="45" customHeight="1" x14ac:dyDescent="0.2">
      <c r="A2236" s="245"/>
      <c r="B2236" s="183" t="s">
        <v>55</v>
      </c>
      <c r="C2236" s="136" t="s">
        <v>6391</v>
      </c>
      <c r="D2236" s="131" t="s">
        <v>6392</v>
      </c>
      <c r="E2236" s="175" t="s">
        <v>91</v>
      </c>
      <c r="F2236" s="153" t="s">
        <v>698</v>
      </c>
      <c r="G2236" s="131" t="s">
        <v>6393</v>
      </c>
      <c r="H2236" s="175" t="s">
        <v>65</v>
      </c>
      <c r="I2236" s="183" t="s">
        <v>6394</v>
      </c>
      <c r="J2236" s="173">
        <v>1</v>
      </c>
      <c r="K2236" s="326"/>
      <c r="L2236" s="339">
        <v>1</v>
      </c>
      <c r="M2236" s="183">
        <v>1822</v>
      </c>
      <c r="N2236" s="153">
        <v>2017</v>
      </c>
      <c r="P2236" s="163"/>
      <c r="R2236" s="153">
        <v>2010</v>
      </c>
      <c r="S2236" s="183" t="s">
        <v>243</v>
      </c>
      <c r="T2236" s="184"/>
      <c r="U2236" s="189"/>
      <c r="V2236" s="125"/>
      <c r="W2236" s="352" t="s">
        <v>70</v>
      </c>
      <c r="X2236" s="216"/>
      <c r="Y2236" s="216"/>
      <c r="Z2236" s="129"/>
      <c r="AA2236" s="214"/>
      <c r="AB2236" s="215"/>
      <c r="AC2236" s="215"/>
      <c r="AD2236" s="216"/>
      <c r="AI2236" s="173"/>
      <c r="AJ2236" s="216">
        <v>42990</v>
      </c>
      <c r="AK2236" s="173">
        <v>2010</v>
      </c>
      <c r="AL2236" s="317"/>
      <c r="AQ2236" s="131"/>
      <c r="AU2236" s="317"/>
      <c r="AV2236" s="390"/>
      <c r="AW2236" s="153">
        <f t="shared" ca="1" si="40"/>
        <v>9</v>
      </c>
    </row>
    <row r="2237" spans="1:49" ht="45" customHeight="1" x14ac:dyDescent="0.2">
      <c r="A2237" s="245"/>
      <c r="B2237" s="183" t="s">
        <v>198</v>
      </c>
      <c r="C2237" s="136" t="s">
        <v>6395</v>
      </c>
      <c r="D2237" s="131" t="s">
        <v>6396</v>
      </c>
      <c r="E2237" s="175" t="s">
        <v>91</v>
      </c>
      <c r="F2237" s="153" t="s">
        <v>698</v>
      </c>
      <c r="G2237" s="131" t="s">
        <v>4885</v>
      </c>
      <c r="H2237" s="175" t="s">
        <v>76</v>
      </c>
      <c r="I2237" s="183" t="s">
        <v>6397</v>
      </c>
      <c r="J2237" s="173">
        <v>1</v>
      </c>
      <c r="K2237" s="326"/>
      <c r="L2237" s="339">
        <v>1</v>
      </c>
      <c r="M2237" s="183">
        <v>1823</v>
      </c>
      <c r="N2237" s="153">
        <v>2017</v>
      </c>
      <c r="O2237" s="216">
        <v>42493</v>
      </c>
      <c r="P2237" s="163" t="s">
        <v>6398</v>
      </c>
      <c r="Q2237" s="216">
        <v>43033</v>
      </c>
      <c r="R2237" s="153">
        <v>2010</v>
      </c>
      <c r="S2237" s="183" t="s">
        <v>288</v>
      </c>
      <c r="T2237" s="184"/>
      <c r="U2237" s="189"/>
      <c r="V2237" s="125"/>
      <c r="W2237" s="255" t="s">
        <v>70</v>
      </c>
      <c r="X2237" s="216" t="s">
        <v>64</v>
      </c>
      <c r="Y2237" s="216" t="s">
        <v>76</v>
      </c>
      <c r="AA2237" s="214"/>
      <c r="AB2237" s="215"/>
      <c r="AC2237" s="215"/>
      <c r="AD2237" s="216"/>
      <c r="AI2237" s="173"/>
      <c r="AJ2237" s="189"/>
      <c r="AK2237" s="173"/>
      <c r="AL2237" s="317"/>
      <c r="AQ2237" s="131"/>
      <c r="AU2237" s="317"/>
      <c r="AV2237" s="390"/>
      <c r="AW2237" s="153">
        <f t="shared" ca="1" si="40"/>
        <v>9</v>
      </c>
    </row>
    <row r="2238" spans="1:49" ht="45" customHeight="1" x14ac:dyDescent="0.2">
      <c r="A2238" s="245"/>
      <c r="B2238" s="183" t="s">
        <v>198</v>
      </c>
      <c r="C2238" s="136" t="s">
        <v>6399</v>
      </c>
      <c r="D2238" s="131" t="s">
        <v>6400</v>
      </c>
      <c r="E2238" s="175" t="s">
        <v>91</v>
      </c>
      <c r="F2238" s="153" t="s">
        <v>187</v>
      </c>
      <c r="G2238" s="131" t="s">
        <v>6401</v>
      </c>
      <c r="H2238" s="175" t="s">
        <v>263</v>
      </c>
      <c r="I2238" s="183" t="s">
        <v>6402</v>
      </c>
      <c r="J2238" s="173">
        <v>1</v>
      </c>
      <c r="K2238" s="326"/>
      <c r="L2238" s="339">
        <v>1</v>
      </c>
      <c r="M2238" s="183">
        <v>1824</v>
      </c>
      <c r="N2238" s="153">
        <v>2017</v>
      </c>
      <c r="O2238" s="216">
        <v>42860</v>
      </c>
      <c r="P2238" s="163" t="s">
        <v>6403</v>
      </c>
      <c r="Q2238" s="414">
        <v>43033</v>
      </c>
      <c r="R2238" s="153">
        <v>2010</v>
      </c>
      <c r="S2238" s="183" t="s">
        <v>288</v>
      </c>
      <c r="T2238" s="184"/>
      <c r="U2238" s="189"/>
      <c r="V2238" s="125"/>
      <c r="W2238" s="255" t="s">
        <v>70</v>
      </c>
      <c r="X2238" s="216" t="s">
        <v>64</v>
      </c>
      <c r="Y2238" s="216" t="s">
        <v>76</v>
      </c>
      <c r="Z2238" s="129" t="s">
        <v>244</v>
      </c>
      <c r="AA2238" s="214"/>
      <c r="AB2238" s="215"/>
      <c r="AC2238" s="215"/>
      <c r="AD2238" s="216"/>
      <c r="AI2238" s="173"/>
      <c r="AJ2238" s="189"/>
      <c r="AK2238" s="173"/>
      <c r="AL2238" s="317"/>
      <c r="AQ2238" s="131"/>
      <c r="AU2238" s="317"/>
      <c r="AV2238" s="390"/>
      <c r="AW2238" s="153">
        <f t="shared" ca="1" si="40"/>
        <v>9</v>
      </c>
    </row>
    <row r="2239" spans="1:49" ht="45" customHeight="1" x14ac:dyDescent="0.2">
      <c r="A2239" s="245"/>
      <c r="B2239" s="183" t="s">
        <v>198</v>
      </c>
      <c r="C2239" s="136" t="s">
        <v>6395</v>
      </c>
      <c r="D2239" s="131" t="s">
        <v>6404</v>
      </c>
      <c r="E2239" s="175" t="s">
        <v>91</v>
      </c>
      <c r="F2239" s="153" t="s">
        <v>698</v>
      </c>
      <c r="G2239" s="131" t="s">
        <v>980</v>
      </c>
      <c r="H2239" s="175" t="s">
        <v>65</v>
      </c>
      <c r="I2239" s="183" t="s">
        <v>6405</v>
      </c>
      <c r="J2239" s="173">
        <v>1</v>
      </c>
      <c r="K2239" s="326"/>
      <c r="L2239" s="339">
        <v>1</v>
      </c>
      <c r="M2239" s="183">
        <v>1825</v>
      </c>
      <c r="N2239" s="153">
        <v>2017</v>
      </c>
      <c r="O2239" s="216">
        <v>40317</v>
      </c>
      <c r="P2239" s="163" t="s">
        <v>6406</v>
      </c>
      <c r="Q2239" s="216">
        <v>43033</v>
      </c>
      <c r="R2239" s="153">
        <v>2010</v>
      </c>
      <c r="S2239" s="183" t="s">
        <v>288</v>
      </c>
      <c r="T2239" s="184"/>
      <c r="U2239" s="189"/>
      <c r="V2239" s="125"/>
      <c r="W2239" s="255" t="s">
        <v>70</v>
      </c>
      <c r="X2239" s="216" t="s">
        <v>64</v>
      </c>
      <c r="Y2239" s="216"/>
      <c r="Z2239" s="129"/>
      <c r="AA2239" s="214"/>
      <c r="AB2239" s="215"/>
      <c r="AC2239" s="215"/>
      <c r="AD2239" s="216"/>
      <c r="AI2239" s="173"/>
      <c r="AJ2239" s="189"/>
      <c r="AK2239" s="173"/>
      <c r="AL2239" s="317"/>
      <c r="AQ2239" s="131"/>
      <c r="AU2239" s="317"/>
      <c r="AV2239" s="390"/>
      <c r="AW2239" s="153">
        <f t="shared" ca="1" si="40"/>
        <v>9</v>
      </c>
    </row>
    <row r="2240" spans="1:49" ht="45" customHeight="1" x14ac:dyDescent="0.2">
      <c r="A2240" s="245">
        <v>45496</v>
      </c>
      <c r="B2240" s="183" t="s">
        <v>978</v>
      </c>
      <c r="D2240" s="131" t="s">
        <v>6407</v>
      </c>
      <c r="E2240" s="175" t="s">
        <v>91</v>
      </c>
      <c r="F2240" s="153" t="s">
        <v>698</v>
      </c>
      <c r="G2240" s="131" t="s">
        <v>1668</v>
      </c>
      <c r="H2240" s="175" t="s">
        <v>65</v>
      </c>
      <c r="I2240" s="183" t="s">
        <v>6408</v>
      </c>
      <c r="J2240" s="173">
        <v>1</v>
      </c>
      <c r="K2240" s="326"/>
      <c r="L2240" s="339">
        <v>1</v>
      </c>
      <c r="M2240" s="183">
        <v>1826</v>
      </c>
      <c r="N2240" s="153">
        <v>2017</v>
      </c>
      <c r="O2240" s="216">
        <v>42552</v>
      </c>
      <c r="P2240" s="163" t="s">
        <v>6409</v>
      </c>
      <c r="Q2240" s="216">
        <v>43033</v>
      </c>
      <c r="R2240" s="153">
        <v>2010</v>
      </c>
      <c r="S2240" s="183" t="s">
        <v>288</v>
      </c>
      <c r="T2240" s="184" t="s">
        <v>1116</v>
      </c>
      <c r="U2240" s="189"/>
      <c r="V2240" s="125"/>
      <c r="W2240" s="255" t="s">
        <v>70</v>
      </c>
      <c r="X2240" s="216"/>
      <c r="Y2240" s="216"/>
      <c r="Z2240" s="129"/>
      <c r="AA2240" s="214"/>
      <c r="AB2240" s="215"/>
      <c r="AC2240" s="215"/>
      <c r="AD2240" s="216"/>
      <c r="AI2240" s="173"/>
      <c r="AJ2240" s="189"/>
      <c r="AK2240" s="173"/>
      <c r="AL2240" s="317"/>
      <c r="AQ2240" s="131"/>
      <c r="AU2240" s="317"/>
      <c r="AV2240" s="390"/>
      <c r="AW2240" s="153">
        <f t="shared" ca="1" si="40"/>
        <v>9</v>
      </c>
    </row>
    <row r="2241" spans="1:49" ht="45" customHeight="1" x14ac:dyDescent="0.2">
      <c r="A2241" s="245">
        <v>44056</v>
      </c>
      <c r="B2241" s="183" t="s">
        <v>55</v>
      </c>
      <c r="C2241" s="136" t="s">
        <v>6410</v>
      </c>
      <c r="D2241" s="131" t="s">
        <v>6411</v>
      </c>
      <c r="E2241" s="175" t="s">
        <v>91</v>
      </c>
      <c r="F2241" s="153" t="s">
        <v>698</v>
      </c>
      <c r="G2241" s="131" t="s">
        <v>699</v>
      </c>
      <c r="H2241" s="175" t="s">
        <v>65</v>
      </c>
      <c r="I2241" s="183" t="s">
        <v>6412</v>
      </c>
      <c r="J2241" s="173">
        <v>1</v>
      </c>
      <c r="K2241" s="326"/>
      <c r="L2241" s="339">
        <v>1</v>
      </c>
      <c r="M2241" s="183">
        <v>1827</v>
      </c>
      <c r="N2241" s="153">
        <v>2017</v>
      </c>
      <c r="O2241" s="216">
        <v>42376</v>
      </c>
      <c r="P2241" s="163" t="s">
        <v>6413</v>
      </c>
      <c r="Q2241" s="216">
        <v>43034</v>
      </c>
      <c r="R2241" s="153">
        <v>2010</v>
      </c>
      <c r="S2241" s="183" t="s">
        <v>243</v>
      </c>
      <c r="T2241" s="184" t="s">
        <v>1116</v>
      </c>
      <c r="V2241" s="125"/>
      <c r="W2241" s="352" t="s">
        <v>70</v>
      </c>
      <c r="X2241" s="216"/>
      <c r="Y2241" s="216"/>
      <c r="Z2241" s="129"/>
      <c r="AA2241" s="214"/>
      <c r="AB2241" s="215"/>
      <c r="AC2241" s="215"/>
      <c r="AD2241" s="216"/>
      <c r="AI2241" s="173"/>
      <c r="AJ2241" s="216">
        <v>44521</v>
      </c>
      <c r="AK2241" s="173">
        <v>2020</v>
      </c>
      <c r="AL2241" s="317"/>
      <c r="AQ2241" s="131"/>
      <c r="AU2241" s="317"/>
      <c r="AV2241" s="390"/>
      <c r="AW2241" s="153">
        <f t="shared" ca="1" si="40"/>
        <v>9</v>
      </c>
    </row>
    <row r="2242" spans="1:49" ht="45" customHeight="1" x14ac:dyDescent="0.2">
      <c r="A2242" s="245">
        <v>44651</v>
      </c>
      <c r="B2242" s="183" t="s">
        <v>198</v>
      </c>
      <c r="C2242" s="136" t="s">
        <v>6414</v>
      </c>
      <c r="D2242" s="131" t="s">
        <v>6415</v>
      </c>
      <c r="E2242" s="175" t="s">
        <v>91</v>
      </c>
      <c r="F2242" s="153" t="s">
        <v>187</v>
      </c>
      <c r="G2242" s="131" t="s">
        <v>6416</v>
      </c>
      <c r="H2242" s="175" t="s">
        <v>263</v>
      </c>
      <c r="I2242" s="183" t="s">
        <v>6417</v>
      </c>
      <c r="J2242" s="173">
        <v>1</v>
      </c>
      <c r="K2242" s="326"/>
      <c r="L2242" s="339">
        <v>1</v>
      </c>
      <c r="M2242" s="183">
        <v>1828</v>
      </c>
      <c r="N2242" s="153">
        <v>2017</v>
      </c>
      <c r="O2242" s="216">
        <v>42391</v>
      </c>
      <c r="P2242" s="163" t="s">
        <v>6418</v>
      </c>
      <c r="R2242" s="153">
        <v>2010</v>
      </c>
      <c r="S2242" s="183" t="s">
        <v>288</v>
      </c>
      <c r="T2242" s="184"/>
      <c r="V2242" s="125"/>
      <c r="W2242" s="255" t="s">
        <v>70</v>
      </c>
      <c r="X2242" s="216" t="s">
        <v>64</v>
      </c>
      <c r="Y2242" s="216" t="s">
        <v>76</v>
      </c>
      <c r="Z2242" s="129" t="s">
        <v>244</v>
      </c>
      <c r="AA2242" s="214"/>
      <c r="AB2242" s="215"/>
      <c r="AC2242" s="215"/>
      <c r="AD2242" s="216"/>
      <c r="AI2242" s="173"/>
      <c r="AJ2242" s="189">
        <v>44791</v>
      </c>
      <c r="AK2242" s="173">
        <v>2020</v>
      </c>
      <c r="AL2242" s="317"/>
      <c r="AQ2242" s="131"/>
      <c r="AU2242" s="317"/>
      <c r="AV2242" s="390"/>
      <c r="AW2242" s="153">
        <f t="shared" ca="1" si="40"/>
        <v>9</v>
      </c>
    </row>
    <row r="2243" spans="1:49" ht="45" customHeight="1" x14ac:dyDescent="0.2">
      <c r="A2243" s="245"/>
      <c r="B2243" s="183" t="s">
        <v>198</v>
      </c>
      <c r="C2243" s="136" t="s">
        <v>6395</v>
      </c>
      <c r="D2243" s="131" t="s">
        <v>6419</v>
      </c>
      <c r="E2243" s="175" t="s">
        <v>91</v>
      </c>
      <c r="F2243" s="153" t="s">
        <v>698</v>
      </c>
      <c r="G2243" s="131" t="s">
        <v>980</v>
      </c>
      <c r="H2243" s="175" t="s">
        <v>65</v>
      </c>
      <c r="I2243" s="183" t="s">
        <v>6420</v>
      </c>
      <c r="J2243" s="173">
        <v>1</v>
      </c>
      <c r="K2243" s="326"/>
      <c r="L2243" s="339">
        <v>1</v>
      </c>
      <c r="M2243" s="183">
        <v>1829</v>
      </c>
      <c r="N2243" s="153">
        <v>2017</v>
      </c>
      <c r="O2243" s="216">
        <v>38805</v>
      </c>
      <c r="P2243" s="163" t="s">
        <v>6421</v>
      </c>
      <c r="Q2243" s="216">
        <v>43033</v>
      </c>
      <c r="R2243" s="153">
        <v>2010</v>
      </c>
      <c r="S2243" s="183" t="s">
        <v>288</v>
      </c>
      <c r="T2243" s="184"/>
      <c r="U2243" s="189"/>
      <c r="V2243" s="125"/>
      <c r="W2243" s="255" t="s">
        <v>70</v>
      </c>
      <c r="X2243" s="216" t="s">
        <v>64</v>
      </c>
      <c r="Y2243" s="216" t="s">
        <v>65</v>
      </c>
      <c r="Z2243" s="129" t="s">
        <v>66</v>
      </c>
      <c r="AA2243" s="214"/>
      <c r="AB2243" s="215"/>
      <c r="AC2243" s="215"/>
      <c r="AD2243" s="216"/>
      <c r="AI2243" s="173"/>
      <c r="AJ2243" s="189"/>
      <c r="AK2243" s="173"/>
      <c r="AL2243" s="317"/>
      <c r="AQ2243" s="131"/>
      <c r="AU2243" s="317"/>
      <c r="AV2243" s="390"/>
      <c r="AW2243" s="153">
        <f t="shared" ca="1" si="40"/>
        <v>9</v>
      </c>
    </row>
    <row r="2244" spans="1:49" ht="45" customHeight="1" x14ac:dyDescent="0.2">
      <c r="A2244" s="245">
        <v>44152</v>
      </c>
      <c r="B2244" s="183" t="s">
        <v>198</v>
      </c>
      <c r="C2244" s="136" t="s">
        <v>6422</v>
      </c>
      <c r="D2244" s="166" t="s">
        <v>6423</v>
      </c>
      <c r="E2244" s="175" t="s">
        <v>56</v>
      </c>
      <c r="F2244" s="153" t="s">
        <v>57</v>
      </c>
      <c r="G2244" s="131" t="s">
        <v>464</v>
      </c>
      <c r="H2244" s="175" t="s">
        <v>65</v>
      </c>
      <c r="I2244" s="183" t="s">
        <v>6424</v>
      </c>
      <c r="J2244" s="173">
        <v>1</v>
      </c>
      <c r="K2244" s="326"/>
      <c r="L2244" s="339">
        <v>1</v>
      </c>
      <c r="M2244" s="183">
        <v>1830</v>
      </c>
      <c r="N2244" s="153">
        <v>2017</v>
      </c>
      <c r="O2244" s="216">
        <v>42991</v>
      </c>
      <c r="P2244" s="163" t="s">
        <v>6425</v>
      </c>
      <c r="Q2244" s="216">
        <v>43034</v>
      </c>
      <c r="R2244" s="153">
        <v>2010</v>
      </c>
      <c r="S2244" s="183" t="s">
        <v>288</v>
      </c>
      <c r="T2244" s="184" t="s">
        <v>982</v>
      </c>
      <c r="U2244" s="189"/>
      <c r="V2244" s="125"/>
      <c r="W2244" s="255" t="s">
        <v>70</v>
      </c>
      <c r="X2244" s="216" t="s">
        <v>64</v>
      </c>
      <c r="Y2244" s="216" t="s">
        <v>65</v>
      </c>
      <c r="Z2244" s="129" t="s">
        <v>4344</v>
      </c>
      <c r="AA2244" s="214"/>
      <c r="AB2244" s="215"/>
      <c r="AC2244" s="215"/>
      <c r="AD2244" s="216"/>
      <c r="AI2244" s="173"/>
      <c r="AJ2244" s="189"/>
      <c r="AK2244" s="173"/>
      <c r="AL2244" s="317"/>
      <c r="AQ2244" s="131"/>
      <c r="AU2244" s="317"/>
      <c r="AV2244" s="390"/>
      <c r="AW2244" s="153">
        <f t="shared" ca="1" si="40"/>
        <v>9</v>
      </c>
    </row>
    <row r="2245" spans="1:49" ht="45" customHeight="1" x14ac:dyDescent="0.2">
      <c r="A2245" s="245"/>
      <c r="B2245" s="183" t="s">
        <v>198</v>
      </c>
      <c r="C2245" s="136" t="s">
        <v>6426</v>
      </c>
      <c r="D2245" s="166" t="s">
        <v>7775</v>
      </c>
      <c r="E2245" s="175" t="s">
        <v>1055</v>
      </c>
      <c r="F2245" s="153" t="s">
        <v>2103</v>
      </c>
      <c r="G2245" s="131" t="s">
        <v>2104</v>
      </c>
      <c r="H2245" s="175" t="s">
        <v>96</v>
      </c>
      <c r="I2245" s="183" t="s">
        <v>6427</v>
      </c>
      <c r="J2245" s="173">
        <v>1</v>
      </c>
      <c r="K2245" s="326"/>
      <c r="L2245" s="339">
        <v>1</v>
      </c>
      <c r="M2245" s="183">
        <v>1831</v>
      </c>
      <c r="N2245" s="153">
        <v>2017</v>
      </c>
      <c r="O2245" s="216">
        <v>42683</v>
      </c>
      <c r="P2245" s="163" t="s">
        <v>6428</v>
      </c>
      <c r="Q2245" s="216">
        <v>43053</v>
      </c>
      <c r="R2245" s="153">
        <v>2010</v>
      </c>
      <c r="S2245" s="183" t="s">
        <v>288</v>
      </c>
      <c r="T2245" s="184"/>
      <c r="U2245" s="189"/>
      <c r="V2245" s="125"/>
      <c r="W2245" s="255" t="s">
        <v>70</v>
      </c>
      <c r="X2245" s="216" t="s">
        <v>64</v>
      </c>
      <c r="Y2245" s="216" t="s">
        <v>221</v>
      </c>
      <c r="Z2245" s="129"/>
      <c r="AA2245" s="214"/>
      <c r="AB2245" s="215"/>
      <c r="AC2245" s="215"/>
      <c r="AD2245" s="216"/>
      <c r="AI2245" s="173"/>
      <c r="AJ2245" s="189"/>
      <c r="AK2245" s="173"/>
      <c r="AQ2245" s="131"/>
      <c r="AU2245" s="317"/>
      <c r="AV2245" s="390"/>
      <c r="AW2245" s="153">
        <f t="shared" ca="1" si="40"/>
        <v>9</v>
      </c>
    </row>
    <row r="2246" spans="1:49" ht="45" customHeight="1" x14ac:dyDescent="0.2">
      <c r="A2246" s="245"/>
      <c r="B2246" s="183" t="s">
        <v>55</v>
      </c>
      <c r="C2246" s="136" t="s">
        <v>6429</v>
      </c>
      <c r="D2246" s="131" t="s">
        <v>6430</v>
      </c>
      <c r="E2246" s="175" t="s">
        <v>91</v>
      </c>
      <c r="F2246" s="153" t="s">
        <v>92</v>
      </c>
      <c r="G2246" s="131" t="s">
        <v>93</v>
      </c>
      <c r="H2246" s="175" t="s">
        <v>76</v>
      </c>
      <c r="I2246" s="183" t="s">
        <v>6431</v>
      </c>
      <c r="J2246" s="173">
        <v>1</v>
      </c>
      <c r="K2246" s="326"/>
      <c r="L2246" s="339">
        <v>1</v>
      </c>
      <c r="M2246" s="183">
        <v>1832</v>
      </c>
      <c r="N2246" s="153">
        <v>2017</v>
      </c>
      <c r="P2246" s="163"/>
      <c r="R2246" s="153">
        <v>2010</v>
      </c>
      <c r="S2246" s="183" t="s">
        <v>243</v>
      </c>
      <c r="T2246" s="184"/>
      <c r="U2246" s="189"/>
      <c r="V2246" s="125"/>
      <c r="W2246" s="352" t="s">
        <v>70</v>
      </c>
      <c r="X2246" s="216" t="s">
        <v>64</v>
      </c>
      <c r="Y2246" s="216" t="s">
        <v>76</v>
      </c>
      <c r="Z2246" s="129"/>
      <c r="AA2246" s="214"/>
      <c r="AB2246" s="215"/>
      <c r="AC2246" s="215"/>
      <c r="AD2246" s="216"/>
      <c r="AI2246" s="173"/>
      <c r="AJ2246" s="216">
        <v>43066</v>
      </c>
      <c r="AK2246" s="173">
        <v>2010</v>
      </c>
      <c r="AL2246" s="317"/>
      <c r="AQ2246" s="131"/>
      <c r="AV2246" s="390"/>
      <c r="AW2246" s="153">
        <f t="shared" ca="1" si="40"/>
        <v>9</v>
      </c>
    </row>
    <row r="2247" spans="1:49" ht="45" customHeight="1" x14ac:dyDescent="0.2">
      <c r="A2247" s="245"/>
      <c r="B2247" s="183" t="s">
        <v>198</v>
      </c>
      <c r="C2247" s="136" t="s">
        <v>6432</v>
      </c>
      <c r="D2247" s="131" t="s">
        <v>6433</v>
      </c>
      <c r="E2247" s="175" t="s">
        <v>71</v>
      </c>
      <c r="F2247" s="153" t="s">
        <v>72</v>
      </c>
      <c r="G2247" s="131" t="s">
        <v>77</v>
      </c>
      <c r="H2247" s="175" t="s">
        <v>65</v>
      </c>
      <c r="I2247" s="183" t="s">
        <v>6434</v>
      </c>
      <c r="J2247" s="173">
        <v>1</v>
      </c>
      <c r="K2247" s="326"/>
      <c r="L2247" s="339">
        <v>1</v>
      </c>
      <c r="M2247" s="183">
        <v>1833</v>
      </c>
      <c r="N2247" s="153">
        <v>2017</v>
      </c>
      <c r="P2247" s="163"/>
      <c r="S2247" s="183" t="s">
        <v>288</v>
      </c>
      <c r="T2247" s="184"/>
      <c r="U2247" s="189"/>
      <c r="V2247" s="125"/>
      <c r="W2247" s="255" t="s">
        <v>70</v>
      </c>
      <c r="X2247" s="216" t="s">
        <v>64</v>
      </c>
      <c r="Y2247" s="216" t="s">
        <v>65</v>
      </c>
      <c r="Z2247" s="129" t="s">
        <v>4344</v>
      </c>
      <c r="AA2247" s="214"/>
      <c r="AB2247" s="215"/>
      <c r="AC2247" s="215"/>
      <c r="AD2247" s="216"/>
      <c r="AI2247" s="173"/>
      <c r="AJ2247" s="189"/>
      <c r="AK2247" s="173"/>
      <c r="AL2247" s="317"/>
      <c r="AQ2247" s="131"/>
      <c r="AU2247" s="317"/>
      <c r="AV2247" s="390"/>
      <c r="AW2247" s="153">
        <f t="shared" ca="1" si="40"/>
        <v>9</v>
      </c>
    </row>
    <row r="2248" spans="1:49" ht="45" customHeight="1" x14ac:dyDescent="0.2">
      <c r="A2248" s="245">
        <v>43102</v>
      </c>
      <c r="B2248" s="183" t="s">
        <v>55</v>
      </c>
      <c r="C2248" s="136" t="s">
        <v>4997</v>
      </c>
      <c r="D2248" s="131" t="s">
        <v>6435</v>
      </c>
      <c r="E2248" s="175" t="s">
        <v>71</v>
      </c>
      <c r="F2248" s="153" t="s">
        <v>425</v>
      </c>
      <c r="G2248" s="131" t="s">
        <v>4442</v>
      </c>
      <c r="H2248" s="175" t="s">
        <v>65</v>
      </c>
      <c r="I2248" s="183" t="s">
        <v>6436</v>
      </c>
      <c r="J2248" s="173">
        <v>1</v>
      </c>
      <c r="K2248" s="326"/>
      <c r="L2248" s="339">
        <v>1</v>
      </c>
      <c r="M2248" s="183">
        <v>1834</v>
      </c>
      <c r="N2248" s="153">
        <v>2017</v>
      </c>
      <c r="P2248" s="163"/>
      <c r="S2248" s="183" t="s">
        <v>243</v>
      </c>
      <c r="T2248" s="184"/>
      <c r="V2248" s="125"/>
      <c r="W2248" s="352" t="s">
        <v>70</v>
      </c>
      <c r="X2248" s="216" t="s">
        <v>499</v>
      </c>
      <c r="Y2248" s="216" t="s">
        <v>506</v>
      </c>
      <c r="Z2248" s="129"/>
      <c r="AA2248" s="214"/>
      <c r="AB2248" s="215"/>
      <c r="AC2248" s="215"/>
      <c r="AD2248" s="216"/>
      <c r="AI2248" s="173"/>
      <c r="AJ2248" s="216">
        <v>44411</v>
      </c>
      <c r="AK2248" s="173">
        <v>2020</v>
      </c>
      <c r="AL2248" s="317"/>
      <c r="AQ2248" s="131"/>
      <c r="AU2248" s="317"/>
      <c r="AV2248" s="390"/>
      <c r="AW2248" s="153">
        <f t="shared" ca="1" si="40"/>
        <v>9</v>
      </c>
    </row>
    <row r="2249" spans="1:49" ht="45" customHeight="1" x14ac:dyDescent="0.2">
      <c r="A2249" s="245">
        <v>43102</v>
      </c>
      <c r="B2249" s="183" t="s">
        <v>198</v>
      </c>
      <c r="C2249" s="136" t="s">
        <v>6437</v>
      </c>
      <c r="D2249" s="131" t="s">
        <v>6438</v>
      </c>
      <c r="E2249" s="175" t="s">
        <v>71</v>
      </c>
      <c r="F2249" s="153" t="s">
        <v>72</v>
      </c>
      <c r="G2249" s="131" t="s">
        <v>77</v>
      </c>
      <c r="H2249" s="175" t="s">
        <v>65</v>
      </c>
      <c r="I2249" s="183" t="s">
        <v>6439</v>
      </c>
      <c r="J2249" s="173">
        <v>1</v>
      </c>
      <c r="K2249" s="326"/>
      <c r="L2249" s="339">
        <v>1</v>
      </c>
      <c r="M2249" s="183">
        <v>1835</v>
      </c>
      <c r="N2249" s="153">
        <v>2017</v>
      </c>
      <c r="P2249" s="163"/>
      <c r="S2249" s="183" t="s">
        <v>288</v>
      </c>
      <c r="T2249" s="184" t="s">
        <v>982</v>
      </c>
      <c r="U2249" s="189"/>
      <c r="V2249" s="125"/>
      <c r="W2249" s="255" t="s">
        <v>70</v>
      </c>
      <c r="X2249" s="216"/>
      <c r="Y2249" s="216"/>
      <c r="Z2249" s="129"/>
      <c r="AA2249" s="214"/>
      <c r="AB2249" s="215"/>
      <c r="AC2249" s="215"/>
      <c r="AD2249" s="216"/>
      <c r="AI2249" s="173"/>
      <c r="AJ2249" s="189"/>
      <c r="AK2249" s="173"/>
      <c r="AL2249" s="317"/>
      <c r="AQ2249" s="131"/>
      <c r="AU2249" s="317"/>
      <c r="AV2249" s="390"/>
      <c r="AW2249" s="153">
        <f t="shared" ca="1" si="40"/>
        <v>9</v>
      </c>
    </row>
    <row r="2250" spans="1:49" ht="45" customHeight="1" x14ac:dyDescent="0.2">
      <c r="A2250" s="245">
        <v>45342</v>
      </c>
      <c r="B2250" s="183" t="s">
        <v>55</v>
      </c>
      <c r="C2250" s="136" t="s">
        <v>6440</v>
      </c>
      <c r="D2250" s="131" t="s">
        <v>6441</v>
      </c>
      <c r="E2250" s="175" t="s">
        <v>1055</v>
      </c>
      <c r="F2250" s="153" t="s">
        <v>1983</v>
      </c>
      <c r="G2250" s="131" t="s">
        <v>6442</v>
      </c>
      <c r="H2250" s="175" t="s">
        <v>65</v>
      </c>
      <c r="I2250" s="183" t="s">
        <v>1693</v>
      </c>
      <c r="J2250" s="173">
        <v>1</v>
      </c>
      <c r="K2250" s="326"/>
      <c r="L2250" s="339">
        <v>1</v>
      </c>
      <c r="M2250" s="183">
        <v>1836</v>
      </c>
      <c r="N2250" s="153">
        <v>2018</v>
      </c>
      <c r="O2250" s="216">
        <v>42996</v>
      </c>
      <c r="P2250" s="163" t="s">
        <v>6443</v>
      </c>
      <c r="Q2250" s="216">
        <v>42999</v>
      </c>
      <c r="R2250" s="153">
        <v>2010</v>
      </c>
      <c r="S2250" s="183" t="s">
        <v>243</v>
      </c>
      <c r="T2250" s="184"/>
      <c r="U2250" s="189"/>
      <c r="V2250" s="125"/>
      <c r="W2250" s="255" t="s">
        <v>70</v>
      </c>
      <c r="X2250" s="216" t="s">
        <v>64</v>
      </c>
      <c r="Y2250" s="216" t="s">
        <v>65</v>
      </c>
      <c r="Z2250" s="129" t="s">
        <v>66</v>
      </c>
      <c r="AA2250" s="214"/>
      <c r="AB2250" s="215"/>
      <c r="AC2250" s="215"/>
      <c r="AD2250" s="216"/>
      <c r="AI2250" s="173"/>
      <c r="AJ2250" s="216">
        <v>45966</v>
      </c>
      <c r="AK2250" s="173">
        <v>2020</v>
      </c>
      <c r="AL2250" s="317"/>
      <c r="AQ2250" s="131"/>
      <c r="AU2250" s="317"/>
      <c r="AV2250" s="390"/>
      <c r="AW2250" s="153">
        <f t="shared" ca="1" si="40"/>
        <v>8</v>
      </c>
    </row>
    <row r="2251" spans="1:49" ht="45" customHeight="1" x14ac:dyDescent="0.2">
      <c r="A2251" s="245"/>
      <c r="B2251" s="183" t="s">
        <v>198</v>
      </c>
      <c r="C2251" s="136" t="s">
        <v>6395</v>
      </c>
      <c r="D2251" s="131" t="s">
        <v>6444</v>
      </c>
      <c r="E2251" s="175" t="s">
        <v>91</v>
      </c>
      <c r="F2251" s="153" t="s">
        <v>698</v>
      </c>
      <c r="G2251" s="131" t="s">
        <v>1316</v>
      </c>
      <c r="H2251" s="175" t="s">
        <v>65</v>
      </c>
      <c r="I2251" s="183" t="s">
        <v>6445</v>
      </c>
      <c r="J2251" s="173">
        <v>1</v>
      </c>
      <c r="K2251" s="326"/>
      <c r="L2251" s="339">
        <v>1</v>
      </c>
      <c r="M2251" s="183">
        <v>1837</v>
      </c>
      <c r="N2251" s="153">
        <v>2018</v>
      </c>
      <c r="O2251" s="216">
        <v>42737</v>
      </c>
      <c r="P2251" s="163" t="s">
        <v>6446</v>
      </c>
      <c r="Q2251" s="216">
        <v>43174</v>
      </c>
      <c r="R2251" s="153">
        <v>2010</v>
      </c>
      <c r="S2251" s="183" t="s">
        <v>288</v>
      </c>
      <c r="T2251" s="184"/>
      <c r="U2251" s="189"/>
      <c r="V2251" s="125"/>
      <c r="W2251" s="255" t="s">
        <v>70</v>
      </c>
      <c r="X2251" s="216" t="s">
        <v>64</v>
      </c>
      <c r="Y2251" s="216" t="s">
        <v>65</v>
      </c>
      <c r="Z2251" s="129"/>
      <c r="AA2251" s="214"/>
      <c r="AB2251" s="215"/>
      <c r="AC2251" s="215"/>
      <c r="AD2251" s="216"/>
      <c r="AI2251" s="173"/>
      <c r="AJ2251" s="189"/>
      <c r="AK2251" s="173"/>
      <c r="AL2251" s="317"/>
      <c r="AQ2251" s="131"/>
      <c r="AU2251" s="317"/>
      <c r="AV2251" s="390"/>
      <c r="AW2251" s="153">
        <f t="shared" ca="1" si="40"/>
        <v>8</v>
      </c>
    </row>
    <row r="2252" spans="1:49" ht="45" customHeight="1" x14ac:dyDescent="0.2">
      <c r="A2252" s="245"/>
      <c r="B2252" s="183" t="s">
        <v>198</v>
      </c>
      <c r="C2252" s="136" t="s">
        <v>6447</v>
      </c>
      <c r="D2252" s="131" t="s">
        <v>6448</v>
      </c>
      <c r="E2252" s="175" t="s">
        <v>91</v>
      </c>
      <c r="F2252" s="153" t="s">
        <v>698</v>
      </c>
      <c r="G2252" s="131" t="s">
        <v>6449</v>
      </c>
      <c r="H2252" s="175" t="s">
        <v>65</v>
      </c>
      <c r="I2252" s="183" t="s">
        <v>6450</v>
      </c>
      <c r="J2252" s="173">
        <v>1</v>
      </c>
      <c r="K2252" s="326"/>
      <c r="L2252" s="339">
        <v>1</v>
      </c>
      <c r="M2252" s="183">
        <v>1838</v>
      </c>
      <c r="N2252" s="153">
        <v>2018</v>
      </c>
      <c r="P2252" s="163"/>
      <c r="S2252" s="183" t="s">
        <v>288</v>
      </c>
      <c r="T2252" s="184"/>
      <c r="U2252" s="189"/>
      <c r="V2252" s="125"/>
      <c r="W2252" s="255" t="s">
        <v>70</v>
      </c>
      <c r="X2252" s="216" t="s">
        <v>64</v>
      </c>
      <c r="Y2252" s="216" t="s">
        <v>65</v>
      </c>
      <c r="Z2252" s="129" t="s">
        <v>2173</v>
      </c>
      <c r="AA2252" s="214"/>
      <c r="AB2252" s="215"/>
      <c r="AC2252" s="215"/>
      <c r="AD2252" s="216"/>
      <c r="AI2252" s="173"/>
      <c r="AJ2252" s="189"/>
      <c r="AK2252" s="173"/>
      <c r="AL2252" s="317"/>
      <c r="AQ2252" s="131"/>
      <c r="AU2252" s="317"/>
      <c r="AV2252" s="390"/>
      <c r="AW2252" s="153">
        <f t="shared" ca="1" si="40"/>
        <v>8</v>
      </c>
    </row>
    <row r="2253" spans="1:49" ht="45" customHeight="1" x14ac:dyDescent="0.2">
      <c r="A2253" s="245">
        <v>43448</v>
      </c>
      <c r="B2253" s="183" t="s">
        <v>55</v>
      </c>
      <c r="C2253" s="136" t="s">
        <v>6451</v>
      </c>
      <c r="D2253" s="131" t="s">
        <v>6452</v>
      </c>
      <c r="E2253" s="175" t="s">
        <v>71</v>
      </c>
      <c r="F2253" s="153" t="s">
        <v>425</v>
      </c>
      <c r="G2253" s="131" t="s">
        <v>4457</v>
      </c>
      <c r="H2253" s="175" t="s">
        <v>65</v>
      </c>
      <c r="I2253" s="183" t="s">
        <v>6453</v>
      </c>
      <c r="J2253" s="173">
        <v>1</v>
      </c>
      <c r="K2253" s="326"/>
      <c r="L2253" s="339">
        <v>1</v>
      </c>
      <c r="M2253" s="183">
        <v>1839</v>
      </c>
      <c r="N2253" s="153">
        <v>2018</v>
      </c>
      <c r="P2253" s="163"/>
      <c r="S2253" s="183" t="s">
        <v>243</v>
      </c>
      <c r="T2253" s="184" t="s">
        <v>1116</v>
      </c>
      <c r="V2253" s="125"/>
      <c r="W2253" s="352" t="s">
        <v>70</v>
      </c>
      <c r="X2253" s="216"/>
      <c r="Y2253" s="216"/>
      <c r="Z2253" s="129"/>
      <c r="AA2253" s="214"/>
      <c r="AB2253" s="215"/>
      <c r="AC2253" s="215"/>
      <c r="AD2253" s="216"/>
      <c r="AI2253" s="173"/>
      <c r="AJ2253" s="216">
        <v>44483</v>
      </c>
      <c r="AK2253" s="173">
        <v>2020</v>
      </c>
      <c r="AL2253" s="317"/>
      <c r="AQ2253" s="131"/>
      <c r="AU2253" s="317"/>
      <c r="AV2253" s="390"/>
      <c r="AW2253" s="153">
        <f t="shared" ca="1" si="40"/>
        <v>8</v>
      </c>
    </row>
    <row r="2254" spans="1:49" ht="45" customHeight="1" x14ac:dyDescent="0.2">
      <c r="A2254" s="245"/>
      <c r="B2254" s="183" t="s">
        <v>55</v>
      </c>
      <c r="C2254" s="136" t="s">
        <v>6454</v>
      </c>
      <c r="D2254" s="131" t="s">
        <v>6455</v>
      </c>
      <c r="E2254" s="175" t="s">
        <v>91</v>
      </c>
      <c r="F2254" s="153" t="s">
        <v>92</v>
      </c>
      <c r="G2254" s="131" t="s">
        <v>93</v>
      </c>
      <c r="H2254" s="175" t="s">
        <v>65</v>
      </c>
      <c r="I2254" s="183" t="s">
        <v>6456</v>
      </c>
      <c r="J2254" s="173">
        <v>1</v>
      </c>
      <c r="K2254" s="326"/>
      <c r="L2254" s="339">
        <v>1</v>
      </c>
      <c r="M2254" s="183">
        <v>1840</v>
      </c>
      <c r="N2254" s="153">
        <v>2018</v>
      </c>
      <c r="P2254" s="163"/>
      <c r="Q2254" s="216">
        <v>43181</v>
      </c>
      <c r="R2254" s="153">
        <v>2010</v>
      </c>
      <c r="S2254" s="183" t="s">
        <v>243</v>
      </c>
      <c r="T2254" s="184"/>
      <c r="U2254" s="189">
        <v>43181</v>
      </c>
      <c r="V2254" s="125"/>
      <c r="W2254" s="352" t="s">
        <v>70</v>
      </c>
      <c r="X2254" s="216"/>
      <c r="Y2254" s="216"/>
      <c r="Z2254" s="129"/>
      <c r="AA2254" s="214"/>
      <c r="AB2254" s="215"/>
      <c r="AC2254" s="215"/>
      <c r="AD2254" s="216"/>
      <c r="AI2254" s="173"/>
      <c r="AJ2254" s="216">
        <v>43181</v>
      </c>
      <c r="AK2254" s="173">
        <v>2010</v>
      </c>
      <c r="AL2254" s="317"/>
      <c r="AQ2254" s="131"/>
      <c r="AV2254" s="390"/>
      <c r="AW2254" s="153">
        <f t="shared" ca="1" si="40"/>
        <v>8</v>
      </c>
    </row>
    <row r="2255" spans="1:49" ht="45" customHeight="1" x14ac:dyDescent="0.2">
      <c r="A2255" s="245"/>
      <c r="B2255" s="183" t="s">
        <v>198</v>
      </c>
      <c r="D2255" s="131" t="s">
        <v>6457</v>
      </c>
      <c r="E2255" s="175" t="s">
        <v>91</v>
      </c>
      <c r="F2255" s="153" t="s">
        <v>187</v>
      </c>
      <c r="G2255" s="131" t="s">
        <v>339</v>
      </c>
      <c r="H2255" s="175" t="s">
        <v>65</v>
      </c>
      <c r="I2255" s="183" t="s">
        <v>6458</v>
      </c>
      <c r="J2255" s="173">
        <v>1</v>
      </c>
      <c r="K2255" s="326"/>
      <c r="L2255" s="339">
        <v>1</v>
      </c>
      <c r="M2255" s="183">
        <v>1841</v>
      </c>
      <c r="N2255" s="153">
        <v>2018</v>
      </c>
      <c r="O2255" s="216">
        <v>43056</v>
      </c>
      <c r="P2255" s="163" t="s">
        <v>4107</v>
      </c>
      <c r="Q2255" s="216">
        <v>43209</v>
      </c>
      <c r="R2255" s="153">
        <v>2010</v>
      </c>
      <c r="S2255" s="183" t="s">
        <v>288</v>
      </c>
      <c r="T2255" s="184"/>
      <c r="U2255" s="189"/>
      <c r="V2255" s="125"/>
      <c r="W2255" s="255" t="s">
        <v>70</v>
      </c>
      <c r="X2255" s="216"/>
      <c r="Y2255" s="216"/>
      <c r="Z2255" s="129"/>
      <c r="AA2255" s="214"/>
      <c r="AB2255" s="215"/>
      <c r="AC2255" s="215"/>
      <c r="AD2255" s="216"/>
      <c r="AI2255" s="173"/>
      <c r="AJ2255" s="189"/>
      <c r="AK2255" s="173"/>
      <c r="AL2255" s="317"/>
      <c r="AQ2255" s="131"/>
      <c r="AU2255" s="317"/>
      <c r="AV2255" s="390"/>
      <c r="AW2255" s="153">
        <f t="shared" ca="1" si="40"/>
        <v>8</v>
      </c>
    </row>
    <row r="2256" spans="1:49" ht="45" customHeight="1" x14ac:dyDescent="0.2">
      <c r="A2256" s="245"/>
      <c r="B2256" s="183" t="s">
        <v>55</v>
      </c>
      <c r="C2256" s="136" t="s">
        <v>6459</v>
      </c>
      <c r="D2256" s="131" t="s">
        <v>6460</v>
      </c>
      <c r="E2256" s="175" t="s">
        <v>91</v>
      </c>
      <c r="F2256" s="153" t="s">
        <v>92</v>
      </c>
      <c r="G2256" s="131" t="s">
        <v>93</v>
      </c>
      <c r="H2256" s="175" t="s">
        <v>96</v>
      </c>
      <c r="I2256" s="183" t="s">
        <v>6461</v>
      </c>
      <c r="J2256" s="173">
        <v>1</v>
      </c>
      <c r="K2256" s="326" t="s">
        <v>61</v>
      </c>
      <c r="L2256" s="339">
        <v>1</v>
      </c>
      <c r="M2256" s="183">
        <v>1842</v>
      </c>
      <c r="N2256" s="153">
        <v>2018</v>
      </c>
      <c r="O2256" s="216">
        <v>43187</v>
      </c>
      <c r="P2256" s="163" t="s">
        <v>6462</v>
      </c>
      <c r="Q2256" s="216">
        <v>43242</v>
      </c>
      <c r="R2256" s="153">
        <v>2010</v>
      </c>
      <c r="S2256" s="183" t="s">
        <v>62</v>
      </c>
      <c r="T2256" s="184"/>
      <c r="U2256" s="189"/>
      <c r="V2256" s="125"/>
      <c r="W2256" s="352" t="s">
        <v>6463</v>
      </c>
      <c r="X2256" s="216" t="s">
        <v>99</v>
      </c>
      <c r="Y2256" s="216" t="s">
        <v>100</v>
      </c>
      <c r="Z2256" s="129"/>
      <c r="AA2256" s="214"/>
      <c r="AB2256" s="215"/>
      <c r="AC2256" s="215" t="s">
        <v>215</v>
      </c>
      <c r="AD2256" s="216"/>
      <c r="AE2256" s="173">
        <v>2018</v>
      </c>
      <c r="AF2256" s="173" t="s">
        <v>6464</v>
      </c>
      <c r="AG2256" s="173">
        <v>2022</v>
      </c>
      <c r="AH2256" s="173">
        <v>20</v>
      </c>
      <c r="AI2256" s="173"/>
      <c r="AJ2256" s="189"/>
      <c r="AK2256" s="173"/>
      <c r="AQ2256" s="131"/>
      <c r="AV2256" s="390"/>
      <c r="AW2256" s="153">
        <f t="shared" ca="1" si="40"/>
        <v>8</v>
      </c>
    </row>
    <row r="2257" spans="1:49" ht="45" customHeight="1" x14ac:dyDescent="0.2">
      <c r="A2257" s="245">
        <v>43242</v>
      </c>
      <c r="B2257" s="183" t="s">
        <v>55</v>
      </c>
      <c r="C2257" s="136" t="s">
        <v>6465</v>
      </c>
      <c r="D2257" s="131" t="s">
        <v>6466</v>
      </c>
      <c r="E2257" s="175" t="s">
        <v>688</v>
      </c>
      <c r="F2257" s="153" t="s">
        <v>2430</v>
      </c>
      <c r="G2257" s="131" t="s">
        <v>6467</v>
      </c>
      <c r="H2257" s="175" t="s">
        <v>65</v>
      </c>
      <c r="I2257" s="183" t="s">
        <v>6468</v>
      </c>
      <c r="J2257" s="173">
        <v>1</v>
      </c>
      <c r="K2257" s="326"/>
      <c r="L2257" s="339">
        <v>1</v>
      </c>
      <c r="M2257" s="183">
        <v>1843</v>
      </c>
      <c r="N2257" s="153">
        <v>2018</v>
      </c>
      <c r="P2257" s="163"/>
      <c r="R2257" s="153">
        <v>2010</v>
      </c>
      <c r="S2257" s="183" t="s">
        <v>243</v>
      </c>
      <c r="T2257" s="184"/>
      <c r="U2257" s="189"/>
      <c r="V2257" s="125"/>
      <c r="W2257" s="352" t="s">
        <v>70</v>
      </c>
      <c r="X2257" s="216"/>
      <c r="Y2257" s="216"/>
      <c r="Z2257" s="129"/>
      <c r="AA2257" s="214"/>
      <c r="AB2257" s="215"/>
      <c r="AC2257" s="215"/>
      <c r="AD2257" s="216"/>
      <c r="AI2257" s="173"/>
      <c r="AK2257" s="173"/>
      <c r="AL2257" s="317"/>
      <c r="AQ2257" s="131"/>
      <c r="AU2257" s="317"/>
      <c r="AV2257" s="390"/>
      <c r="AW2257" s="153">
        <f t="shared" ca="1" si="40"/>
        <v>8</v>
      </c>
    </row>
    <row r="2258" spans="1:49" ht="45" customHeight="1" x14ac:dyDescent="0.2">
      <c r="A2258" s="245"/>
      <c r="B2258" s="183" t="s">
        <v>55</v>
      </c>
      <c r="C2258" s="136" t="s">
        <v>6469</v>
      </c>
      <c r="D2258" s="131" t="s">
        <v>6470</v>
      </c>
      <c r="E2258" s="175" t="s">
        <v>91</v>
      </c>
      <c r="F2258" s="153" t="s">
        <v>92</v>
      </c>
      <c r="G2258" s="131" t="s">
        <v>786</v>
      </c>
      <c r="H2258" s="175" t="s">
        <v>496</v>
      </c>
      <c r="I2258" s="183" t="s">
        <v>6471</v>
      </c>
      <c r="J2258" s="173">
        <v>1</v>
      </c>
      <c r="K2258" s="326"/>
      <c r="L2258" s="339">
        <v>1</v>
      </c>
      <c r="M2258" s="183">
        <v>1844</v>
      </c>
      <c r="N2258" s="153">
        <v>2018</v>
      </c>
      <c r="P2258" s="163"/>
      <c r="R2258" s="153">
        <v>2010</v>
      </c>
      <c r="S2258" s="183" t="s">
        <v>243</v>
      </c>
      <c r="T2258" s="184"/>
      <c r="U2258" s="189"/>
      <c r="V2258" s="125"/>
      <c r="W2258" s="352" t="s">
        <v>70</v>
      </c>
      <c r="X2258" s="216"/>
      <c r="Y2258" s="216"/>
      <c r="Z2258" s="129"/>
      <c r="AA2258" s="214"/>
      <c r="AB2258" s="215"/>
      <c r="AC2258" s="215"/>
      <c r="AD2258" s="216"/>
      <c r="AI2258" s="173"/>
      <c r="AJ2258" s="216">
        <v>43754</v>
      </c>
      <c r="AK2258" s="173">
        <v>2010</v>
      </c>
      <c r="AL2258" s="317"/>
      <c r="AQ2258" s="131"/>
      <c r="AU2258" s="317"/>
      <c r="AV2258" s="390"/>
      <c r="AW2258" s="153">
        <f t="shared" ca="1" si="40"/>
        <v>8</v>
      </c>
    </row>
    <row r="2259" spans="1:49" ht="45" customHeight="1" x14ac:dyDescent="0.2">
      <c r="A2259" s="245"/>
      <c r="B2259" s="183" t="s">
        <v>198</v>
      </c>
      <c r="C2259" s="136" t="s">
        <v>6472</v>
      </c>
      <c r="D2259" s="131" t="s">
        <v>6473</v>
      </c>
      <c r="E2259" s="175" t="s">
        <v>91</v>
      </c>
      <c r="F2259" s="153" t="s">
        <v>916</v>
      </c>
      <c r="G2259" s="131" t="s">
        <v>5074</v>
      </c>
      <c r="H2259" s="175" t="s">
        <v>292</v>
      </c>
      <c r="I2259" s="183" t="s">
        <v>6474</v>
      </c>
      <c r="J2259" s="173">
        <v>1</v>
      </c>
      <c r="K2259" s="326"/>
      <c r="L2259" s="339">
        <v>1</v>
      </c>
      <c r="M2259" s="183">
        <v>1845</v>
      </c>
      <c r="N2259" s="153">
        <v>2018</v>
      </c>
      <c r="P2259" s="163"/>
      <c r="S2259" s="183" t="s">
        <v>288</v>
      </c>
      <c r="T2259" s="184"/>
      <c r="U2259" s="189"/>
      <c r="V2259" s="125"/>
      <c r="W2259" s="255" t="s">
        <v>70</v>
      </c>
      <c r="X2259" s="216"/>
      <c r="Y2259" s="216"/>
      <c r="Z2259" s="129"/>
      <c r="AA2259" s="214"/>
      <c r="AB2259" s="215"/>
      <c r="AC2259" s="215"/>
      <c r="AD2259" s="216"/>
      <c r="AI2259" s="173"/>
      <c r="AJ2259" s="189"/>
      <c r="AK2259" s="173"/>
      <c r="AL2259" s="317"/>
      <c r="AQ2259" s="131"/>
      <c r="AU2259" s="317"/>
      <c r="AV2259" s="390"/>
      <c r="AW2259" s="153">
        <f t="shared" ca="1" si="40"/>
        <v>8</v>
      </c>
    </row>
    <row r="2260" spans="1:49" ht="45" customHeight="1" x14ac:dyDescent="0.2">
      <c r="A2260" s="245"/>
      <c r="B2260" s="183" t="s">
        <v>55</v>
      </c>
      <c r="C2260" s="136" t="s">
        <v>6475</v>
      </c>
      <c r="D2260" s="131" t="s">
        <v>6476</v>
      </c>
      <c r="E2260" s="175" t="s">
        <v>1055</v>
      </c>
      <c r="F2260" s="153" t="s">
        <v>1056</v>
      </c>
      <c r="G2260" s="131" t="s">
        <v>3267</v>
      </c>
      <c r="H2260" s="175" t="s">
        <v>65</v>
      </c>
      <c r="I2260" s="183" t="s">
        <v>6477</v>
      </c>
      <c r="J2260" s="173">
        <v>1</v>
      </c>
      <c r="K2260" s="326"/>
      <c r="L2260" s="339">
        <v>1</v>
      </c>
      <c r="M2260" s="183">
        <v>1846</v>
      </c>
      <c r="N2260" s="153">
        <v>2018</v>
      </c>
      <c r="O2260" s="216">
        <v>43084</v>
      </c>
      <c r="P2260" s="163" t="s">
        <v>6478</v>
      </c>
      <c r="Q2260" s="216">
        <v>43284</v>
      </c>
      <c r="R2260" s="153">
        <v>2010</v>
      </c>
      <c r="S2260" s="183" t="s">
        <v>243</v>
      </c>
      <c r="T2260" s="184"/>
      <c r="U2260" s="189"/>
      <c r="V2260" s="125"/>
      <c r="W2260" s="352" t="s">
        <v>70</v>
      </c>
      <c r="X2260" s="216" t="s">
        <v>64</v>
      </c>
      <c r="Y2260" s="216" t="s">
        <v>65</v>
      </c>
      <c r="Z2260" s="129" t="s">
        <v>2173</v>
      </c>
      <c r="AA2260" s="214"/>
      <c r="AB2260" s="215"/>
      <c r="AC2260" s="215"/>
      <c r="AD2260" s="216"/>
      <c r="AI2260" s="173"/>
      <c r="AK2260" s="173"/>
      <c r="AL2260" s="317"/>
      <c r="AQ2260" s="131"/>
      <c r="AU2260" s="317"/>
      <c r="AV2260" s="390"/>
      <c r="AW2260" s="153">
        <f t="shared" ca="1" si="40"/>
        <v>8</v>
      </c>
    </row>
    <row r="2261" spans="1:49" ht="45" customHeight="1" x14ac:dyDescent="0.2">
      <c r="A2261" s="245"/>
      <c r="B2261" s="183" t="s">
        <v>198</v>
      </c>
      <c r="C2261" s="136" t="s">
        <v>6479</v>
      </c>
      <c r="D2261" s="131" t="s">
        <v>6480</v>
      </c>
      <c r="E2261" s="175" t="s">
        <v>91</v>
      </c>
      <c r="F2261" s="153" t="s">
        <v>698</v>
      </c>
      <c r="G2261" s="131" t="s">
        <v>4893</v>
      </c>
      <c r="H2261" s="175" t="s">
        <v>59</v>
      </c>
      <c r="I2261" s="183" t="s">
        <v>6481</v>
      </c>
      <c r="J2261" s="173">
        <v>1</v>
      </c>
      <c r="K2261" s="326"/>
      <c r="L2261" s="339">
        <v>1</v>
      </c>
      <c r="M2261" s="183">
        <v>1847</v>
      </c>
      <c r="N2261" s="153">
        <v>2018</v>
      </c>
      <c r="P2261" s="163"/>
      <c r="S2261" s="183" t="s">
        <v>288</v>
      </c>
      <c r="T2261" s="184"/>
      <c r="U2261" s="189"/>
      <c r="V2261" s="125"/>
      <c r="W2261" s="255" t="s">
        <v>70</v>
      </c>
      <c r="X2261" s="216"/>
      <c r="Y2261" s="216"/>
      <c r="Z2261" s="129"/>
      <c r="AA2261" s="214"/>
      <c r="AB2261" s="215"/>
      <c r="AC2261" s="215"/>
      <c r="AD2261" s="216"/>
      <c r="AI2261" s="173"/>
      <c r="AJ2261" s="189"/>
      <c r="AK2261" s="173"/>
      <c r="AL2261" s="317"/>
      <c r="AQ2261" s="131"/>
      <c r="AU2261" s="317"/>
      <c r="AV2261" s="390"/>
      <c r="AW2261" s="153">
        <f t="shared" ca="1" si="40"/>
        <v>8</v>
      </c>
    </row>
    <row r="2262" spans="1:49" ht="45" customHeight="1" x14ac:dyDescent="0.2">
      <c r="A2262" s="245">
        <v>43287</v>
      </c>
      <c r="B2262" s="183" t="s">
        <v>198</v>
      </c>
      <c r="C2262" s="136" t="s">
        <v>6482</v>
      </c>
      <c r="D2262" s="131" t="s">
        <v>6483</v>
      </c>
      <c r="E2262" s="175" t="s">
        <v>71</v>
      </c>
      <c r="F2262" s="153" t="s">
        <v>425</v>
      </c>
      <c r="G2262" s="131" t="s">
        <v>426</v>
      </c>
      <c r="H2262" s="175" t="s">
        <v>65</v>
      </c>
      <c r="I2262" s="183" t="s">
        <v>6484</v>
      </c>
      <c r="J2262" s="173">
        <v>1</v>
      </c>
      <c r="K2262" s="326"/>
      <c r="L2262" s="339">
        <v>1</v>
      </c>
      <c r="M2262" s="183">
        <v>1848</v>
      </c>
      <c r="N2262" s="153">
        <v>2018</v>
      </c>
      <c r="P2262" s="163"/>
      <c r="S2262" s="183" t="s">
        <v>288</v>
      </c>
      <c r="T2262" s="184"/>
      <c r="U2262" s="189"/>
      <c r="V2262" s="125"/>
      <c r="W2262" s="255" t="s">
        <v>70</v>
      </c>
      <c r="X2262" s="216"/>
      <c r="Y2262" s="216"/>
      <c r="Z2262" s="129"/>
      <c r="AA2262" s="214"/>
      <c r="AB2262" s="215"/>
      <c r="AC2262" s="215"/>
      <c r="AD2262" s="216"/>
      <c r="AI2262" s="173"/>
      <c r="AJ2262" s="189"/>
      <c r="AK2262" s="173"/>
      <c r="AL2262" s="317"/>
      <c r="AQ2262" s="131"/>
      <c r="AU2262" s="317"/>
      <c r="AV2262" s="390"/>
      <c r="AW2262" s="153">
        <f t="shared" ca="1" si="40"/>
        <v>8</v>
      </c>
    </row>
    <row r="2263" spans="1:49" ht="45" customHeight="1" x14ac:dyDescent="0.2">
      <c r="A2263" s="245"/>
      <c r="B2263" s="183" t="s">
        <v>198</v>
      </c>
      <c r="C2263" s="136" t="s">
        <v>6485</v>
      </c>
      <c r="D2263" s="131" t="s">
        <v>6486</v>
      </c>
      <c r="E2263" s="175" t="s">
        <v>71</v>
      </c>
      <c r="F2263" s="153" t="s">
        <v>425</v>
      </c>
      <c r="G2263" s="131" t="s">
        <v>6487</v>
      </c>
      <c r="H2263" s="175" t="s">
        <v>59</v>
      </c>
      <c r="I2263" s="183" t="s">
        <v>6488</v>
      </c>
      <c r="J2263" s="173">
        <v>1</v>
      </c>
      <c r="K2263" s="326"/>
      <c r="L2263" s="339">
        <v>1</v>
      </c>
      <c r="M2263" s="183">
        <v>1849</v>
      </c>
      <c r="N2263" s="153">
        <v>2018</v>
      </c>
      <c r="O2263" s="216">
        <v>42548</v>
      </c>
      <c r="P2263" s="163" t="s">
        <v>6489</v>
      </c>
      <c r="Q2263" s="216">
        <v>43287</v>
      </c>
      <c r="R2263" s="153">
        <v>2010</v>
      </c>
      <c r="S2263" s="183" t="s">
        <v>288</v>
      </c>
      <c r="T2263" s="184"/>
      <c r="U2263" s="189"/>
      <c r="V2263" s="125"/>
      <c r="W2263" s="255" t="s">
        <v>70</v>
      </c>
      <c r="X2263" s="216" t="s">
        <v>64</v>
      </c>
      <c r="Y2263" s="216" t="s">
        <v>65</v>
      </c>
      <c r="Z2263" s="129" t="s">
        <v>66</v>
      </c>
      <c r="AA2263" s="214"/>
      <c r="AB2263" s="215"/>
      <c r="AC2263" s="215"/>
      <c r="AD2263" s="216"/>
      <c r="AI2263" s="173"/>
      <c r="AJ2263" s="189"/>
      <c r="AK2263" s="173"/>
      <c r="AL2263" s="317"/>
      <c r="AQ2263" s="131"/>
      <c r="AU2263" s="317"/>
      <c r="AV2263" s="390"/>
      <c r="AW2263" s="153">
        <f t="shared" ca="1" si="40"/>
        <v>8</v>
      </c>
    </row>
    <row r="2264" spans="1:49" ht="45" customHeight="1" x14ac:dyDescent="0.2">
      <c r="A2264" s="245">
        <v>44078</v>
      </c>
      <c r="B2264" s="183" t="s">
        <v>198</v>
      </c>
      <c r="C2264" s="136" t="s">
        <v>7667</v>
      </c>
      <c r="D2264" s="131" t="s">
        <v>8011</v>
      </c>
      <c r="E2264" s="175" t="s">
        <v>91</v>
      </c>
      <c r="F2264" s="153" t="s">
        <v>92</v>
      </c>
      <c r="G2264" s="131" t="s">
        <v>93</v>
      </c>
      <c r="H2264" s="175" t="s">
        <v>65</v>
      </c>
      <c r="I2264" s="183" t="s">
        <v>6490</v>
      </c>
      <c r="J2264" s="173">
        <v>1</v>
      </c>
      <c r="K2264" s="326"/>
      <c r="L2264" s="339">
        <v>1</v>
      </c>
      <c r="M2264" s="183">
        <v>1850</v>
      </c>
      <c r="N2264" s="153">
        <v>2018</v>
      </c>
      <c r="O2264" s="216">
        <v>42748</v>
      </c>
      <c r="P2264" s="163" t="s">
        <v>6491</v>
      </c>
      <c r="Q2264" s="216">
        <v>43287</v>
      </c>
      <c r="R2264" s="153">
        <v>2010</v>
      </c>
      <c r="S2264" s="183" t="s">
        <v>7867</v>
      </c>
      <c r="T2264" s="184" t="s">
        <v>982</v>
      </c>
      <c r="U2264" s="189"/>
      <c r="V2264" s="125"/>
      <c r="W2264" s="255" t="s">
        <v>70</v>
      </c>
      <c r="X2264" s="216" t="s">
        <v>64</v>
      </c>
      <c r="Y2264" s="216" t="s">
        <v>65</v>
      </c>
      <c r="Z2264" s="129" t="s">
        <v>244</v>
      </c>
      <c r="AA2264" s="214"/>
      <c r="AB2264" s="215"/>
      <c r="AC2264" s="215"/>
      <c r="AD2264" s="216"/>
      <c r="AI2264" s="173"/>
      <c r="AJ2264" s="189"/>
      <c r="AK2264" s="173"/>
      <c r="AL2264" s="317"/>
      <c r="AQ2264" s="131"/>
      <c r="AV2264" s="390"/>
      <c r="AW2264" s="153">
        <f t="shared" ca="1" si="40"/>
        <v>8</v>
      </c>
    </row>
    <row r="2265" spans="1:49" ht="45" customHeight="1" x14ac:dyDescent="0.2">
      <c r="A2265" s="245"/>
      <c r="B2265" s="183" t="s">
        <v>198</v>
      </c>
      <c r="D2265" s="166" t="s">
        <v>6492</v>
      </c>
      <c r="E2265" s="175" t="s">
        <v>91</v>
      </c>
      <c r="F2265" s="153" t="s">
        <v>92</v>
      </c>
      <c r="G2265" s="131" t="s">
        <v>93</v>
      </c>
      <c r="H2265" s="175" t="s">
        <v>96</v>
      </c>
      <c r="I2265" s="183" t="s">
        <v>6493</v>
      </c>
      <c r="J2265" s="173">
        <v>1</v>
      </c>
      <c r="K2265" s="326"/>
      <c r="L2265" s="339">
        <v>1</v>
      </c>
      <c r="M2265" s="183">
        <v>1851</v>
      </c>
      <c r="N2265" s="153">
        <v>2018</v>
      </c>
      <c r="O2265" s="216">
        <v>40418</v>
      </c>
      <c r="P2265" s="163" t="s">
        <v>6494</v>
      </c>
      <c r="Q2265" s="216">
        <v>43304</v>
      </c>
      <c r="R2265" s="153">
        <v>2010</v>
      </c>
      <c r="S2265" s="183" t="s">
        <v>288</v>
      </c>
      <c r="T2265" s="184"/>
      <c r="U2265" s="189"/>
      <c r="V2265" s="125"/>
      <c r="W2265" s="255" t="s">
        <v>70</v>
      </c>
      <c r="X2265" s="216" t="s">
        <v>99</v>
      </c>
      <c r="Y2265" s="216" t="s">
        <v>100</v>
      </c>
      <c r="Z2265" s="129"/>
      <c r="AA2265" s="214"/>
      <c r="AB2265" s="215"/>
      <c r="AC2265" s="215"/>
      <c r="AD2265" s="216"/>
      <c r="AI2265" s="173"/>
      <c r="AJ2265" s="189"/>
      <c r="AK2265" s="173"/>
      <c r="AQ2265" s="131"/>
      <c r="AV2265" s="390"/>
      <c r="AW2265" s="153">
        <f t="shared" ca="1" si="40"/>
        <v>8</v>
      </c>
    </row>
    <row r="2266" spans="1:49" ht="45" customHeight="1" x14ac:dyDescent="0.2">
      <c r="A2266" s="245">
        <v>43319</v>
      </c>
      <c r="B2266" s="183" t="s">
        <v>55</v>
      </c>
      <c r="C2266" s="136" t="s">
        <v>6495</v>
      </c>
      <c r="D2266" s="131" t="s">
        <v>6496</v>
      </c>
      <c r="E2266" s="175" t="s">
        <v>91</v>
      </c>
      <c r="F2266" s="153" t="s">
        <v>698</v>
      </c>
      <c r="G2266" s="131" t="s">
        <v>6497</v>
      </c>
      <c r="H2266" s="175" t="s">
        <v>76</v>
      </c>
      <c r="I2266" s="183" t="s">
        <v>6498</v>
      </c>
      <c r="J2266" s="173">
        <v>10</v>
      </c>
      <c r="K2266" s="326"/>
      <c r="L2266" s="339">
        <v>1</v>
      </c>
      <c r="M2266" s="183">
        <v>1852</v>
      </c>
      <c r="N2266" s="153">
        <v>2018</v>
      </c>
      <c r="O2266" s="216">
        <v>40051</v>
      </c>
      <c r="P2266" s="163" t="s">
        <v>6340</v>
      </c>
      <c r="Q2266" s="216">
        <v>43319</v>
      </c>
      <c r="R2266" s="153">
        <v>2010</v>
      </c>
      <c r="S2266" s="183" t="s">
        <v>243</v>
      </c>
      <c r="T2266" s="184" t="s">
        <v>1116</v>
      </c>
      <c r="V2266" s="125"/>
      <c r="W2266" s="256"/>
      <c r="X2266" s="216" t="s">
        <v>64</v>
      </c>
      <c r="Y2266" s="216" t="s">
        <v>65</v>
      </c>
      <c r="Z2266" s="129"/>
      <c r="AA2266" s="214"/>
      <c r="AB2266" s="215"/>
      <c r="AC2266" s="215"/>
      <c r="AD2266" s="216"/>
      <c r="AI2266" s="173"/>
      <c r="AJ2266" s="216">
        <v>44525</v>
      </c>
      <c r="AK2266" s="173">
        <v>2020</v>
      </c>
      <c r="AL2266" s="317"/>
      <c r="AQ2266" s="131"/>
      <c r="AU2266" s="317"/>
      <c r="AV2266" s="390"/>
      <c r="AW2266" s="153">
        <f t="shared" ca="1" si="40"/>
        <v>8</v>
      </c>
    </row>
    <row r="2267" spans="1:49" ht="45" customHeight="1" x14ac:dyDescent="0.2">
      <c r="A2267" s="245">
        <v>43319</v>
      </c>
      <c r="B2267" s="183" t="s">
        <v>55</v>
      </c>
      <c r="C2267" s="136" t="s">
        <v>6499</v>
      </c>
      <c r="D2267" s="131" t="s">
        <v>6500</v>
      </c>
      <c r="E2267" s="175" t="s">
        <v>91</v>
      </c>
      <c r="F2267" s="153" t="s">
        <v>698</v>
      </c>
      <c r="G2267" s="131" t="s">
        <v>699</v>
      </c>
      <c r="H2267" s="175" t="s">
        <v>379</v>
      </c>
      <c r="I2267" s="183" t="s">
        <v>6501</v>
      </c>
      <c r="J2267" s="173">
        <v>1</v>
      </c>
      <c r="K2267" s="326"/>
      <c r="L2267" s="339">
        <v>1</v>
      </c>
      <c r="M2267" s="183">
        <v>1853</v>
      </c>
      <c r="N2267" s="153">
        <v>2018</v>
      </c>
      <c r="O2267" s="216">
        <v>42710</v>
      </c>
      <c r="P2267" s="163" t="s">
        <v>6502</v>
      </c>
      <c r="Q2267" s="216">
        <v>43319</v>
      </c>
      <c r="R2267" s="153">
        <v>2010</v>
      </c>
      <c r="S2267" s="183" t="s">
        <v>243</v>
      </c>
      <c r="T2267" s="184" t="s">
        <v>1116</v>
      </c>
      <c r="V2267" s="125"/>
      <c r="W2267" s="256"/>
      <c r="X2267" s="216" t="s">
        <v>99</v>
      </c>
      <c r="Y2267" s="216" t="s">
        <v>382</v>
      </c>
      <c r="Z2267" s="129"/>
      <c r="AA2267" s="214"/>
      <c r="AB2267" s="215"/>
      <c r="AC2267" s="215"/>
      <c r="AD2267" s="216"/>
      <c r="AI2267" s="173"/>
      <c r="AJ2267" s="216">
        <v>44438</v>
      </c>
      <c r="AK2267" s="173">
        <v>2020</v>
      </c>
      <c r="AL2267" s="317"/>
      <c r="AQ2267" s="131"/>
      <c r="AU2267" s="317"/>
      <c r="AV2267" s="390"/>
      <c r="AW2267" s="153">
        <f t="shared" ca="1" si="40"/>
        <v>8</v>
      </c>
    </row>
    <row r="2268" spans="1:49" ht="45" customHeight="1" x14ac:dyDescent="0.2">
      <c r="A2268" s="245"/>
      <c r="B2268" s="183" t="s">
        <v>55</v>
      </c>
      <c r="D2268" s="131" t="s">
        <v>6503</v>
      </c>
      <c r="E2268" s="175" t="s">
        <v>56</v>
      </c>
      <c r="F2268" s="153" t="s">
        <v>559</v>
      </c>
      <c r="G2268" s="131" t="s">
        <v>6504</v>
      </c>
      <c r="H2268" s="175" t="s">
        <v>65</v>
      </c>
      <c r="I2268" s="183" t="s">
        <v>6505</v>
      </c>
      <c r="J2268" s="173">
        <v>1</v>
      </c>
      <c r="K2268" s="326"/>
      <c r="L2268" s="339">
        <v>1</v>
      </c>
      <c r="M2268" s="183">
        <v>1854</v>
      </c>
      <c r="N2268" s="153">
        <v>2018</v>
      </c>
      <c r="O2268" s="216">
        <v>43215</v>
      </c>
      <c r="P2268" s="163" t="s">
        <v>6506</v>
      </c>
      <c r="Q2268" s="216">
        <v>43339</v>
      </c>
      <c r="R2268" s="153">
        <v>2010</v>
      </c>
      <c r="S2268" s="183" t="s">
        <v>243</v>
      </c>
      <c r="T2268" s="184"/>
      <c r="U2268" s="189"/>
      <c r="V2268" s="125"/>
      <c r="W2268" s="256"/>
      <c r="X2268" s="216" t="s">
        <v>64</v>
      </c>
      <c r="Y2268" s="216" t="s">
        <v>65</v>
      </c>
      <c r="Z2268" s="129"/>
      <c r="AA2268" s="214"/>
      <c r="AB2268" s="215"/>
      <c r="AC2268" s="215"/>
      <c r="AD2268" s="216"/>
      <c r="AI2268" s="173"/>
      <c r="AK2268" s="173"/>
      <c r="AL2268" s="317"/>
      <c r="AQ2268" s="131"/>
      <c r="AU2268" s="317"/>
      <c r="AV2268" s="390"/>
      <c r="AW2268" s="153">
        <f t="shared" ca="1" si="40"/>
        <v>8</v>
      </c>
    </row>
    <row r="2269" spans="1:49" ht="45" customHeight="1" x14ac:dyDescent="0.2">
      <c r="A2269" s="245"/>
      <c r="B2269" s="183" t="s">
        <v>198</v>
      </c>
      <c r="C2269" s="136" t="s">
        <v>6507</v>
      </c>
      <c r="D2269" s="131" t="s">
        <v>6508</v>
      </c>
      <c r="E2269" s="175" t="s">
        <v>91</v>
      </c>
      <c r="F2269" s="153" t="s">
        <v>698</v>
      </c>
      <c r="G2269" s="131" t="s">
        <v>699</v>
      </c>
      <c r="H2269" s="175" t="s">
        <v>65</v>
      </c>
      <c r="I2269" s="183" t="s">
        <v>6509</v>
      </c>
      <c r="J2269" s="173">
        <v>1</v>
      </c>
      <c r="K2269" s="326"/>
      <c r="L2269" s="339">
        <v>1</v>
      </c>
      <c r="M2269" s="183">
        <v>1855</v>
      </c>
      <c r="N2269" s="153">
        <v>2018</v>
      </c>
      <c r="O2269" s="216">
        <v>43256</v>
      </c>
      <c r="P2269" s="163" t="s">
        <v>6510</v>
      </c>
      <c r="Q2269" s="216">
        <v>43340</v>
      </c>
      <c r="R2269" s="153">
        <v>2010</v>
      </c>
      <c r="S2269" s="183" t="s">
        <v>288</v>
      </c>
      <c r="T2269" s="184"/>
      <c r="U2269" s="189"/>
      <c r="V2269" s="125"/>
      <c r="W2269" s="256"/>
      <c r="X2269" s="216" t="s">
        <v>64</v>
      </c>
      <c r="Y2269" s="216" t="s">
        <v>65</v>
      </c>
      <c r="Z2269" s="129" t="s">
        <v>4344</v>
      </c>
      <c r="AA2269" s="214"/>
      <c r="AB2269" s="215"/>
      <c r="AC2269" s="215"/>
      <c r="AD2269" s="216"/>
      <c r="AI2269" s="173"/>
      <c r="AJ2269" s="189"/>
      <c r="AK2269" s="173"/>
      <c r="AL2269" s="317"/>
      <c r="AQ2269" s="131"/>
      <c r="AU2269" s="317"/>
      <c r="AV2269" s="390"/>
      <c r="AW2269" s="153">
        <f t="shared" ca="1" si="40"/>
        <v>8</v>
      </c>
    </row>
    <row r="2270" spans="1:49" ht="45" customHeight="1" x14ac:dyDescent="0.2">
      <c r="A2270" s="245"/>
      <c r="B2270" s="183" t="s">
        <v>55</v>
      </c>
      <c r="C2270" s="136" t="s">
        <v>7983</v>
      </c>
      <c r="D2270" s="131" t="s">
        <v>6511</v>
      </c>
      <c r="E2270" s="175" t="s">
        <v>56</v>
      </c>
      <c r="F2270" s="153" t="s">
        <v>148</v>
      </c>
      <c r="G2270" s="131" t="s">
        <v>6512</v>
      </c>
      <c r="H2270" s="175" t="s">
        <v>65</v>
      </c>
      <c r="I2270" s="183" t="s">
        <v>6513</v>
      </c>
      <c r="J2270" s="173">
        <v>1</v>
      </c>
      <c r="K2270" s="326"/>
      <c r="L2270" s="339">
        <v>1</v>
      </c>
      <c r="M2270" s="183">
        <v>1856</v>
      </c>
      <c r="N2270" s="153">
        <v>2018</v>
      </c>
      <c r="O2270" s="216">
        <v>43312</v>
      </c>
      <c r="P2270" s="163" t="s">
        <v>6514</v>
      </c>
      <c r="Q2270" s="216">
        <v>43320</v>
      </c>
      <c r="R2270" s="153">
        <v>2010</v>
      </c>
      <c r="S2270" s="183" t="s">
        <v>243</v>
      </c>
      <c r="T2270" s="184"/>
      <c r="U2270" s="189"/>
      <c r="V2270" s="125"/>
      <c r="W2270" s="256"/>
      <c r="X2270" s="216" t="s">
        <v>64</v>
      </c>
      <c r="Y2270" s="216" t="s">
        <v>65</v>
      </c>
      <c r="Z2270" s="129"/>
      <c r="AA2270" s="214"/>
      <c r="AB2270" s="215"/>
      <c r="AC2270" s="215"/>
      <c r="AD2270" s="216"/>
      <c r="AI2270" s="173"/>
      <c r="AJ2270" s="216">
        <v>45762</v>
      </c>
      <c r="AK2270" s="173">
        <v>2020</v>
      </c>
      <c r="AL2270" s="317" t="s">
        <v>7982</v>
      </c>
      <c r="AQ2270" s="131"/>
      <c r="AU2270" s="317"/>
      <c r="AV2270" s="390"/>
      <c r="AW2270" s="153">
        <f t="shared" ca="1" si="40"/>
        <v>8</v>
      </c>
    </row>
    <row r="2271" spans="1:49" ht="45" customHeight="1" x14ac:dyDescent="0.2">
      <c r="A2271" s="245"/>
      <c r="B2271" s="183" t="s">
        <v>198</v>
      </c>
      <c r="C2271" s="136" t="s">
        <v>6507</v>
      </c>
      <c r="D2271" s="131" t="s">
        <v>6515</v>
      </c>
      <c r="E2271" s="175" t="s">
        <v>91</v>
      </c>
      <c r="F2271" s="153" t="s">
        <v>698</v>
      </c>
      <c r="G2271" s="131" t="s">
        <v>699</v>
      </c>
      <c r="H2271" s="175" t="s">
        <v>76</v>
      </c>
      <c r="I2271" s="183" t="s">
        <v>6516</v>
      </c>
      <c r="J2271" s="173">
        <v>1</v>
      </c>
      <c r="K2271" s="326"/>
      <c r="L2271" s="339">
        <v>1</v>
      </c>
      <c r="M2271" s="183">
        <v>1857</v>
      </c>
      <c r="N2271" s="153">
        <v>2018</v>
      </c>
      <c r="O2271" s="216">
        <v>43031</v>
      </c>
      <c r="P2271" s="163" t="s">
        <v>6517</v>
      </c>
      <c r="Q2271" s="216">
        <v>43340</v>
      </c>
      <c r="R2271" s="153">
        <v>2010</v>
      </c>
      <c r="S2271" s="183" t="s">
        <v>288</v>
      </c>
      <c r="T2271" s="184"/>
      <c r="U2271" s="189"/>
      <c r="V2271" s="125"/>
      <c r="W2271" s="256"/>
      <c r="X2271" s="216" t="s">
        <v>64</v>
      </c>
      <c r="Y2271" s="216" t="s">
        <v>76</v>
      </c>
      <c r="Z2271" s="129" t="s">
        <v>2173</v>
      </c>
      <c r="AA2271" s="214"/>
      <c r="AB2271" s="215"/>
      <c r="AC2271" s="215"/>
      <c r="AD2271" s="216"/>
      <c r="AI2271" s="173"/>
      <c r="AJ2271" s="189"/>
      <c r="AK2271" s="173"/>
      <c r="AL2271" s="317"/>
      <c r="AQ2271" s="131"/>
      <c r="AU2271" s="317"/>
      <c r="AV2271" s="390"/>
      <c r="AW2271" s="153">
        <f t="shared" ref="AW2271:AW2277" ca="1" si="41">IF(N2271&lt;&gt;0,(YEAR( TODAY())-N2271),(""))</f>
        <v>8</v>
      </c>
    </row>
    <row r="2272" spans="1:49" ht="45" customHeight="1" x14ac:dyDescent="0.2">
      <c r="A2272" s="245"/>
      <c r="B2272" s="183" t="s">
        <v>55</v>
      </c>
      <c r="D2272" s="131" t="s">
        <v>6518</v>
      </c>
      <c r="E2272" s="175" t="s">
        <v>56</v>
      </c>
      <c r="F2272" s="153" t="s">
        <v>559</v>
      </c>
      <c r="G2272" s="131" t="s">
        <v>5224</v>
      </c>
      <c r="H2272" s="175" t="s">
        <v>65</v>
      </c>
      <c r="I2272" s="183" t="s">
        <v>6519</v>
      </c>
      <c r="J2272" s="173">
        <v>1</v>
      </c>
      <c r="K2272" s="326"/>
      <c r="L2272" s="339">
        <v>1</v>
      </c>
      <c r="M2272" s="183">
        <v>1858</v>
      </c>
      <c r="N2272" s="153">
        <v>2018</v>
      </c>
      <c r="O2272" s="216">
        <v>42782</v>
      </c>
      <c r="P2272" s="163" t="s">
        <v>6520</v>
      </c>
      <c r="Q2272" s="216">
        <v>43340</v>
      </c>
      <c r="R2272" s="153">
        <v>2010</v>
      </c>
      <c r="S2272" s="183" t="s">
        <v>243</v>
      </c>
      <c r="T2272" s="184"/>
      <c r="U2272" s="189">
        <v>43621</v>
      </c>
      <c r="V2272" s="125"/>
      <c r="W2272" s="256"/>
      <c r="X2272" s="216" t="s">
        <v>64</v>
      </c>
      <c r="Y2272" s="216" t="s">
        <v>65</v>
      </c>
      <c r="Z2272" s="129"/>
      <c r="AA2272" s="214"/>
      <c r="AB2272" s="215"/>
      <c r="AC2272" s="215"/>
      <c r="AD2272" s="216"/>
      <c r="AI2272" s="173"/>
      <c r="AK2272" s="173"/>
      <c r="AL2272" s="317"/>
      <c r="AQ2272" s="131"/>
      <c r="AU2272" s="317"/>
      <c r="AV2272" s="390"/>
      <c r="AW2272" s="153">
        <f t="shared" ca="1" si="41"/>
        <v>8</v>
      </c>
    </row>
    <row r="2273" spans="1:49" ht="45" customHeight="1" x14ac:dyDescent="0.2">
      <c r="A2273" s="245"/>
      <c r="B2273" s="183" t="s">
        <v>55</v>
      </c>
      <c r="D2273" s="131" t="s">
        <v>6521</v>
      </c>
      <c r="E2273" s="175" t="s">
        <v>91</v>
      </c>
      <c r="F2273" s="153" t="s">
        <v>698</v>
      </c>
      <c r="G2273" s="131" t="s">
        <v>699</v>
      </c>
      <c r="H2273" s="175" t="s">
        <v>487</v>
      </c>
      <c r="I2273" s="183" t="s">
        <v>6522</v>
      </c>
      <c r="J2273" s="173">
        <v>1</v>
      </c>
      <c r="K2273" s="326"/>
      <c r="L2273" s="339">
        <v>1</v>
      </c>
      <c r="M2273" s="183">
        <v>1859</v>
      </c>
      <c r="N2273" s="153">
        <v>2018</v>
      </c>
      <c r="O2273" s="216">
        <v>43108</v>
      </c>
      <c r="P2273" s="163" t="s">
        <v>6523</v>
      </c>
      <c r="Q2273" s="216">
        <v>43367</v>
      </c>
      <c r="R2273" s="153">
        <v>2010</v>
      </c>
      <c r="S2273" s="183" t="s">
        <v>243</v>
      </c>
      <c r="T2273" s="184"/>
      <c r="U2273" s="189">
        <v>43367</v>
      </c>
      <c r="V2273" s="125"/>
      <c r="W2273" s="256"/>
      <c r="X2273" s="216" t="s">
        <v>64</v>
      </c>
      <c r="Y2273" s="216" t="s">
        <v>490</v>
      </c>
      <c r="Z2273" s="129"/>
      <c r="AA2273" s="214"/>
      <c r="AB2273" s="215"/>
      <c r="AC2273" s="215"/>
      <c r="AD2273" s="216"/>
      <c r="AI2273" s="173"/>
      <c r="AK2273" s="173"/>
      <c r="AL2273" s="317"/>
      <c r="AQ2273" s="131"/>
      <c r="AU2273" s="317"/>
      <c r="AV2273" s="390"/>
      <c r="AW2273" s="153">
        <f t="shared" ca="1" si="41"/>
        <v>8</v>
      </c>
    </row>
    <row r="2274" spans="1:49" ht="45" customHeight="1" x14ac:dyDescent="0.2">
      <c r="A2274" s="245">
        <v>43664</v>
      </c>
      <c r="B2274" s="183" t="s">
        <v>55</v>
      </c>
      <c r="C2274" s="136" t="s">
        <v>6524</v>
      </c>
      <c r="D2274" s="131" t="s">
        <v>6525</v>
      </c>
      <c r="E2274" s="175" t="s">
        <v>71</v>
      </c>
      <c r="F2274" s="153" t="s">
        <v>425</v>
      </c>
      <c r="G2274" s="131" t="s">
        <v>4457</v>
      </c>
      <c r="H2274" s="175" t="s">
        <v>59</v>
      </c>
      <c r="I2274" s="183" t="s">
        <v>6526</v>
      </c>
      <c r="J2274" s="173">
        <v>1</v>
      </c>
      <c r="K2274" s="326"/>
      <c r="L2274" s="339">
        <v>1</v>
      </c>
      <c r="M2274" s="183">
        <v>1860</v>
      </c>
      <c r="N2274" s="153">
        <v>2018</v>
      </c>
      <c r="O2274" s="216">
        <v>42986</v>
      </c>
      <c r="P2274" s="163" t="s">
        <v>6527</v>
      </c>
      <c r="Q2274" s="216">
        <v>43367</v>
      </c>
      <c r="R2274" s="153">
        <v>2010</v>
      </c>
      <c r="S2274" s="183" t="s">
        <v>243</v>
      </c>
      <c r="T2274" s="184" t="s">
        <v>1116</v>
      </c>
      <c r="V2274" s="125"/>
      <c r="W2274" s="256"/>
      <c r="X2274" s="216" t="s">
        <v>64</v>
      </c>
      <c r="Y2274" s="216" t="s">
        <v>65</v>
      </c>
      <c r="Z2274" s="129"/>
      <c r="AA2274" s="214"/>
      <c r="AB2274" s="215"/>
      <c r="AC2274" s="215"/>
      <c r="AD2274" s="216"/>
      <c r="AI2274" s="173"/>
      <c r="AJ2274" s="216">
        <v>44453</v>
      </c>
      <c r="AK2274" s="173">
        <v>2020</v>
      </c>
      <c r="AL2274" s="317"/>
      <c r="AQ2274" s="131"/>
      <c r="AU2274" s="317"/>
      <c r="AV2274" s="390"/>
      <c r="AW2274" s="153">
        <f t="shared" ca="1" si="41"/>
        <v>8</v>
      </c>
    </row>
    <row r="2275" spans="1:49" ht="45" customHeight="1" x14ac:dyDescent="0.2">
      <c r="A2275" s="245"/>
      <c r="B2275" s="183" t="s">
        <v>198</v>
      </c>
      <c r="D2275" s="131" t="s">
        <v>6528</v>
      </c>
      <c r="E2275" s="175" t="s">
        <v>688</v>
      </c>
      <c r="F2275" s="153" t="s">
        <v>3720</v>
      </c>
      <c r="G2275" s="131" t="s">
        <v>6529</v>
      </c>
      <c r="H2275" s="175" t="s">
        <v>65</v>
      </c>
      <c r="I2275" s="183" t="s">
        <v>6530</v>
      </c>
      <c r="J2275" s="173">
        <v>1</v>
      </c>
      <c r="K2275" s="326"/>
      <c r="L2275" s="339">
        <v>1</v>
      </c>
      <c r="M2275" s="183">
        <v>1861</v>
      </c>
      <c r="N2275" s="153">
        <v>2018</v>
      </c>
      <c r="O2275" s="216">
        <v>43227</v>
      </c>
      <c r="P2275" s="163" t="s">
        <v>6531</v>
      </c>
      <c r="Q2275" s="216">
        <v>43381</v>
      </c>
      <c r="R2275" s="153">
        <v>2010</v>
      </c>
      <c r="S2275" s="183" t="s">
        <v>288</v>
      </c>
      <c r="T2275" s="184"/>
      <c r="U2275" s="189"/>
      <c r="V2275" s="125"/>
      <c r="W2275" s="256"/>
      <c r="X2275" s="216" t="s">
        <v>64</v>
      </c>
      <c r="Y2275" s="216" t="s">
        <v>76</v>
      </c>
      <c r="Z2275" s="129"/>
      <c r="AA2275" s="214"/>
      <c r="AB2275" s="215"/>
      <c r="AC2275" s="215"/>
      <c r="AD2275" s="216"/>
      <c r="AI2275" s="173"/>
      <c r="AJ2275" s="189"/>
      <c r="AK2275" s="173"/>
      <c r="AL2275" s="317"/>
      <c r="AQ2275" s="131"/>
      <c r="AU2275" s="317"/>
      <c r="AV2275" s="390"/>
      <c r="AW2275" s="153">
        <f t="shared" ca="1" si="41"/>
        <v>8</v>
      </c>
    </row>
    <row r="2276" spans="1:49" ht="45" customHeight="1" x14ac:dyDescent="0.2">
      <c r="A2276" s="245">
        <v>43949</v>
      </c>
      <c r="B2276" s="183" t="s">
        <v>55</v>
      </c>
      <c r="C2276" s="136" t="s">
        <v>4997</v>
      </c>
      <c r="D2276" s="131" t="s">
        <v>6532</v>
      </c>
      <c r="E2276" s="175" t="s">
        <v>91</v>
      </c>
      <c r="F2276" s="153" t="s">
        <v>698</v>
      </c>
      <c r="G2276" s="131" t="s">
        <v>699</v>
      </c>
      <c r="H2276" s="175" t="s">
        <v>496</v>
      </c>
      <c r="I2276" s="183" t="s">
        <v>6533</v>
      </c>
      <c r="J2276" s="173">
        <v>1</v>
      </c>
      <c r="K2276" s="326"/>
      <c r="L2276" s="339">
        <v>1</v>
      </c>
      <c r="M2276" s="183">
        <v>1862</v>
      </c>
      <c r="N2276" s="153">
        <v>2018</v>
      </c>
      <c r="O2276" s="216">
        <v>41592</v>
      </c>
      <c r="P2276" s="163" t="s">
        <v>6534</v>
      </c>
      <c r="Q2276" s="216">
        <v>43381</v>
      </c>
      <c r="R2276" s="153">
        <v>2010</v>
      </c>
      <c r="S2276" s="183" t="s">
        <v>243</v>
      </c>
      <c r="T2276" s="184"/>
      <c r="V2276" s="125"/>
      <c r="W2276" s="352" t="s">
        <v>70</v>
      </c>
      <c r="X2276" s="216" t="s">
        <v>64</v>
      </c>
      <c r="Y2276" s="216" t="s">
        <v>65</v>
      </c>
      <c r="Z2276" s="129"/>
      <c r="AA2276" s="214"/>
      <c r="AB2276" s="215"/>
      <c r="AC2276" s="215"/>
      <c r="AD2276" s="216"/>
      <c r="AI2276" s="173"/>
      <c r="AJ2276" s="216">
        <v>44433</v>
      </c>
      <c r="AK2276" s="173">
        <v>2020</v>
      </c>
      <c r="AL2276" s="317"/>
      <c r="AQ2276" s="131"/>
      <c r="AU2276" s="317"/>
      <c r="AV2276" s="390"/>
      <c r="AW2276" s="153">
        <f t="shared" ca="1" si="41"/>
        <v>8</v>
      </c>
    </row>
    <row r="2277" spans="1:49" ht="45" customHeight="1" x14ac:dyDescent="0.2">
      <c r="A2277" s="245">
        <v>43871</v>
      </c>
      <c r="B2277" s="183" t="s">
        <v>55</v>
      </c>
      <c r="C2277" s="136" t="s">
        <v>6535</v>
      </c>
      <c r="D2277" s="131" t="s">
        <v>6536</v>
      </c>
      <c r="E2277" s="175" t="s">
        <v>91</v>
      </c>
      <c r="F2277" s="153" t="s">
        <v>698</v>
      </c>
      <c r="G2277" s="131" t="s">
        <v>6537</v>
      </c>
      <c r="H2277" s="175" t="s">
        <v>496</v>
      </c>
      <c r="I2277" s="183" t="s">
        <v>6538</v>
      </c>
      <c r="J2277" s="173">
        <v>1</v>
      </c>
      <c r="K2277" s="326"/>
      <c r="L2277" s="339">
        <v>1</v>
      </c>
      <c r="M2277" s="183">
        <v>1863</v>
      </c>
      <c r="N2277" s="153">
        <v>2018</v>
      </c>
      <c r="O2277" s="216">
        <v>39295</v>
      </c>
      <c r="P2277" s="163" t="s">
        <v>6539</v>
      </c>
      <c r="Q2277" s="216">
        <v>43396</v>
      </c>
      <c r="R2277" s="153">
        <v>2010</v>
      </c>
      <c r="S2277" s="183" t="s">
        <v>243</v>
      </c>
      <c r="T2277" s="184"/>
      <c r="U2277" s="216">
        <v>44421</v>
      </c>
      <c r="V2277" s="347"/>
      <c r="W2277" s="193"/>
      <c r="X2277" s="183"/>
      <c r="Y2277" s="183"/>
      <c r="Z2277" s="327"/>
      <c r="AA2277" s="244"/>
      <c r="AB2277" s="126"/>
      <c r="AC2277" s="126"/>
      <c r="AD2277" s="126"/>
      <c r="AE2277" s="201"/>
      <c r="AF2277" s="201"/>
      <c r="AG2277" s="201"/>
      <c r="AH2277" s="201"/>
      <c r="AI2277" s="183"/>
      <c r="AJ2277" s="216">
        <v>44433</v>
      </c>
      <c r="AK2277" s="153">
        <v>2020</v>
      </c>
      <c r="AL2277" s="327"/>
      <c r="AM2277" s="193"/>
      <c r="AN2277" s="183"/>
      <c r="AO2277" s="183"/>
      <c r="AP2277" s="183"/>
      <c r="AQ2277" s="327"/>
      <c r="AR2277" s="193"/>
      <c r="AS2277" s="183"/>
      <c r="AT2277" s="183"/>
      <c r="AU2277" s="327" t="s">
        <v>6540</v>
      </c>
      <c r="AV2277" s="399"/>
      <c r="AW2277" s="153">
        <f t="shared" ca="1" si="41"/>
        <v>8</v>
      </c>
    </row>
    <row r="2278" spans="1:49" ht="45" customHeight="1" x14ac:dyDescent="0.2">
      <c r="A2278" s="245" t="s">
        <v>4669</v>
      </c>
      <c r="B2278" s="183" t="s">
        <v>198</v>
      </c>
      <c r="C2278" s="136" t="s">
        <v>6541</v>
      </c>
      <c r="D2278" s="131" t="s">
        <v>6542</v>
      </c>
      <c r="E2278" s="175" t="s">
        <v>91</v>
      </c>
      <c r="F2278" s="153" t="s">
        <v>916</v>
      </c>
      <c r="G2278" s="131" t="s">
        <v>6543</v>
      </c>
      <c r="H2278" s="175" t="s">
        <v>59</v>
      </c>
      <c r="I2278" s="183" t="s">
        <v>6544</v>
      </c>
      <c r="J2278" s="173">
        <v>1</v>
      </c>
      <c r="K2278" s="326"/>
      <c r="L2278" s="339">
        <v>1</v>
      </c>
      <c r="M2278" s="183">
        <v>1864</v>
      </c>
      <c r="N2278" s="153">
        <v>2018</v>
      </c>
      <c r="O2278" s="216">
        <v>43234</v>
      </c>
      <c r="P2278" s="163" t="s">
        <v>6545</v>
      </c>
      <c r="Q2278" s="216">
        <v>43396</v>
      </c>
      <c r="R2278" s="153">
        <v>2010</v>
      </c>
      <c r="S2278" s="183" t="s">
        <v>288</v>
      </c>
      <c r="T2278" s="184"/>
      <c r="U2278" s="189"/>
      <c r="V2278" s="125"/>
      <c r="W2278" s="256"/>
      <c r="X2278" s="216" t="s">
        <v>64</v>
      </c>
      <c r="Y2278" s="216" t="s">
        <v>65</v>
      </c>
      <c r="Z2278" s="129" t="s">
        <v>66</v>
      </c>
      <c r="AA2278" s="214"/>
      <c r="AB2278" s="215"/>
      <c r="AC2278" s="215"/>
      <c r="AD2278" s="216"/>
      <c r="AI2278" s="173"/>
      <c r="AJ2278" s="189"/>
      <c r="AK2278" s="173"/>
      <c r="AL2278" s="317"/>
      <c r="AQ2278" s="131"/>
      <c r="AU2278" s="317"/>
      <c r="AV2278" s="390"/>
      <c r="AW2278" s="153">
        <f t="shared" ref="AW2278:AW2305" ca="1" si="42">IF(N2278&lt;&gt;0,(YEAR( TODAY())-N2278),(""))</f>
        <v>8</v>
      </c>
    </row>
    <row r="2279" spans="1:49" ht="45" customHeight="1" x14ac:dyDescent="0.2">
      <c r="A2279" s="245"/>
      <c r="B2279" s="183" t="s">
        <v>55</v>
      </c>
      <c r="C2279" s="136" t="s">
        <v>6546</v>
      </c>
      <c r="D2279" s="131" t="s">
        <v>6547</v>
      </c>
      <c r="E2279" s="175" t="s">
        <v>688</v>
      </c>
      <c r="F2279" s="153" t="s">
        <v>3720</v>
      </c>
      <c r="G2279" s="131" t="s">
        <v>3696</v>
      </c>
      <c r="H2279" s="175" t="s">
        <v>961</v>
      </c>
      <c r="I2279" s="183" t="s">
        <v>6548</v>
      </c>
      <c r="J2279" s="173">
        <v>3</v>
      </c>
      <c r="K2279" s="326"/>
      <c r="L2279" s="339">
        <v>1</v>
      </c>
      <c r="M2279" s="183">
        <v>1865</v>
      </c>
      <c r="N2279" s="153">
        <v>2018</v>
      </c>
      <c r="O2279" s="216">
        <v>40318</v>
      </c>
      <c r="P2279" s="163" t="s">
        <v>6549</v>
      </c>
      <c r="Q2279" s="216">
        <v>43413</v>
      </c>
      <c r="R2279" s="153">
        <v>2010</v>
      </c>
      <c r="S2279" s="183" t="s">
        <v>243</v>
      </c>
      <c r="T2279" s="184"/>
      <c r="V2279" s="125"/>
      <c r="W2279" s="256"/>
      <c r="X2279" s="216" t="s">
        <v>220</v>
      </c>
      <c r="Y2279" s="216" t="s">
        <v>964</v>
      </c>
      <c r="Z2279" s="129"/>
      <c r="AA2279" s="214"/>
      <c r="AB2279" s="215"/>
      <c r="AC2279" s="215"/>
      <c r="AD2279" s="216"/>
      <c r="AI2279" s="173"/>
      <c r="AJ2279" s="216">
        <v>43398</v>
      </c>
      <c r="AK2279" s="173">
        <v>2020</v>
      </c>
      <c r="AL2279" s="317"/>
      <c r="AQ2279" s="131"/>
      <c r="AU2279" s="317"/>
      <c r="AV2279" s="390"/>
      <c r="AW2279" s="153">
        <f t="shared" ca="1" si="42"/>
        <v>8</v>
      </c>
    </row>
    <row r="2280" spans="1:49" ht="45" customHeight="1" x14ac:dyDescent="0.2">
      <c r="A2280" s="245">
        <v>43445</v>
      </c>
      <c r="B2280" s="183" t="s">
        <v>55</v>
      </c>
      <c r="C2280" s="136" t="s">
        <v>2692</v>
      </c>
      <c r="D2280" s="131" t="s">
        <v>6550</v>
      </c>
      <c r="E2280" s="175" t="s">
        <v>688</v>
      </c>
      <c r="F2280" s="153" t="s">
        <v>2430</v>
      </c>
      <c r="G2280" s="131" t="s">
        <v>2431</v>
      </c>
      <c r="H2280" s="175" t="s">
        <v>76</v>
      </c>
      <c r="I2280" s="183" t="s">
        <v>6551</v>
      </c>
      <c r="J2280" s="173">
        <v>1</v>
      </c>
      <c r="K2280" s="326"/>
      <c r="L2280" s="339">
        <v>1</v>
      </c>
      <c r="M2280" s="183">
        <v>1866</v>
      </c>
      <c r="N2280" s="153">
        <v>2018</v>
      </c>
      <c r="O2280" s="216">
        <v>41187</v>
      </c>
      <c r="P2280" s="163" t="s">
        <v>6093</v>
      </c>
      <c r="Q2280" s="216">
        <v>43445</v>
      </c>
      <c r="R2280" s="153">
        <v>2010</v>
      </c>
      <c r="S2280" s="183" t="s">
        <v>243</v>
      </c>
      <c r="T2280" s="184" t="s">
        <v>1116</v>
      </c>
      <c r="U2280" s="216">
        <v>43846</v>
      </c>
      <c r="V2280" s="125"/>
      <c r="W2280" s="256"/>
      <c r="X2280" s="216" t="s">
        <v>64</v>
      </c>
      <c r="Y2280" s="216" t="s">
        <v>76</v>
      </c>
      <c r="Z2280" s="129"/>
      <c r="AA2280" s="214"/>
      <c r="AB2280" s="215"/>
      <c r="AC2280" s="215"/>
      <c r="AD2280" s="216"/>
      <c r="AI2280" s="173"/>
      <c r="AJ2280" s="216">
        <v>43846</v>
      </c>
      <c r="AK2280" s="173">
        <v>2020</v>
      </c>
      <c r="AL2280" s="317"/>
      <c r="AQ2280" s="131"/>
      <c r="AU2280" s="317"/>
      <c r="AV2280" s="390"/>
      <c r="AW2280" s="153">
        <f t="shared" ca="1" si="42"/>
        <v>8</v>
      </c>
    </row>
    <row r="2281" spans="1:49" ht="45" customHeight="1" x14ac:dyDescent="0.2">
      <c r="A2281" s="245"/>
      <c r="B2281" s="183" t="s">
        <v>55</v>
      </c>
      <c r="C2281" s="136" t="s">
        <v>6552</v>
      </c>
      <c r="D2281" s="131" t="s">
        <v>6553</v>
      </c>
      <c r="E2281" s="175" t="s">
        <v>688</v>
      </c>
      <c r="F2281" s="153" t="s">
        <v>1460</v>
      </c>
      <c r="G2281" s="131" t="s">
        <v>4066</v>
      </c>
      <c r="H2281" s="175" t="s">
        <v>65</v>
      </c>
      <c r="I2281" s="183" t="s">
        <v>6554</v>
      </c>
      <c r="J2281" s="173">
        <v>1</v>
      </c>
      <c r="K2281" s="326"/>
      <c r="L2281" s="339">
        <v>1</v>
      </c>
      <c r="M2281" s="183">
        <v>1867</v>
      </c>
      <c r="N2281" s="153">
        <v>2019</v>
      </c>
      <c r="O2281" s="216">
        <v>43056</v>
      </c>
      <c r="P2281" s="163" t="s">
        <v>6555</v>
      </c>
      <c r="Q2281" s="216">
        <v>43517</v>
      </c>
      <c r="R2281" s="153">
        <v>2010</v>
      </c>
      <c r="S2281" s="183" t="s">
        <v>243</v>
      </c>
      <c r="T2281" s="184"/>
      <c r="U2281" s="189"/>
      <c r="V2281" s="125"/>
      <c r="W2281" s="256"/>
      <c r="X2281" s="216" t="s">
        <v>64</v>
      </c>
      <c r="Y2281" s="216" t="s">
        <v>65</v>
      </c>
      <c r="Z2281" s="129"/>
      <c r="AA2281" s="214"/>
      <c r="AB2281" s="215"/>
      <c r="AC2281" s="215"/>
      <c r="AD2281" s="216"/>
      <c r="AI2281" s="173"/>
      <c r="AJ2281" s="216">
        <v>43777</v>
      </c>
      <c r="AK2281" s="173">
        <v>2010</v>
      </c>
      <c r="AL2281" s="317"/>
      <c r="AQ2281" s="131"/>
      <c r="AU2281" s="317"/>
      <c r="AV2281" s="390"/>
      <c r="AW2281" s="153">
        <f t="shared" ca="1" si="42"/>
        <v>7</v>
      </c>
    </row>
    <row r="2282" spans="1:49" ht="45" customHeight="1" x14ac:dyDescent="0.2">
      <c r="A2282" s="245">
        <v>43749</v>
      </c>
      <c r="B2282" s="183" t="s">
        <v>55</v>
      </c>
      <c r="C2282" s="136" t="s">
        <v>6556</v>
      </c>
      <c r="D2282" s="131" t="s">
        <v>6557</v>
      </c>
      <c r="E2282" s="175" t="s">
        <v>91</v>
      </c>
      <c r="F2282" s="153" t="s">
        <v>698</v>
      </c>
      <c r="G2282" s="131" t="s">
        <v>2573</v>
      </c>
      <c r="H2282" s="175" t="s">
        <v>65</v>
      </c>
      <c r="I2282" s="183" t="s">
        <v>6558</v>
      </c>
      <c r="J2282" s="173">
        <v>1</v>
      </c>
      <c r="K2282" s="326"/>
      <c r="L2282" s="339">
        <v>1</v>
      </c>
      <c r="M2282" s="183">
        <v>1868</v>
      </c>
      <c r="N2282" s="153">
        <v>2019</v>
      </c>
      <c r="O2282" s="216">
        <v>43402</v>
      </c>
      <c r="P2282" s="163" t="s">
        <v>6559</v>
      </c>
      <c r="Q2282" s="216">
        <v>43581</v>
      </c>
      <c r="R2282" s="153">
        <v>2010</v>
      </c>
      <c r="S2282" s="183" t="s">
        <v>243</v>
      </c>
      <c r="T2282" s="184" t="s">
        <v>1116</v>
      </c>
      <c r="V2282" s="125"/>
      <c r="W2282" s="256"/>
      <c r="X2282" s="216" t="s">
        <v>64</v>
      </c>
      <c r="Y2282" s="216" t="s">
        <v>65</v>
      </c>
      <c r="Z2282" s="129" t="s">
        <v>4698</v>
      </c>
      <c r="AA2282" s="214"/>
      <c r="AB2282" s="215"/>
      <c r="AC2282" s="215"/>
      <c r="AD2282" s="216"/>
      <c r="AI2282" s="173"/>
      <c r="AJ2282" s="216">
        <v>44459</v>
      </c>
      <c r="AK2282" s="173">
        <v>2020</v>
      </c>
      <c r="AL2282" s="317"/>
      <c r="AQ2282" s="131"/>
      <c r="AU2282" s="317"/>
      <c r="AV2282" s="390"/>
      <c r="AW2282" s="153">
        <f t="shared" ca="1" si="42"/>
        <v>7</v>
      </c>
    </row>
    <row r="2283" spans="1:49" ht="45" customHeight="1" x14ac:dyDescent="0.2">
      <c r="A2283" s="245"/>
      <c r="B2283" s="183" t="s">
        <v>198</v>
      </c>
      <c r="C2283" s="136" t="s">
        <v>6560</v>
      </c>
      <c r="D2283" s="131" t="s">
        <v>6561</v>
      </c>
      <c r="E2283" s="175" t="s">
        <v>71</v>
      </c>
      <c r="F2283" s="153" t="s">
        <v>224</v>
      </c>
      <c r="G2283" s="131" t="s">
        <v>6562</v>
      </c>
      <c r="H2283" s="175" t="s">
        <v>65</v>
      </c>
      <c r="I2283" s="183" t="s">
        <v>6563</v>
      </c>
      <c r="J2283" s="173">
        <v>1</v>
      </c>
      <c r="K2283" s="326"/>
      <c r="L2283" s="339">
        <v>1</v>
      </c>
      <c r="M2283" s="183">
        <v>1869</v>
      </c>
      <c r="N2283" s="153">
        <v>2019</v>
      </c>
      <c r="O2283" s="216">
        <v>43549</v>
      </c>
      <c r="P2283" s="163"/>
      <c r="Q2283" s="216">
        <v>43581</v>
      </c>
      <c r="R2283" s="153">
        <v>2010</v>
      </c>
      <c r="S2283" s="183" t="s">
        <v>288</v>
      </c>
      <c r="T2283" s="184"/>
      <c r="U2283" s="189"/>
      <c r="V2283" s="125"/>
      <c r="W2283" s="256"/>
      <c r="X2283" s="216" t="s">
        <v>64</v>
      </c>
      <c r="Y2283" s="216" t="s">
        <v>65</v>
      </c>
      <c r="Z2283" s="129" t="s">
        <v>66</v>
      </c>
      <c r="AA2283" s="214"/>
      <c r="AB2283" s="215"/>
      <c r="AC2283" s="215"/>
      <c r="AD2283" s="216"/>
      <c r="AI2283" s="173"/>
      <c r="AJ2283" s="189"/>
      <c r="AK2283" s="173"/>
      <c r="AL2283" s="317"/>
      <c r="AQ2283" s="131"/>
      <c r="AU2283" s="317"/>
      <c r="AV2283" s="390"/>
      <c r="AW2283" s="153">
        <f t="shared" ca="1" si="42"/>
        <v>7</v>
      </c>
    </row>
    <row r="2284" spans="1:49" ht="45" customHeight="1" x14ac:dyDescent="0.2">
      <c r="A2284" s="245"/>
      <c r="B2284" s="183" t="s">
        <v>198</v>
      </c>
      <c r="C2284" s="136" t="s">
        <v>6564</v>
      </c>
      <c r="D2284" s="156" t="s">
        <v>6565</v>
      </c>
      <c r="E2284" s="175" t="s">
        <v>91</v>
      </c>
      <c r="F2284" s="153" t="s">
        <v>187</v>
      </c>
      <c r="G2284" s="131" t="s">
        <v>6566</v>
      </c>
      <c r="H2284" s="175" t="s">
        <v>65</v>
      </c>
      <c r="I2284" s="183" t="s">
        <v>6567</v>
      </c>
      <c r="J2284" s="173">
        <v>1</v>
      </c>
      <c r="K2284" s="326"/>
      <c r="L2284" s="339">
        <v>1</v>
      </c>
      <c r="M2284" s="183">
        <v>1870</v>
      </c>
      <c r="N2284" s="153">
        <v>2019</v>
      </c>
      <c r="O2284" s="216">
        <v>43133</v>
      </c>
      <c r="P2284" s="163" t="s">
        <v>6568</v>
      </c>
      <c r="Q2284" s="216">
        <v>43579</v>
      </c>
      <c r="R2284" s="153">
        <v>2010</v>
      </c>
      <c r="S2284" s="183" t="s">
        <v>288</v>
      </c>
      <c r="T2284" s="184"/>
      <c r="U2284" s="189"/>
      <c r="V2284" s="125"/>
      <c r="W2284" s="256"/>
      <c r="X2284" s="216" t="s">
        <v>64</v>
      </c>
      <c r="Y2284" s="216" t="s">
        <v>65</v>
      </c>
      <c r="Z2284" s="129" t="s">
        <v>66</v>
      </c>
      <c r="AA2284" s="214"/>
      <c r="AB2284" s="215"/>
      <c r="AC2284" s="215"/>
      <c r="AD2284" s="216"/>
      <c r="AI2284" s="173"/>
      <c r="AJ2284" s="189"/>
      <c r="AK2284" s="173"/>
      <c r="AL2284" s="317"/>
      <c r="AQ2284" s="131"/>
      <c r="AU2284" s="317"/>
      <c r="AV2284" s="390"/>
      <c r="AW2284" s="153">
        <f t="shared" ca="1" si="42"/>
        <v>7</v>
      </c>
    </row>
    <row r="2285" spans="1:49" ht="45" customHeight="1" x14ac:dyDescent="0.2">
      <c r="A2285" s="245">
        <v>45286</v>
      </c>
      <c r="B2285" s="183" t="s">
        <v>198</v>
      </c>
      <c r="C2285" s="136" t="s">
        <v>6569</v>
      </c>
      <c r="D2285" s="131" t="s">
        <v>6570</v>
      </c>
      <c r="E2285" s="175" t="s">
        <v>71</v>
      </c>
      <c r="F2285" s="153" t="s">
        <v>91</v>
      </c>
      <c r="G2285" s="131" t="s">
        <v>4026</v>
      </c>
      <c r="H2285" s="175" t="s">
        <v>292</v>
      </c>
      <c r="I2285" s="183" t="s">
        <v>6571</v>
      </c>
      <c r="J2285" s="173">
        <v>1</v>
      </c>
      <c r="K2285" s="326"/>
      <c r="L2285" s="339">
        <v>1</v>
      </c>
      <c r="M2285" s="183">
        <v>1871</v>
      </c>
      <c r="N2285" s="153">
        <v>2019</v>
      </c>
      <c r="O2285" s="216">
        <v>39093</v>
      </c>
      <c r="P2285" s="195" t="s">
        <v>6572</v>
      </c>
      <c r="Q2285" s="216">
        <v>43581</v>
      </c>
      <c r="R2285" s="153">
        <v>2010</v>
      </c>
      <c r="S2285" s="183" t="s">
        <v>288</v>
      </c>
      <c r="T2285" s="184"/>
      <c r="U2285" s="189"/>
      <c r="V2285" s="125"/>
      <c r="W2285" s="256"/>
      <c r="X2285" s="216" t="s">
        <v>64</v>
      </c>
      <c r="Y2285" s="216" t="s">
        <v>292</v>
      </c>
      <c r="Z2285" s="129" t="s">
        <v>266</v>
      </c>
      <c r="AA2285" s="214"/>
      <c r="AB2285" s="215"/>
      <c r="AC2285" s="215"/>
      <c r="AD2285" s="153"/>
      <c r="AI2285" s="173"/>
      <c r="AJ2285" s="189"/>
      <c r="AK2285" s="173"/>
      <c r="AL2285" s="317"/>
      <c r="AQ2285" s="131"/>
      <c r="AU2285" s="317"/>
      <c r="AV2285" s="390"/>
      <c r="AW2285" s="153">
        <f t="shared" ca="1" si="42"/>
        <v>7</v>
      </c>
    </row>
    <row r="2286" spans="1:49" ht="45" customHeight="1" x14ac:dyDescent="0.2">
      <c r="A2286" s="245"/>
      <c r="B2286" s="183" t="s">
        <v>198</v>
      </c>
      <c r="C2286" s="136" t="s">
        <v>6479</v>
      </c>
      <c r="D2286" s="131" t="s">
        <v>6573</v>
      </c>
      <c r="E2286" s="175" t="s">
        <v>91</v>
      </c>
      <c r="F2286" s="153" t="s">
        <v>698</v>
      </c>
      <c r="G2286" s="131" t="s">
        <v>699</v>
      </c>
      <c r="H2286" s="175" t="s">
        <v>65</v>
      </c>
      <c r="I2286" s="183" t="s">
        <v>6574</v>
      </c>
      <c r="J2286" s="173">
        <v>1</v>
      </c>
      <c r="K2286" s="326"/>
      <c r="L2286" s="339">
        <v>1</v>
      </c>
      <c r="M2286" s="183">
        <v>1872</v>
      </c>
      <c r="N2286" s="153">
        <v>2019</v>
      </c>
      <c r="O2286" s="216">
        <v>38873</v>
      </c>
      <c r="P2286" s="163" t="s">
        <v>6575</v>
      </c>
      <c r="Q2286" s="216">
        <v>43608</v>
      </c>
      <c r="R2286" s="153">
        <v>2010</v>
      </c>
      <c r="S2286" s="183" t="s">
        <v>288</v>
      </c>
      <c r="T2286" s="184"/>
      <c r="U2286" s="189"/>
      <c r="V2286" s="125"/>
      <c r="W2286" s="256"/>
      <c r="X2286" s="216" t="s">
        <v>64</v>
      </c>
      <c r="Y2286" s="216" t="s">
        <v>65</v>
      </c>
      <c r="Z2286" s="129" t="s">
        <v>4344</v>
      </c>
      <c r="AA2286" s="214"/>
      <c r="AB2286" s="215"/>
      <c r="AC2286" s="215"/>
      <c r="AD2286" s="216"/>
      <c r="AI2286" s="173"/>
      <c r="AJ2286" s="189"/>
      <c r="AK2286" s="173"/>
      <c r="AL2286" s="317"/>
      <c r="AQ2286" s="131"/>
      <c r="AU2286" s="317"/>
      <c r="AV2286" s="390"/>
      <c r="AW2286" s="153">
        <f t="shared" ca="1" si="42"/>
        <v>7</v>
      </c>
    </row>
    <row r="2287" spans="1:49" ht="45" customHeight="1" x14ac:dyDescent="0.2">
      <c r="A2287" s="245"/>
      <c r="B2287" s="185" t="s">
        <v>198</v>
      </c>
      <c r="C2287" s="149" t="s">
        <v>6576</v>
      </c>
      <c r="D2287" s="156" t="s">
        <v>6577</v>
      </c>
      <c r="E2287" s="253" t="s">
        <v>91</v>
      </c>
      <c r="F2287" s="157" t="s">
        <v>6578</v>
      </c>
      <c r="G2287" s="156" t="s">
        <v>6579</v>
      </c>
      <c r="H2287" s="253" t="s">
        <v>4347</v>
      </c>
      <c r="I2287" s="185" t="s">
        <v>6580</v>
      </c>
      <c r="J2287" s="196">
        <v>1</v>
      </c>
      <c r="K2287" s="329"/>
      <c r="L2287" s="342">
        <v>1</v>
      </c>
      <c r="M2287" s="185">
        <v>1873</v>
      </c>
      <c r="N2287" s="157">
        <v>2019</v>
      </c>
      <c r="O2287" s="231"/>
      <c r="P2287" s="186"/>
      <c r="Q2287" s="231"/>
      <c r="R2287" s="157">
        <v>2010</v>
      </c>
      <c r="S2287" s="185" t="s">
        <v>288</v>
      </c>
      <c r="T2287" s="184"/>
      <c r="U2287" s="189"/>
      <c r="V2287" s="125"/>
      <c r="W2287" s="365"/>
      <c r="X2287" s="216"/>
      <c r="Y2287" s="216"/>
      <c r="Z2287" s="129"/>
      <c r="AA2287" s="214"/>
      <c r="AB2287" s="215"/>
      <c r="AC2287" s="215"/>
      <c r="AD2287" s="216"/>
      <c r="AI2287" s="173"/>
      <c r="AJ2287" s="189"/>
      <c r="AK2287" s="173"/>
      <c r="AL2287" s="317"/>
      <c r="AQ2287" s="131"/>
      <c r="AU2287" s="317"/>
      <c r="AV2287" s="390"/>
      <c r="AW2287" s="153">
        <f t="shared" ca="1" si="42"/>
        <v>7</v>
      </c>
    </row>
    <row r="2288" spans="1:49" ht="45" customHeight="1" x14ac:dyDescent="0.2">
      <c r="A2288" s="245"/>
      <c r="B2288" s="183" t="s">
        <v>55</v>
      </c>
      <c r="C2288" s="136" t="s">
        <v>6581</v>
      </c>
      <c r="D2288" s="131" t="s">
        <v>6582</v>
      </c>
      <c r="E2288" s="175" t="s">
        <v>91</v>
      </c>
      <c r="F2288" s="153" t="s">
        <v>698</v>
      </c>
      <c r="G2288" s="131" t="s">
        <v>6583</v>
      </c>
      <c r="H2288" s="175" t="s">
        <v>65</v>
      </c>
      <c r="I2288" s="183" t="s">
        <v>6584</v>
      </c>
      <c r="J2288" s="173">
        <v>1</v>
      </c>
      <c r="K2288" s="326"/>
      <c r="L2288" s="339">
        <v>1</v>
      </c>
      <c r="M2288" s="183">
        <v>1874</v>
      </c>
      <c r="N2288" s="153">
        <v>2019</v>
      </c>
      <c r="O2288" s="216">
        <v>43250</v>
      </c>
      <c r="P2288" s="163" t="s">
        <v>6585</v>
      </c>
      <c r="Q2288" s="216">
        <v>43634</v>
      </c>
      <c r="R2288" s="153">
        <v>2010</v>
      </c>
      <c r="S2288" s="183" t="s">
        <v>243</v>
      </c>
      <c r="T2288" s="184"/>
      <c r="V2288" s="125"/>
      <c r="W2288" s="256"/>
      <c r="X2288" s="216" t="s">
        <v>64</v>
      </c>
      <c r="Y2288" s="216" t="s">
        <v>65</v>
      </c>
      <c r="Z2288" s="129" t="s">
        <v>244</v>
      </c>
      <c r="AA2288" s="214"/>
      <c r="AB2288" s="215"/>
      <c r="AC2288" s="215"/>
      <c r="AD2288" s="216"/>
      <c r="AI2288" s="173"/>
      <c r="AJ2288" s="216">
        <v>44830</v>
      </c>
      <c r="AK2288" s="173">
        <v>2020</v>
      </c>
      <c r="AL2288" s="317"/>
      <c r="AQ2288" s="131"/>
      <c r="AU2288" s="317"/>
      <c r="AV2288" s="390"/>
      <c r="AW2288" s="153">
        <f t="shared" ca="1" si="42"/>
        <v>7</v>
      </c>
    </row>
    <row r="2289" spans="1:49" ht="45" customHeight="1" x14ac:dyDescent="0.2">
      <c r="A2289" s="245">
        <v>43641</v>
      </c>
      <c r="B2289" s="185" t="s">
        <v>198</v>
      </c>
      <c r="C2289" s="140"/>
      <c r="D2289" s="156" t="s">
        <v>6586</v>
      </c>
      <c r="E2289" s="253" t="s">
        <v>91</v>
      </c>
      <c r="F2289" s="157" t="s">
        <v>92</v>
      </c>
      <c r="G2289" s="156" t="s">
        <v>6587</v>
      </c>
      <c r="H2289" s="253" t="s">
        <v>65</v>
      </c>
      <c r="I2289" s="185" t="s">
        <v>6588</v>
      </c>
      <c r="J2289" s="196">
        <v>1</v>
      </c>
      <c r="K2289" s="329"/>
      <c r="L2289" s="342">
        <v>1</v>
      </c>
      <c r="M2289" s="185">
        <v>1875</v>
      </c>
      <c r="N2289" s="157">
        <v>2019</v>
      </c>
      <c r="O2289" s="231"/>
      <c r="P2289" s="186"/>
      <c r="Q2289" s="231"/>
      <c r="R2289" s="157">
        <v>2010</v>
      </c>
      <c r="S2289" s="185" t="s">
        <v>288</v>
      </c>
      <c r="T2289" s="184"/>
      <c r="U2289" s="189"/>
      <c r="V2289" s="125"/>
      <c r="W2289" s="365"/>
      <c r="X2289" s="216"/>
      <c r="Y2289" s="216"/>
      <c r="Z2289" s="129"/>
      <c r="AA2289" s="214"/>
      <c r="AB2289" s="215"/>
      <c r="AC2289" s="215"/>
      <c r="AD2289" s="216"/>
      <c r="AI2289" s="173"/>
      <c r="AJ2289" s="189"/>
      <c r="AK2289" s="173"/>
      <c r="AL2289" s="317"/>
      <c r="AQ2289" s="131"/>
      <c r="AU2289" s="317"/>
      <c r="AV2289" s="390"/>
      <c r="AW2289" s="153">
        <f t="shared" ca="1" si="42"/>
        <v>7</v>
      </c>
    </row>
    <row r="2290" spans="1:49" ht="45" customHeight="1" x14ac:dyDescent="0.2">
      <c r="A2290" s="245"/>
      <c r="B2290" s="183" t="s">
        <v>55</v>
      </c>
      <c r="C2290" s="136" t="s">
        <v>6589</v>
      </c>
      <c r="D2290" s="131" t="s">
        <v>6590</v>
      </c>
      <c r="E2290" s="175" t="s">
        <v>91</v>
      </c>
      <c r="F2290" s="153" t="s">
        <v>72</v>
      </c>
      <c r="G2290" s="131" t="s">
        <v>6591</v>
      </c>
      <c r="H2290" s="175" t="s">
        <v>263</v>
      </c>
      <c r="I2290" s="183" t="s">
        <v>6592</v>
      </c>
      <c r="J2290" s="173">
        <v>1</v>
      </c>
      <c r="K2290" s="326"/>
      <c r="L2290" s="339">
        <v>1</v>
      </c>
      <c r="M2290" s="183">
        <v>1876</v>
      </c>
      <c r="N2290" s="153">
        <v>2019</v>
      </c>
      <c r="O2290" s="216">
        <v>39157</v>
      </c>
      <c r="P2290" s="163" t="s">
        <v>6593</v>
      </c>
      <c r="Q2290" s="216">
        <v>43641</v>
      </c>
      <c r="R2290" s="153">
        <v>2010</v>
      </c>
      <c r="S2290" s="183" t="s">
        <v>243</v>
      </c>
      <c r="T2290" s="184"/>
      <c r="U2290" s="189"/>
      <c r="V2290" s="125"/>
      <c r="W2290" s="256"/>
      <c r="X2290" s="216" t="s">
        <v>64</v>
      </c>
      <c r="Y2290" s="216" t="s">
        <v>76</v>
      </c>
      <c r="Z2290" s="129" t="s">
        <v>244</v>
      </c>
      <c r="AA2290" s="214"/>
      <c r="AB2290" s="215"/>
      <c r="AC2290" s="215"/>
      <c r="AD2290" s="216"/>
      <c r="AI2290" s="173"/>
      <c r="AJ2290" s="216">
        <v>43648</v>
      </c>
      <c r="AK2290" s="173">
        <v>2010</v>
      </c>
      <c r="AL2290" s="317"/>
      <c r="AQ2290" s="131"/>
      <c r="AU2290" s="317"/>
      <c r="AV2290" s="390"/>
      <c r="AW2290" s="153">
        <f t="shared" ca="1" si="42"/>
        <v>7</v>
      </c>
    </row>
    <row r="2291" spans="1:49" ht="45" customHeight="1" x14ac:dyDescent="0.2">
      <c r="A2291" s="306">
        <v>45824</v>
      </c>
      <c r="B2291" s="185" t="s">
        <v>978</v>
      </c>
      <c r="C2291" s="140" t="s">
        <v>6594</v>
      </c>
      <c r="D2291" s="156" t="s">
        <v>6595</v>
      </c>
      <c r="E2291" s="253" t="s">
        <v>91</v>
      </c>
      <c r="F2291" s="157" t="s">
        <v>92</v>
      </c>
      <c r="G2291" s="156" t="s">
        <v>6596</v>
      </c>
      <c r="H2291" s="253" t="s">
        <v>76</v>
      </c>
      <c r="I2291" s="185" t="s">
        <v>6597</v>
      </c>
      <c r="J2291" s="196">
        <v>1</v>
      </c>
      <c r="K2291" s="329"/>
      <c r="L2291" s="342">
        <v>1</v>
      </c>
      <c r="M2291" s="185">
        <v>1877</v>
      </c>
      <c r="N2291" s="157">
        <v>2019</v>
      </c>
      <c r="O2291" s="231">
        <v>43634</v>
      </c>
      <c r="P2291" s="186" t="s">
        <v>6598</v>
      </c>
      <c r="Q2291" s="231">
        <v>43650</v>
      </c>
      <c r="R2291" s="157">
        <v>2010</v>
      </c>
      <c r="S2291" s="185" t="s">
        <v>288</v>
      </c>
      <c r="T2291" s="184" t="s">
        <v>982</v>
      </c>
      <c r="U2291" s="189"/>
      <c r="V2291" s="125"/>
      <c r="W2291" s="365"/>
      <c r="X2291" s="216"/>
      <c r="Y2291" s="216"/>
      <c r="Z2291" s="129"/>
      <c r="AA2291" s="214"/>
      <c r="AB2291" s="215"/>
      <c r="AC2291" s="215"/>
      <c r="AD2291" s="216"/>
      <c r="AI2291" s="173"/>
      <c r="AJ2291" s="189"/>
      <c r="AK2291" s="173"/>
      <c r="AL2291" s="317"/>
      <c r="AQ2291" s="131"/>
      <c r="AU2291" s="317"/>
      <c r="AV2291" s="390"/>
      <c r="AW2291" s="153">
        <f t="shared" ca="1" si="42"/>
        <v>7</v>
      </c>
    </row>
    <row r="2292" spans="1:49" ht="45" customHeight="1" x14ac:dyDescent="0.2">
      <c r="A2292" s="311"/>
      <c r="B2292" s="185" t="s">
        <v>55</v>
      </c>
      <c r="C2292" s="140" t="s">
        <v>6599</v>
      </c>
      <c r="D2292" s="156" t="s">
        <v>6600</v>
      </c>
      <c r="E2292" s="253" t="s">
        <v>56</v>
      </c>
      <c r="F2292" s="157" t="s">
        <v>559</v>
      </c>
      <c r="G2292" s="156"/>
      <c r="H2292" s="253" t="s">
        <v>487</v>
      </c>
      <c r="I2292" s="185" t="s">
        <v>6601</v>
      </c>
      <c r="J2292" s="196">
        <v>1</v>
      </c>
      <c r="K2292" s="329"/>
      <c r="L2292" s="342">
        <v>1</v>
      </c>
      <c r="M2292" s="185">
        <v>1878</v>
      </c>
      <c r="N2292" s="157">
        <v>2019</v>
      </c>
      <c r="O2292" s="231"/>
      <c r="P2292" s="186"/>
      <c r="Q2292" s="231"/>
      <c r="R2292" s="157">
        <v>2010</v>
      </c>
      <c r="S2292" s="185" t="s">
        <v>243</v>
      </c>
      <c r="T2292" s="184" t="s">
        <v>982</v>
      </c>
      <c r="V2292" s="125"/>
      <c r="W2292" s="365"/>
      <c r="X2292" s="216"/>
      <c r="Y2292" s="216"/>
      <c r="Z2292" s="129"/>
      <c r="AA2292" s="214"/>
      <c r="AB2292" s="215"/>
      <c r="AC2292" s="215"/>
      <c r="AD2292" s="216"/>
      <c r="AI2292" s="173"/>
      <c r="AJ2292" s="216">
        <v>44886</v>
      </c>
      <c r="AK2292" s="173">
        <v>2020</v>
      </c>
      <c r="AL2292" s="317"/>
      <c r="AQ2292" s="131"/>
      <c r="AU2292" s="317"/>
      <c r="AV2292" s="390"/>
      <c r="AW2292" s="153">
        <f t="shared" ca="1" si="42"/>
        <v>7</v>
      </c>
    </row>
    <row r="2293" spans="1:49" ht="45" customHeight="1" x14ac:dyDescent="0.2">
      <c r="A2293" s="245">
        <v>43654</v>
      </c>
      <c r="B2293" s="183" t="s">
        <v>198</v>
      </c>
      <c r="C2293" s="136" t="s">
        <v>6602</v>
      </c>
      <c r="D2293" s="131" t="s">
        <v>6603</v>
      </c>
      <c r="E2293" s="175" t="s">
        <v>71</v>
      </c>
      <c r="F2293" s="153" t="s">
        <v>180</v>
      </c>
      <c r="G2293" s="131" t="s">
        <v>181</v>
      </c>
      <c r="H2293" s="175" t="s">
        <v>3615</v>
      </c>
      <c r="I2293" s="183" t="s">
        <v>6604</v>
      </c>
      <c r="J2293" s="173">
        <v>1</v>
      </c>
      <c r="K2293" s="326"/>
      <c r="L2293" s="339">
        <v>1</v>
      </c>
      <c r="M2293" s="183">
        <v>1879</v>
      </c>
      <c r="N2293" s="153">
        <v>2019</v>
      </c>
      <c r="O2293" s="216">
        <v>38866</v>
      </c>
      <c r="P2293" s="163" t="s">
        <v>6605</v>
      </c>
      <c r="Q2293" s="216">
        <v>43654</v>
      </c>
      <c r="R2293" s="153">
        <v>2010</v>
      </c>
      <c r="S2293" s="183" t="s">
        <v>288</v>
      </c>
      <c r="T2293" s="184"/>
      <c r="U2293" s="189"/>
      <c r="V2293" s="125"/>
      <c r="W2293" s="256"/>
      <c r="X2293" s="216" t="s">
        <v>64</v>
      </c>
      <c r="Y2293" s="216" t="s">
        <v>76</v>
      </c>
      <c r="Z2293" s="129" t="s">
        <v>66</v>
      </c>
      <c r="AA2293" s="214"/>
      <c r="AB2293" s="215"/>
      <c r="AC2293" s="215"/>
      <c r="AD2293" s="216"/>
      <c r="AI2293" s="173"/>
      <c r="AJ2293" s="189"/>
      <c r="AK2293" s="173"/>
      <c r="AL2293" s="317"/>
      <c r="AQ2293" s="131"/>
      <c r="AU2293" s="317"/>
      <c r="AV2293" s="390"/>
      <c r="AW2293" s="153">
        <f t="shared" ca="1" si="42"/>
        <v>7</v>
      </c>
    </row>
    <row r="2294" spans="1:49" ht="45" customHeight="1" x14ac:dyDescent="0.2">
      <c r="A2294" s="245">
        <v>46043</v>
      </c>
      <c r="B2294" s="183" t="s">
        <v>198</v>
      </c>
      <c r="C2294" s="136" t="s">
        <v>6606</v>
      </c>
      <c r="D2294" s="131" t="s">
        <v>6607</v>
      </c>
      <c r="E2294" s="175" t="s">
        <v>56</v>
      </c>
      <c r="F2294" s="153" t="s">
        <v>559</v>
      </c>
      <c r="G2294" s="131" t="s">
        <v>3696</v>
      </c>
      <c r="H2294" s="175" t="s">
        <v>487</v>
      </c>
      <c r="I2294" s="183" t="s">
        <v>6608</v>
      </c>
      <c r="J2294" s="173">
        <v>1</v>
      </c>
      <c r="K2294" s="326"/>
      <c r="L2294" s="339">
        <v>1</v>
      </c>
      <c r="M2294" s="183">
        <v>1880</v>
      </c>
      <c r="N2294" s="153">
        <v>2019</v>
      </c>
      <c r="O2294" s="216">
        <v>43649</v>
      </c>
      <c r="P2294" s="163" t="s">
        <v>6609</v>
      </c>
      <c r="Q2294" s="216">
        <v>43654</v>
      </c>
      <c r="R2294" s="153">
        <v>2010</v>
      </c>
      <c r="S2294" s="183" t="s">
        <v>288</v>
      </c>
      <c r="T2294" s="184"/>
      <c r="U2294" s="189"/>
      <c r="V2294" s="125"/>
      <c r="W2294" s="256"/>
      <c r="X2294" s="216" t="s">
        <v>64</v>
      </c>
      <c r="Y2294" s="216" t="s">
        <v>76</v>
      </c>
      <c r="Z2294" s="129" t="s">
        <v>266</v>
      </c>
      <c r="AA2294" s="214"/>
      <c r="AB2294" s="215"/>
      <c r="AC2294" s="215"/>
      <c r="AD2294" s="216"/>
      <c r="AI2294" s="173"/>
      <c r="AJ2294" s="189"/>
      <c r="AK2294" s="173"/>
      <c r="AL2294" s="317"/>
      <c r="AQ2294" s="131"/>
      <c r="AU2294" s="317"/>
      <c r="AV2294" s="390"/>
      <c r="AW2294" s="153">
        <f t="shared" ca="1" si="42"/>
        <v>7</v>
      </c>
    </row>
    <row r="2295" spans="1:49" ht="45" customHeight="1" x14ac:dyDescent="0.2">
      <c r="A2295" s="245"/>
      <c r="B2295" s="183" t="s">
        <v>198</v>
      </c>
      <c r="D2295" s="131" t="s">
        <v>6610</v>
      </c>
      <c r="E2295" s="175" t="s">
        <v>71</v>
      </c>
      <c r="F2295" s="153" t="s">
        <v>425</v>
      </c>
      <c r="G2295" s="131" t="s">
        <v>6611</v>
      </c>
      <c r="H2295" s="175" t="s">
        <v>292</v>
      </c>
      <c r="I2295" s="183" t="s">
        <v>6612</v>
      </c>
      <c r="J2295" s="173">
        <v>1</v>
      </c>
      <c r="K2295" s="326"/>
      <c r="L2295" s="339">
        <v>1</v>
      </c>
      <c r="M2295" s="183">
        <v>1881</v>
      </c>
      <c r="N2295" s="153">
        <v>2019</v>
      </c>
      <c r="O2295" s="216">
        <v>43685</v>
      </c>
      <c r="P2295" s="163" t="s">
        <v>6613</v>
      </c>
      <c r="Q2295" s="216">
        <v>40394</v>
      </c>
      <c r="R2295" s="153">
        <v>2010</v>
      </c>
      <c r="S2295" s="183" t="s">
        <v>288</v>
      </c>
      <c r="T2295" s="195"/>
      <c r="U2295" s="189"/>
      <c r="V2295" s="125"/>
      <c r="W2295" s="256"/>
      <c r="X2295" s="216" t="s">
        <v>64</v>
      </c>
      <c r="Y2295" s="216" t="s">
        <v>292</v>
      </c>
      <c r="Z2295" s="129"/>
      <c r="AA2295" s="214"/>
      <c r="AB2295" s="216"/>
      <c r="AC2295" s="173"/>
      <c r="AD2295" s="173"/>
      <c r="AI2295" s="173"/>
      <c r="AJ2295" s="247"/>
      <c r="AL2295" s="131"/>
      <c r="AQ2295" s="131"/>
      <c r="AS2295" s="152"/>
      <c r="AV2295" s="392"/>
      <c r="AW2295" s="153">
        <f t="shared" ca="1" si="42"/>
        <v>7</v>
      </c>
    </row>
    <row r="2296" spans="1:49" ht="45" customHeight="1" x14ac:dyDescent="0.2">
      <c r="A2296" s="245"/>
      <c r="B2296" s="183" t="s">
        <v>55</v>
      </c>
      <c r="C2296" s="136" t="s">
        <v>6614</v>
      </c>
      <c r="D2296" s="131" t="s">
        <v>6615</v>
      </c>
      <c r="E2296" s="175" t="s">
        <v>71</v>
      </c>
      <c r="F2296" s="153" t="s">
        <v>425</v>
      </c>
      <c r="G2296" s="131" t="s">
        <v>6616</v>
      </c>
      <c r="H2296" s="175" t="s">
        <v>65</v>
      </c>
      <c r="I2296" s="183" t="s">
        <v>6617</v>
      </c>
      <c r="J2296" s="173">
        <v>1</v>
      </c>
      <c r="K2296" s="326"/>
      <c r="L2296" s="339">
        <v>1</v>
      </c>
      <c r="M2296" s="183">
        <v>1882</v>
      </c>
      <c r="N2296" s="153">
        <v>2019</v>
      </c>
      <c r="O2296" s="216">
        <v>43564</v>
      </c>
      <c r="P2296" s="163" t="s">
        <v>6618</v>
      </c>
      <c r="Q2296" s="216">
        <v>43700</v>
      </c>
      <c r="R2296" s="153">
        <v>2010</v>
      </c>
      <c r="S2296" s="183" t="s">
        <v>243</v>
      </c>
      <c r="T2296" s="195" t="s">
        <v>1116</v>
      </c>
      <c r="V2296" s="125"/>
      <c r="W2296" s="256"/>
      <c r="X2296" s="216" t="s">
        <v>64</v>
      </c>
      <c r="Y2296" s="216" t="s">
        <v>65</v>
      </c>
      <c r="Z2296" s="129" t="s">
        <v>66</v>
      </c>
      <c r="AA2296" s="214"/>
      <c r="AB2296" s="216"/>
      <c r="AC2296" s="173"/>
      <c r="AD2296" s="173"/>
      <c r="AI2296" s="173"/>
      <c r="AJ2296" s="216">
        <v>44762</v>
      </c>
      <c r="AK2296" s="173">
        <v>2020</v>
      </c>
      <c r="AL2296" s="131"/>
      <c r="AQ2296" s="131"/>
      <c r="AS2296" s="152"/>
      <c r="AV2296" s="392"/>
      <c r="AW2296" s="153">
        <f t="shared" ca="1" si="42"/>
        <v>7</v>
      </c>
    </row>
    <row r="2297" spans="1:49" ht="45" customHeight="1" x14ac:dyDescent="0.2">
      <c r="A2297" s="245"/>
      <c r="B2297" s="183" t="s">
        <v>55</v>
      </c>
      <c r="D2297" s="131" t="s">
        <v>6619</v>
      </c>
      <c r="E2297" s="175" t="s">
        <v>71</v>
      </c>
      <c r="F2297" s="153" t="s">
        <v>180</v>
      </c>
      <c r="G2297" s="131" t="s">
        <v>6356</v>
      </c>
      <c r="H2297" s="175" t="s">
        <v>65</v>
      </c>
      <c r="I2297" s="183" t="s">
        <v>6620</v>
      </c>
      <c r="J2297" s="173">
        <v>1</v>
      </c>
      <c r="K2297" s="326"/>
      <c r="L2297" s="339">
        <v>1</v>
      </c>
      <c r="M2297" s="183">
        <v>1883</v>
      </c>
      <c r="N2297" s="153">
        <v>2019</v>
      </c>
      <c r="O2297" s="216">
        <v>37776</v>
      </c>
      <c r="P2297" s="163" t="s">
        <v>6621</v>
      </c>
      <c r="Q2297" s="216">
        <v>43700</v>
      </c>
      <c r="R2297" s="153">
        <v>2010</v>
      </c>
      <c r="S2297" s="183" t="s">
        <v>243</v>
      </c>
      <c r="T2297" s="195"/>
      <c r="U2297" s="189"/>
      <c r="V2297" s="125"/>
      <c r="W2297" s="256"/>
      <c r="X2297" s="216" t="s">
        <v>64</v>
      </c>
      <c r="Y2297" s="216" t="s">
        <v>65</v>
      </c>
      <c r="Z2297" s="129" t="s">
        <v>2173</v>
      </c>
      <c r="AA2297" s="214"/>
      <c r="AB2297" s="216"/>
      <c r="AC2297" s="173"/>
      <c r="AD2297" s="173"/>
      <c r="AI2297" s="173"/>
      <c r="AJ2297" s="216">
        <v>43703</v>
      </c>
      <c r="AK2297" s="153">
        <v>2010</v>
      </c>
      <c r="AL2297" s="131"/>
      <c r="AQ2297" s="131"/>
      <c r="AS2297" s="152"/>
      <c r="AV2297" s="392"/>
      <c r="AW2297" s="153">
        <f t="shared" ca="1" si="42"/>
        <v>7</v>
      </c>
    </row>
    <row r="2298" spans="1:49" ht="45" customHeight="1" x14ac:dyDescent="0.2">
      <c r="A2298" s="245"/>
      <c r="B2298" s="183" t="s">
        <v>198</v>
      </c>
      <c r="C2298" s="136" t="s">
        <v>6622</v>
      </c>
      <c r="D2298" s="131" t="s">
        <v>6623</v>
      </c>
      <c r="E2298" s="175" t="s">
        <v>56</v>
      </c>
      <c r="F2298" s="153" t="s">
        <v>57</v>
      </c>
      <c r="G2298" s="131" t="s">
        <v>3899</v>
      </c>
      <c r="H2298" s="175" t="s">
        <v>496</v>
      </c>
      <c r="I2298" s="183" t="s">
        <v>6624</v>
      </c>
      <c r="J2298" s="173">
        <v>1</v>
      </c>
      <c r="K2298" s="326"/>
      <c r="L2298" s="339">
        <v>1</v>
      </c>
      <c r="M2298" s="183">
        <v>1884</v>
      </c>
      <c r="N2298" s="153">
        <v>2019</v>
      </c>
      <c r="O2298" s="216">
        <v>43650</v>
      </c>
      <c r="P2298" s="163" t="s">
        <v>6625</v>
      </c>
      <c r="Q2298" s="216">
        <v>43700</v>
      </c>
      <c r="R2298" s="153">
        <v>2010</v>
      </c>
      <c r="S2298" s="183" t="s">
        <v>288</v>
      </c>
      <c r="T2298" s="195"/>
      <c r="U2298" s="189"/>
      <c r="V2298" s="125"/>
      <c r="W2298" s="256"/>
      <c r="X2298" s="216" t="s">
        <v>64</v>
      </c>
      <c r="Y2298" s="216" t="s">
        <v>496</v>
      </c>
      <c r="Z2298" s="129" t="s">
        <v>2173</v>
      </c>
      <c r="AA2298" s="214"/>
      <c r="AB2298" s="216"/>
      <c r="AC2298" s="173"/>
      <c r="AD2298" s="173"/>
      <c r="AI2298" s="173"/>
      <c r="AJ2298" s="247"/>
      <c r="AL2298" s="131"/>
      <c r="AQ2298" s="131"/>
      <c r="AS2298" s="152"/>
      <c r="AV2298" s="392"/>
      <c r="AW2298" s="153">
        <f t="shared" ca="1" si="42"/>
        <v>7</v>
      </c>
    </row>
    <row r="2299" spans="1:49" ht="45" customHeight="1" x14ac:dyDescent="0.2">
      <c r="A2299" s="245">
        <v>43739</v>
      </c>
      <c r="B2299" s="183" t="s">
        <v>55</v>
      </c>
      <c r="C2299" s="136" t="s">
        <v>2877</v>
      </c>
      <c r="D2299" s="131" t="s">
        <v>6626</v>
      </c>
      <c r="E2299" s="175" t="s">
        <v>688</v>
      </c>
      <c r="F2299" s="153" t="s">
        <v>2430</v>
      </c>
      <c r="G2299" s="131" t="s">
        <v>6318</v>
      </c>
      <c r="H2299" s="175" t="s">
        <v>487</v>
      </c>
      <c r="I2299" s="183" t="s">
        <v>6627</v>
      </c>
      <c r="J2299" s="173">
        <v>1</v>
      </c>
      <c r="K2299" s="326"/>
      <c r="L2299" s="339">
        <v>1</v>
      </c>
      <c r="M2299" s="183">
        <v>1885</v>
      </c>
      <c r="N2299" s="153">
        <v>2019</v>
      </c>
      <c r="P2299" s="163" t="s">
        <v>6446</v>
      </c>
      <c r="Q2299" s="216">
        <v>43738</v>
      </c>
      <c r="R2299" s="153">
        <v>2010</v>
      </c>
      <c r="S2299" s="183" t="s">
        <v>243</v>
      </c>
      <c r="T2299" s="195"/>
      <c r="U2299" s="216">
        <v>43839</v>
      </c>
      <c r="V2299" s="125"/>
      <c r="W2299" s="256"/>
      <c r="X2299" s="216" t="s">
        <v>64</v>
      </c>
      <c r="Y2299" s="216" t="s">
        <v>490</v>
      </c>
      <c r="Z2299" s="129" t="s">
        <v>890</v>
      </c>
      <c r="AA2299" s="214"/>
      <c r="AB2299" s="216"/>
      <c r="AC2299" s="173"/>
      <c r="AD2299" s="173"/>
      <c r="AI2299" s="173"/>
      <c r="AJ2299" s="216">
        <v>43839</v>
      </c>
      <c r="AK2299" s="173">
        <v>2020</v>
      </c>
      <c r="AL2299" s="131"/>
      <c r="AQ2299" s="131"/>
      <c r="AS2299" s="152"/>
      <c r="AV2299" s="392"/>
      <c r="AW2299" s="153">
        <f t="shared" ca="1" si="42"/>
        <v>7</v>
      </c>
    </row>
    <row r="2300" spans="1:49" ht="45" customHeight="1" x14ac:dyDescent="0.2">
      <c r="A2300" s="245">
        <v>43747</v>
      </c>
      <c r="B2300" s="183" t="s">
        <v>198</v>
      </c>
      <c r="C2300" s="136" t="s">
        <v>6628</v>
      </c>
      <c r="D2300" s="131" t="s">
        <v>6629</v>
      </c>
      <c r="E2300" s="175" t="s">
        <v>71</v>
      </c>
      <c r="F2300" s="153" t="s">
        <v>72</v>
      </c>
      <c r="G2300" s="131" t="s">
        <v>6630</v>
      </c>
      <c r="H2300" s="175" t="s">
        <v>65</v>
      </c>
      <c r="I2300" s="183" t="s">
        <v>6631</v>
      </c>
      <c r="J2300" s="173">
        <v>1</v>
      </c>
      <c r="K2300" s="326"/>
      <c r="L2300" s="339">
        <v>1</v>
      </c>
      <c r="M2300" s="183">
        <v>1886</v>
      </c>
      <c r="N2300" s="153">
        <v>2019</v>
      </c>
      <c r="O2300" s="216">
        <v>43373</v>
      </c>
      <c r="P2300" s="163" t="s">
        <v>6632</v>
      </c>
      <c r="Q2300" s="216">
        <v>43747</v>
      </c>
      <c r="R2300" s="153">
        <v>2010</v>
      </c>
      <c r="S2300" s="183" t="s">
        <v>288</v>
      </c>
      <c r="T2300" s="195" t="s">
        <v>982</v>
      </c>
      <c r="U2300" s="189"/>
      <c r="V2300" s="125"/>
      <c r="W2300" s="256"/>
      <c r="X2300" s="216" t="s">
        <v>64</v>
      </c>
      <c r="Y2300" s="216" t="s">
        <v>65</v>
      </c>
      <c r="Z2300" s="129" t="s">
        <v>244</v>
      </c>
      <c r="AA2300" s="214"/>
      <c r="AB2300" s="216"/>
      <c r="AC2300" s="173"/>
      <c r="AD2300" s="173"/>
      <c r="AI2300" s="173"/>
      <c r="AJ2300" s="247"/>
      <c r="AL2300" s="131"/>
      <c r="AQ2300" s="131"/>
      <c r="AS2300" s="152"/>
      <c r="AV2300" s="392"/>
      <c r="AW2300" s="153">
        <f t="shared" ca="1" si="42"/>
        <v>7</v>
      </c>
    </row>
    <row r="2301" spans="1:49" ht="45" customHeight="1" x14ac:dyDescent="0.2">
      <c r="A2301" s="245">
        <v>45096</v>
      </c>
      <c r="B2301" s="183" t="s">
        <v>198</v>
      </c>
      <c r="C2301" s="136" t="s">
        <v>6633</v>
      </c>
      <c r="D2301" s="166" t="s">
        <v>6634</v>
      </c>
      <c r="E2301" s="175" t="s">
        <v>91</v>
      </c>
      <c r="F2301" s="153" t="s">
        <v>187</v>
      </c>
      <c r="G2301" s="131" t="s">
        <v>6635</v>
      </c>
      <c r="H2301" s="175" t="s">
        <v>4347</v>
      </c>
      <c r="I2301" s="183" t="s">
        <v>6636</v>
      </c>
      <c r="J2301" s="173">
        <v>1</v>
      </c>
      <c r="K2301" s="326"/>
      <c r="L2301" s="339">
        <v>1</v>
      </c>
      <c r="M2301" s="183">
        <v>1887</v>
      </c>
      <c r="N2301" s="153">
        <v>2019</v>
      </c>
      <c r="O2301" s="216">
        <v>43640</v>
      </c>
      <c r="P2301" s="163" t="s">
        <v>4519</v>
      </c>
      <c r="Q2301" s="216">
        <v>43752</v>
      </c>
      <c r="R2301" s="153">
        <v>2010</v>
      </c>
      <c r="S2301" s="183" t="s">
        <v>288</v>
      </c>
      <c r="T2301" s="195"/>
      <c r="U2301" s="189"/>
      <c r="V2301" s="125"/>
      <c r="W2301" s="256"/>
      <c r="X2301" s="216" t="s">
        <v>64</v>
      </c>
      <c r="Y2301" s="216" t="s">
        <v>4347</v>
      </c>
      <c r="Z2301" s="129"/>
      <c r="AA2301" s="214"/>
      <c r="AB2301" s="216"/>
      <c r="AC2301" s="173"/>
      <c r="AD2301" s="173"/>
      <c r="AI2301" s="173"/>
      <c r="AJ2301" s="247"/>
      <c r="AL2301" s="131"/>
      <c r="AQ2301" s="131"/>
      <c r="AS2301" s="152"/>
      <c r="AV2301" s="392"/>
      <c r="AW2301" s="153">
        <f t="shared" ca="1" si="42"/>
        <v>7</v>
      </c>
    </row>
    <row r="2302" spans="1:49" ht="45" customHeight="1" x14ac:dyDescent="0.2">
      <c r="A2302" s="245">
        <v>43802</v>
      </c>
      <c r="B2302" s="183" t="s">
        <v>198</v>
      </c>
      <c r="C2302" s="136" t="s">
        <v>6637</v>
      </c>
      <c r="D2302" s="166" t="s">
        <v>6638</v>
      </c>
      <c r="E2302" s="175" t="s">
        <v>56</v>
      </c>
      <c r="F2302" s="153" t="s">
        <v>148</v>
      </c>
      <c r="G2302" s="131" t="s">
        <v>6215</v>
      </c>
      <c r="H2302" s="175" t="s">
        <v>65</v>
      </c>
      <c r="I2302" s="183" t="s">
        <v>6639</v>
      </c>
      <c r="J2302" s="173">
        <v>1</v>
      </c>
      <c r="K2302" s="326"/>
      <c r="L2302" s="339">
        <v>1</v>
      </c>
      <c r="M2302" s="183">
        <v>1888</v>
      </c>
      <c r="N2302" s="153">
        <v>2019</v>
      </c>
      <c r="O2302" s="216">
        <v>43654</v>
      </c>
      <c r="P2302" s="163" t="s">
        <v>6640</v>
      </c>
      <c r="Q2302" s="216">
        <v>43802</v>
      </c>
      <c r="R2302" s="153">
        <v>2010</v>
      </c>
      <c r="S2302" s="183" t="s">
        <v>288</v>
      </c>
      <c r="T2302" s="195"/>
      <c r="U2302" s="189"/>
      <c r="V2302" s="125"/>
      <c r="W2302" s="256"/>
      <c r="X2302" s="216" t="s">
        <v>64</v>
      </c>
      <c r="Y2302" s="216" t="s">
        <v>65</v>
      </c>
      <c r="Z2302" s="129" t="s">
        <v>2173</v>
      </c>
      <c r="AA2302" s="214"/>
      <c r="AB2302" s="216"/>
      <c r="AC2302" s="173"/>
      <c r="AD2302" s="173"/>
      <c r="AI2302" s="173"/>
      <c r="AJ2302" s="247"/>
      <c r="AL2302" s="131"/>
      <c r="AQ2302" s="131"/>
      <c r="AS2302" s="152"/>
      <c r="AV2302" s="392"/>
      <c r="AW2302" s="153">
        <f t="shared" ca="1" si="42"/>
        <v>7</v>
      </c>
    </row>
    <row r="2303" spans="1:49" ht="45" customHeight="1" x14ac:dyDescent="0.2">
      <c r="A2303" s="245">
        <v>43811</v>
      </c>
      <c r="B2303" s="183" t="s">
        <v>55</v>
      </c>
      <c r="C2303" s="136" t="s">
        <v>7668</v>
      </c>
      <c r="D2303" s="131" t="s">
        <v>6641</v>
      </c>
      <c r="E2303" s="175" t="s">
        <v>71</v>
      </c>
      <c r="F2303" s="153" t="s">
        <v>425</v>
      </c>
      <c r="G2303" s="131" t="s">
        <v>6642</v>
      </c>
      <c r="H2303" s="175" t="s">
        <v>292</v>
      </c>
      <c r="I2303" s="183" t="s">
        <v>6643</v>
      </c>
      <c r="J2303" s="173">
        <v>1</v>
      </c>
      <c r="K2303" s="326"/>
      <c r="L2303" s="339">
        <v>1</v>
      </c>
      <c r="M2303" s="183">
        <v>1889</v>
      </c>
      <c r="N2303" s="153">
        <v>2019</v>
      </c>
      <c r="O2303" s="216">
        <v>43670</v>
      </c>
      <c r="P2303" s="163" t="s">
        <v>6644</v>
      </c>
      <c r="Q2303" s="216">
        <v>43811</v>
      </c>
      <c r="R2303" s="153">
        <v>2010</v>
      </c>
      <c r="S2303" s="183" t="s">
        <v>243</v>
      </c>
      <c r="T2303" s="195" t="s">
        <v>1116</v>
      </c>
      <c r="U2303" s="216">
        <v>45489</v>
      </c>
      <c r="V2303" s="125"/>
      <c r="W2303" s="256"/>
      <c r="X2303" s="216" t="s">
        <v>64</v>
      </c>
      <c r="Y2303" s="216" t="s">
        <v>292</v>
      </c>
      <c r="Z2303" s="129" t="s">
        <v>266</v>
      </c>
      <c r="AA2303" s="214"/>
      <c r="AB2303" s="216"/>
      <c r="AC2303" s="173"/>
      <c r="AD2303" s="173"/>
      <c r="AI2303" s="173"/>
      <c r="AJ2303" s="216">
        <v>45489</v>
      </c>
      <c r="AK2303" s="173">
        <v>2020</v>
      </c>
      <c r="AL2303" s="317" t="s">
        <v>7686</v>
      </c>
      <c r="AQ2303" s="131"/>
      <c r="AS2303" s="152"/>
      <c r="AV2303" s="392"/>
      <c r="AW2303" s="153">
        <f t="shared" ca="1" si="42"/>
        <v>7</v>
      </c>
    </row>
    <row r="2304" spans="1:49" ht="45" customHeight="1" x14ac:dyDescent="0.2">
      <c r="A2304" s="245">
        <v>43817</v>
      </c>
      <c r="B2304" s="183" t="s">
        <v>198</v>
      </c>
      <c r="C2304" s="136" t="s">
        <v>6645</v>
      </c>
      <c r="D2304" s="131" t="s">
        <v>6646</v>
      </c>
      <c r="E2304" s="175" t="s">
        <v>56</v>
      </c>
      <c r="F2304" s="153" t="s">
        <v>559</v>
      </c>
      <c r="G2304" s="131" t="s">
        <v>4355</v>
      </c>
      <c r="H2304" s="175" t="s">
        <v>59</v>
      </c>
      <c r="I2304" s="183" t="s">
        <v>6647</v>
      </c>
      <c r="J2304" s="173">
        <v>1</v>
      </c>
      <c r="K2304" s="326"/>
      <c r="L2304" s="339">
        <v>1</v>
      </c>
      <c r="M2304" s="183">
        <v>1890</v>
      </c>
      <c r="N2304" s="153">
        <v>2019</v>
      </c>
      <c r="O2304" s="216">
        <v>43703</v>
      </c>
      <c r="P2304" s="163" t="s">
        <v>6648</v>
      </c>
      <c r="Q2304" s="216">
        <v>43817</v>
      </c>
      <c r="R2304" s="153">
        <v>2010</v>
      </c>
      <c r="S2304" s="183" t="s">
        <v>288</v>
      </c>
      <c r="T2304" s="195" t="s">
        <v>982</v>
      </c>
      <c r="U2304" s="189"/>
      <c r="V2304" s="125"/>
      <c r="W2304" s="256"/>
      <c r="X2304" s="216" t="s">
        <v>64</v>
      </c>
      <c r="Y2304" s="216" t="s">
        <v>65</v>
      </c>
      <c r="Z2304" s="129" t="s">
        <v>2173</v>
      </c>
      <c r="AA2304" s="214"/>
      <c r="AB2304" s="216"/>
      <c r="AC2304" s="173"/>
      <c r="AD2304" s="173"/>
      <c r="AI2304" s="173"/>
      <c r="AJ2304" s="247"/>
      <c r="AL2304" s="131"/>
      <c r="AQ2304" s="131"/>
      <c r="AS2304" s="152"/>
      <c r="AV2304" s="392"/>
      <c r="AW2304" s="153">
        <f t="shared" ca="1" si="42"/>
        <v>7</v>
      </c>
    </row>
    <row r="2305" spans="1:49" ht="45" customHeight="1" x14ac:dyDescent="0.2">
      <c r="A2305" s="245"/>
      <c r="B2305" s="183" t="s">
        <v>198</v>
      </c>
      <c r="D2305" s="131" t="s">
        <v>6649</v>
      </c>
      <c r="E2305" s="175" t="s">
        <v>71</v>
      </c>
      <c r="F2305" s="153" t="s">
        <v>180</v>
      </c>
      <c r="G2305" s="131" t="s">
        <v>1139</v>
      </c>
      <c r="H2305" s="175" t="s">
        <v>3615</v>
      </c>
      <c r="I2305" s="183" t="s">
        <v>6650</v>
      </c>
      <c r="J2305" s="173">
        <v>1</v>
      </c>
      <c r="K2305" s="326"/>
      <c r="L2305" s="339">
        <v>1</v>
      </c>
      <c r="M2305" s="183">
        <v>1891</v>
      </c>
      <c r="N2305" s="153">
        <v>2019</v>
      </c>
      <c r="O2305" s="216">
        <v>43346</v>
      </c>
      <c r="P2305" s="163" t="s">
        <v>6651</v>
      </c>
      <c r="Q2305" s="216">
        <v>43826</v>
      </c>
      <c r="R2305" s="153">
        <v>2010</v>
      </c>
      <c r="S2305" s="183" t="s">
        <v>288</v>
      </c>
      <c r="T2305" s="195"/>
      <c r="U2305" s="189"/>
      <c r="V2305" s="125"/>
      <c r="W2305" s="256"/>
      <c r="X2305" s="216" t="s">
        <v>64</v>
      </c>
      <c r="Y2305" s="216" t="s">
        <v>76</v>
      </c>
      <c r="Z2305" s="129" t="s">
        <v>66</v>
      </c>
      <c r="AA2305" s="214"/>
      <c r="AB2305" s="216"/>
      <c r="AC2305" s="173"/>
      <c r="AD2305" s="173"/>
      <c r="AI2305" s="173"/>
      <c r="AJ2305" s="247"/>
      <c r="AL2305" s="131"/>
      <c r="AQ2305" s="131"/>
      <c r="AS2305" s="152"/>
      <c r="AV2305" s="392"/>
      <c r="AW2305" s="153">
        <f t="shared" ca="1" si="42"/>
        <v>7</v>
      </c>
    </row>
    <row r="2306" spans="1:49" ht="45" customHeight="1" x14ac:dyDescent="0.2">
      <c r="A2306" s="245"/>
      <c r="B2306" s="183" t="s">
        <v>198</v>
      </c>
      <c r="D2306" s="156" t="s">
        <v>6652</v>
      </c>
      <c r="E2306" s="175" t="s">
        <v>1055</v>
      </c>
      <c r="F2306" s="153" t="s">
        <v>2103</v>
      </c>
      <c r="G2306" s="131" t="s">
        <v>2104</v>
      </c>
      <c r="H2306" s="175" t="s">
        <v>96</v>
      </c>
      <c r="I2306" s="183" t="s">
        <v>6653</v>
      </c>
      <c r="J2306" s="173">
        <v>1</v>
      </c>
      <c r="K2306" s="326"/>
      <c r="L2306" s="339">
        <v>1</v>
      </c>
      <c r="M2306" s="183">
        <v>1892</v>
      </c>
      <c r="N2306" s="153">
        <v>2019</v>
      </c>
      <c r="O2306" s="216">
        <v>43683</v>
      </c>
      <c r="P2306" s="163" t="s">
        <v>6654</v>
      </c>
      <c r="Q2306" s="216">
        <v>43826</v>
      </c>
      <c r="R2306" s="153">
        <v>2010</v>
      </c>
      <c r="S2306" s="183" t="s">
        <v>288</v>
      </c>
      <c r="T2306" s="195"/>
      <c r="U2306" s="189"/>
      <c r="V2306" s="125"/>
      <c r="W2306" s="256"/>
      <c r="X2306" s="216" t="s">
        <v>99</v>
      </c>
      <c r="Y2306" s="216" t="s">
        <v>100</v>
      </c>
      <c r="Z2306" s="129" t="s">
        <v>6655</v>
      </c>
      <c r="AA2306" s="214"/>
      <c r="AB2306" s="216"/>
      <c r="AC2306" s="173"/>
      <c r="AD2306" s="173"/>
      <c r="AI2306" s="173"/>
      <c r="AJ2306" s="247"/>
      <c r="AL2306" s="379"/>
      <c r="AQ2306" s="131"/>
      <c r="AS2306" s="152"/>
      <c r="AV2306" s="392"/>
    </row>
    <row r="2307" spans="1:49" ht="45" customHeight="1" x14ac:dyDescent="0.2">
      <c r="A2307" s="245"/>
      <c r="B2307" s="183" t="s">
        <v>198</v>
      </c>
      <c r="D2307" s="131" t="s">
        <v>6656</v>
      </c>
      <c r="E2307" s="175" t="s">
        <v>71</v>
      </c>
      <c r="F2307" s="153" t="s">
        <v>180</v>
      </c>
      <c r="G2307" s="131" t="s">
        <v>181</v>
      </c>
      <c r="H2307" s="175" t="s">
        <v>3615</v>
      </c>
      <c r="I2307" s="183" t="s">
        <v>6657</v>
      </c>
      <c r="J2307" s="173">
        <v>1</v>
      </c>
      <c r="K2307" s="326"/>
      <c r="L2307" s="339">
        <v>1</v>
      </c>
      <c r="M2307" s="183">
        <v>1893</v>
      </c>
      <c r="N2307" s="153">
        <v>2020</v>
      </c>
      <c r="O2307" s="216">
        <v>43347</v>
      </c>
      <c r="P2307" s="163" t="s">
        <v>6658</v>
      </c>
      <c r="Q2307" s="216">
        <v>43844</v>
      </c>
      <c r="R2307" s="153">
        <v>2020</v>
      </c>
      <c r="S2307" s="183" t="s">
        <v>288</v>
      </c>
      <c r="T2307" s="195"/>
      <c r="U2307" s="189"/>
      <c r="V2307" s="125"/>
      <c r="W2307" s="256"/>
      <c r="X2307" s="216" t="s">
        <v>64</v>
      </c>
      <c r="Y2307" s="216" t="s">
        <v>76</v>
      </c>
      <c r="Z2307" s="129" t="s">
        <v>66</v>
      </c>
      <c r="AA2307" s="214"/>
      <c r="AB2307" s="216"/>
      <c r="AC2307" s="173"/>
      <c r="AD2307" s="173"/>
      <c r="AI2307" s="173"/>
      <c r="AJ2307" s="247"/>
      <c r="AL2307" s="131"/>
      <c r="AQ2307" s="131"/>
      <c r="AS2307" s="152"/>
      <c r="AV2307" s="392"/>
      <c r="AW2307" s="153">
        <f ca="1">IF(N2307&lt;&gt;0,(YEAR( TODAY())-N2307),(""))</f>
        <v>6</v>
      </c>
    </row>
    <row r="2308" spans="1:49" ht="45" customHeight="1" x14ac:dyDescent="0.2">
      <c r="A2308" s="245"/>
      <c r="B2308" s="185" t="s">
        <v>198</v>
      </c>
      <c r="C2308" s="140" t="s">
        <v>6659</v>
      </c>
      <c r="D2308" s="156" t="s">
        <v>6660</v>
      </c>
      <c r="E2308" s="253" t="s">
        <v>56</v>
      </c>
      <c r="F2308" s="157" t="s">
        <v>57</v>
      </c>
      <c r="G2308" s="156" t="s">
        <v>4192</v>
      </c>
      <c r="H2308" s="253" t="s">
        <v>96</v>
      </c>
      <c r="I2308" s="185" t="s">
        <v>6661</v>
      </c>
      <c r="J2308" s="196">
        <v>1</v>
      </c>
      <c r="K2308" s="329"/>
      <c r="L2308" s="342">
        <v>1</v>
      </c>
      <c r="M2308" s="185">
        <v>1894</v>
      </c>
      <c r="N2308" s="157">
        <v>2020</v>
      </c>
      <c r="O2308" s="231"/>
      <c r="P2308" s="186"/>
      <c r="Q2308" s="231"/>
      <c r="R2308" s="157">
        <v>2020</v>
      </c>
      <c r="S2308" s="185" t="s">
        <v>288</v>
      </c>
      <c r="T2308" s="195"/>
      <c r="U2308" s="189"/>
      <c r="V2308" s="125"/>
      <c r="W2308" s="365"/>
      <c r="X2308" s="216"/>
      <c r="Y2308" s="216"/>
      <c r="Z2308" s="129"/>
      <c r="AA2308" s="214"/>
      <c r="AB2308" s="216"/>
      <c r="AC2308" s="173"/>
      <c r="AD2308" s="173"/>
      <c r="AI2308" s="173"/>
      <c r="AJ2308" s="247"/>
      <c r="AL2308" s="379"/>
      <c r="AQ2308" s="131"/>
      <c r="AS2308" s="152"/>
      <c r="AV2308" s="392"/>
      <c r="AW2308" s="153">
        <f ca="1">IF(N2308&lt;&gt;0,(YEAR( TODAY())-N2308),(""))</f>
        <v>6</v>
      </c>
    </row>
    <row r="2309" spans="1:49" ht="45" customHeight="1" x14ac:dyDescent="0.2">
      <c r="A2309" s="245"/>
      <c r="B2309" s="183" t="s">
        <v>198</v>
      </c>
      <c r="D2309" s="131" t="s">
        <v>6662</v>
      </c>
      <c r="E2309" s="175" t="s">
        <v>56</v>
      </c>
      <c r="F2309" s="153" t="s">
        <v>559</v>
      </c>
      <c r="G2309" s="131" t="s">
        <v>6663</v>
      </c>
      <c r="H2309" s="175" t="s">
        <v>65</v>
      </c>
      <c r="I2309" s="183" t="s">
        <v>6664</v>
      </c>
      <c r="J2309" s="173">
        <v>1</v>
      </c>
      <c r="K2309" s="326"/>
      <c r="L2309" s="339">
        <v>1</v>
      </c>
      <c r="M2309" s="183">
        <v>1895</v>
      </c>
      <c r="N2309" s="153">
        <v>2020</v>
      </c>
      <c r="P2309" s="163"/>
      <c r="R2309" s="153">
        <v>2020</v>
      </c>
      <c r="S2309" s="183" t="s">
        <v>288</v>
      </c>
      <c r="T2309" s="195"/>
      <c r="U2309" s="189"/>
      <c r="V2309" s="125"/>
      <c r="W2309" s="256"/>
      <c r="X2309" s="216" t="s">
        <v>64</v>
      </c>
      <c r="Y2309" s="216" t="s">
        <v>65</v>
      </c>
      <c r="Z2309" s="129" t="s">
        <v>2173</v>
      </c>
      <c r="AA2309" s="214"/>
      <c r="AB2309" s="216"/>
      <c r="AC2309" s="173"/>
      <c r="AD2309" s="173"/>
      <c r="AI2309" s="173"/>
      <c r="AJ2309" s="247"/>
      <c r="AL2309" s="131"/>
      <c r="AQ2309" s="131"/>
      <c r="AS2309" s="152"/>
      <c r="AV2309" s="392"/>
      <c r="AW2309" s="153">
        <f ca="1">IF(N2309&lt;&gt;0,(YEAR( TODAY())-N2309),(""))</f>
        <v>6</v>
      </c>
    </row>
    <row r="2310" spans="1:49" ht="45" customHeight="1" x14ac:dyDescent="0.2">
      <c r="A2310" s="306">
        <v>45348</v>
      </c>
      <c r="B2310" s="185" t="s">
        <v>55</v>
      </c>
      <c r="C2310" s="140" t="s">
        <v>6665</v>
      </c>
      <c r="D2310" s="156" t="s">
        <v>6666</v>
      </c>
      <c r="E2310" s="253" t="s">
        <v>71</v>
      </c>
      <c r="F2310" s="157" t="s">
        <v>1209</v>
      </c>
      <c r="G2310" s="156" t="s">
        <v>2446</v>
      </c>
      <c r="H2310" s="253" t="s">
        <v>96</v>
      </c>
      <c r="I2310" s="185" t="s">
        <v>8014</v>
      </c>
      <c r="J2310" s="196">
        <v>1</v>
      </c>
      <c r="K2310" s="133" t="s">
        <v>2047</v>
      </c>
      <c r="L2310" s="342">
        <v>1</v>
      </c>
      <c r="M2310" s="185">
        <v>1896</v>
      </c>
      <c r="N2310" s="157">
        <v>2020</v>
      </c>
      <c r="O2310" s="231">
        <v>40914</v>
      </c>
      <c r="P2310" s="186" t="s">
        <v>6667</v>
      </c>
      <c r="Q2310" s="231">
        <v>43881</v>
      </c>
      <c r="R2310" s="157">
        <v>2020</v>
      </c>
      <c r="S2310" s="185" t="s">
        <v>3236</v>
      </c>
      <c r="T2310" s="195" t="s">
        <v>982</v>
      </c>
      <c r="U2310" s="189"/>
      <c r="V2310" s="422">
        <v>45495</v>
      </c>
      <c r="W2310" s="365"/>
      <c r="X2310" s="216"/>
      <c r="Y2310" s="216"/>
      <c r="Z2310" s="129"/>
      <c r="AA2310" s="214" t="s">
        <v>215</v>
      </c>
      <c r="AB2310" s="216" t="s">
        <v>215</v>
      </c>
      <c r="AC2310" s="173" t="s">
        <v>215</v>
      </c>
      <c r="AD2310" s="173"/>
      <c r="AE2310" s="173">
        <v>2024</v>
      </c>
      <c r="AF2310" s="173">
        <v>106</v>
      </c>
      <c r="AH2310" s="173">
        <v>2020</v>
      </c>
      <c r="AI2310" s="173"/>
      <c r="AJ2310" s="247"/>
      <c r="AL2310" s="379"/>
      <c r="AQ2310" s="131"/>
      <c r="AS2310" s="152"/>
      <c r="AV2310" s="392"/>
      <c r="AW2310" s="153">
        <f ca="1">IF(N2310&lt;&gt;0,(YEAR( TODAY())-N2310),(""))</f>
        <v>6</v>
      </c>
    </row>
    <row r="2311" spans="1:49" ht="45" customHeight="1" x14ac:dyDescent="0.2">
      <c r="A2311" s="306"/>
      <c r="B2311" s="185" t="s">
        <v>198</v>
      </c>
      <c r="C2311" s="140"/>
      <c r="D2311" s="156" t="s">
        <v>6668</v>
      </c>
      <c r="E2311" s="253" t="s">
        <v>688</v>
      </c>
      <c r="F2311" s="157" t="s">
        <v>689</v>
      </c>
      <c r="G2311" s="156" t="s">
        <v>6669</v>
      </c>
      <c r="H2311" s="253" t="s">
        <v>189</v>
      </c>
      <c r="I2311" s="185" t="s">
        <v>6670</v>
      </c>
      <c r="J2311" s="196">
        <v>1</v>
      </c>
      <c r="K2311" s="329"/>
      <c r="L2311" s="342">
        <v>1</v>
      </c>
      <c r="M2311" s="185">
        <v>1897</v>
      </c>
      <c r="N2311" s="157">
        <v>2020</v>
      </c>
      <c r="O2311" s="231"/>
      <c r="P2311" s="186"/>
      <c r="Q2311" s="231"/>
      <c r="R2311" s="157">
        <v>2020</v>
      </c>
      <c r="S2311" s="185" t="s">
        <v>288</v>
      </c>
      <c r="T2311" s="195"/>
      <c r="U2311" s="189"/>
      <c r="V2311" s="125"/>
      <c r="W2311" s="365"/>
      <c r="X2311" s="216"/>
      <c r="Y2311" s="216"/>
      <c r="Z2311" s="129"/>
      <c r="AA2311" s="214"/>
      <c r="AB2311" s="216"/>
      <c r="AC2311" s="173"/>
      <c r="AD2311" s="173"/>
      <c r="AI2311" s="173"/>
      <c r="AJ2311" s="247"/>
      <c r="AL2311" s="131"/>
      <c r="AQ2311" s="131"/>
      <c r="AS2311" s="152"/>
      <c r="AV2311" s="392"/>
      <c r="AW2311" s="153">
        <f t="shared" ref="AW2311:AW2376" ca="1" si="43">IF(N2311&lt;&gt;0,(YEAR( TODAY())-N2311),(""))</f>
        <v>6</v>
      </c>
    </row>
    <row r="2312" spans="1:49" ht="45" customHeight="1" x14ac:dyDescent="0.2">
      <c r="A2312" s="245">
        <v>46002</v>
      </c>
      <c r="B2312" s="183" t="s">
        <v>978</v>
      </c>
      <c r="D2312" s="131" t="s">
        <v>6671</v>
      </c>
      <c r="E2312" s="175" t="s">
        <v>688</v>
      </c>
      <c r="F2312" s="153" t="s">
        <v>689</v>
      </c>
      <c r="G2312" s="131" t="s">
        <v>690</v>
      </c>
      <c r="H2312" s="175" t="s">
        <v>65</v>
      </c>
      <c r="I2312" s="183" t="s">
        <v>6672</v>
      </c>
      <c r="J2312" s="173">
        <v>1</v>
      </c>
      <c r="K2312" s="326"/>
      <c r="L2312" s="339">
        <v>1</v>
      </c>
      <c r="M2312" s="183">
        <v>1898</v>
      </c>
      <c r="N2312" s="153">
        <v>2020</v>
      </c>
      <c r="P2312" s="163"/>
      <c r="R2312" s="153">
        <v>2020</v>
      </c>
      <c r="S2312" s="183" t="s">
        <v>288</v>
      </c>
      <c r="T2312" s="195" t="s">
        <v>1116</v>
      </c>
      <c r="U2312" s="189"/>
      <c r="V2312" s="125"/>
      <c r="W2312" s="256"/>
      <c r="X2312" s="216" t="s">
        <v>64</v>
      </c>
      <c r="Y2312" s="216" t="s">
        <v>65</v>
      </c>
      <c r="Z2312" s="129" t="s">
        <v>4344</v>
      </c>
      <c r="AA2312" s="214"/>
      <c r="AB2312" s="216"/>
      <c r="AC2312" s="173"/>
      <c r="AD2312" s="173"/>
      <c r="AI2312" s="173"/>
      <c r="AJ2312" s="247"/>
      <c r="AL2312" s="131"/>
      <c r="AQ2312" s="131"/>
      <c r="AS2312" s="152"/>
      <c r="AV2312" s="392"/>
      <c r="AW2312" s="153">
        <f t="shared" ca="1" si="43"/>
        <v>6</v>
      </c>
    </row>
    <row r="2313" spans="1:49" ht="45" customHeight="1" x14ac:dyDescent="0.2">
      <c r="A2313" s="245"/>
      <c r="B2313" s="183" t="s">
        <v>55</v>
      </c>
      <c r="C2313" s="136" t="s">
        <v>5522</v>
      </c>
      <c r="D2313" s="131" t="s">
        <v>6673</v>
      </c>
      <c r="E2313" s="175" t="s">
        <v>688</v>
      </c>
      <c r="F2313" s="153" t="s">
        <v>689</v>
      </c>
      <c r="G2313" s="131" t="s">
        <v>2463</v>
      </c>
      <c r="H2313" s="175" t="s">
        <v>65</v>
      </c>
      <c r="I2313" s="183" t="s">
        <v>6674</v>
      </c>
      <c r="J2313" s="173">
        <v>2</v>
      </c>
      <c r="K2313" s="326"/>
      <c r="L2313" s="339">
        <v>1</v>
      </c>
      <c r="M2313" s="183">
        <v>1899</v>
      </c>
      <c r="N2313" s="153">
        <v>2020</v>
      </c>
      <c r="P2313" s="163"/>
      <c r="R2313" s="153">
        <v>2020</v>
      </c>
      <c r="S2313" s="183" t="s">
        <v>243</v>
      </c>
      <c r="T2313" s="195"/>
      <c r="V2313" s="125"/>
      <c r="W2313" s="256"/>
      <c r="X2313" s="216" t="s">
        <v>64</v>
      </c>
      <c r="Y2313" s="216" t="s">
        <v>65</v>
      </c>
      <c r="Z2313" s="129" t="s">
        <v>66</v>
      </c>
      <c r="AA2313" s="214"/>
      <c r="AB2313" s="216"/>
      <c r="AC2313" s="173"/>
      <c r="AD2313" s="173"/>
      <c r="AI2313" s="173"/>
      <c r="AJ2313" s="216">
        <v>44748</v>
      </c>
      <c r="AK2313" s="173">
        <v>2020</v>
      </c>
      <c r="AL2313" s="131"/>
      <c r="AQ2313" s="131"/>
      <c r="AS2313" s="152"/>
      <c r="AV2313" s="392"/>
      <c r="AW2313" s="153">
        <f t="shared" ca="1" si="43"/>
        <v>6</v>
      </c>
    </row>
    <row r="2314" spans="1:49" ht="45" customHeight="1" x14ac:dyDescent="0.2">
      <c r="A2314" s="306"/>
      <c r="B2314" s="185" t="s">
        <v>198</v>
      </c>
      <c r="C2314" s="140"/>
      <c r="D2314" s="156" t="s">
        <v>6675</v>
      </c>
      <c r="E2314" s="253" t="s">
        <v>688</v>
      </c>
      <c r="F2314" s="157" t="s">
        <v>689</v>
      </c>
      <c r="G2314" s="156" t="s">
        <v>690</v>
      </c>
      <c r="H2314" s="253" t="s">
        <v>96</v>
      </c>
      <c r="I2314" s="185" t="s">
        <v>6676</v>
      </c>
      <c r="J2314" s="196">
        <v>1</v>
      </c>
      <c r="K2314" s="329"/>
      <c r="L2314" s="342">
        <v>1</v>
      </c>
      <c r="M2314" s="185">
        <v>1900</v>
      </c>
      <c r="N2314" s="157">
        <v>2020</v>
      </c>
      <c r="O2314" s="231"/>
      <c r="P2314" s="186"/>
      <c r="Q2314" s="231"/>
      <c r="R2314" s="157">
        <v>2020</v>
      </c>
      <c r="S2314" s="185" t="s">
        <v>288</v>
      </c>
      <c r="T2314" s="195"/>
      <c r="U2314" s="189"/>
      <c r="V2314" s="125"/>
      <c r="W2314" s="365"/>
      <c r="X2314" s="216"/>
      <c r="Y2314" s="216"/>
      <c r="Z2314" s="129"/>
      <c r="AA2314" s="214"/>
      <c r="AB2314" s="216"/>
      <c r="AC2314" s="173"/>
      <c r="AD2314" s="173"/>
      <c r="AI2314" s="173"/>
      <c r="AJ2314" s="247"/>
      <c r="AL2314" s="379"/>
      <c r="AQ2314" s="131"/>
      <c r="AS2314" s="152"/>
      <c r="AV2314" s="392"/>
      <c r="AW2314" s="153">
        <f t="shared" ca="1" si="43"/>
        <v>6</v>
      </c>
    </row>
    <row r="2315" spans="1:49" ht="45" customHeight="1" x14ac:dyDescent="0.2">
      <c r="A2315" s="245"/>
      <c r="B2315" s="183" t="s">
        <v>55</v>
      </c>
      <c r="C2315" s="136" t="s">
        <v>4219</v>
      </c>
      <c r="D2315" s="131" t="s">
        <v>6677</v>
      </c>
      <c r="E2315" s="175" t="s">
        <v>688</v>
      </c>
      <c r="F2315" s="153" t="s">
        <v>689</v>
      </c>
      <c r="G2315" s="131" t="s">
        <v>6678</v>
      </c>
      <c r="H2315" s="175" t="s">
        <v>65</v>
      </c>
      <c r="I2315" s="183" t="s">
        <v>6679</v>
      </c>
      <c r="J2315" s="173">
        <v>1</v>
      </c>
      <c r="K2315" s="326"/>
      <c r="L2315" s="339">
        <v>1</v>
      </c>
      <c r="M2315" s="183">
        <v>1901</v>
      </c>
      <c r="N2315" s="153">
        <v>2020</v>
      </c>
      <c r="P2315" s="163"/>
      <c r="R2315" s="153">
        <v>2020</v>
      </c>
      <c r="S2315" s="183" t="s">
        <v>243</v>
      </c>
      <c r="T2315" s="195"/>
      <c r="V2315" s="125"/>
      <c r="W2315" s="256"/>
      <c r="X2315" s="216" t="s">
        <v>64</v>
      </c>
      <c r="Y2315" s="216" t="s">
        <v>65</v>
      </c>
      <c r="Z2315" s="129" t="s">
        <v>2173</v>
      </c>
      <c r="AA2315" s="214"/>
      <c r="AB2315" s="216"/>
      <c r="AC2315" s="173"/>
      <c r="AD2315" s="173"/>
      <c r="AI2315" s="173"/>
      <c r="AJ2315" s="216">
        <v>44411</v>
      </c>
      <c r="AK2315" s="173">
        <v>2020</v>
      </c>
      <c r="AL2315" s="131"/>
      <c r="AQ2315" s="131"/>
      <c r="AS2315" s="152"/>
      <c r="AV2315" s="392"/>
      <c r="AW2315" s="153">
        <f t="shared" ca="1" si="43"/>
        <v>6</v>
      </c>
    </row>
    <row r="2316" spans="1:49" ht="45" customHeight="1" x14ac:dyDescent="0.2">
      <c r="A2316" s="245"/>
      <c r="B2316" s="183" t="s">
        <v>55</v>
      </c>
      <c r="C2316" s="136" t="s">
        <v>6680</v>
      </c>
      <c r="D2316" s="131" t="s">
        <v>6681</v>
      </c>
      <c r="E2316" s="175" t="s">
        <v>688</v>
      </c>
      <c r="F2316" s="153" t="s">
        <v>689</v>
      </c>
      <c r="G2316" s="131" t="s">
        <v>690</v>
      </c>
      <c r="H2316" s="175" t="s">
        <v>292</v>
      </c>
      <c r="I2316" s="183" t="s">
        <v>6682</v>
      </c>
      <c r="J2316" s="173">
        <v>1</v>
      </c>
      <c r="K2316" s="326"/>
      <c r="L2316" s="339">
        <v>1</v>
      </c>
      <c r="M2316" s="183">
        <v>1902</v>
      </c>
      <c r="N2316" s="153">
        <v>2020</v>
      </c>
      <c r="P2316" s="163"/>
      <c r="R2316" s="153">
        <v>2020</v>
      </c>
      <c r="S2316" s="183" t="s">
        <v>243</v>
      </c>
      <c r="T2316" s="195"/>
      <c r="V2316" s="125"/>
      <c r="W2316" s="256"/>
      <c r="X2316" s="216" t="s">
        <v>64</v>
      </c>
      <c r="Y2316" s="216" t="s">
        <v>292</v>
      </c>
      <c r="Z2316" s="129"/>
      <c r="AA2316" s="214"/>
      <c r="AB2316" s="216"/>
      <c r="AC2316" s="173"/>
      <c r="AD2316" s="173"/>
      <c r="AI2316" s="173"/>
      <c r="AJ2316" s="216">
        <v>44857</v>
      </c>
      <c r="AK2316" s="173">
        <v>2020</v>
      </c>
      <c r="AL2316" s="131"/>
      <c r="AQ2316" s="131"/>
      <c r="AS2316" s="152"/>
      <c r="AV2316" s="392"/>
      <c r="AW2316" s="153">
        <f t="shared" ca="1" si="43"/>
        <v>6</v>
      </c>
    </row>
    <row r="2317" spans="1:49" ht="45" customHeight="1" x14ac:dyDescent="0.2">
      <c r="A2317" s="306">
        <v>45093</v>
      </c>
      <c r="B2317" s="185" t="s">
        <v>55</v>
      </c>
      <c r="C2317" s="140" t="s">
        <v>6683</v>
      </c>
      <c r="D2317" s="156" t="s">
        <v>6684</v>
      </c>
      <c r="E2317" s="253" t="s">
        <v>688</v>
      </c>
      <c r="F2317" s="157" t="s">
        <v>689</v>
      </c>
      <c r="G2317" s="156" t="s">
        <v>690</v>
      </c>
      <c r="H2317" s="253" t="s">
        <v>76</v>
      </c>
      <c r="I2317" s="185" t="s">
        <v>6685</v>
      </c>
      <c r="J2317" s="196">
        <v>1</v>
      </c>
      <c r="K2317" s="329"/>
      <c r="L2317" s="342">
        <v>1</v>
      </c>
      <c r="M2317" s="185">
        <v>1903</v>
      </c>
      <c r="N2317" s="157">
        <v>2020</v>
      </c>
      <c r="O2317" s="231"/>
      <c r="P2317" s="186"/>
      <c r="Q2317" s="231"/>
      <c r="R2317" s="157">
        <v>2020</v>
      </c>
      <c r="S2317" s="185" t="s">
        <v>243</v>
      </c>
      <c r="T2317" s="195" t="s">
        <v>1116</v>
      </c>
      <c r="U2317" s="216">
        <v>45414</v>
      </c>
      <c r="V2317" s="125"/>
      <c r="W2317" s="365"/>
      <c r="X2317" s="216" t="s">
        <v>64</v>
      </c>
      <c r="Y2317" s="216" t="s">
        <v>65</v>
      </c>
      <c r="Z2317" s="129" t="s">
        <v>2173</v>
      </c>
      <c r="AA2317" s="214"/>
      <c r="AB2317" s="216"/>
      <c r="AC2317" s="173"/>
      <c r="AD2317" s="173"/>
      <c r="AI2317" s="173"/>
      <c r="AJ2317" s="216">
        <v>45418</v>
      </c>
      <c r="AK2317" s="173">
        <v>2020</v>
      </c>
      <c r="AL2317" s="317" t="s">
        <v>7682</v>
      </c>
      <c r="AQ2317" s="131"/>
      <c r="AS2317" s="152"/>
      <c r="AV2317" s="392"/>
      <c r="AW2317" s="153">
        <f t="shared" ca="1" si="43"/>
        <v>6</v>
      </c>
    </row>
    <row r="2318" spans="1:49" ht="45" customHeight="1" x14ac:dyDescent="0.2">
      <c r="A2318" s="245">
        <v>43880</v>
      </c>
      <c r="B2318" s="183" t="s">
        <v>198</v>
      </c>
      <c r="C2318" s="136" t="s">
        <v>6686</v>
      </c>
      <c r="D2318" s="131" t="s">
        <v>6687</v>
      </c>
      <c r="E2318" s="175" t="s">
        <v>71</v>
      </c>
      <c r="F2318" s="153" t="s">
        <v>224</v>
      </c>
      <c r="G2318" s="131" t="s">
        <v>5328</v>
      </c>
      <c r="H2318" s="175" t="s">
        <v>65</v>
      </c>
      <c r="I2318" s="183" t="s">
        <v>6688</v>
      </c>
      <c r="J2318" s="173">
        <v>1</v>
      </c>
      <c r="K2318" s="326"/>
      <c r="L2318" s="339">
        <v>1</v>
      </c>
      <c r="M2318" s="183">
        <v>1904</v>
      </c>
      <c r="N2318" s="153">
        <v>2020</v>
      </c>
      <c r="P2318" s="163"/>
      <c r="R2318" s="153">
        <v>2020</v>
      </c>
      <c r="S2318" s="183" t="s">
        <v>288</v>
      </c>
      <c r="T2318" s="195"/>
      <c r="U2318" s="189"/>
      <c r="V2318" s="125"/>
      <c r="W2318" s="256"/>
      <c r="X2318" s="216" t="s">
        <v>64</v>
      </c>
      <c r="Y2318" s="216" t="s">
        <v>65</v>
      </c>
      <c r="Z2318" s="129" t="s">
        <v>66</v>
      </c>
      <c r="AA2318" s="214"/>
      <c r="AB2318" s="216"/>
      <c r="AC2318" s="173"/>
      <c r="AD2318" s="173"/>
      <c r="AI2318" s="173"/>
      <c r="AJ2318" s="247"/>
      <c r="AL2318" s="131"/>
      <c r="AQ2318" s="131"/>
      <c r="AS2318" s="152"/>
      <c r="AV2318" s="392"/>
      <c r="AW2318" s="153">
        <f t="shared" ca="1" si="43"/>
        <v>6</v>
      </c>
    </row>
    <row r="2319" spans="1:49" ht="45" customHeight="1" x14ac:dyDescent="0.2">
      <c r="A2319" s="306"/>
      <c r="B2319" s="185" t="s">
        <v>198</v>
      </c>
      <c r="C2319" s="140"/>
      <c r="D2319" s="156" t="s">
        <v>6689</v>
      </c>
      <c r="E2319" s="253" t="s">
        <v>688</v>
      </c>
      <c r="F2319" s="157" t="s">
        <v>689</v>
      </c>
      <c r="G2319" s="156" t="s">
        <v>690</v>
      </c>
      <c r="H2319" s="253" t="s">
        <v>263</v>
      </c>
      <c r="I2319" s="185" t="s">
        <v>6690</v>
      </c>
      <c r="J2319" s="196">
        <v>1</v>
      </c>
      <c r="K2319" s="329"/>
      <c r="L2319" s="342">
        <v>1</v>
      </c>
      <c r="M2319" s="185">
        <v>1905</v>
      </c>
      <c r="N2319" s="157">
        <v>2020</v>
      </c>
      <c r="O2319" s="231"/>
      <c r="P2319" s="186"/>
      <c r="Q2319" s="231"/>
      <c r="R2319" s="157">
        <v>2020</v>
      </c>
      <c r="S2319" s="185" t="s">
        <v>288</v>
      </c>
      <c r="T2319" s="195"/>
      <c r="U2319" s="189"/>
      <c r="V2319" s="125"/>
      <c r="W2319" s="365"/>
      <c r="X2319" s="216"/>
      <c r="Y2319" s="216"/>
      <c r="Z2319" s="129"/>
      <c r="AA2319" s="214"/>
      <c r="AB2319" s="216"/>
      <c r="AC2319" s="173"/>
      <c r="AD2319" s="173"/>
      <c r="AI2319" s="173"/>
      <c r="AJ2319" s="247"/>
      <c r="AL2319" s="131"/>
      <c r="AQ2319" s="131"/>
      <c r="AS2319" s="152"/>
      <c r="AV2319" s="392"/>
      <c r="AW2319" s="153">
        <f t="shared" ca="1" si="43"/>
        <v>6</v>
      </c>
    </row>
    <row r="2320" spans="1:49" ht="45" customHeight="1" x14ac:dyDescent="0.2">
      <c r="A2320" s="306"/>
      <c r="B2320" s="185" t="s">
        <v>55</v>
      </c>
      <c r="C2320" s="140" t="s">
        <v>6691</v>
      </c>
      <c r="D2320" s="156" t="s">
        <v>6692</v>
      </c>
      <c r="E2320" s="253" t="s">
        <v>688</v>
      </c>
      <c r="F2320" s="157" t="s">
        <v>689</v>
      </c>
      <c r="G2320" s="156" t="s">
        <v>690</v>
      </c>
      <c r="H2320" s="253" t="s">
        <v>65</v>
      </c>
      <c r="I2320" s="185" t="s">
        <v>6693</v>
      </c>
      <c r="J2320" s="196">
        <v>1</v>
      </c>
      <c r="K2320" s="329"/>
      <c r="L2320" s="342">
        <v>1</v>
      </c>
      <c r="M2320" s="185">
        <v>1906</v>
      </c>
      <c r="N2320" s="157">
        <v>2020</v>
      </c>
      <c r="O2320" s="231"/>
      <c r="P2320" s="186"/>
      <c r="Q2320" s="231"/>
      <c r="R2320" s="157">
        <v>2020</v>
      </c>
      <c r="S2320" s="185" t="s">
        <v>243</v>
      </c>
      <c r="T2320" s="195"/>
      <c r="U2320" s="216">
        <v>44412</v>
      </c>
      <c r="V2320" s="125"/>
      <c r="W2320" s="365"/>
      <c r="X2320" s="216"/>
      <c r="Y2320" s="216"/>
      <c r="Z2320" s="129"/>
      <c r="AA2320" s="214"/>
      <c r="AB2320" s="216"/>
      <c r="AC2320" s="173"/>
      <c r="AD2320" s="173"/>
      <c r="AI2320" s="173"/>
      <c r="AJ2320" s="216">
        <v>44410</v>
      </c>
      <c r="AK2320" s="173">
        <v>2020</v>
      </c>
      <c r="AL2320" s="317" t="s">
        <v>7682</v>
      </c>
      <c r="AQ2320" s="131"/>
      <c r="AS2320" s="152"/>
      <c r="AV2320" s="392"/>
      <c r="AW2320" s="153">
        <f t="shared" ca="1" si="43"/>
        <v>6</v>
      </c>
    </row>
    <row r="2321" spans="1:49" ht="45" customHeight="1" x14ac:dyDescent="0.2">
      <c r="A2321" s="245"/>
      <c r="B2321" s="185" t="s">
        <v>55</v>
      </c>
      <c r="C2321" s="140" t="s">
        <v>6694</v>
      </c>
      <c r="D2321" s="156" t="s">
        <v>6695</v>
      </c>
      <c r="E2321" s="253" t="s">
        <v>71</v>
      </c>
      <c r="F2321" s="157" t="s">
        <v>425</v>
      </c>
      <c r="G2321" s="156" t="s">
        <v>5657</v>
      </c>
      <c r="H2321" s="253" t="s">
        <v>65</v>
      </c>
      <c r="I2321" s="185" t="s">
        <v>6696</v>
      </c>
      <c r="J2321" s="196">
        <v>1</v>
      </c>
      <c r="K2321" s="329"/>
      <c r="L2321" s="342">
        <v>1</v>
      </c>
      <c r="M2321" s="185">
        <v>1907</v>
      </c>
      <c r="N2321" s="157">
        <v>2020</v>
      </c>
      <c r="O2321" s="231"/>
      <c r="P2321" s="186"/>
      <c r="Q2321" s="231"/>
      <c r="R2321" s="157">
        <v>2020</v>
      </c>
      <c r="S2321" s="183" t="s">
        <v>243</v>
      </c>
      <c r="T2321" s="195" t="s">
        <v>1116</v>
      </c>
      <c r="V2321" s="125"/>
      <c r="W2321" s="365"/>
      <c r="X2321" s="216"/>
      <c r="Y2321" s="216"/>
      <c r="Z2321" s="129"/>
      <c r="AA2321" s="214"/>
      <c r="AB2321" s="216"/>
      <c r="AC2321" s="173"/>
      <c r="AD2321" s="173"/>
      <c r="AI2321" s="173"/>
      <c r="AJ2321" s="216">
        <v>44487</v>
      </c>
      <c r="AK2321" s="173">
        <v>2020</v>
      </c>
      <c r="AL2321" s="131"/>
      <c r="AQ2321" s="131"/>
      <c r="AS2321" s="152"/>
      <c r="AV2321" s="392"/>
      <c r="AW2321" s="153">
        <f t="shared" ca="1" si="43"/>
        <v>6</v>
      </c>
    </row>
    <row r="2322" spans="1:49" ht="45" customHeight="1" x14ac:dyDescent="0.2">
      <c r="A2322" s="245"/>
      <c r="B2322" s="185" t="s">
        <v>55</v>
      </c>
      <c r="C2322" s="140" t="s">
        <v>6697</v>
      </c>
      <c r="D2322" s="156" t="s">
        <v>6698</v>
      </c>
      <c r="E2322" s="253" t="s">
        <v>688</v>
      </c>
      <c r="F2322" s="157" t="s">
        <v>689</v>
      </c>
      <c r="G2322" s="156" t="s">
        <v>6699</v>
      </c>
      <c r="H2322" s="253" t="s">
        <v>76</v>
      </c>
      <c r="I2322" s="185" t="s">
        <v>6700</v>
      </c>
      <c r="J2322" s="196">
        <v>2</v>
      </c>
      <c r="K2322" s="329"/>
      <c r="L2322" s="342">
        <v>1</v>
      </c>
      <c r="M2322" s="185">
        <v>1908</v>
      </c>
      <c r="N2322" s="157">
        <v>2020</v>
      </c>
      <c r="O2322" s="231"/>
      <c r="P2322" s="186"/>
      <c r="Q2322" s="231"/>
      <c r="R2322" s="157">
        <v>2020</v>
      </c>
      <c r="S2322" s="185" t="s">
        <v>243</v>
      </c>
      <c r="T2322" s="195"/>
      <c r="V2322" s="125"/>
      <c r="W2322" s="365"/>
      <c r="X2322" s="216"/>
      <c r="Y2322" s="216"/>
      <c r="Z2322" s="129"/>
      <c r="AA2322" s="214"/>
      <c r="AB2322" s="216"/>
      <c r="AC2322" s="173"/>
      <c r="AD2322" s="173"/>
      <c r="AI2322" s="173"/>
      <c r="AJ2322" s="216">
        <v>44845</v>
      </c>
      <c r="AK2322" s="173">
        <v>2020</v>
      </c>
      <c r="AL2322" s="131"/>
      <c r="AQ2322" s="131"/>
      <c r="AS2322" s="152"/>
      <c r="AV2322" s="392"/>
      <c r="AW2322" s="153">
        <f t="shared" ca="1" si="43"/>
        <v>6</v>
      </c>
    </row>
    <row r="2323" spans="1:49" ht="45" customHeight="1" x14ac:dyDescent="0.2">
      <c r="A2323" s="245"/>
      <c r="B2323" s="183" t="s">
        <v>198</v>
      </c>
      <c r="D2323" s="131" t="s">
        <v>6701</v>
      </c>
      <c r="E2323" s="175" t="s">
        <v>56</v>
      </c>
      <c r="F2323" s="153" t="s">
        <v>559</v>
      </c>
      <c r="G2323" s="131" t="s">
        <v>6702</v>
      </c>
      <c r="H2323" s="175" t="s">
        <v>76</v>
      </c>
      <c r="I2323" s="183" t="s">
        <v>6703</v>
      </c>
      <c r="J2323" s="173">
        <v>1</v>
      </c>
      <c r="K2323" s="326"/>
      <c r="L2323" s="339">
        <v>1</v>
      </c>
      <c r="M2323" s="183">
        <v>1909</v>
      </c>
      <c r="N2323" s="153">
        <v>2020</v>
      </c>
      <c r="P2323" s="163"/>
      <c r="R2323" s="153">
        <v>2020</v>
      </c>
      <c r="S2323" s="183" t="s">
        <v>288</v>
      </c>
      <c r="T2323" s="195"/>
      <c r="U2323" s="189"/>
      <c r="V2323" s="125"/>
      <c r="W2323" s="256"/>
      <c r="X2323" s="216" t="s">
        <v>64</v>
      </c>
      <c r="Y2323" s="216" t="s">
        <v>76</v>
      </c>
      <c r="Z2323" s="129" t="s">
        <v>244</v>
      </c>
      <c r="AA2323" s="214"/>
      <c r="AB2323" s="216"/>
      <c r="AC2323" s="173"/>
      <c r="AD2323" s="173"/>
      <c r="AI2323" s="173"/>
      <c r="AJ2323" s="247"/>
      <c r="AL2323" s="131"/>
      <c r="AQ2323" s="131"/>
      <c r="AS2323" s="152"/>
      <c r="AV2323" s="392"/>
      <c r="AW2323" s="153">
        <f t="shared" ca="1" si="43"/>
        <v>6</v>
      </c>
    </row>
    <row r="2324" spans="1:49" ht="45" customHeight="1" x14ac:dyDescent="0.2">
      <c r="A2324" s="245"/>
      <c r="B2324" s="183" t="s">
        <v>55</v>
      </c>
      <c r="C2324" s="136" t="s">
        <v>6704</v>
      </c>
      <c r="D2324" s="131" t="s">
        <v>6705</v>
      </c>
      <c r="E2324" s="175" t="s">
        <v>71</v>
      </c>
      <c r="F2324" s="153" t="s">
        <v>425</v>
      </c>
      <c r="G2324" s="131" t="s">
        <v>426</v>
      </c>
      <c r="H2324" s="175" t="s">
        <v>65</v>
      </c>
      <c r="I2324" s="183" t="s">
        <v>6706</v>
      </c>
      <c r="J2324" s="173">
        <v>1</v>
      </c>
      <c r="K2324" s="326"/>
      <c r="L2324" s="339">
        <v>1</v>
      </c>
      <c r="M2324" s="183">
        <v>1910</v>
      </c>
      <c r="N2324" s="153">
        <v>2020</v>
      </c>
      <c r="P2324" s="163"/>
      <c r="R2324" s="153">
        <v>2020</v>
      </c>
      <c r="S2324" s="183" t="s">
        <v>243</v>
      </c>
      <c r="T2324" s="195"/>
      <c r="V2324" s="125"/>
      <c r="W2324" s="256"/>
      <c r="X2324" s="216"/>
      <c r="Y2324" s="216"/>
      <c r="Z2324" s="129"/>
      <c r="AA2324" s="214"/>
      <c r="AB2324" s="216"/>
      <c r="AC2324" s="173"/>
      <c r="AD2324" s="173"/>
      <c r="AI2324" s="173"/>
      <c r="AJ2324" s="216">
        <v>44412</v>
      </c>
      <c r="AK2324" s="173">
        <v>2020</v>
      </c>
      <c r="AL2324" s="131"/>
      <c r="AQ2324" s="131"/>
      <c r="AS2324" s="152"/>
      <c r="AV2324" s="392"/>
      <c r="AW2324" s="153">
        <f t="shared" ca="1" si="43"/>
        <v>6</v>
      </c>
    </row>
    <row r="2325" spans="1:49" ht="45" customHeight="1" x14ac:dyDescent="0.2">
      <c r="A2325" s="245"/>
      <c r="B2325" s="183" t="s">
        <v>55</v>
      </c>
      <c r="C2325" s="136" t="s">
        <v>2816</v>
      </c>
      <c r="D2325" s="131" t="s">
        <v>6707</v>
      </c>
      <c r="E2325" s="175" t="s">
        <v>688</v>
      </c>
      <c r="F2325" s="153" t="s">
        <v>689</v>
      </c>
      <c r="G2325" s="131" t="s">
        <v>690</v>
      </c>
      <c r="H2325" s="175" t="s">
        <v>65</v>
      </c>
      <c r="I2325" s="183" t="s">
        <v>6708</v>
      </c>
      <c r="J2325" s="173">
        <v>1</v>
      </c>
      <c r="K2325" s="326"/>
      <c r="L2325" s="339">
        <v>1</v>
      </c>
      <c r="M2325" s="183">
        <v>1911</v>
      </c>
      <c r="N2325" s="153">
        <v>2020</v>
      </c>
      <c r="P2325" s="163"/>
      <c r="R2325" s="153">
        <v>2020</v>
      </c>
      <c r="S2325" s="183" t="s">
        <v>243</v>
      </c>
      <c r="T2325" s="195"/>
      <c r="V2325" s="125"/>
      <c r="W2325" s="256"/>
      <c r="X2325" s="216" t="s">
        <v>64</v>
      </c>
      <c r="Y2325" s="216" t="s">
        <v>490</v>
      </c>
      <c r="Z2325" s="129" t="s">
        <v>890</v>
      </c>
      <c r="AA2325" s="214"/>
      <c r="AB2325" s="216"/>
      <c r="AC2325" s="173"/>
      <c r="AD2325" s="173"/>
      <c r="AI2325" s="173"/>
      <c r="AJ2325" s="216">
        <v>44405</v>
      </c>
      <c r="AK2325" s="173">
        <v>2020</v>
      </c>
      <c r="AL2325" s="131"/>
      <c r="AQ2325" s="131"/>
      <c r="AS2325" s="152"/>
      <c r="AV2325" s="392"/>
      <c r="AW2325" s="153">
        <f t="shared" ca="1" si="43"/>
        <v>6</v>
      </c>
    </row>
    <row r="2326" spans="1:49" ht="45" customHeight="1" x14ac:dyDescent="0.2">
      <c r="A2326" s="245"/>
      <c r="B2326" s="185" t="s">
        <v>55</v>
      </c>
      <c r="C2326" s="140" t="s">
        <v>6709</v>
      </c>
      <c r="D2326" s="156" t="s">
        <v>6710</v>
      </c>
      <c r="E2326" s="253" t="s">
        <v>56</v>
      </c>
      <c r="F2326" s="157" t="s">
        <v>559</v>
      </c>
      <c r="G2326" s="156" t="s">
        <v>6663</v>
      </c>
      <c r="H2326" s="253" t="s">
        <v>65</v>
      </c>
      <c r="I2326" s="185" t="s">
        <v>6711</v>
      </c>
      <c r="J2326" s="196">
        <v>1</v>
      </c>
      <c r="K2326" s="329"/>
      <c r="L2326" s="342">
        <v>1</v>
      </c>
      <c r="M2326" s="185">
        <v>1912</v>
      </c>
      <c r="N2326" s="157">
        <v>2018</v>
      </c>
      <c r="O2326" s="231">
        <v>43865</v>
      </c>
      <c r="P2326" s="186" t="s">
        <v>6712</v>
      </c>
      <c r="Q2326" s="231">
        <v>44024</v>
      </c>
      <c r="R2326" s="157">
        <v>2020</v>
      </c>
      <c r="S2326" s="185" t="s">
        <v>243</v>
      </c>
      <c r="T2326" s="195"/>
      <c r="V2326" s="125"/>
      <c r="W2326" s="365"/>
      <c r="X2326" s="216"/>
      <c r="Y2326" s="216"/>
      <c r="Z2326" s="129"/>
      <c r="AA2326" s="214"/>
      <c r="AB2326" s="216"/>
      <c r="AC2326" s="173"/>
      <c r="AD2326" s="173"/>
      <c r="AI2326" s="173"/>
      <c r="AJ2326" s="216">
        <v>44366</v>
      </c>
      <c r="AK2326" s="173">
        <v>2020</v>
      </c>
      <c r="AL2326" s="131"/>
      <c r="AQ2326" s="131"/>
      <c r="AS2326" s="152"/>
      <c r="AV2326" s="392"/>
      <c r="AW2326" s="153">
        <f t="shared" ca="1" si="43"/>
        <v>8</v>
      </c>
    </row>
    <row r="2327" spans="1:49" ht="45" customHeight="1" x14ac:dyDescent="0.2">
      <c r="A2327" s="245"/>
      <c r="B2327" s="183" t="s">
        <v>198</v>
      </c>
      <c r="D2327" s="131" t="s">
        <v>6713</v>
      </c>
      <c r="E2327" s="175" t="s">
        <v>688</v>
      </c>
      <c r="F2327" s="153" t="s">
        <v>689</v>
      </c>
      <c r="G2327" s="131" t="s">
        <v>3490</v>
      </c>
      <c r="H2327" s="175" t="s">
        <v>292</v>
      </c>
      <c r="I2327" s="183" t="s">
        <v>6714</v>
      </c>
      <c r="J2327" s="173">
        <v>1</v>
      </c>
      <c r="K2327" s="326"/>
      <c r="L2327" s="339">
        <v>1</v>
      </c>
      <c r="M2327" s="183">
        <v>1913</v>
      </c>
      <c r="N2327" s="153">
        <v>2020</v>
      </c>
      <c r="P2327" s="163"/>
      <c r="R2327" s="153">
        <v>2020</v>
      </c>
      <c r="S2327" s="183" t="s">
        <v>288</v>
      </c>
      <c r="T2327" s="195"/>
      <c r="U2327" s="189"/>
      <c r="V2327" s="125"/>
      <c r="W2327" s="256"/>
      <c r="X2327" s="216"/>
      <c r="Y2327" s="216"/>
      <c r="Z2327" s="129"/>
      <c r="AA2327" s="214"/>
      <c r="AB2327" s="216"/>
      <c r="AC2327" s="173"/>
      <c r="AD2327" s="173"/>
      <c r="AI2327" s="173"/>
      <c r="AJ2327" s="247"/>
      <c r="AL2327" s="131"/>
      <c r="AQ2327" s="131"/>
      <c r="AS2327" s="152"/>
      <c r="AV2327" s="392"/>
      <c r="AW2327" s="153">
        <f t="shared" ca="1" si="43"/>
        <v>6</v>
      </c>
    </row>
    <row r="2328" spans="1:49" ht="45" customHeight="1" x14ac:dyDescent="0.2">
      <c r="A2328" s="245"/>
      <c r="B2328" s="183" t="s">
        <v>198</v>
      </c>
      <c r="D2328" s="166" t="s">
        <v>6715</v>
      </c>
      <c r="E2328" s="175" t="s">
        <v>71</v>
      </c>
      <c r="F2328" s="153" t="s">
        <v>6578</v>
      </c>
      <c r="G2328" s="131" t="s">
        <v>77</v>
      </c>
      <c r="H2328" s="175" t="s">
        <v>65</v>
      </c>
      <c r="I2328" s="183" t="s">
        <v>6716</v>
      </c>
      <c r="J2328" s="173">
        <v>1</v>
      </c>
      <c r="K2328" s="326"/>
      <c r="L2328" s="339">
        <v>1</v>
      </c>
      <c r="M2328" s="183">
        <v>1914</v>
      </c>
      <c r="N2328" s="153">
        <v>2020</v>
      </c>
      <c r="O2328" s="216">
        <v>43950</v>
      </c>
      <c r="P2328" s="163" t="s">
        <v>6717</v>
      </c>
      <c r="Q2328" s="216">
        <v>44026</v>
      </c>
      <c r="R2328" s="153">
        <v>2020</v>
      </c>
      <c r="S2328" s="183" t="s">
        <v>288</v>
      </c>
      <c r="T2328" s="195"/>
      <c r="U2328" s="189"/>
      <c r="V2328" s="125"/>
      <c r="W2328" s="256"/>
      <c r="X2328" s="216" t="s">
        <v>64</v>
      </c>
      <c r="Y2328" s="216" t="s">
        <v>65</v>
      </c>
      <c r="Z2328" s="129" t="s">
        <v>2173</v>
      </c>
      <c r="AA2328" s="214"/>
      <c r="AB2328" s="216"/>
      <c r="AC2328" s="173"/>
      <c r="AD2328" s="173"/>
      <c r="AI2328" s="173"/>
      <c r="AJ2328" s="247"/>
      <c r="AL2328" s="131"/>
      <c r="AQ2328" s="131"/>
      <c r="AS2328" s="152"/>
      <c r="AV2328" s="392"/>
      <c r="AW2328" s="153">
        <f t="shared" ca="1" si="43"/>
        <v>6</v>
      </c>
    </row>
    <row r="2329" spans="1:49" ht="45" customHeight="1" x14ac:dyDescent="0.2">
      <c r="A2329" s="245"/>
      <c r="B2329" s="185" t="s">
        <v>55</v>
      </c>
      <c r="C2329" s="140" t="s">
        <v>6718</v>
      </c>
      <c r="D2329" s="156" t="s">
        <v>6719</v>
      </c>
      <c r="E2329" s="253" t="s">
        <v>688</v>
      </c>
      <c r="F2329" s="157" t="s">
        <v>689</v>
      </c>
      <c r="G2329" s="156" t="s">
        <v>690</v>
      </c>
      <c r="H2329" s="253" t="s">
        <v>65</v>
      </c>
      <c r="I2329" s="185" t="s">
        <v>6720</v>
      </c>
      <c r="J2329" s="196">
        <v>1</v>
      </c>
      <c r="K2329" s="329"/>
      <c r="L2329" s="342">
        <v>1</v>
      </c>
      <c r="M2329" s="185">
        <v>1915</v>
      </c>
      <c r="N2329" s="157">
        <v>2020</v>
      </c>
      <c r="O2329" s="231">
        <v>42055</v>
      </c>
      <c r="P2329" s="186" t="s">
        <v>6721</v>
      </c>
      <c r="Q2329" s="231">
        <v>44046</v>
      </c>
      <c r="R2329" s="157">
        <v>2020</v>
      </c>
      <c r="S2329" s="185" t="s">
        <v>243</v>
      </c>
      <c r="T2329" s="195"/>
      <c r="V2329" s="125"/>
      <c r="W2329" s="365"/>
      <c r="X2329" s="216"/>
      <c r="Y2329" s="216"/>
      <c r="Z2329" s="129"/>
      <c r="AA2329" s="214"/>
      <c r="AB2329" s="216"/>
      <c r="AC2329" s="173"/>
      <c r="AD2329" s="173"/>
      <c r="AI2329" s="173"/>
      <c r="AJ2329" s="216">
        <v>44813</v>
      </c>
      <c r="AK2329" s="173">
        <v>2020</v>
      </c>
      <c r="AL2329" s="131"/>
      <c r="AQ2329" s="131"/>
      <c r="AS2329" s="152"/>
      <c r="AV2329" s="392"/>
      <c r="AW2329" s="153">
        <f t="shared" ca="1" si="43"/>
        <v>6</v>
      </c>
    </row>
    <row r="2330" spans="1:49" ht="45" customHeight="1" x14ac:dyDescent="0.2">
      <c r="A2330" s="245"/>
      <c r="B2330" s="185" t="s">
        <v>55</v>
      </c>
      <c r="C2330" s="140"/>
      <c r="D2330" s="156" t="s">
        <v>6722</v>
      </c>
      <c r="E2330" s="253" t="s">
        <v>688</v>
      </c>
      <c r="F2330" s="157" t="s">
        <v>689</v>
      </c>
      <c r="G2330" s="156" t="s">
        <v>690</v>
      </c>
      <c r="H2330" s="253" t="s">
        <v>65</v>
      </c>
      <c r="I2330" s="185" t="s">
        <v>6723</v>
      </c>
      <c r="J2330" s="196">
        <v>1</v>
      </c>
      <c r="K2330" s="329"/>
      <c r="L2330" s="342">
        <v>1</v>
      </c>
      <c r="M2330" s="185">
        <v>1916</v>
      </c>
      <c r="N2330" s="157">
        <v>2020</v>
      </c>
      <c r="O2330" s="231"/>
      <c r="P2330" s="186"/>
      <c r="Q2330" s="231"/>
      <c r="R2330" s="157">
        <v>2020</v>
      </c>
      <c r="S2330" s="185" t="s">
        <v>243</v>
      </c>
      <c r="T2330" s="195"/>
      <c r="U2330" s="189">
        <v>44067</v>
      </c>
      <c r="V2330" s="125"/>
      <c r="W2330" s="365"/>
      <c r="X2330" s="216"/>
      <c r="Y2330" s="216"/>
      <c r="Z2330" s="129"/>
      <c r="AA2330" s="214"/>
      <c r="AB2330" s="216"/>
      <c r="AC2330" s="173"/>
      <c r="AD2330" s="173"/>
      <c r="AI2330" s="173"/>
      <c r="AL2330" s="131"/>
      <c r="AQ2330" s="131"/>
      <c r="AS2330" s="152"/>
      <c r="AV2330" s="392"/>
      <c r="AW2330" s="153">
        <f t="shared" ca="1" si="43"/>
        <v>6</v>
      </c>
    </row>
    <row r="2331" spans="1:49" ht="45" customHeight="1" x14ac:dyDescent="0.2">
      <c r="A2331" s="306">
        <v>44244</v>
      </c>
      <c r="B2331" s="185" t="s">
        <v>55</v>
      </c>
      <c r="C2331" s="140" t="s">
        <v>4418</v>
      </c>
      <c r="D2331" s="156" t="s">
        <v>6724</v>
      </c>
      <c r="E2331" s="253" t="s">
        <v>688</v>
      </c>
      <c r="F2331" s="157" t="s">
        <v>689</v>
      </c>
      <c r="G2331" s="156" t="s">
        <v>690</v>
      </c>
      <c r="H2331" s="253" t="s">
        <v>76</v>
      </c>
      <c r="I2331" s="185" t="s">
        <v>6725</v>
      </c>
      <c r="J2331" s="196">
        <v>1</v>
      </c>
      <c r="K2331" s="329"/>
      <c r="L2331" s="342">
        <v>1</v>
      </c>
      <c r="M2331" s="185">
        <v>1917</v>
      </c>
      <c r="N2331" s="157">
        <v>2020</v>
      </c>
      <c r="O2331" s="231"/>
      <c r="P2331" s="186"/>
      <c r="Q2331" s="231"/>
      <c r="R2331" s="157">
        <v>2020</v>
      </c>
      <c r="S2331" s="185" t="s">
        <v>243</v>
      </c>
      <c r="T2331" s="195"/>
      <c r="U2331" s="216">
        <v>44412</v>
      </c>
      <c r="V2331" s="125"/>
      <c r="W2331" s="365"/>
      <c r="X2331" s="216"/>
      <c r="Y2331" s="216"/>
      <c r="Z2331" s="129"/>
      <c r="AA2331" s="214"/>
      <c r="AB2331" s="216"/>
      <c r="AC2331" s="173"/>
      <c r="AD2331" s="173"/>
      <c r="AI2331" s="173"/>
      <c r="AJ2331" s="216">
        <v>44404</v>
      </c>
      <c r="AK2331" s="173">
        <v>2020</v>
      </c>
      <c r="AL2331" s="131"/>
      <c r="AQ2331" s="131"/>
      <c r="AS2331" s="152"/>
      <c r="AV2331" s="392"/>
      <c r="AW2331" s="153">
        <f t="shared" ca="1" si="43"/>
        <v>6</v>
      </c>
    </row>
    <row r="2332" spans="1:49" ht="45" customHeight="1" x14ac:dyDescent="0.2">
      <c r="A2332" s="311"/>
      <c r="B2332" s="185" t="s">
        <v>55</v>
      </c>
      <c r="C2332" s="140" t="s">
        <v>6726</v>
      </c>
      <c r="D2332" s="156" t="s">
        <v>6727</v>
      </c>
      <c r="E2332" s="253" t="s">
        <v>688</v>
      </c>
      <c r="F2332" s="157" t="s">
        <v>689</v>
      </c>
      <c r="G2332" s="156" t="s">
        <v>690</v>
      </c>
      <c r="H2332" s="253" t="s">
        <v>65</v>
      </c>
      <c r="I2332" s="185" t="s">
        <v>6728</v>
      </c>
      <c r="J2332" s="196">
        <v>1</v>
      </c>
      <c r="K2332" s="329"/>
      <c r="L2332" s="342">
        <v>1</v>
      </c>
      <c r="M2332" s="185">
        <v>1918</v>
      </c>
      <c r="N2332" s="157">
        <v>2020</v>
      </c>
      <c r="O2332" s="231"/>
      <c r="P2332" s="186"/>
      <c r="Q2332" s="231"/>
      <c r="R2332" s="157">
        <v>2020</v>
      </c>
      <c r="S2332" s="185" t="s">
        <v>243</v>
      </c>
      <c r="T2332" s="195" t="s">
        <v>1116</v>
      </c>
      <c r="V2332" s="125"/>
      <c r="W2332" s="365"/>
      <c r="X2332" s="216"/>
      <c r="Y2332" s="216"/>
      <c r="Z2332" s="129"/>
      <c r="AA2332" s="214"/>
      <c r="AB2332" s="216"/>
      <c r="AC2332" s="173"/>
      <c r="AD2332" s="173"/>
      <c r="AI2332" s="173"/>
      <c r="AJ2332" s="216">
        <v>44767</v>
      </c>
      <c r="AK2332" s="173">
        <v>2020</v>
      </c>
      <c r="AL2332" s="131"/>
      <c r="AQ2332" s="131"/>
      <c r="AS2332" s="152"/>
      <c r="AV2332" s="392"/>
      <c r="AW2332" s="153">
        <f t="shared" ca="1" si="43"/>
        <v>6</v>
      </c>
    </row>
    <row r="2333" spans="1:49" ht="45" customHeight="1" x14ac:dyDescent="0.2">
      <c r="A2333" s="306">
        <v>45049</v>
      </c>
      <c r="B2333" s="185" t="s">
        <v>55</v>
      </c>
      <c r="C2333" s="140" t="s">
        <v>6729</v>
      </c>
      <c r="D2333" s="156" t="s">
        <v>6730</v>
      </c>
      <c r="E2333" s="253" t="s">
        <v>91</v>
      </c>
      <c r="F2333" s="157" t="s">
        <v>3744</v>
      </c>
      <c r="G2333" s="156" t="s">
        <v>2166</v>
      </c>
      <c r="H2333" s="253" t="s">
        <v>379</v>
      </c>
      <c r="I2333" s="185" t="s">
        <v>6731</v>
      </c>
      <c r="J2333" s="196">
        <v>1</v>
      </c>
      <c r="K2333" s="329"/>
      <c r="L2333" s="342">
        <v>1</v>
      </c>
      <c r="M2333" s="185">
        <v>1919</v>
      </c>
      <c r="N2333" s="157">
        <v>2020</v>
      </c>
      <c r="O2333" s="231">
        <v>43076</v>
      </c>
      <c r="P2333" s="186" t="s">
        <v>6732</v>
      </c>
      <c r="Q2333" s="231">
        <v>44046</v>
      </c>
      <c r="R2333" s="157">
        <v>2020</v>
      </c>
      <c r="S2333" s="185" t="s">
        <v>243</v>
      </c>
      <c r="T2333" s="195" t="s">
        <v>1116</v>
      </c>
      <c r="U2333" s="216">
        <v>45429</v>
      </c>
      <c r="V2333" s="125"/>
      <c r="W2333" s="365"/>
      <c r="X2333" s="216"/>
      <c r="Y2333" s="216"/>
      <c r="Z2333" s="129"/>
      <c r="AA2333" s="214"/>
      <c r="AB2333" s="216"/>
      <c r="AC2333" s="173"/>
      <c r="AD2333" s="173"/>
      <c r="AI2333" s="173"/>
      <c r="AJ2333" s="216">
        <v>45429</v>
      </c>
      <c r="AK2333" s="173">
        <v>2020</v>
      </c>
      <c r="AL2333" s="317" t="s">
        <v>7682</v>
      </c>
      <c r="AQ2333" s="131"/>
      <c r="AS2333" s="152"/>
      <c r="AV2333" s="392"/>
      <c r="AW2333" s="153">
        <f t="shared" ca="1" si="43"/>
        <v>6</v>
      </c>
    </row>
    <row r="2334" spans="1:49" ht="45" customHeight="1" x14ac:dyDescent="0.2">
      <c r="A2334" s="245"/>
      <c r="B2334" s="185" t="s">
        <v>198</v>
      </c>
      <c r="C2334" s="140" t="s">
        <v>6733</v>
      </c>
      <c r="D2334" s="156" t="s">
        <v>6734</v>
      </c>
      <c r="E2334" s="253" t="s">
        <v>71</v>
      </c>
      <c r="F2334" s="157" t="s">
        <v>6578</v>
      </c>
      <c r="G2334" s="156" t="s">
        <v>2224</v>
      </c>
      <c r="H2334" s="253" t="s">
        <v>76</v>
      </c>
      <c r="I2334" s="185" t="s">
        <v>6735</v>
      </c>
      <c r="J2334" s="196">
        <v>1</v>
      </c>
      <c r="K2334" s="329"/>
      <c r="L2334" s="342">
        <v>1</v>
      </c>
      <c r="M2334" s="185">
        <v>1920</v>
      </c>
      <c r="N2334" s="157">
        <v>2020</v>
      </c>
      <c r="O2334" s="231"/>
      <c r="P2334" s="186"/>
      <c r="Q2334" s="231"/>
      <c r="R2334" s="157">
        <v>2020</v>
      </c>
      <c r="S2334" s="185" t="s">
        <v>288</v>
      </c>
      <c r="T2334" s="195"/>
      <c r="U2334" s="189"/>
      <c r="V2334" s="125"/>
      <c r="W2334" s="365"/>
      <c r="X2334" s="216" t="s">
        <v>64</v>
      </c>
      <c r="Y2334" s="216" t="s">
        <v>76</v>
      </c>
      <c r="Z2334" s="129" t="s">
        <v>244</v>
      </c>
      <c r="AA2334" s="214"/>
      <c r="AB2334" s="216"/>
      <c r="AC2334" s="173"/>
      <c r="AD2334" s="173"/>
      <c r="AI2334" s="173"/>
      <c r="AJ2334" s="247"/>
      <c r="AL2334" s="131"/>
      <c r="AQ2334" s="131"/>
      <c r="AS2334" s="152"/>
      <c r="AV2334" s="392"/>
      <c r="AW2334" s="153">
        <f t="shared" ca="1" si="43"/>
        <v>6</v>
      </c>
    </row>
    <row r="2335" spans="1:49" ht="45" customHeight="1" x14ac:dyDescent="0.2">
      <c r="A2335" s="245"/>
      <c r="B2335" s="185" t="s">
        <v>198</v>
      </c>
      <c r="C2335" s="140"/>
      <c r="D2335" s="156" t="s">
        <v>6736</v>
      </c>
      <c r="E2335" s="253" t="s">
        <v>71</v>
      </c>
      <c r="F2335" s="157" t="s">
        <v>180</v>
      </c>
      <c r="G2335" s="156" t="s">
        <v>6737</v>
      </c>
      <c r="H2335" s="253" t="s">
        <v>3615</v>
      </c>
      <c r="I2335" s="185" t="s">
        <v>6738</v>
      </c>
      <c r="J2335" s="196">
        <v>1</v>
      </c>
      <c r="K2335" s="329"/>
      <c r="L2335" s="342">
        <v>1</v>
      </c>
      <c r="M2335" s="185">
        <v>1921</v>
      </c>
      <c r="N2335" s="157">
        <v>2020</v>
      </c>
      <c r="O2335" s="231"/>
      <c r="P2335" s="186"/>
      <c r="Q2335" s="231"/>
      <c r="R2335" s="157">
        <v>2020</v>
      </c>
      <c r="S2335" s="185" t="s">
        <v>288</v>
      </c>
      <c r="T2335" s="195"/>
      <c r="U2335" s="189"/>
      <c r="V2335" s="125"/>
      <c r="W2335" s="365"/>
      <c r="X2335" s="216" t="s">
        <v>64</v>
      </c>
      <c r="Y2335" s="216" t="s">
        <v>76</v>
      </c>
      <c r="Z2335" s="129" t="s">
        <v>66</v>
      </c>
      <c r="AA2335" s="214"/>
      <c r="AB2335" s="216"/>
      <c r="AC2335" s="173"/>
      <c r="AD2335" s="173"/>
      <c r="AI2335" s="173"/>
      <c r="AJ2335" s="247"/>
      <c r="AL2335" s="131"/>
      <c r="AQ2335" s="131"/>
      <c r="AS2335" s="152"/>
      <c r="AV2335" s="392"/>
      <c r="AW2335" s="153">
        <f t="shared" ca="1" si="43"/>
        <v>6</v>
      </c>
    </row>
    <row r="2336" spans="1:49" ht="45" customHeight="1" x14ac:dyDescent="0.2">
      <c r="A2336" s="245"/>
      <c r="B2336" s="185" t="s">
        <v>198</v>
      </c>
      <c r="C2336" s="140" t="s">
        <v>6739</v>
      </c>
      <c r="D2336" s="166" t="s">
        <v>6740</v>
      </c>
      <c r="E2336" s="253" t="s">
        <v>71</v>
      </c>
      <c r="F2336" s="157" t="s">
        <v>6578</v>
      </c>
      <c r="G2336" s="156" t="s">
        <v>77</v>
      </c>
      <c r="H2336" s="253" t="s">
        <v>76</v>
      </c>
      <c r="I2336" s="185" t="s">
        <v>6741</v>
      </c>
      <c r="J2336" s="196">
        <v>1</v>
      </c>
      <c r="K2336" s="329"/>
      <c r="L2336" s="342">
        <v>1</v>
      </c>
      <c r="M2336" s="185">
        <v>1922</v>
      </c>
      <c r="N2336" s="157">
        <v>2020</v>
      </c>
      <c r="O2336" s="231"/>
      <c r="P2336" s="186"/>
      <c r="Q2336" s="231"/>
      <c r="R2336" s="157">
        <v>2020</v>
      </c>
      <c r="S2336" s="185" t="s">
        <v>288</v>
      </c>
      <c r="T2336" s="195"/>
      <c r="U2336" s="189"/>
      <c r="V2336" s="125"/>
      <c r="W2336" s="365"/>
      <c r="X2336" s="216" t="s">
        <v>64</v>
      </c>
      <c r="Y2336" s="216" t="s">
        <v>76</v>
      </c>
      <c r="Z2336" s="129" t="s">
        <v>4344</v>
      </c>
      <c r="AA2336" s="214"/>
      <c r="AB2336" s="216"/>
      <c r="AC2336" s="173"/>
      <c r="AD2336" s="173"/>
      <c r="AI2336" s="173"/>
      <c r="AJ2336" s="247"/>
      <c r="AL2336" s="131"/>
      <c r="AQ2336" s="131"/>
      <c r="AS2336" s="152"/>
      <c r="AV2336" s="392"/>
      <c r="AW2336" s="153">
        <f t="shared" ca="1" si="43"/>
        <v>6</v>
      </c>
    </row>
    <row r="2337" spans="1:49" ht="45" customHeight="1" x14ac:dyDescent="0.2">
      <c r="A2337" s="245"/>
      <c r="B2337" s="185" t="s">
        <v>198</v>
      </c>
      <c r="C2337" s="140"/>
      <c r="D2337" s="166" t="s">
        <v>6742</v>
      </c>
      <c r="E2337" s="253" t="s">
        <v>688</v>
      </c>
      <c r="F2337" s="157" t="s">
        <v>689</v>
      </c>
      <c r="G2337" s="156" t="s">
        <v>6743</v>
      </c>
      <c r="H2337" s="253" t="s">
        <v>96</v>
      </c>
      <c r="I2337" s="185" t="s">
        <v>6744</v>
      </c>
      <c r="J2337" s="196">
        <v>1</v>
      </c>
      <c r="K2337" s="329"/>
      <c r="L2337" s="342">
        <v>1</v>
      </c>
      <c r="M2337" s="185">
        <v>1923</v>
      </c>
      <c r="N2337" s="157">
        <v>2020</v>
      </c>
      <c r="O2337" s="231">
        <v>43717</v>
      </c>
      <c r="P2337" s="186"/>
      <c r="Q2337" s="231">
        <v>44117</v>
      </c>
      <c r="R2337" s="157">
        <v>2020</v>
      </c>
      <c r="S2337" s="185" t="s">
        <v>288</v>
      </c>
      <c r="T2337" s="195"/>
      <c r="U2337" s="189"/>
      <c r="V2337" s="125"/>
      <c r="W2337" s="365"/>
      <c r="X2337" s="216" t="s">
        <v>99</v>
      </c>
      <c r="Y2337" s="216" t="s">
        <v>221</v>
      </c>
      <c r="Z2337" s="129"/>
      <c r="AA2337" s="214"/>
      <c r="AB2337" s="216"/>
      <c r="AC2337" s="173"/>
      <c r="AD2337" s="173"/>
      <c r="AI2337" s="173"/>
      <c r="AJ2337" s="247"/>
      <c r="AL2337" s="379"/>
      <c r="AQ2337" s="131"/>
      <c r="AS2337" s="152"/>
      <c r="AV2337" s="392"/>
      <c r="AW2337" s="153">
        <f t="shared" ca="1" si="43"/>
        <v>6</v>
      </c>
    </row>
    <row r="2338" spans="1:49" ht="45" customHeight="1" x14ac:dyDescent="0.2">
      <c r="A2338" s="245"/>
      <c r="B2338" s="185" t="s">
        <v>198</v>
      </c>
      <c r="C2338" s="140"/>
      <c r="D2338" s="156" t="s">
        <v>6745</v>
      </c>
      <c r="E2338" s="253" t="s">
        <v>91</v>
      </c>
      <c r="F2338" s="157" t="s">
        <v>698</v>
      </c>
      <c r="G2338" s="156" t="s">
        <v>699</v>
      </c>
      <c r="H2338" s="253" t="s">
        <v>76</v>
      </c>
      <c r="I2338" s="185" t="s">
        <v>6746</v>
      </c>
      <c r="J2338" s="196">
        <v>1</v>
      </c>
      <c r="K2338" s="329"/>
      <c r="L2338" s="342">
        <v>1</v>
      </c>
      <c r="M2338" s="185">
        <v>1924</v>
      </c>
      <c r="N2338" s="157">
        <v>2020</v>
      </c>
      <c r="O2338" s="231">
        <v>43808</v>
      </c>
      <c r="P2338" s="186" t="s">
        <v>6747</v>
      </c>
      <c r="Q2338" s="231">
        <v>44117</v>
      </c>
      <c r="R2338" s="157">
        <v>2020</v>
      </c>
      <c r="S2338" s="185" t="s">
        <v>288</v>
      </c>
      <c r="T2338" s="195"/>
      <c r="U2338" s="189"/>
      <c r="V2338" s="125"/>
      <c r="W2338" s="365"/>
      <c r="X2338" s="216" t="s">
        <v>64</v>
      </c>
      <c r="Y2338" s="216" t="s">
        <v>76</v>
      </c>
      <c r="Z2338" s="129" t="s">
        <v>4344</v>
      </c>
      <c r="AA2338" s="214"/>
      <c r="AB2338" s="216"/>
      <c r="AC2338" s="173"/>
      <c r="AD2338" s="173"/>
      <c r="AI2338" s="173"/>
      <c r="AJ2338" s="247"/>
      <c r="AL2338" s="131"/>
      <c r="AQ2338" s="131"/>
      <c r="AS2338" s="152"/>
      <c r="AV2338" s="392"/>
      <c r="AW2338" s="153">
        <f t="shared" ca="1" si="43"/>
        <v>6</v>
      </c>
    </row>
    <row r="2339" spans="1:49" ht="45" customHeight="1" x14ac:dyDescent="0.2">
      <c r="A2339" s="245"/>
      <c r="B2339" s="185" t="s">
        <v>55</v>
      </c>
      <c r="C2339" s="140"/>
      <c r="D2339" s="156" t="s">
        <v>6748</v>
      </c>
      <c r="E2339" s="253" t="s">
        <v>91</v>
      </c>
      <c r="F2339" s="157" t="s">
        <v>92</v>
      </c>
      <c r="G2339" s="156" t="s">
        <v>93</v>
      </c>
      <c r="H2339" s="253" t="s">
        <v>65</v>
      </c>
      <c r="I2339" s="185" t="s">
        <v>6749</v>
      </c>
      <c r="J2339" s="196">
        <v>1</v>
      </c>
      <c r="K2339" s="329"/>
      <c r="L2339" s="342">
        <v>1</v>
      </c>
      <c r="M2339" s="185">
        <v>1925</v>
      </c>
      <c r="N2339" s="157">
        <v>2020</v>
      </c>
      <c r="O2339" s="231">
        <v>43777</v>
      </c>
      <c r="P2339" s="186" t="s">
        <v>6750</v>
      </c>
      <c r="Q2339" s="231">
        <v>44168</v>
      </c>
      <c r="R2339" s="157">
        <v>2020</v>
      </c>
      <c r="S2339" s="185" t="s">
        <v>243</v>
      </c>
      <c r="T2339" s="195"/>
      <c r="U2339" s="216">
        <v>44168</v>
      </c>
      <c r="V2339" s="125"/>
      <c r="W2339" s="365"/>
      <c r="X2339" s="216"/>
      <c r="Y2339" s="216"/>
      <c r="Z2339" s="129"/>
      <c r="AA2339" s="214"/>
      <c r="AB2339" s="216"/>
      <c r="AC2339" s="173"/>
      <c r="AD2339" s="173"/>
      <c r="AI2339" s="173"/>
      <c r="AJ2339" s="216">
        <v>44168</v>
      </c>
      <c r="AK2339" s="173">
        <v>2020</v>
      </c>
      <c r="AL2339" s="131"/>
      <c r="AQ2339" s="131"/>
      <c r="AS2339" s="152"/>
      <c r="AV2339" s="392"/>
      <c r="AW2339" s="153">
        <f t="shared" ca="1" si="43"/>
        <v>6</v>
      </c>
    </row>
    <row r="2340" spans="1:49" ht="45" customHeight="1" x14ac:dyDescent="0.2">
      <c r="A2340" s="245"/>
      <c r="B2340" s="185" t="s">
        <v>55</v>
      </c>
      <c r="C2340" s="140" t="s">
        <v>6751</v>
      </c>
      <c r="D2340" s="156" t="s">
        <v>6752</v>
      </c>
      <c r="E2340" s="253" t="s">
        <v>56</v>
      </c>
      <c r="F2340" s="157" t="s">
        <v>559</v>
      </c>
      <c r="G2340" s="156" t="s">
        <v>6663</v>
      </c>
      <c r="H2340" s="253" t="s">
        <v>76</v>
      </c>
      <c r="I2340" s="185" t="s">
        <v>6753</v>
      </c>
      <c r="J2340" s="196">
        <v>1</v>
      </c>
      <c r="K2340" s="329"/>
      <c r="L2340" s="342">
        <v>1</v>
      </c>
      <c r="M2340" s="185">
        <v>1926</v>
      </c>
      <c r="N2340" s="157">
        <v>2020</v>
      </c>
      <c r="O2340" s="231">
        <v>43818</v>
      </c>
      <c r="P2340" s="186" t="s">
        <v>6754</v>
      </c>
      <c r="Q2340" s="231">
        <v>44168</v>
      </c>
      <c r="R2340" s="157">
        <v>2020</v>
      </c>
      <c r="S2340" s="185" t="s">
        <v>243</v>
      </c>
      <c r="T2340" s="195"/>
      <c r="V2340" s="125"/>
      <c r="W2340" s="365"/>
      <c r="X2340" s="216"/>
      <c r="Y2340" s="216"/>
      <c r="Z2340" s="129"/>
      <c r="AA2340" s="214"/>
      <c r="AB2340" s="216"/>
      <c r="AC2340" s="173"/>
      <c r="AD2340" s="173"/>
      <c r="AI2340" s="173"/>
      <c r="AJ2340" s="216">
        <v>44841</v>
      </c>
      <c r="AK2340" s="173">
        <v>2020</v>
      </c>
      <c r="AL2340" s="131"/>
      <c r="AQ2340" s="131"/>
      <c r="AS2340" s="152"/>
      <c r="AV2340" s="392"/>
      <c r="AW2340" s="153">
        <f t="shared" ca="1" si="43"/>
        <v>6</v>
      </c>
    </row>
    <row r="2341" spans="1:49" ht="45" customHeight="1" x14ac:dyDescent="0.2">
      <c r="A2341" s="245"/>
      <c r="B2341" s="185" t="s">
        <v>198</v>
      </c>
      <c r="C2341" s="140" t="s">
        <v>6755</v>
      </c>
      <c r="D2341" s="156" t="s">
        <v>6756</v>
      </c>
      <c r="E2341" s="253" t="s">
        <v>91</v>
      </c>
      <c r="F2341" s="157" t="s">
        <v>698</v>
      </c>
      <c r="G2341" s="156" t="s">
        <v>699</v>
      </c>
      <c r="H2341" s="253" t="s">
        <v>76</v>
      </c>
      <c r="I2341" s="185" t="s">
        <v>6757</v>
      </c>
      <c r="J2341" s="196">
        <v>1</v>
      </c>
      <c r="K2341" s="329"/>
      <c r="L2341" s="342">
        <v>1</v>
      </c>
      <c r="M2341" s="185">
        <v>1927</v>
      </c>
      <c r="N2341" s="157">
        <v>2020</v>
      </c>
      <c r="O2341" s="231">
        <v>43681</v>
      </c>
      <c r="P2341" s="186" t="s">
        <v>6758</v>
      </c>
      <c r="Q2341" s="231">
        <v>44168</v>
      </c>
      <c r="R2341" s="157">
        <v>2020</v>
      </c>
      <c r="S2341" s="185" t="s">
        <v>288</v>
      </c>
      <c r="T2341" s="195"/>
      <c r="U2341" s="189"/>
      <c r="V2341" s="125"/>
      <c r="W2341" s="365"/>
      <c r="X2341" s="216" t="s">
        <v>64</v>
      </c>
      <c r="Y2341" s="216" t="s">
        <v>76</v>
      </c>
      <c r="Z2341" s="129" t="s">
        <v>4344</v>
      </c>
      <c r="AA2341" s="214"/>
      <c r="AB2341" s="216"/>
      <c r="AC2341" s="173"/>
      <c r="AD2341" s="173"/>
      <c r="AI2341" s="173"/>
      <c r="AJ2341" s="247" t="s">
        <v>6759</v>
      </c>
      <c r="AL2341" s="131"/>
      <c r="AQ2341" s="131"/>
      <c r="AS2341" s="152"/>
      <c r="AV2341" s="392"/>
      <c r="AW2341" s="153">
        <f t="shared" ca="1" si="43"/>
        <v>6</v>
      </c>
    </row>
    <row r="2342" spans="1:49" ht="45" customHeight="1" x14ac:dyDescent="0.2">
      <c r="A2342" s="245">
        <v>45372</v>
      </c>
      <c r="B2342" s="185" t="s">
        <v>2051</v>
      </c>
      <c r="C2342" s="140" t="s">
        <v>6760</v>
      </c>
      <c r="D2342" s="156" t="s">
        <v>6761</v>
      </c>
      <c r="E2342" s="253" t="s">
        <v>1055</v>
      </c>
      <c r="F2342" s="157" t="s">
        <v>2103</v>
      </c>
      <c r="G2342" s="156" t="s">
        <v>2104</v>
      </c>
      <c r="H2342" s="253" t="s">
        <v>65</v>
      </c>
      <c r="I2342" s="185" t="s">
        <v>6762</v>
      </c>
      <c r="J2342" s="196">
        <v>1</v>
      </c>
      <c r="K2342" s="133" t="s">
        <v>2047</v>
      </c>
      <c r="L2342" s="342">
        <v>1</v>
      </c>
      <c r="M2342" s="185">
        <v>1928</v>
      </c>
      <c r="N2342" s="157">
        <v>2020</v>
      </c>
      <c r="O2342" s="231">
        <v>40966</v>
      </c>
      <c r="P2342" s="186" t="s">
        <v>6763</v>
      </c>
      <c r="Q2342" s="231">
        <v>44168</v>
      </c>
      <c r="R2342" s="157">
        <v>2020</v>
      </c>
      <c r="S2342" s="185" t="s">
        <v>3236</v>
      </c>
      <c r="T2342" s="195" t="s">
        <v>982</v>
      </c>
      <c r="U2342" s="189"/>
      <c r="V2342" s="422">
        <v>45853</v>
      </c>
      <c r="W2342" s="365"/>
      <c r="X2342" s="216"/>
      <c r="Y2342" s="216"/>
      <c r="Z2342" s="129"/>
      <c r="AA2342" s="214"/>
      <c r="AB2342" s="216"/>
      <c r="AC2342" s="173"/>
      <c r="AD2342" s="173"/>
      <c r="AE2342" s="173">
        <v>2025</v>
      </c>
      <c r="AF2342" s="173">
        <v>110</v>
      </c>
      <c r="AI2342" s="173"/>
      <c r="AJ2342" s="247"/>
      <c r="AL2342" s="131"/>
      <c r="AQ2342" s="131"/>
      <c r="AS2342" s="152"/>
      <c r="AV2342" s="392"/>
      <c r="AW2342" s="153">
        <f t="shared" ca="1" si="43"/>
        <v>6</v>
      </c>
    </row>
    <row r="2343" spans="1:49" ht="45" customHeight="1" x14ac:dyDescent="0.2">
      <c r="A2343" s="245"/>
      <c r="B2343" s="185" t="s">
        <v>55</v>
      </c>
      <c r="C2343" s="140" t="s">
        <v>6764</v>
      </c>
      <c r="D2343" s="156" t="s">
        <v>6765</v>
      </c>
      <c r="E2343" s="253" t="s">
        <v>688</v>
      </c>
      <c r="F2343" s="157" t="s">
        <v>689</v>
      </c>
      <c r="G2343" s="156" t="s">
        <v>690</v>
      </c>
      <c r="H2343" s="253" t="s">
        <v>65</v>
      </c>
      <c r="I2343" s="185" t="s">
        <v>6766</v>
      </c>
      <c r="J2343" s="196">
        <v>1</v>
      </c>
      <c r="K2343" s="329"/>
      <c r="L2343" s="342">
        <v>1</v>
      </c>
      <c r="M2343" s="185">
        <v>1929</v>
      </c>
      <c r="N2343" s="157">
        <v>2020</v>
      </c>
      <c r="O2343" s="231"/>
      <c r="P2343" s="186" t="s">
        <v>6767</v>
      </c>
      <c r="Q2343" s="231">
        <v>44168</v>
      </c>
      <c r="R2343" s="157">
        <v>2020</v>
      </c>
      <c r="S2343" s="185" t="s">
        <v>243</v>
      </c>
      <c r="T2343" s="195" t="s">
        <v>1116</v>
      </c>
      <c r="U2343" s="216">
        <v>45471</v>
      </c>
      <c r="V2343" s="125"/>
      <c r="W2343" s="365"/>
      <c r="X2343" s="216"/>
      <c r="Y2343" s="216"/>
      <c r="Z2343" s="129"/>
      <c r="AA2343" s="214"/>
      <c r="AB2343" s="216"/>
      <c r="AC2343" s="173"/>
      <c r="AD2343" s="173"/>
      <c r="AI2343" s="173"/>
      <c r="AJ2343" s="216">
        <v>45463</v>
      </c>
      <c r="AK2343" s="153">
        <v>2020</v>
      </c>
      <c r="AL2343" s="317" t="s">
        <v>7682</v>
      </c>
      <c r="AQ2343" s="131"/>
      <c r="AS2343" s="152"/>
      <c r="AV2343" s="392"/>
      <c r="AW2343" s="153">
        <f t="shared" ca="1" si="43"/>
        <v>6</v>
      </c>
    </row>
    <row r="2344" spans="1:49" ht="45" customHeight="1" x14ac:dyDescent="0.2">
      <c r="A2344" s="245">
        <v>45441</v>
      </c>
      <c r="B2344" s="185" t="s">
        <v>55</v>
      </c>
      <c r="C2344" s="140" t="s">
        <v>7658</v>
      </c>
      <c r="D2344" s="156" t="s">
        <v>6765</v>
      </c>
      <c r="E2344" s="253" t="s">
        <v>91</v>
      </c>
      <c r="F2344" s="157" t="s">
        <v>92</v>
      </c>
      <c r="G2344" s="156" t="s">
        <v>1678</v>
      </c>
      <c r="H2344" s="253" t="s">
        <v>76</v>
      </c>
      <c r="I2344" s="185" t="s">
        <v>6768</v>
      </c>
      <c r="J2344" s="196">
        <v>1</v>
      </c>
      <c r="K2344" s="329"/>
      <c r="L2344" s="342">
        <v>1</v>
      </c>
      <c r="M2344" s="185">
        <v>1930</v>
      </c>
      <c r="N2344" s="157">
        <v>2020</v>
      </c>
      <c r="O2344" s="231">
        <v>43228</v>
      </c>
      <c r="P2344" s="186" t="s">
        <v>6093</v>
      </c>
      <c r="Q2344" s="231">
        <v>44195</v>
      </c>
      <c r="R2344" s="157">
        <v>2020</v>
      </c>
      <c r="S2344" s="185" t="s">
        <v>243</v>
      </c>
      <c r="T2344" s="195" t="s">
        <v>1116</v>
      </c>
      <c r="U2344" s="216">
        <v>45471</v>
      </c>
      <c r="V2344" s="125"/>
      <c r="W2344" s="365"/>
      <c r="X2344" s="216"/>
      <c r="Y2344" s="216"/>
      <c r="Z2344" s="129"/>
      <c r="AA2344" s="214"/>
      <c r="AB2344" s="216"/>
      <c r="AC2344" s="173"/>
      <c r="AD2344" s="173"/>
      <c r="AI2344" s="173"/>
      <c r="AJ2344" s="216">
        <v>45471</v>
      </c>
      <c r="AK2344" s="173">
        <v>2020</v>
      </c>
      <c r="AL2344" s="317" t="s">
        <v>7682</v>
      </c>
      <c r="AQ2344" s="131"/>
      <c r="AS2344" s="152"/>
      <c r="AV2344" s="392"/>
      <c r="AW2344" s="153">
        <f t="shared" ca="1" si="43"/>
        <v>6</v>
      </c>
    </row>
    <row r="2345" spans="1:49" ht="45" customHeight="1" x14ac:dyDescent="0.2">
      <c r="A2345" s="403">
        <v>45373</v>
      </c>
      <c r="B2345" s="185" t="s">
        <v>55</v>
      </c>
      <c r="C2345" s="140" t="s">
        <v>6769</v>
      </c>
      <c r="D2345" s="156" t="s">
        <v>6770</v>
      </c>
      <c r="E2345" s="253" t="s">
        <v>91</v>
      </c>
      <c r="F2345" s="157" t="s">
        <v>698</v>
      </c>
      <c r="G2345" s="156" t="s">
        <v>699</v>
      </c>
      <c r="H2345" s="253" t="s">
        <v>76</v>
      </c>
      <c r="I2345" s="185" t="s">
        <v>7986</v>
      </c>
      <c r="J2345" s="196">
        <v>1</v>
      </c>
      <c r="K2345" s="133" t="s">
        <v>61</v>
      </c>
      <c r="L2345" s="342">
        <v>1</v>
      </c>
      <c r="M2345" s="185">
        <v>1931</v>
      </c>
      <c r="N2345" s="157">
        <v>2020</v>
      </c>
      <c r="O2345" s="231">
        <v>44174</v>
      </c>
      <c r="P2345" s="186" t="s">
        <v>6771</v>
      </c>
      <c r="Q2345" s="231">
        <v>44195</v>
      </c>
      <c r="R2345" s="157">
        <v>2020</v>
      </c>
      <c r="S2345" s="185" t="s">
        <v>62</v>
      </c>
      <c r="T2345" s="195" t="s">
        <v>982</v>
      </c>
      <c r="U2345" s="189"/>
      <c r="V2345" s="422">
        <v>44503</v>
      </c>
      <c r="W2345" s="253" t="s">
        <v>6772</v>
      </c>
      <c r="X2345" s="216" t="s">
        <v>64</v>
      </c>
      <c r="Y2345" s="216" t="s">
        <v>76</v>
      </c>
      <c r="Z2345" s="129" t="s">
        <v>2173</v>
      </c>
      <c r="AA2345" s="214"/>
      <c r="AB2345" s="236" t="s">
        <v>8124</v>
      </c>
      <c r="AC2345" s="236" t="s">
        <v>8124</v>
      </c>
      <c r="AD2345" s="173"/>
      <c r="AE2345" s="173">
        <v>2024</v>
      </c>
      <c r="AF2345" s="173">
        <v>106</v>
      </c>
      <c r="AG2345" s="173">
        <v>2025</v>
      </c>
      <c r="AH2345" s="173">
        <v>2020</v>
      </c>
      <c r="AI2345" s="173"/>
      <c r="AJ2345" s="247"/>
      <c r="AL2345" s="131"/>
      <c r="AM2345" s="175" t="s">
        <v>61</v>
      </c>
      <c r="AN2345" s="153" t="s">
        <v>81</v>
      </c>
      <c r="AO2345" s="153" t="s">
        <v>61</v>
      </c>
      <c r="AP2345" s="153" t="s">
        <v>81</v>
      </c>
      <c r="AQ2345" s="153" t="s">
        <v>81</v>
      </c>
      <c r="AR2345" s="175" t="s">
        <v>112</v>
      </c>
      <c r="AS2345" s="153" t="s">
        <v>81</v>
      </c>
      <c r="AV2345" s="392"/>
      <c r="AW2345" s="153">
        <f t="shared" ca="1" si="43"/>
        <v>6</v>
      </c>
    </row>
    <row r="2346" spans="1:49" ht="45" customHeight="1" x14ac:dyDescent="0.2">
      <c r="A2346" s="245"/>
      <c r="B2346" s="185" t="s">
        <v>55</v>
      </c>
      <c r="C2346" s="140"/>
      <c r="D2346" s="156" t="s">
        <v>6773</v>
      </c>
      <c r="E2346" s="253" t="s">
        <v>91</v>
      </c>
      <c r="F2346" s="157" t="s">
        <v>698</v>
      </c>
      <c r="G2346" s="156" t="s">
        <v>699</v>
      </c>
      <c r="H2346" s="253" t="s">
        <v>65</v>
      </c>
      <c r="I2346" s="185" t="s">
        <v>6774</v>
      </c>
      <c r="J2346" s="196">
        <v>1</v>
      </c>
      <c r="K2346" s="329"/>
      <c r="L2346" s="342">
        <v>1</v>
      </c>
      <c r="M2346" s="185">
        <v>1932</v>
      </c>
      <c r="N2346" s="157">
        <v>2020</v>
      </c>
      <c r="O2346" s="231">
        <v>43754</v>
      </c>
      <c r="P2346" s="186" t="s">
        <v>6775</v>
      </c>
      <c r="Q2346" s="231">
        <v>44195</v>
      </c>
      <c r="R2346" s="157">
        <v>2020</v>
      </c>
      <c r="S2346" s="185" t="s">
        <v>243</v>
      </c>
      <c r="T2346" s="195"/>
      <c r="U2346" s="189">
        <v>44195</v>
      </c>
      <c r="V2346" s="125"/>
      <c r="W2346" s="365"/>
      <c r="X2346" s="216"/>
      <c r="Y2346" s="216"/>
      <c r="Z2346" s="129"/>
      <c r="AA2346" s="214"/>
      <c r="AB2346" s="216"/>
      <c r="AC2346" s="173"/>
      <c r="AD2346" s="173"/>
      <c r="AI2346" s="173"/>
      <c r="AL2346" s="131"/>
      <c r="AQ2346" s="131"/>
      <c r="AS2346" s="152"/>
      <c r="AV2346" s="392"/>
      <c r="AW2346" s="153">
        <f t="shared" ca="1" si="43"/>
        <v>6</v>
      </c>
    </row>
    <row r="2347" spans="1:49" ht="45" customHeight="1" x14ac:dyDescent="0.2">
      <c r="A2347" s="245">
        <v>44706</v>
      </c>
      <c r="B2347" s="185" t="s">
        <v>198</v>
      </c>
      <c r="C2347" s="140" t="s">
        <v>6776</v>
      </c>
      <c r="D2347" s="156" t="s">
        <v>6777</v>
      </c>
      <c r="E2347" s="253" t="s">
        <v>56</v>
      </c>
      <c r="F2347" s="157" t="s">
        <v>57</v>
      </c>
      <c r="G2347" s="156" t="s">
        <v>6778</v>
      </c>
      <c r="H2347" s="253" t="s">
        <v>96</v>
      </c>
      <c r="I2347" s="185" t="s">
        <v>6779</v>
      </c>
      <c r="J2347" s="196">
        <v>1</v>
      </c>
      <c r="K2347" s="329"/>
      <c r="L2347" s="342">
        <v>1</v>
      </c>
      <c r="M2347" s="185">
        <v>1933</v>
      </c>
      <c r="N2347" s="157">
        <v>2020</v>
      </c>
      <c r="O2347" s="231">
        <v>43773</v>
      </c>
      <c r="P2347" s="186" t="s">
        <v>6780</v>
      </c>
      <c r="Q2347" s="231">
        <v>44195</v>
      </c>
      <c r="R2347" s="157">
        <v>2020</v>
      </c>
      <c r="S2347" s="185" t="s">
        <v>243</v>
      </c>
      <c r="T2347" s="195" t="s">
        <v>1116</v>
      </c>
      <c r="V2347" s="125"/>
      <c r="W2347" s="365"/>
      <c r="X2347" s="216"/>
      <c r="Y2347" s="216"/>
      <c r="Z2347" s="129"/>
      <c r="AA2347" s="214"/>
      <c r="AB2347" s="216"/>
      <c r="AC2347" s="173"/>
      <c r="AD2347" s="173"/>
      <c r="AI2347" s="173"/>
      <c r="AJ2347" s="216">
        <v>44573</v>
      </c>
      <c r="AK2347" s="173">
        <v>2020</v>
      </c>
      <c r="AL2347" s="379"/>
      <c r="AQ2347" s="131"/>
      <c r="AS2347" s="152"/>
      <c r="AV2347" s="392"/>
      <c r="AW2347" s="153">
        <f t="shared" ca="1" si="43"/>
        <v>6</v>
      </c>
    </row>
    <row r="2348" spans="1:49" ht="45" customHeight="1" x14ac:dyDescent="0.2">
      <c r="A2348" s="245"/>
      <c r="B2348" s="185" t="s">
        <v>198</v>
      </c>
      <c r="C2348" s="140" t="s">
        <v>6781</v>
      </c>
      <c r="D2348" s="156" t="s">
        <v>6782</v>
      </c>
      <c r="E2348" s="253" t="s">
        <v>688</v>
      </c>
      <c r="F2348" s="157" t="s">
        <v>689</v>
      </c>
      <c r="G2348" s="156" t="s">
        <v>690</v>
      </c>
      <c r="H2348" s="253" t="s">
        <v>96</v>
      </c>
      <c r="I2348" s="185" t="s">
        <v>6783</v>
      </c>
      <c r="J2348" s="196">
        <v>1</v>
      </c>
      <c r="K2348" s="329"/>
      <c r="L2348" s="342">
        <v>1</v>
      </c>
      <c r="M2348" s="185">
        <v>1934</v>
      </c>
      <c r="N2348" s="157">
        <v>2020</v>
      </c>
      <c r="O2348" s="231">
        <v>43845</v>
      </c>
      <c r="P2348" s="186" t="s">
        <v>6784</v>
      </c>
      <c r="Q2348" s="231">
        <v>44195</v>
      </c>
      <c r="R2348" s="157">
        <v>2020</v>
      </c>
      <c r="S2348" s="185" t="s">
        <v>288</v>
      </c>
      <c r="T2348" s="195"/>
      <c r="U2348" s="189"/>
      <c r="V2348" s="125"/>
      <c r="W2348" s="365"/>
      <c r="X2348" s="216"/>
      <c r="Y2348" s="216"/>
      <c r="Z2348" s="129"/>
      <c r="AA2348" s="214"/>
      <c r="AB2348" s="216"/>
      <c r="AC2348" s="173"/>
      <c r="AD2348" s="173"/>
      <c r="AI2348" s="173"/>
      <c r="AJ2348" s="247"/>
      <c r="AL2348" s="379"/>
      <c r="AQ2348" s="131"/>
      <c r="AS2348" s="152"/>
      <c r="AV2348" s="392"/>
      <c r="AW2348" s="153">
        <f t="shared" ca="1" si="43"/>
        <v>6</v>
      </c>
    </row>
    <row r="2349" spans="1:49" ht="45" customHeight="1" x14ac:dyDescent="0.2">
      <c r="A2349" s="245"/>
      <c r="B2349" s="185" t="s">
        <v>55</v>
      </c>
      <c r="C2349" s="140" t="s">
        <v>6785</v>
      </c>
      <c r="D2349" s="156" t="s">
        <v>6786</v>
      </c>
      <c r="E2349" s="253" t="s">
        <v>688</v>
      </c>
      <c r="F2349" s="157" t="s">
        <v>689</v>
      </c>
      <c r="G2349" s="156" t="s">
        <v>690</v>
      </c>
      <c r="H2349" s="253" t="s">
        <v>65</v>
      </c>
      <c r="I2349" s="185" t="s">
        <v>6787</v>
      </c>
      <c r="J2349" s="196">
        <v>1</v>
      </c>
      <c r="K2349" s="329"/>
      <c r="L2349" s="342">
        <v>1</v>
      </c>
      <c r="M2349" s="185">
        <v>1935</v>
      </c>
      <c r="N2349" s="157">
        <v>2020</v>
      </c>
      <c r="O2349" s="231">
        <v>38995</v>
      </c>
      <c r="P2349" s="186" t="s">
        <v>6788</v>
      </c>
      <c r="Q2349" s="231">
        <v>44195</v>
      </c>
      <c r="R2349" s="157">
        <v>2020</v>
      </c>
      <c r="S2349" s="185" t="s">
        <v>243</v>
      </c>
      <c r="T2349" s="195" t="s">
        <v>1116</v>
      </c>
      <c r="V2349" s="125"/>
      <c r="W2349" s="365"/>
      <c r="X2349" s="216"/>
      <c r="Y2349" s="216"/>
      <c r="Z2349" s="129"/>
      <c r="AA2349" s="214"/>
      <c r="AB2349" s="216"/>
      <c r="AC2349" s="173"/>
      <c r="AD2349" s="173"/>
      <c r="AI2349" s="173"/>
      <c r="AJ2349" s="216">
        <v>44833</v>
      </c>
      <c r="AK2349" s="173">
        <v>2020</v>
      </c>
      <c r="AL2349" s="131"/>
      <c r="AQ2349" s="131"/>
      <c r="AS2349" s="152"/>
      <c r="AV2349" s="392"/>
      <c r="AW2349" s="153">
        <f t="shared" ca="1" si="43"/>
        <v>6</v>
      </c>
    </row>
    <row r="2350" spans="1:49" ht="45" customHeight="1" x14ac:dyDescent="0.2">
      <c r="A2350" s="245"/>
      <c r="B2350" s="185" t="s">
        <v>198</v>
      </c>
      <c r="C2350" s="140"/>
      <c r="D2350" s="166" t="s">
        <v>6789</v>
      </c>
      <c r="E2350" s="253" t="s">
        <v>91</v>
      </c>
      <c r="F2350" s="157" t="s">
        <v>187</v>
      </c>
      <c r="G2350" s="156" t="s">
        <v>6790</v>
      </c>
      <c r="H2350" s="253" t="s">
        <v>65</v>
      </c>
      <c r="I2350" s="185" t="s">
        <v>6791</v>
      </c>
      <c r="J2350" s="196">
        <v>1</v>
      </c>
      <c r="K2350" s="329"/>
      <c r="L2350" s="342">
        <v>1</v>
      </c>
      <c r="M2350" s="185">
        <v>1936</v>
      </c>
      <c r="N2350" s="157">
        <v>2020</v>
      </c>
      <c r="O2350" s="231">
        <v>43882</v>
      </c>
      <c r="P2350" s="186" t="s">
        <v>6792</v>
      </c>
      <c r="Q2350" s="231">
        <v>44195</v>
      </c>
      <c r="R2350" s="157">
        <v>2020</v>
      </c>
      <c r="S2350" s="185" t="s">
        <v>288</v>
      </c>
      <c r="T2350" s="195"/>
      <c r="U2350" s="189"/>
      <c r="V2350" s="125"/>
      <c r="W2350" s="365"/>
      <c r="X2350" s="216"/>
      <c r="Y2350" s="216"/>
      <c r="Z2350" s="129"/>
      <c r="AA2350" s="214"/>
      <c r="AB2350" s="216"/>
      <c r="AC2350" s="173"/>
      <c r="AD2350" s="173"/>
      <c r="AI2350" s="173"/>
      <c r="AJ2350" s="247"/>
      <c r="AL2350" s="131"/>
      <c r="AQ2350" s="131"/>
      <c r="AS2350" s="152"/>
      <c r="AV2350" s="392"/>
      <c r="AW2350" s="153">
        <f t="shared" ca="1" si="43"/>
        <v>6</v>
      </c>
    </row>
    <row r="2351" spans="1:49" ht="45" customHeight="1" x14ac:dyDescent="0.2">
      <c r="A2351" s="245"/>
      <c r="B2351" s="185" t="s">
        <v>55</v>
      </c>
      <c r="C2351" s="140"/>
      <c r="D2351" s="156" t="s">
        <v>6793</v>
      </c>
      <c r="E2351" s="253" t="s">
        <v>91</v>
      </c>
      <c r="F2351" s="157" t="s">
        <v>698</v>
      </c>
      <c r="G2351" s="156" t="s">
        <v>699</v>
      </c>
      <c r="H2351" s="253" t="s">
        <v>65</v>
      </c>
      <c r="I2351" s="185" t="s">
        <v>6794</v>
      </c>
      <c r="J2351" s="196">
        <v>1</v>
      </c>
      <c r="K2351" s="329"/>
      <c r="L2351" s="342">
        <v>1</v>
      </c>
      <c r="M2351" s="185">
        <v>1937</v>
      </c>
      <c r="N2351" s="157">
        <v>2020</v>
      </c>
      <c r="O2351" s="231">
        <v>43683</v>
      </c>
      <c r="P2351" s="186" t="s">
        <v>6795</v>
      </c>
      <c r="Q2351" s="231">
        <v>44195</v>
      </c>
      <c r="R2351" s="157">
        <v>2020</v>
      </c>
      <c r="S2351" s="185" t="s">
        <v>243</v>
      </c>
      <c r="T2351" s="195"/>
      <c r="U2351" s="189">
        <v>44195</v>
      </c>
      <c r="V2351" s="125"/>
      <c r="W2351" s="365"/>
      <c r="X2351" s="216"/>
      <c r="Y2351" s="216"/>
      <c r="Z2351" s="129"/>
      <c r="AA2351" s="214"/>
      <c r="AB2351" s="216"/>
      <c r="AC2351" s="173"/>
      <c r="AD2351" s="173"/>
      <c r="AI2351" s="173"/>
      <c r="AL2351" s="131"/>
      <c r="AQ2351" s="131"/>
      <c r="AS2351" s="152"/>
      <c r="AV2351" s="392"/>
      <c r="AW2351" s="153">
        <f t="shared" ca="1" si="43"/>
        <v>6</v>
      </c>
    </row>
    <row r="2352" spans="1:49" ht="45" customHeight="1" x14ac:dyDescent="0.2">
      <c r="A2352" s="245"/>
      <c r="B2352" s="185" t="s">
        <v>55</v>
      </c>
      <c r="C2352" s="140"/>
      <c r="D2352" s="156" t="s">
        <v>6796</v>
      </c>
      <c r="E2352" s="253" t="s">
        <v>91</v>
      </c>
      <c r="F2352" s="157" t="s">
        <v>698</v>
      </c>
      <c r="G2352" s="156" t="s">
        <v>989</v>
      </c>
      <c r="H2352" s="253" t="s">
        <v>487</v>
      </c>
      <c r="I2352" s="185" t="s">
        <v>6797</v>
      </c>
      <c r="J2352" s="196">
        <v>1</v>
      </c>
      <c r="K2352" s="329"/>
      <c r="L2352" s="342">
        <v>1</v>
      </c>
      <c r="M2352" s="185">
        <v>1938</v>
      </c>
      <c r="N2352" s="157">
        <v>2020</v>
      </c>
      <c r="O2352" s="231">
        <v>43614</v>
      </c>
      <c r="P2352" s="186" t="s">
        <v>6798</v>
      </c>
      <c r="Q2352" s="231">
        <v>44218</v>
      </c>
      <c r="R2352" s="157">
        <v>2020</v>
      </c>
      <c r="S2352" s="185" t="s">
        <v>243</v>
      </c>
      <c r="T2352" s="195"/>
      <c r="U2352" s="189">
        <v>44218</v>
      </c>
      <c r="V2352" s="125"/>
      <c r="W2352" s="365"/>
      <c r="X2352" s="216"/>
      <c r="Y2352" s="216"/>
      <c r="Z2352" s="129"/>
      <c r="AA2352" s="214"/>
      <c r="AB2352" s="216"/>
      <c r="AC2352" s="173"/>
      <c r="AD2352" s="173"/>
      <c r="AI2352" s="173"/>
      <c r="AL2352" s="131"/>
      <c r="AQ2352" s="131"/>
      <c r="AS2352" s="152"/>
      <c r="AV2352" s="392"/>
      <c r="AW2352" s="153">
        <f t="shared" ca="1" si="43"/>
        <v>6</v>
      </c>
    </row>
    <row r="2353" spans="1:49" ht="45" customHeight="1" x14ac:dyDescent="0.2">
      <c r="A2353" s="245"/>
      <c r="B2353" s="185" t="s">
        <v>198</v>
      </c>
      <c r="C2353" s="140"/>
      <c r="D2353" s="156" t="s">
        <v>6799</v>
      </c>
      <c r="E2353" s="253" t="s">
        <v>91</v>
      </c>
      <c r="F2353" s="157" t="s">
        <v>698</v>
      </c>
      <c r="G2353" s="156" t="s">
        <v>1945</v>
      </c>
      <c r="H2353" s="253" t="s">
        <v>503</v>
      </c>
      <c r="I2353" s="185" t="s">
        <v>6800</v>
      </c>
      <c r="J2353" s="196">
        <v>1</v>
      </c>
      <c r="K2353" s="329"/>
      <c r="L2353" s="342">
        <v>1</v>
      </c>
      <c r="M2353" s="185">
        <v>1939</v>
      </c>
      <c r="N2353" s="157">
        <v>2021</v>
      </c>
      <c r="O2353" s="231">
        <v>43988</v>
      </c>
      <c r="P2353" s="186" t="s">
        <v>6801</v>
      </c>
      <c r="Q2353" s="231">
        <v>44218</v>
      </c>
      <c r="R2353" s="157">
        <v>2020</v>
      </c>
      <c r="S2353" s="185" t="s">
        <v>288</v>
      </c>
      <c r="T2353" s="195"/>
      <c r="U2353" s="189"/>
      <c r="V2353" s="125"/>
      <c r="W2353" s="365"/>
      <c r="X2353" s="216" t="s">
        <v>64</v>
      </c>
      <c r="Y2353" s="216" t="s">
        <v>506</v>
      </c>
      <c r="Z2353" s="129"/>
      <c r="AA2353" s="214"/>
      <c r="AB2353" s="216"/>
      <c r="AC2353" s="173"/>
      <c r="AD2353" s="173"/>
      <c r="AI2353" s="173"/>
      <c r="AJ2353" s="247"/>
      <c r="AL2353" s="131"/>
      <c r="AQ2353" s="131"/>
      <c r="AS2353" s="152"/>
      <c r="AV2353" s="392"/>
      <c r="AW2353" s="153">
        <f t="shared" ca="1" si="43"/>
        <v>5</v>
      </c>
    </row>
    <row r="2354" spans="1:49" ht="45" customHeight="1" x14ac:dyDescent="0.2">
      <c r="A2354" s="245"/>
      <c r="B2354" s="185" t="s">
        <v>198</v>
      </c>
      <c r="C2354" s="140" t="s">
        <v>6802</v>
      </c>
      <c r="D2354" s="156" t="s">
        <v>6803</v>
      </c>
      <c r="E2354" s="253" t="s">
        <v>56</v>
      </c>
      <c r="F2354" s="157" t="s">
        <v>148</v>
      </c>
      <c r="G2354" s="156" t="s">
        <v>217</v>
      </c>
      <c r="H2354" s="253" t="s">
        <v>65</v>
      </c>
      <c r="I2354" s="185" t="s">
        <v>6804</v>
      </c>
      <c r="J2354" s="196">
        <v>1</v>
      </c>
      <c r="K2354" s="329"/>
      <c r="L2354" s="342">
        <v>1</v>
      </c>
      <c r="M2354" s="185">
        <v>1940</v>
      </c>
      <c r="N2354" s="157">
        <v>2021</v>
      </c>
      <c r="O2354" s="231">
        <v>44207</v>
      </c>
      <c r="P2354" s="186" t="s">
        <v>6805</v>
      </c>
      <c r="Q2354" s="231">
        <v>44239</v>
      </c>
      <c r="R2354" s="157">
        <v>2020</v>
      </c>
      <c r="S2354" s="185" t="s">
        <v>288</v>
      </c>
      <c r="T2354" s="195"/>
      <c r="U2354" s="189"/>
      <c r="V2354" s="125"/>
      <c r="W2354" s="365"/>
      <c r="X2354" s="216" t="s">
        <v>64</v>
      </c>
      <c r="Y2354" s="216" t="s">
        <v>65</v>
      </c>
      <c r="Z2354" s="129" t="s">
        <v>2173</v>
      </c>
      <c r="AA2354" s="214"/>
      <c r="AB2354" s="216"/>
      <c r="AC2354" s="173"/>
      <c r="AD2354" s="173"/>
      <c r="AI2354" s="173"/>
      <c r="AJ2354" s="247"/>
      <c r="AL2354" s="131"/>
      <c r="AQ2354" s="131"/>
      <c r="AS2354" s="152"/>
      <c r="AV2354" s="392"/>
      <c r="AW2354" s="153">
        <f t="shared" ca="1" si="43"/>
        <v>5</v>
      </c>
    </row>
    <row r="2355" spans="1:49" ht="45" customHeight="1" x14ac:dyDescent="0.2">
      <c r="A2355" s="245">
        <v>44244</v>
      </c>
      <c r="B2355" s="185" t="s">
        <v>55</v>
      </c>
      <c r="C2355" s="140" t="s">
        <v>6806</v>
      </c>
      <c r="D2355" s="156" t="s">
        <v>6807</v>
      </c>
      <c r="E2355" s="253" t="s">
        <v>1055</v>
      </c>
      <c r="F2355" s="157" t="s">
        <v>2103</v>
      </c>
      <c r="G2355" s="156" t="s">
        <v>2104</v>
      </c>
      <c r="H2355" s="253" t="s">
        <v>65</v>
      </c>
      <c r="I2355" s="185" t="s">
        <v>6808</v>
      </c>
      <c r="J2355" s="196">
        <v>1</v>
      </c>
      <c r="K2355" s="329"/>
      <c r="L2355" s="342">
        <v>1</v>
      </c>
      <c r="M2355" s="185">
        <v>1941</v>
      </c>
      <c r="N2355" s="157">
        <v>2021</v>
      </c>
      <c r="O2355" s="231">
        <v>44217</v>
      </c>
      <c r="P2355" s="186" t="s">
        <v>6593</v>
      </c>
      <c r="Q2355" s="231">
        <v>44264</v>
      </c>
      <c r="R2355" s="157">
        <v>2020</v>
      </c>
      <c r="S2355" s="185" t="s">
        <v>243</v>
      </c>
      <c r="T2355" s="195" t="s">
        <v>3157</v>
      </c>
      <c r="V2355" s="125"/>
      <c r="W2355" s="365"/>
      <c r="X2355" s="216" t="s">
        <v>64</v>
      </c>
      <c r="Y2355" s="216" t="s">
        <v>65</v>
      </c>
      <c r="Z2355" s="129" t="s">
        <v>2173</v>
      </c>
      <c r="AA2355" s="214"/>
      <c r="AB2355" s="216"/>
      <c r="AC2355" s="173"/>
      <c r="AD2355" s="173"/>
      <c r="AI2355" s="173"/>
      <c r="AJ2355" s="216">
        <v>44425</v>
      </c>
      <c r="AK2355" s="173">
        <v>2020</v>
      </c>
      <c r="AL2355" s="131"/>
      <c r="AQ2355" s="131"/>
      <c r="AS2355" s="152"/>
      <c r="AV2355" s="392"/>
      <c r="AW2355" s="153">
        <f t="shared" ca="1" si="43"/>
        <v>5</v>
      </c>
    </row>
    <row r="2356" spans="1:49" ht="45" customHeight="1" x14ac:dyDescent="0.2">
      <c r="A2356" s="245"/>
      <c r="B2356" s="185" t="s">
        <v>198</v>
      </c>
      <c r="C2356" s="140" t="s">
        <v>6809</v>
      </c>
      <c r="D2356" s="156" t="s">
        <v>6810</v>
      </c>
      <c r="E2356" s="253" t="s">
        <v>71</v>
      </c>
      <c r="F2356" s="157" t="s">
        <v>180</v>
      </c>
      <c r="G2356" s="156" t="s">
        <v>181</v>
      </c>
      <c r="H2356" s="253" t="s">
        <v>3615</v>
      </c>
      <c r="I2356" s="185" t="s">
        <v>6811</v>
      </c>
      <c r="J2356" s="196">
        <v>1</v>
      </c>
      <c r="K2356" s="329"/>
      <c r="L2356" s="342">
        <v>1</v>
      </c>
      <c r="M2356" s="185">
        <v>1942</v>
      </c>
      <c r="N2356" s="157">
        <v>2021</v>
      </c>
      <c r="O2356" s="231">
        <v>38613</v>
      </c>
      <c r="P2356" s="186" t="s">
        <v>6812</v>
      </c>
      <c r="Q2356" s="231">
        <v>44264</v>
      </c>
      <c r="R2356" s="157">
        <v>2020</v>
      </c>
      <c r="S2356" s="185" t="s">
        <v>288</v>
      </c>
      <c r="T2356" s="195"/>
      <c r="U2356" s="189"/>
      <c r="V2356" s="125"/>
      <c r="W2356" s="365"/>
      <c r="X2356" s="216" t="s">
        <v>64</v>
      </c>
      <c r="Y2356" s="216" t="s">
        <v>76</v>
      </c>
      <c r="Z2356" s="129" t="s">
        <v>66</v>
      </c>
      <c r="AA2356" s="214"/>
      <c r="AB2356" s="216"/>
      <c r="AC2356" s="173"/>
      <c r="AD2356" s="173"/>
      <c r="AI2356" s="173"/>
      <c r="AJ2356" s="247"/>
      <c r="AL2356" s="131"/>
      <c r="AQ2356" s="131"/>
      <c r="AS2356" s="152"/>
      <c r="AV2356" s="392"/>
      <c r="AW2356" s="153">
        <f t="shared" ca="1" si="43"/>
        <v>5</v>
      </c>
    </row>
    <row r="2357" spans="1:49" ht="45" customHeight="1" x14ac:dyDescent="0.2">
      <c r="A2357" s="245"/>
      <c r="B2357" s="185" t="s">
        <v>55</v>
      </c>
      <c r="C2357" s="140" t="s">
        <v>6813</v>
      </c>
      <c r="D2357" s="156" t="s">
        <v>6814</v>
      </c>
      <c r="E2357" s="253" t="s">
        <v>91</v>
      </c>
      <c r="F2357" s="157" t="s">
        <v>698</v>
      </c>
      <c r="G2357" s="156" t="s">
        <v>2573</v>
      </c>
      <c r="H2357" s="253" t="s">
        <v>76</v>
      </c>
      <c r="I2357" s="185" t="s">
        <v>6815</v>
      </c>
      <c r="J2357" s="196">
        <v>1</v>
      </c>
      <c r="K2357" s="329"/>
      <c r="L2357" s="342">
        <v>1</v>
      </c>
      <c r="M2357" s="185">
        <v>1943</v>
      </c>
      <c r="N2357" s="157">
        <v>2021</v>
      </c>
      <c r="O2357" s="231">
        <v>43675</v>
      </c>
      <c r="P2357" s="186" t="s">
        <v>6816</v>
      </c>
      <c r="Q2357" s="231">
        <v>44264</v>
      </c>
      <c r="R2357" s="157">
        <v>2020</v>
      </c>
      <c r="S2357" s="185" t="s">
        <v>243</v>
      </c>
      <c r="T2357" s="195" t="s">
        <v>1116</v>
      </c>
      <c r="V2357" s="125"/>
      <c r="W2357" s="365"/>
      <c r="X2357" s="216" t="s">
        <v>64</v>
      </c>
      <c r="Y2357" s="216" t="s">
        <v>76</v>
      </c>
      <c r="Z2357" s="129"/>
      <c r="AA2357" s="214"/>
      <c r="AB2357" s="216"/>
      <c r="AC2357" s="173"/>
      <c r="AD2357" s="173"/>
      <c r="AI2357" s="173"/>
      <c r="AJ2357" s="216">
        <v>44433</v>
      </c>
      <c r="AK2357" s="173">
        <v>2020</v>
      </c>
      <c r="AL2357" s="131"/>
      <c r="AQ2357" s="131"/>
      <c r="AS2357" s="152"/>
      <c r="AV2357" s="392"/>
      <c r="AW2357" s="153">
        <f t="shared" ca="1" si="43"/>
        <v>5</v>
      </c>
    </row>
    <row r="2358" spans="1:49" ht="45" customHeight="1" x14ac:dyDescent="0.2">
      <c r="A2358" s="245"/>
      <c r="B2358" s="185" t="s">
        <v>198</v>
      </c>
      <c r="C2358" s="140"/>
      <c r="D2358" s="156" t="s">
        <v>6817</v>
      </c>
      <c r="E2358" s="253" t="s">
        <v>56</v>
      </c>
      <c r="F2358" s="157" t="s">
        <v>57</v>
      </c>
      <c r="G2358" s="156" t="s">
        <v>464</v>
      </c>
      <c r="H2358" s="253" t="s">
        <v>76</v>
      </c>
      <c r="I2358" s="185" t="s">
        <v>6818</v>
      </c>
      <c r="J2358" s="196">
        <v>1</v>
      </c>
      <c r="K2358" s="329"/>
      <c r="L2358" s="342">
        <v>1</v>
      </c>
      <c r="M2358" s="185">
        <v>1944</v>
      </c>
      <c r="N2358" s="157">
        <v>2021</v>
      </c>
      <c r="O2358" s="231">
        <v>44175</v>
      </c>
      <c r="P2358" s="186" t="s">
        <v>6819</v>
      </c>
      <c r="Q2358" s="231">
        <v>44265</v>
      </c>
      <c r="R2358" s="157">
        <v>2020</v>
      </c>
      <c r="S2358" s="185" t="s">
        <v>288</v>
      </c>
      <c r="T2358" s="195"/>
      <c r="U2358" s="189"/>
      <c r="V2358" s="125"/>
      <c r="W2358" s="365"/>
      <c r="X2358" s="216" t="s">
        <v>64</v>
      </c>
      <c r="Y2358" s="216" t="s">
        <v>76</v>
      </c>
      <c r="Z2358" s="129"/>
      <c r="AA2358" s="214"/>
      <c r="AB2358" s="216"/>
      <c r="AC2358" s="173"/>
      <c r="AD2358" s="173"/>
      <c r="AI2358" s="173"/>
      <c r="AJ2358" s="247"/>
      <c r="AL2358" s="131"/>
      <c r="AQ2358" s="131"/>
      <c r="AS2358" s="152"/>
      <c r="AV2358" s="392"/>
      <c r="AW2358" s="153">
        <f t="shared" ca="1" si="43"/>
        <v>5</v>
      </c>
    </row>
    <row r="2359" spans="1:49" ht="45" customHeight="1" x14ac:dyDescent="0.2">
      <c r="A2359" s="245"/>
      <c r="B2359" s="185" t="s">
        <v>55</v>
      </c>
      <c r="C2359" s="140" t="s">
        <v>7738</v>
      </c>
      <c r="D2359" s="156" t="s">
        <v>6820</v>
      </c>
      <c r="E2359" s="253" t="s">
        <v>688</v>
      </c>
      <c r="F2359" s="157" t="s">
        <v>689</v>
      </c>
      <c r="G2359" s="156" t="s">
        <v>690</v>
      </c>
      <c r="H2359" s="253" t="s">
        <v>65</v>
      </c>
      <c r="I2359" s="185" t="s">
        <v>6821</v>
      </c>
      <c r="J2359" s="196">
        <v>1</v>
      </c>
      <c r="K2359" s="329"/>
      <c r="L2359" s="342">
        <v>1</v>
      </c>
      <c r="M2359" s="185">
        <v>1945</v>
      </c>
      <c r="N2359" s="157">
        <v>2021</v>
      </c>
      <c r="O2359" s="231">
        <v>39623</v>
      </c>
      <c r="P2359" s="186" t="s">
        <v>6822</v>
      </c>
      <c r="Q2359" s="231">
        <v>44292</v>
      </c>
      <c r="R2359" s="157">
        <v>2020</v>
      </c>
      <c r="S2359" s="185" t="s">
        <v>243</v>
      </c>
      <c r="T2359" s="195" t="s">
        <v>1116</v>
      </c>
      <c r="U2359" s="216">
        <v>45561</v>
      </c>
      <c r="V2359" s="125"/>
      <c r="W2359" s="365"/>
      <c r="X2359" s="216" t="s">
        <v>64</v>
      </c>
      <c r="Y2359" s="216" t="s">
        <v>65</v>
      </c>
      <c r="Z2359" s="129"/>
      <c r="AA2359" s="214"/>
      <c r="AB2359" s="216"/>
      <c r="AC2359" s="173"/>
      <c r="AD2359" s="173"/>
      <c r="AI2359" s="173"/>
      <c r="AJ2359" s="216">
        <v>45546</v>
      </c>
      <c r="AK2359" s="173">
        <v>2020</v>
      </c>
      <c r="AL2359" s="317" t="s">
        <v>7681</v>
      </c>
      <c r="AQ2359" s="131"/>
      <c r="AS2359" s="152"/>
      <c r="AV2359" s="392"/>
      <c r="AW2359" s="153">
        <f t="shared" ca="1" si="43"/>
        <v>5</v>
      </c>
    </row>
    <row r="2360" spans="1:49" ht="45" customHeight="1" x14ac:dyDescent="0.2">
      <c r="A2360" s="245"/>
      <c r="B2360" s="185" t="s">
        <v>55</v>
      </c>
      <c r="C2360" s="140" t="s">
        <v>6823</v>
      </c>
      <c r="D2360" s="156" t="s">
        <v>6824</v>
      </c>
      <c r="E2360" s="253" t="s">
        <v>688</v>
      </c>
      <c r="F2360" s="157" t="s">
        <v>689</v>
      </c>
      <c r="G2360" s="156" t="s">
        <v>690</v>
      </c>
      <c r="H2360" s="253" t="s">
        <v>496</v>
      </c>
      <c r="I2360" s="185" t="s">
        <v>6825</v>
      </c>
      <c r="J2360" s="196">
        <v>1</v>
      </c>
      <c r="K2360" s="329"/>
      <c r="L2360" s="342">
        <v>1</v>
      </c>
      <c r="M2360" s="185">
        <v>1946</v>
      </c>
      <c r="N2360" s="157">
        <v>2021</v>
      </c>
      <c r="O2360" s="231">
        <v>42135</v>
      </c>
      <c r="P2360" s="186" t="s">
        <v>6826</v>
      </c>
      <c r="Q2360" s="231">
        <v>44292</v>
      </c>
      <c r="R2360" s="157">
        <v>2020</v>
      </c>
      <c r="S2360" s="185" t="s">
        <v>243</v>
      </c>
      <c r="T2360" s="195" t="s">
        <v>1116</v>
      </c>
      <c r="V2360" s="125"/>
      <c r="W2360" s="365"/>
      <c r="X2360" s="216" t="s">
        <v>499</v>
      </c>
      <c r="Y2360" s="216" t="s">
        <v>496</v>
      </c>
      <c r="Z2360" s="129"/>
      <c r="AA2360" s="214"/>
      <c r="AB2360" s="216"/>
      <c r="AC2360" s="173"/>
      <c r="AD2360" s="173"/>
      <c r="AI2360" s="173"/>
      <c r="AJ2360" s="216">
        <v>44833</v>
      </c>
      <c r="AK2360" s="173">
        <v>2020</v>
      </c>
      <c r="AL2360" s="131"/>
      <c r="AQ2360" s="131"/>
      <c r="AS2360" s="152"/>
      <c r="AV2360" s="392"/>
      <c r="AW2360" s="153">
        <f t="shared" ca="1" si="43"/>
        <v>5</v>
      </c>
    </row>
    <row r="2361" spans="1:49" ht="45" customHeight="1" x14ac:dyDescent="0.2">
      <c r="A2361" s="245"/>
      <c r="B2361" s="185" t="s">
        <v>55</v>
      </c>
      <c r="C2361" s="140" t="s">
        <v>6827</v>
      </c>
      <c r="D2361" s="156" t="s">
        <v>6828</v>
      </c>
      <c r="E2361" s="253" t="s">
        <v>688</v>
      </c>
      <c r="F2361" s="157" t="s">
        <v>689</v>
      </c>
      <c r="G2361" s="156" t="s">
        <v>690</v>
      </c>
      <c r="H2361" s="253" t="s">
        <v>65</v>
      </c>
      <c r="I2361" s="185" t="s">
        <v>6829</v>
      </c>
      <c r="J2361" s="196">
        <v>1</v>
      </c>
      <c r="K2361" s="329"/>
      <c r="L2361" s="342">
        <v>1</v>
      </c>
      <c r="M2361" s="185">
        <v>1947</v>
      </c>
      <c r="N2361" s="157">
        <v>2021</v>
      </c>
      <c r="O2361" s="231">
        <v>40039</v>
      </c>
      <c r="P2361" s="127" t="s">
        <v>6830</v>
      </c>
      <c r="Q2361" s="231">
        <v>44292</v>
      </c>
      <c r="R2361" s="157">
        <v>2020</v>
      </c>
      <c r="S2361" s="185" t="s">
        <v>243</v>
      </c>
      <c r="T2361" s="195" t="s">
        <v>1116</v>
      </c>
      <c r="V2361" s="125"/>
      <c r="W2361" s="365"/>
      <c r="X2361" s="216"/>
      <c r="Y2361" s="216"/>
      <c r="Z2361" s="129"/>
      <c r="AA2361" s="214"/>
      <c r="AB2361" s="216"/>
      <c r="AC2361" s="173"/>
      <c r="AD2361" s="173"/>
      <c r="AI2361" s="173"/>
      <c r="AJ2361" s="216">
        <v>44813</v>
      </c>
      <c r="AK2361" s="173">
        <v>2020</v>
      </c>
      <c r="AL2361" s="131"/>
      <c r="AQ2361" s="131"/>
      <c r="AS2361" s="152"/>
      <c r="AV2361" s="392"/>
      <c r="AW2361" s="153">
        <f t="shared" ca="1" si="43"/>
        <v>5</v>
      </c>
    </row>
    <row r="2362" spans="1:49" ht="45" customHeight="1" x14ac:dyDescent="0.2">
      <c r="A2362" s="245">
        <v>44615</v>
      </c>
      <c r="B2362" s="185" t="s">
        <v>55</v>
      </c>
      <c r="C2362" s="140" t="s">
        <v>6831</v>
      </c>
      <c r="D2362" s="156" t="s">
        <v>6832</v>
      </c>
      <c r="E2362" s="253" t="s">
        <v>688</v>
      </c>
      <c r="F2362" s="157" t="s">
        <v>689</v>
      </c>
      <c r="G2362" s="156" t="s">
        <v>690</v>
      </c>
      <c r="H2362" s="253" t="s">
        <v>65</v>
      </c>
      <c r="I2362" s="185" t="s">
        <v>6833</v>
      </c>
      <c r="J2362" s="196">
        <v>2</v>
      </c>
      <c r="K2362" s="329"/>
      <c r="L2362" s="342">
        <v>1</v>
      </c>
      <c r="M2362" s="185">
        <v>1948</v>
      </c>
      <c r="N2362" s="157">
        <v>2021</v>
      </c>
      <c r="O2362" s="231">
        <v>29671</v>
      </c>
      <c r="P2362" s="186" t="s">
        <v>6834</v>
      </c>
      <c r="Q2362" s="231">
        <v>44292</v>
      </c>
      <c r="R2362" s="157">
        <v>2020</v>
      </c>
      <c r="S2362" s="185" t="s">
        <v>243</v>
      </c>
      <c r="T2362" s="195" t="s">
        <v>1116</v>
      </c>
      <c r="V2362" s="125"/>
      <c r="W2362" s="365"/>
      <c r="X2362" s="216"/>
      <c r="Y2362" s="216"/>
      <c r="Z2362" s="129"/>
      <c r="AA2362" s="214"/>
      <c r="AB2362" s="216"/>
      <c r="AC2362" s="173"/>
      <c r="AD2362" s="173"/>
      <c r="AI2362" s="173"/>
      <c r="AJ2362" s="216">
        <v>44650</v>
      </c>
      <c r="AK2362" s="173">
        <v>2020</v>
      </c>
      <c r="AL2362" s="131"/>
      <c r="AQ2362" s="131"/>
      <c r="AS2362" s="152"/>
      <c r="AV2362" s="392"/>
    </row>
    <row r="2363" spans="1:49" ht="45" customHeight="1" x14ac:dyDescent="0.2">
      <c r="A2363" s="245"/>
      <c r="B2363" s="185" t="s">
        <v>55</v>
      </c>
      <c r="C2363" s="140" t="s">
        <v>4145</v>
      </c>
      <c r="D2363" s="156" t="s">
        <v>6835</v>
      </c>
      <c r="E2363" s="253" t="s">
        <v>91</v>
      </c>
      <c r="F2363" s="157" t="s">
        <v>698</v>
      </c>
      <c r="G2363" s="156" t="s">
        <v>1283</v>
      </c>
      <c r="H2363" s="253" t="s">
        <v>96</v>
      </c>
      <c r="I2363" s="185" t="s">
        <v>6836</v>
      </c>
      <c r="J2363" s="196">
        <v>1</v>
      </c>
      <c r="K2363" s="329"/>
      <c r="L2363" s="342">
        <v>1</v>
      </c>
      <c r="M2363" s="185">
        <v>1949</v>
      </c>
      <c r="N2363" s="157">
        <v>2021</v>
      </c>
      <c r="O2363" s="231">
        <v>44266</v>
      </c>
      <c r="P2363" s="186" t="s">
        <v>6837</v>
      </c>
      <c r="Q2363" s="231">
        <v>44292</v>
      </c>
      <c r="R2363" s="157">
        <v>2020</v>
      </c>
      <c r="S2363" s="185" t="s">
        <v>243</v>
      </c>
      <c r="T2363" s="195"/>
      <c r="V2363" s="125"/>
      <c r="W2363" s="365"/>
      <c r="X2363" s="216" t="s">
        <v>99</v>
      </c>
      <c r="Y2363" s="216" t="s">
        <v>221</v>
      </c>
      <c r="Z2363" s="129"/>
      <c r="AA2363" s="214"/>
      <c r="AB2363" s="216"/>
      <c r="AC2363" s="173"/>
      <c r="AD2363" s="173"/>
      <c r="AI2363" s="173"/>
      <c r="AJ2363" s="216">
        <v>44427</v>
      </c>
      <c r="AK2363" s="173">
        <v>2020</v>
      </c>
      <c r="AL2363" s="379"/>
      <c r="AQ2363" s="131"/>
      <c r="AS2363" s="152"/>
      <c r="AV2363" s="392"/>
      <c r="AW2363" s="153">
        <f t="shared" ca="1" si="43"/>
        <v>5</v>
      </c>
    </row>
    <row r="2364" spans="1:49" ht="45" customHeight="1" x14ac:dyDescent="0.2">
      <c r="A2364" s="245"/>
      <c r="B2364" s="185" t="s">
        <v>55</v>
      </c>
      <c r="C2364" s="140" t="s">
        <v>6838</v>
      </c>
      <c r="D2364" s="312" t="s">
        <v>6839</v>
      </c>
      <c r="E2364" s="253" t="s">
        <v>688</v>
      </c>
      <c r="F2364" s="157" t="s">
        <v>689</v>
      </c>
      <c r="G2364" s="156" t="s">
        <v>690</v>
      </c>
      <c r="H2364" s="253" t="s">
        <v>496</v>
      </c>
      <c r="I2364" s="185" t="s">
        <v>6840</v>
      </c>
      <c r="J2364" s="196">
        <v>1</v>
      </c>
      <c r="K2364" s="329"/>
      <c r="L2364" s="342">
        <v>1</v>
      </c>
      <c r="M2364" s="185">
        <v>1950</v>
      </c>
      <c r="N2364" s="157">
        <v>2021</v>
      </c>
      <c r="O2364" s="231">
        <v>37915</v>
      </c>
      <c r="P2364" s="186" t="s">
        <v>6841</v>
      </c>
      <c r="Q2364" s="231">
        <v>44368</v>
      </c>
      <c r="R2364" s="157">
        <v>2020</v>
      </c>
      <c r="S2364" s="185" t="s">
        <v>243</v>
      </c>
      <c r="T2364" s="195" t="s">
        <v>1116</v>
      </c>
      <c r="V2364" s="125"/>
      <c r="W2364" s="365"/>
      <c r="X2364" s="216"/>
      <c r="Y2364" s="216"/>
      <c r="Z2364" s="129"/>
      <c r="AA2364" s="214"/>
      <c r="AB2364" s="216"/>
      <c r="AC2364" s="173"/>
      <c r="AD2364" s="173"/>
      <c r="AI2364" s="173"/>
      <c r="AJ2364" s="216">
        <v>44741</v>
      </c>
      <c r="AK2364" s="173">
        <v>2020</v>
      </c>
      <c r="AL2364" s="131"/>
      <c r="AQ2364" s="131"/>
      <c r="AS2364" s="152"/>
      <c r="AV2364" s="392"/>
      <c r="AW2364" s="153">
        <f t="shared" ca="1" si="43"/>
        <v>5</v>
      </c>
    </row>
    <row r="2365" spans="1:49" ht="45" customHeight="1" x14ac:dyDescent="0.2">
      <c r="A2365" s="245"/>
      <c r="B2365" s="185" t="s">
        <v>198</v>
      </c>
      <c r="C2365" s="140" t="s">
        <v>6842</v>
      </c>
      <c r="D2365" s="166" t="s">
        <v>6843</v>
      </c>
      <c r="E2365" s="253" t="s">
        <v>688</v>
      </c>
      <c r="F2365" s="157" t="s">
        <v>689</v>
      </c>
      <c r="G2365" s="156" t="s">
        <v>690</v>
      </c>
      <c r="H2365" s="253" t="s">
        <v>292</v>
      </c>
      <c r="I2365" s="185" t="s">
        <v>6844</v>
      </c>
      <c r="J2365" s="196">
        <v>3</v>
      </c>
      <c r="K2365" s="329"/>
      <c r="L2365" s="342">
        <v>1</v>
      </c>
      <c r="M2365" s="185">
        <v>1951</v>
      </c>
      <c r="N2365" s="157">
        <v>2021</v>
      </c>
      <c r="O2365" s="231">
        <v>29731</v>
      </c>
      <c r="P2365" s="186" t="s">
        <v>6845</v>
      </c>
      <c r="Q2365" s="231">
        <v>44368</v>
      </c>
      <c r="R2365" s="157">
        <v>2020</v>
      </c>
      <c r="S2365" s="185" t="s">
        <v>288</v>
      </c>
      <c r="T2365" s="195"/>
      <c r="U2365" s="189"/>
      <c r="V2365" s="125"/>
      <c r="W2365" s="365"/>
      <c r="X2365" s="216"/>
      <c r="Y2365" s="216"/>
      <c r="Z2365" s="129"/>
      <c r="AA2365" s="214"/>
      <c r="AB2365" s="216"/>
      <c r="AC2365" s="173"/>
      <c r="AD2365" s="173"/>
      <c r="AI2365" s="173"/>
      <c r="AJ2365" s="247"/>
      <c r="AL2365" s="131"/>
      <c r="AQ2365" s="131"/>
      <c r="AS2365" s="152"/>
      <c r="AU2365" s="131" t="s">
        <v>6846</v>
      </c>
      <c r="AV2365" s="392"/>
      <c r="AW2365" s="153">
        <f t="shared" ca="1" si="43"/>
        <v>5</v>
      </c>
    </row>
    <row r="2366" spans="1:49" ht="45" customHeight="1" x14ac:dyDescent="0.2">
      <c r="A2366" s="245"/>
      <c r="B2366" s="185" t="s">
        <v>55</v>
      </c>
      <c r="C2366" s="140" t="s">
        <v>6847</v>
      </c>
      <c r="D2366" s="156" t="s">
        <v>6848</v>
      </c>
      <c r="E2366" s="253" t="s">
        <v>688</v>
      </c>
      <c r="F2366" s="157" t="s">
        <v>689</v>
      </c>
      <c r="G2366" s="156" t="s">
        <v>690</v>
      </c>
      <c r="H2366" s="253" t="s">
        <v>65</v>
      </c>
      <c r="I2366" s="185" t="s">
        <v>6849</v>
      </c>
      <c r="J2366" s="196">
        <v>1</v>
      </c>
      <c r="K2366" s="329"/>
      <c r="L2366" s="342">
        <v>1</v>
      </c>
      <c r="M2366" s="185">
        <v>1952</v>
      </c>
      <c r="N2366" s="157">
        <v>2021</v>
      </c>
      <c r="O2366" s="231">
        <v>44221</v>
      </c>
      <c r="P2366" s="186" t="s">
        <v>6850</v>
      </c>
      <c r="Q2366" s="231">
        <v>44368</v>
      </c>
      <c r="R2366" s="157">
        <v>2020</v>
      </c>
      <c r="S2366" s="185" t="s">
        <v>243</v>
      </c>
      <c r="T2366" s="195"/>
      <c r="V2366" s="125"/>
      <c r="W2366" s="365"/>
      <c r="X2366" s="216"/>
      <c r="Y2366" s="216"/>
      <c r="Z2366" s="129"/>
      <c r="AA2366" s="214"/>
      <c r="AB2366" s="216"/>
      <c r="AC2366" s="173"/>
      <c r="AD2366" s="173"/>
      <c r="AI2366" s="173"/>
      <c r="AJ2366" s="216">
        <v>44448</v>
      </c>
      <c r="AK2366" s="173">
        <v>2020</v>
      </c>
      <c r="AL2366" s="131"/>
      <c r="AQ2366" s="131"/>
      <c r="AS2366" s="152"/>
      <c r="AV2366" s="392"/>
      <c r="AW2366" s="153">
        <f t="shared" ca="1" si="43"/>
        <v>5</v>
      </c>
    </row>
    <row r="2367" spans="1:49" ht="45" customHeight="1" x14ac:dyDescent="0.2">
      <c r="A2367" s="245"/>
      <c r="B2367" s="185" t="s">
        <v>198</v>
      </c>
      <c r="C2367" s="140" t="s">
        <v>6851</v>
      </c>
      <c r="D2367" s="156" t="s">
        <v>6852</v>
      </c>
      <c r="E2367" s="253" t="s">
        <v>91</v>
      </c>
      <c r="F2367" s="157" t="s">
        <v>92</v>
      </c>
      <c r="G2367" s="156" t="s">
        <v>93</v>
      </c>
      <c r="H2367" s="253" t="s">
        <v>65</v>
      </c>
      <c r="I2367" s="185" t="s">
        <v>6853</v>
      </c>
      <c r="J2367" s="196">
        <v>1</v>
      </c>
      <c r="K2367" s="329"/>
      <c r="L2367" s="342">
        <v>1</v>
      </c>
      <c r="M2367" s="185">
        <v>1953</v>
      </c>
      <c r="N2367" s="157">
        <v>2021</v>
      </c>
      <c r="O2367" s="231">
        <v>44200</v>
      </c>
      <c r="P2367" s="186" t="s">
        <v>6854</v>
      </c>
      <c r="Q2367" s="231">
        <v>44368</v>
      </c>
      <c r="R2367" s="157">
        <v>2020</v>
      </c>
      <c r="S2367" s="185" t="s">
        <v>288</v>
      </c>
      <c r="T2367" s="195"/>
      <c r="U2367" s="189"/>
      <c r="V2367" s="125"/>
      <c r="W2367" s="365"/>
      <c r="X2367" s="216"/>
      <c r="Y2367" s="216"/>
      <c r="Z2367" s="129"/>
      <c r="AA2367" s="214"/>
      <c r="AB2367" s="216"/>
      <c r="AC2367" s="173"/>
      <c r="AD2367" s="173"/>
      <c r="AI2367" s="173"/>
      <c r="AJ2367" s="247"/>
      <c r="AL2367" s="131"/>
      <c r="AQ2367" s="131"/>
      <c r="AS2367" s="152"/>
      <c r="AV2367" s="392"/>
      <c r="AW2367" s="153">
        <f t="shared" ca="1" si="43"/>
        <v>5</v>
      </c>
    </row>
    <row r="2368" spans="1:49" ht="45" customHeight="1" x14ac:dyDescent="0.2">
      <c r="A2368" s="245"/>
      <c r="B2368" s="185" t="s">
        <v>198</v>
      </c>
      <c r="C2368" s="140" t="s">
        <v>6855</v>
      </c>
      <c r="D2368" s="166" t="s">
        <v>6856</v>
      </c>
      <c r="E2368" s="253" t="s">
        <v>71</v>
      </c>
      <c r="F2368" s="157" t="s">
        <v>883</v>
      </c>
      <c r="G2368" s="156" t="s">
        <v>884</v>
      </c>
      <c r="H2368" s="253" t="s">
        <v>65</v>
      </c>
      <c r="I2368" s="185" t="s">
        <v>6857</v>
      </c>
      <c r="J2368" s="196">
        <v>1</v>
      </c>
      <c r="K2368" s="329"/>
      <c r="L2368" s="342">
        <v>1</v>
      </c>
      <c r="M2368" s="185">
        <v>1954</v>
      </c>
      <c r="N2368" s="157">
        <v>2021</v>
      </c>
      <c r="O2368" s="231">
        <v>44235</v>
      </c>
      <c r="P2368" s="186" t="s">
        <v>6858</v>
      </c>
      <c r="Q2368" s="231">
        <v>44368</v>
      </c>
      <c r="R2368" s="157">
        <v>2020</v>
      </c>
      <c r="S2368" s="185" t="s">
        <v>288</v>
      </c>
      <c r="T2368" s="195"/>
      <c r="U2368" s="189"/>
      <c r="V2368" s="125"/>
      <c r="W2368" s="365"/>
      <c r="X2368" s="216"/>
      <c r="Y2368" s="216"/>
      <c r="Z2368" s="129"/>
      <c r="AA2368" s="214"/>
      <c r="AB2368" s="216"/>
      <c r="AC2368" s="173"/>
      <c r="AD2368" s="173"/>
      <c r="AI2368" s="173"/>
      <c r="AJ2368" s="247"/>
      <c r="AL2368" s="131"/>
      <c r="AQ2368" s="131"/>
      <c r="AS2368" s="152"/>
      <c r="AV2368" s="392"/>
      <c r="AW2368" s="153">
        <f t="shared" ca="1" si="43"/>
        <v>5</v>
      </c>
    </row>
    <row r="2369" spans="1:49" ht="45" customHeight="1" x14ac:dyDescent="0.2">
      <c r="A2369" s="245"/>
      <c r="B2369" s="185" t="s">
        <v>55</v>
      </c>
      <c r="C2369" s="140" t="s">
        <v>6859</v>
      </c>
      <c r="D2369" s="156" t="s">
        <v>6860</v>
      </c>
      <c r="E2369" s="253" t="s">
        <v>688</v>
      </c>
      <c r="F2369" s="157" t="s">
        <v>689</v>
      </c>
      <c r="G2369" s="156" t="s">
        <v>6861</v>
      </c>
      <c r="H2369" s="253" t="s">
        <v>65</v>
      </c>
      <c r="I2369" s="185" t="s">
        <v>6862</v>
      </c>
      <c r="J2369" s="196">
        <v>1</v>
      </c>
      <c r="K2369" s="329"/>
      <c r="L2369" s="342">
        <v>1</v>
      </c>
      <c r="M2369" s="185">
        <v>1955</v>
      </c>
      <c r="N2369" s="157">
        <v>2021</v>
      </c>
      <c r="O2369" s="231">
        <v>38400</v>
      </c>
      <c r="P2369" s="186" t="s">
        <v>6863</v>
      </c>
      <c r="Q2369" s="231">
        <v>44368</v>
      </c>
      <c r="R2369" s="157">
        <v>2020</v>
      </c>
      <c r="S2369" s="185" t="s">
        <v>243</v>
      </c>
      <c r="T2369" s="195"/>
      <c r="V2369" s="125"/>
      <c r="W2369" s="365"/>
      <c r="X2369" s="216"/>
      <c r="Y2369" s="216"/>
      <c r="Z2369" s="129"/>
      <c r="AA2369" s="214"/>
      <c r="AB2369" s="216"/>
      <c r="AC2369" s="173"/>
      <c r="AD2369" s="173"/>
      <c r="AI2369" s="173"/>
      <c r="AJ2369" s="216">
        <v>44788</v>
      </c>
      <c r="AK2369" s="173">
        <v>2020</v>
      </c>
      <c r="AL2369" s="131"/>
      <c r="AQ2369" s="131"/>
      <c r="AS2369" s="152"/>
      <c r="AV2369" s="392"/>
      <c r="AW2369" s="153">
        <f t="shared" ca="1" si="43"/>
        <v>5</v>
      </c>
    </row>
    <row r="2370" spans="1:49" ht="45" customHeight="1" x14ac:dyDescent="0.2">
      <c r="A2370" s="245"/>
      <c r="B2370" s="185" t="s">
        <v>198</v>
      </c>
      <c r="C2370" s="140" t="s">
        <v>6851</v>
      </c>
      <c r="D2370" s="156" t="s">
        <v>6864</v>
      </c>
      <c r="E2370" s="253" t="s">
        <v>91</v>
      </c>
      <c r="F2370" s="157" t="s">
        <v>187</v>
      </c>
      <c r="G2370" s="156" t="s">
        <v>898</v>
      </c>
      <c r="H2370" s="253" t="s">
        <v>76</v>
      </c>
      <c r="I2370" s="185" t="s">
        <v>6865</v>
      </c>
      <c r="J2370" s="196">
        <v>1</v>
      </c>
      <c r="K2370" s="329"/>
      <c r="L2370" s="342">
        <v>1</v>
      </c>
      <c r="M2370" s="185">
        <v>1956</v>
      </c>
      <c r="N2370" s="157">
        <v>2021</v>
      </c>
      <c r="O2370" s="231">
        <v>40262</v>
      </c>
      <c r="P2370" s="186" t="s">
        <v>6866</v>
      </c>
      <c r="Q2370" s="231">
        <v>44368</v>
      </c>
      <c r="R2370" s="157">
        <v>2020</v>
      </c>
      <c r="S2370" s="185" t="s">
        <v>288</v>
      </c>
      <c r="T2370" s="195"/>
      <c r="U2370" s="189"/>
      <c r="V2370" s="125"/>
      <c r="W2370" s="365"/>
      <c r="X2370" s="216"/>
      <c r="Y2370" s="216"/>
      <c r="Z2370" s="129"/>
      <c r="AA2370" s="214"/>
      <c r="AB2370" s="216"/>
      <c r="AC2370" s="173"/>
      <c r="AD2370" s="173"/>
      <c r="AI2370" s="173"/>
      <c r="AJ2370" s="247"/>
      <c r="AL2370" s="131"/>
      <c r="AQ2370" s="131"/>
      <c r="AS2370" s="152"/>
      <c r="AV2370" s="392"/>
      <c r="AW2370" s="153">
        <f t="shared" ca="1" si="43"/>
        <v>5</v>
      </c>
    </row>
    <row r="2371" spans="1:49" ht="45" customHeight="1" x14ac:dyDescent="0.2">
      <c r="A2371" s="245">
        <v>45331</v>
      </c>
      <c r="B2371" s="185" t="s">
        <v>978</v>
      </c>
      <c r="C2371" s="140" t="s">
        <v>6867</v>
      </c>
      <c r="D2371" s="156" t="s">
        <v>6868</v>
      </c>
      <c r="E2371" s="253" t="s">
        <v>688</v>
      </c>
      <c r="F2371" s="157" t="s">
        <v>689</v>
      </c>
      <c r="G2371" s="156" t="s">
        <v>1650</v>
      </c>
      <c r="H2371" s="253" t="s">
        <v>65</v>
      </c>
      <c r="I2371" s="185" t="s">
        <v>6869</v>
      </c>
      <c r="J2371" s="196">
        <v>1</v>
      </c>
      <c r="K2371" s="329"/>
      <c r="L2371" s="342">
        <v>1</v>
      </c>
      <c r="M2371" s="185">
        <v>1957</v>
      </c>
      <c r="N2371" s="157">
        <v>2021</v>
      </c>
      <c r="O2371" s="231">
        <v>36670</v>
      </c>
      <c r="P2371" s="186" t="s">
        <v>6870</v>
      </c>
      <c r="Q2371" s="231">
        <v>44369</v>
      </c>
      <c r="R2371" s="157">
        <v>2020</v>
      </c>
      <c r="S2371" s="185" t="s">
        <v>288</v>
      </c>
      <c r="T2371" s="195" t="s">
        <v>1116</v>
      </c>
      <c r="U2371" s="189"/>
      <c r="V2371" s="125"/>
      <c r="W2371" s="365"/>
      <c r="X2371" s="216"/>
      <c r="Y2371" s="216"/>
      <c r="Z2371" s="129"/>
      <c r="AA2371" s="214"/>
      <c r="AB2371" s="216"/>
      <c r="AC2371" s="173"/>
      <c r="AD2371" s="173"/>
      <c r="AI2371" s="173"/>
      <c r="AJ2371" s="247"/>
      <c r="AL2371" s="131"/>
      <c r="AQ2371" s="131"/>
      <c r="AS2371" s="152"/>
      <c r="AV2371" s="392"/>
      <c r="AW2371" s="153">
        <f t="shared" ca="1" si="43"/>
        <v>5</v>
      </c>
    </row>
    <row r="2372" spans="1:49" ht="45" customHeight="1" x14ac:dyDescent="0.2">
      <c r="A2372" s="245"/>
      <c r="B2372" s="185" t="s">
        <v>55</v>
      </c>
      <c r="C2372" s="140" t="s">
        <v>4418</v>
      </c>
      <c r="D2372" s="156" t="s">
        <v>6871</v>
      </c>
      <c r="E2372" s="253" t="s">
        <v>71</v>
      </c>
      <c r="F2372" s="157" t="s">
        <v>180</v>
      </c>
      <c r="G2372" s="156" t="s">
        <v>6872</v>
      </c>
      <c r="H2372" s="253" t="s">
        <v>503</v>
      </c>
      <c r="I2372" s="185" t="s">
        <v>6873</v>
      </c>
      <c r="J2372" s="196">
        <v>1</v>
      </c>
      <c r="K2372" s="329"/>
      <c r="L2372" s="342">
        <v>1</v>
      </c>
      <c r="M2372" s="185">
        <v>1958</v>
      </c>
      <c r="N2372" s="157">
        <v>2021</v>
      </c>
      <c r="O2372" s="231">
        <v>44208</v>
      </c>
      <c r="P2372" s="186" t="s">
        <v>6874</v>
      </c>
      <c r="Q2372" s="231">
        <v>44369</v>
      </c>
      <c r="R2372" s="157">
        <v>2020</v>
      </c>
      <c r="S2372" s="185" t="s">
        <v>243</v>
      </c>
      <c r="T2372" s="195"/>
      <c r="V2372" s="125"/>
      <c r="W2372" s="365"/>
      <c r="X2372" s="216"/>
      <c r="Y2372" s="216"/>
      <c r="Z2372" s="129"/>
      <c r="AA2372" s="214"/>
      <c r="AB2372" s="216"/>
      <c r="AC2372" s="173"/>
      <c r="AD2372" s="173"/>
      <c r="AI2372" s="173"/>
      <c r="AJ2372" s="216">
        <v>44404</v>
      </c>
      <c r="AK2372" s="173">
        <v>2020</v>
      </c>
      <c r="AL2372" s="131"/>
      <c r="AQ2372" s="131"/>
      <c r="AS2372" s="152"/>
      <c r="AV2372" s="392"/>
      <c r="AW2372" s="153">
        <f t="shared" ca="1" si="43"/>
        <v>5</v>
      </c>
    </row>
    <row r="2373" spans="1:49" ht="45" customHeight="1" x14ac:dyDescent="0.2">
      <c r="A2373" s="245"/>
      <c r="B2373" s="185" t="s">
        <v>198</v>
      </c>
      <c r="C2373" s="140" t="s">
        <v>6875</v>
      </c>
      <c r="D2373" s="156" t="s">
        <v>6876</v>
      </c>
      <c r="E2373" s="253" t="s">
        <v>91</v>
      </c>
      <c r="F2373" s="157" t="s">
        <v>698</v>
      </c>
      <c r="G2373" s="156" t="s">
        <v>6877</v>
      </c>
      <c r="H2373" s="253" t="s">
        <v>263</v>
      </c>
      <c r="I2373" s="185" t="s">
        <v>6878</v>
      </c>
      <c r="J2373" s="196">
        <v>1</v>
      </c>
      <c r="K2373" s="329"/>
      <c r="L2373" s="342">
        <v>1</v>
      </c>
      <c r="M2373" s="185">
        <v>1959</v>
      </c>
      <c r="N2373" s="157">
        <v>2021</v>
      </c>
      <c r="O2373" s="231">
        <v>44305</v>
      </c>
      <c r="P2373" s="186" t="s">
        <v>6879</v>
      </c>
      <c r="Q2373" s="231">
        <v>44372</v>
      </c>
      <c r="R2373" s="157">
        <v>2020</v>
      </c>
      <c r="S2373" s="185" t="s">
        <v>288</v>
      </c>
      <c r="T2373" s="195"/>
      <c r="U2373" s="189"/>
      <c r="V2373" s="125"/>
      <c r="W2373" s="365"/>
      <c r="X2373" s="216"/>
      <c r="Y2373" s="216"/>
      <c r="Z2373" s="129"/>
      <c r="AA2373" s="214"/>
      <c r="AB2373" s="216"/>
      <c r="AC2373" s="173"/>
      <c r="AD2373" s="173"/>
      <c r="AI2373" s="173"/>
      <c r="AJ2373" s="247"/>
      <c r="AL2373" s="131"/>
      <c r="AQ2373" s="131"/>
      <c r="AS2373" s="152"/>
      <c r="AV2373" s="392"/>
      <c r="AW2373" s="153">
        <f t="shared" ca="1" si="43"/>
        <v>5</v>
      </c>
    </row>
    <row r="2374" spans="1:49" ht="45" customHeight="1" x14ac:dyDescent="0.2">
      <c r="A2374" s="245"/>
      <c r="B2374" s="185" t="s">
        <v>198</v>
      </c>
      <c r="C2374" s="140" t="s">
        <v>6880</v>
      </c>
      <c r="D2374" s="156" t="s">
        <v>6881</v>
      </c>
      <c r="E2374" s="253" t="s">
        <v>91</v>
      </c>
      <c r="F2374" s="157" t="s">
        <v>698</v>
      </c>
      <c r="G2374" s="156" t="s">
        <v>980</v>
      </c>
      <c r="H2374" s="253" t="s">
        <v>65</v>
      </c>
      <c r="I2374" s="185" t="s">
        <v>6882</v>
      </c>
      <c r="J2374" s="196">
        <v>1</v>
      </c>
      <c r="K2374" s="329"/>
      <c r="L2374" s="342">
        <v>1</v>
      </c>
      <c r="M2374" s="185">
        <v>1960</v>
      </c>
      <c r="N2374" s="157">
        <v>2021</v>
      </c>
      <c r="O2374" s="231">
        <v>44363</v>
      </c>
      <c r="P2374" s="186" t="s">
        <v>6883</v>
      </c>
      <c r="Q2374" s="231">
        <v>44372</v>
      </c>
      <c r="R2374" s="157">
        <v>2020</v>
      </c>
      <c r="S2374" s="185" t="s">
        <v>288</v>
      </c>
      <c r="T2374" s="195"/>
      <c r="U2374" s="189"/>
      <c r="V2374" s="125"/>
      <c r="W2374" s="365"/>
      <c r="X2374" s="216"/>
      <c r="Y2374" s="216"/>
      <c r="Z2374" s="129"/>
      <c r="AA2374" s="214"/>
      <c r="AB2374" s="216"/>
      <c r="AC2374" s="173"/>
      <c r="AD2374" s="173"/>
      <c r="AI2374" s="173"/>
      <c r="AJ2374" s="247"/>
      <c r="AL2374" s="131"/>
      <c r="AQ2374" s="131"/>
      <c r="AS2374" s="152"/>
      <c r="AV2374" s="392"/>
      <c r="AW2374" s="153">
        <f t="shared" ca="1" si="43"/>
        <v>5</v>
      </c>
    </row>
    <row r="2375" spans="1:49" ht="45" customHeight="1" x14ac:dyDescent="0.2">
      <c r="A2375" s="245"/>
      <c r="B2375" s="185" t="s">
        <v>198</v>
      </c>
      <c r="C2375" s="140" t="s">
        <v>6884</v>
      </c>
      <c r="D2375" s="156" t="s">
        <v>6885</v>
      </c>
      <c r="E2375" s="253" t="s">
        <v>91</v>
      </c>
      <c r="F2375" s="157" t="s">
        <v>92</v>
      </c>
      <c r="G2375" s="156" t="s">
        <v>93</v>
      </c>
      <c r="H2375" s="253" t="s">
        <v>65</v>
      </c>
      <c r="I2375" s="185" t="s">
        <v>6886</v>
      </c>
      <c r="J2375" s="196">
        <v>1</v>
      </c>
      <c r="K2375" s="329"/>
      <c r="L2375" s="342">
        <v>1</v>
      </c>
      <c r="M2375" s="185">
        <v>1961</v>
      </c>
      <c r="N2375" s="157">
        <v>2021</v>
      </c>
      <c r="O2375" s="231">
        <v>44258</v>
      </c>
      <c r="P2375" s="186" t="s">
        <v>6887</v>
      </c>
      <c r="Q2375" s="231">
        <v>44372</v>
      </c>
      <c r="R2375" s="157">
        <v>2020</v>
      </c>
      <c r="S2375" s="185" t="s">
        <v>288</v>
      </c>
      <c r="T2375" s="195"/>
      <c r="U2375" s="189"/>
      <c r="V2375" s="125"/>
      <c r="W2375" s="365"/>
      <c r="X2375" s="216"/>
      <c r="Y2375" s="216"/>
      <c r="Z2375" s="129"/>
      <c r="AA2375" s="214"/>
      <c r="AB2375" s="216"/>
      <c r="AC2375" s="173"/>
      <c r="AD2375" s="173"/>
      <c r="AI2375" s="173"/>
      <c r="AJ2375" s="247"/>
      <c r="AL2375" s="131"/>
      <c r="AQ2375" s="131"/>
      <c r="AS2375" s="152"/>
      <c r="AV2375" s="392"/>
      <c r="AW2375" s="153">
        <f t="shared" ca="1" si="43"/>
        <v>5</v>
      </c>
    </row>
    <row r="2376" spans="1:49" ht="45" customHeight="1" x14ac:dyDescent="0.2">
      <c r="A2376" s="245">
        <v>45167</v>
      </c>
      <c r="B2376" s="185" t="s">
        <v>198</v>
      </c>
      <c r="C2376" s="140" t="s">
        <v>6888</v>
      </c>
      <c r="D2376" s="156" t="s">
        <v>6889</v>
      </c>
      <c r="E2376" s="253" t="s">
        <v>91</v>
      </c>
      <c r="F2376" s="157" t="s">
        <v>187</v>
      </c>
      <c r="G2376" s="156" t="s">
        <v>291</v>
      </c>
      <c r="H2376" s="253" t="s">
        <v>65</v>
      </c>
      <c r="I2376" s="185" t="s">
        <v>6890</v>
      </c>
      <c r="J2376" s="196">
        <v>1</v>
      </c>
      <c r="K2376" s="329"/>
      <c r="L2376" s="342">
        <v>1</v>
      </c>
      <c r="M2376" s="185">
        <v>1962</v>
      </c>
      <c r="N2376" s="157">
        <v>2021</v>
      </c>
      <c r="O2376" s="231">
        <v>43333</v>
      </c>
      <c r="P2376" s="186" t="s">
        <v>6891</v>
      </c>
      <c r="Q2376" s="231">
        <v>44372</v>
      </c>
      <c r="R2376" s="157">
        <v>2020</v>
      </c>
      <c r="S2376" s="185" t="s">
        <v>288</v>
      </c>
      <c r="T2376" s="195"/>
      <c r="U2376" s="189"/>
      <c r="V2376" s="125"/>
      <c r="W2376" s="365"/>
      <c r="X2376" s="216"/>
      <c r="Y2376" s="216"/>
      <c r="Z2376" s="129"/>
      <c r="AA2376" s="214"/>
      <c r="AB2376" s="216"/>
      <c r="AC2376" s="173"/>
      <c r="AD2376" s="173"/>
      <c r="AI2376" s="173"/>
      <c r="AJ2376" s="247"/>
      <c r="AL2376" s="131"/>
      <c r="AQ2376" s="131"/>
      <c r="AS2376" s="152"/>
      <c r="AV2376" s="392"/>
      <c r="AW2376" s="153">
        <f t="shared" ca="1" si="43"/>
        <v>5</v>
      </c>
    </row>
    <row r="2377" spans="1:49" ht="45" customHeight="1" x14ac:dyDescent="0.2">
      <c r="A2377" s="245"/>
      <c r="B2377" s="183" t="s">
        <v>198</v>
      </c>
      <c r="C2377" s="140" t="s">
        <v>6892</v>
      </c>
      <c r="D2377" s="131" t="s">
        <v>6893</v>
      </c>
      <c r="E2377" s="175" t="s">
        <v>91</v>
      </c>
      <c r="F2377" s="153" t="s">
        <v>698</v>
      </c>
      <c r="G2377" s="131" t="s">
        <v>6894</v>
      </c>
      <c r="H2377" s="175" t="s">
        <v>59</v>
      </c>
      <c r="I2377" s="183" t="s">
        <v>6895</v>
      </c>
      <c r="J2377" s="173">
        <v>1</v>
      </c>
      <c r="K2377" s="326"/>
      <c r="L2377" s="339">
        <v>1</v>
      </c>
      <c r="M2377" s="183">
        <v>1963</v>
      </c>
      <c r="N2377" s="153">
        <v>2021</v>
      </c>
      <c r="O2377" s="216">
        <v>44334</v>
      </c>
      <c r="P2377" s="163" t="s">
        <v>6896</v>
      </c>
      <c r="Q2377" s="231">
        <v>44375</v>
      </c>
      <c r="R2377" s="153">
        <v>2020</v>
      </c>
      <c r="S2377" s="183" t="s">
        <v>288</v>
      </c>
      <c r="T2377" s="195"/>
      <c r="U2377" s="189"/>
      <c r="V2377" s="125"/>
      <c r="W2377" s="256"/>
      <c r="X2377" s="216"/>
      <c r="Y2377" s="216"/>
      <c r="Z2377" s="129"/>
      <c r="AA2377" s="214"/>
      <c r="AB2377" s="216"/>
      <c r="AC2377" s="173"/>
      <c r="AD2377" s="173"/>
      <c r="AI2377" s="173"/>
      <c r="AJ2377" s="247"/>
      <c r="AL2377" s="131"/>
      <c r="AQ2377" s="131"/>
      <c r="AS2377" s="152"/>
      <c r="AV2377" s="392"/>
      <c r="AW2377" s="153">
        <f t="shared" ref="AW2377:AW2419" ca="1" si="44">IF(N2377&lt;&gt;0,(YEAR( TODAY())-N2377),(""))</f>
        <v>5</v>
      </c>
    </row>
    <row r="2378" spans="1:49" ht="45" customHeight="1" x14ac:dyDescent="0.2">
      <c r="A2378" s="245">
        <v>44404</v>
      </c>
      <c r="B2378" s="185" t="s">
        <v>55</v>
      </c>
      <c r="C2378" s="140" t="s">
        <v>6897</v>
      </c>
      <c r="D2378" s="156" t="s">
        <v>6898</v>
      </c>
      <c r="E2378" s="253" t="s">
        <v>91</v>
      </c>
      <c r="F2378" s="157" t="s">
        <v>187</v>
      </c>
      <c r="G2378" s="156" t="s">
        <v>6899</v>
      </c>
      <c r="H2378" s="253" t="s">
        <v>65</v>
      </c>
      <c r="I2378" s="185" t="s">
        <v>6900</v>
      </c>
      <c r="J2378" s="196">
        <v>2</v>
      </c>
      <c r="K2378" s="329"/>
      <c r="L2378" s="342">
        <v>1</v>
      </c>
      <c r="M2378" s="185">
        <v>1964</v>
      </c>
      <c r="N2378" s="157">
        <v>2021</v>
      </c>
      <c r="O2378" s="231">
        <v>40170</v>
      </c>
      <c r="P2378" s="186" t="s">
        <v>6901</v>
      </c>
      <c r="Q2378" s="231">
        <v>44375</v>
      </c>
      <c r="R2378" s="157">
        <v>2020</v>
      </c>
      <c r="S2378" s="185" t="s">
        <v>243</v>
      </c>
      <c r="T2378" s="195" t="s">
        <v>1116</v>
      </c>
      <c r="U2378" s="216">
        <v>45436</v>
      </c>
      <c r="V2378" s="125"/>
      <c r="W2378" s="365"/>
      <c r="X2378" s="216"/>
      <c r="Y2378" s="216"/>
      <c r="Z2378" s="129"/>
      <c r="AA2378" s="214"/>
      <c r="AB2378" s="216"/>
      <c r="AC2378" s="173"/>
      <c r="AD2378" s="173"/>
      <c r="AI2378" s="173"/>
      <c r="AJ2378" s="216">
        <v>45436</v>
      </c>
      <c r="AK2378" s="153">
        <v>2020</v>
      </c>
      <c r="AL2378" s="317" t="s">
        <v>7682</v>
      </c>
      <c r="AQ2378" s="131"/>
      <c r="AS2378" s="152"/>
      <c r="AV2378" s="392"/>
      <c r="AW2378" s="153">
        <f t="shared" ca="1" si="44"/>
        <v>5</v>
      </c>
    </row>
    <row r="2379" spans="1:49" ht="45" customHeight="1" x14ac:dyDescent="0.2">
      <c r="A2379" s="245"/>
      <c r="B2379" s="185" t="s">
        <v>55</v>
      </c>
      <c r="C2379" s="140" t="s">
        <v>6902</v>
      </c>
      <c r="D2379" s="156" t="s">
        <v>6903</v>
      </c>
      <c r="E2379" s="253" t="s">
        <v>91</v>
      </c>
      <c r="F2379" s="157" t="s">
        <v>187</v>
      </c>
      <c r="G2379" s="156" t="s">
        <v>6904</v>
      </c>
      <c r="H2379" s="253" t="s">
        <v>65</v>
      </c>
      <c r="I2379" s="185" t="s">
        <v>6905</v>
      </c>
      <c r="J2379" s="196">
        <v>1</v>
      </c>
      <c r="K2379" s="329"/>
      <c r="L2379" s="342">
        <v>1</v>
      </c>
      <c r="M2379" s="185">
        <v>1965</v>
      </c>
      <c r="N2379" s="157">
        <v>2021</v>
      </c>
      <c r="O2379" s="231">
        <v>41733</v>
      </c>
      <c r="P2379" s="186" t="s">
        <v>6906</v>
      </c>
      <c r="Q2379" s="231">
        <v>44375</v>
      </c>
      <c r="R2379" s="157">
        <v>2020</v>
      </c>
      <c r="S2379" s="185" t="s">
        <v>243</v>
      </c>
      <c r="T2379" s="195" t="s">
        <v>1116</v>
      </c>
      <c r="V2379" s="125"/>
      <c r="W2379" s="365"/>
      <c r="X2379" s="216"/>
      <c r="Y2379" s="216"/>
      <c r="Z2379" s="129"/>
      <c r="AA2379" s="214"/>
      <c r="AB2379" s="216"/>
      <c r="AC2379" s="173"/>
      <c r="AD2379" s="173"/>
      <c r="AI2379" s="173"/>
      <c r="AJ2379" s="216">
        <v>44418</v>
      </c>
      <c r="AK2379" s="173">
        <v>2020</v>
      </c>
      <c r="AL2379" s="131"/>
      <c r="AQ2379" s="131"/>
      <c r="AS2379" s="152"/>
      <c r="AV2379" s="392"/>
      <c r="AW2379" s="153">
        <f t="shared" ca="1" si="44"/>
        <v>5</v>
      </c>
    </row>
    <row r="2380" spans="1:49" ht="45" customHeight="1" x14ac:dyDescent="0.2">
      <c r="A2380" s="245">
        <v>44930</v>
      </c>
      <c r="B2380" s="185" t="s">
        <v>55</v>
      </c>
      <c r="C2380" s="140" t="s">
        <v>6907</v>
      </c>
      <c r="D2380" s="156" t="s">
        <v>6908</v>
      </c>
      <c r="E2380" s="253" t="s">
        <v>56</v>
      </c>
      <c r="F2380" s="157" t="s">
        <v>57</v>
      </c>
      <c r="G2380" s="156" t="s">
        <v>6909</v>
      </c>
      <c r="H2380" s="253" t="s">
        <v>65</v>
      </c>
      <c r="I2380" s="185" t="s">
        <v>6910</v>
      </c>
      <c r="J2380" s="196">
        <v>1</v>
      </c>
      <c r="K2380" s="329"/>
      <c r="L2380" s="342">
        <v>1</v>
      </c>
      <c r="M2380" s="185">
        <v>1966</v>
      </c>
      <c r="N2380" s="157">
        <v>2021</v>
      </c>
      <c r="O2380" s="231">
        <v>43860</v>
      </c>
      <c r="P2380" s="186" t="s">
        <v>6911</v>
      </c>
      <c r="Q2380" s="231">
        <v>44382</v>
      </c>
      <c r="R2380" s="157">
        <v>2020</v>
      </c>
      <c r="S2380" s="185" t="s">
        <v>243</v>
      </c>
      <c r="T2380" s="195" t="s">
        <v>1116</v>
      </c>
      <c r="U2380" s="216">
        <v>44518</v>
      </c>
      <c r="V2380" s="125"/>
      <c r="W2380" s="365"/>
      <c r="X2380" s="216"/>
      <c r="Y2380" s="216"/>
      <c r="Z2380" s="129"/>
      <c r="AA2380" s="214"/>
      <c r="AB2380" s="216"/>
      <c r="AC2380" s="173"/>
      <c r="AD2380" s="173"/>
      <c r="AI2380" s="173"/>
      <c r="AJ2380" s="216">
        <v>45666</v>
      </c>
      <c r="AK2380" s="173">
        <v>2020</v>
      </c>
      <c r="AL2380" s="131"/>
      <c r="AQ2380" s="131"/>
      <c r="AS2380" s="152"/>
      <c r="AV2380" s="392"/>
      <c r="AW2380" s="153">
        <f t="shared" ca="1" si="44"/>
        <v>5</v>
      </c>
    </row>
    <row r="2381" spans="1:49" ht="45" customHeight="1" x14ac:dyDescent="0.2">
      <c r="A2381" s="245"/>
      <c r="B2381" s="185" t="s">
        <v>55</v>
      </c>
      <c r="C2381" s="140" t="s">
        <v>6912</v>
      </c>
      <c r="D2381" s="156" t="s">
        <v>6913</v>
      </c>
      <c r="E2381" s="253" t="s">
        <v>91</v>
      </c>
      <c r="F2381" s="157" t="s">
        <v>187</v>
      </c>
      <c r="G2381" s="156" t="s">
        <v>6914</v>
      </c>
      <c r="H2381" s="253" t="s">
        <v>503</v>
      </c>
      <c r="I2381" s="185" t="s">
        <v>6915</v>
      </c>
      <c r="J2381" s="196">
        <v>1</v>
      </c>
      <c r="K2381" s="329"/>
      <c r="L2381" s="342">
        <v>1</v>
      </c>
      <c r="M2381" s="185">
        <v>1967</v>
      </c>
      <c r="N2381" s="157">
        <v>2021</v>
      </c>
      <c r="O2381" s="231">
        <v>43360</v>
      </c>
      <c r="P2381" s="186" t="s">
        <v>6916</v>
      </c>
      <c r="Q2381" s="231">
        <v>44382</v>
      </c>
      <c r="R2381" s="157">
        <v>2020</v>
      </c>
      <c r="S2381" s="185" t="s">
        <v>243</v>
      </c>
      <c r="T2381" s="195"/>
      <c r="V2381" s="125"/>
      <c r="W2381" s="365"/>
      <c r="X2381" s="216"/>
      <c r="Y2381" s="216"/>
      <c r="Z2381" s="129"/>
      <c r="AA2381" s="214"/>
      <c r="AB2381" s="216"/>
      <c r="AC2381" s="173"/>
      <c r="AD2381" s="173"/>
      <c r="AI2381" s="173"/>
      <c r="AJ2381" s="216">
        <v>44400</v>
      </c>
      <c r="AK2381" s="173">
        <v>2020</v>
      </c>
      <c r="AL2381" s="131"/>
      <c r="AQ2381" s="131"/>
      <c r="AS2381" s="152"/>
      <c r="AV2381" s="392"/>
      <c r="AW2381" s="153">
        <f t="shared" ca="1" si="44"/>
        <v>5</v>
      </c>
    </row>
    <row r="2382" spans="1:49" ht="45" customHeight="1" x14ac:dyDescent="0.2">
      <c r="A2382" s="245"/>
      <c r="B2382" s="185" t="s">
        <v>55</v>
      </c>
      <c r="C2382" s="140" t="s">
        <v>6917</v>
      </c>
      <c r="D2382" s="156" t="s">
        <v>6918</v>
      </c>
      <c r="E2382" s="253" t="s">
        <v>91</v>
      </c>
      <c r="F2382" s="157" t="s">
        <v>92</v>
      </c>
      <c r="G2382" s="156" t="s">
        <v>93</v>
      </c>
      <c r="H2382" s="253" t="s">
        <v>65</v>
      </c>
      <c r="I2382" s="185" t="s">
        <v>6919</v>
      </c>
      <c r="J2382" s="196">
        <v>1</v>
      </c>
      <c r="K2382" s="329"/>
      <c r="L2382" s="342">
        <v>1</v>
      </c>
      <c r="M2382" s="185">
        <v>1968</v>
      </c>
      <c r="N2382" s="157">
        <v>2021</v>
      </c>
      <c r="O2382" s="231">
        <v>44275</v>
      </c>
      <c r="P2382" s="186" t="s">
        <v>6920</v>
      </c>
      <c r="Q2382" s="231">
        <v>44382</v>
      </c>
      <c r="R2382" s="157">
        <v>2020</v>
      </c>
      <c r="S2382" s="185" t="s">
        <v>243</v>
      </c>
      <c r="T2382" s="195"/>
      <c r="V2382" s="125"/>
      <c r="W2382" s="365"/>
      <c r="X2382" s="216"/>
      <c r="Y2382" s="216"/>
      <c r="Z2382" s="129"/>
      <c r="AA2382" s="214"/>
      <c r="AB2382" s="216"/>
      <c r="AC2382" s="173"/>
      <c r="AD2382" s="173"/>
      <c r="AI2382" s="173"/>
      <c r="AJ2382" s="216">
        <v>44378</v>
      </c>
      <c r="AK2382" s="173">
        <v>2020</v>
      </c>
      <c r="AL2382" s="131"/>
      <c r="AQ2382" s="131"/>
      <c r="AS2382" s="152"/>
      <c r="AV2382" s="392"/>
      <c r="AW2382" s="153">
        <f t="shared" ca="1" si="44"/>
        <v>5</v>
      </c>
    </row>
    <row r="2383" spans="1:49" ht="45" customHeight="1" x14ac:dyDescent="0.2">
      <c r="A2383" s="245"/>
      <c r="B2383" s="185" t="s">
        <v>55</v>
      </c>
      <c r="C2383" s="140" t="s">
        <v>6921</v>
      </c>
      <c r="D2383" s="156" t="s">
        <v>6922</v>
      </c>
      <c r="E2383" s="253" t="s">
        <v>71</v>
      </c>
      <c r="F2383" s="157" t="s">
        <v>1456</v>
      </c>
      <c r="G2383" s="156" t="s">
        <v>1457</v>
      </c>
      <c r="H2383" s="253" t="s">
        <v>96</v>
      </c>
      <c r="I2383" s="185" t="s">
        <v>6923</v>
      </c>
      <c r="J2383" s="196">
        <v>1</v>
      </c>
      <c r="K2383" s="329"/>
      <c r="L2383" s="342">
        <v>1</v>
      </c>
      <c r="M2383" s="185">
        <v>1969</v>
      </c>
      <c r="N2383" s="157">
        <v>2021</v>
      </c>
      <c r="O2383" s="231">
        <v>43336</v>
      </c>
      <c r="P2383" s="186" t="s">
        <v>6924</v>
      </c>
      <c r="Q2383" s="231">
        <v>44389</v>
      </c>
      <c r="R2383" s="157">
        <v>2020</v>
      </c>
      <c r="S2383" s="185" t="s">
        <v>243</v>
      </c>
      <c r="T2383" s="195"/>
      <c r="V2383" s="125"/>
      <c r="W2383" s="365"/>
      <c r="X2383" s="216"/>
      <c r="Y2383" s="216"/>
      <c r="Z2383" s="129"/>
      <c r="AA2383" s="214"/>
      <c r="AB2383" s="216"/>
      <c r="AC2383" s="173"/>
      <c r="AD2383" s="173"/>
      <c r="AI2383" s="173"/>
      <c r="AJ2383" s="216">
        <v>44400</v>
      </c>
      <c r="AK2383" s="173">
        <v>2020</v>
      </c>
      <c r="AL2383" s="379"/>
      <c r="AQ2383" s="131"/>
      <c r="AS2383" s="152"/>
      <c r="AV2383" s="392"/>
      <c r="AW2383" s="153">
        <f t="shared" ca="1" si="44"/>
        <v>5</v>
      </c>
    </row>
    <row r="2384" spans="1:49" ht="45" customHeight="1" x14ac:dyDescent="0.2">
      <c r="A2384" s="245"/>
      <c r="B2384" s="185" t="s">
        <v>55</v>
      </c>
      <c r="C2384" s="140" t="s">
        <v>6925</v>
      </c>
      <c r="D2384" s="156" t="s">
        <v>6926</v>
      </c>
      <c r="E2384" s="253" t="s">
        <v>56</v>
      </c>
      <c r="F2384" s="157" t="s">
        <v>559</v>
      </c>
      <c r="G2384" s="156" t="s">
        <v>560</v>
      </c>
      <c r="H2384" s="253" t="s">
        <v>503</v>
      </c>
      <c r="I2384" s="185" t="s">
        <v>6927</v>
      </c>
      <c r="J2384" s="196">
        <v>1</v>
      </c>
      <c r="K2384" s="329"/>
      <c r="L2384" s="342">
        <v>1</v>
      </c>
      <c r="M2384" s="185">
        <v>1970</v>
      </c>
      <c r="N2384" s="157">
        <v>2021</v>
      </c>
      <c r="O2384" s="231">
        <v>43320</v>
      </c>
      <c r="P2384" s="186" t="s">
        <v>6928</v>
      </c>
      <c r="Q2384" s="231">
        <v>44389</v>
      </c>
      <c r="R2384" s="157">
        <v>2020</v>
      </c>
      <c r="S2384" s="185" t="s">
        <v>243</v>
      </c>
      <c r="T2384" s="195"/>
      <c r="U2384" s="216">
        <v>44410</v>
      </c>
      <c r="V2384" s="125"/>
      <c r="W2384" s="365"/>
      <c r="X2384" s="216"/>
      <c r="Y2384" s="216"/>
      <c r="Z2384" s="129"/>
      <c r="AA2384" s="214"/>
      <c r="AB2384" s="216"/>
      <c r="AC2384" s="173"/>
      <c r="AD2384" s="173"/>
      <c r="AI2384" s="173"/>
      <c r="AJ2384" s="216">
        <v>44378</v>
      </c>
      <c r="AK2384" s="173">
        <v>2020</v>
      </c>
      <c r="AL2384" s="131"/>
      <c r="AQ2384" s="131"/>
      <c r="AS2384" s="152"/>
      <c r="AV2384" s="392"/>
      <c r="AW2384" s="153">
        <f t="shared" ca="1" si="44"/>
        <v>5</v>
      </c>
    </row>
    <row r="2385" spans="1:49" ht="45" customHeight="1" x14ac:dyDescent="0.2">
      <c r="A2385" s="245">
        <v>44739</v>
      </c>
      <c r="B2385" s="185" t="s">
        <v>55</v>
      </c>
      <c r="C2385" s="140" t="s">
        <v>6929</v>
      </c>
      <c r="D2385" s="156" t="s">
        <v>6930</v>
      </c>
      <c r="E2385" s="253" t="s">
        <v>688</v>
      </c>
      <c r="F2385" s="157" t="s">
        <v>689</v>
      </c>
      <c r="G2385" s="156" t="s">
        <v>690</v>
      </c>
      <c r="H2385" s="253" t="s">
        <v>65</v>
      </c>
      <c r="I2385" s="185" t="s">
        <v>6931</v>
      </c>
      <c r="J2385" s="196">
        <v>1</v>
      </c>
      <c r="K2385" s="329"/>
      <c r="L2385" s="342">
        <v>1</v>
      </c>
      <c r="M2385" s="185">
        <v>1971</v>
      </c>
      <c r="N2385" s="157">
        <v>2021</v>
      </c>
      <c r="O2385" s="231">
        <v>29743</v>
      </c>
      <c r="P2385" s="186" t="s">
        <v>6932</v>
      </c>
      <c r="Q2385" s="231">
        <v>44389</v>
      </c>
      <c r="R2385" s="157">
        <v>2020</v>
      </c>
      <c r="S2385" s="185" t="s">
        <v>243</v>
      </c>
      <c r="T2385" s="195" t="s">
        <v>1116</v>
      </c>
      <c r="V2385" s="125"/>
      <c r="W2385" s="365"/>
      <c r="X2385" s="216"/>
      <c r="Y2385" s="216"/>
      <c r="Z2385" s="129"/>
      <c r="AA2385" s="214"/>
      <c r="AB2385" s="216"/>
      <c r="AC2385" s="173"/>
      <c r="AD2385" s="173"/>
      <c r="AI2385" s="173"/>
      <c r="AJ2385" s="216">
        <v>44768</v>
      </c>
      <c r="AK2385" s="173">
        <v>2020</v>
      </c>
      <c r="AL2385" s="131"/>
      <c r="AQ2385" s="131"/>
      <c r="AS2385" s="152"/>
      <c r="AV2385" s="392"/>
      <c r="AW2385" s="153">
        <f t="shared" ca="1" si="44"/>
        <v>5</v>
      </c>
    </row>
    <row r="2386" spans="1:49" ht="45" customHeight="1" x14ac:dyDescent="0.2">
      <c r="A2386" s="245"/>
      <c r="B2386" s="185" t="s">
        <v>55</v>
      </c>
      <c r="C2386" s="140" t="s">
        <v>6933</v>
      </c>
      <c r="D2386" s="156" t="s">
        <v>6934</v>
      </c>
      <c r="E2386" s="253" t="s">
        <v>1055</v>
      </c>
      <c r="F2386" s="157" t="s">
        <v>2044</v>
      </c>
      <c r="G2386" s="156" t="s">
        <v>6935</v>
      </c>
      <c r="H2386" s="253" t="s">
        <v>292</v>
      </c>
      <c r="I2386" s="185" t="s">
        <v>6936</v>
      </c>
      <c r="J2386" s="196">
        <v>1</v>
      </c>
      <c r="K2386" s="329"/>
      <c r="L2386" s="342">
        <v>1</v>
      </c>
      <c r="M2386" s="185">
        <v>1972</v>
      </c>
      <c r="N2386" s="157">
        <v>2021</v>
      </c>
      <c r="O2386" s="231">
        <v>44371</v>
      </c>
      <c r="P2386" s="186" t="s">
        <v>6937</v>
      </c>
      <c r="Q2386" s="231">
        <v>44389</v>
      </c>
      <c r="R2386" s="157">
        <v>2020</v>
      </c>
      <c r="S2386" s="185" t="s">
        <v>243</v>
      </c>
      <c r="T2386" s="195" t="s">
        <v>1116</v>
      </c>
      <c r="V2386" s="125"/>
      <c r="W2386" s="365"/>
      <c r="X2386" s="216"/>
      <c r="Y2386" s="216"/>
      <c r="Z2386" s="129"/>
      <c r="AA2386" s="214"/>
      <c r="AB2386" s="216"/>
      <c r="AC2386" s="173"/>
      <c r="AD2386" s="173"/>
      <c r="AI2386" s="173"/>
      <c r="AJ2386" s="216">
        <v>44511</v>
      </c>
      <c r="AK2386" s="173">
        <v>2020</v>
      </c>
      <c r="AL2386" s="131"/>
      <c r="AQ2386" s="131"/>
      <c r="AS2386" s="152"/>
      <c r="AV2386" s="392"/>
      <c r="AW2386" s="153">
        <f t="shared" ca="1" si="44"/>
        <v>5</v>
      </c>
    </row>
    <row r="2387" spans="1:49" ht="45" customHeight="1" x14ac:dyDescent="0.2">
      <c r="A2387" s="245"/>
      <c r="B2387" s="185" t="s">
        <v>198</v>
      </c>
      <c r="C2387" s="140" t="s">
        <v>6938</v>
      </c>
      <c r="D2387" s="156" t="s">
        <v>6939</v>
      </c>
      <c r="E2387" s="253" t="s">
        <v>71</v>
      </c>
      <c r="F2387" s="157" t="s">
        <v>425</v>
      </c>
      <c r="G2387" s="156" t="s">
        <v>6616</v>
      </c>
      <c r="H2387" s="253" t="s">
        <v>96</v>
      </c>
      <c r="I2387" s="185" t="s">
        <v>6940</v>
      </c>
      <c r="J2387" s="196">
        <v>1</v>
      </c>
      <c r="K2387" s="329"/>
      <c r="L2387" s="342">
        <v>1</v>
      </c>
      <c r="M2387" s="185">
        <v>1973</v>
      </c>
      <c r="N2387" s="157">
        <v>2021</v>
      </c>
      <c r="O2387" s="231">
        <v>44230</v>
      </c>
      <c r="P2387" s="186" t="s">
        <v>6941</v>
      </c>
      <c r="Q2387" s="231">
        <v>44389</v>
      </c>
      <c r="R2387" s="157">
        <v>2020</v>
      </c>
      <c r="S2387" s="185" t="s">
        <v>288</v>
      </c>
      <c r="T2387" s="195"/>
      <c r="U2387" s="189"/>
      <c r="V2387" s="125"/>
      <c r="W2387" s="365"/>
      <c r="X2387" s="216"/>
      <c r="Y2387" s="216"/>
      <c r="Z2387" s="129"/>
      <c r="AA2387" s="214"/>
      <c r="AB2387" s="216"/>
      <c r="AC2387" s="173"/>
      <c r="AD2387" s="173"/>
      <c r="AI2387" s="173"/>
      <c r="AJ2387" s="247"/>
      <c r="AL2387" s="379"/>
      <c r="AQ2387" s="131"/>
      <c r="AS2387" s="152"/>
      <c r="AV2387" s="392"/>
      <c r="AW2387" s="153">
        <f t="shared" ca="1" si="44"/>
        <v>5</v>
      </c>
    </row>
    <row r="2388" spans="1:49" ht="45" customHeight="1" x14ac:dyDescent="0.2">
      <c r="A2388" s="245">
        <v>45159</v>
      </c>
      <c r="B2388" s="185" t="s">
        <v>55</v>
      </c>
      <c r="C2388" s="140" t="s">
        <v>6942</v>
      </c>
      <c r="D2388" s="156" t="s">
        <v>6943</v>
      </c>
      <c r="E2388" s="253" t="s">
        <v>71</v>
      </c>
      <c r="F2388" s="157" t="s">
        <v>883</v>
      </c>
      <c r="G2388" s="156" t="s">
        <v>884</v>
      </c>
      <c r="H2388" s="253" t="s">
        <v>379</v>
      </c>
      <c r="I2388" s="185" t="s">
        <v>6944</v>
      </c>
      <c r="J2388" s="196">
        <v>1</v>
      </c>
      <c r="K2388" s="329"/>
      <c r="L2388" s="342">
        <v>1</v>
      </c>
      <c r="M2388" s="185">
        <v>1974</v>
      </c>
      <c r="N2388" s="157">
        <v>2021</v>
      </c>
      <c r="O2388" s="231">
        <v>44296</v>
      </c>
      <c r="P2388" s="186" t="s">
        <v>6945</v>
      </c>
      <c r="Q2388" s="231">
        <v>44390</v>
      </c>
      <c r="R2388" s="157">
        <v>2020</v>
      </c>
      <c r="S2388" s="185" t="s">
        <v>243</v>
      </c>
      <c r="T2388" s="195" t="s">
        <v>1116</v>
      </c>
      <c r="U2388" s="216">
        <v>45464</v>
      </c>
      <c r="V2388" s="125"/>
      <c r="W2388" s="365"/>
      <c r="X2388" s="216"/>
      <c r="Y2388" s="216"/>
      <c r="Z2388" s="129"/>
      <c r="AA2388" s="214"/>
      <c r="AB2388" s="216"/>
      <c r="AC2388" s="173"/>
      <c r="AD2388" s="173"/>
      <c r="AI2388" s="173"/>
      <c r="AJ2388" s="216">
        <v>45464</v>
      </c>
      <c r="AK2388" s="173">
        <v>2020</v>
      </c>
      <c r="AL2388" s="317" t="s">
        <v>7685</v>
      </c>
      <c r="AQ2388" s="131"/>
      <c r="AS2388" s="152"/>
      <c r="AV2388" s="392"/>
      <c r="AW2388" s="153">
        <f t="shared" ca="1" si="44"/>
        <v>5</v>
      </c>
    </row>
    <row r="2389" spans="1:49" ht="45" customHeight="1" x14ac:dyDescent="0.2">
      <c r="A2389" s="245"/>
      <c r="B2389" s="185" t="s">
        <v>55</v>
      </c>
      <c r="C2389" s="140" t="s">
        <v>6946</v>
      </c>
      <c r="D2389" s="156" t="s">
        <v>6947</v>
      </c>
      <c r="E2389" s="253" t="s">
        <v>688</v>
      </c>
      <c r="F2389" s="157" t="s">
        <v>689</v>
      </c>
      <c r="G2389" s="156" t="s">
        <v>690</v>
      </c>
      <c r="H2389" s="253" t="s">
        <v>65</v>
      </c>
      <c r="I2389" s="185" t="s">
        <v>6948</v>
      </c>
      <c r="J2389" s="196">
        <v>1</v>
      </c>
      <c r="K2389" s="329"/>
      <c r="L2389" s="342">
        <v>1</v>
      </c>
      <c r="M2389" s="185">
        <v>1975</v>
      </c>
      <c r="N2389" s="157">
        <v>2021</v>
      </c>
      <c r="O2389" s="231">
        <v>38589</v>
      </c>
      <c r="P2389" s="186" t="s">
        <v>6834</v>
      </c>
      <c r="Q2389" s="231">
        <v>44393</v>
      </c>
      <c r="R2389" s="157">
        <v>2020</v>
      </c>
      <c r="S2389" s="185" t="s">
        <v>243</v>
      </c>
      <c r="T2389" s="195" t="s">
        <v>1116</v>
      </c>
      <c r="V2389" s="125"/>
      <c r="W2389" s="365"/>
      <c r="X2389" s="216"/>
      <c r="Y2389" s="216"/>
      <c r="Z2389" s="129"/>
      <c r="AA2389" s="214"/>
      <c r="AB2389" s="216"/>
      <c r="AC2389" s="173"/>
      <c r="AD2389" s="173"/>
      <c r="AI2389" s="173"/>
      <c r="AJ2389" s="216">
        <v>44538</v>
      </c>
      <c r="AK2389" s="173">
        <v>2020</v>
      </c>
      <c r="AL2389" s="131"/>
      <c r="AQ2389" s="131"/>
      <c r="AS2389" s="152"/>
      <c r="AV2389" s="392"/>
      <c r="AW2389" s="153">
        <f t="shared" ca="1" si="44"/>
        <v>5</v>
      </c>
    </row>
    <row r="2390" spans="1:49" ht="45" customHeight="1" x14ac:dyDescent="0.2">
      <c r="A2390" s="245">
        <v>44610</v>
      </c>
      <c r="B2390" s="185" t="s">
        <v>198</v>
      </c>
      <c r="C2390" s="140" t="s">
        <v>6949</v>
      </c>
      <c r="D2390" s="131" t="s">
        <v>6950</v>
      </c>
      <c r="E2390" s="253" t="s">
        <v>1055</v>
      </c>
      <c r="F2390" s="157" t="s">
        <v>2103</v>
      </c>
      <c r="G2390" s="156" t="s">
        <v>2104</v>
      </c>
      <c r="H2390" s="253" t="s">
        <v>65</v>
      </c>
      <c r="I2390" s="185" t="s">
        <v>6951</v>
      </c>
      <c r="J2390" s="196">
        <v>1</v>
      </c>
      <c r="K2390" s="329"/>
      <c r="L2390" s="342">
        <v>1</v>
      </c>
      <c r="M2390" s="185">
        <v>1976</v>
      </c>
      <c r="N2390" s="157">
        <v>2021</v>
      </c>
      <c r="O2390" s="231">
        <v>44312</v>
      </c>
      <c r="P2390" s="186" t="s">
        <v>6952</v>
      </c>
      <c r="Q2390" s="231">
        <v>44393</v>
      </c>
      <c r="R2390" s="157">
        <v>2020</v>
      </c>
      <c r="S2390" s="185" t="s">
        <v>288</v>
      </c>
      <c r="T2390" s="195"/>
      <c r="U2390" s="189"/>
      <c r="V2390" s="125"/>
      <c r="W2390" s="365"/>
      <c r="X2390" s="216"/>
      <c r="Y2390" s="216"/>
      <c r="Z2390" s="129"/>
      <c r="AA2390" s="214"/>
      <c r="AB2390" s="216"/>
      <c r="AC2390" s="173"/>
      <c r="AD2390" s="173"/>
      <c r="AI2390" s="173"/>
      <c r="AJ2390" s="247"/>
      <c r="AL2390" s="131"/>
      <c r="AQ2390" s="131"/>
      <c r="AS2390" s="152"/>
      <c r="AV2390" s="392"/>
      <c r="AW2390" s="153">
        <f t="shared" ca="1" si="44"/>
        <v>5</v>
      </c>
    </row>
    <row r="2391" spans="1:49" ht="45" customHeight="1" x14ac:dyDescent="0.2">
      <c r="A2391" s="245"/>
      <c r="B2391" s="185" t="s">
        <v>55</v>
      </c>
      <c r="C2391" s="140" t="s">
        <v>4219</v>
      </c>
      <c r="D2391" s="156" t="s">
        <v>6953</v>
      </c>
      <c r="E2391" s="253" t="s">
        <v>91</v>
      </c>
      <c r="F2391" s="157" t="s">
        <v>698</v>
      </c>
      <c r="G2391" s="156" t="s">
        <v>6954</v>
      </c>
      <c r="H2391" s="253" t="s">
        <v>65</v>
      </c>
      <c r="I2391" s="185" t="s">
        <v>6955</v>
      </c>
      <c r="J2391" s="196">
        <v>1</v>
      </c>
      <c r="K2391" s="329"/>
      <c r="L2391" s="342">
        <v>1</v>
      </c>
      <c r="M2391" s="185">
        <v>1977</v>
      </c>
      <c r="N2391" s="157">
        <v>2021</v>
      </c>
      <c r="O2391" s="231">
        <v>43906</v>
      </c>
      <c r="P2391" s="186" t="s">
        <v>6956</v>
      </c>
      <c r="Q2391" s="231">
        <v>44397</v>
      </c>
      <c r="R2391" s="157">
        <v>2020</v>
      </c>
      <c r="S2391" s="185" t="s">
        <v>243</v>
      </c>
      <c r="T2391" s="195"/>
      <c r="U2391" s="216">
        <v>44420</v>
      </c>
      <c r="V2391" s="125"/>
      <c r="W2391" s="365"/>
      <c r="X2391" s="216"/>
      <c r="Y2391" s="216"/>
      <c r="Z2391" s="129"/>
      <c r="AA2391" s="214"/>
      <c r="AB2391" s="216"/>
      <c r="AC2391" s="173"/>
      <c r="AD2391" s="173"/>
      <c r="AI2391" s="173"/>
      <c r="AJ2391" s="216">
        <v>44397</v>
      </c>
      <c r="AK2391" s="173">
        <v>2020</v>
      </c>
      <c r="AL2391" s="131"/>
      <c r="AQ2391" s="131"/>
      <c r="AS2391" s="152"/>
      <c r="AV2391" s="392"/>
      <c r="AW2391" s="153">
        <f t="shared" ca="1" si="44"/>
        <v>5</v>
      </c>
    </row>
    <row r="2392" spans="1:49" ht="45" customHeight="1" x14ac:dyDescent="0.2">
      <c r="A2392" s="245">
        <v>45314</v>
      </c>
      <c r="B2392" s="185" t="s">
        <v>198</v>
      </c>
      <c r="C2392" s="140" t="s">
        <v>6957</v>
      </c>
      <c r="D2392" s="156" t="s">
        <v>6958</v>
      </c>
      <c r="E2392" s="253" t="s">
        <v>91</v>
      </c>
      <c r="F2392" s="157" t="s">
        <v>92</v>
      </c>
      <c r="G2392" s="156" t="s">
        <v>837</v>
      </c>
      <c r="H2392" s="253" t="s">
        <v>65</v>
      </c>
      <c r="I2392" s="185" t="s">
        <v>6959</v>
      </c>
      <c r="J2392" s="196">
        <v>1</v>
      </c>
      <c r="K2392" s="329"/>
      <c r="L2392" s="342">
        <v>1</v>
      </c>
      <c r="M2392" s="185">
        <v>1978</v>
      </c>
      <c r="N2392" s="157">
        <v>2021</v>
      </c>
      <c r="O2392" s="231">
        <v>44113</v>
      </c>
      <c r="P2392" s="186" t="s">
        <v>6960</v>
      </c>
      <c r="Q2392" s="231">
        <v>44398</v>
      </c>
      <c r="R2392" s="157">
        <v>2020</v>
      </c>
      <c r="S2392" s="185" t="s">
        <v>288</v>
      </c>
      <c r="T2392" s="195"/>
      <c r="U2392" s="189"/>
      <c r="V2392" s="125"/>
      <c r="W2392" s="365"/>
      <c r="X2392" s="216"/>
      <c r="Y2392" s="216"/>
      <c r="Z2392" s="129"/>
      <c r="AA2392" s="214"/>
      <c r="AB2392" s="216"/>
      <c r="AC2392" s="173"/>
      <c r="AD2392" s="173"/>
      <c r="AI2392" s="173"/>
      <c r="AJ2392" s="247"/>
      <c r="AL2392" s="131"/>
      <c r="AQ2392" s="131"/>
      <c r="AS2392" s="152"/>
      <c r="AV2392" s="392"/>
      <c r="AW2392" s="153">
        <f t="shared" ca="1" si="44"/>
        <v>5</v>
      </c>
    </row>
    <row r="2393" spans="1:49" ht="45" customHeight="1" x14ac:dyDescent="0.2">
      <c r="A2393" s="245"/>
      <c r="B2393" s="183" t="s">
        <v>55</v>
      </c>
      <c r="C2393" s="136" t="s">
        <v>6961</v>
      </c>
      <c r="D2393" s="131" t="s">
        <v>6962</v>
      </c>
      <c r="E2393" s="175" t="s">
        <v>91</v>
      </c>
      <c r="F2393" s="153" t="s">
        <v>92</v>
      </c>
      <c r="G2393" s="131" t="s">
        <v>1049</v>
      </c>
      <c r="H2393" s="175" t="s">
        <v>6963</v>
      </c>
      <c r="I2393" s="183" t="s">
        <v>6964</v>
      </c>
      <c r="J2393" s="173">
        <v>1</v>
      </c>
      <c r="K2393" s="326"/>
      <c r="L2393" s="339">
        <v>1</v>
      </c>
      <c r="M2393" s="183">
        <v>1979</v>
      </c>
      <c r="N2393" s="153">
        <v>2021</v>
      </c>
      <c r="O2393" s="216">
        <v>37852</v>
      </c>
      <c r="P2393" s="163" t="s">
        <v>6965</v>
      </c>
      <c r="Q2393" s="216">
        <v>44414</v>
      </c>
      <c r="R2393" s="153">
        <v>2020</v>
      </c>
      <c r="S2393" s="183" t="s">
        <v>243</v>
      </c>
      <c r="T2393" s="195" t="s">
        <v>1116</v>
      </c>
      <c r="V2393" s="125"/>
      <c r="W2393" s="256"/>
      <c r="X2393" s="216"/>
      <c r="Y2393" s="216"/>
      <c r="Z2393" s="129"/>
      <c r="AA2393" s="214"/>
      <c r="AB2393" s="216"/>
      <c r="AC2393" s="173"/>
      <c r="AD2393" s="173"/>
      <c r="AI2393" s="173"/>
      <c r="AJ2393" s="216">
        <v>44432</v>
      </c>
      <c r="AK2393" s="173">
        <v>2020</v>
      </c>
      <c r="AL2393" s="131"/>
      <c r="AQ2393" s="131"/>
      <c r="AS2393" s="152"/>
      <c r="AV2393" s="392"/>
      <c r="AW2393" s="153">
        <f t="shared" ca="1" si="44"/>
        <v>5</v>
      </c>
    </row>
    <row r="2394" spans="1:49" ht="45" customHeight="1" x14ac:dyDescent="0.2">
      <c r="A2394" s="245"/>
      <c r="B2394" s="185" t="s">
        <v>198</v>
      </c>
      <c r="C2394" s="140" t="s">
        <v>6966</v>
      </c>
      <c r="D2394" s="156" t="s">
        <v>6967</v>
      </c>
      <c r="E2394" s="253" t="s">
        <v>71</v>
      </c>
      <c r="F2394" s="157" t="s">
        <v>425</v>
      </c>
      <c r="G2394" s="156" t="s">
        <v>426</v>
      </c>
      <c r="H2394" s="253" t="s">
        <v>292</v>
      </c>
      <c r="I2394" s="185" t="s">
        <v>6968</v>
      </c>
      <c r="J2394" s="196">
        <v>1</v>
      </c>
      <c r="K2394" s="329"/>
      <c r="L2394" s="342">
        <v>1</v>
      </c>
      <c r="M2394" s="185">
        <v>1980</v>
      </c>
      <c r="N2394" s="157">
        <v>2021</v>
      </c>
      <c r="O2394" s="231">
        <v>44400</v>
      </c>
      <c r="P2394" s="186" t="s">
        <v>6969</v>
      </c>
      <c r="Q2394" s="231">
        <v>44407</v>
      </c>
      <c r="R2394" s="157">
        <v>2020</v>
      </c>
      <c r="S2394" s="185" t="s">
        <v>288</v>
      </c>
      <c r="T2394" s="195"/>
      <c r="U2394" s="189"/>
      <c r="V2394" s="125"/>
      <c r="W2394" s="365"/>
      <c r="X2394" s="216"/>
      <c r="Y2394" s="216"/>
      <c r="Z2394" s="129"/>
      <c r="AA2394" s="214"/>
      <c r="AB2394" s="216"/>
      <c r="AC2394" s="173"/>
      <c r="AD2394" s="173"/>
      <c r="AI2394" s="173"/>
      <c r="AJ2394" s="247"/>
      <c r="AL2394" s="131"/>
      <c r="AQ2394" s="131"/>
      <c r="AS2394" s="152"/>
      <c r="AV2394" s="392"/>
      <c r="AW2394" s="153">
        <f t="shared" ca="1" si="44"/>
        <v>5</v>
      </c>
    </row>
    <row r="2395" spans="1:49" ht="45" customHeight="1" x14ac:dyDescent="0.2">
      <c r="A2395" s="245"/>
      <c r="B2395" s="185" t="s">
        <v>198</v>
      </c>
      <c r="C2395" s="140" t="s">
        <v>6970</v>
      </c>
      <c r="D2395" s="166" t="s">
        <v>6971</v>
      </c>
      <c r="E2395" s="253" t="s">
        <v>91</v>
      </c>
      <c r="F2395" s="157" t="s">
        <v>92</v>
      </c>
      <c r="G2395" s="156" t="s">
        <v>93</v>
      </c>
      <c r="H2395" s="253" t="s">
        <v>96</v>
      </c>
      <c r="I2395" s="185" t="s">
        <v>6972</v>
      </c>
      <c r="J2395" s="196">
        <v>1</v>
      </c>
      <c r="K2395" s="329"/>
      <c r="L2395" s="342">
        <v>1</v>
      </c>
      <c r="M2395" s="185">
        <v>1981</v>
      </c>
      <c r="N2395" s="157">
        <v>2021</v>
      </c>
      <c r="O2395" s="231">
        <v>44528</v>
      </c>
      <c r="P2395" s="186" t="s">
        <v>6887</v>
      </c>
      <c r="Q2395" s="231">
        <v>44431</v>
      </c>
      <c r="R2395" s="157">
        <v>2020</v>
      </c>
      <c r="S2395" s="185" t="s">
        <v>288</v>
      </c>
      <c r="T2395" s="195"/>
      <c r="U2395" s="189"/>
      <c r="V2395" s="125"/>
      <c r="W2395" s="256"/>
      <c r="X2395" s="216"/>
      <c r="Y2395" s="216"/>
      <c r="Z2395" s="129"/>
      <c r="AA2395" s="214"/>
      <c r="AB2395" s="216"/>
      <c r="AC2395" s="173"/>
      <c r="AD2395" s="173"/>
      <c r="AI2395" s="173"/>
      <c r="AJ2395" s="247"/>
      <c r="AL2395" s="379"/>
      <c r="AQ2395" s="131"/>
      <c r="AS2395" s="152"/>
      <c r="AV2395" s="392"/>
      <c r="AW2395" s="153">
        <f t="shared" ca="1" si="44"/>
        <v>5</v>
      </c>
    </row>
    <row r="2396" spans="1:49" ht="45" customHeight="1" x14ac:dyDescent="0.2">
      <c r="A2396" s="245"/>
      <c r="B2396" s="183" t="s">
        <v>55</v>
      </c>
      <c r="C2396" s="136" t="s">
        <v>4145</v>
      </c>
      <c r="D2396" s="131" t="s">
        <v>6973</v>
      </c>
      <c r="E2396" s="175" t="s">
        <v>56</v>
      </c>
      <c r="F2396" s="153" t="s">
        <v>559</v>
      </c>
      <c r="G2396" s="131" t="s">
        <v>6974</v>
      </c>
      <c r="H2396" s="175" t="s">
        <v>6963</v>
      </c>
      <c r="I2396" s="183" t="s">
        <v>6975</v>
      </c>
      <c r="J2396" s="173">
        <v>1</v>
      </c>
      <c r="K2396" s="326"/>
      <c r="L2396" s="339">
        <v>1</v>
      </c>
      <c r="M2396" s="183">
        <v>1982</v>
      </c>
      <c r="N2396" s="153">
        <v>2021</v>
      </c>
      <c r="O2396" s="216">
        <v>44426</v>
      </c>
      <c r="P2396" s="163" t="s">
        <v>6976</v>
      </c>
      <c r="Q2396" s="216">
        <v>44414</v>
      </c>
      <c r="R2396" s="153">
        <v>2020</v>
      </c>
      <c r="S2396" s="183" t="s">
        <v>243</v>
      </c>
      <c r="T2396" s="195"/>
      <c r="V2396" s="125"/>
      <c r="W2396" s="256"/>
      <c r="X2396" s="216"/>
      <c r="Y2396" s="216"/>
      <c r="Z2396" s="129"/>
      <c r="AA2396" s="214"/>
      <c r="AB2396" s="216"/>
      <c r="AC2396" s="173"/>
      <c r="AD2396" s="173"/>
      <c r="AI2396" s="173"/>
      <c r="AJ2396" s="216">
        <v>44427</v>
      </c>
      <c r="AK2396" s="173">
        <v>2020</v>
      </c>
      <c r="AL2396" s="131"/>
      <c r="AQ2396" s="131"/>
      <c r="AS2396" s="152"/>
      <c r="AV2396" s="392"/>
      <c r="AW2396" s="153">
        <f t="shared" ca="1" si="44"/>
        <v>5</v>
      </c>
    </row>
    <row r="2397" spans="1:49" ht="45" customHeight="1" x14ac:dyDescent="0.2">
      <c r="A2397" s="245"/>
      <c r="B2397" s="183" t="s">
        <v>55</v>
      </c>
      <c r="C2397" s="136" t="s">
        <v>6977</v>
      </c>
      <c r="D2397" s="131" t="s">
        <v>6978</v>
      </c>
      <c r="E2397" s="175" t="s">
        <v>71</v>
      </c>
      <c r="F2397" s="153" t="s">
        <v>425</v>
      </c>
      <c r="G2397" s="131" t="s">
        <v>426</v>
      </c>
      <c r="H2397" s="175" t="s">
        <v>65</v>
      </c>
      <c r="I2397" s="183" t="s">
        <v>6979</v>
      </c>
      <c r="J2397" s="173">
        <v>1</v>
      </c>
      <c r="K2397" s="326"/>
      <c r="L2397" s="339">
        <v>1</v>
      </c>
      <c r="M2397" s="183">
        <v>1983</v>
      </c>
      <c r="N2397" s="153">
        <v>2021</v>
      </c>
      <c r="O2397" s="216">
        <v>44428</v>
      </c>
      <c r="P2397" s="163" t="s">
        <v>6980</v>
      </c>
      <c r="Q2397" s="216">
        <v>44431</v>
      </c>
      <c r="R2397" s="153">
        <v>2020</v>
      </c>
      <c r="S2397" s="183" t="s">
        <v>243</v>
      </c>
      <c r="T2397" s="195"/>
      <c r="V2397" s="125"/>
      <c r="W2397" s="256"/>
      <c r="X2397" s="216"/>
      <c r="Y2397" s="216"/>
      <c r="Z2397" s="129"/>
      <c r="AA2397" s="214"/>
      <c r="AB2397" s="216"/>
      <c r="AC2397" s="173"/>
      <c r="AD2397" s="173"/>
      <c r="AI2397" s="173"/>
      <c r="AJ2397" s="216">
        <v>44820</v>
      </c>
      <c r="AK2397" s="173">
        <v>2020</v>
      </c>
      <c r="AL2397" s="131"/>
      <c r="AQ2397" s="131"/>
      <c r="AS2397" s="152"/>
      <c r="AV2397" s="392"/>
      <c r="AW2397" s="153">
        <f t="shared" ca="1" si="44"/>
        <v>5</v>
      </c>
    </row>
    <row r="2398" spans="1:49" ht="45" customHeight="1" x14ac:dyDescent="0.2">
      <c r="A2398" s="245"/>
      <c r="B2398" s="183" t="s">
        <v>198</v>
      </c>
      <c r="C2398" s="136" t="s">
        <v>6981</v>
      </c>
      <c r="D2398" s="131" t="s">
        <v>6982</v>
      </c>
      <c r="E2398" s="175" t="s">
        <v>91</v>
      </c>
      <c r="F2398" s="153" t="s">
        <v>698</v>
      </c>
      <c r="G2398" s="131" t="s">
        <v>699</v>
      </c>
      <c r="H2398" s="175" t="s">
        <v>76</v>
      </c>
      <c r="I2398" s="183" t="s">
        <v>6983</v>
      </c>
      <c r="J2398" s="173">
        <v>1</v>
      </c>
      <c r="K2398" s="326"/>
      <c r="L2398" s="339">
        <v>1</v>
      </c>
      <c r="M2398" s="183">
        <v>1984</v>
      </c>
      <c r="N2398" s="153">
        <v>2021</v>
      </c>
      <c r="O2398" s="216">
        <v>44417</v>
      </c>
      <c r="P2398" s="163" t="s">
        <v>6984</v>
      </c>
      <c r="Q2398" s="216">
        <v>44431</v>
      </c>
      <c r="R2398" s="153">
        <v>2020</v>
      </c>
      <c r="S2398" s="183" t="s">
        <v>288</v>
      </c>
      <c r="T2398" s="195"/>
      <c r="U2398" s="189"/>
      <c r="V2398" s="125"/>
      <c r="W2398" s="256"/>
      <c r="X2398" s="216"/>
      <c r="Y2398" s="216"/>
      <c r="Z2398" s="129"/>
      <c r="AA2398" s="214"/>
      <c r="AB2398" s="216"/>
      <c r="AC2398" s="173"/>
      <c r="AD2398" s="173"/>
      <c r="AI2398" s="173"/>
      <c r="AJ2398" s="247"/>
      <c r="AL2398" s="131"/>
      <c r="AQ2398" s="131"/>
      <c r="AS2398" s="152"/>
      <c r="AV2398" s="392"/>
      <c r="AW2398" s="153">
        <f t="shared" ca="1" si="44"/>
        <v>5</v>
      </c>
    </row>
    <row r="2399" spans="1:49" ht="45" customHeight="1" x14ac:dyDescent="0.2">
      <c r="A2399" s="245"/>
      <c r="B2399" s="183" t="s">
        <v>55</v>
      </c>
      <c r="C2399" s="136" t="s">
        <v>6985</v>
      </c>
      <c r="D2399" s="131" t="s">
        <v>6986</v>
      </c>
      <c r="E2399" s="175" t="s">
        <v>71</v>
      </c>
      <c r="F2399" s="153" t="s">
        <v>883</v>
      </c>
      <c r="G2399" s="131" t="s">
        <v>6987</v>
      </c>
      <c r="H2399" s="175" t="s">
        <v>6963</v>
      </c>
      <c r="I2399" s="183" t="s">
        <v>6988</v>
      </c>
      <c r="J2399" s="173">
        <v>1</v>
      </c>
      <c r="K2399" s="326"/>
      <c r="L2399" s="339">
        <v>1</v>
      </c>
      <c r="M2399" s="183">
        <v>1985</v>
      </c>
      <c r="N2399" s="153">
        <v>2021</v>
      </c>
      <c r="O2399" s="216">
        <v>44406</v>
      </c>
      <c r="P2399" s="163" t="s">
        <v>6989</v>
      </c>
      <c r="Q2399" s="216">
        <v>44445</v>
      </c>
      <c r="R2399" s="153">
        <v>2020</v>
      </c>
      <c r="S2399" s="183" t="s">
        <v>243</v>
      </c>
      <c r="T2399" s="195"/>
      <c r="V2399" s="125"/>
      <c r="W2399" s="256"/>
      <c r="X2399" s="216"/>
      <c r="Y2399" s="216"/>
      <c r="Z2399" s="129"/>
      <c r="AA2399" s="214"/>
      <c r="AB2399" s="216"/>
      <c r="AC2399" s="173"/>
      <c r="AD2399" s="173"/>
      <c r="AI2399" s="173"/>
      <c r="AJ2399" s="216">
        <v>44453</v>
      </c>
      <c r="AK2399" s="173">
        <v>2020</v>
      </c>
      <c r="AL2399" s="131"/>
      <c r="AQ2399" s="131"/>
      <c r="AS2399" s="152"/>
      <c r="AV2399" s="392"/>
      <c r="AW2399" s="153">
        <f t="shared" ca="1" si="44"/>
        <v>5</v>
      </c>
    </row>
    <row r="2400" spans="1:49" ht="45" customHeight="1" x14ac:dyDescent="0.2">
      <c r="A2400" s="245">
        <v>44546</v>
      </c>
      <c r="B2400" s="183" t="s">
        <v>55</v>
      </c>
      <c r="C2400" s="136" t="s">
        <v>6990</v>
      </c>
      <c r="D2400" s="131" t="s">
        <v>6991</v>
      </c>
      <c r="E2400" s="175" t="s">
        <v>71</v>
      </c>
      <c r="F2400" s="153" t="s">
        <v>91</v>
      </c>
      <c r="G2400" s="131" t="s">
        <v>6992</v>
      </c>
      <c r="H2400" s="175" t="s">
        <v>961</v>
      </c>
      <c r="I2400" s="183" t="s">
        <v>6993</v>
      </c>
      <c r="J2400" s="173">
        <v>1</v>
      </c>
      <c r="K2400" s="326"/>
      <c r="L2400" s="339">
        <v>1</v>
      </c>
      <c r="M2400" s="183">
        <v>1986</v>
      </c>
      <c r="N2400" s="153">
        <v>2021</v>
      </c>
      <c r="O2400" s="216">
        <v>44439</v>
      </c>
      <c r="P2400" s="163" t="s">
        <v>6994</v>
      </c>
      <c r="Q2400" s="216">
        <v>44452</v>
      </c>
      <c r="R2400" s="153">
        <v>2020</v>
      </c>
      <c r="S2400" s="183" t="s">
        <v>243</v>
      </c>
      <c r="T2400" s="195" t="s">
        <v>1116</v>
      </c>
      <c r="V2400" s="125"/>
      <c r="W2400" s="256"/>
      <c r="X2400" s="216"/>
      <c r="Y2400" s="216"/>
      <c r="Z2400" s="129"/>
      <c r="AA2400" s="214"/>
      <c r="AB2400" s="216"/>
      <c r="AC2400" s="173"/>
      <c r="AD2400" s="173"/>
      <c r="AI2400" s="173"/>
      <c r="AJ2400" s="216">
        <v>44847</v>
      </c>
      <c r="AK2400" s="173">
        <v>2020</v>
      </c>
      <c r="AL2400" s="131"/>
      <c r="AQ2400" s="131"/>
      <c r="AS2400" s="152"/>
      <c r="AV2400" s="392"/>
      <c r="AW2400" s="153">
        <f t="shared" ca="1" si="44"/>
        <v>5</v>
      </c>
    </row>
    <row r="2401" spans="1:49" ht="45" customHeight="1" x14ac:dyDescent="0.2">
      <c r="A2401" s="245"/>
      <c r="B2401" s="183" t="s">
        <v>55</v>
      </c>
      <c r="C2401" s="136" t="s">
        <v>6995</v>
      </c>
      <c r="D2401" s="170" t="s">
        <v>6996</v>
      </c>
      <c r="E2401" s="175" t="s">
        <v>91</v>
      </c>
      <c r="F2401" s="153" t="s">
        <v>92</v>
      </c>
      <c r="G2401" s="131" t="s">
        <v>4002</v>
      </c>
      <c r="H2401" s="175" t="s">
        <v>65</v>
      </c>
      <c r="I2401" s="183" t="s">
        <v>6997</v>
      </c>
      <c r="J2401" s="173">
        <v>1</v>
      </c>
      <c r="K2401" s="326"/>
      <c r="L2401" s="339">
        <v>1</v>
      </c>
      <c r="M2401" s="183">
        <v>1987</v>
      </c>
      <c r="N2401" s="153">
        <v>2021</v>
      </c>
      <c r="O2401" s="216">
        <v>44473</v>
      </c>
      <c r="P2401" s="163" t="s">
        <v>6998</v>
      </c>
      <c r="Q2401" s="216">
        <v>44475</v>
      </c>
      <c r="R2401" s="153">
        <v>2020</v>
      </c>
      <c r="S2401" s="183" t="s">
        <v>243</v>
      </c>
      <c r="T2401" s="195" t="s">
        <v>1116</v>
      </c>
      <c r="V2401" s="125"/>
      <c r="W2401" s="256"/>
      <c r="X2401" s="216"/>
      <c r="Y2401" s="216"/>
      <c r="Z2401" s="129"/>
      <c r="AA2401" s="214"/>
      <c r="AB2401" s="216"/>
      <c r="AC2401" s="173"/>
      <c r="AD2401" s="173"/>
      <c r="AI2401" s="173"/>
      <c r="AJ2401" s="216">
        <v>44655</v>
      </c>
      <c r="AK2401" s="173">
        <v>2020</v>
      </c>
      <c r="AL2401" s="131"/>
      <c r="AQ2401" s="131"/>
      <c r="AS2401" s="152"/>
      <c r="AV2401" s="392"/>
      <c r="AW2401" s="153">
        <f t="shared" ca="1" si="44"/>
        <v>5</v>
      </c>
    </row>
    <row r="2402" spans="1:49" ht="45" customHeight="1" x14ac:dyDescent="0.2">
      <c r="A2402" s="245"/>
      <c r="B2402" s="183" t="s">
        <v>198</v>
      </c>
      <c r="C2402" s="136" t="s">
        <v>6999</v>
      </c>
      <c r="D2402" s="170" t="s">
        <v>7000</v>
      </c>
      <c r="E2402" s="175" t="s">
        <v>71</v>
      </c>
      <c r="F2402" s="153" t="s">
        <v>180</v>
      </c>
      <c r="G2402" s="131" t="s">
        <v>181</v>
      </c>
      <c r="H2402" s="175" t="s">
        <v>6963</v>
      </c>
      <c r="I2402" s="185" t="s">
        <v>7001</v>
      </c>
      <c r="J2402" s="173">
        <v>1</v>
      </c>
      <c r="K2402" s="326"/>
      <c r="L2402" s="339">
        <v>1</v>
      </c>
      <c r="M2402" s="183">
        <v>1988</v>
      </c>
      <c r="N2402" s="153">
        <v>2021</v>
      </c>
      <c r="O2402" s="216">
        <v>44462</v>
      </c>
      <c r="P2402" s="163" t="s">
        <v>7002</v>
      </c>
      <c r="Q2402" s="216">
        <v>44475</v>
      </c>
      <c r="R2402" s="153">
        <v>2020</v>
      </c>
      <c r="S2402" s="183" t="s">
        <v>288</v>
      </c>
      <c r="T2402" s="195"/>
      <c r="U2402" s="189"/>
      <c r="V2402" s="125"/>
      <c r="W2402" s="256"/>
      <c r="X2402" s="216"/>
      <c r="Y2402" s="216"/>
      <c r="Z2402" s="129"/>
      <c r="AA2402" s="214"/>
      <c r="AB2402" s="216"/>
      <c r="AC2402" s="173"/>
      <c r="AD2402" s="173"/>
      <c r="AI2402" s="173"/>
      <c r="AJ2402" s="247"/>
      <c r="AL2402" s="131"/>
      <c r="AQ2402" s="131"/>
      <c r="AS2402" s="152"/>
      <c r="AV2402" s="392"/>
      <c r="AW2402" s="153">
        <f t="shared" ca="1" si="44"/>
        <v>5</v>
      </c>
    </row>
    <row r="2403" spans="1:49" ht="45" customHeight="1" x14ac:dyDescent="0.2">
      <c r="A2403" s="245"/>
      <c r="B2403" s="183" t="s">
        <v>55</v>
      </c>
      <c r="C2403" s="136" t="s">
        <v>6694</v>
      </c>
      <c r="D2403" s="170" t="s">
        <v>7003</v>
      </c>
      <c r="E2403" s="175" t="s">
        <v>91</v>
      </c>
      <c r="F2403" s="153" t="s">
        <v>92</v>
      </c>
      <c r="G2403" s="131" t="s">
        <v>93</v>
      </c>
      <c r="H2403" s="175" t="s">
        <v>6963</v>
      </c>
      <c r="I2403" s="185" t="s">
        <v>7004</v>
      </c>
      <c r="J2403" s="173">
        <v>1</v>
      </c>
      <c r="K2403" s="326"/>
      <c r="L2403" s="339">
        <v>1</v>
      </c>
      <c r="M2403" s="183">
        <v>1989</v>
      </c>
      <c r="N2403" s="153">
        <v>2021</v>
      </c>
      <c r="O2403" s="216">
        <v>43000</v>
      </c>
      <c r="P2403" s="163" t="s">
        <v>7005</v>
      </c>
      <c r="Q2403" s="216">
        <v>44475</v>
      </c>
      <c r="R2403" s="153">
        <v>2020</v>
      </c>
      <c r="S2403" s="183" t="s">
        <v>243</v>
      </c>
      <c r="T2403" s="195" t="s">
        <v>1116</v>
      </c>
      <c r="V2403" s="125"/>
      <c r="W2403" s="256"/>
      <c r="X2403" s="216"/>
      <c r="Y2403" s="216"/>
      <c r="Z2403" s="129"/>
      <c r="AA2403" s="214"/>
      <c r="AB2403" s="216"/>
      <c r="AC2403" s="173"/>
      <c r="AD2403" s="173"/>
      <c r="AI2403" s="173"/>
      <c r="AJ2403" s="216">
        <v>44487</v>
      </c>
      <c r="AK2403" s="173">
        <v>2020</v>
      </c>
      <c r="AL2403" s="131"/>
      <c r="AQ2403" s="131"/>
      <c r="AS2403" s="152"/>
      <c r="AV2403" s="392"/>
      <c r="AW2403" s="153">
        <f t="shared" ca="1" si="44"/>
        <v>5</v>
      </c>
    </row>
    <row r="2404" spans="1:49" ht="45" customHeight="1" x14ac:dyDescent="0.2">
      <c r="A2404" s="245"/>
      <c r="B2404" s="183" t="s">
        <v>55</v>
      </c>
      <c r="C2404" s="136" t="s">
        <v>7006</v>
      </c>
      <c r="D2404" s="170" t="s">
        <v>7007</v>
      </c>
      <c r="E2404" s="175" t="s">
        <v>71</v>
      </c>
      <c r="F2404" s="153" t="s">
        <v>883</v>
      </c>
      <c r="G2404" s="131" t="s">
        <v>6987</v>
      </c>
      <c r="H2404" s="175" t="s">
        <v>503</v>
      </c>
      <c r="I2404" s="185" t="s">
        <v>7008</v>
      </c>
      <c r="J2404" s="173">
        <v>1</v>
      </c>
      <c r="K2404" s="326"/>
      <c r="L2404" s="339">
        <v>1</v>
      </c>
      <c r="M2404" s="183">
        <v>1990</v>
      </c>
      <c r="N2404" s="153">
        <v>2021</v>
      </c>
      <c r="O2404" s="216">
        <v>44388</v>
      </c>
      <c r="P2404" s="163" t="s">
        <v>6989</v>
      </c>
      <c r="Q2404" s="216">
        <v>44494</v>
      </c>
      <c r="R2404" s="153">
        <v>2020</v>
      </c>
      <c r="S2404" s="183" t="s">
        <v>243</v>
      </c>
      <c r="T2404" s="195" t="s">
        <v>1116</v>
      </c>
      <c r="V2404" s="125"/>
      <c r="W2404" s="256"/>
      <c r="X2404" s="216"/>
      <c r="Y2404" s="216"/>
      <c r="Z2404" s="129"/>
      <c r="AA2404" s="214"/>
      <c r="AB2404" s="216"/>
      <c r="AC2404" s="173"/>
      <c r="AD2404" s="173"/>
      <c r="AI2404" s="173"/>
      <c r="AJ2404" s="216">
        <v>44503</v>
      </c>
      <c r="AK2404" s="173">
        <v>2020</v>
      </c>
      <c r="AL2404" s="131"/>
      <c r="AQ2404" s="131"/>
      <c r="AS2404" s="152"/>
      <c r="AV2404" s="392"/>
      <c r="AW2404" s="153">
        <f t="shared" ca="1" si="44"/>
        <v>5</v>
      </c>
    </row>
    <row r="2405" spans="1:49" ht="45" customHeight="1" x14ac:dyDescent="0.2">
      <c r="A2405" s="245">
        <v>45376</v>
      </c>
      <c r="B2405" s="183" t="s">
        <v>55</v>
      </c>
      <c r="C2405" s="136" t="s">
        <v>7009</v>
      </c>
      <c r="D2405" s="170" t="s">
        <v>7010</v>
      </c>
      <c r="E2405" s="175" t="s">
        <v>91</v>
      </c>
      <c r="F2405" s="153" t="s">
        <v>92</v>
      </c>
      <c r="G2405" s="131" t="s">
        <v>3025</v>
      </c>
      <c r="H2405" s="175" t="s">
        <v>96</v>
      </c>
      <c r="I2405" s="185" t="s">
        <v>7011</v>
      </c>
      <c r="J2405" s="173">
        <v>1</v>
      </c>
      <c r="K2405" s="326"/>
      <c r="L2405" s="339">
        <v>1</v>
      </c>
      <c r="M2405" s="183">
        <v>1991</v>
      </c>
      <c r="N2405" s="153">
        <v>2021</v>
      </c>
      <c r="O2405" s="216">
        <v>44484</v>
      </c>
      <c r="P2405" s="163" t="s">
        <v>7012</v>
      </c>
      <c r="Q2405" s="216">
        <v>44484</v>
      </c>
      <c r="R2405" s="153">
        <v>2020</v>
      </c>
      <c r="S2405" s="183" t="s">
        <v>243</v>
      </c>
      <c r="T2405" s="195" t="s">
        <v>1116</v>
      </c>
      <c r="U2405" s="189"/>
      <c r="V2405" s="125"/>
      <c r="W2405" s="256"/>
      <c r="X2405" s="216"/>
      <c r="Y2405" s="216"/>
      <c r="Z2405" s="129"/>
      <c r="AA2405" s="214"/>
      <c r="AB2405" s="216"/>
      <c r="AC2405" s="173"/>
      <c r="AD2405" s="173"/>
      <c r="AI2405" s="173"/>
      <c r="AJ2405" s="216">
        <v>45770</v>
      </c>
      <c r="AK2405" s="173">
        <v>2020</v>
      </c>
      <c r="AL2405" s="317" t="s">
        <v>7681</v>
      </c>
      <c r="AQ2405" s="131"/>
      <c r="AS2405" s="152"/>
      <c r="AV2405" s="392"/>
      <c r="AW2405" s="153">
        <f t="shared" ca="1" si="44"/>
        <v>5</v>
      </c>
    </row>
    <row r="2406" spans="1:49" ht="45" customHeight="1" x14ac:dyDescent="0.2">
      <c r="A2406" s="245"/>
      <c r="B2406" s="183" t="s">
        <v>55</v>
      </c>
      <c r="C2406" s="136" t="s">
        <v>7013</v>
      </c>
      <c r="D2406" s="170" t="s">
        <v>7014</v>
      </c>
      <c r="E2406" s="175" t="s">
        <v>56</v>
      </c>
      <c r="F2406" s="153" t="s">
        <v>148</v>
      </c>
      <c r="G2406" s="131" t="s">
        <v>7015</v>
      </c>
      <c r="H2406" s="175" t="s">
        <v>65</v>
      </c>
      <c r="I2406" s="185" t="s">
        <v>7016</v>
      </c>
      <c r="J2406" s="173">
        <v>1</v>
      </c>
      <c r="K2406" s="326"/>
      <c r="L2406" s="339">
        <v>1</v>
      </c>
      <c r="M2406" s="183">
        <v>1992</v>
      </c>
      <c r="N2406" s="153">
        <v>2021</v>
      </c>
      <c r="O2406" s="216">
        <v>39902</v>
      </c>
      <c r="P2406" s="163" t="s">
        <v>7017</v>
      </c>
      <c r="Q2406" s="216">
        <v>44496</v>
      </c>
      <c r="R2406" s="153">
        <v>2020</v>
      </c>
      <c r="S2406" s="183" t="s">
        <v>243</v>
      </c>
      <c r="T2406" s="195" t="s">
        <v>1116</v>
      </c>
      <c r="V2406" s="125"/>
      <c r="W2406" s="256"/>
      <c r="X2406" s="216"/>
      <c r="Y2406" s="216"/>
      <c r="Z2406" s="129"/>
      <c r="AA2406" s="214"/>
      <c r="AB2406" s="216"/>
      <c r="AC2406" s="173"/>
      <c r="AD2406" s="173"/>
      <c r="AI2406" s="173"/>
      <c r="AJ2406" s="216">
        <v>44511</v>
      </c>
      <c r="AK2406" s="173">
        <v>2020</v>
      </c>
      <c r="AL2406" s="131"/>
      <c r="AQ2406" s="131"/>
      <c r="AS2406" s="152"/>
      <c r="AV2406" s="392"/>
      <c r="AW2406" s="153">
        <f t="shared" ca="1" si="44"/>
        <v>5</v>
      </c>
    </row>
    <row r="2407" spans="1:49" ht="45" customHeight="1" x14ac:dyDescent="0.2">
      <c r="A2407" s="245"/>
      <c r="B2407" s="183" t="s">
        <v>55</v>
      </c>
      <c r="C2407" s="136" t="s">
        <v>7018</v>
      </c>
      <c r="D2407" s="170" t="s">
        <v>7019</v>
      </c>
      <c r="E2407" s="175" t="s">
        <v>71</v>
      </c>
      <c r="F2407" s="153" t="s">
        <v>180</v>
      </c>
      <c r="G2407" s="131" t="s">
        <v>7020</v>
      </c>
      <c r="H2407" s="175" t="s">
        <v>65</v>
      </c>
      <c r="I2407" s="185" t="s">
        <v>7021</v>
      </c>
      <c r="J2407" s="173">
        <v>1</v>
      </c>
      <c r="K2407" s="326"/>
      <c r="L2407" s="339">
        <v>1</v>
      </c>
      <c r="M2407" s="183">
        <v>1993</v>
      </c>
      <c r="N2407" s="153">
        <v>2021</v>
      </c>
      <c r="O2407" s="216">
        <v>44250</v>
      </c>
      <c r="P2407" s="163" t="s">
        <v>7022</v>
      </c>
      <c r="Q2407" s="216">
        <v>44250</v>
      </c>
      <c r="R2407" s="153">
        <v>2020</v>
      </c>
      <c r="S2407" s="183" t="s">
        <v>243</v>
      </c>
      <c r="T2407" s="195" t="s">
        <v>1116</v>
      </c>
      <c r="V2407" s="125"/>
      <c r="W2407" s="256"/>
      <c r="X2407" s="216"/>
      <c r="Y2407" s="216"/>
      <c r="Z2407" s="129"/>
      <c r="AA2407" s="214"/>
      <c r="AB2407" s="216"/>
      <c r="AC2407" s="173"/>
      <c r="AD2407" s="173"/>
      <c r="AI2407" s="173"/>
      <c r="AJ2407" s="216">
        <v>44521</v>
      </c>
      <c r="AK2407" s="173">
        <v>2020</v>
      </c>
      <c r="AL2407" s="131"/>
      <c r="AQ2407" s="131"/>
      <c r="AS2407" s="152"/>
      <c r="AV2407" s="392"/>
      <c r="AW2407" s="153">
        <f t="shared" ca="1" si="44"/>
        <v>5</v>
      </c>
    </row>
    <row r="2408" spans="1:49" ht="45" customHeight="1" x14ac:dyDescent="0.2">
      <c r="A2408" s="245"/>
      <c r="B2408" s="183" t="s">
        <v>55</v>
      </c>
      <c r="C2408" s="136" t="s">
        <v>7023</v>
      </c>
      <c r="D2408" s="170" t="s">
        <v>7024</v>
      </c>
      <c r="E2408" s="175" t="s">
        <v>71</v>
      </c>
      <c r="F2408" s="153" t="s">
        <v>180</v>
      </c>
      <c r="G2408" s="131" t="s">
        <v>7025</v>
      </c>
      <c r="H2408" s="175" t="s">
        <v>487</v>
      </c>
      <c r="I2408" s="185" t="s">
        <v>7026</v>
      </c>
      <c r="J2408" s="173">
        <v>2</v>
      </c>
      <c r="K2408" s="326"/>
      <c r="L2408" s="339">
        <v>1</v>
      </c>
      <c r="M2408" s="183">
        <v>1994</v>
      </c>
      <c r="N2408" s="153">
        <v>2021</v>
      </c>
      <c r="O2408" s="216">
        <v>40532</v>
      </c>
      <c r="P2408" s="163" t="s">
        <v>7027</v>
      </c>
      <c r="Q2408" s="216">
        <v>44512</v>
      </c>
      <c r="R2408" s="153">
        <v>2020</v>
      </c>
      <c r="S2408" s="183" t="s">
        <v>243</v>
      </c>
      <c r="T2408" s="195" t="s">
        <v>1116</v>
      </c>
      <c r="V2408" s="125"/>
      <c r="W2408" s="256"/>
      <c r="X2408" s="216"/>
      <c r="Y2408" s="216"/>
      <c r="Z2408" s="129"/>
      <c r="AA2408" s="214"/>
      <c r="AB2408" s="216"/>
      <c r="AC2408" s="173"/>
      <c r="AD2408" s="173"/>
      <c r="AI2408" s="173"/>
      <c r="AJ2408" s="216">
        <v>44531</v>
      </c>
      <c r="AK2408" s="173">
        <v>2020</v>
      </c>
      <c r="AL2408" s="131"/>
      <c r="AQ2408" s="131"/>
      <c r="AS2408" s="152"/>
      <c r="AV2408" s="392"/>
      <c r="AW2408" s="153">
        <f t="shared" ca="1" si="44"/>
        <v>5</v>
      </c>
    </row>
    <row r="2409" spans="1:49" ht="45" customHeight="1" x14ac:dyDescent="0.2">
      <c r="A2409" s="245">
        <v>45415</v>
      </c>
      <c r="B2409" s="183" t="s">
        <v>55</v>
      </c>
      <c r="C2409" s="136" t="s">
        <v>7028</v>
      </c>
      <c r="D2409" s="170" t="s">
        <v>7029</v>
      </c>
      <c r="E2409" s="175" t="s">
        <v>56</v>
      </c>
      <c r="F2409" s="153" t="s">
        <v>148</v>
      </c>
      <c r="G2409" s="131" t="s">
        <v>217</v>
      </c>
      <c r="H2409" s="175" t="s">
        <v>487</v>
      </c>
      <c r="I2409" s="185" t="s">
        <v>7030</v>
      </c>
      <c r="J2409" s="173">
        <v>1</v>
      </c>
      <c r="K2409" s="326"/>
      <c r="L2409" s="339">
        <v>1</v>
      </c>
      <c r="M2409" s="183">
        <v>1995</v>
      </c>
      <c r="N2409" s="153">
        <v>2021</v>
      </c>
      <c r="O2409" s="216">
        <v>44505</v>
      </c>
      <c r="P2409" s="195" t="s">
        <v>7031</v>
      </c>
      <c r="Q2409" s="216">
        <v>44516</v>
      </c>
      <c r="R2409" s="153">
        <v>2020</v>
      </c>
      <c r="S2409" s="183" t="s">
        <v>243</v>
      </c>
      <c r="T2409" s="195" t="s">
        <v>1116</v>
      </c>
      <c r="U2409" s="216">
        <v>45462</v>
      </c>
      <c r="V2409" s="125"/>
      <c r="W2409" s="256"/>
      <c r="X2409" s="216"/>
      <c r="Y2409" s="216"/>
      <c r="Z2409" s="129"/>
      <c r="AA2409" s="214"/>
      <c r="AB2409" s="216"/>
      <c r="AC2409" s="173"/>
      <c r="AD2409" s="173"/>
      <c r="AI2409" s="173"/>
      <c r="AJ2409" s="216">
        <v>45462</v>
      </c>
      <c r="AK2409" s="173">
        <v>2020</v>
      </c>
      <c r="AL2409" s="317" t="s">
        <v>7681</v>
      </c>
      <c r="AQ2409" s="131"/>
      <c r="AS2409" s="152"/>
      <c r="AV2409" s="392"/>
      <c r="AW2409" s="153">
        <f t="shared" ca="1" si="44"/>
        <v>5</v>
      </c>
    </row>
    <row r="2410" spans="1:49" ht="45" customHeight="1" x14ac:dyDescent="0.2">
      <c r="A2410" s="245"/>
      <c r="B2410" s="183" t="s">
        <v>198</v>
      </c>
      <c r="C2410" s="136" t="s">
        <v>7028</v>
      </c>
      <c r="D2410" s="170" t="s">
        <v>7032</v>
      </c>
      <c r="E2410" s="175" t="s">
        <v>91</v>
      </c>
      <c r="F2410" s="153" t="s">
        <v>698</v>
      </c>
      <c r="G2410" s="131" t="s">
        <v>699</v>
      </c>
      <c r="H2410" s="175" t="s">
        <v>487</v>
      </c>
      <c r="I2410" s="185" t="s">
        <v>7033</v>
      </c>
      <c r="J2410" s="173">
        <v>1</v>
      </c>
      <c r="K2410" s="326"/>
      <c r="L2410" s="339">
        <v>1</v>
      </c>
      <c r="M2410" s="183">
        <v>1996</v>
      </c>
      <c r="N2410" s="153">
        <v>2021</v>
      </c>
      <c r="O2410" s="216">
        <v>44505</v>
      </c>
      <c r="P2410" s="127" t="s">
        <v>7031</v>
      </c>
      <c r="Q2410" s="216">
        <v>44516</v>
      </c>
      <c r="R2410" s="153">
        <v>2020</v>
      </c>
      <c r="S2410" s="183" t="s">
        <v>288</v>
      </c>
      <c r="T2410" s="195"/>
      <c r="U2410" s="189"/>
      <c r="V2410" s="125"/>
      <c r="W2410" s="256"/>
      <c r="X2410" s="216"/>
      <c r="Y2410" s="216"/>
      <c r="Z2410" s="129"/>
      <c r="AA2410" s="214"/>
      <c r="AB2410" s="216"/>
      <c r="AC2410" s="173"/>
      <c r="AD2410" s="173"/>
      <c r="AI2410" s="173"/>
      <c r="AJ2410" s="247"/>
      <c r="AK2410" s="173"/>
      <c r="AL2410" s="131"/>
      <c r="AQ2410" s="131"/>
      <c r="AS2410" s="152"/>
      <c r="AV2410" s="392"/>
      <c r="AW2410" s="153">
        <f t="shared" ca="1" si="44"/>
        <v>5</v>
      </c>
    </row>
    <row r="2411" spans="1:49" ht="45" customHeight="1" x14ac:dyDescent="0.2">
      <c r="A2411" s="245"/>
      <c r="B2411" s="183" t="s">
        <v>55</v>
      </c>
      <c r="C2411" s="136" t="s">
        <v>7034</v>
      </c>
      <c r="D2411" s="170" t="s">
        <v>7035</v>
      </c>
      <c r="E2411" s="175" t="s">
        <v>71</v>
      </c>
      <c r="F2411" s="153" t="s">
        <v>180</v>
      </c>
      <c r="G2411" s="131" t="s">
        <v>7036</v>
      </c>
      <c r="H2411" s="175" t="s">
        <v>65</v>
      </c>
      <c r="I2411" s="185" t="s">
        <v>7037</v>
      </c>
      <c r="J2411" s="173">
        <v>1</v>
      </c>
      <c r="K2411" s="326"/>
      <c r="L2411" s="339">
        <v>1</v>
      </c>
      <c r="M2411" s="183">
        <v>1997</v>
      </c>
      <c r="N2411" s="153">
        <v>2021</v>
      </c>
      <c r="O2411" s="216">
        <v>42963</v>
      </c>
      <c r="P2411" s="163" t="s">
        <v>7038</v>
      </c>
      <c r="Q2411" s="216">
        <v>44516</v>
      </c>
      <c r="R2411" s="153">
        <v>2020</v>
      </c>
      <c r="S2411" s="183" t="s">
        <v>243</v>
      </c>
      <c r="T2411" s="195" t="s">
        <v>1116</v>
      </c>
      <c r="V2411" s="125"/>
      <c r="W2411" s="256"/>
      <c r="X2411" s="216"/>
      <c r="Y2411" s="216"/>
      <c r="Z2411" s="129"/>
      <c r="AA2411" s="214"/>
      <c r="AB2411" s="216"/>
      <c r="AC2411" s="173"/>
      <c r="AD2411" s="173"/>
      <c r="AI2411" s="173"/>
      <c r="AJ2411" s="216">
        <v>44799</v>
      </c>
      <c r="AK2411" s="173">
        <v>2020</v>
      </c>
      <c r="AL2411" s="131"/>
      <c r="AQ2411" s="131"/>
      <c r="AS2411" s="152"/>
      <c r="AV2411" s="392"/>
      <c r="AW2411" s="153">
        <f t="shared" ca="1" si="44"/>
        <v>5</v>
      </c>
    </row>
    <row r="2412" spans="1:49" ht="45" customHeight="1" x14ac:dyDescent="0.2">
      <c r="A2412" s="245"/>
      <c r="B2412" s="183" t="s">
        <v>198</v>
      </c>
      <c r="C2412" s="136" t="s">
        <v>8101</v>
      </c>
      <c r="D2412" s="166" t="s">
        <v>8100</v>
      </c>
      <c r="E2412" s="175" t="s">
        <v>71</v>
      </c>
      <c r="F2412" s="153" t="s">
        <v>6578</v>
      </c>
      <c r="G2412" s="131" t="s">
        <v>77</v>
      </c>
      <c r="H2412" s="175" t="s">
        <v>379</v>
      </c>
      <c r="I2412" s="185" t="s">
        <v>7039</v>
      </c>
      <c r="J2412" s="173">
        <v>1</v>
      </c>
      <c r="K2412" s="326"/>
      <c r="L2412" s="339">
        <v>1</v>
      </c>
      <c r="M2412" s="183">
        <v>1998</v>
      </c>
      <c r="N2412" s="153">
        <v>2021</v>
      </c>
      <c r="O2412" s="216">
        <v>44470</v>
      </c>
      <c r="P2412" s="163" t="s">
        <v>7040</v>
      </c>
      <c r="Q2412" s="216">
        <v>44516</v>
      </c>
      <c r="R2412" s="153">
        <v>2020</v>
      </c>
      <c r="S2412" s="183" t="s">
        <v>288</v>
      </c>
      <c r="T2412" s="195"/>
      <c r="U2412" s="189"/>
      <c r="V2412" s="125"/>
      <c r="W2412" s="256"/>
      <c r="X2412" s="216"/>
      <c r="Y2412" s="216"/>
      <c r="Z2412" s="129"/>
      <c r="AA2412" s="214"/>
      <c r="AB2412" s="216"/>
      <c r="AC2412" s="173"/>
      <c r="AD2412" s="173"/>
      <c r="AI2412" s="173"/>
      <c r="AJ2412" s="247"/>
      <c r="AK2412" s="173"/>
      <c r="AL2412" s="131"/>
      <c r="AQ2412" s="131"/>
      <c r="AS2412" s="152"/>
      <c r="AV2412" s="392"/>
      <c r="AW2412" s="153">
        <f t="shared" ca="1" si="44"/>
        <v>5</v>
      </c>
    </row>
    <row r="2413" spans="1:49" ht="45" customHeight="1" x14ac:dyDescent="0.2">
      <c r="A2413" s="245"/>
      <c r="B2413" s="183" t="s">
        <v>55</v>
      </c>
      <c r="C2413" s="136" t="s">
        <v>7041</v>
      </c>
      <c r="D2413" s="170" t="s">
        <v>7042</v>
      </c>
      <c r="E2413" s="175" t="s">
        <v>91</v>
      </c>
      <c r="F2413" s="153" t="s">
        <v>187</v>
      </c>
      <c r="G2413" s="131" t="s">
        <v>844</v>
      </c>
      <c r="H2413" s="175" t="s">
        <v>76</v>
      </c>
      <c r="I2413" s="185" t="s">
        <v>7043</v>
      </c>
      <c r="J2413" s="173">
        <v>1</v>
      </c>
      <c r="K2413" s="326"/>
      <c r="L2413" s="339">
        <v>1</v>
      </c>
      <c r="M2413" s="183">
        <v>1999</v>
      </c>
      <c r="N2413" s="153">
        <v>2021</v>
      </c>
      <c r="O2413" s="216">
        <v>40807</v>
      </c>
      <c r="P2413" s="163" t="s">
        <v>7044</v>
      </c>
      <c r="Q2413" s="216">
        <v>44517</v>
      </c>
      <c r="R2413" s="153">
        <v>2020</v>
      </c>
      <c r="S2413" s="183" t="s">
        <v>243</v>
      </c>
      <c r="T2413" s="195" t="s">
        <v>1116</v>
      </c>
      <c r="V2413" s="125"/>
      <c r="W2413" s="256"/>
      <c r="X2413" s="216"/>
      <c r="Y2413" s="216"/>
      <c r="Z2413" s="129"/>
      <c r="AA2413" s="214"/>
      <c r="AB2413" s="216"/>
      <c r="AC2413" s="173"/>
      <c r="AD2413" s="173"/>
      <c r="AI2413" s="173"/>
      <c r="AJ2413" s="216">
        <v>44538</v>
      </c>
      <c r="AK2413" s="173">
        <v>2020</v>
      </c>
      <c r="AL2413" s="131"/>
      <c r="AQ2413" s="131"/>
      <c r="AS2413" s="152"/>
      <c r="AV2413" s="392"/>
      <c r="AW2413" s="153">
        <f t="shared" ca="1" si="44"/>
        <v>5</v>
      </c>
    </row>
    <row r="2414" spans="1:49" ht="45" customHeight="1" x14ac:dyDescent="0.2">
      <c r="A2414" s="245"/>
      <c r="B2414" s="183" t="s">
        <v>55</v>
      </c>
      <c r="C2414" s="136" t="s">
        <v>7045</v>
      </c>
      <c r="D2414" s="170" t="s">
        <v>7046</v>
      </c>
      <c r="E2414" s="175" t="s">
        <v>91</v>
      </c>
      <c r="F2414" s="153" t="s">
        <v>92</v>
      </c>
      <c r="G2414" s="131" t="s">
        <v>3654</v>
      </c>
      <c r="H2414" s="175" t="s">
        <v>76</v>
      </c>
      <c r="I2414" s="185" t="s">
        <v>7047</v>
      </c>
      <c r="J2414" s="173">
        <v>1</v>
      </c>
      <c r="K2414" s="326"/>
      <c r="L2414" s="339">
        <v>1</v>
      </c>
      <c r="M2414" s="183">
        <v>2000</v>
      </c>
      <c r="N2414" s="153">
        <v>2021</v>
      </c>
      <c r="O2414" s="216">
        <v>44312</v>
      </c>
      <c r="P2414" s="163" t="s">
        <v>7048</v>
      </c>
      <c r="Q2414" s="216">
        <v>44516</v>
      </c>
      <c r="R2414" s="153">
        <v>2020</v>
      </c>
      <c r="S2414" s="183" t="s">
        <v>243</v>
      </c>
      <c r="T2414" s="195" t="s">
        <v>1116</v>
      </c>
      <c r="V2414" s="125"/>
      <c r="W2414" s="256"/>
      <c r="X2414" s="216"/>
      <c r="Y2414" s="216"/>
      <c r="Z2414" s="129"/>
      <c r="AA2414" s="214"/>
      <c r="AB2414" s="216"/>
      <c r="AC2414" s="173"/>
      <c r="AD2414" s="173"/>
      <c r="AI2414" s="173"/>
      <c r="AJ2414" s="216">
        <v>44531</v>
      </c>
      <c r="AK2414" s="173">
        <v>2020</v>
      </c>
      <c r="AL2414" s="131"/>
      <c r="AQ2414" s="131"/>
      <c r="AS2414" s="152"/>
      <c r="AV2414" s="392"/>
      <c r="AW2414" s="153">
        <f t="shared" ca="1" si="44"/>
        <v>5</v>
      </c>
    </row>
    <row r="2415" spans="1:49" ht="45" customHeight="1" x14ac:dyDescent="0.2">
      <c r="A2415" s="245"/>
      <c r="B2415" s="183" t="s">
        <v>55</v>
      </c>
      <c r="C2415" s="136" t="s">
        <v>7049</v>
      </c>
      <c r="D2415" s="170" t="s">
        <v>7050</v>
      </c>
      <c r="E2415" s="175" t="s">
        <v>71</v>
      </c>
      <c r="F2415" s="153" t="s">
        <v>180</v>
      </c>
      <c r="G2415" s="131" t="s">
        <v>4527</v>
      </c>
      <c r="H2415" s="175" t="s">
        <v>76</v>
      </c>
      <c r="I2415" s="185" t="s">
        <v>1042</v>
      </c>
      <c r="J2415" s="173">
        <v>1</v>
      </c>
      <c r="K2415" s="326"/>
      <c r="L2415" s="339">
        <v>1</v>
      </c>
      <c r="M2415" s="183">
        <v>2001</v>
      </c>
      <c r="N2415" s="153">
        <v>2021</v>
      </c>
      <c r="O2415" s="216">
        <v>38680</v>
      </c>
      <c r="P2415" s="163" t="s">
        <v>7051</v>
      </c>
      <c r="Q2415" s="216">
        <v>44522</v>
      </c>
      <c r="R2415" s="153">
        <v>2020</v>
      </c>
      <c r="S2415" s="183" t="s">
        <v>243</v>
      </c>
      <c r="T2415" s="195" t="s">
        <v>1116</v>
      </c>
      <c r="V2415" s="125"/>
      <c r="W2415" s="256"/>
      <c r="X2415" s="216"/>
      <c r="Y2415" s="216"/>
      <c r="Z2415" s="129"/>
      <c r="AA2415" s="214"/>
      <c r="AB2415" s="216"/>
      <c r="AC2415" s="173"/>
      <c r="AD2415" s="173"/>
      <c r="AI2415" s="173"/>
      <c r="AJ2415" s="216">
        <v>44550</v>
      </c>
      <c r="AK2415" s="173">
        <v>2020</v>
      </c>
      <c r="AL2415" s="131"/>
      <c r="AQ2415" s="131"/>
      <c r="AS2415" s="152"/>
      <c r="AV2415" s="392"/>
      <c r="AW2415" s="153">
        <f t="shared" ca="1" si="44"/>
        <v>5</v>
      </c>
    </row>
    <row r="2416" spans="1:49" ht="45" customHeight="1" x14ac:dyDescent="0.2">
      <c r="A2416" s="245"/>
      <c r="B2416" s="183" t="s">
        <v>55</v>
      </c>
      <c r="C2416" s="136" t="s">
        <v>7052</v>
      </c>
      <c r="D2416" s="170" t="s">
        <v>7053</v>
      </c>
      <c r="E2416" s="175" t="s">
        <v>91</v>
      </c>
      <c r="F2416" s="153" t="s">
        <v>92</v>
      </c>
      <c r="G2416" s="131" t="s">
        <v>93</v>
      </c>
      <c r="H2416" s="175" t="s">
        <v>65</v>
      </c>
      <c r="I2416" s="185" t="s">
        <v>7054</v>
      </c>
      <c r="J2416" s="173">
        <v>1</v>
      </c>
      <c r="K2416" s="326"/>
      <c r="L2416" s="339">
        <v>1</v>
      </c>
      <c r="M2416" s="183">
        <v>2002</v>
      </c>
      <c r="N2416" s="153">
        <v>2021</v>
      </c>
      <c r="O2416" s="216">
        <v>43125</v>
      </c>
      <c r="P2416" s="163" t="s">
        <v>7055</v>
      </c>
      <c r="Q2416" s="216">
        <v>44523</v>
      </c>
      <c r="R2416" s="153">
        <v>2020</v>
      </c>
      <c r="S2416" s="183" t="s">
        <v>243</v>
      </c>
      <c r="T2416" s="195" t="s">
        <v>1116</v>
      </c>
      <c r="V2416" s="125"/>
      <c r="W2416" s="256"/>
      <c r="X2416" s="216"/>
      <c r="Y2416" s="216"/>
      <c r="Z2416" s="129"/>
      <c r="AA2416" s="214"/>
      <c r="AB2416" s="216"/>
      <c r="AC2416" s="173"/>
      <c r="AD2416" s="173"/>
      <c r="AI2416" s="173"/>
      <c r="AJ2416" s="216">
        <v>44550</v>
      </c>
      <c r="AK2416" s="173">
        <v>2020</v>
      </c>
      <c r="AL2416" s="131"/>
      <c r="AQ2416" s="131"/>
      <c r="AS2416" s="152"/>
      <c r="AV2416" s="392"/>
      <c r="AW2416" s="153">
        <f t="shared" ca="1" si="44"/>
        <v>5</v>
      </c>
    </row>
    <row r="2417" spans="1:49" ht="45" customHeight="1" x14ac:dyDescent="0.2">
      <c r="A2417" s="245"/>
      <c r="B2417" s="183" t="s">
        <v>55</v>
      </c>
      <c r="C2417" s="136" t="s">
        <v>7056</v>
      </c>
      <c r="D2417" s="171" t="s">
        <v>7057</v>
      </c>
      <c r="E2417" s="175" t="s">
        <v>71</v>
      </c>
      <c r="F2417" s="153" t="s">
        <v>180</v>
      </c>
      <c r="G2417" s="131" t="s">
        <v>7058</v>
      </c>
      <c r="H2417" s="175" t="s">
        <v>379</v>
      </c>
      <c r="I2417" s="185" t="s">
        <v>7059</v>
      </c>
      <c r="J2417" s="173">
        <v>1</v>
      </c>
      <c r="K2417" s="326"/>
      <c r="L2417" s="339">
        <v>1</v>
      </c>
      <c r="M2417" s="183">
        <v>2003</v>
      </c>
      <c r="N2417" s="153">
        <v>2021</v>
      </c>
      <c r="O2417" s="216">
        <v>44465</v>
      </c>
      <c r="P2417" s="163" t="s">
        <v>7060</v>
      </c>
      <c r="Q2417" s="216">
        <v>44544</v>
      </c>
      <c r="R2417" s="153">
        <v>2020</v>
      </c>
      <c r="S2417" s="183" t="s">
        <v>243</v>
      </c>
      <c r="T2417" s="195" t="s">
        <v>1116</v>
      </c>
      <c r="V2417" s="125"/>
      <c r="W2417" s="256"/>
      <c r="X2417" s="216"/>
      <c r="Y2417" s="216"/>
      <c r="Z2417" s="129"/>
      <c r="AA2417" s="214"/>
      <c r="AB2417" s="216"/>
      <c r="AC2417" s="173"/>
      <c r="AD2417" s="173"/>
      <c r="AI2417" s="173"/>
      <c r="AJ2417" s="216">
        <v>44623</v>
      </c>
      <c r="AK2417" s="173">
        <v>2020</v>
      </c>
      <c r="AL2417" s="131"/>
      <c r="AQ2417" s="131"/>
      <c r="AS2417" s="152"/>
      <c r="AV2417" s="392"/>
      <c r="AW2417" s="153">
        <f t="shared" ca="1" si="44"/>
        <v>5</v>
      </c>
    </row>
    <row r="2418" spans="1:49" ht="45" customHeight="1" x14ac:dyDescent="0.2">
      <c r="A2418" s="245"/>
      <c r="B2418" s="183" t="s">
        <v>55</v>
      </c>
      <c r="C2418" s="136" t="s">
        <v>7061</v>
      </c>
      <c r="D2418" s="171" t="s">
        <v>7062</v>
      </c>
      <c r="E2418" s="175" t="s">
        <v>71</v>
      </c>
      <c r="F2418" s="153" t="s">
        <v>180</v>
      </c>
      <c r="G2418" s="131" t="s">
        <v>7063</v>
      </c>
      <c r="H2418" s="175" t="s">
        <v>65</v>
      </c>
      <c r="I2418" s="185" t="s">
        <v>7064</v>
      </c>
      <c r="J2418" s="173">
        <v>1</v>
      </c>
      <c r="K2418" s="326"/>
      <c r="L2418" s="339">
        <v>1</v>
      </c>
      <c r="M2418" s="183">
        <v>2004</v>
      </c>
      <c r="N2418" s="153">
        <v>2021</v>
      </c>
      <c r="O2418" s="216">
        <v>44494</v>
      </c>
      <c r="P2418" s="163" t="s">
        <v>7065</v>
      </c>
      <c r="Q2418" s="216">
        <v>44551</v>
      </c>
      <c r="R2418" s="153">
        <v>2020</v>
      </c>
      <c r="S2418" s="183" t="s">
        <v>243</v>
      </c>
      <c r="T2418" s="195" t="s">
        <v>1116</v>
      </c>
      <c r="V2418" s="125"/>
      <c r="W2418" s="256"/>
      <c r="X2418" s="216"/>
      <c r="Y2418" s="216"/>
      <c r="Z2418" s="129"/>
      <c r="AA2418" s="214"/>
      <c r="AB2418" s="216"/>
      <c r="AC2418" s="173"/>
      <c r="AD2418" s="173"/>
      <c r="AI2418" s="173"/>
      <c r="AJ2418" s="216">
        <v>44574</v>
      </c>
      <c r="AK2418" s="173">
        <v>2020</v>
      </c>
      <c r="AL2418" s="131"/>
      <c r="AQ2418" s="131"/>
      <c r="AS2418" s="152"/>
      <c r="AV2418" s="392"/>
      <c r="AW2418" s="153">
        <f t="shared" ca="1" si="44"/>
        <v>5</v>
      </c>
    </row>
    <row r="2419" spans="1:49" ht="45" customHeight="1" x14ac:dyDescent="0.2">
      <c r="A2419" s="245">
        <v>44565</v>
      </c>
      <c r="B2419" s="183" t="s">
        <v>198</v>
      </c>
      <c r="C2419" s="136" t="s">
        <v>7066</v>
      </c>
      <c r="D2419" s="171" t="s">
        <v>7067</v>
      </c>
      <c r="E2419" s="175" t="s">
        <v>56</v>
      </c>
      <c r="F2419" s="153" t="s">
        <v>57</v>
      </c>
      <c r="G2419" s="131" t="s">
        <v>3658</v>
      </c>
      <c r="H2419" s="175" t="s">
        <v>65</v>
      </c>
      <c r="I2419" s="185" t="s">
        <v>7068</v>
      </c>
      <c r="J2419" s="173">
        <v>1</v>
      </c>
      <c r="K2419" s="326"/>
      <c r="L2419" s="339">
        <v>1</v>
      </c>
      <c r="M2419" s="183">
        <v>2005</v>
      </c>
      <c r="N2419" s="153">
        <v>2022</v>
      </c>
      <c r="O2419" s="216">
        <v>44517</v>
      </c>
      <c r="P2419" s="163" t="s">
        <v>7069</v>
      </c>
      <c r="Q2419" s="216">
        <v>44565</v>
      </c>
      <c r="R2419" s="153">
        <v>2020</v>
      </c>
      <c r="S2419" s="183" t="s">
        <v>288</v>
      </c>
      <c r="T2419" s="195"/>
      <c r="U2419" s="189"/>
      <c r="V2419" s="125"/>
      <c r="W2419" s="256"/>
      <c r="X2419" s="216"/>
      <c r="Y2419" s="216"/>
      <c r="Z2419" s="129"/>
      <c r="AA2419" s="214"/>
      <c r="AB2419" s="216"/>
      <c r="AC2419" s="173"/>
      <c r="AD2419" s="173"/>
      <c r="AI2419" s="173"/>
      <c r="AJ2419" s="247"/>
      <c r="AK2419" s="173"/>
      <c r="AL2419" s="131"/>
      <c r="AQ2419" s="131"/>
      <c r="AS2419" s="152"/>
      <c r="AV2419" s="392"/>
      <c r="AW2419" s="153">
        <f t="shared" ca="1" si="44"/>
        <v>4</v>
      </c>
    </row>
    <row r="2420" spans="1:49" ht="45" customHeight="1" x14ac:dyDescent="0.2">
      <c r="A2420" s="245"/>
      <c r="B2420" s="183" t="s">
        <v>55</v>
      </c>
      <c r="C2420" s="136" t="s">
        <v>7070</v>
      </c>
      <c r="D2420" s="171" t="s">
        <v>7071</v>
      </c>
      <c r="E2420" s="175" t="s">
        <v>71</v>
      </c>
      <c r="F2420" s="153" t="s">
        <v>180</v>
      </c>
      <c r="G2420" s="131" t="s">
        <v>181</v>
      </c>
      <c r="H2420" s="175" t="s">
        <v>487</v>
      </c>
      <c r="I2420" s="185" t="s">
        <v>7072</v>
      </c>
      <c r="J2420" s="173">
        <v>1</v>
      </c>
      <c r="K2420" s="326"/>
      <c r="L2420" s="339">
        <v>1</v>
      </c>
      <c r="M2420" s="183">
        <v>2006</v>
      </c>
      <c r="N2420" s="153">
        <v>2022</v>
      </c>
      <c r="O2420" s="216">
        <v>43819</v>
      </c>
      <c r="P2420" s="163" t="s">
        <v>7073</v>
      </c>
      <c r="Q2420" s="216">
        <v>44567</v>
      </c>
      <c r="R2420" s="153">
        <v>2020</v>
      </c>
      <c r="S2420" s="183" t="s">
        <v>243</v>
      </c>
      <c r="T2420" s="195" t="s">
        <v>1116</v>
      </c>
      <c r="V2420" s="125"/>
      <c r="W2420" s="256"/>
      <c r="X2420" s="216"/>
      <c r="Y2420" s="216"/>
      <c r="Z2420" s="129"/>
      <c r="AA2420" s="214"/>
      <c r="AB2420" s="216"/>
      <c r="AC2420" s="173"/>
      <c r="AD2420" s="173"/>
      <c r="AI2420" s="173"/>
      <c r="AJ2420" s="216">
        <v>44575</v>
      </c>
      <c r="AK2420" s="173">
        <v>2020</v>
      </c>
      <c r="AL2420" s="317" t="s">
        <v>7709</v>
      </c>
      <c r="AQ2420" s="131"/>
      <c r="AS2420" s="152"/>
      <c r="AV2420" s="392"/>
    </row>
    <row r="2421" spans="1:49" ht="45" customHeight="1" x14ac:dyDescent="0.2">
      <c r="A2421" s="245"/>
      <c r="B2421" s="183" t="s">
        <v>55</v>
      </c>
      <c r="C2421" s="136" t="s">
        <v>7074</v>
      </c>
      <c r="D2421" s="171" t="s">
        <v>7075</v>
      </c>
      <c r="E2421" s="175" t="s">
        <v>71</v>
      </c>
      <c r="F2421" s="153" t="s">
        <v>180</v>
      </c>
      <c r="G2421" s="131" t="s">
        <v>7076</v>
      </c>
      <c r="H2421" s="175" t="s">
        <v>487</v>
      </c>
      <c r="I2421" s="185" t="s">
        <v>7077</v>
      </c>
      <c r="J2421" s="173">
        <v>1</v>
      </c>
      <c r="K2421" s="326"/>
      <c r="L2421" s="339">
        <v>1</v>
      </c>
      <c r="M2421" s="183">
        <v>2007</v>
      </c>
      <c r="N2421" s="153">
        <v>2022</v>
      </c>
      <c r="O2421" s="216">
        <v>44004</v>
      </c>
      <c r="P2421" s="163" t="s">
        <v>7078</v>
      </c>
      <c r="Q2421" s="216">
        <v>44574</v>
      </c>
      <c r="R2421" s="153">
        <v>2020</v>
      </c>
      <c r="S2421" s="183" t="s">
        <v>243</v>
      </c>
      <c r="T2421" s="195" t="s">
        <v>1116</v>
      </c>
      <c r="V2421" s="125"/>
      <c r="W2421" s="256"/>
      <c r="X2421" s="216"/>
      <c r="Y2421" s="216"/>
      <c r="Z2421" s="129"/>
      <c r="AA2421" s="214"/>
      <c r="AB2421" s="216"/>
      <c r="AC2421" s="173"/>
      <c r="AD2421" s="173"/>
      <c r="AI2421" s="173"/>
      <c r="AJ2421" s="216">
        <v>44575</v>
      </c>
      <c r="AK2421" s="173">
        <v>2020</v>
      </c>
      <c r="AL2421" s="317" t="s">
        <v>7708</v>
      </c>
      <c r="AQ2421" s="131"/>
      <c r="AS2421" s="152"/>
      <c r="AV2421" s="392"/>
    </row>
    <row r="2422" spans="1:49" ht="45" customHeight="1" x14ac:dyDescent="0.2">
      <c r="A2422" s="245">
        <v>45387</v>
      </c>
      <c r="B2422" s="183" t="s">
        <v>978</v>
      </c>
      <c r="C2422" s="136" t="s">
        <v>7079</v>
      </c>
      <c r="D2422" s="171" t="s">
        <v>7080</v>
      </c>
      <c r="E2422" s="175" t="s">
        <v>71</v>
      </c>
      <c r="F2422" s="153" t="s">
        <v>425</v>
      </c>
      <c r="G2422" s="131" t="s">
        <v>426</v>
      </c>
      <c r="H2422" s="175" t="s">
        <v>487</v>
      </c>
      <c r="I2422" s="185" t="s">
        <v>7081</v>
      </c>
      <c r="J2422" s="173">
        <v>1</v>
      </c>
      <c r="K2422" s="326"/>
      <c r="L2422" s="339">
        <v>1</v>
      </c>
      <c r="M2422" s="183">
        <v>2008</v>
      </c>
      <c r="N2422" s="153">
        <v>2022</v>
      </c>
      <c r="O2422" s="216">
        <v>44547</v>
      </c>
      <c r="P2422" s="163" t="s">
        <v>7082</v>
      </c>
      <c r="Q2422" s="216">
        <v>44575</v>
      </c>
      <c r="R2422" s="153">
        <v>2020</v>
      </c>
      <c r="S2422" s="185" t="s">
        <v>288</v>
      </c>
      <c r="T2422" s="195" t="s">
        <v>982</v>
      </c>
      <c r="U2422" s="189"/>
      <c r="V2422" s="125"/>
      <c r="W2422" s="256"/>
      <c r="X2422" s="216"/>
      <c r="Y2422" s="216"/>
      <c r="Z2422" s="129"/>
      <c r="AA2422" s="214"/>
      <c r="AB2422" s="216"/>
      <c r="AC2422" s="173"/>
      <c r="AD2422" s="173"/>
      <c r="AI2422" s="173"/>
      <c r="AJ2422" s="247"/>
      <c r="AK2422" s="173"/>
      <c r="AL2422" s="131"/>
      <c r="AQ2422" s="131"/>
      <c r="AS2422" s="152"/>
      <c r="AV2422" s="392"/>
    </row>
    <row r="2423" spans="1:49" ht="45" customHeight="1" x14ac:dyDescent="0.2">
      <c r="A2423" s="245">
        <v>45503</v>
      </c>
      <c r="B2423" s="183" t="s">
        <v>978</v>
      </c>
      <c r="C2423" s="136" t="s">
        <v>7083</v>
      </c>
      <c r="D2423" s="171" t="s">
        <v>7084</v>
      </c>
      <c r="E2423" s="175" t="s">
        <v>91</v>
      </c>
      <c r="F2423" s="153" t="s">
        <v>698</v>
      </c>
      <c r="G2423" s="131" t="s">
        <v>699</v>
      </c>
      <c r="H2423" s="175" t="s">
        <v>65</v>
      </c>
      <c r="I2423" s="185" t="s">
        <v>7085</v>
      </c>
      <c r="J2423" s="173">
        <v>1</v>
      </c>
      <c r="K2423" s="326"/>
      <c r="L2423" s="339">
        <v>1</v>
      </c>
      <c r="M2423" s="183">
        <v>2009</v>
      </c>
      <c r="N2423" s="153">
        <v>2022</v>
      </c>
      <c r="O2423" s="216">
        <v>42496</v>
      </c>
      <c r="P2423" s="163" t="s">
        <v>7086</v>
      </c>
      <c r="Q2423" s="216">
        <v>44575</v>
      </c>
      <c r="R2423" s="153">
        <v>2020</v>
      </c>
      <c r="S2423" s="183" t="s">
        <v>288</v>
      </c>
      <c r="T2423" s="195" t="s">
        <v>982</v>
      </c>
      <c r="U2423" s="189"/>
      <c r="V2423" s="125"/>
      <c r="W2423" s="256"/>
      <c r="X2423" s="216"/>
      <c r="Y2423" s="216"/>
      <c r="Z2423" s="129"/>
      <c r="AA2423" s="214"/>
      <c r="AB2423" s="216"/>
      <c r="AC2423" s="173"/>
      <c r="AD2423" s="173"/>
      <c r="AI2423" s="173"/>
      <c r="AJ2423" s="247"/>
      <c r="AK2423" s="173"/>
      <c r="AL2423" s="131"/>
      <c r="AQ2423" s="131"/>
      <c r="AS2423" s="152"/>
      <c r="AV2423" s="392"/>
    </row>
    <row r="2424" spans="1:49" ht="45" customHeight="1" x14ac:dyDescent="0.2">
      <c r="A2424" s="245"/>
      <c r="B2424" s="183" t="s">
        <v>198</v>
      </c>
      <c r="C2424" s="136" t="s">
        <v>7087</v>
      </c>
      <c r="D2424" s="171" t="s">
        <v>7967</v>
      </c>
      <c r="E2424" s="175" t="s">
        <v>56</v>
      </c>
      <c r="F2424" s="153" t="s">
        <v>148</v>
      </c>
      <c r="G2424" s="131" t="s">
        <v>217</v>
      </c>
      <c r="H2424" s="175" t="s">
        <v>6963</v>
      </c>
      <c r="I2424" s="185" t="s">
        <v>7089</v>
      </c>
      <c r="J2424" s="173">
        <v>1</v>
      </c>
      <c r="K2424" s="326"/>
      <c r="L2424" s="339">
        <v>1</v>
      </c>
      <c r="M2424" s="183">
        <v>2010</v>
      </c>
      <c r="N2424" s="153">
        <v>2022</v>
      </c>
      <c r="O2424" s="216">
        <v>42496</v>
      </c>
      <c r="P2424" s="163" t="s">
        <v>7086</v>
      </c>
      <c r="Q2424" s="216">
        <v>44575</v>
      </c>
      <c r="R2424" s="153">
        <v>2020</v>
      </c>
      <c r="S2424" s="183" t="s">
        <v>288</v>
      </c>
      <c r="T2424" s="195"/>
      <c r="U2424" s="189"/>
      <c r="V2424" s="125"/>
      <c r="W2424" s="256"/>
      <c r="X2424" s="216"/>
      <c r="Y2424" s="216"/>
      <c r="Z2424" s="129"/>
      <c r="AA2424" s="214"/>
      <c r="AB2424" s="216"/>
      <c r="AC2424" s="173"/>
      <c r="AD2424" s="173"/>
      <c r="AI2424" s="173"/>
      <c r="AJ2424" s="247"/>
      <c r="AK2424" s="173"/>
      <c r="AL2424" s="131"/>
      <c r="AQ2424" s="131"/>
      <c r="AS2424" s="152"/>
      <c r="AV2424" s="392"/>
    </row>
    <row r="2425" spans="1:49" ht="45" customHeight="1" x14ac:dyDescent="0.2">
      <c r="A2425" s="245"/>
      <c r="B2425" s="183" t="s">
        <v>198</v>
      </c>
      <c r="C2425" s="136" t="s">
        <v>7087</v>
      </c>
      <c r="D2425" s="440" t="s">
        <v>7088</v>
      </c>
      <c r="E2425" s="175" t="s">
        <v>1055</v>
      </c>
      <c r="F2425" s="153" t="s">
        <v>2103</v>
      </c>
      <c r="G2425" s="131" t="s">
        <v>2104</v>
      </c>
      <c r="H2425" s="175" t="s">
        <v>76</v>
      </c>
      <c r="I2425" s="185" t="s">
        <v>7090</v>
      </c>
      <c r="J2425" s="173">
        <v>1</v>
      </c>
      <c r="K2425" s="326"/>
      <c r="L2425" s="339">
        <v>1</v>
      </c>
      <c r="M2425" s="183">
        <v>2011</v>
      </c>
      <c r="N2425" s="153">
        <v>2022</v>
      </c>
      <c r="O2425" s="216">
        <v>42496</v>
      </c>
      <c r="P2425" s="163" t="s">
        <v>7086</v>
      </c>
      <c r="Q2425" s="216">
        <v>44579</v>
      </c>
      <c r="R2425" s="153">
        <v>2022</v>
      </c>
      <c r="S2425" s="183" t="s">
        <v>288</v>
      </c>
      <c r="T2425" s="195"/>
      <c r="U2425" s="189"/>
      <c r="V2425" s="125"/>
      <c r="W2425" s="256"/>
      <c r="X2425" s="216"/>
      <c r="Y2425" s="216"/>
      <c r="Z2425" s="129"/>
      <c r="AA2425" s="214"/>
      <c r="AB2425" s="216"/>
      <c r="AC2425" s="173"/>
      <c r="AD2425" s="173"/>
      <c r="AI2425" s="173"/>
      <c r="AJ2425" s="247"/>
      <c r="AK2425" s="173"/>
      <c r="AL2425" s="131"/>
      <c r="AQ2425" s="131"/>
      <c r="AS2425" s="152"/>
      <c r="AV2425" s="392"/>
    </row>
    <row r="2426" spans="1:49" ht="45" customHeight="1" x14ac:dyDescent="0.2">
      <c r="A2426" s="245"/>
      <c r="B2426" s="183" t="s">
        <v>198</v>
      </c>
      <c r="C2426" s="136" t="s">
        <v>7091</v>
      </c>
      <c r="D2426" s="171" t="s">
        <v>7092</v>
      </c>
      <c r="E2426" s="175" t="s">
        <v>71</v>
      </c>
      <c r="F2426" s="153" t="s">
        <v>1209</v>
      </c>
      <c r="G2426" s="131" t="s">
        <v>3741</v>
      </c>
      <c r="H2426" s="175" t="s">
        <v>76</v>
      </c>
      <c r="I2426" s="185" t="s">
        <v>7093</v>
      </c>
      <c r="J2426" s="173">
        <v>1</v>
      </c>
      <c r="K2426" s="326"/>
      <c r="L2426" s="339">
        <v>1</v>
      </c>
      <c r="M2426" s="183">
        <v>2012</v>
      </c>
      <c r="N2426" s="153">
        <v>2022</v>
      </c>
      <c r="O2426" s="216">
        <v>42807</v>
      </c>
      <c r="P2426" s="163" t="s">
        <v>7094</v>
      </c>
      <c r="Q2426" s="216">
        <v>44595</v>
      </c>
      <c r="R2426" s="153">
        <v>2020</v>
      </c>
      <c r="S2426" s="183" t="s">
        <v>288</v>
      </c>
      <c r="T2426" s="195" t="s">
        <v>7095</v>
      </c>
      <c r="U2426" s="189"/>
      <c r="V2426" s="125"/>
      <c r="W2426" s="256"/>
      <c r="X2426" s="216"/>
      <c r="Y2426" s="216"/>
      <c r="Z2426" s="129"/>
      <c r="AA2426" s="214"/>
      <c r="AB2426" s="216"/>
      <c r="AC2426" s="173"/>
      <c r="AD2426" s="173"/>
      <c r="AI2426" s="173"/>
      <c r="AJ2426" s="247"/>
      <c r="AK2426" s="173"/>
      <c r="AL2426" s="131"/>
      <c r="AQ2426" s="131"/>
      <c r="AS2426" s="152"/>
      <c r="AV2426" s="392"/>
    </row>
    <row r="2427" spans="1:49" ht="45" customHeight="1" x14ac:dyDescent="0.2">
      <c r="A2427" s="245"/>
      <c r="B2427" s="183" t="s">
        <v>198</v>
      </c>
      <c r="C2427" s="136" t="s">
        <v>7096</v>
      </c>
      <c r="D2427" s="171" t="s">
        <v>7097</v>
      </c>
      <c r="E2427" s="175" t="s">
        <v>56</v>
      </c>
      <c r="F2427" s="153" t="s">
        <v>57</v>
      </c>
      <c r="G2427" s="131" t="s">
        <v>7098</v>
      </c>
      <c r="H2427" s="175" t="s">
        <v>6963</v>
      </c>
      <c r="I2427" s="185" t="s">
        <v>7099</v>
      </c>
      <c r="J2427" s="173">
        <v>1</v>
      </c>
      <c r="K2427" s="326"/>
      <c r="L2427" s="339">
        <v>1</v>
      </c>
      <c r="M2427" s="183">
        <v>2013</v>
      </c>
      <c r="N2427" s="153">
        <v>2022</v>
      </c>
      <c r="O2427" s="216">
        <v>44573</v>
      </c>
      <c r="P2427" s="163" t="s">
        <v>7100</v>
      </c>
      <c r="Q2427" s="216">
        <v>44608</v>
      </c>
      <c r="R2427" s="153">
        <v>2020</v>
      </c>
      <c r="S2427" s="183" t="s">
        <v>288</v>
      </c>
      <c r="T2427" s="195"/>
      <c r="U2427" s="189"/>
      <c r="V2427" s="125"/>
      <c r="W2427" s="256"/>
      <c r="X2427" s="216"/>
      <c r="Y2427" s="216"/>
      <c r="Z2427" s="129"/>
      <c r="AA2427" s="214"/>
      <c r="AB2427" s="216"/>
      <c r="AC2427" s="173"/>
      <c r="AD2427" s="173"/>
      <c r="AI2427" s="173"/>
      <c r="AJ2427" s="247"/>
      <c r="AK2427" s="173"/>
      <c r="AL2427" s="131"/>
      <c r="AQ2427" s="131"/>
      <c r="AS2427" s="152"/>
      <c r="AV2427" s="392"/>
    </row>
    <row r="2428" spans="1:49" ht="45" customHeight="1" x14ac:dyDescent="0.2">
      <c r="A2428" s="245"/>
      <c r="B2428" s="183" t="s">
        <v>198</v>
      </c>
      <c r="C2428" s="136" t="s">
        <v>7101</v>
      </c>
      <c r="D2428" s="171" t="s">
        <v>7102</v>
      </c>
      <c r="E2428" s="175" t="s">
        <v>71</v>
      </c>
      <c r="F2428" s="153" t="s">
        <v>425</v>
      </c>
      <c r="G2428" s="131" t="s">
        <v>426</v>
      </c>
      <c r="H2428" s="175" t="s">
        <v>76</v>
      </c>
      <c r="I2428" s="185" t="s">
        <v>7103</v>
      </c>
      <c r="J2428" s="173">
        <v>1</v>
      </c>
      <c r="K2428" s="326"/>
      <c r="L2428" s="339">
        <v>1</v>
      </c>
      <c r="M2428" s="183">
        <v>2014</v>
      </c>
      <c r="N2428" s="153">
        <v>2022</v>
      </c>
      <c r="O2428" s="216">
        <v>44606</v>
      </c>
      <c r="P2428" s="127" t="s">
        <v>7104</v>
      </c>
      <c r="Q2428" s="216">
        <v>44615</v>
      </c>
      <c r="R2428" s="153">
        <v>2020</v>
      </c>
      <c r="S2428" s="183" t="s">
        <v>288</v>
      </c>
      <c r="T2428" s="195"/>
      <c r="U2428" s="189"/>
      <c r="V2428" s="125"/>
      <c r="W2428" s="256"/>
      <c r="X2428" s="216"/>
      <c r="Y2428" s="216"/>
      <c r="Z2428" s="129"/>
      <c r="AA2428" s="214"/>
      <c r="AB2428" s="216"/>
      <c r="AC2428" s="173"/>
      <c r="AD2428" s="173"/>
      <c r="AI2428" s="173"/>
      <c r="AJ2428" s="247"/>
      <c r="AK2428" s="173"/>
      <c r="AL2428" s="131"/>
      <c r="AQ2428" s="131"/>
      <c r="AS2428" s="152"/>
      <c r="AV2428" s="392"/>
    </row>
    <row r="2429" spans="1:49" ht="45" customHeight="1" x14ac:dyDescent="0.2">
      <c r="A2429" s="245">
        <v>45783</v>
      </c>
      <c r="B2429" s="183" t="s">
        <v>55</v>
      </c>
      <c r="C2429" s="136" t="s">
        <v>7105</v>
      </c>
      <c r="D2429" s="156" t="s">
        <v>7106</v>
      </c>
      <c r="E2429" s="175" t="s">
        <v>71</v>
      </c>
      <c r="F2429" s="153" t="s">
        <v>6578</v>
      </c>
      <c r="G2429" s="131" t="s">
        <v>722</v>
      </c>
      <c r="H2429" s="175" t="s">
        <v>487</v>
      </c>
      <c r="I2429" s="185" t="s">
        <v>7107</v>
      </c>
      <c r="J2429" s="173">
        <v>1</v>
      </c>
      <c r="K2429" s="326"/>
      <c r="L2429" s="339">
        <v>1</v>
      </c>
      <c r="M2429" s="183">
        <v>2015</v>
      </c>
      <c r="N2429" s="153">
        <v>2022</v>
      </c>
      <c r="O2429" s="216">
        <v>44583</v>
      </c>
      <c r="P2429" s="163" t="s">
        <v>7108</v>
      </c>
      <c r="Q2429" s="216">
        <v>44631</v>
      </c>
      <c r="R2429" s="153">
        <v>2020</v>
      </c>
      <c r="S2429" s="183" t="s">
        <v>288</v>
      </c>
      <c r="T2429" s="195"/>
      <c r="U2429" s="189"/>
      <c r="V2429" s="125"/>
      <c r="W2429" s="256"/>
      <c r="X2429" s="216"/>
      <c r="Y2429" s="216"/>
      <c r="Z2429" s="129"/>
      <c r="AA2429" s="214"/>
      <c r="AB2429" s="216"/>
      <c r="AC2429" s="173"/>
      <c r="AD2429" s="173"/>
      <c r="AI2429" s="173"/>
      <c r="AJ2429" s="247"/>
      <c r="AK2429" s="173"/>
      <c r="AL2429" s="131"/>
      <c r="AQ2429" s="131"/>
      <c r="AS2429" s="152"/>
      <c r="AV2429" s="392"/>
    </row>
    <row r="2430" spans="1:49" ht="45" customHeight="1" x14ac:dyDescent="0.2">
      <c r="A2430" s="245"/>
      <c r="B2430" s="183" t="s">
        <v>55</v>
      </c>
      <c r="C2430" s="136" t="s">
        <v>7109</v>
      </c>
      <c r="D2430" s="170" t="s">
        <v>7110</v>
      </c>
      <c r="E2430" s="175" t="s">
        <v>1055</v>
      </c>
      <c r="F2430" s="153" t="s">
        <v>2044</v>
      </c>
      <c r="G2430" s="131" t="s">
        <v>4086</v>
      </c>
      <c r="H2430" s="175" t="s">
        <v>65</v>
      </c>
      <c r="I2430" s="185" t="s">
        <v>7111</v>
      </c>
      <c r="J2430" s="173">
        <v>1</v>
      </c>
      <c r="K2430" s="326"/>
      <c r="L2430" s="339">
        <v>1</v>
      </c>
      <c r="M2430" s="183">
        <v>2016</v>
      </c>
      <c r="N2430" s="153">
        <v>2022</v>
      </c>
      <c r="O2430" s="216">
        <v>44627</v>
      </c>
      <c r="P2430" s="177" t="s">
        <v>7112</v>
      </c>
      <c r="Q2430" s="216">
        <v>44638</v>
      </c>
      <c r="R2430" s="153">
        <v>2022</v>
      </c>
      <c r="S2430" s="183" t="s">
        <v>243</v>
      </c>
      <c r="T2430" s="195" t="s">
        <v>7113</v>
      </c>
      <c r="V2430" s="125"/>
      <c r="W2430" s="256"/>
      <c r="X2430" s="216"/>
      <c r="Y2430" s="216"/>
      <c r="Z2430" s="129"/>
      <c r="AA2430" s="214"/>
      <c r="AB2430" s="216"/>
      <c r="AC2430" s="173"/>
      <c r="AD2430" s="173"/>
      <c r="AI2430" s="173"/>
      <c r="AJ2430" s="216">
        <v>44704</v>
      </c>
      <c r="AK2430" s="173">
        <v>2020</v>
      </c>
      <c r="AL2430" s="317" t="s">
        <v>7710</v>
      </c>
      <c r="AQ2430" s="131"/>
      <c r="AS2430" s="152"/>
      <c r="AV2430" s="392"/>
    </row>
    <row r="2431" spans="1:49" ht="45" customHeight="1" x14ac:dyDescent="0.2">
      <c r="A2431" s="245"/>
      <c r="B2431" s="183" t="s">
        <v>55</v>
      </c>
      <c r="C2431" s="136" t="s">
        <v>7109</v>
      </c>
      <c r="D2431" s="156" t="s">
        <v>7114</v>
      </c>
      <c r="E2431" s="175" t="s">
        <v>1055</v>
      </c>
      <c r="F2431" s="153" t="s">
        <v>2044</v>
      </c>
      <c r="G2431" s="131" t="s">
        <v>4086</v>
      </c>
      <c r="H2431" s="175" t="s">
        <v>65</v>
      </c>
      <c r="I2431" s="185" t="s">
        <v>7115</v>
      </c>
      <c r="J2431" s="173">
        <v>1</v>
      </c>
      <c r="K2431" s="326"/>
      <c r="L2431" s="339">
        <v>1</v>
      </c>
      <c r="M2431" s="183">
        <v>2017</v>
      </c>
      <c r="N2431" s="153">
        <v>2022</v>
      </c>
      <c r="O2431" s="216">
        <v>44627</v>
      </c>
      <c r="P2431" s="177" t="s">
        <v>7112</v>
      </c>
      <c r="Q2431" s="216">
        <v>44638</v>
      </c>
      <c r="R2431" s="153">
        <v>2022</v>
      </c>
      <c r="S2431" s="183" t="s">
        <v>243</v>
      </c>
      <c r="T2431" s="195" t="s">
        <v>7113</v>
      </c>
      <c r="V2431" s="125"/>
      <c r="W2431" s="256"/>
      <c r="X2431" s="216"/>
      <c r="Y2431" s="216"/>
      <c r="Z2431" s="129"/>
      <c r="AA2431" s="214"/>
      <c r="AB2431" s="216"/>
      <c r="AC2431" s="173"/>
      <c r="AD2431" s="173"/>
      <c r="AI2431" s="173"/>
      <c r="AJ2431" s="216">
        <v>44706</v>
      </c>
      <c r="AK2431" s="173">
        <v>2020</v>
      </c>
      <c r="AL2431" s="317" t="s">
        <v>7711</v>
      </c>
      <c r="AQ2431" s="131"/>
      <c r="AS2431" s="152"/>
      <c r="AV2431" s="392"/>
    </row>
    <row r="2432" spans="1:49" ht="45" customHeight="1" x14ac:dyDescent="0.2">
      <c r="A2432" s="245"/>
      <c r="B2432" s="183" t="s">
        <v>55</v>
      </c>
      <c r="C2432" s="136" t="s">
        <v>7109</v>
      </c>
      <c r="D2432" s="156" t="s">
        <v>7116</v>
      </c>
      <c r="E2432" s="175" t="s">
        <v>1055</v>
      </c>
      <c r="F2432" s="153" t="s">
        <v>2044</v>
      </c>
      <c r="G2432" s="131" t="s">
        <v>4086</v>
      </c>
      <c r="H2432" s="175" t="s">
        <v>65</v>
      </c>
      <c r="I2432" s="185" t="s">
        <v>7117</v>
      </c>
      <c r="J2432" s="173">
        <v>1</v>
      </c>
      <c r="K2432" s="326"/>
      <c r="L2432" s="339">
        <v>1</v>
      </c>
      <c r="M2432" s="183">
        <v>2018</v>
      </c>
      <c r="N2432" s="153">
        <v>2022</v>
      </c>
      <c r="O2432" s="216">
        <v>44627</v>
      </c>
      <c r="P2432" s="177" t="s">
        <v>7112</v>
      </c>
      <c r="Q2432" s="216">
        <v>44638</v>
      </c>
      <c r="R2432" s="153">
        <v>2022</v>
      </c>
      <c r="S2432" s="183" t="s">
        <v>243</v>
      </c>
      <c r="T2432" s="195" t="s">
        <v>7113</v>
      </c>
      <c r="V2432" s="125"/>
      <c r="W2432" s="256"/>
      <c r="X2432" s="216"/>
      <c r="Y2432" s="216"/>
      <c r="Z2432" s="129"/>
      <c r="AA2432" s="214"/>
      <c r="AB2432" s="216"/>
      <c r="AC2432" s="173"/>
      <c r="AD2432" s="173"/>
      <c r="AI2432" s="173"/>
      <c r="AJ2432" s="216">
        <v>44704</v>
      </c>
      <c r="AK2432" s="173">
        <v>2020</v>
      </c>
      <c r="AL2432" s="317" t="s">
        <v>7707</v>
      </c>
      <c r="AQ2432" s="131"/>
      <c r="AS2432" s="152"/>
      <c r="AV2432" s="392"/>
    </row>
    <row r="2433" spans="1:48" ht="45" customHeight="1" x14ac:dyDescent="0.2">
      <c r="A2433" s="245"/>
      <c r="B2433" s="183" t="s">
        <v>55</v>
      </c>
      <c r="C2433" s="136" t="s">
        <v>7109</v>
      </c>
      <c r="D2433" s="156" t="s">
        <v>7118</v>
      </c>
      <c r="E2433" s="175" t="s">
        <v>1055</v>
      </c>
      <c r="F2433" s="153" t="s">
        <v>2044</v>
      </c>
      <c r="G2433" s="131" t="s">
        <v>4086</v>
      </c>
      <c r="H2433" s="175" t="s">
        <v>487</v>
      </c>
      <c r="I2433" s="185" t="s">
        <v>7119</v>
      </c>
      <c r="J2433" s="173">
        <v>1</v>
      </c>
      <c r="K2433" s="326"/>
      <c r="L2433" s="339">
        <v>1</v>
      </c>
      <c r="M2433" s="183">
        <v>2019</v>
      </c>
      <c r="N2433" s="153">
        <v>2022</v>
      </c>
      <c r="O2433" s="216">
        <v>44627</v>
      </c>
      <c r="P2433" s="177" t="s">
        <v>7112</v>
      </c>
      <c r="Q2433" s="216">
        <v>44638</v>
      </c>
      <c r="R2433" s="153">
        <v>2022</v>
      </c>
      <c r="S2433" s="183" t="s">
        <v>243</v>
      </c>
      <c r="T2433" s="195" t="s">
        <v>7113</v>
      </c>
      <c r="V2433" s="125"/>
      <c r="W2433" s="256"/>
      <c r="X2433" s="216"/>
      <c r="Y2433" s="216"/>
      <c r="Z2433" s="129"/>
      <c r="AA2433" s="214"/>
      <c r="AB2433" s="216"/>
      <c r="AC2433" s="173"/>
      <c r="AD2433" s="173"/>
      <c r="AI2433" s="173"/>
      <c r="AJ2433" s="216">
        <v>44704</v>
      </c>
      <c r="AK2433" s="173">
        <v>2020</v>
      </c>
      <c r="AL2433" s="317" t="s">
        <v>7706</v>
      </c>
      <c r="AQ2433" s="131"/>
      <c r="AS2433" s="152"/>
      <c r="AV2433" s="392"/>
    </row>
    <row r="2434" spans="1:48" ht="45" customHeight="1" x14ac:dyDescent="0.2">
      <c r="A2434" s="245"/>
      <c r="B2434" s="183" t="s">
        <v>55</v>
      </c>
      <c r="C2434" s="136" t="s">
        <v>7109</v>
      </c>
      <c r="D2434" s="156" t="s">
        <v>7120</v>
      </c>
      <c r="E2434" s="175" t="s">
        <v>1055</v>
      </c>
      <c r="F2434" s="153" t="s">
        <v>2044</v>
      </c>
      <c r="G2434" s="131" t="s">
        <v>4086</v>
      </c>
      <c r="H2434" s="175" t="s">
        <v>65</v>
      </c>
      <c r="I2434" s="185" t="s">
        <v>7121</v>
      </c>
      <c r="J2434" s="173">
        <v>1</v>
      </c>
      <c r="K2434" s="326"/>
      <c r="L2434" s="339">
        <v>1</v>
      </c>
      <c r="M2434" s="183">
        <v>2020</v>
      </c>
      <c r="N2434" s="153">
        <v>2022</v>
      </c>
      <c r="O2434" s="216">
        <v>44627</v>
      </c>
      <c r="P2434" s="177" t="s">
        <v>7112</v>
      </c>
      <c r="Q2434" s="216">
        <v>44638</v>
      </c>
      <c r="R2434" s="153">
        <v>2022</v>
      </c>
      <c r="S2434" s="183" t="s">
        <v>243</v>
      </c>
      <c r="T2434" s="195" t="s">
        <v>7113</v>
      </c>
      <c r="V2434" s="125"/>
      <c r="W2434" s="256"/>
      <c r="X2434" s="216"/>
      <c r="Y2434" s="216"/>
      <c r="Z2434" s="129"/>
      <c r="AA2434" s="214"/>
      <c r="AB2434" s="216"/>
      <c r="AC2434" s="173"/>
      <c r="AD2434" s="173"/>
      <c r="AI2434" s="173"/>
      <c r="AJ2434" s="216">
        <v>44704</v>
      </c>
      <c r="AK2434" s="173">
        <v>2020</v>
      </c>
      <c r="AL2434" s="317" t="s">
        <v>7705</v>
      </c>
      <c r="AQ2434" s="131"/>
      <c r="AS2434" s="152"/>
      <c r="AV2434" s="392"/>
    </row>
    <row r="2435" spans="1:48" ht="45" customHeight="1" x14ac:dyDescent="0.2">
      <c r="A2435" s="245"/>
      <c r="B2435" s="183" t="s">
        <v>198</v>
      </c>
      <c r="C2435" s="136" t="s">
        <v>7122</v>
      </c>
      <c r="D2435" s="170" t="s">
        <v>7123</v>
      </c>
      <c r="E2435" s="175" t="s">
        <v>91</v>
      </c>
      <c r="F2435" s="153" t="s">
        <v>187</v>
      </c>
      <c r="G2435" s="131" t="s">
        <v>7124</v>
      </c>
      <c r="H2435" s="175" t="s">
        <v>487</v>
      </c>
      <c r="I2435" s="185" t="s">
        <v>7125</v>
      </c>
      <c r="J2435" s="173">
        <v>1</v>
      </c>
      <c r="K2435" s="326"/>
      <c r="L2435" s="339">
        <v>1</v>
      </c>
      <c r="M2435" s="183">
        <v>2021</v>
      </c>
      <c r="N2435" s="153">
        <v>2022</v>
      </c>
      <c r="O2435" s="216">
        <v>44603</v>
      </c>
      <c r="P2435" s="163" t="s">
        <v>7126</v>
      </c>
      <c r="Q2435" s="216">
        <v>44641</v>
      </c>
      <c r="R2435" s="153">
        <v>2020</v>
      </c>
      <c r="S2435" s="183" t="s">
        <v>288</v>
      </c>
      <c r="T2435" s="195"/>
      <c r="U2435" s="189"/>
      <c r="V2435" s="125"/>
      <c r="W2435" s="256"/>
      <c r="X2435" s="216"/>
      <c r="Y2435" s="216"/>
      <c r="Z2435" s="129"/>
      <c r="AA2435" s="214"/>
      <c r="AB2435" s="216"/>
      <c r="AC2435" s="173"/>
      <c r="AD2435" s="173"/>
      <c r="AI2435" s="173"/>
      <c r="AJ2435" s="247"/>
      <c r="AK2435" s="173"/>
      <c r="AL2435" s="131"/>
      <c r="AQ2435" s="131"/>
      <c r="AS2435" s="152"/>
      <c r="AV2435" s="392"/>
    </row>
    <row r="2436" spans="1:48" ht="45" customHeight="1" x14ac:dyDescent="0.2">
      <c r="A2436" s="245">
        <v>45609</v>
      </c>
      <c r="B2436" s="183" t="s">
        <v>55</v>
      </c>
      <c r="C2436" s="136" t="s">
        <v>7127</v>
      </c>
      <c r="D2436" s="131" t="s">
        <v>7128</v>
      </c>
      <c r="E2436" s="175" t="s">
        <v>91</v>
      </c>
      <c r="F2436" s="153" t="s">
        <v>698</v>
      </c>
      <c r="G2436" s="131" t="s">
        <v>7129</v>
      </c>
      <c r="H2436" s="175" t="s">
        <v>379</v>
      </c>
      <c r="I2436" s="183" t="s">
        <v>7130</v>
      </c>
      <c r="J2436" s="173">
        <v>1</v>
      </c>
      <c r="K2436" s="326"/>
      <c r="L2436" s="339">
        <v>1</v>
      </c>
      <c r="M2436" s="183">
        <v>2022</v>
      </c>
      <c r="N2436" s="153">
        <v>2022</v>
      </c>
      <c r="O2436" s="216">
        <v>44665</v>
      </c>
      <c r="P2436" s="163" t="s">
        <v>7131</v>
      </c>
      <c r="Q2436" s="216">
        <v>44683</v>
      </c>
      <c r="R2436" s="153">
        <v>2020</v>
      </c>
      <c r="S2436" s="183" t="s">
        <v>243</v>
      </c>
      <c r="T2436" s="195" t="s">
        <v>1116</v>
      </c>
      <c r="U2436" s="189"/>
      <c r="V2436" s="125"/>
      <c r="W2436" s="256"/>
      <c r="X2436" s="216"/>
      <c r="Y2436" s="216"/>
      <c r="Z2436" s="129"/>
      <c r="AA2436" s="214"/>
      <c r="AB2436" s="216"/>
      <c r="AC2436" s="173"/>
      <c r="AD2436" s="173"/>
      <c r="AI2436" s="173"/>
      <c r="AJ2436" s="216">
        <v>45723</v>
      </c>
      <c r="AK2436" s="173">
        <v>2020</v>
      </c>
      <c r="AL2436" s="317" t="s">
        <v>7934</v>
      </c>
      <c r="AQ2436" s="131"/>
      <c r="AS2436" s="152"/>
      <c r="AV2436" s="392"/>
    </row>
    <row r="2437" spans="1:48" ht="45" customHeight="1" x14ac:dyDescent="0.2">
      <c r="A2437" s="245"/>
      <c r="B2437" s="183" t="s">
        <v>198</v>
      </c>
      <c r="C2437" s="136" t="s">
        <v>7132</v>
      </c>
      <c r="D2437" s="156" t="s">
        <v>7133</v>
      </c>
      <c r="E2437" s="175" t="s">
        <v>91</v>
      </c>
      <c r="F2437" s="153" t="s">
        <v>698</v>
      </c>
      <c r="G2437" s="131" t="s">
        <v>699</v>
      </c>
      <c r="H2437" s="175" t="s">
        <v>496</v>
      </c>
      <c r="I2437" s="185" t="s">
        <v>7134</v>
      </c>
      <c r="J2437" s="173">
        <v>1</v>
      </c>
      <c r="K2437" s="326"/>
      <c r="L2437" s="339">
        <v>1</v>
      </c>
      <c r="M2437" s="183">
        <v>2023</v>
      </c>
      <c r="N2437" s="153">
        <v>2022</v>
      </c>
      <c r="O2437" s="216">
        <v>44662</v>
      </c>
      <c r="P2437" s="163" t="s">
        <v>7135</v>
      </c>
      <c r="Q2437" s="216">
        <v>44694</v>
      </c>
      <c r="R2437" s="153">
        <v>2020</v>
      </c>
      <c r="S2437" s="183" t="s">
        <v>288</v>
      </c>
      <c r="T2437" s="195"/>
      <c r="U2437" s="189"/>
      <c r="V2437" s="125"/>
      <c r="W2437" s="256"/>
      <c r="X2437" s="216"/>
      <c r="Y2437" s="216"/>
      <c r="Z2437" s="129"/>
      <c r="AA2437" s="214"/>
      <c r="AB2437" s="216"/>
      <c r="AC2437" s="173"/>
      <c r="AD2437" s="173"/>
      <c r="AI2437" s="173"/>
      <c r="AJ2437" s="247"/>
      <c r="AK2437" s="173"/>
      <c r="AL2437" s="131"/>
      <c r="AQ2437" s="131"/>
      <c r="AS2437" s="152"/>
      <c r="AV2437" s="392"/>
    </row>
    <row r="2438" spans="1:48" ht="45" customHeight="1" x14ac:dyDescent="0.2">
      <c r="A2438" s="245"/>
      <c r="B2438" s="183" t="s">
        <v>55</v>
      </c>
      <c r="C2438" s="136" t="s">
        <v>7136</v>
      </c>
      <c r="D2438" s="171" t="s">
        <v>7137</v>
      </c>
      <c r="E2438" s="175" t="s">
        <v>71</v>
      </c>
      <c r="F2438" s="153" t="s">
        <v>180</v>
      </c>
      <c r="G2438" s="131" t="s">
        <v>2073</v>
      </c>
      <c r="H2438" s="175" t="s">
        <v>292</v>
      </c>
      <c r="I2438" s="185" t="s">
        <v>7138</v>
      </c>
      <c r="J2438" s="173">
        <v>1</v>
      </c>
      <c r="K2438" s="326"/>
      <c r="L2438" s="339">
        <v>1</v>
      </c>
      <c r="M2438" s="183">
        <v>2024</v>
      </c>
      <c r="N2438" s="153">
        <v>2022</v>
      </c>
      <c r="O2438" s="216">
        <v>44818</v>
      </c>
      <c r="P2438" s="163" t="s">
        <v>7139</v>
      </c>
      <c r="Q2438" s="216">
        <v>44698</v>
      </c>
      <c r="R2438" s="153">
        <v>2020</v>
      </c>
      <c r="S2438" s="183" t="s">
        <v>243</v>
      </c>
      <c r="T2438" s="195" t="s">
        <v>7140</v>
      </c>
      <c r="V2438" s="125"/>
      <c r="W2438" s="256"/>
      <c r="X2438" s="216"/>
      <c r="Y2438" s="216"/>
      <c r="Z2438" s="129"/>
      <c r="AA2438" s="214"/>
      <c r="AB2438" s="216"/>
      <c r="AC2438" s="173"/>
      <c r="AD2438" s="173"/>
      <c r="AI2438" s="173"/>
      <c r="AJ2438" s="216">
        <v>44713</v>
      </c>
      <c r="AK2438" s="173">
        <v>2020</v>
      </c>
      <c r="AL2438" s="317" t="s">
        <v>7704</v>
      </c>
      <c r="AQ2438" s="131"/>
      <c r="AS2438" s="152"/>
      <c r="AV2438" s="392"/>
    </row>
    <row r="2439" spans="1:48" ht="45" customHeight="1" x14ac:dyDescent="0.2">
      <c r="A2439" s="245"/>
      <c r="B2439" s="183" t="s">
        <v>55</v>
      </c>
      <c r="C2439" s="136" t="s">
        <v>7141</v>
      </c>
      <c r="D2439" s="171" t="s">
        <v>7142</v>
      </c>
      <c r="E2439" s="175" t="s">
        <v>91</v>
      </c>
      <c r="F2439" s="153" t="s">
        <v>180</v>
      </c>
      <c r="G2439" s="131" t="s">
        <v>181</v>
      </c>
      <c r="H2439" s="175" t="s">
        <v>65</v>
      </c>
      <c r="I2439" s="185" t="s">
        <v>7143</v>
      </c>
      <c r="J2439" s="173">
        <v>1</v>
      </c>
      <c r="K2439" s="326"/>
      <c r="L2439" s="339">
        <v>1</v>
      </c>
      <c r="M2439" s="183">
        <v>2025</v>
      </c>
      <c r="N2439" s="153">
        <v>2022</v>
      </c>
      <c r="O2439" s="216">
        <v>44705</v>
      </c>
      <c r="P2439" s="163" t="s">
        <v>7144</v>
      </c>
      <c r="Q2439" s="216">
        <v>44712</v>
      </c>
      <c r="R2439" s="153">
        <v>2020</v>
      </c>
      <c r="S2439" s="183" t="s">
        <v>243</v>
      </c>
      <c r="T2439" s="195" t="s">
        <v>1116</v>
      </c>
      <c r="V2439" s="125"/>
      <c r="W2439" s="256"/>
      <c r="X2439" s="216"/>
      <c r="Y2439" s="216"/>
      <c r="Z2439" s="129"/>
      <c r="AA2439" s="214"/>
      <c r="AB2439" s="216"/>
      <c r="AC2439" s="173"/>
      <c r="AD2439" s="173"/>
      <c r="AI2439" s="173"/>
      <c r="AJ2439" s="216">
        <v>44916</v>
      </c>
      <c r="AK2439" s="173">
        <v>2020</v>
      </c>
      <c r="AL2439" s="317" t="s">
        <v>7703</v>
      </c>
      <c r="AQ2439" s="131"/>
      <c r="AS2439" s="152"/>
      <c r="AV2439" s="392"/>
    </row>
    <row r="2440" spans="1:48" ht="45" customHeight="1" x14ac:dyDescent="0.2">
      <c r="A2440" s="245">
        <v>45082</v>
      </c>
      <c r="B2440" s="183" t="s">
        <v>55</v>
      </c>
      <c r="C2440" s="136" t="s">
        <v>7145</v>
      </c>
      <c r="D2440" s="171" t="s">
        <v>7146</v>
      </c>
      <c r="E2440" s="175" t="s">
        <v>91</v>
      </c>
      <c r="F2440" s="153" t="s">
        <v>180</v>
      </c>
      <c r="G2440" s="131" t="s">
        <v>7147</v>
      </c>
      <c r="H2440" s="175" t="s">
        <v>292</v>
      </c>
      <c r="I2440" s="185" t="s">
        <v>7148</v>
      </c>
      <c r="J2440" s="173">
        <v>1</v>
      </c>
      <c r="K2440" s="326"/>
      <c r="L2440" s="339">
        <v>1</v>
      </c>
      <c r="M2440" s="183">
        <v>2026</v>
      </c>
      <c r="N2440" s="153">
        <v>2022</v>
      </c>
      <c r="O2440" s="216">
        <v>44831</v>
      </c>
      <c r="P2440" s="163" t="s">
        <v>7149</v>
      </c>
      <c r="Q2440" s="216">
        <v>44721</v>
      </c>
      <c r="R2440" s="153">
        <v>2020</v>
      </c>
      <c r="S2440" s="183" t="s">
        <v>243</v>
      </c>
      <c r="T2440" s="195" t="s">
        <v>1116</v>
      </c>
      <c r="V2440" s="125"/>
      <c r="W2440" s="256"/>
      <c r="X2440" s="216"/>
      <c r="Y2440" s="216"/>
      <c r="Z2440" s="129"/>
      <c r="AA2440" s="214"/>
      <c r="AB2440" s="216"/>
      <c r="AC2440" s="173"/>
      <c r="AD2440" s="173"/>
      <c r="AI2440" s="173"/>
      <c r="AJ2440" s="216">
        <v>44750</v>
      </c>
      <c r="AK2440" s="173">
        <v>2020</v>
      </c>
      <c r="AL2440" s="317" t="s">
        <v>7702</v>
      </c>
      <c r="AQ2440" s="131"/>
      <c r="AS2440" s="152"/>
      <c r="AV2440" s="392"/>
    </row>
    <row r="2441" spans="1:48" ht="45" customHeight="1" x14ac:dyDescent="0.2">
      <c r="A2441" s="245"/>
      <c r="B2441" s="183" t="s">
        <v>198</v>
      </c>
      <c r="C2441" s="136" t="s">
        <v>7150</v>
      </c>
      <c r="D2441" s="171" t="s">
        <v>7151</v>
      </c>
      <c r="E2441" s="175" t="s">
        <v>91</v>
      </c>
      <c r="F2441" s="153" t="s">
        <v>180</v>
      </c>
      <c r="G2441" s="131" t="s">
        <v>7152</v>
      </c>
      <c r="H2441" s="175" t="s">
        <v>65</v>
      </c>
      <c r="I2441" s="185" t="s">
        <v>7153</v>
      </c>
      <c r="J2441" s="173">
        <v>1</v>
      </c>
      <c r="K2441" s="326"/>
      <c r="L2441" s="339">
        <v>1</v>
      </c>
      <c r="M2441" s="183">
        <v>2027</v>
      </c>
      <c r="N2441" s="153">
        <v>2022</v>
      </c>
      <c r="O2441" s="216">
        <v>39181</v>
      </c>
      <c r="P2441" s="163" t="s">
        <v>7154</v>
      </c>
      <c r="Q2441" s="216">
        <v>44721</v>
      </c>
      <c r="R2441" s="153">
        <v>2020</v>
      </c>
      <c r="S2441" s="183" t="s">
        <v>288</v>
      </c>
      <c r="T2441" s="195"/>
      <c r="U2441" s="189"/>
      <c r="V2441" s="125"/>
      <c r="W2441" s="256"/>
      <c r="X2441" s="216"/>
      <c r="Y2441" s="216"/>
      <c r="Z2441" s="129"/>
      <c r="AA2441" s="214"/>
      <c r="AB2441" s="216"/>
      <c r="AC2441" s="173"/>
      <c r="AD2441" s="173"/>
      <c r="AI2441" s="173"/>
      <c r="AJ2441" s="189"/>
      <c r="AK2441" s="173"/>
      <c r="AL2441" s="131"/>
      <c r="AQ2441" s="131"/>
      <c r="AS2441" s="152"/>
      <c r="AV2441" s="392"/>
    </row>
    <row r="2442" spans="1:48" ht="45" customHeight="1" x14ac:dyDescent="0.2">
      <c r="A2442" s="245">
        <v>45042</v>
      </c>
      <c r="B2442" s="183" t="s">
        <v>55</v>
      </c>
      <c r="C2442" s="136" t="s">
        <v>7155</v>
      </c>
      <c r="D2442" s="171" t="s">
        <v>7156</v>
      </c>
      <c r="E2442" s="175" t="s">
        <v>91</v>
      </c>
      <c r="F2442" s="153" t="s">
        <v>180</v>
      </c>
      <c r="G2442" s="131" t="s">
        <v>7157</v>
      </c>
      <c r="H2442" s="175" t="s">
        <v>65</v>
      </c>
      <c r="I2442" s="185" t="s">
        <v>7158</v>
      </c>
      <c r="J2442" s="173">
        <v>1</v>
      </c>
      <c r="K2442" s="326"/>
      <c r="L2442" s="339">
        <v>1</v>
      </c>
      <c r="M2442" s="183">
        <v>2028</v>
      </c>
      <c r="N2442" s="153">
        <v>2022</v>
      </c>
      <c r="O2442" s="216">
        <v>44594</v>
      </c>
      <c r="P2442" s="163" t="s">
        <v>7159</v>
      </c>
      <c r="Q2442" s="216">
        <v>44735</v>
      </c>
      <c r="R2442" s="153">
        <v>2020</v>
      </c>
      <c r="S2442" s="183" t="s">
        <v>243</v>
      </c>
      <c r="T2442" s="195" t="s">
        <v>1116</v>
      </c>
      <c r="U2442" s="216">
        <v>45412</v>
      </c>
      <c r="V2442" s="125"/>
      <c r="W2442" s="256"/>
      <c r="X2442" s="216"/>
      <c r="Y2442" s="216"/>
      <c r="Z2442" s="129"/>
      <c r="AA2442" s="214"/>
      <c r="AB2442" s="216"/>
      <c r="AC2442" s="173"/>
      <c r="AD2442" s="173"/>
      <c r="AI2442" s="173"/>
      <c r="AJ2442" s="216">
        <v>45412</v>
      </c>
      <c r="AK2442" s="173">
        <v>2020</v>
      </c>
      <c r="AL2442" s="317" t="s">
        <v>7682</v>
      </c>
      <c r="AQ2442" s="131"/>
      <c r="AS2442" s="152"/>
      <c r="AV2442" s="392"/>
    </row>
    <row r="2443" spans="1:48" ht="45" customHeight="1" x14ac:dyDescent="0.2">
      <c r="A2443" s="245"/>
      <c r="B2443" s="183" t="s">
        <v>198</v>
      </c>
      <c r="C2443" s="136" t="s">
        <v>7160</v>
      </c>
      <c r="D2443" s="440" t="s">
        <v>7161</v>
      </c>
      <c r="E2443" s="175" t="s">
        <v>91</v>
      </c>
      <c r="F2443" s="153" t="s">
        <v>916</v>
      </c>
      <c r="G2443" s="131" t="s">
        <v>1029</v>
      </c>
      <c r="H2443" s="175" t="s">
        <v>65</v>
      </c>
      <c r="I2443" s="185" t="s">
        <v>7162</v>
      </c>
      <c r="J2443" s="173">
        <v>1</v>
      </c>
      <c r="K2443" s="326"/>
      <c r="L2443" s="339">
        <v>1</v>
      </c>
      <c r="M2443" s="183">
        <v>2029</v>
      </c>
      <c r="N2443" s="153">
        <v>2022</v>
      </c>
      <c r="O2443" s="216">
        <v>44597</v>
      </c>
      <c r="P2443" s="163" t="s">
        <v>7163</v>
      </c>
      <c r="Q2443" s="216">
        <v>44753</v>
      </c>
      <c r="R2443" s="153">
        <v>2022</v>
      </c>
      <c r="S2443" s="183" t="s">
        <v>288</v>
      </c>
      <c r="T2443" s="195"/>
      <c r="U2443" s="189"/>
      <c r="V2443" s="125"/>
      <c r="W2443" s="256"/>
      <c r="X2443" s="216"/>
      <c r="Y2443" s="216"/>
      <c r="Z2443" s="129"/>
      <c r="AA2443" s="214"/>
      <c r="AB2443" s="216"/>
      <c r="AC2443" s="173"/>
      <c r="AD2443" s="173"/>
      <c r="AI2443" s="173"/>
      <c r="AJ2443" s="189"/>
      <c r="AK2443" s="173"/>
      <c r="AL2443" s="131"/>
      <c r="AQ2443" s="131"/>
      <c r="AS2443" s="152"/>
      <c r="AV2443" s="392"/>
    </row>
    <row r="2444" spans="1:48" ht="45" customHeight="1" x14ac:dyDescent="0.2">
      <c r="A2444" s="245"/>
      <c r="B2444" s="183" t="s">
        <v>198</v>
      </c>
      <c r="C2444" s="136" t="s">
        <v>7164</v>
      </c>
      <c r="D2444" s="440" t="s">
        <v>7165</v>
      </c>
      <c r="E2444" s="175" t="s">
        <v>71</v>
      </c>
      <c r="F2444" s="153" t="s">
        <v>425</v>
      </c>
      <c r="G2444" s="131" t="s">
        <v>426</v>
      </c>
      <c r="H2444" s="175" t="s">
        <v>487</v>
      </c>
      <c r="I2444" s="185" t="s">
        <v>7166</v>
      </c>
      <c r="J2444" s="173">
        <v>1</v>
      </c>
      <c r="K2444" s="326"/>
      <c r="L2444" s="339">
        <v>1</v>
      </c>
      <c r="M2444" s="183">
        <v>2030</v>
      </c>
      <c r="N2444" s="153">
        <v>2022</v>
      </c>
      <c r="O2444" s="216">
        <v>44743</v>
      </c>
      <c r="P2444" s="163" t="s">
        <v>7167</v>
      </c>
      <c r="Q2444" s="216">
        <v>44753</v>
      </c>
      <c r="R2444" s="153">
        <v>2020</v>
      </c>
      <c r="S2444" s="183" t="s">
        <v>288</v>
      </c>
      <c r="T2444" s="195"/>
      <c r="U2444" s="189"/>
      <c r="V2444" s="125"/>
      <c r="W2444" s="256"/>
      <c r="X2444" s="216"/>
      <c r="Y2444" s="216"/>
      <c r="Z2444" s="129"/>
      <c r="AA2444" s="214"/>
      <c r="AB2444" s="216"/>
      <c r="AC2444" s="173"/>
      <c r="AD2444" s="173"/>
      <c r="AI2444" s="173"/>
      <c r="AJ2444" s="189"/>
      <c r="AK2444" s="173"/>
      <c r="AL2444" s="131"/>
      <c r="AQ2444" s="131"/>
      <c r="AS2444" s="152"/>
      <c r="AV2444" s="392"/>
    </row>
    <row r="2445" spans="1:48" ht="45" customHeight="1" x14ac:dyDescent="0.2">
      <c r="A2445" s="245"/>
      <c r="B2445" s="183" t="s">
        <v>55</v>
      </c>
      <c r="C2445" s="136" t="s">
        <v>7168</v>
      </c>
      <c r="D2445" s="171" t="s">
        <v>7169</v>
      </c>
      <c r="E2445" s="175" t="s">
        <v>688</v>
      </c>
      <c r="F2445" s="153" t="s">
        <v>689</v>
      </c>
      <c r="G2445" s="131" t="s">
        <v>2258</v>
      </c>
      <c r="H2445" s="175" t="s">
        <v>292</v>
      </c>
      <c r="I2445" s="185" t="s">
        <v>7170</v>
      </c>
      <c r="J2445" s="173">
        <v>1</v>
      </c>
      <c r="K2445" s="326"/>
      <c r="L2445" s="339">
        <v>1</v>
      </c>
      <c r="M2445" s="183">
        <v>2031</v>
      </c>
      <c r="N2445" s="153">
        <v>2022</v>
      </c>
      <c r="O2445" s="216">
        <v>31671</v>
      </c>
      <c r="P2445" s="163" t="s">
        <v>7171</v>
      </c>
      <c r="Q2445" s="216">
        <v>44761</v>
      </c>
      <c r="R2445" s="153">
        <v>2022</v>
      </c>
      <c r="S2445" s="183" t="s">
        <v>243</v>
      </c>
      <c r="T2445" s="195" t="s">
        <v>1116</v>
      </c>
      <c r="V2445" s="125"/>
      <c r="W2445" s="256"/>
      <c r="X2445" s="216"/>
      <c r="Y2445" s="216"/>
      <c r="Z2445" s="129"/>
      <c r="AA2445" s="214"/>
      <c r="AB2445" s="216"/>
      <c r="AC2445" s="173"/>
      <c r="AD2445" s="173"/>
      <c r="AI2445" s="173"/>
      <c r="AJ2445" s="216">
        <v>45078</v>
      </c>
      <c r="AK2445" s="173">
        <v>2020</v>
      </c>
      <c r="AL2445" s="317" t="s">
        <v>7690</v>
      </c>
      <c r="AQ2445" s="131"/>
      <c r="AS2445" s="152"/>
      <c r="AV2445" s="392"/>
    </row>
    <row r="2446" spans="1:48" ht="45" customHeight="1" x14ac:dyDescent="0.2">
      <c r="A2446" s="245"/>
      <c r="B2446" s="183" t="s">
        <v>55</v>
      </c>
      <c r="C2446" s="136" t="s">
        <v>7172</v>
      </c>
      <c r="D2446" s="171" t="s">
        <v>7173</v>
      </c>
      <c r="E2446" s="175" t="s">
        <v>71</v>
      </c>
      <c r="F2446" s="153" t="s">
        <v>180</v>
      </c>
      <c r="G2446" s="131" t="s">
        <v>2073</v>
      </c>
      <c r="H2446" s="175" t="s">
        <v>487</v>
      </c>
      <c r="I2446" s="185" t="s">
        <v>7174</v>
      </c>
      <c r="J2446" s="173">
        <v>1</v>
      </c>
      <c r="K2446" s="326"/>
      <c r="L2446" s="339">
        <v>1</v>
      </c>
      <c r="M2446" s="183">
        <v>2032</v>
      </c>
      <c r="N2446" s="153">
        <v>2022</v>
      </c>
      <c r="O2446" s="216">
        <v>44091</v>
      </c>
      <c r="P2446" s="163" t="s">
        <v>7175</v>
      </c>
      <c r="Q2446" s="216">
        <v>44761</v>
      </c>
      <c r="R2446" s="153">
        <v>2020</v>
      </c>
      <c r="S2446" s="183" t="s">
        <v>243</v>
      </c>
      <c r="T2446" s="195" t="s">
        <v>1116</v>
      </c>
      <c r="V2446" s="125"/>
      <c r="W2446" s="256"/>
      <c r="X2446" s="216"/>
      <c r="Y2446" s="216"/>
      <c r="Z2446" s="129"/>
      <c r="AA2446" s="214"/>
      <c r="AB2446" s="216"/>
      <c r="AC2446" s="173"/>
      <c r="AD2446" s="173"/>
      <c r="AI2446" s="173"/>
      <c r="AJ2446" s="216">
        <v>44777</v>
      </c>
      <c r="AK2446" s="173">
        <v>2020</v>
      </c>
      <c r="AL2446" s="317" t="s">
        <v>7701</v>
      </c>
      <c r="AQ2446" s="131"/>
      <c r="AS2446" s="152"/>
      <c r="AV2446" s="392"/>
    </row>
    <row r="2447" spans="1:48" ht="45" customHeight="1" x14ac:dyDescent="0.2">
      <c r="A2447" s="245"/>
      <c r="B2447" s="183" t="s">
        <v>55</v>
      </c>
      <c r="C2447" s="136" t="s">
        <v>7172</v>
      </c>
      <c r="D2447" s="171" t="s">
        <v>7176</v>
      </c>
      <c r="E2447" s="175" t="s">
        <v>71</v>
      </c>
      <c r="F2447" s="153" t="s">
        <v>180</v>
      </c>
      <c r="G2447" s="131" t="s">
        <v>2073</v>
      </c>
      <c r="H2447" s="175" t="s">
        <v>503</v>
      </c>
      <c r="I2447" s="185" t="s">
        <v>7177</v>
      </c>
      <c r="J2447" s="173">
        <v>1</v>
      </c>
      <c r="K2447" s="326"/>
      <c r="L2447" s="339">
        <v>1</v>
      </c>
      <c r="M2447" s="183">
        <v>2033</v>
      </c>
      <c r="N2447" s="153">
        <v>2022</v>
      </c>
      <c r="O2447" s="216">
        <v>44091</v>
      </c>
      <c r="P2447" s="163" t="s">
        <v>7175</v>
      </c>
      <c r="Q2447" s="216">
        <v>44761</v>
      </c>
      <c r="R2447" s="153">
        <v>2020</v>
      </c>
      <c r="S2447" s="183" t="s">
        <v>243</v>
      </c>
      <c r="T2447" s="195" t="s">
        <v>1116</v>
      </c>
      <c r="V2447" s="125"/>
      <c r="W2447" s="256"/>
      <c r="X2447" s="216"/>
      <c r="Y2447" s="216"/>
      <c r="Z2447" s="129"/>
      <c r="AA2447" s="214"/>
      <c r="AB2447" s="216"/>
      <c r="AC2447" s="173"/>
      <c r="AD2447" s="173"/>
      <c r="AI2447" s="173"/>
      <c r="AJ2447" s="216">
        <v>44776</v>
      </c>
      <c r="AK2447" s="173">
        <v>2020</v>
      </c>
      <c r="AL2447" s="317" t="s">
        <v>7699</v>
      </c>
      <c r="AQ2447" s="131"/>
      <c r="AS2447" s="152"/>
      <c r="AV2447" s="392"/>
    </row>
    <row r="2448" spans="1:48" ht="45" customHeight="1" x14ac:dyDescent="0.2">
      <c r="A2448" s="245"/>
      <c r="B2448" s="183" t="s">
        <v>55</v>
      </c>
      <c r="C2448" s="136" t="s">
        <v>7172</v>
      </c>
      <c r="D2448" s="171" t="s">
        <v>7178</v>
      </c>
      <c r="E2448" s="175" t="s">
        <v>71</v>
      </c>
      <c r="F2448" s="153" t="s">
        <v>180</v>
      </c>
      <c r="G2448" s="131" t="s">
        <v>2073</v>
      </c>
      <c r="H2448" s="175" t="s">
        <v>487</v>
      </c>
      <c r="I2448" s="185" t="s">
        <v>7179</v>
      </c>
      <c r="J2448" s="173">
        <v>1</v>
      </c>
      <c r="K2448" s="326"/>
      <c r="L2448" s="339">
        <v>1</v>
      </c>
      <c r="M2448" s="183">
        <v>2034</v>
      </c>
      <c r="N2448" s="153">
        <v>2022</v>
      </c>
      <c r="O2448" s="216">
        <v>44091</v>
      </c>
      <c r="P2448" s="163" t="s">
        <v>7175</v>
      </c>
      <c r="Q2448" s="216">
        <v>44761</v>
      </c>
      <c r="R2448" s="153">
        <v>2020</v>
      </c>
      <c r="S2448" s="183" t="s">
        <v>243</v>
      </c>
      <c r="T2448" s="195" t="s">
        <v>1116</v>
      </c>
      <c r="V2448" s="125"/>
      <c r="W2448" s="256"/>
      <c r="X2448" s="216"/>
      <c r="Y2448" s="216"/>
      <c r="Z2448" s="129"/>
      <c r="AA2448" s="214"/>
      <c r="AB2448" s="216"/>
      <c r="AC2448" s="173"/>
      <c r="AD2448" s="173"/>
      <c r="AI2448" s="173"/>
      <c r="AJ2448" s="216">
        <v>44775</v>
      </c>
      <c r="AK2448" s="173">
        <v>2020</v>
      </c>
      <c r="AL2448" s="317" t="s">
        <v>7700</v>
      </c>
      <c r="AQ2448" s="131"/>
      <c r="AS2448" s="152"/>
      <c r="AV2448" s="392"/>
    </row>
    <row r="2449" spans="1:48" ht="45" customHeight="1" x14ac:dyDescent="0.2">
      <c r="A2449" s="245"/>
      <c r="B2449" s="183" t="s">
        <v>198</v>
      </c>
      <c r="C2449" s="136" t="s">
        <v>7180</v>
      </c>
      <c r="D2449" s="171" t="s">
        <v>7181</v>
      </c>
      <c r="E2449" s="175" t="s">
        <v>56</v>
      </c>
      <c r="F2449" s="153" t="s">
        <v>57</v>
      </c>
      <c r="G2449" s="131" t="s">
        <v>1795</v>
      </c>
      <c r="H2449" s="175" t="s">
        <v>65</v>
      </c>
      <c r="I2449" s="185" t="s">
        <v>7182</v>
      </c>
      <c r="J2449" s="173">
        <v>1</v>
      </c>
      <c r="K2449" s="326"/>
      <c r="L2449" s="339">
        <v>1</v>
      </c>
      <c r="M2449" s="183">
        <v>2035</v>
      </c>
      <c r="N2449" s="153">
        <v>2022</v>
      </c>
      <c r="O2449" s="216">
        <v>44741</v>
      </c>
      <c r="P2449" s="177" t="s">
        <v>7183</v>
      </c>
      <c r="Q2449" s="216">
        <v>44769</v>
      </c>
      <c r="R2449" s="153">
        <v>2020</v>
      </c>
      <c r="S2449" s="183" t="s">
        <v>288</v>
      </c>
      <c r="T2449" s="195" t="s">
        <v>982</v>
      </c>
      <c r="U2449" s="189"/>
      <c r="V2449" s="125"/>
      <c r="W2449" s="256"/>
      <c r="X2449" s="216"/>
      <c r="Y2449" s="216"/>
      <c r="Z2449" s="129"/>
      <c r="AA2449" s="214"/>
      <c r="AB2449" s="216"/>
      <c r="AC2449" s="173"/>
      <c r="AD2449" s="173"/>
      <c r="AI2449" s="173"/>
      <c r="AJ2449" s="189"/>
      <c r="AK2449" s="173"/>
      <c r="AL2449" s="131"/>
      <c r="AQ2449" s="131"/>
      <c r="AS2449" s="152"/>
      <c r="AV2449" s="392"/>
    </row>
    <row r="2450" spans="1:48" ht="45" customHeight="1" x14ac:dyDescent="0.2">
      <c r="A2450" s="245"/>
      <c r="B2450" s="183" t="s">
        <v>55</v>
      </c>
      <c r="C2450" s="136" t="s">
        <v>7184</v>
      </c>
      <c r="D2450" s="171" t="s">
        <v>7185</v>
      </c>
      <c r="E2450" s="175" t="s">
        <v>71</v>
      </c>
      <c r="F2450" s="153" t="s">
        <v>180</v>
      </c>
      <c r="G2450" s="131" t="s">
        <v>181</v>
      </c>
      <c r="H2450" s="175" t="s">
        <v>503</v>
      </c>
      <c r="I2450" s="185" t="s">
        <v>7186</v>
      </c>
      <c r="J2450" s="173">
        <v>1</v>
      </c>
      <c r="K2450" s="326"/>
      <c r="L2450" s="339">
        <v>1</v>
      </c>
      <c r="M2450" s="183">
        <v>2036</v>
      </c>
      <c r="N2450" s="153">
        <v>2022</v>
      </c>
      <c r="O2450" s="216">
        <v>44715</v>
      </c>
      <c r="P2450" s="177" t="s">
        <v>7187</v>
      </c>
      <c r="Q2450" s="216">
        <v>44761</v>
      </c>
      <c r="R2450" s="153">
        <v>2020</v>
      </c>
      <c r="S2450" s="183" t="s">
        <v>243</v>
      </c>
      <c r="T2450" s="195" t="s">
        <v>1116</v>
      </c>
      <c r="V2450" s="125"/>
      <c r="W2450" s="256"/>
      <c r="X2450" s="216"/>
      <c r="Y2450" s="216"/>
      <c r="Z2450" s="129"/>
      <c r="AA2450" s="214"/>
      <c r="AB2450" s="216"/>
      <c r="AC2450" s="173"/>
      <c r="AD2450" s="173"/>
      <c r="AI2450" s="173"/>
      <c r="AJ2450" s="216">
        <v>44770</v>
      </c>
      <c r="AK2450" s="173">
        <v>2020</v>
      </c>
      <c r="AL2450" s="317" t="s">
        <v>7698</v>
      </c>
      <c r="AQ2450" s="131"/>
      <c r="AS2450" s="152"/>
      <c r="AV2450" s="392"/>
    </row>
    <row r="2451" spans="1:48" ht="45" customHeight="1" x14ac:dyDescent="0.2">
      <c r="A2451" s="245"/>
      <c r="B2451" s="183" t="s">
        <v>55</v>
      </c>
      <c r="C2451" s="136" t="s">
        <v>7184</v>
      </c>
      <c r="D2451" s="171" t="s">
        <v>7188</v>
      </c>
      <c r="E2451" s="175" t="s">
        <v>71</v>
      </c>
      <c r="F2451" s="153" t="s">
        <v>180</v>
      </c>
      <c r="G2451" s="131" t="s">
        <v>7189</v>
      </c>
      <c r="H2451" s="175" t="s">
        <v>65</v>
      </c>
      <c r="I2451" s="185" t="s">
        <v>7190</v>
      </c>
      <c r="J2451" s="173">
        <v>1</v>
      </c>
      <c r="K2451" s="326"/>
      <c r="L2451" s="339">
        <v>1</v>
      </c>
      <c r="M2451" s="183">
        <v>2037</v>
      </c>
      <c r="N2451" s="153">
        <v>2022</v>
      </c>
      <c r="O2451" s="216">
        <v>44662</v>
      </c>
      <c r="P2451" s="177" t="s">
        <v>7191</v>
      </c>
      <c r="Q2451" s="216">
        <v>44761</v>
      </c>
      <c r="R2451" s="153">
        <v>2020</v>
      </c>
      <c r="S2451" s="183" t="s">
        <v>243</v>
      </c>
      <c r="T2451" s="195" t="s">
        <v>1116</v>
      </c>
      <c r="V2451" s="125"/>
      <c r="W2451" s="256"/>
      <c r="X2451" s="216"/>
      <c r="Y2451" s="216"/>
      <c r="Z2451" s="129"/>
      <c r="AA2451" s="214"/>
      <c r="AB2451" s="216"/>
      <c r="AC2451" s="173"/>
      <c r="AD2451" s="173"/>
      <c r="AI2451" s="173"/>
      <c r="AJ2451" s="216">
        <v>44783</v>
      </c>
      <c r="AK2451" s="173">
        <v>2020</v>
      </c>
      <c r="AL2451" s="317" t="s">
        <v>7698</v>
      </c>
      <c r="AQ2451" s="131"/>
      <c r="AS2451" s="152"/>
      <c r="AV2451" s="392"/>
    </row>
    <row r="2452" spans="1:48" ht="45" customHeight="1" x14ac:dyDescent="0.2">
      <c r="A2452" s="245"/>
      <c r="B2452" s="183" t="s">
        <v>55</v>
      </c>
      <c r="C2452" s="136" t="s">
        <v>7683</v>
      </c>
      <c r="D2452" s="171" t="s">
        <v>7192</v>
      </c>
      <c r="E2452" s="175" t="s">
        <v>71</v>
      </c>
      <c r="F2452" s="153" t="s">
        <v>180</v>
      </c>
      <c r="G2452" s="131" t="s">
        <v>7193</v>
      </c>
      <c r="H2452" s="175" t="s">
        <v>65</v>
      </c>
      <c r="I2452" s="185" t="s">
        <v>7194</v>
      </c>
      <c r="J2452" s="173">
        <v>1</v>
      </c>
      <c r="K2452" s="326"/>
      <c r="L2452" s="339">
        <v>1</v>
      </c>
      <c r="M2452" s="183">
        <v>2038</v>
      </c>
      <c r="N2452" s="153">
        <v>2022</v>
      </c>
      <c r="O2452" s="216">
        <v>39974</v>
      </c>
      <c r="P2452" s="177" t="s">
        <v>7195</v>
      </c>
      <c r="Q2452" s="216">
        <v>44790</v>
      </c>
      <c r="R2452" s="153">
        <v>2020</v>
      </c>
      <c r="S2452" s="183" t="s">
        <v>243</v>
      </c>
      <c r="T2452" s="195" t="s">
        <v>1116</v>
      </c>
      <c r="V2452" s="125"/>
      <c r="W2452" s="256"/>
      <c r="X2452" s="216"/>
      <c r="Y2452" s="216"/>
      <c r="Z2452" s="129"/>
      <c r="AA2452" s="214"/>
      <c r="AB2452" s="216"/>
      <c r="AC2452" s="173"/>
      <c r="AD2452" s="173"/>
      <c r="AI2452" s="173"/>
      <c r="AJ2452" s="216">
        <v>44799</v>
      </c>
      <c r="AK2452" s="173">
        <v>2020</v>
      </c>
      <c r="AL2452" s="317" t="s">
        <v>7697</v>
      </c>
      <c r="AQ2452" s="131"/>
      <c r="AS2452" s="152"/>
      <c r="AV2452" s="392"/>
    </row>
    <row r="2453" spans="1:48" ht="45" customHeight="1" x14ac:dyDescent="0.2">
      <c r="A2453" s="245"/>
      <c r="B2453" s="183" t="s">
        <v>55</v>
      </c>
      <c r="C2453" s="136" t="s">
        <v>7921</v>
      </c>
      <c r="D2453" s="171" t="s">
        <v>7196</v>
      </c>
      <c r="E2453" s="175" t="s">
        <v>1055</v>
      </c>
      <c r="F2453" s="153" t="s">
        <v>2044</v>
      </c>
      <c r="G2453" s="131" t="s">
        <v>4086</v>
      </c>
      <c r="H2453" s="175" t="s">
        <v>65</v>
      </c>
      <c r="I2453" s="185" t="s">
        <v>7197</v>
      </c>
      <c r="J2453" s="173">
        <v>1</v>
      </c>
      <c r="K2453" s="326"/>
      <c r="L2453" s="339">
        <v>1</v>
      </c>
      <c r="M2453" s="183">
        <v>2039</v>
      </c>
      <c r="N2453" s="153">
        <v>2022</v>
      </c>
      <c r="O2453" s="216">
        <v>44704</v>
      </c>
      <c r="P2453" s="177" t="s">
        <v>7198</v>
      </c>
      <c r="Q2453" s="216">
        <v>44798</v>
      </c>
      <c r="R2453" s="153">
        <v>2020</v>
      </c>
      <c r="S2453" s="183" t="s">
        <v>923</v>
      </c>
      <c r="T2453" s="195" t="s">
        <v>1116</v>
      </c>
      <c r="V2453" s="125"/>
      <c r="W2453" s="256"/>
      <c r="X2453" s="216"/>
      <c r="Y2453" s="216"/>
      <c r="Z2453" s="129"/>
      <c r="AA2453" s="214"/>
      <c r="AB2453" s="216"/>
      <c r="AC2453" s="173"/>
      <c r="AD2453" s="173"/>
      <c r="AI2453" s="173"/>
      <c r="AJ2453" s="216">
        <v>44839</v>
      </c>
      <c r="AK2453" s="173">
        <v>2020</v>
      </c>
      <c r="AL2453" s="317" t="s">
        <v>7696</v>
      </c>
      <c r="AQ2453" s="131"/>
      <c r="AS2453" s="152"/>
      <c r="AV2453" s="392"/>
    </row>
    <row r="2454" spans="1:48" ht="45" customHeight="1" x14ac:dyDescent="0.2">
      <c r="A2454" s="245"/>
      <c r="B2454" s="183" t="s">
        <v>198</v>
      </c>
      <c r="C2454" s="136" t="s">
        <v>7199</v>
      </c>
      <c r="D2454" s="440" t="s">
        <v>7200</v>
      </c>
      <c r="E2454" s="175" t="s">
        <v>688</v>
      </c>
      <c r="F2454" s="153" t="s">
        <v>1460</v>
      </c>
      <c r="G2454" s="131" t="s">
        <v>7201</v>
      </c>
      <c r="H2454" s="175" t="s">
        <v>65</v>
      </c>
      <c r="I2454" s="185" t="s">
        <v>7202</v>
      </c>
      <c r="J2454" s="173">
        <v>1</v>
      </c>
      <c r="K2454" s="326"/>
      <c r="L2454" s="339">
        <v>1</v>
      </c>
      <c r="M2454" s="183">
        <v>2040</v>
      </c>
      <c r="N2454" s="153">
        <v>2022</v>
      </c>
      <c r="P2454" s="198" t="s">
        <v>7203</v>
      </c>
      <c r="Q2454" s="216" t="s">
        <v>7204</v>
      </c>
      <c r="R2454" s="153">
        <v>2020</v>
      </c>
      <c r="S2454" s="183" t="s">
        <v>288</v>
      </c>
      <c r="T2454" s="195"/>
      <c r="U2454" s="189"/>
      <c r="V2454" s="125"/>
      <c r="W2454" s="256"/>
      <c r="X2454" s="216"/>
      <c r="Y2454" s="216"/>
      <c r="Z2454" s="129"/>
      <c r="AA2454" s="214"/>
      <c r="AB2454" s="216"/>
      <c r="AC2454" s="173"/>
      <c r="AD2454" s="173"/>
      <c r="AI2454" s="173"/>
      <c r="AJ2454" s="247"/>
      <c r="AK2454" s="173"/>
      <c r="AL2454" s="131"/>
      <c r="AQ2454" s="131"/>
      <c r="AS2454" s="152"/>
      <c r="AV2454" s="392"/>
    </row>
    <row r="2455" spans="1:48" ht="45" customHeight="1" x14ac:dyDescent="0.2">
      <c r="A2455" s="245">
        <v>45043</v>
      </c>
      <c r="B2455" s="183" t="s">
        <v>55</v>
      </c>
      <c r="C2455" s="136" t="s">
        <v>7205</v>
      </c>
      <c r="D2455" s="171" t="s">
        <v>7206</v>
      </c>
      <c r="E2455" s="175" t="s">
        <v>91</v>
      </c>
      <c r="F2455" s="153" t="s">
        <v>916</v>
      </c>
      <c r="G2455" s="131" t="s">
        <v>5074</v>
      </c>
      <c r="H2455" s="175" t="s">
        <v>487</v>
      </c>
      <c r="I2455" s="185" t="s">
        <v>7207</v>
      </c>
      <c r="J2455" s="173">
        <v>1</v>
      </c>
      <c r="K2455" s="326"/>
      <c r="L2455" s="339">
        <v>1</v>
      </c>
      <c r="M2455" s="183">
        <v>2041</v>
      </c>
      <c r="N2455" s="153">
        <v>2023</v>
      </c>
      <c r="O2455" s="216">
        <v>44858</v>
      </c>
      <c r="P2455" s="198" t="s">
        <v>7208</v>
      </c>
      <c r="Q2455" s="216">
        <v>44932</v>
      </c>
      <c r="R2455" s="153">
        <v>2020</v>
      </c>
      <c r="S2455" s="183" t="s">
        <v>243</v>
      </c>
      <c r="T2455" s="195" t="s">
        <v>1116</v>
      </c>
      <c r="U2455" s="216">
        <v>45436</v>
      </c>
      <c r="V2455" s="125"/>
      <c r="W2455" s="256"/>
      <c r="X2455" s="216"/>
      <c r="Y2455" s="216"/>
      <c r="Z2455" s="129"/>
      <c r="AA2455" s="214"/>
      <c r="AB2455" s="216"/>
      <c r="AC2455" s="173"/>
      <c r="AD2455" s="173"/>
      <c r="AI2455" s="173"/>
      <c r="AJ2455" s="216">
        <v>45436</v>
      </c>
      <c r="AK2455" s="173">
        <v>2020</v>
      </c>
      <c r="AL2455" s="317" t="s">
        <v>7682</v>
      </c>
      <c r="AQ2455" s="131"/>
      <c r="AS2455" s="152"/>
      <c r="AV2455" s="392"/>
    </row>
    <row r="2456" spans="1:48" ht="45" customHeight="1" x14ac:dyDescent="0.2">
      <c r="A2456" s="245"/>
      <c r="B2456" s="183" t="s">
        <v>198</v>
      </c>
      <c r="C2456" s="136" t="s">
        <v>7209</v>
      </c>
      <c r="D2456" s="171" t="s">
        <v>7210</v>
      </c>
      <c r="E2456" s="175" t="s">
        <v>91</v>
      </c>
      <c r="F2456" s="153" t="s">
        <v>92</v>
      </c>
      <c r="G2456" s="131" t="s">
        <v>93</v>
      </c>
      <c r="H2456" s="175" t="s">
        <v>65</v>
      </c>
      <c r="I2456" s="185" t="s">
        <v>7211</v>
      </c>
      <c r="J2456" s="173">
        <v>1</v>
      </c>
      <c r="K2456" s="326"/>
      <c r="L2456" s="339">
        <v>1</v>
      </c>
      <c r="M2456" s="183">
        <v>2042</v>
      </c>
      <c r="N2456" s="153">
        <v>2023</v>
      </c>
      <c r="O2456" s="216">
        <v>44610</v>
      </c>
      <c r="P2456" s="198" t="s">
        <v>7212</v>
      </c>
      <c r="Q2456" s="216">
        <v>44932</v>
      </c>
      <c r="R2456" s="153">
        <v>2020</v>
      </c>
      <c r="S2456" s="183" t="s">
        <v>7867</v>
      </c>
      <c r="T2456" s="195"/>
      <c r="U2456" s="189"/>
      <c r="V2456" s="125"/>
      <c r="W2456" s="256"/>
      <c r="X2456" s="216"/>
      <c r="Y2456" s="216"/>
      <c r="Z2456" s="129"/>
      <c r="AA2456" s="214"/>
      <c r="AB2456" s="216"/>
      <c r="AC2456" s="173"/>
      <c r="AD2456" s="173"/>
      <c r="AI2456" s="173"/>
      <c r="AJ2456" s="247"/>
      <c r="AK2456" s="173"/>
      <c r="AL2456" s="131"/>
      <c r="AQ2456" s="131"/>
      <c r="AS2456" s="152"/>
      <c r="AV2456" s="392"/>
    </row>
    <row r="2457" spans="1:48" ht="45" customHeight="1" x14ac:dyDescent="0.2">
      <c r="A2457" s="245"/>
      <c r="B2457" s="183" t="s">
        <v>198</v>
      </c>
      <c r="C2457" s="136" t="s">
        <v>7213</v>
      </c>
      <c r="D2457" s="440" t="s">
        <v>7214</v>
      </c>
      <c r="E2457" s="175" t="s">
        <v>56</v>
      </c>
      <c r="F2457" s="153" t="s">
        <v>148</v>
      </c>
      <c r="G2457" s="131" t="s">
        <v>7215</v>
      </c>
      <c r="H2457" s="175" t="s">
        <v>65</v>
      </c>
      <c r="I2457" s="185" t="s">
        <v>7216</v>
      </c>
      <c r="J2457" s="173">
        <v>1</v>
      </c>
      <c r="K2457" s="326"/>
      <c r="L2457" s="339">
        <v>1</v>
      </c>
      <c r="M2457" s="183">
        <v>2043</v>
      </c>
      <c r="N2457" s="153">
        <v>2023</v>
      </c>
      <c r="O2457" s="216">
        <v>43950</v>
      </c>
      <c r="P2457" s="198" t="s">
        <v>7217</v>
      </c>
      <c r="Q2457" s="216">
        <v>44958</v>
      </c>
      <c r="R2457" s="153">
        <v>2020</v>
      </c>
      <c r="S2457" s="183" t="s">
        <v>288</v>
      </c>
      <c r="T2457" s="195"/>
      <c r="U2457" s="189"/>
      <c r="V2457" s="125"/>
      <c r="W2457" s="256"/>
      <c r="X2457" s="216"/>
      <c r="Y2457" s="216"/>
      <c r="Z2457" s="129"/>
      <c r="AA2457" s="214"/>
      <c r="AB2457" s="216"/>
      <c r="AC2457" s="173"/>
      <c r="AD2457" s="173"/>
      <c r="AI2457" s="173"/>
      <c r="AJ2457" s="247"/>
      <c r="AK2457" s="173"/>
      <c r="AL2457" s="131"/>
      <c r="AQ2457" s="131"/>
      <c r="AS2457" s="152"/>
      <c r="AV2457" s="392"/>
    </row>
    <row r="2458" spans="1:48" ht="45" customHeight="1" x14ac:dyDescent="0.2">
      <c r="A2458" s="245"/>
      <c r="B2458" s="183" t="s">
        <v>198</v>
      </c>
      <c r="C2458" s="136" t="s">
        <v>7218</v>
      </c>
      <c r="D2458" s="440" t="s">
        <v>7219</v>
      </c>
      <c r="E2458" s="175" t="s">
        <v>56</v>
      </c>
      <c r="F2458" s="153" t="s">
        <v>148</v>
      </c>
      <c r="G2458" s="131" t="s">
        <v>7220</v>
      </c>
      <c r="H2458" s="175" t="s">
        <v>65</v>
      </c>
      <c r="I2458" s="185" t="s">
        <v>7221</v>
      </c>
      <c r="J2458" s="173">
        <v>1</v>
      </c>
      <c r="K2458" s="326"/>
      <c r="L2458" s="339">
        <v>1</v>
      </c>
      <c r="M2458" s="183">
        <v>2044</v>
      </c>
      <c r="N2458" s="153">
        <v>2023</v>
      </c>
      <c r="O2458" s="216">
        <v>44231</v>
      </c>
      <c r="P2458" s="198" t="s">
        <v>7222</v>
      </c>
      <c r="Q2458" s="216">
        <v>44967</v>
      </c>
      <c r="R2458" s="153">
        <v>2020</v>
      </c>
      <c r="S2458" s="183" t="s">
        <v>288</v>
      </c>
      <c r="T2458" s="195"/>
      <c r="U2458" s="189"/>
      <c r="V2458" s="125"/>
      <c r="W2458" s="256"/>
      <c r="X2458" s="216"/>
      <c r="Y2458" s="216"/>
      <c r="Z2458" s="129"/>
      <c r="AA2458" s="214"/>
      <c r="AB2458" s="216"/>
      <c r="AC2458" s="173"/>
      <c r="AD2458" s="173"/>
      <c r="AI2458" s="173"/>
      <c r="AJ2458" s="247"/>
      <c r="AK2458" s="173"/>
      <c r="AL2458" s="131"/>
      <c r="AQ2458" s="131"/>
      <c r="AS2458" s="152"/>
      <c r="AV2458" s="392"/>
    </row>
    <row r="2459" spans="1:48" ht="45" customHeight="1" x14ac:dyDescent="0.2">
      <c r="A2459" s="245"/>
      <c r="B2459" s="183" t="s">
        <v>198</v>
      </c>
      <c r="C2459" s="136" t="s">
        <v>7218</v>
      </c>
      <c r="D2459" s="171" t="s">
        <v>7223</v>
      </c>
      <c r="E2459" s="175" t="s">
        <v>56</v>
      </c>
      <c r="F2459" s="153" t="s">
        <v>148</v>
      </c>
      <c r="G2459" s="131" t="s">
        <v>217</v>
      </c>
      <c r="H2459" s="175" t="s">
        <v>65</v>
      </c>
      <c r="I2459" s="185" t="s">
        <v>7224</v>
      </c>
      <c r="J2459" s="173">
        <v>1</v>
      </c>
      <c r="K2459" s="326"/>
      <c r="L2459" s="339">
        <v>1</v>
      </c>
      <c r="M2459" s="183">
        <v>2045</v>
      </c>
      <c r="N2459" s="153">
        <v>2023</v>
      </c>
      <c r="O2459" s="216">
        <v>44496</v>
      </c>
      <c r="P2459" s="198" t="s">
        <v>7225</v>
      </c>
      <c r="Q2459" s="216">
        <v>44970</v>
      </c>
      <c r="R2459" s="153">
        <v>2020</v>
      </c>
      <c r="S2459" s="183" t="s">
        <v>288</v>
      </c>
      <c r="T2459" s="195"/>
      <c r="U2459" s="189"/>
      <c r="V2459" s="125"/>
      <c r="W2459" s="256"/>
      <c r="X2459" s="216"/>
      <c r="Y2459" s="216"/>
      <c r="Z2459" s="129"/>
      <c r="AA2459" s="214"/>
      <c r="AB2459" s="216"/>
      <c r="AC2459" s="173"/>
      <c r="AD2459" s="173"/>
      <c r="AI2459" s="173"/>
      <c r="AJ2459" s="247"/>
      <c r="AK2459" s="173"/>
      <c r="AL2459" s="131"/>
      <c r="AQ2459" s="131"/>
      <c r="AS2459" s="152"/>
      <c r="AV2459" s="392"/>
    </row>
    <row r="2460" spans="1:48" ht="45" customHeight="1" x14ac:dyDescent="0.2">
      <c r="A2460" s="245"/>
      <c r="B2460" s="183" t="s">
        <v>198</v>
      </c>
      <c r="C2460" s="136" t="s">
        <v>7226</v>
      </c>
      <c r="D2460" s="171" t="s">
        <v>7227</v>
      </c>
      <c r="E2460" s="175" t="s">
        <v>91</v>
      </c>
      <c r="F2460" s="153" t="s">
        <v>3744</v>
      </c>
      <c r="G2460" s="131" t="s">
        <v>7228</v>
      </c>
      <c r="H2460" s="175" t="s">
        <v>65</v>
      </c>
      <c r="I2460" s="185" t="s">
        <v>7229</v>
      </c>
      <c r="J2460" s="173">
        <v>1</v>
      </c>
      <c r="K2460" s="326"/>
      <c r="L2460" s="339">
        <v>1</v>
      </c>
      <c r="M2460" s="183">
        <v>2046</v>
      </c>
      <c r="N2460" s="153">
        <v>2023</v>
      </c>
      <c r="O2460" s="216">
        <v>45005</v>
      </c>
      <c r="P2460" s="198" t="s">
        <v>7230</v>
      </c>
      <c r="Q2460" s="216">
        <v>45013</v>
      </c>
      <c r="R2460" s="153">
        <v>2020</v>
      </c>
      <c r="S2460" s="183" t="s">
        <v>288</v>
      </c>
      <c r="T2460" s="195"/>
      <c r="U2460" s="189"/>
      <c r="V2460" s="125"/>
      <c r="W2460" s="256"/>
      <c r="X2460" s="216"/>
      <c r="Y2460" s="216"/>
      <c r="Z2460" s="129"/>
      <c r="AA2460" s="214"/>
      <c r="AB2460" s="216"/>
      <c r="AC2460" s="173"/>
      <c r="AD2460" s="173"/>
      <c r="AI2460" s="173"/>
      <c r="AJ2460" s="247"/>
      <c r="AK2460" s="173"/>
      <c r="AL2460" s="131"/>
      <c r="AQ2460" s="131"/>
      <c r="AS2460" s="152"/>
      <c r="AV2460" s="392"/>
    </row>
    <row r="2461" spans="1:48" ht="45" customHeight="1" x14ac:dyDescent="0.2">
      <c r="A2461" s="245"/>
      <c r="B2461" s="183" t="s">
        <v>198</v>
      </c>
      <c r="C2461" s="136" t="s">
        <v>7231</v>
      </c>
      <c r="D2461" s="171" t="s">
        <v>7232</v>
      </c>
      <c r="E2461" s="175" t="s">
        <v>56</v>
      </c>
      <c r="F2461" s="153" t="s">
        <v>57</v>
      </c>
      <c r="G2461" s="131" t="s">
        <v>3658</v>
      </c>
      <c r="H2461" s="175" t="s">
        <v>65</v>
      </c>
      <c r="I2461" s="185" t="s">
        <v>7233</v>
      </c>
      <c r="J2461" s="173">
        <v>1</v>
      </c>
      <c r="K2461" s="326"/>
      <c r="L2461" s="339">
        <v>1</v>
      </c>
      <c r="M2461" s="183">
        <v>2047</v>
      </c>
      <c r="N2461" s="153">
        <v>2023</v>
      </c>
      <c r="O2461" s="216">
        <v>45006</v>
      </c>
      <c r="P2461" s="198" t="s">
        <v>7234</v>
      </c>
      <c r="Q2461" s="216">
        <v>45064</v>
      </c>
      <c r="R2461" s="153">
        <v>2020</v>
      </c>
      <c r="S2461" s="183" t="s">
        <v>288</v>
      </c>
      <c r="T2461" s="195"/>
      <c r="U2461" s="189"/>
      <c r="V2461" s="125"/>
      <c r="W2461" s="256"/>
      <c r="X2461" s="216"/>
      <c r="Y2461" s="216"/>
      <c r="Z2461" s="129"/>
      <c r="AA2461" s="214"/>
      <c r="AB2461" s="216"/>
      <c r="AC2461" s="173"/>
      <c r="AD2461" s="173"/>
      <c r="AI2461" s="173"/>
      <c r="AJ2461" s="247"/>
      <c r="AK2461" s="173"/>
      <c r="AL2461" s="131"/>
      <c r="AQ2461" s="131"/>
      <c r="AS2461" s="152"/>
      <c r="AV2461" s="392"/>
    </row>
    <row r="2462" spans="1:48" ht="45" customHeight="1" x14ac:dyDescent="0.2">
      <c r="A2462" s="245">
        <v>45419</v>
      </c>
      <c r="B2462" s="183" t="s">
        <v>55</v>
      </c>
      <c r="C2462" s="136" t="s">
        <v>7684</v>
      </c>
      <c r="D2462" s="171" t="s">
        <v>7235</v>
      </c>
      <c r="E2462" s="175" t="s">
        <v>56</v>
      </c>
      <c r="F2462" s="153" t="s">
        <v>148</v>
      </c>
      <c r="G2462" s="131" t="s">
        <v>5899</v>
      </c>
      <c r="H2462" s="175" t="s">
        <v>496</v>
      </c>
      <c r="I2462" s="185" t="s">
        <v>7236</v>
      </c>
      <c r="J2462" s="173">
        <v>1</v>
      </c>
      <c r="K2462" s="326"/>
      <c r="L2462" s="339">
        <v>1</v>
      </c>
      <c r="M2462" s="183">
        <v>2048</v>
      </c>
      <c r="N2462" s="153">
        <v>2023</v>
      </c>
      <c r="O2462" s="216">
        <v>45023</v>
      </c>
      <c r="P2462" s="198" t="s">
        <v>7237</v>
      </c>
      <c r="Q2462" s="216">
        <v>45071</v>
      </c>
      <c r="R2462" s="153">
        <v>2020</v>
      </c>
      <c r="S2462" s="183" t="s">
        <v>243</v>
      </c>
      <c r="T2462" s="195" t="s">
        <v>1116</v>
      </c>
      <c r="U2462" s="216">
        <v>45467</v>
      </c>
      <c r="V2462" s="125"/>
      <c r="W2462" s="256"/>
      <c r="X2462" s="216"/>
      <c r="Y2462" s="216"/>
      <c r="Z2462" s="129"/>
      <c r="AA2462" s="214"/>
      <c r="AB2462" s="216"/>
      <c r="AC2462" s="173"/>
      <c r="AD2462" s="173"/>
      <c r="AI2462" s="173"/>
      <c r="AJ2462" s="216">
        <v>45467</v>
      </c>
      <c r="AK2462" s="173">
        <v>2020</v>
      </c>
      <c r="AL2462" s="317" t="s">
        <v>7682</v>
      </c>
      <c r="AQ2462" s="131"/>
      <c r="AS2462" s="152"/>
      <c r="AV2462" s="392"/>
    </row>
    <row r="2463" spans="1:48" ht="45" customHeight="1" x14ac:dyDescent="0.2">
      <c r="A2463" s="245">
        <v>45272</v>
      </c>
      <c r="B2463" s="183" t="s">
        <v>55</v>
      </c>
      <c r="C2463" s="136" t="s">
        <v>7238</v>
      </c>
      <c r="D2463" s="171" t="s">
        <v>7239</v>
      </c>
      <c r="E2463" s="175" t="s">
        <v>56</v>
      </c>
      <c r="F2463" s="153" t="s">
        <v>559</v>
      </c>
      <c r="G2463" s="131" t="s">
        <v>7240</v>
      </c>
      <c r="H2463" s="175" t="s">
        <v>487</v>
      </c>
      <c r="I2463" s="185" t="s">
        <v>7241</v>
      </c>
      <c r="J2463" s="173">
        <v>1</v>
      </c>
      <c r="K2463" s="326"/>
      <c r="L2463" s="339">
        <v>1</v>
      </c>
      <c r="M2463" s="183">
        <v>2049</v>
      </c>
      <c r="N2463" s="153">
        <v>2023</v>
      </c>
      <c r="O2463" s="216">
        <v>45029</v>
      </c>
      <c r="P2463" s="198" t="s">
        <v>7242</v>
      </c>
      <c r="Q2463" s="216">
        <v>45071</v>
      </c>
      <c r="R2463" s="153">
        <v>2020</v>
      </c>
      <c r="S2463" s="183" t="s">
        <v>243</v>
      </c>
      <c r="T2463" s="195" t="s">
        <v>1116</v>
      </c>
      <c r="U2463" s="216">
        <v>45397</v>
      </c>
      <c r="V2463" s="125"/>
      <c r="W2463" s="256"/>
      <c r="X2463" s="216"/>
      <c r="Y2463" s="216"/>
      <c r="Z2463" s="129"/>
      <c r="AA2463" s="214"/>
      <c r="AB2463" s="216"/>
      <c r="AC2463" s="173"/>
      <c r="AD2463" s="173"/>
      <c r="AI2463" s="173"/>
      <c r="AJ2463" s="216">
        <v>45394</v>
      </c>
      <c r="AK2463" s="173">
        <v>2020</v>
      </c>
      <c r="AL2463" s="317" t="s">
        <v>7682</v>
      </c>
      <c r="AQ2463" s="131"/>
      <c r="AS2463" s="152"/>
      <c r="AV2463" s="392"/>
    </row>
    <row r="2464" spans="1:48" ht="45" customHeight="1" x14ac:dyDescent="0.2">
      <c r="A2464" s="245"/>
      <c r="B2464" s="183" t="s">
        <v>198</v>
      </c>
      <c r="C2464" s="136" t="s">
        <v>7243</v>
      </c>
      <c r="D2464" s="171" t="s">
        <v>7244</v>
      </c>
      <c r="E2464" s="175" t="s">
        <v>71</v>
      </c>
      <c r="F2464" s="153" t="s">
        <v>180</v>
      </c>
      <c r="G2464" s="131" t="s">
        <v>7245</v>
      </c>
      <c r="H2464" s="175" t="s">
        <v>76</v>
      </c>
      <c r="I2464" s="185" t="s">
        <v>7246</v>
      </c>
      <c r="J2464" s="173">
        <v>1</v>
      </c>
      <c r="K2464" s="326"/>
      <c r="L2464" s="339">
        <v>1</v>
      </c>
      <c r="M2464" s="183">
        <v>2050</v>
      </c>
      <c r="N2464" s="153">
        <v>2023</v>
      </c>
      <c r="O2464" s="216">
        <v>40998</v>
      </c>
      <c r="P2464" s="198" t="s">
        <v>7247</v>
      </c>
      <c r="Q2464" s="216">
        <v>45071</v>
      </c>
      <c r="R2464" s="153">
        <v>2020</v>
      </c>
      <c r="S2464" s="183" t="s">
        <v>288</v>
      </c>
      <c r="T2464" s="195"/>
      <c r="U2464" s="189"/>
      <c r="V2464" s="125"/>
      <c r="W2464" s="256"/>
      <c r="X2464" s="216"/>
      <c r="Y2464" s="216"/>
      <c r="Z2464" s="129"/>
      <c r="AA2464" s="214"/>
      <c r="AB2464" s="216"/>
      <c r="AC2464" s="173"/>
      <c r="AD2464" s="173"/>
      <c r="AI2464" s="173"/>
      <c r="AJ2464" s="247"/>
      <c r="AK2464" s="173"/>
      <c r="AL2464" s="131"/>
      <c r="AQ2464" s="131"/>
      <c r="AS2464" s="152"/>
      <c r="AV2464" s="392"/>
    </row>
    <row r="2465" spans="1:48" ht="45" customHeight="1" x14ac:dyDescent="0.2">
      <c r="A2465" s="245">
        <v>45071</v>
      </c>
      <c r="B2465" s="183" t="s">
        <v>198</v>
      </c>
      <c r="C2465" s="136" t="s">
        <v>7248</v>
      </c>
      <c r="D2465" s="440" t="s">
        <v>7249</v>
      </c>
      <c r="E2465" s="175" t="s">
        <v>91</v>
      </c>
      <c r="F2465" s="153" t="s">
        <v>3744</v>
      </c>
      <c r="G2465" s="131" t="s">
        <v>7250</v>
      </c>
      <c r="H2465" s="175" t="s">
        <v>4347</v>
      </c>
      <c r="I2465" s="185" t="s">
        <v>7251</v>
      </c>
      <c r="J2465" s="173">
        <v>1</v>
      </c>
      <c r="K2465" s="326"/>
      <c r="L2465" s="339">
        <v>1</v>
      </c>
      <c r="M2465" s="183">
        <v>2051</v>
      </c>
      <c r="N2465" s="153">
        <v>2023</v>
      </c>
      <c r="O2465" s="216">
        <v>43133</v>
      </c>
      <c r="P2465" s="198" t="s">
        <v>7252</v>
      </c>
      <c r="Q2465" s="216">
        <v>45071</v>
      </c>
      <c r="R2465" s="153">
        <v>2020</v>
      </c>
      <c r="S2465" s="183" t="s">
        <v>288</v>
      </c>
      <c r="T2465" s="195"/>
      <c r="U2465" s="189"/>
      <c r="V2465" s="125"/>
      <c r="W2465" s="256"/>
      <c r="X2465" s="216"/>
      <c r="Y2465" s="216"/>
      <c r="Z2465" s="129"/>
      <c r="AA2465" s="214"/>
      <c r="AB2465" s="216"/>
      <c r="AC2465" s="173"/>
      <c r="AD2465" s="173"/>
      <c r="AI2465" s="173"/>
      <c r="AJ2465" s="247"/>
      <c r="AK2465" s="173"/>
      <c r="AL2465" s="131"/>
      <c r="AQ2465" s="131"/>
      <c r="AS2465" s="152"/>
      <c r="AV2465" s="392"/>
    </row>
    <row r="2466" spans="1:48" ht="45" customHeight="1" x14ac:dyDescent="0.2">
      <c r="A2466" s="245"/>
      <c r="B2466" s="183" t="s">
        <v>198</v>
      </c>
      <c r="C2466" s="136" t="s">
        <v>7253</v>
      </c>
      <c r="D2466" s="440" t="s">
        <v>7254</v>
      </c>
      <c r="E2466" s="175" t="s">
        <v>91</v>
      </c>
      <c r="F2466" s="153" t="s">
        <v>698</v>
      </c>
      <c r="G2466" s="131" t="s">
        <v>2554</v>
      </c>
      <c r="H2466" s="175" t="s">
        <v>961</v>
      </c>
      <c r="I2466" s="185" t="s">
        <v>7255</v>
      </c>
      <c r="J2466" s="173">
        <v>1</v>
      </c>
      <c r="K2466" s="326"/>
      <c r="L2466" s="339">
        <v>1</v>
      </c>
      <c r="M2466" s="183">
        <v>2052</v>
      </c>
      <c r="N2466" s="153">
        <v>2023</v>
      </c>
      <c r="O2466" s="216">
        <v>45029</v>
      </c>
      <c r="P2466" s="198" t="s">
        <v>7256</v>
      </c>
      <c r="Q2466" s="216">
        <v>45076</v>
      </c>
      <c r="R2466" s="153">
        <v>2020</v>
      </c>
      <c r="S2466" s="183" t="s">
        <v>288</v>
      </c>
      <c r="T2466" s="195"/>
      <c r="U2466" s="189"/>
      <c r="V2466" s="125"/>
      <c r="W2466" s="256"/>
      <c r="X2466" s="216"/>
      <c r="Y2466" s="216"/>
      <c r="Z2466" s="129"/>
      <c r="AA2466" s="214"/>
      <c r="AB2466" s="216"/>
      <c r="AC2466" s="173"/>
      <c r="AD2466" s="173"/>
      <c r="AI2466" s="173"/>
      <c r="AJ2466" s="247"/>
      <c r="AK2466" s="173"/>
      <c r="AL2466" s="131"/>
      <c r="AQ2466" s="131"/>
      <c r="AS2466" s="152"/>
      <c r="AV2466" s="392"/>
    </row>
    <row r="2467" spans="1:48" ht="45" customHeight="1" x14ac:dyDescent="0.2">
      <c r="A2467" s="245"/>
      <c r="B2467" s="183" t="s">
        <v>198</v>
      </c>
      <c r="C2467" s="136" t="s">
        <v>7257</v>
      </c>
      <c r="D2467" s="171" t="s">
        <v>7258</v>
      </c>
      <c r="E2467" s="175" t="s">
        <v>91</v>
      </c>
      <c r="F2467" s="153" t="s">
        <v>3744</v>
      </c>
      <c r="G2467" s="131" t="s">
        <v>5065</v>
      </c>
      <c r="H2467" s="175" t="s">
        <v>59</v>
      </c>
      <c r="I2467" s="185" t="s">
        <v>7259</v>
      </c>
      <c r="J2467" s="173">
        <v>1</v>
      </c>
      <c r="K2467" s="326"/>
      <c r="L2467" s="339">
        <v>1</v>
      </c>
      <c r="M2467" s="183">
        <v>2053</v>
      </c>
      <c r="N2467" s="153">
        <v>2023</v>
      </c>
      <c r="O2467" s="216">
        <v>45056</v>
      </c>
      <c r="P2467" s="198" t="s">
        <v>7260</v>
      </c>
      <c r="Q2467" s="216">
        <v>45125</v>
      </c>
      <c r="R2467" s="153">
        <v>2020</v>
      </c>
      <c r="S2467" s="183" t="s">
        <v>288</v>
      </c>
      <c r="T2467" s="195"/>
      <c r="U2467" s="189"/>
      <c r="V2467" s="125"/>
      <c r="W2467" s="256"/>
      <c r="X2467" s="216"/>
      <c r="Y2467" s="216"/>
      <c r="Z2467" s="129"/>
      <c r="AA2467" s="214"/>
      <c r="AB2467" s="216"/>
      <c r="AC2467" s="173"/>
      <c r="AD2467" s="173"/>
      <c r="AI2467" s="173"/>
      <c r="AJ2467" s="247"/>
      <c r="AK2467" s="173"/>
      <c r="AL2467" s="131"/>
      <c r="AQ2467" s="131"/>
      <c r="AS2467" s="152"/>
      <c r="AV2467" s="392"/>
    </row>
    <row r="2468" spans="1:48" ht="45" customHeight="1" x14ac:dyDescent="0.2">
      <c r="A2468" s="245"/>
      <c r="B2468" s="183" t="s">
        <v>198</v>
      </c>
      <c r="C2468" s="136" t="s">
        <v>7261</v>
      </c>
      <c r="D2468" s="171" t="s">
        <v>7262</v>
      </c>
      <c r="E2468" s="175" t="s">
        <v>91</v>
      </c>
      <c r="F2468" s="153" t="s">
        <v>92</v>
      </c>
      <c r="G2468" s="131" t="s">
        <v>93</v>
      </c>
      <c r="H2468" s="175" t="s">
        <v>189</v>
      </c>
      <c r="I2468" s="185" t="s">
        <v>7263</v>
      </c>
      <c r="J2468" s="173">
        <v>1</v>
      </c>
      <c r="K2468" s="326"/>
      <c r="L2468" s="339">
        <v>1</v>
      </c>
      <c r="M2468" s="183">
        <v>2054</v>
      </c>
      <c r="N2468" s="153">
        <v>2023</v>
      </c>
      <c r="O2468" s="216">
        <v>45078</v>
      </c>
      <c r="P2468" s="198" t="s">
        <v>7264</v>
      </c>
      <c r="Q2468" s="216">
        <v>45126</v>
      </c>
      <c r="R2468" s="153">
        <v>2020</v>
      </c>
      <c r="S2468" s="183" t="s">
        <v>7867</v>
      </c>
      <c r="T2468" s="195"/>
      <c r="U2468" s="189"/>
      <c r="V2468" s="125"/>
      <c r="W2468" s="256"/>
      <c r="X2468" s="216"/>
      <c r="Y2468" s="216"/>
      <c r="Z2468" s="129"/>
      <c r="AA2468" s="214"/>
      <c r="AB2468" s="216"/>
      <c r="AC2468" s="173"/>
      <c r="AD2468" s="173"/>
      <c r="AI2468" s="173"/>
      <c r="AJ2468" s="247"/>
      <c r="AK2468" s="173"/>
      <c r="AL2468" s="131"/>
      <c r="AQ2468" s="131"/>
      <c r="AS2468" s="152"/>
      <c r="AV2468" s="392"/>
    </row>
    <row r="2469" spans="1:48" ht="45" customHeight="1" x14ac:dyDescent="0.2">
      <c r="A2469" s="245">
        <v>45134</v>
      </c>
      <c r="B2469" s="183" t="s">
        <v>198</v>
      </c>
      <c r="C2469" s="136" t="s">
        <v>7265</v>
      </c>
      <c r="D2469" s="440" t="s">
        <v>7266</v>
      </c>
      <c r="E2469" s="175" t="s">
        <v>91</v>
      </c>
      <c r="F2469" s="153" t="s">
        <v>92</v>
      </c>
      <c r="G2469" s="131" t="s">
        <v>93</v>
      </c>
      <c r="H2469" s="175" t="s">
        <v>379</v>
      </c>
      <c r="I2469" s="185" t="s">
        <v>7267</v>
      </c>
      <c r="J2469" s="173">
        <v>1</v>
      </c>
      <c r="K2469" s="326"/>
      <c r="L2469" s="339">
        <v>1</v>
      </c>
      <c r="M2469" s="183">
        <v>2055</v>
      </c>
      <c r="N2469" s="153">
        <v>2023</v>
      </c>
      <c r="O2469" s="216">
        <v>45013</v>
      </c>
      <c r="P2469" s="198" t="s">
        <v>7268</v>
      </c>
      <c r="Q2469" s="216">
        <v>45133</v>
      </c>
      <c r="R2469" s="153">
        <v>2020</v>
      </c>
      <c r="S2469" s="183" t="s">
        <v>288</v>
      </c>
      <c r="T2469" s="195"/>
      <c r="U2469" s="189"/>
      <c r="V2469" s="125"/>
      <c r="W2469" s="256"/>
      <c r="X2469" s="216"/>
      <c r="Y2469" s="216"/>
      <c r="Z2469" s="129"/>
      <c r="AA2469" s="214"/>
      <c r="AB2469" s="216"/>
      <c r="AC2469" s="173"/>
      <c r="AD2469" s="173"/>
      <c r="AI2469" s="173"/>
      <c r="AJ2469" s="247"/>
      <c r="AK2469" s="173"/>
      <c r="AL2469" s="131"/>
      <c r="AQ2469" s="131"/>
      <c r="AS2469" s="152"/>
      <c r="AV2469" s="392"/>
    </row>
    <row r="2470" spans="1:48" ht="45" customHeight="1" x14ac:dyDescent="0.2">
      <c r="A2470" s="245" t="s">
        <v>7269</v>
      </c>
      <c r="B2470" s="183" t="s">
        <v>198</v>
      </c>
      <c r="C2470" s="136" t="s">
        <v>7270</v>
      </c>
      <c r="D2470" s="171" t="s">
        <v>7271</v>
      </c>
      <c r="E2470" s="175" t="s">
        <v>71</v>
      </c>
      <c r="F2470" s="153" t="s">
        <v>180</v>
      </c>
      <c r="G2470" s="131" t="s">
        <v>7272</v>
      </c>
      <c r="H2470" s="175" t="s">
        <v>292</v>
      </c>
      <c r="I2470" s="185" t="s">
        <v>7273</v>
      </c>
      <c r="J2470" s="173">
        <v>1</v>
      </c>
      <c r="K2470" s="326"/>
      <c r="L2470" s="339">
        <v>1</v>
      </c>
      <c r="M2470" s="183">
        <v>2056</v>
      </c>
      <c r="N2470" s="153">
        <v>2023</v>
      </c>
      <c r="O2470" s="216">
        <v>38567</v>
      </c>
      <c r="P2470" s="198" t="s">
        <v>7274</v>
      </c>
      <c r="Q2470" s="216">
        <v>45149</v>
      </c>
      <c r="R2470" s="153">
        <v>2020</v>
      </c>
      <c r="S2470" s="183" t="s">
        <v>288</v>
      </c>
      <c r="T2470" s="195"/>
      <c r="U2470" s="189"/>
      <c r="V2470" s="125"/>
      <c r="W2470" s="256"/>
      <c r="X2470" s="216"/>
      <c r="Y2470" s="216"/>
      <c r="Z2470" s="129"/>
      <c r="AA2470" s="214"/>
      <c r="AB2470" s="216"/>
      <c r="AC2470" s="173"/>
      <c r="AD2470" s="173"/>
      <c r="AI2470" s="173"/>
      <c r="AJ2470" s="247"/>
      <c r="AK2470" s="173"/>
      <c r="AL2470" s="131"/>
      <c r="AQ2470" s="131"/>
      <c r="AS2470" s="152"/>
      <c r="AV2470" s="392"/>
    </row>
    <row r="2471" spans="1:48" ht="45" customHeight="1" x14ac:dyDescent="0.2">
      <c r="A2471" s="245">
        <v>45159</v>
      </c>
      <c r="B2471" s="183" t="s">
        <v>198</v>
      </c>
      <c r="C2471" s="145" t="s">
        <v>7275</v>
      </c>
      <c r="D2471" s="171" t="s">
        <v>7276</v>
      </c>
      <c r="E2471" s="175" t="s">
        <v>56</v>
      </c>
      <c r="F2471" s="153" t="s">
        <v>57</v>
      </c>
      <c r="G2471" s="131" t="s">
        <v>7277</v>
      </c>
      <c r="H2471" s="175" t="s">
        <v>65</v>
      </c>
      <c r="I2471" s="185" t="s">
        <v>7278</v>
      </c>
      <c r="J2471" s="173">
        <v>1</v>
      </c>
      <c r="K2471" s="326"/>
      <c r="L2471" s="339">
        <v>1</v>
      </c>
      <c r="M2471" s="183">
        <v>2057</v>
      </c>
      <c r="N2471" s="153">
        <v>2023</v>
      </c>
      <c r="O2471" s="216">
        <v>45052</v>
      </c>
      <c r="P2471" s="198" t="s">
        <v>7279</v>
      </c>
      <c r="Q2471" s="216">
        <v>45162</v>
      </c>
      <c r="R2471" s="153">
        <v>2020</v>
      </c>
      <c r="S2471" s="183" t="s">
        <v>288</v>
      </c>
      <c r="T2471" s="195"/>
      <c r="U2471" s="189"/>
      <c r="V2471" s="125"/>
      <c r="W2471" s="256"/>
      <c r="X2471" s="216"/>
      <c r="Y2471" s="216"/>
      <c r="Z2471" s="129"/>
      <c r="AA2471" s="214"/>
      <c r="AB2471" s="216"/>
      <c r="AC2471" s="173"/>
      <c r="AD2471" s="173"/>
      <c r="AI2471" s="173"/>
      <c r="AJ2471" s="247"/>
      <c r="AK2471" s="173"/>
      <c r="AL2471" s="131"/>
      <c r="AQ2471" s="131"/>
      <c r="AS2471" s="152"/>
      <c r="AV2471" s="392"/>
    </row>
    <row r="2472" spans="1:48" ht="45" customHeight="1" x14ac:dyDescent="0.2">
      <c r="A2472" s="245">
        <v>45187</v>
      </c>
      <c r="B2472" s="183" t="s">
        <v>198</v>
      </c>
      <c r="C2472" s="145" t="s">
        <v>7280</v>
      </c>
      <c r="D2472" s="171" t="s">
        <v>7281</v>
      </c>
      <c r="E2472" s="175" t="s">
        <v>91</v>
      </c>
      <c r="F2472" s="153" t="s">
        <v>92</v>
      </c>
      <c r="G2472" s="131" t="s">
        <v>93</v>
      </c>
      <c r="H2472" s="175" t="s">
        <v>65</v>
      </c>
      <c r="I2472" s="185" t="s">
        <v>7282</v>
      </c>
      <c r="J2472" s="173">
        <v>1</v>
      </c>
      <c r="K2472" s="326"/>
      <c r="L2472" s="339">
        <v>1</v>
      </c>
      <c r="M2472" s="183">
        <v>2058</v>
      </c>
      <c r="N2472" s="153">
        <v>2023</v>
      </c>
      <c r="O2472" s="216">
        <v>44449</v>
      </c>
      <c r="P2472" s="198" t="s">
        <v>7283</v>
      </c>
      <c r="Q2472" s="216">
        <v>45184</v>
      </c>
      <c r="R2472" s="153">
        <v>2020</v>
      </c>
      <c r="S2472" s="183" t="s">
        <v>7867</v>
      </c>
      <c r="T2472" s="195"/>
      <c r="U2472" s="189"/>
      <c r="V2472" s="125"/>
      <c r="W2472" s="256"/>
      <c r="X2472" s="216"/>
      <c r="Y2472" s="216"/>
      <c r="Z2472" s="129"/>
      <c r="AA2472" s="214"/>
      <c r="AB2472" s="216"/>
      <c r="AC2472" s="173"/>
      <c r="AD2472" s="173"/>
      <c r="AI2472" s="173"/>
      <c r="AJ2472" s="247"/>
      <c r="AK2472" s="173"/>
      <c r="AL2472" s="131"/>
      <c r="AQ2472" s="131"/>
      <c r="AS2472" s="152"/>
      <c r="AV2472" s="392"/>
    </row>
    <row r="2473" spans="1:48" ht="45" customHeight="1" x14ac:dyDescent="0.2">
      <c r="A2473" s="245">
        <v>45189</v>
      </c>
      <c r="B2473" s="183" t="s">
        <v>198</v>
      </c>
      <c r="C2473" s="136" t="s">
        <v>7284</v>
      </c>
      <c r="D2473" s="171" t="s">
        <v>7285</v>
      </c>
      <c r="E2473" s="175" t="s">
        <v>91</v>
      </c>
      <c r="F2473" s="153" t="s">
        <v>92</v>
      </c>
      <c r="G2473" s="131" t="s">
        <v>93</v>
      </c>
      <c r="H2473" s="175" t="s">
        <v>65</v>
      </c>
      <c r="I2473" s="185" t="s">
        <v>7286</v>
      </c>
      <c r="J2473" s="173">
        <v>1</v>
      </c>
      <c r="K2473" s="326"/>
      <c r="L2473" s="339">
        <v>1</v>
      </c>
      <c r="M2473" s="183">
        <v>2059</v>
      </c>
      <c r="N2473" s="153">
        <v>2023</v>
      </c>
      <c r="O2473" s="216">
        <v>45093</v>
      </c>
      <c r="P2473" s="198" t="s">
        <v>7287</v>
      </c>
      <c r="Q2473" s="216">
        <v>45188</v>
      </c>
      <c r="R2473" s="153">
        <v>2020</v>
      </c>
      <c r="S2473" s="183" t="s">
        <v>7867</v>
      </c>
      <c r="T2473" s="195"/>
      <c r="U2473" s="189"/>
      <c r="V2473" s="125"/>
      <c r="W2473" s="256"/>
      <c r="X2473" s="216"/>
      <c r="Y2473" s="216"/>
      <c r="Z2473" s="129"/>
      <c r="AA2473" s="214"/>
      <c r="AB2473" s="216"/>
      <c r="AC2473" s="173"/>
      <c r="AD2473" s="173"/>
      <c r="AI2473" s="173"/>
      <c r="AJ2473" s="247"/>
      <c r="AK2473" s="173"/>
      <c r="AL2473" s="131"/>
      <c r="AQ2473" s="131"/>
      <c r="AS2473" s="152"/>
      <c r="AV2473" s="392"/>
    </row>
    <row r="2474" spans="1:48" ht="45" customHeight="1" x14ac:dyDescent="0.2">
      <c r="A2474" s="245">
        <v>45194</v>
      </c>
      <c r="B2474" s="183" t="s">
        <v>198</v>
      </c>
      <c r="C2474" s="136" t="s">
        <v>7288</v>
      </c>
      <c r="D2474" s="171" t="s">
        <v>7289</v>
      </c>
      <c r="E2474" s="175" t="s">
        <v>1055</v>
      </c>
      <c r="F2474" s="153" t="s">
        <v>1056</v>
      </c>
      <c r="G2474" s="131" t="s">
        <v>7290</v>
      </c>
      <c r="H2474" s="175" t="s">
        <v>292</v>
      </c>
      <c r="I2474" s="185" t="s">
        <v>7291</v>
      </c>
      <c r="J2474" s="173">
        <v>1</v>
      </c>
      <c r="K2474" s="326"/>
      <c r="L2474" s="339">
        <v>1</v>
      </c>
      <c r="M2474" s="183">
        <v>2060</v>
      </c>
      <c r="N2474" s="153">
        <v>2023</v>
      </c>
      <c r="O2474" s="216">
        <v>45187</v>
      </c>
      <c r="P2474" s="198" t="s">
        <v>7292</v>
      </c>
      <c r="Q2474" s="216">
        <v>45196</v>
      </c>
      <c r="R2474" s="153">
        <v>2020</v>
      </c>
      <c r="S2474" s="183" t="s">
        <v>288</v>
      </c>
      <c r="T2474" s="195"/>
      <c r="U2474" s="189"/>
      <c r="V2474" s="125"/>
      <c r="W2474" s="256"/>
      <c r="X2474" s="216"/>
      <c r="Y2474" s="216"/>
      <c r="Z2474" s="129"/>
      <c r="AA2474" s="214"/>
      <c r="AB2474" s="216"/>
      <c r="AC2474" s="173"/>
      <c r="AD2474" s="173"/>
      <c r="AI2474" s="173"/>
      <c r="AJ2474" s="247"/>
      <c r="AK2474" s="173"/>
      <c r="AL2474" s="131"/>
      <c r="AQ2474" s="131"/>
      <c r="AS2474" s="152"/>
      <c r="AV2474" s="392"/>
    </row>
    <row r="2475" spans="1:48" ht="45" customHeight="1" x14ac:dyDescent="0.2">
      <c r="A2475" s="245">
        <v>46056</v>
      </c>
      <c r="B2475" s="183" t="s">
        <v>978</v>
      </c>
      <c r="C2475" s="136" t="s">
        <v>7293</v>
      </c>
      <c r="D2475" s="171" t="s">
        <v>7294</v>
      </c>
      <c r="E2475" s="175" t="s">
        <v>71</v>
      </c>
      <c r="F2475" s="153" t="s">
        <v>6578</v>
      </c>
      <c r="G2475" s="131" t="s">
        <v>77</v>
      </c>
      <c r="H2475" s="175" t="s">
        <v>65</v>
      </c>
      <c r="I2475" s="185" t="s">
        <v>7295</v>
      </c>
      <c r="J2475" s="173">
        <v>1</v>
      </c>
      <c r="K2475" s="326"/>
      <c r="L2475" s="339">
        <v>1</v>
      </c>
      <c r="M2475" s="183">
        <v>2061</v>
      </c>
      <c r="N2475" s="153">
        <v>2023</v>
      </c>
      <c r="O2475" s="216">
        <v>45076</v>
      </c>
      <c r="P2475" s="198" t="s">
        <v>7296</v>
      </c>
      <c r="Q2475" s="216">
        <v>45217</v>
      </c>
      <c r="R2475" s="153">
        <v>2020</v>
      </c>
      <c r="S2475" s="183" t="s">
        <v>288</v>
      </c>
      <c r="T2475" s="195" t="s">
        <v>982</v>
      </c>
      <c r="U2475" s="189"/>
      <c r="V2475" s="125"/>
      <c r="W2475" s="256"/>
      <c r="X2475" s="216"/>
      <c r="Y2475" s="216"/>
      <c r="Z2475" s="129"/>
      <c r="AA2475" s="214"/>
      <c r="AB2475" s="216"/>
      <c r="AC2475" s="173"/>
      <c r="AD2475" s="173"/>
      <c r="AI2475" s="173"/>
      <c r="AJ2475" s="247"/>
      <c r="AK2475" s="173"/>
      <c r="AL2475" s="131"/>
      <c r="AQ2475" s="131"/>
      <c r="AS2475" s="152"/>
      <c r="AV2475" s="392"/>
    </row>
    <row r="2476" spans="1:48" ht="45" customHeight="1" x14ac:dyDescent="0.2">
      <c r="A2476" s="245">
        <v>45219</v>
      </c>
      <c r="B2476" s="183" t="s">
        <v>198</v>
      </c>
      <c r="C2476" s="136" t="s">
        <v>7293</v>
      </c>
      <c r="D2476" s="171" t="s">
        <v>7297</v>
      </c>
      <c r="E2476" s="175" t="s">
        <v>91</v>
      </c>
      <c r="F2476" s="153" t="s">
        <v>92</v>
      </c>
      <c r="G2476" s="131" t="s">
        <v>822</v>
      </c>
      <c r="H2476" s="175" t="s">
        <v>3615</v>
      </c>
      <c r="I2476" s="185" t="s">
        <v>7298</v>
      </c>
      <c r="J2476" s="173">
        <v>1</v>
      </c>
      <c r="K2476" s="326"/>
      <c r="L2476" s="339">
        <v>1</v>
      </c>
      <c r="M2476" s="183">
        <v>2062</v>
      </c>
      <c r="N2476" s="153">
        <v>2023</v>
      </c>
      <c r="O2476" s="216">
        <v>45195</v>
      </c>
      <c r="P2476" s="198" t="s">
        <v>7299</v>
      </c>
      <c r="Q2476" s="216">
        <v>45217</v>
      </c>
      <c r="R2476" s="153">
        <v>2020</v>
      </c>
      <c r="S2476" s="183" t="s">
        <v>288</v>
      </c>
      <c r="T2476" s="195"/>
      <c r="U2476" s="189"/>
      <c r="V2476" s="125"/>
      <c r="W2476" s="256"/>
      <c r="X2476" s="216"/>
      <c r="Y2476" s="216"/>
      <c r="Z2476" s="129"/>
      <c r="AA2476" s="214"/>
      <c r="AB2476" s="216"/>
      <c r="AC2476" s="173"/>
      <c r="AD2476" s="173"/>
      <c r="AI2476" s="173"/>
      <c r="AJ2476" s="247"/>
      <c r="AK2476" s="173"/>
      <c r="AL2476" s="131"/>
      <c r="AQ2476" s="131"/>
      <c r="AS2476" s="152"/>
      <c r="AV2476" s="392"/>
    </row>
    <row r="2477" spans="1:48" ht="45" customHeight="1" x14ac:dyDescent="0.2">
      <c r="A2477" s="245">
        <v>45233</v>
      </c>
      <c r="B2477" s="183" t="s">
        <v>198</v>
      </c>
      <c r="C2477" s="136" t="s">
        <v>7300</v>
      </c>
      <c r="D2477" s="171" t="s">
        <v>7301</v>
      </c>
      <c r="E2477" s="175" t="s">
        <v>91</v>
      </c>
      <c r="F2477" s="153" t="s">
        <v>698</v>
      </c>
      <c r="G2477" s="131" t="s">
        <v>900</v>
      </c>
      <c r="H2477" s="175" t="s">
        <v>292</v>
      </c>
      <c r="I2477" s="185" t="s">
        <v>7302</v>
      </c>
      <c r="J2477" s="173">
        <v>1</v>
      </c>
      <c r="K2477" s="326"/>
      <c r="L2477" s="339">
        <v>1</v>
      </c>
      <c r="M2477" s="183">
        <v>2063</v>
      </c>
      <c r="N2477" s="153">
        <v>2023</v>
      </c>
      <c r="O2477" s="216">
        <v>44684</v>
      </c>
      <c r="P2477" s="198" t="s">
        <v>7303</v>
      </c>
      <c r="Q2477" s="216">
        <v>45231</v>
      </c>
      <c r="R2477" s="153">
        <v>2020</v>
      </c>
      <c r="S2477" s="183" t="s">
        <v>288</v>
      </c>
      <c r="T2477" s="195"/>
      <c r="U2477" s="189"/>
      <c r="V2477" s="125"/>
      <c r="W2477" s="256"/>
      <c r="X2477" s="216"/>
      <c r="Y2477" s="216"/>
      <c r="Z2477" s="129"/>
      <c r="AA2477" s="214"/>
      <c r="AB2477" s="216"/>
      <c r="AC2477" s="173"/>
      <c r="AD2477" s="173"/>
      <c r="AI2477" s="173"/>
      <c r="AJ2477" s="247"/>
      <c r="AK2477" s="173"/>
      <c r="AL2477" s="131"/>
      <c r="AQ2477" s="131"/>
      <c r="AS2477" s="152"/>
      <c r="AV2477" s="392"/>
    </row>
    <row r="2478" spans="1:48" ht="45" customHeight="1" x14ac:dyDescent="0.2">
      <c r="A2478" s="245">
        <v>45233</v>
      </c>
      <c r="B2478" s="183" t="s">
        <v>198</v>
      </c>
      <c r="C2478" s="136" t="s">
        <v>7300</v>
      </c>
      <c r="D2478" s="171" t="s">
        <v>7304</v>
      </c>
      <c r="E2478" s="175" t="s">
        <v>91</v>
      </c>
      <c r="F2478" s="153" t="s">
        <v>698</v>
      </c>
      <c r="G2478" s="131" t="s">
        <v>2560</v>
      </c>
      <c r="H2478" s="175" t="s">
        <v>487</v>
      </c>
      <c r="I2478" s="185" t="s">
        <v>7305</v>
      </c>
      <c r="J2478" s="173">
        <v>1</v>
      </c>
      <c r="K2478" s="326"/>
      <c r="L2478" s="339">
        <v>1</v>
      </c>
      <c r="M2478" s="183">
        <v>2064</v>
      </c>
      <c r="N2478" s="153">
        <v>2023</v>
      </c>
      <c r="O2478" s="216">
        <v>45208</v>
      </c>
      <c r="P2478" s="198" t="s">
        <v>7306</v>
      </c>
      <c r="Q2478" s="216">
        <v>45231</v>
      </c>
      <c r="R2478" s="153">
        <v>2020</v>
      </c>
      <c r="S2478" s="183" t="s">
        <v>288</v>
      </c>
      <c r="T2478" s="195"/>
      <c r="U2478" s="189"/>
      <c r="V2478" s="125"/>
      <c r="W2478" s="256"/>
      <c r="X2478" s="216"/>
      <c r="Y2478" s="216"/>
      <c r="Z2478" s="129"/>
      <c r="AA2478" s="214"/>
      <c r="AB2478" s="216"/>
      <c r="AC2478" s="173"/>
      <c r="AD2478" s="173"/>
      <c r="AI2478" s="173"/>
      <c r="AJ2478" s="247"/>
      <c r="AK2478" s="173"/>
      <c r="AL2478" s="131"/>
      <c r="AQ2478" s="131"/>
      <c r="AS2478" s="152"/>
      <c r="AV2478" s="392"/>
    </row>
    <row r="2479" spans="1:48" ht="45" customHeight="1" x14ac:dyDescent="0.2">
      <c r="A2479" s="245">
        <v>45239</v>
      </c>
      <c r="B2479" s="183" t="s">
        <v>198</v>
      </c>
      <c r="C2479" s="136" t="s">
        <v>7307</v>
      </c>
      <c r="D2479" s="171" t="s">
        <v>7308</v>
      </c>
      <c r="E2479" s="175" t="s">
        <v>91</v>
      </c>
      <c r="F2479" s="153" t="s">
        <v>698</v>
      </c>
      <c r="G2479" s="131" t="s">
        <v>699</v>
      </c>
      <c r="H2479" s="175" t="s">
        <v>65</v>
      </c>
      <c r="I2479" s="185" t="s">
        <v>7309</v>
      </c>
      <c r="J2479" s="173">
        <v>1</v>
      </c>
      <c r="K2479" s="326"/>
      <c r="L2479" s="339">
        <v>1</v>
      </c>
      <c r="M2479" s="183">
        <v>2065</v>
      </c>
      <c r="N2479" s="153">
        <v>2023</v>
      </c>
      <c r="O2479" s="216">
        <v>44454</v>
      </c>
      <c r="P2479" s="198" t="s">
        <v>7310</v>
      </c>
      <c r="Q2479" s="216">
        <v>45239</v>
      </c>
      <c r="R2479" s="153">
        <v>2020</v>
      </c>
      <c r="S2479" s="183" t="s">
        <v>288</v>
      </c>
      <c r="T2479" s="195"/>
      <c r="U2479" s="189"/>
      <c r="V2479" s="125"/>
      <c r="W2479" s="256"/>
      <c r="X2479" s="216"/>
      <c r="Y2479" s="216"/>
      <c r="Z2479" s="129"/>
      <c r="AA2479" s="214"/>
      <c r="AB2479" s="216"/>
      <c r="AC2479" s="173"/>
      <c r="AD2479" s="173"/>
      <c r="AI2479" s="173"/>
      <c r="AJ2479" s="247"/>
      <c r="AK2479" s="173"/>
      <c r="AL2479" s="131"/>
      <c r="AQ2479" s="131"/>
      <c r="AS2479" s="152"/>
      <c r="AV2479" s="392"/>
    </row>
    <row r="2480" spans="1:48" ht="45" customHeight="1" x14ac:dyDescent="0.2">
      <c r="A2480" s="245">
        <v>45253</v>
      </c>
      <c r="B2480" s="183" t="s">
        <v>198</v>
      </c>
      <c r="C2480" s="136" t="s">
        <v>7311</v>
      </c>
      <c r="D2480" s="171" t="s">
        <v>7312</v>
      </c>
      <c r="E2480" s="175" t="s">
        <v>56</v>
      </c>
      <c r="F2480" s="153" t="s">
        <v>57</v>
      </c>
      <c r="G2480" s="131" t="s">
        <v>464</v>
      </c>
      <c r="H2480" s="175" t="s">
        <v>496</v>
      </c>
      <c r="I2480" s="185" t="s">
        <v>7313</v>
      </c>
      <c r="J2480" s="173">
        <v>1</v>
      </c>
      <c r="K2480" s="326"/>
      <c r="L2480" s="339">
        <v>1</v>
      </c>
      <c r="M2480" s="183">
        <v>2066</v>
      </c>
      <c r="N2480" s="153">
        <v>2023</v>
      </c>
      <c r="O2480" s="216">
        <v>45169</v>
      </c>
      <c r="P2480" s="198" t="s">
        <v>7314</v>
      </c>
      <c r="Q2480" s="216">
        <v>45252</v>
      </c>
      <c r="R2480" s="153">
        <v>2020</v>
      </c>
      <c r="S2480" s="183" t="s">
        <v>288</v>
      </c>
      <c r="T2480" s="195"/>
      <c r="U2480" s="189"/>
      <c r="V2480" s="125"/>
      <c r="W2480" s="256"/>
      <c r="X2480" s="216"/>
      <c r="Y2480" s="216"/>
      <c r="Z2480" s="129"/>
      <c r="AA2480" s="214"/>
      <c r="AB2480" s="216"/>
      <c r="AC2480" s="173"/>
      <c r="AD2480" s="173"/>
      <c r="AI2480" s="173"/>
      <c r="AJ2480" s="247"/>
      <c r="AK2480" s="173"/>
      <c r="AL2480" s="131"/>
      <c r="AQ2480" s="131"/>
      <c r="AS2480" s="152"/>
      <c r="AV2480" s="392"/>
    </row>
    <row r="2481" spans="1:48" ht="45" customHeight="1" x14ac:dyDescent="0.2">
      <c r="A2481" s="245">
        <v>45253</v>
      </c>
      <c r="B2481" s="183" t="s">
        <v>198</v>
      </c>
      <c r="C2481" s="136" t="s">
        <v>7311</v>
      </c>
      <c r="D2481" s="171" t="s">
        <v>7315</v>
      </c>
      <c r="E2481" s="175" t="s">
        <v>91</v>
      </c>
      <c r="F2481" s="153" t="s">
        <v>698</v>
      </c>
      <c r="G2481" s="131" t="s">
        <v>699</v>
      </c>
      <c r="H2481" s="175" t="s">
        <v>3615</v>
      </c>
      <c r="I2481" s="185" t="s">
        <v>7316</v>
      </c>
      <c r="J2481" s="173">
        <v>1</v>
      </c>
      <c r="K2481" s="326"/>
      <c r="L2481" s="339">
        <v>1</v>
      </c>
      <c r="M2481" s="183">
        <v>2067</v>
      </c>
      <c r="N2481" s="153">
        <v>2023</v>
      </c>
      <c r="O2481" s="216">
        <v>45239</v>
      </c>
      <c r="P2481" s="198" t="s">
        <v>7317</v>
      </c>
      <c r="Q2481" s="216">
        <v>45252</v>
      </c>
      <c r="R2481" s="153">
        <v>2020</v>
      </c>
      <c r="S2481" s="183" t="s">
        <v>288</v>
      </c>
      <c r="T2481" s="195"/>
      <c r="U2481" s="189"/>
      <c r="V2481" s="125"/>
      <c r="W2481" s="256"/>
      <c r="X2481" s="216"/>
      <c r="Y2481" s="216"/>
      <c r="Z2481" s="129"/>
      <c r="AA2481" s="214"/>
      <c r="AB2481" s="216"/>
      <c r="AC2481" s="173"/>
      <c r="AD2481" s="173"/>
      <c r="AI2481" s="173"/>
      <c r="AJ2481" s="247"/>
      <c r="AK2481" s="173"/>
      <c r="AL2481" s="131"/>
      <c r="AQ2481" s="131"/>
      <c r="AS2481" s="152"/>
      <c r="AV2481" s="392"/>
    </row>
    <row r="2482" spans="1:48" ht="45" customHeight="1" x14ac:dyDescent="0.2">
      <c r="A2482" s="245">
        <v>45267</v>
      </c>
      <c r="B2482" s="183" t="s">
        <v>198</v>
      </c>
      <c r="C2482" s="136" t="s">
        <v>7318</v>
      </c>
      <c r="D2482" s="171" t="s">
        <v>7319</v>
      </c>
      <c r="E2482" s="175" t="s">
        <v>91</v>
      </c>
      <c r="F2482" s="153" t="s">
        <v>698</v>
      </c>
      <c r="G2482" s="131" t="s">
        <v>699</v>
      </c>
      <c r="H2482" s="175" t="s">
        <v>65</v>
      </c>
      <c r="I2482" s="185" t="s">
        <v>7320</v>
      </c>
      <c r="J2482" s="173">
        <v>1</v>
      </c>
      <c r="K2482" s="326"/>
      <c r="L2482" s="339">
        <v>1</v>
      </c>
      <c r="M2482" s="183">
        <v>2068</v>
      </c>
      <c r="N2482" s="153">
        <v>2023</v>
      </c>
      <c r="O2482" s="216">
        <v>45139</v>
      </c>
      <c r="P2482" s="198" t="s">
        <v>7321</v>
      </c>
      <c r="Q2482" s="216">
        <v>45261</v>
      </c>
      <c r="R2482" s="153">
        <v>2020</v>
      </c>
      <c r="S2482" s="183" t="s">
        <v>288</v>
      </c>
      <c r="T2482" s="195"/>
      <c r="U2482" s="189"/>
      <c r="V2482" s="125"/>
      <c r="W2482" s="256"/>
      <c r="X2482" s="216"/>
      <c r="Y2482" s="216"/>
      <c r="Z2482" s="129"/>
      <c r="AA2482" s="214"/>
      <c r="AB2482" s="216"/>
      <c r="AC2482" s="173"/>
      <c r="AD2482" s="173"/>
      <c r="AI2482" s="173"/>
      <c r="AJ2482" s="247"/>
      <c r="AK2482" s="173"/>
      <c r="AL2482" s="131"/>
      <c r="AQ2482" s="131"/>
      <c r="AS2482" s="152"/>
      <c r="AV2482" s="392"/>
    </row>
    <row r="2483" spans="1:48" ht="45" customHeight="1" x14ac:dyDescent="0.2">
      <c r="A2483" s="245">
        <v>45268</v>
      </c>
      <c r="B2483" s="183" t="s">
        <v>55</v>
      </c>
      <c r="C2483" s="136" t="s">
        <v>7322</v>
      </c>
      <c r="D2483" s="171" t="s">
        <v>7323</v>
      </c>
      <c r="E2483" s="175" t="s">
        <v>91</v>
      </c>
      <c r="F2483" s="153" t="s">
        <v>698</v>
      </c>
      <c r="G2483" s="131" t="s">
        <v>699</v>
      </c>
      <c r="H2483" s="175" t="s">
        <v>65</v>
      </c>
      <c r="I2483" s="185" t="s">
        <v>7324</v>
      </c>
      <c r="J2483" s="173">
        <v>1</v>
      </c>
      <c r="K2483" s="326"/>
      <c r="L2483" s="339">
        <v>1</v>
      </c>
      <c r="M2483" s="183">
        <v>2069</v>
      </c>
      <c r="N2483" s="153">
        <v>2023</v>
      </c>
      <c r="O2483" s="216">
        <v>44753</v>
      </c>
      <c r="P2483" s="198" t="s">
        <v>7325</v>
      </c>
      <c r="Q2483" s="216">
        <v>45264</v>
      </c>
      <c r="R2483" s="153">
        <v>2020</v>
      </c>
      <c r="S2483" s="183" t="s">
        <v>243</v>
      </c>
      <c r="T2483" s="195"/>
      <c r="U2483" s="216">
        <v>45574</v>
      </c>
      <c r="V2483" s="125"/>
      <c r="W2483" s="256"/>
      <c r="X2483" s="216"/>
      <c r="Y2483" s="216"/>
      <c r="Z2483" s="129"/>
      <c r="AA2483" s="214"/>
      <c r="AB2483" s="216"/>
      <c r="AC2483" s="173"/>
      <c r="AD2483" s="173"/>
      <c r="AI2483" s="173"/>
      <c r="AJ2483" s="216">
        <v>45574</v>
      </c>
      <c r="AK2483" s="173">
        <v>2020</v>
      </c>
      <c r="AL2483" s="317" t="s">
        <v>7682</v>
      </c>
      <c r="AQ2483" s="131"/>
      <c r="AS2483" s="152"/>
      <c r="AV2483" s="392"/>
    </row>
    <row r="2484" spans="1:48" ht="45" customHeight="1" x14ac:dyDescent="0.2">
      <c r="A2484" s="245">
        <v>45272</v>
      </c>
      <c r="B2484" s="191" t="s">
        <v>198</v>
      </c>
      <c r="C2484" s="145" t="s">
        <v>7326</v>
      </c>
      <c r="D2484" s="171" t="s">
        <v>7327</v>
      </c>
      <c r="E2484" s="175" t="s">
        <v>1055</v>
      </c>
      <c r="F2484" s="153" t="s">
        <v>1056</v>
      </c>
      <c r="G2484" s="131" t="s">
        <v>7328</v>
      </c>
      <c r="H2484" s="175" t="s">
        <v>487</v>
      </c>
      <c r="I2484" s="185" t="s">
        <v>7329</v>
      </c>
      <c r="J2484" s="173">
        <v>1</v>
      </c>
      <c r="K2484" s="326"/>
      <c r="L2484" s="339">
        <v>1</v>
      </c>
      <c r="M2484" s="183">
        <v>2070</v>
      </c>
      <c r="N2484" s="153">
        <v>2023</v>
      </c>
      <c r="O2484" s="216">
        <v>44678</v>
      </c>
      <c r="P2484" s="198" t="s">
        <v>7330</v>
      </c>
      <c r="Q2484" s="216">
        <v>45271</v>
      </c>
      <c r="R2484" s="153">
        <v>2020</v>
      </c>
      <c r="S2484" s="183" t="s">
        <v>288</v>
      </c>
      <c r="T2484" s="195"/>
      <c r="U2484" s="189"/>
      <c r="V2484" s="125"/>
      <c r="W2484" s="256"/>
      <c r="X2484" s="216"/>
      <c r="Y2484" s="216"/>
      <c r="Z2484" s="129"/>
      <c r="AA2484" s="214"/>
      <c r="AB2484" s="216"/>
      <c r="AC2484" s="173"/>
      <c r="AD2484" s="173"/>
      <c r="AI2484" s="173"/>
      <c r="AJ2484" s="247"/>
      <c r="AK2484" s="173"/>
      <c r="AL2484" s="131"/>
      <c r="AQ2484" s="131"/>
      <c r="AS2484" s="152"/>
      <c r="AV2484" s="392"/>
    </row>
    <row r="2485" spans="1:48" ht="45" customHeight="1" x14ac:dyDescent="0.2">
      <c r="A2485" s="245">
        <v>45273</v>
      </c>
      <c r="B2485" s="191" t="s">
        <v>198</v>
      </c>
      <c r="C2485" s="136" t="s">
        <v>7326</v>
      </c>
      <c r="D2485" s="440" t="s">
        <v>7331</v>
      </c>
      <c r="E2485" s="175" t="s">
        <v>71</v>
      </c>
      <c r="F2485" s="153" t="s">
        <v>425</v>
      </c>
      <c r="G2485" s="131" t="s">
        <v>426</v>
      </c>
      <c r="H2485" s="175" t="s">
        <v>3615</v>
      </c>
      <c r="I2485" s="185" t="s">
        <v>7332</v>
      </c>
      <c r="J2485" s="173">
        <v>1</v>
      </c>
      <c r="K2485" s="326"/>
      <c r="L2485" s="339">
        <v>1</v>
      </c>
      <c r="M2485" s="183">
        <v>2071</v>
      </c>
      <c r="N2485" s="153">
        <v>2023</v>
      </c>
      <c r="O2485" s="216">
        <v>44580</v>
      </c>
      <c r="P2485" s="198" t="s">
        <v>7333</v>
      </c>
      <c r="Q2485" s="216">
        <v>45272</v>
      </c>
      <c r="R2485" s="153">
        <v>2020</v>
      </c>
      <c r="S2485" s="183" t="s">
        <v>288</v>
      </c>
      <c r="T2485" s="195"/>
      <c r="U2485" s="189"/>
      <c r="V2485" s="125"/>
      <c r="W2485" s="256"/>
      <c r="X2485" s="216"/>
      <c r="Y2485" s="216"/>
      <c r="Z2485" s="129"/>
      <c r="AA2485" s="214"/>
      <c r="AB2485" s="216"/>
      <c r="AC2485" s="173"/>
      <c r="AD2485" s="173"/>
      <c r="AI2485" s="173"/>
      <c r="AJ2485" s="247"/>
      <c r="AK2485" s="173"/>
      <c r="AL2485" s="131"/>
      <c r="AQ2485" s="131"/>
      <c r="AS2485" s="152"/>
      <c r="AV2485" s="392"/>
    </row>
    <row r="2486" spans="1:48" ht="45" customHeight="1" x14ac:dyDescent="0.2">
      <c r="A2486" s="245">
        <v>45288</v>
      </c>
      <c r="B2486" s="191" t="s">
        <v>55</v>
      </c>
      <c r="C2486" s="136" t="s">
        <v>7334</v>
      </c>
      <c r="D2486" s="156" t="s">
        <v>7335</v>
      </c>
      <c r="E2486" s="175" t="s">
        <v>56</v>
      </c>
      <c r="F2486" s="153" t="s">
        <v>559</v>
      </c>
      <c r="G2486" s="131" t="s">
        <v>7336</v>
      </c>
      <c r="H2486" s="175" t="s">
        <v>65</v>
      </c>
      <c r="I2486" s="185" t="s">
        <v>7337</v>
      </c>
      <c r="J2486" s="173">
        <v>1</v>
      </c>
      <c r="K2486" s="326"/>
      <c r="L2486" s="339">
        <v>1</v>
      </c>
      <c r="M2486" s="183">
        <v>2072</v>
      </c>
      <c r="N2486" s="153">
        <v>2023</v>
      </c>
      <c r="O2486" s="216">
        <v>45091</v>
      </c>
      <c r="P2486" s="198" t="s">
        <v>7338</v>
      </c>
      <c r="Q2486" s="216">
        <v>45278</v>
      </c>
      <c r="R2486" s="153">
        <v>2020</v>
      </c>
      <c r="S2486" s="183" t="s">
        <v>243</v>
      </c>
      <c r="T2486" s="195" t="s">
        <v>1116</v>
      </c>
      <c r="U2486" s="216">
        <v>45403</v>
      </c>
      <c r="V2486" s="125"/>
      <c r="W2486" s="256"/>
      <c r="X2486" s="216" t="s">
        <v>64</v>
      </c>
      <c r="Y2486" s="216" t="s">
        <v>65</v>
      </c>
      <c r="Z2486" s="129"/>
      <c r="AA2486" s="214"/>
      <c r="AB2486" s="216"/>
      <c r="AC2486" s="173"/>
      <c r="AD2486" s="173"/>
      <c r="AI2486" s="173"/>
      <c r="AJ2486" s="216">
        <v>45393</v>
      </c>
      <c r="AK2486" s="173">
        <v>2020</v>
      </c>
      <c r="AL2486" s="317" t="s">
        <v>7682</v>
      </c>
      <c r="AQ2486" s="131"/>
      <c r="AS2486" s="152"/>
      <c r="AV2486" s="392"/>
    </row>
    <row r="2487" spans="1:48" ht="45" customHeight="1" x14ac:dyDescent="0.2">
      <c r="A2487" s="245">
        <v>45302</v>
      </c>
      <c r="B2487" s="191" t="s">
        <v>198</v>
      </c>
      <c r="C2487" s="136" t="s">
        <v>7339</v>
      </c>
      <c r="D2487" s="171" t="s">
        <v>7340</v>
      </c>
      <c r="E2487" s="175" t="s">
        <v>91</v>
      </c>
      <c r="F2487" s="153" t="s">
        <v>92</v>
      </c>
      <c r="G2487" s="131" t="s">
        <v>965</v>
      </c>
      <c r="H2487" s="175" t="s">
        <v>3615</v>
      </c>
      <c r="I2487" s="185" t="s">
        <v>7341</v>
      </c>
      <c r="J2487" s="173">
        <v>1</v>
      </c>
      <c r="K2487" s="326"/>
      <c r="L2487" s="339">
        <v>1</v>
      </c>
      <c r="M2487" s="183">
        <v>2073</v>
      </c>
      <c r="N2487" s="153">
        <v>2024</v>
      </c>
      <c r="O2487" s="216">
        <v>45267</v>
      </c>
      <c r="P2487" s="198" t="s">
        <v>7342</v>
      </c>
      <c r="Q2487" s="216">
        <v>45301</v>
      </c>
      <c r="R2487" s="153">
        <v>2020</v>
      </c>
      <c r="S2487" s="183" t="s">
        <v>288</v>
      </c>
      <c r="T2487" s="195"/>
      <c r="U2487" s="189"/>
      <c r="V2487" s="125"/>
      <c r="W2487" s="256"/>
      <c r="X2487" s="216"/>
      <c r="Y2487" s="216"/>
      <c r="Z2487" s="129"/>
      <c r="AA2487" s="214"/>
      <c r="AB2487" s="216"/>
      <c r="AC2487" s="173"/>
      <c r="AD2487" s="173"/>
      <c r="AI2487" s="173"/>
      <c r="AJ2487" s="247"/>
      <c r="AK2487" s="173"/>
      <c r="AL2487" s="131"/>
      <c r="AQ2487" s="131"/>
      <c r="AS2487" s="152"/>
      <c r="AV2487" s="392"/>
    </row>
    <row r="2488" spans="1:48" ht="45" customHeight="1" x14ac:dyDescent="0.2">
      <c r="A2488" s="245">
        <v>45307</v>
      </c>
      <c r="B2488" s="191" t="s">
        <v>198</v>
      </c>
      <c r="C2488" s="136" t="s">
        <v>7343</v>
      </c>
      <c r="D2488" s="171" t="s">
        <v>7344</v>
      </c>
      <c r="E2488" s="175" t="s">
        <v>91</v>
      </c>
      <c r="F2488" s="153" t="s">
        <v>698</v>
      </c>
      <c r="G2488" s="131" t="s">
        <v>3299</v>
      </c>
      <c r="H2488" s="175" t="s">
        <v>3615</v>
      </c>
      <c r="I2488" s="185" t="s">
        <v>7345</v>
      </c>
      <c r="J2488" s="173">
        <v>1</v>
      </c>
      <c r="K2488" s="326"/>
      <c r="L2488" s="339">
        <v>1</v>
      </c>
      <c r="M2488" s="183">
        <v>2074</v>
      </c>
      <c r="N2488" s="153">
        <v>2024</v>
      </c>
      <c r="O2488" s="216">
        <v>45146</v>
      </c>
      <c r="P2488" s="198" t="s">
        <v>7346</v>
      </c>
      <c r="Q2488" s="216">
        <v>45307</v>
      </c>
      <c r="R2488" s="153">
        <v>2020</v>
      </c>
      <c r="S2488" s="183" t="s">
        <v>288</v>
      </c>
      <c r="T2488" s="195"/>
      <c r="U2488" s="189"/>
      <c r="V2488" s="125"/>
      <c r="W2488" s="256"/>
      <c r="X2488" s="216"/>
      <c r="Y2488" s="216"/>
      <c r="Z2488" s="129"/>
      <c r="AA2488" s="214"/>
      <c r="AB2488" s="216"/>
      <c r="AC2488" s="173"/>
      <c r="AD2488" s="173"/>
      <c r="AI2488" s="173"/>
      <c r="AJ2488" s="247"/>
      <c r="AK2488" s="173"/>
      <c r="AL2488" s="131"/>
      <c r="AQ2488" s="131"/>
      <c r="AS2488" s="152"/>
      <c r="AV2488" s="392"/>
    </row>
    <row r="2489" spans="1:48" ht="45" customHeight="1" x14ac:dyDescent="0.2">
      <c r="A2489" s="245">
        <v>45310</v>
      </c>
      <c r="B2489" s="191" t="s">
        <v>55</v>
      </c>
      <c r="C2489" s="136" t="s">
        <v>7347</v>
      </c>
      <c r="D2489" s="171" t="s">
        <v>7348</v>
      </c>
      <c r="E2489" s="175" t="s">
        <v>71</v>
      </c>
      <c r="F2489" s="153" t="s">
        <v>180</v>
      </c>
      <c r="G2489" s="131" t="s">
        <v>7349</v>
      </c>
      <c r="H2489" s="175" t="s">
        <v>379</v>
      </c>
      <c r="I2489" s="185" t="s">
        <v>7350</v>
      </c>
      <c r="J2489" s="173">
        <v>1</v>
      </c>
      <c r="K2489" s="326"/>
      <c r="L2489" s="339">
        <v>1</v>
      </c>
      <c r="M2489" s="183">
        <v>2075</v>
      </c>
      <c r="N2489" s="153">
        <v>2024</v>
      </c>
      <c r="O2489" s="216">
        <v>41015</v>
      </c>
      <c r="P2489" s="198" t="s">
        <v>7351</v>
      </c>
      <c r="Q2489" s="216">
        <v>45309</v>
      </c>
      <c r="R2489" s="153">
        <v>2020</v>
      </c>
      <c r="S2489" s="183" t="s">
        <v>243</v>
      </c>
      <c r="T2489" s="195" t="s">
        <v>1116</v>
      </c>
      <c r="U2489" s="216">
        <v>45418</v>
      </c>
      <c r="V2489" s="125"/>
      <c r="W2489" s="256"/>
      <c r="X2489" s="216"/>
      <c r="Y2489" s="216"/>
      <c r="Z2489" s="129"/>
      <c r="AA2489" s="214"/>
      <c r="AB2489" s="216"/>
      <c r="AC2489" s="173"/>
      <c r="AD2489" s="173"/>
      <c r="AI2489" s="173"/>
      <c r="AJ2489" s="216">
        <v>45425</v>
      </c>
      <c r="AK2489" s="173">
        <v>2020</v>
      </c>
      <c r="AL2489" s="317" t="s">
        <v>7682</v>
      </c>
      <c r="AQ2489" s="131"/>
      <c r="AS2489" s="152"/>
      <c r="AV2489" s="392"/>
    </row>
    <row r="2490" spans="1:48" ht="45" customHeight="1" x14ac:dyDescent="0.2">
      <c r="A2490" s="245">
        <v>45313</v>
      </c>
      <c r="B2490" s="191" t="s">
        <v>198</v>
      </c>
      <c r="C2490" s="136" t="s">
        <v>7352</v>
      </c>
      <c r="D2490" s="171" t="s">
        <v>7353</v>
      </c>
      <c r="E2490" s="175" t="s">
        <v>71</v>
      </c>
      <c r="F2490" s="153" t="s">
        <v>180</v>
      </c>
      <c r="G2490" s="131" t="s">
        <v>780</v>
      </c>
      <c r="H2490" s="175" t="s">
        <v>3615</v>
      </c>
      <c r="I2490" s="185" t="s">
        <v>7354</v>
      </c>
      <c r="J2490" s="173">
        <v>1</v>
      </c>
      <c r="K2490" s="326"/>
      <c r="L2490" s="339">
        <v>1</v>
      </c>
      <c r="M2490" s="183">
        <v>2076</v>
      </c>
      <c r="N2490" s="153">
        <v>2024</v>
      </c>
      <c r="O2490" s="216">
        <v>45181</v>
      </c>
      <c r="P2490" s="198" t="s">
        <v>7355</v>
      </c>
      <c r="Q2490" s="216">
        <v>45313</v>
      </c>
      <c r="R2490" s="153">
        <v>2020</v>
      </c>
      <c r="S2490" s="183" t="s">
        <v>288</v>
      </c>
      <c r="T2490" s="195"/>
      <c r="U2490" s="189"/>
      <c r="V2490" s="125"/>
      <c r="W2490" s="256"/>
      <c r="X2490" s="216"/>
      <c r="Y2490" s="216"/>
      <c r="Z2490" s="129"/>
      <c r="AA2490" s="214"/>
      <c r="AB2490" s="216"/>
      <c r="AC2490" s="173"/>
      <c r="AD2490" s="173"/>
      <c r="AI2490" s="173"/>
      <c r="AJ2490" s="247"/>
      <c r="AK2490" s="173"/>
      <c r="AL2490" s="131"/>
      <c r="AQ2490" s="131"/>
      <c r="AS2490" s="152"/>
      <c r="AV2490" s="392"/>
    </row>
    <row r="2491" spans="1:48" ht="45" customHeight="1" x14ac:dyDescent="0.2">
      <c r="A2491" s="245">
        <v>45313</v>
      </c>
      <c r="B2491" s="191" t="s">
        <v>198</v>
      </c>
      <c r="C2491" s="136" t="s">
        <v>7356</v>
      </c>
      <c r="D2491" s="171" t="s">
        <v>7357</v>
      </c>
      <c r="E2491" s="175" t="s">
        <v>71</v>
      </c>
      <c r="F2491" s="153" t="s">
        <v>180</v>
      </c>
      <c r="G2491" s="131" t="s">
        <v>1245</v>
      </c>
      <c r="H2491" s="175" t="s">
        <v>3615</v>
      </c>
      <c r="I2491" s="185" t="s">
        <v>7358</v>
      </c>
      <c r="J2491" s="173">
        <v>1</v>
      </c>
      <c r="K2491" s="326"/>
      <c r="L2491" s="339">
        <v>1</v>
      </c>
      <c r="M2491" s="183">
        <v>2077</v>
      </c>
      <c r="N2491" s="153">
        <v>2024</v>
      </c>
      <c r="O2491" s="216">
        <v>45142</v>
      </c>
      <c r="P2491" s="198" t="s">
        <v>7359</v>
      </c>
      <c r="Q2491" s="216">
        <v>45313</v>
      </c>
      <c r="R2491" s="153">
        <v>2020</v>
      </c>
      <c r="S2491" s="183" t="s">
        <v>288</v>
      </c>
      <c r="T2491" s="195"/>
      <c r="U2491" s="189"/>
      <c r="V2491" s="125"/>
      <c r="W2491" s="256"/>
      <c r="X2491" s="216"/>
      <c r="Y2491" s="216"/>
      <c r="Z2491" s="129"/>
      <c r="AA2491" s="214"/>
      <c r="AB2491" s="216"/>
      <c r="AC2491" s="173"/>
      <c r="AD2491" s="173"/>
      <c r="AI2491" s="173"/>
      <c r="AJ2491" s="247"/>
      <c r="AK2491" s="173"/>
      <c r="AL2491" s="131"/>
      <c r="AQ2491" s="131"/>
      <c r="AS2491" s="152"/>
      <c r="AV2491" s="392"/>
    </row>
    <row r="2492" spans="1:48" ht="45" customHeight="1" x14ac:dyDescent="0.2">
      <c r="A2492" s="245">
        <v>45313</v>
      </c>
      <c r="B2492" s="191" t="s">
        <v>198</v>
      </c>
      <c r="C2492" s="136" t="s">
        <v>7360</v>
      </c>
      <c r="D2492" s="171" t="s">
        <v>7361</v>
      </c>
      <c r="E2492" s="175" t="s">
        <v>71</v>
      </c>
      <c r="F2492" s="153" t="s">
        <v>180</v>
      </c>
      <c r="G2492" s="131" t="s">
        <v>4527</v>
      </c>
      <c r="H2492" s="175" t="s">
        <v>65</v>
      </c>
      <c r="I2492" s="185" t="s">
        <v>7362</v>
      </c>
      <c r="J2492" s="173">
        <v>1</v>
      </c>
      <c r="K2492" s="326"/>
      <c r="L2492" s="339">
        <v>1</v>
      </c>
      <c r="M2492" s="183">
        <v>2078</v>
      </c>
      <c r="N2492" s="153">
        <v>2024</v>
      </c>
      <c r="O2492" s="216">
        <v>38680</v>
      </c>
      <c r="P2492" s="198" t="s">
        <v>7363</v>
      </c>
      <c r="Q2492" s="216">
        <v>45313</v>
      </c>
      <c r="R2492" s="153">
        <v>2020</v>
      </c>
      <c r="S2492" s="183" t="s">
        <v>288</v>
      </c>
      <c r="T2492" s="195"/>
      <c r="U2492" s="189"/>
      <c r="V2492" s="125"/>
      <c r="W2492" s="256"/>
      <c r="X2492" s="216"/>
      <c r="Y2492" s="216"/>
      <c r="Z2492" s="129"/>
      <c r="AA2492" s="214"/>
      <c r="AB2492" s="216"/>
      <c r="AC2492" s="173"/>
      <c r="AD2492" s="173"/>
      <c r="AI2492" s="173"/>
      <c r="AJ2492" s="247"/>
      <c r="AK2492" s="173"/>
      <c r="AL2492" s="131"/>
      <c r="AQ2492" s="131"/>
      <c r="AS2492" s="152"/>
      <c r="AV2492" s="392"/>
    </row>
    <row r="2493" spans="1:48" ht="45" customHeight="1" x14ac:dyDescent="0.2">
      <c r="A2493" s="245">
        <v>45314</v>
      </c>
      <c r="B2493" s="191" t="s">
        <v>198</v>
      </c>
      <c r="C2493" s="136" t="s">
        <v>7352</v>
      </c>
      <c r="D2493" s="171" t="s">
        <v>7364</v>
      </c>
      <c r="E2493" s="175" t="s">
        <v>71</v>
      </c>
      <c r="F2493" s="153" t="s">
        <v>180</v>
      </c>
      <c r="G2493" s="131" t="s">
        <v>780</v>
      </c>
      <c r="H2493" s="175" t="s">
        <v>3615</v>
      </c>
      <c r="I2493" s="185" t="s">
        <v>7365</v>
      </c>
      <c r="J2493" s="173">
        <v>1</v>
      </c>
      <c r="K2493" s="326"/>
      <c r="L2493" s="339">
        <v>1</v>
      </c>
      <c r="M2493" s="183">
        <v>2079</v>
      </c>
      <c r="N2493" s="153">
        <v>2024</v>
      </c>
      <c r="O2493" s="216">
        <v>43546</v>
      </c>
      <c r="P2493" s="198" t="s">
        <v>7366</v>
      </c>
      <c r="Q2493" s="216">
        <v>45313</v>
      </c>
      <c r="R2493" s="153">
        <v>2020</v>
      </c>
      <c r="S2493" s="183" t="s">
        <v>288</v>
      </c>
      <c r="T2493" s="195"/>
      <c r="U2493" s="189"/>
      <c r="V2493" s="125"/>
      <c r="W2493" s="256"/>
      <c r="X2493" s="216"/>
      <c r="Y2493" s="216"/>
      <c r="Z2493" s="129"/>
      <c r="AA2493" s="214"/>
      <c r="AB2493" s="216"/>
      <c r="AC2493" s="173"/>
      <c r="AD2493" s="173"/>
      <c r="AI2493" s="173"/>
      <c r="AJ2493" s="247"/>
      <c r="AK2493" s="173"/>
      <c r="AL2493" s="131"/>
      <c r="AQ2493" s="131"/>
      <c r="AS2493" s="152"/>
      <c r="AV2493" s="392"/>
    </row>
    <row r="2494" spans="1:48" ht="45" customHeight="1" x14ac:dyDescent="0.2">
      <c r="A2494" s="245">
        <v>45313</v>
      </c>
      <c r="B2494" s="191" t="s">
        <v>198</v>
      </c>
      <c r="C2494" s="136" t="s">
        <v>7367</v>
      </c>
      <c r="D2494" s="171" t="s">
        <v>7368</v>
      </c>
      <c r="E2494" s="175" t="s">
        <v>71</v>
      </c>
      <c r="F2494" s="153" t="s">
        <v>180</v>
      </c>
      <c r="G2494" s="131" t="s">
        <v>7369</v>
      </c>
      <c r="H2494" s="175" t="s">
        <v>76</v>
      </c>
      <c r="I2494" s="185" t="s">
        <v>7370</v>
      </c>
      <c r="J2494" s="173">
        <v>1</v>
      </c>
      <c r="K2494" s="326"/>
      <c r="L2494" s="339">
        <v>1</v>
      </c>
      <c r="M2494" s="183">
        <v>2080</v>
      </c>
      <c r="N2494" s="153">
        <v>2024</v>
      </c>
      <c r="O2494" s="216">
        <v>41360</v>
      </c>
      <c r="P2494" s="198" t="s">
        <v>7371</v>
      </c>
      <c r="Q2494" s="216">
        <v>45313</v>
      </c>
      <c r="R2494" s="153">
        <v>2020</v>
      </c>
      <c r="S2494" s="183" t="s">
        <v>288</v>
      </c>
      <c r="T2494" s="195"/>
      <c r="U2494" s="189"/>
      <c r="V2494" s="125"/>
      <c r="W2494" s="256"/>
      <c r="X2494" s="216"/>
      <c r="Y2494" s="216"/>
      <c r="Z2494" s="129"/>
      <c r="AA2494" s="214"/>
      <c r="AB2494" s="216"/>
      <c r="AC2494" s="173"/>
      <c r="AD2494" s="173"/>
      <c r="AI2494" s="173"/>
      <c r="AJ2494" s="247"/>
      <c r="AK2494" s="173"/>
      <c r="AL2494" s="131"/>
      <c r="AQ2494" s="131"/>
      <c r="AS2494" s="152"/>
      <c r="AV2494" s="392"/>
    </row>
    <row r="2495" spans="1:48" ht="45" customHeight="1" x14ac:dyDescent="0.2">
      <c r="A2495" s="245" t="s">
        <v>7372</v>
      </c>
      <c r="B2495" s="191" t="s">
        <v>198</v>
      </c>
      <c r="C2495" s="136" t="s">
        <v>7373</v>
      </c>
      <c r="D2495" s="171" t="s">
        <v>7374</v>
      </c>
      <c r="E2495" s="175" t="s">
        <v>71</v>
      </c>
      <c r="F2495" s="153" t="s">
        <v>180</v>
      </c>
      <c r="G2495" s="131" t="s">
        <v>181</v>
      </c>
      <c r="H2495" s="175" t="s">
        <v>65</v>
      </c>
      <c r="I2495" s="185" t="s">
        <v>7375</v>
      </c>
      <c r="J2495" s="173">
        <v>1</v>
      </c>
      <c r="K2495" s="326"/>
      <c r="L2495" s="339">
        <v>1</v>
      </c>
      <c r="M2495" s="183">
        <v>2081</v>
      </c>
      <c r="N2495" s="153">
        <v>2024</v>
      </c>
      <c r="O2495" s="216">
        <v>39216</v>
      </c>
      <c r="P2495" s="198" t="s">
        <v>7376</v>
      </c>
      <c r="Q2495" s="216">
        <v>45314</v>
      </c>
      <c r="R2495" s="153">
        <v>2020</v>
      </c>
      <c r="S2495" s="183" t="s">
        <v>288</v>
      </c>
      <c r="T2495" s="195"/>
      <c r="U2495" s="189"/>
      <c r="V2495" s="125"/>
      <c r="W2495" s="256"/>
      <c r="X2495" s="216"/>
      <c r="Y2495" s="216"/>
      <c r="Z2495" s="129"/>
      <c r="AA2495" s="214"/>
      <c r="AB2495" s="216"/>
      <c r="AC2495" s="173"/>
      <c r="AD2495" s="173"/>
      <c r="AI2495" s="173"/>
      <c r="AJ2495" s="247"/>
      <c r="AK2495" s="173"/>
      <c r="AL2495" s="131"/>
      <c r="AQ2495" s="131"/>
      <c r="AS2495" s="152"/>
      <c r="AV2495" s="392"/>
    </row>
    <row r="2496" spans="1:48" ht="45" customHeight="1" x14ac:dyDescent="0.2">
      <c r="A2496" s="245" t="s">
        <v>7372</v>
      </c>
      <c r="B2496" s="191" t="s">
        <v>198</v>
      </c>
      <c r="C2496" s="136" t="s">
        <v>7377</v>
      </c>
      <c r="D2496" s="171" t="s">
        <v>7378</v>
      </c>
      <c r="E2496" s="175" t="s">
        <v>71</v>
      </c>
      <c r="F2496" s="153" t="s">
        <v>180</v>
      </c>
      <c r="G2496" s="131" t="s">
        <v>7379</v>
      </c>
      <c r="H2496" s="175" t="s">
        <v>65</v>
      </c>
      <c r="I2496" s="185" t="s">
        <v>7380</v>
      </c>
      <c r="J2496" s="173">
        <v>1</v>
      </c>
      <c r="K2496" s="326"/>
      <c r="L2496" s="339">
        <v>1</v>
      </c>
      <c r="M2496" s="183">
        <v>2082</v>
      </c>
      <c r="N2496" s="153">
        <v>2024</v>
      </c>
      <c r="O2496" s="216">
        <v>45202</v>
      </c>
      <c r="P2496" s="198" t="s">
        <v>7381</v>
      </c>
      <c r="Q2496" s="216">
        <v>45314</v>
      </c>
      <c r="R2496" s="153">
        <v>2020</v>
      </c>
      <c r="S2496" s="183" t="s">
        <v>288</v>
      </c>
      <c r="T2496" s="195"/>
      <c r="U2496" s="189"/>
      <c r="V2496" s="125"/>
      <c r="W2496" s="256"/>
      <c r="X2496" s="216"/>
      <c r="Y2496" s="216"/>
      <c r="Z2496" s="129"/>
      <c r="AA2496" s="214"/>
      <c r="AB2496" s="216"/>
      <c r="AC2496" s="173"/>
      <c r="AD2496" s="173"/>
      <c r="AI2496" s="173"/>
      <c r="AJ2496" s="247"/>
      <c r="AK2496" s="173"/>
      <c r="AL2496" s="131"/>
      <c r="AQ2496" s="131"/>
      <c r="AS2496" s="152"/>
      <c r="AV2496" s="392"/>
    </row>
    <row r="2497" spans="1:48" ht="45" customHeight="1" x14ac:dyDescent="0.2">
      <c r="A2497" s="245">
        <v>45475</v>
      </c>
      <c r="B2497" s="191" t="s">
        <v>978</v>
      </c>
      <c r="C2497" s="136" t="s">
        <v>7383</v>
      </c>
      <c r="D2497" s="171" t="s">
        <v>7384</v>
      </c>
      <c r="E2497" s="175" t="s">
        <v>71</v>
      </c>
      <c r="F2497" s="153" t="s">
        <v>1456</v>
      </c>
      <c r="G2497" s="131" t="s">
        <v>7385</v>
      </c>
      <c r="H2497" s="175" t="s">
        <v>189</v>
      </c>
      <c r="I2497" s="185" t="s">
        <v>7386</v>
      </c>
      <c r="J2497" s="173">
        <v>1</v>
      </c>
      <c r="K2497" s="326"/>
      <c r="L2497" s="339">
        <v>1</v>
      </c>
      <c r="M2497" s="183">
        <v>2083</v>
      </c>
      <c r="N2497" s="153">
        <v>2024</v>
      </c>
      <c r="O2497" s="216">
        <v>45251</v>
      </c>
      <c r="P2497" s="198" t="s">
        <v>7387</v>
      </c>
      <c r="Q2497" s="216">
        <v>45317</v>
      </c>
      <c r="R2497" s="153">
        <v>2020</v>
      </c>
      <c r="S2497" s="183" t="s">
        <v>288</v>
      </c>
      <c r="T2497" s="195" t="s">
        <v>1116</v>
      </c>
      <c r="U2497" s="189"/>
      <c r="V2497" s="125"/>
      <c r="W2497" s="256"/>
      <c r="X2497" s="216"/>
      <c r="Y2497" s="216"/>
      <c r="Z2497" s="129"/>
      <c r="AA2497" s="214"/>
      <c r="AB2497" s="216"/>
      <c r="AC2497" s="173"/>
      <c r="AD2497" s="173"/>
      <c r="AI2497" s="173"/>
      <c r="AJ2497" s="247"/>
      <c r="AK2497" s="173"/>
      <c r="AL2497" s="131"/>
      <c r="AQ2497" s="131"/>
      <c r="AS2497" s="152"/>
      <c r="AV2497" s="392"/>
    </row>
    <row r="2498" spans="1:48" ht="45" customHeight="1" x14ac:dyDescent="0.2">
      <c r="A2498" s="245" t="s">
        <v>7382</v>
      </c>
      <c r="B2498" s="191" t="s">
        <v>198</v>
      </c>
      <c r="C2498" s="136" t="s">
        <v>7388</v>
      </c>
      <c r="D2498" s="171" t="s">
        <v>7389</v>
      </c>
      <c r="E2498" s="175" t="s">
        <v>71</v>
      </c>
      <c r="F2498" s="153" t="s">
        <v>180</v>
      </c>
      <c r="G2498" s="131" t="s">
        <v>181</v>
      </c>
      <c r="H2498" s="175" t="s">
        <v>3615</v>
      </c>
      <c r="I2498" s="185" t="s">
        <v>7390</v>
      </c>
      <c r="J2498" s="173">
        <v>1</v>
      </c>
      <c r="K2498" s="326"/>
      <c r="L2498" s="339">
        <v>1</v>
      </c>
      <c r="M2498" s="183">
        <v>2084</v>
      </c>
      <c r="N2498" s="153">
        <v>2024</v>
      </c>
      <c r="O2498" s="216">
        <v>42396</v>
      </c>
      <c r="P2498" s="198" t="s">
        <v>7391</v>
      </c>
      <c r="Q2498" s="216">
        <v>45317</v>
      </c>
      <c r="R2498" s="153">
        <v>2020</v>
      </c>
      <c r="S2498" s="183" t="s">
        <v>288</v>
      </c>
      <c r="T2498" s="195"/>
      <c r="U2498" s="189"/>
      <c r="V2498" s="125"/>
      <c r="W2498" s="256"/>
      <c r="X2498" s="216"/>
      <c r="Y2498" s="216"/>
      <c r="Z2498" s="129"/>
      <c r="AA2498" s="214"/>
      <c r="AB2498" s="216"/>
      <c r="AC2498" s="173"/>
      <c r="AD2498" s="173"/>
      <c r="AI2498" s="173"/>
      <c r="AJ2498" s="247"/>
      <c r="AK2498" s="173"/>
      <c r="AL2498" s="131"/>
      <c r="AQ2498" s="131"/>
      <c r="AS2498" s="152"/>
      <c r="AV2498" s="392"/>
    </row>
    <row r="2499" spans="1:48" ht="45" customHeight="1" x14ac:dyDescent="0.2">
      <c r="A2499" s="245">
        <v>45341</v>
      </c>
      <c r="B2499" s="191" t="s">
        <v>198</v>
      </c>
      <c r="D2499" s="171" t="s">
        <v>7392</v>
      </c>
      <c r="E2499" s="175" t="s">
        <v>71</v>
      </c>
      <c r="F2499" s="153" t="s">
        <v>180</v>
      </c>
      <c r="G2499" s="131" t="s">
        <v>6356</v>
      </c>
      <c r="H2499" s="175" t="s">
        <v>292</v>
      </c>
      <c r="I2499" s="185" t="s">
        <v>7393</v>
      </c>
      <c r="J2499" s="173">
        <v>1</v>
      </c>
      <c r="K2499" s="326"/>
      <c r="L2499" s="339">
        <v>1</v>
      </c>
      <c r="M2499" s="183">
        <v>2085</v>
      </c>
      <c r="N2499" s="153">
        <v>2024</v>
      </c>
      <c r="O2499" s="216">
        <v>42242</v>
      </c>
      <c r="P2499" s="153" t="s">
        <v>7394</v>
      </c>
      <c r="Q2499" s="216">
        <v>45338</v>
      </c>
      <c r="R2499" s="153">
        <v>2020</v>
      </c>
      <c r="S2499" s="183" t="s">
        <v>288</v>
      </c>
      <c r="T2499" s="195"/>
      <c r="U2499" s="189"/>
      <c r="V2499" s="125"/>
      <c r="W2499" s="256"/>
      <c r="X2499" s="216"/>
      <c r="Y2499" s="216"/>
      <c r="Z2499" s="129"/>
      <c r="AA2499" s="214"/>
      <c r="AB2499" s="216"/>
      <c r="AC2499" s="173"/>
      <c r="AD2499" s="173"/>
      <c r="AI2499" s="173"/>
      <c r="AJ2499" s="247"/>
      <c r="AK2499" s="173"/>
      <c r="AL2499" s="131"/>
      <c r="AQ2499" s="131"/>
      <c r="AS2499" s="152"/>
      <c r="AV2499" s="392"/>
    </row>
    <row r="2500" spans="1:48" ht="45" customHeight="1" x14ac:dyDescent="0.2">
      <c r="A2500" s="245">
        <v>45344</v>
      </c>
      <c r="B2500" s="191" t="s">
        <v>55</v>
      </c>
      <c r="C2500" s="136" t="s">
        <v>7395</v>
      </c>
      <c r="D2500" s="171" t="s">
        <v>7396</v>
      </c>
      <c r="E2500" s="175" t="s">
        <v>71</v>
      </c>
      <c r="F2500" s="153" t="s">
        <v>180</v>
      </c>
      <c r="G2500" s="131" t="s">
        <v>7397</v>
      </c>
      <c r="H2500" s="175" t="s">
        <v>65</v>
      </c>
      <c r="I2500" s="185" t="s">
        <v>7398</v>
      </c>
      <c r="J2500" s="173">
        <v>1</v>
      </c>
      <c r="K2500" s="326"/>
      <c r="L2500" s="339">
        <v>1</v>
      </c>
      <c r="M2500" s="183">
        <v>2086</v>
      </c>
      <c r="N2500" s="153">
        <v>2024</v>
      </c>
      <c r="O2500" s="216">
        <v>45040</v>
      </c>
      <c r="P2500" s="198" t="s">
        <v>7399</v>
      </c>
      <c r="Q2500" s="216">
        <v>45341</v>
      </c>
      <c r="R2500" s="153">
        <v>2020</v>
      </c>
      <c r="S2500" s="183" t="s">
        <v>243</v>
      </c>
      <c r="T2500" s="195" t="s">
        <v>1116</v>
      </c>
      <c r="U2500" s="216">
        <v>45373</v>
      </c>
      <c r="V2500" s="125"/>
      <c r="W2500" s="256"/>
      <c r="X2500" s="216" t="s">
        <v>64</v>
      </c>
      <c r="Y2500" s="216" t="s">
        <v>65</v>
      </c>
      <c r="Z2500" s="129" t="s">
        <v>2173</v>
      </c>
      <c r="AA2500" s="214"/>
      <c r="AB2500" s="216"/>
      <c r="AC2500" s="173"/>
      <c r="AD2500" s="173"/>
      <c r="AI2500" s="173"/>
      <c r="AJ2500" s="216">
        <v>45374</v>
      </c>
      <c r="AK2500" s="173">
        <v>2020</v>
      </c>
      <c r="AL2500" s="317" t="s">
        <v>7681</v>
      </c>
      <c r="AQ2500" s="131"/>
      <c r="AS2500" s="152"/>
      <c r="AV2500" s="392"/>
    </row>
    <row r="2501" spans="1:48" ht="45" customHeight="1" x14ac:dyDescent="0.2">
      <c r="A2501" s="245">
        <v>45496</v>
      </c>
      <c r="B2501" s="191" t="s">
        <v>198</v>
      </c>
      <c r="C2501" s="136" t="s">
        <v>7669</v>
      </c>
      <c r="D2501" s="171" t="s">
        <v>7401</v>
      </c>
      <c r="E2501" s="175" t="s">
        <v>1055</v>
      </c>
      <c r="F2501" s="153" t="s">
        <v>1056</v>
      </c>
      <c r="G2501" s="131" t="s">
        <v>3267</v>
      </c>
      <c r="H2501" s="175" t="s">
        <v>292</v>
      </c>
      <c r="I2501" s="185" t="s">
        <v>7402</v>
      </c>
      <c r="J2501" s="173">
        <v>1</v>
      </c>
      <c r="K2501" s="326"/>
      <c r="L2501" s="339">
        <v>1</v>
      </c>
      <c r="M2501" s="183">
        <v>2087</v>
      </c>
      <c r="N2501" s="153">
        <v>2024</v>
      </c>
      <c r="O2501" s="216">
        <v>45224</v>
      </c>
      <c r="P2501" s="198" t="s">
        <v>7403</v>
      </c>
      <c r="Q2501" s="216">
        <v>45373</v>
      </c>
      <c r="R2501" s="153">
        <v>2020</v>
      </c>
      <c r="S2501" s="183" t="s">
        <v>288</v>
      </c>
      <c r="T2501" s="195"/>
      <c r="U2501" s="189"/>
      <c r="V2501" s="125"/>
      <c r="W2501" s="256"/>
      <c r="X2501" s="216"/>
      <c r="Y2501" s="216"/>
      <c r="Z2501" s="129"/>
      <c r="AA2501" s="214"/>
      <c r="AB2501" s="216"/>
      <c r="AC2501" s="173"/>
      <c r="AD2501" s="173"/>
      <c r="AI2501" s="173"/>
      <c r="AJ2501" s="247"/>
      <c r="AK2501" s="173"/>
      <c r="AL2501" s="131"/>
      <c r="AQ2501" s="131"/>
      <c r="AS2501" s="152"/>
      <c r="AV2501" s="392"/>
    </row>
    <row r="2502" spans="1:48" ht="45" customHeight="1" x14ac:dyDescent="0.2">
      <c r="A2502" s="245">
        <v>45376</v>
      </c>
      <c r="B2502" s="191" t="s">
        <v>198</v>
      </c>
      <c r="C2502" s="136" t="s">
        <v>7400</v>
      </c>
      <c r="D2502" s="171" t="s">
        <v>7404</v>
      </c>
      <c r="E2502" s="175" t="s">
        <v>688</v>
      </c>
      <c r="F2502" s="153" t="s">
        <v>689</v>
      </c>
      <c r="G2502" s="131" t="s">
        <v>690</v>
      </c>
      <c r="H2502" s="175" t="s">
        <v>65</v>
      </c>
      <c r="I2502" s="185" t="s">
        <v>7405</v>
      </c>
      <c r="J2502" s="173">
        <v>1</v>
      </c>
      <c r="K2502" s="326"/>
      <c r="L2502" s="339">
        <v>1</v>
      </c>
      <c r="M2502" s="183">
        <v>2088</v>
      </c>
      <c r="N2502" s="153">
        <v>2024</v>
      </c>
      <c r="O2502" s="216">
        <v>45278</v>
      </c>
      <c r="P2502" s="198" t="s">
        <v>7406</v>
      </c>
      <c r="Q2502" s="216">
        <v>45376</v>
      </c>
      <c r="R2502" s="153">
        <v>2020</v>
      </c>
      <c r="S2502" s="183" t="s">
        <v>288</v>
      </c>
      <c r="T2502" s="195"/>
      <c r="U2502" s="189"/>
      <c r="V2502" s="125"/>
      <c r="W2502" s="256"/>
      <c r="X2502" s="216"/>
      <c r="Y2502" s="216"/>
      <c r="Z2502" s="129"/>
      <c r="AA2502" s="214"/>
      <c r="AB2502" s="216"/>
      <c r="AC2502" s="173"/>
      <c r="AD2502" s="173"/>
      <c r="AI2502" s="173"/>
      <c r="AJ2502" s="247"/>
      <c r="AK2502" s="173"/>
      <c r="AL2502" s="131"/>
      <c r="AQ2502" s="131"/>
      <c r="AS2502" s="152"/>
      <c r="AV2502" s="392"/>
    </row>
    <row r="2503" spans="1:48" ht="45" customHeight="1" x14ac:dyDescent="0.2">
      <c r="A2503" s="245">
        <v>45391</v>
      </c>
      <c r="B2503" s="191" t="s">
        <v>55</v>
      </c>
      <c r="C2503" s="136" t="s">
        <v>7407</v>
      </c>
      <c r="D2503" s="171" t="s">
        <v>7408</v>
      </c>
      <c r="E2503" s="175" t="s">
        <v>91</v>
      </c>
      <c r="F2503" s="153" t="s">
        <v>698</v>
      </c>
      <c r="G2503" s="131" t="s">
        <v>2495</v>
      </c>
      <c r="H2503" s="175" t="s">
        <v>76</v>
      </c>
      <c r="I2503" s="185" t="s">
        <v>7409</v>
      </c>
      <c r="J2503" s="173">
        <v>4</v>
      </c>
      <c r="K2503" s="326"/>
      <c r="L2503" s="339">
        <v>1</v>
      </c>
      <c r="M2503" s="183">
        <v>2089</v>
      </c>
      <c r="N2503" s="153">
        <v>2024</v>
      </c>
      <c r="O2503" s="216">
        <v>45362</v>
      </c>
      <c r="P2503" s="198" t="s">
        <v>7410</v>
      </c>
      <c r="Q2503" s="216">
        <v>45392</v>
      </c>
      <c r="R2503" s="153">
        <v>2020</v>
      </c>
      <c r="S2503" s="183" t="s">
        <v>243</v>
      </c>
      <c r="T2503" s="195"/>
      <c r="U2503" s="189"/>
      <c r="V2503" s="125"/>
      <c r="W2503" s="256"/>
      <c r="X2503" s="216"/>
      <c r="Y2503" s="216"/>
      <c r="Z2503" s="129"/>
      <c r="AA2503" s="214"/>
      <c r="AB2503" s="216"/>
      <c r="AC2503" s="173"/>
      <c r="AD2503" s="173"/>
      <c r="AI2503" s="173"/>
      <c r="AJ2503" s="247"/>
      <c r="AK2503" s="173"/>
      <c r="AL2503" s="131"/>
      <c r="AQ2503" s="131"/>
      <c r="AS2503" s="152"/>
      <c r="AV2503" s="392"/>
    </row>
    <row r="2504" spans="1:48" ht="45" customHeight="1" x14ac:dyDescent="0.2">
      <c r="A2504" s="245">
        <v>46002</v>
      </c>
      <c r="B2504" s="191" t="s">
        <v>978</v>
      </c>
      <c r="C2504" s="136" t="s">
        <v>7411</v>
      </c>
      <c r="D2504" s="171" t="s">
        <v>7412</v>
      </c>
      <c r="E2504" s="175" t="s">
        <v>91</v>
      </c>
      <c r="F2504" s="153" t="s">
        <v>698</v>
      </c>
      <c r="G2504" s="131" t="s">
        <v>7413</v>
      </c>
      <c r="H2504" s="175" t="s">
        <v>65</v>
      </c>
      <c r="I2504" s="185" t="s">
        <v>7414</v>
      </c>
      <c r="J2504" s="173">
        <v>1</v>
      </c>
      <c r="K2504" s="326"/>
      <c r="L2504" s="339">
        <v>1</v>
      </c>
      <c r="M2504" s="183">
        <v>2090</v>
      </c>
      <c r="N2504" s="153">
        <v>2024</v>
      </c>
      <c r="O2504" s="216">
        <v>45329</v>
      </c>
      <c r="P2504" s="198" t="s">
        <v>7415</v>
      </c>
      <c r="Q2504" s="216">
        <v>45404</v>
      </c>
      <c r="R2504" s="153">
        <v>2020</v>
      </c>
      <c r="S2504" s="183" t="s">
        <v>288</v>
      </c>
      <c r="T2504" s="195" t="s">
        <v>1116</v>
      </c>
      <c r="U2504" s="189"/>
      <c r="V2504" s="125"/>
      <c r="W2504" s="256"/>
      <c r="X2504" s="216"/>
      <c r="Y2504" s="216"/>
      <c r="Z2504" s="129"/>
      <c r="AA2504" s="214"/>
      <c r="AB2504" s="216"/>
      <c r="AC2504" s="173"/>
      <c r="AD2504" s="173"/>
      <c r="AI2504" s="173"/>
      <c r="AJ2504" s="247"/>
      <c r="AK2504" s="173"/>
      <c r="AL2504" s="131"/>
      <c r="AQ2504" s="131"/>
      <c r="AS2504" s="152"/>
      <c r="AV2504" s="392"/>
    </row>
    <row r="2505" spans="1:48" ht="45" customHeight="1" x14ac:dyDescent="0.2">
      <c r="A2505" s="245">
        <v>45404</v>
      </c>
      <c r="B2505" s="191" t="s">
        <v>198</v>
      </c>
      <c r="C2505" s="136" t="s">
        <v>7411</v>
      </c>
      <c r="D2505" s="171" t="s">
        <v>7416</v>
      </c>
      <c r="E2505" s="175" t="s">
        <v>91</v>
      </c>
      <c r="F2505" s="153" t="s">
        <v>92</v>
      </c>
      <c r="G2505" s="131" t="s">
        <v>2664</v>
      </c>
      <c r="H2505" s="175" t="s">
        <v>379</v>
      </c>
      <c r="I2505" s="185" t="s">
        <v>7417</v>
      </c>
      <c r="J2505" s="173">
        <v>1</v>
      </c>
      <c r="K2505" s="326"/>
      <c r="L2505" s="339">
        <v>1</v>
      </c>
      <c r="M2505" s="183">
        <v>2091</v>
      </c>
      <c r="N2505" s="153">
        <v>2024</v>
      </c>
      <c r="O2505" s="216">
        <v>44823</v>
      </c>
      <c r="P2505" s="198" t="s">
        <v>7418</v>
      </c>
      <c r="Q2505" s="216">
        <v>45404</v>
      </c>
      <c r="R2505" s="153">
        <v>2020</v>
      </c>
      <c r="S2505" s="183" t="s">
        <v>288</v>
      </c>
      <c r="T2505" s="195"/>
      <c r="U2505" s="189"/>
      <c r="V2505" s="125"/>
      <c r="W2505" s="256"/>
      <c r="X2505" s="216"/>
      <c r="Y2505" s="216"/>
      <c r="Z2505" s="129"/>
      <c r="AA2505" s="214"/>
      <c r="AB2505" s="216"/>
      <c r="AC2505" s="173"/>
      <c r="AD2505" s="173"/>
      <c r="AI2505" s="173"/>
      <c r="AJ2505" s="247"/>
      <c r="AK2505" s="173"/>
      <c r="AL2505" s="131"/>
      <c r="AQ2505" s="131"/>
      <c r="AS2505" s="152"/>
      <c r="AV2505" s="392"/>
    </row>
    <row r="2506" spans="1:48" ht="45" customHeight="1" x14ac:dyDescent="0.2">
      <c r="A2506" s="245">
        <v>45411</v>
      </c>
      <c r="B2506" s="191" t="s">
        <v>198</v>
      </c>
      <c r="C2506" s="136" t="s">
        <v>7419</v>
      </c>
      <c r="D2506" s="171" t="s">
        <v>7420</v>
      </c>
      <c r="E2506" s="175" t="s">
        <v>71</v>
      </c>
      <c r="F2506" s="153" t="s">
        <v>1209</v>
      </c>
      <c r="G2506" s="131" t="s">
        <v>7421</v>
      </c>
      <c r="H2506" s="175" t="s">
        <v>65</v>
      </c>
      <c r="I2506" s="185" t="s">
        <v>7422</v>
      </c>
      <c r="J2506" s="173">
        <v>1</v>
      </c>
      <c r="K2506" s="326"/>
      <c r="L2506" s="339">
        <v>1</v>
      </c>
      <c r="M2506" s="183">
        <v>2092</v>
      </c>
      <c r="N2506" s="153">
        <v>2024</v>
      </c>
      <c r="O2506" s="216">
        <v>45370</v>
      </c>
      <c r="P2506" s="198" t="s">
        <v>6403</v>
      </c>
      <c r="Q2506" s="216">
        <v>45406</v>
      </c>
      <c r="R2506" s="153">
        <v>2020</v>
      </c>
      <c r="S2506" s="183" t="s">
        <v>288</v>
      </c>
      <c r="T2506" s="195"/>
      <c r="U2506" s="189"/>
      <c r="V2506" s="125"/>
      <c r="W2506" s="256"/>
      <c r="X2506" s="216"/>
      <c r="Y2506" s="216"/>
      <c r="Z2506" s="129"/>
      <c r="AA2506" s="214"/>
      <c r="AB2506" s="216"/>
      <c r="AC2506" s="173"/>
      <c r="AD2506" s="173"/>
      <c r="AI2506" s="173"/>
      <c r="AJ2506" s="247"/>
      <c r="AK2506" s="173"/>
      <c r="AL2506" s="131"/>
      <c r="AQ2506" s="131"/>
      <c r="AS2506" s="152"/>
      <c r="AV2506" s="392"/>
    </row>
    <row r="2507" spans="1:48" ht="45" customHeight="1" x14ac:dyDescent="0.2">
      <c r="A2507" s="245">
        <v>45427</v>
      </c>
      <c r="B2507" s="191" t="s">
        <v>198</v>
      </c>
      <c r="C2507" s="136" t="s">
        <v>7423</v>
      </c>
      <c r="D2507" s="171" t="s">
        <v>7424</v>
      </c>
      <c r="E2507" s="175" t="s">
        <v>91</v>
      </c>
      <c r="F2507" s="153" t="s">
        <v>698</v>
      </c>
      <c r="G2507" s="131" t="s">
        <v>699</v>
      </c>
      <c r="H2507" s="175" t="s">
        <v>65</v>
      </c>
      <c r="I2507" s="185" t="s">
        <v>7425</v>
      </c>
      <c r="J2507" s="173">
        <v>1</v>
      </c>
      <c r="K2507" s="326"/>
      <c r="L2507" s="339">
        <v>1</v>
      </c>
      <c r="M2507" s="183">
        <v>2093</v>
      </c>
      <c r="N2507" s="153">
        <v>2024</v>
      </c>
      <c r="O2507" s="216">
        <v>45400</v>
      </c>
      <c r="P2507" s="198" t="s">
        <v>7426</v>
      </c>
      <c r="Q2507" s="216">
        <v>45420</v>
      </c>
      <c r="R2507" s="153">
        <v>2020</v>
      </c>
      <c r="S2507" s="183" t="s">
        <v>288</v>
      </c>
      <c r="T2507" s="195"/>
      <c r="U2507" s="189"/>
      <c r="V2507" s="125"/>
      <c r="W2507" s="256"/>
      <c r="X2507" s="216"/>
      <c r="Y2507" s="216"/>
      <c r="Z2507" s="129"/>
      <c r="AA2507" s="214"/>
      <c r="AB2507" s="216"/>
      <c r="AC2507" s="173"/>
      <c r="AD2507" s="173"/>
      <c r="AI2507" s="173"/>
      <c r="AJ2507" s="247"/>
      <c r="AK2507" s="173"/>
      <c r="AL2507" s="131"/>
      <c r="AQ2507" s="131"/>
      <c r="AS2507" s="152"/>
      <c r="AV2507" s="392"/>
    </row>
    <row r="2508" spans="1:48" ht="45" customHeight="1" x14ac:dyDescent="0.2">
      <c r="A2508" s="245">
        <v>45440</v>
      </c>
      <c r="B2508" s="191" t="s">
        <v>198</v>
      </c>
      <c r="C2508" s="136" t="s">
        <v>7427</v>
      </c>
      <c r="D2508" s="171" t="s">
        <v>7428</v>
      </c>
      <c r="E2508" s="175" t="s">
        <v>71</v>
      </c>
      <c r="F2508" s="153" t="s">
        <v>180</v>
      </c>
      <c r="G2508" s="131" t="s">
        <v>181</v>
      </c>
      <c r="H2508" s="175" t="s">
        <v>65</v>
      </c>
      <c r="I2508" s="185" t="s">
        <v>7429</v>
      </c>
      <c r="J2508" s="173">
        <v>1</v>
      </c>
      <c r="K2508" s="326"/>
      <c r="L2508" s="339">
        <v>1</v>
      </c>
      <c r="M2508" s="183">
        <v>2094</v>
      </c>
      <c r="N2508" s="153">
        <v>2024</v>
      </c>
      <c r="O2508" s="216">
        <v>45372</v>
      </c>
      <c r="P2508" s="198" t="s">
        <v>7430</v>
      </c>
      <c r="Q2508" s="216">
        <v>45434</v>
      </c>
      <c r="R2508" s="153">
        <v>2020</v>
      </c>
      <c r="S2508" s="183" t="s">
        <v>288</v>
      </c>
      <c r="T2508" s="195"/>
      <c r="U2508" s="189"/>
      <c r="V2508" s="125"/>
      <c r="W2508" s="256"/>
      <c r="X2508" s="216"/>
      <c r="Y2508" s="216"/>
      <c r="Z2508" s="129"/>
      <c r="AA2508" s="214"/>
      <c r="AB2508" s="216"/>
      <c r="AC2508" s="173"/>
      <c r="AD2508" s="173"/>
      <c r="AI2508" s="173"/>
      <c r="AJ2508" s="247"/>
      <c r="AK2508" s="173"/>
      <c r="AL2508" s="131"/>
      <c r="AQ2508" s="131"/>
      <c r="AS2508" s="152"/>
      <c r="AV2508" s="392"/>
    </row>
    <row r="2509" spans="1:48" ht="45" customHeight="1" x14ac:dyDescent="0.2">
      <c r="A2509" s="245">
        <v>45441</v>
      </c>
      <c r="B2509" s="191" t="s">
        <v>198</v>
      </c>
      <c r="C2509" s="136" t="s">
        <v>7431</v>
      </c>
      <c r="D2509" s="171" t="s">
        <v>7432</v>
      </c>
      <c r="E2509" s="175" t="s">
        <v>71</v>
      </c>
      <c r="F2509" s="153" t="s">
        <v>425</v>
      </c>
      <c r="G2509" s="131" t="s">
        <v>2034</v>
      </c>
      <c r="H2509" s="175" t="s">
        <v>59</v>
      </c>
      <c r="I2509" s="185" t="s">
        <v>7433</v>
      </c>
      <c r="J2509" s="173">
        <v>1</v>
      </c>
      <c r="K2509" s="326"/>
      <c r="L2509" s="339">
        <v>1</v>
      </c>
      <c r="M2509" s="183">
        <v>2095</v>
      </c>
      <c r="N2509" s="153">
        <v>2024</v>
      </c>
      <c r="O2509" s="216">
        <v>45428</v>
      </c>
      <c r="P2509" s="198" t="s">
        <v>7434</v>
      </c>
      <c r="Q2509" s="216">
        <v>45440</v>
      </c>
      <c r="R2509" s="153">
        <v>2020</v>
      </c>
      <c r="S2509" s="183" t="s">
        <v>288</v>
      </c>
      <c r="T2509" s="195"/>
      <c r="U2509" s="189"/>
      <c r="V2509" s="125"/>
      <c r="W2509" s="256"/>
      <c r="X2509" s="216"/>
      <c r="Y2509" s="216"/>
      <c r="Z2509" s="129"/>
      <c r="AA2509" s="214"/>
      <c r="AB2509" s="216"/>
      <c r="AC2509" s="173"/>
      <c r="AD2509" s="173"/>
      <c r="AI2509" s="173"/>
      <c r="AJ2509" s="247"/>
      <c r="AK2509" s="173"/>
      <c r="AL2509" s="131"/>
      <c r="AQ2509" s="131"/>
      <c r="AS2509" s="152"/>
      <c r="AV2509" s="392"/>
    </row>
    <row r="2510" spans="1:48" ht="45" customHeight="1" x14ac:dyDescent="0.2">
      <c r="A2510" s="245">
        <v>45453</v>
      </c>
      <c r="B2510" s="191" t="s">
        <v>198</v>
      </c>
      <c r="C2510" s="136" t="s">
        <v>7435</v>
      </c>
      <c r="D2510" s="171" t="s">
        <v>7436</v>
      </c>
      <c r="E2510" s="175" t="s">
        <v>91</v>
      </c>
      <c r="F2510" s="153" t="s">
        <v>698</v>
      </c>
      <c r="G2510" s="131" t="s">
        <v>7437</v>
      </c>
      <c r="H2510" s="175" t="s">
        <v>65</v>
      </c>
      <c r="I2510" s="185" t="s">
        <v>7438</v>
      </c>
      <c r="J2510" s="173">
        <v>1</v>
      </c>
      <c r="K2510" s="326"/>
      <c r="L2510" s="339">
        <v>1</v>
      </c>
      <c r="M2510" s="183">
        <v>2096</v>
      </c>
      <c r="N2510" s="153">
        <v>2024</v>
      </c>
      <c r="O2510" s="216">
        <v>45407</v>
      </c>
      <c r="P2510" s="198" t="s">
        <v>7439</v>
      </c>
      <c r="Q2510" s="216">
        <v>45449</v>
      </c>
      <c r="R2510" s="153">
        <v>2020</v>
      </c>
      <c r="S2510" s="183" t="s">
        <v>288</v>
      </c>
      <c r="T2510" s="195"/>
      <c r="U2510" s="189"/>
      <c r="V2510" s="125"/>
      <c r="W2510" s="256"/>
      <c r="X2510" s="216"/>
      <c r="Y2510" s="216"/>
      <c r="Z2510" s="129"/>
      <c r="AA2510" s="214"/>
      <c r="AB2510" s="216"/>
      <c r="AC2510" s="173"/>
      <c r="AD2510" s="173"/>
      <c r="AI2510" s="173"/>
      <c r="AJ2510" s="247"/>
      <c r="AK2510" s="173"/>
      <c r="AL2510" s="131"/>
      <c r="AQ2510" s="131"/>
      <c r="AS2510" s="152"/>
      <c r="AV2510" s="392"/>
    </row>
    <row r="2511" spans="1:48" ht="45" customHeight="1" x14ac:dyDescent="0.2">
      <c r="A2511" s="245">
        <v>45467</v>
      </c>
      <c r="B2511" s="191" t="s">
        <v>198</v>
      </c>
      <c r="C2511" s="136" t="s">
        <v>7657</v>
      </c>
      <c r="D2511" s="131" t="s">
        <v>7440</v>
      </c>
      <c r="E2511" s="175" t="s">
        <v>71</v>
      </c>
      <c r="F2511" s="153" t="s">
        <v>180</v>
      </c>
      <c r="G2511" s="131" t="s">
        <v>181</v>
      </c>
      <c r="H2511" s="175" t="s">
        <v>379</v>
      </c>
      <c r="I2511" s="185" t="s">
        <v>7441</v>
      </c>
      <c r="J2511" s="173">
        <v>1</v>
      </c>
      <c r="K2511" s="326"/>
      <c r="L2511" s="339">
        <v>1</v>
      </c>
      <c r="M2511" s="183">
        <v>2097</v>
      </c>
      <c r="N2511" s="153">
        <v>2024</v>
      </c>
      <c r="O2511" s="216">
        <v>45463</v>
      </c>
      <c r="P2511" s="198" t="s">
        <v>7442</v>
      </c>
      <c r="Q2511" s="216">
        <v>45469</v>
      </c>
      <c r="R2511" s="153">
        <v>2020</v>
      </c>
      <c r="S2511" s="183" t="s">
        <v>288</v>
      </c>
      <c r="T2511" s="195"/>
      <c r="U2511" s="189"/>
      <c r="V2511" s="125"/>
      <c r="W2511" s="256"/>
      <c r="X2511" s="216"/>
      <c r="Y2511" s="216"/>
      <c r="Z2511" s="129"/>
      <c r="AA2511" s="214"/>
      <c r="AB2511" s="216"/>
      <c r="AC2511" s="173"/>
      <c r="AD2511" s="173"/>
      <c r="AI2511" s="173"/>
      <c r="AJ2511" s="247"/>
      <c r="AK2511" s="173"/>
      <c r="AL2511" s="131"/>
      <c r="AQ2511" s="131"/>
      <c r="AS2511" s="152"/>
      <c r="AV2511" s="392"/>
    </row>
    <row r="2512" spans="1:48" ht="45" customHeight="1" x14ac:dyDescent="0.2">
      <c r="A2512" s="245">
        <v>46038</v>
      </c>
      <c r="B2512" s="191" t="s">
        <v>978</v>
      </c>
      <c r="C2512" s="136" t="s">
        <v>7676</v>
      </c>
      <c r="D2512" s="131" t="s">
        <v>7675</v>
      </c>
      <c r="E2512" s="175" t="s">
        <v>71</v>
      </c>
      <c r="F2512" s="153" t="s">
        <v>6578</v>
      </c>
      <c r="G2512" s="131" t="s">
        <v>77</v>
      </c>
      <c r="H2512" s="175" t="s">
        <v>76</v>
      </c>
      <c r="I2512" s="185" t="s">
        <v>7674</v>
      </c>
      <c r="K2512" s="326"/>
      <c r="L2512" s="339">
        <v>1</v>
      </c>
      <c r="M2512" s="183">
        <v>2098</v>
      </c>
      <c r="N2512" s="153">
        <v>2024</v>
      </c>
      <c r="O2512" s="216">
        <v>43356</v>
      </c>
      <c r="P2512" s="198"/>
      <c r="Q2512" s="216">
        <v>45476</v>
      </c>
      <c r="R2512" s="153">
        <v>2020</v>
      </c>
      <c r="S2512" s="183" t="s">
        <v>288</v>
      </c>
      <c r="T2512" s="195" t="s">
        <v>982</v>
      </c>
      <c r="U2512" s="189"/>
      <c r="V2512" s="125"/>
      <c r="W2512" s="256"/>
      <c r="X2512" s="216"/>
      <c r="Y2512" s="216"/>
      <c r="Z2512" s="129"/>
      <c r="AA2512" s="214"/>
      <c r="AB2512" s="216"/>
      <c r="AC2512" s="173"/>
      <c r="AD2512" s="173"/>
      <c r="AI2512" s="173"/>
      <c r="AJ2512" s="247"/>
      <c r="AK2512" s="173"/>
      <c r="AL2512" s="131"/>
      <c r="AQ2512" s="131"/>
      <c r="AS2512" s="152"/>
      <c r="AV2512" s="392"/>
    </row>
    <row r="2513" spans="1:48" ht="45" customHeight="1" x14ac:dyDescent="0.2">
      <c r="A2513" s="245">
        <v>45498</v>
      </c>
      <c r="B2513" s="191" t="s">
        <v>198</v>
      </c>
      <c r="C2513" s="136" t="s">
        <v>7672</v>
      </c>
      <c r="D2513" s="131" t="s">
        <v>7671</v>
      </c>
      <c r="E2513" s="175" t="s">
        <v>71</v>
      </c>
      <c r="F2513" s="153" t="s">
        <v>425</v>
      </c>
      <c r="G2513" s="131" t="s">
        <v>2034</v>
      </c>
      <c r="H2513" s="175" t="s">
        <v>65</v>
      </c>
      <c r="I2513" s="185" t="s">
        <v>123</v>
      </c>
      <c r="J2513" s="173">
        <v>1</v>
      </c>
      <c r="K2513" s="326"/>
      <c r="L2513" s="339">
        <v>1</v>
      </c>
      <c r="M2513" s="183">
        <v>2099</v>
      </c>
      <c r="N2513" s="153">
        <v>2024</v>
      </c>
      <c r="O2513" s="216">
        <v>45401</v>
      </c>
      <c r="P2513" s="198" t="s">
        <v>7673</v>
      </c>
      <c r="Q2513" s="216">
        <v>45498</v>
      </c>
      <c r="R2513" s="153">
        <v>2020</v>
      </c>
      <c r="S2513" s="183" t="s">
        <v>288</v>
      </c>
      <c r="T2513" s="195"/>
      <c r="U2513" s="189"/>
      <c r="V2513" s="125"/>
      <c r="W2513" s="256"/>
      <c r="X2513" s="216"/>
      <c r="Y2513" s="216"/>
      <c r="Z2513" s="129"/>
      <c r="AA2513" s="214"/>
      <c r="AB2513" s="216"/>
      <c r="AC2513" s="173"/>
      <c r="AD2513" s="173"/>
      <c r="AI2513" s="173"/>
      <c r="AJ2513" s="247"/>
      <c r="AK2513" s="173"/>
      <c r="AL2513" s="131"/>
      <c r="AQ2513" s="131"/>
      <c r="AS2513" s="152"/>
      <c r="AV2513" s="392"/>
    </row>
    <row r="2514" spans="1:48" ht="45" customHeight="1" x14ac:dyDescent="0.2">
      <c r="A2514" s="245">
        <v>45499</v>
      </c>
      <c r="B2514" s="191" t="s">
        <v>198</v>
      </c>
      <c r="C2514" s="136" t="s">
        <v>7677</v>
      </c>
      <c r="D2514" s="131" t="s">
        <v>7678</v>
      </c>
      <c r="E2514" s="175" t="s">
        <v>91</v>
      </c>
      <c r="F2514" s="153" t="s">
        <v>187</v>
      </c>
      <c r="G2514" s="131" t="s">
        <v>7679</v>
      </c>
      <c r="H2514" s="175" t="s">
        <v>65</v>
      </c>
      <c r="I2514" s="185" t="s">
        <v>7680</v>
      </c>
      <c r="J2514" s="173">
        <v>1</v>
      </c>
      <c r="K2514" s="326"/>
      <c r="L2514" s="339">
        <v>1</v>
      </c>
      <c r="M2514" s="183">
        <v>2100</v>
      </c>
      <c r="N2514" s="153">
        <v>2024</v>
      </c>
      <c r="O2514" s="216">
        <v>40496</v>
      </c>
      <c r="P2514" s="198" t="s">
        <v>7695</v>
      </c>
      <c r="Q2514" s="216">
        <v>45498</v>
      </c>
      <c r="R2514" s="153">
        <v>2020</v>
      </c>
      <c r="S2514" s="183" t="s">
        <v>288</v>
      </c>
      <c r="T2514" s="195"/>
      <c r="U2514" s="189"/>
      <c r="V2514" s="125"/>
      <c r="W2514" s="256"/>
      <c r="X2514" s="216"/>
      <c r="Y2514" s="216"/>
      <c r="Z2514" s="129"/>
      <c r="AA2514" s="214"/>
      <c r="AB2514" s="216"/>
      <c r="AC2514" s="173"/>
      <c r="AD2514" s="173"/>
      <c r="AI2514" s="173"/>
      <c r="AJ2514" s="247"/>
      <c r="AK2514" s="173"/>
      <c r="AL2514" s="131"/>
      <c r="AQ2514" s="131"/>
      <c r="AS2514" s="152"/>
      <c r="AV2514" s="392"/>
    </row>
    <row r="2515" spans="1:48" ht="45" customHeight="1" x14ac:dyDescent="0.2">
      <c r="A2515" s="245">
        <v>45497</v>
      </c>
      <c r="B2515" s="191" t="s">
        <v>198</v>
      </c>
      <c r="C2515" s="136" t="s">
        <v>7736</v>
      </c>
      <c r="D2515" s="131" t="s">
        <v>7735</v>
      </c>
      <c r="E2515" s="175" t="s">
        <v>91</v>
      </c>
      <c r="F2515" s="153" t="s">
        <v>698</v>
      </c>
      <c r="G2515" s="131" t="s">
        <v>980</v>
      </c>
      <c r="H2515" s="175" t="s">
        <v>65</v>
      </c>
      <c r="I2515" s="185" t="s">
        <v>7734</v>
      </c>
      <c r="J2515" s="173">
        <v>1</v>
      </c>
      <c r="K2515" s="326"/>
      <c r="L2515" s="339">
        <v>1</v>
      </c>
      <c r="M2515" s="183">
        <v>2101</v>
      </c>
      <c r="N2515" s="153">
        <v>2024</v>
      </c>
      <c r="O2515" s="216">
        <v>45492</v>
      </c>
      <c r="P2515" s="198" t="s">
        <v>7737</v>
      </c>
      <c r="Q2515" s="216">
        <v>45511</v>
      </c>
      <c r="R2515" s="153">
        <v>2020</v>
      </c>
      <c r="S2515" s="183" t="s">
        <v>288</v>
      </c>
      <c r="T2515" s="195"/>
      <c r="U2515" s="189"/>
      <c r="V2515" s="125"/>
      <c r="W2515" s="256"/>
      <c r="X2515" s="216"/>
      <c r="Y2515" s="216"/>
      <c r="Z2515" s="129"/>
      <c r="AA2515" s="214"/>
      <c r="AB2515" s="216"/>
      <c r="AC2515" s="173"/>
      <c r="AD2515" s="173"/>
      <c r="AI2515" s="173"/>
      <c r="AJ2515" s="247"/>
      <c r="AK2515" s="173"/>
      <c r="AL2515" s="131"/>
      <c r="AQ2515" s="131"/>
      <c r="AS2515" s="152"/>
      <c r="AV2515" s="392"/>
    </row>
    <row r="2516" spans="1:48" ht="45" customHeight="1" x14ac:dyDescent="0.2">
      <c r="A2516" s="245">
        <v>45512</v>
      </c>
      <c r="B2516" s="191" t="s">
        <v>198</v>
      </c>
      <c r="C2516" s="136" t="s">
        <v>7732</v>
      </c>
      <c r="D2516" s="131" t="s">
        <v>7731</v>
      </c>
      <c r="E2516" s="175" t="s">
        <v>71</v>
      </c>
      <c r="F2516" s="153" t="s">
        <v>91</v>
      </c>
      <c r="G2516" s="131" t="s">
        <v>2384</v>
      </c>
      <c r="H2516" s="175" t="s">
        <v>189</v>
      </c>
      <c r="I2516" s="185" t="s">
        <v>7729</v>
      </c>
      <c r="J2516" s="173">
        <v>1</v>
      </c>
      <c r="K2516" s="326"/>
      <c r="L2516" s="339">
        <v>1</v>
      </c>
      <c r="M2516" s="183">
        <v>2102</v>
      </c>
      <c r="N2516" s="153">
        <v>2024</v>
      </c>
      <c r="O2516" s="216">
        <v>45462</v>
      </c>
      <c r="P2516" s="198" t="s">
        <v>7730</v>
      </c>
      <c r="Q2516" s="216">
        <v>45517</v>
      </c>
      <c r="R2516" s="153">
        <v>2020</v>
      </c>
      <c r="S2516" s="183" t="s">
        <v>288</v>
      </c>
      <c r="T2516" s="195"/>
      <c r="U2516" s="189"/>
      <c r="V2516" s="125"/>
      <c r="W2516" s="256"/>
      <c r="X2516" s="216"/>
      <c r="Y2516" s="216"/>
      <c r="Z2516" s="129"/>
      <c r="AA2516" s="214"/>
      <c r="AB2516" s="216"/>
      <c r="AC2516" s="173"/>
      <c r="AD2516" s="173"/>
      <c r="AI2516" s="173"/>
      <c r="AJ2516" s="247"/>
      <c r="AK2516" s="173"/>
      <c r="AL2516" s="131"/>
      <c r="AQ2516" s="131"/>
      <c r="AS2516" s="152"/>
      <c r="AV2516" s="392"/>
    </row>
    <row r="2517" spans="1:48" ht="45" customHeight="1" x14ac:dyDescent="0.2">
      <c r="A2517" s="245">
        <v>45526</v>
      </c>
      <c r="B2517" s="191" t="s">
        <v>198</v>
      </c>
      <c r="C2517" s="136" t="s">
        <v>7713</v>
      </c>
      <c r="D2517" s="131" t="s">
        <v>7712</v>
      </c>
      <c r="E2517" s="175" t="s">
        <v>71</v>
      </c>
      <c r="F2517" s="153" t="s">
        <v>180</v>
      </c>
      <c r="G2517" s="131" t="s">
        <v>181</v>
      </c>
      <c r="H2517" s="175" t="s">
        <v>487</v>
      </c>
      <c r="I2517" s="185" t="s">
        <v>7714</v>
      </c>
      <c r="J2517" s="173">
        <v>1</v>
      </c>
      <c r="K2517" s="326"/>
      <c r="L2517" s="339">
        <v>1</v>
      </c>
      <c r="M2517" s="183">
        <v>2103</v>
      </c>
      <c r="N2517" s="153">
        <v>2024</v>
      </c>
      <c r="O2517" s="216">
        <v>45517</v>
      </c>
      <c r="P2517" s="198" t="s">
        <v>7715</v>
      </c>
      <c r="Q2517" s="216">
        <v>45527</v>
      </c>
      <c r="R2517" s="153">
        <v>2020</v>
      </c>
      <c r="S2517" s="183" t="s">
        <v>288</v>
      </c>
      <c r="T2517" s="195"/>
      <c r="U2517" s="189"/>
      <c r="V2517" s="125"/>
      <c r="W2517" s="256"/>
      <c r="X2517" s="216"/>
      <c r="Y2517" s="216"/>
      <c r="Z2517" s="129"/>
      <c r="AA2517" s="214"/>
      <c r="AB2517" s="216"/>
      <c r="AC2517" s="173"/>
      <c r="AD2517" s="173"/>
      <c r="AI2517" s="173"/>
      <c r="AJ2517" s="247"/>
      <c r="AK2517" s="173"/>
      <c r="AL2517" s="131"/>
      <c r="AQ2517" s="131"/>
      <c r="AS2517" s="152"/>
      <c r="AV2517" s="392"/>
    </row>
    <row r="2518" spans="1:48" ht="45" customHeight="1" x14ac:dyDescent="0.2">
      <c r="A2518" s="245">
        <v>45519</v>
      </c>
      <c r="B2518" s="191" t="s">
        <v>198</v>
      </c>
      <c r="C2518" s="136" t="s">
        <v>7718</v>
      </c>
      <c r="D2518" s="131" t="s">
        <v>7717</v>
      </c>
      <c r="E2518" s="175" t="s">
        <v>71</v>
      </c>
      <c r="F2518" s="153" t="s">
        <v>180</v>
      </c>
      <c r="G2518" s="131" t="s">
        <v>181</v>
      </c>
      <c r="H2518" s="175" t="s">
        <v>503</v>
      </c>
      <c r="I2518" s="185" t="s">
        <v>7716</v>
      </c>
      <c r="J2518" s="173">
        <v>1</v>
      </c>
      <c r="K2518" s="326"/>
      <c r="L2518" s="339">
        <v>1</v>
      </c>
      <c r="M2518" s="183">
        <v>2104</v>
      </c>
      <c r="N2518" s="153">
        <v>2024</v>
      </c>
      <c r="O2518" s="216">
        <v>45517</v>
      </c>
      <c r="P2518" s="198" t="s">
        <v>7715</v>
      </c>
      <c r="Q2518" s="216">
        <v>45527</v>
      </c>
      <c r="R2518" s="153">
        <v>2020</v>
      </c>
      <c r="S2518" s="183" t="s">
        <v>288</v>
      </c>
      <c r="T2518" s="195"/>
      <c r="U2518" s="189"/>
      <c r="V2518" s="125"/>
      <c r="W2518" s="256"/>
      <c r="X2518" s="216"/>
      <c r="Y2518" s="216"/>
      <c r="Z2518" s="129"/>
      <c r="AA2518" s="214"/>
      <c r="AB2518" s="216"/>
      <c r="AC2518" s="173"/>
      <c r="AD2518" s="173"/>
      <c r="AI2518" s="173"/>
      <c r="AJ2518" s="247"/>
      <c r="AK2518" s="173"/>
      <c r="AL2518" s="131"/>
      <c r="AQ2518" s="131"/>
      <c r="AS2518" s="152"/>
      <c r="AV2518" s="392"/>
    </row>
    <row r="2519" spans="1:48" ht="45" customHeight="1" x14ac:dyDescent="0.2">
      <c r="A2519" s="245">
        <v>45526</v>
      </c>
      <c r="B2519" s="191" t="s">
        <v>55</v>
      </c>
      <c r="C2519" s="136" t="s">
        <v>7723</v>
      </c>
      <c r="D2519" s="131" t="s">
        <v>7721</v>
      </c>
      <c r="E2519" s="175" t="s">
        <v>56</v>
      </c>
      <c r="F2519" s="153" t="s">
        <v>559</v>
      </c>
      <c r="G2519" s="131" t="s">
        <v>7720</v>
      </c>
      <c r="H2519" s="175" t="s">
        <v>487</v>
      </c>
      <c r="I2519" s="185" t="s">
        <v>7719</v>
      </c>
      <c r="J2519" s="173">
        <v>1</v>
      </c>
      <c r="K2519" s="326"/>
      <c r="L2519" s="339">
        <v>1</v>
      </c>
      <c r="M2519" s="183">
        <v>2105</v>
      </c>
      <c r="N2519" s="153">
        <v>2024</v>
      </c>
      <c r="O2519" s="216">
        <v>45112</v>
      </c>
      <c r="P2519" s="198" t="s">
        <v>7722</v>
      </c>
      <c r="Q2519" s="216">
        <v>45531</v>
      </c>
      <c r="R2519" s="153">
        <v>2020</v>
      </c>
      <c r="S2519" s="183" t="s">
        <v>243</v>
      </c>
      <c r="T2519" s="195" t="s">
        <v>1116</v>
      </c>
      <c r="U2519" s="189"/>
      <c r="V2519" s="125"/>
      <c r="W2519" s="256"/>
      <c r="X2519" s="216"/>
      <c r="Y2519" s="216"/>
      <c r="Z2519" s="129"/>
      <c r="AA2519" s="214"/>
      <c r="AB2519" s="216"/>
      <c r="AC2519" s="173"/>
      <c r="AD2519" s="173"/>
      <c r="AI2519" s="173"/>
      <c r="AJ2519" s="216">
        <v>46077</v>
      </c>
      <c r="AK2519" s="173">
        <v>2020</v>
      </c>
      <c r="AL2519" s="317" t="s">
        <v>7682</v>
      </c>
      <c r="AQ2519" s="131"/>
      <c r="AS2519" s="152"/>
      <c r="AV2519" s="392"/>
    </row>
    <row r="2520" spans="1:48" ht="45" customHeight="1" x14ac:dyDescent="0.2">
      <c r="A2520" s="245">
        <v>45531</v>
      </c>
      <c r="B2520" s="191" t="s">
        <v>198</v>
      </c>
      <c r="C2520" s="136" t="s">
        <v>7725</v>
      </c>
      <c r="D2520" s="166" t="s">
        <v>7726</v>
      </c>
      <c r="E2520" s="175" t="s">
        <v>71</v>
      </c>
      <c r="F2520" s="153" t="s">
        <v>351</v>
      </c>
      <c r="G2520" s="131" t="s">
        <v>7728</v>
      </c>
      <c r="H2520" s="175" t="s">
        <v>65</v>
      </c>
      <c r="I2520" s="185" t="s">
        <v>7727</v>
      </c>
      <c r="J2520" s="173">
        <v>1</v>
      </c>
      <c r="K2520" s="326"/>
      <c r="L2520" s="339">
        <v>1</v>
      </c>
      <c r="M2520" s="183">
        <v>2106</v>
      </c>
      <c r="N2520" s="153">
        <v>2024</v>
      </c>
      <c r="O2520" s="216">
        <v>45530</v>
      </c>
      <c r="P2520" s="198" t="s">
        <v>7724</v>
      </c>
      <c r="Q2520" s="216">
        <v>45533</v>
      </c>
      <c r="R2520" s="153">
        <v>2020</v>
      </c>
      <c r="S2520" s="183" t="s">
        <v>288</v>
      </c>
      <c r="T2520" s="195"/>
      <c r="U2520" s="189"/>
      <c r="V2520" s="125"/>
      <c r="W2520" s="256"/>
      <c r="X2520" s="216"/>
      <c r="Y2520" s="216"/>
      <c r="Z2520" s="129"/>
      <c r="AA2520" s="214"/>
      <c r="AB2520" s="216"/>
      <c r="AC2520" s="173"/>
      <c r="AD2520" s="173"/>
      <c r="AI2520" s="173"/>
      <c r="AJ2520" s="247"/>
      <c r="AK2520" s="173"/>
      <c r="AL2520" s="131"/>
      <c r="AQ2520" s="131"/>
      <c r="AS2520" s="152"/>
      <c r="AV2520" s="392"/>
    </row>
    <row r="2521" spans="1:48" ht="45" customHeight="1" x14ac:dyDescent="0.2">
      <c r="A2521" s="245">
        <v>45540</v>
      </c>
      <c r="B2521" s="191" t="s">
        <v>198</v>
      </c>
      <c r="C2521" s="136" t="s">
        <v>7740</v>
      </c>
      <c r="D2521" s="131" t="s">
        <v>7741</v>
      </c>
      <c r="E2521" s="175" t="s">
        <v>91</v>
      </c>
      <c r="F2521" s="153" t="s">
        <v>916</v>
      </c>
      <c r="G2521" s="131" t="s">
        <v>7742</v>
      </c>
      <c r="H2521" s="175" t="s">
        <v>292</v>
      </c>
      <c r="I2521" s="185" t="s">
        <v>7743</v>
      </c>
      <c r="J2521" s="173">
        <v>1</v>
      </c>
      <c r="K2521" s="326"/>
      <c r="L2521" s="339">
        <v>1</v>
      </c>
      <c r="M2521" s="183">
        <v>2107</v>
      </c>
      <c r="N2521" s="153">
        <v>2024</v>
      </c>
      <c r="O2521" s="216">
        <v>45478</v>
      </c>
      <c r="P2521" s="198" t="s">
        <v>7744</v>
      </c>
      <c r="Q2521" s="216" t="s">
        <v>7739</v>
      </c>
      <c r="R2521" s="153">
        <v>2020</v>
      </c>
      <c r="S2521" s="183" t="s">
        <v>288</v>
      </c>
      <c r="T2521" s="195"/>
      <c r="U2521" s="189"/>
      <c r="V2521" s="125"/>
      <c r="W2521" s="256"/>
      <c r="X2521" s="216"/>
      <c r="Y2521" s="216"/>
      <c r="Z2521" s="129"/>
      <c r="AA2521" s="214"/>
      <c r="AB2521" s="216"/>
      <c r="AC2521" s="173"/>
      <c r="AD2521" s="173"/>
      <c r="AI2521" s="173"/>
      <c r="AJ2521" s="247"/>
      <c r="AK2521" s="173"/>
      <c r="AL2521" s="131"/>
      <c r="AQ2521" s="131"/>
      <c r="AS2521" s="152"/>
      <c r="AV2521" s="392"/>
    </row>
    <row r="2522" spans="1:48" ht="45" customHeight="1" x14ac:dyDescent="0.2">
      <c r="A2522" s="245"/>
      <c r="B2522" s="191" t="s">
        <v>198</v>
      </c>
      <c r="C2522" s="136" t="s">
        <v>7740</v>
      </c>
      <c r="D2522" s="131" t="s">
        <v>7746</v>
      </c>
      <c r="E2522" s="175" t="s">
        <v>71</v>
      </c>
      <c r="F2522" s="153" t="s">
        <v>180</v>
      </c>
      <c r="G2522" s="131" t="s">
        <v>181</v>
      </c>
      <c r="H2522" s="175" t="s">
        <v>496</v>
      </c>
      <c r="I2522" s="185" t="s">
        <v>7745</v>
      </c>
      <c r="J2522" s="173">
        <v>1</v>
      </c>
      <c r="K2522" s="326"/>
      <c r="L2522" s="339">
        <v>1</v>
      </c>
      <c r="M2522" s="183">
        <v>2108</v>
      </c>
      <c r="N2522" s="153">
        <v>2024</v>
      </c>
      <c r="O2522" s="216">
        <v>45509</v>
      </c>
      <c r="P2522" s="198" t="s">
        <v>7715</v>
      </c>
      <c r="Q2522" s="216">
        <v>45547</v>
      </c>
      <c r="R2522" s="153">
        <v>2020</v>
      </c>
      <c r="S2522" s="183" t="s">
        <v>288</v>
      </c>
      <c r="T2522" s="195"/>
      <c r="U2522" s="189"/>
      <c r="V2522" s="125"/>
      <c r="W2522" s="256"/>
      <c r="X2522" s="216"/>
      <c r="Y2522" s="216"/>
      <c r="Z2522" s="129"/>
      <c r="AA2522" s="214"/>
      <c r="AB2522" s="216"/>
      <c r="AC2522" s="173"/>
      <c r="AD2522" s="173"/>
      <c r="AI2522" s="173"/>
      <c r="AJ2522" s="247"/>
      <c r="AK2522" s="173"/>
      <c r="AL2522" s="131"/>
      <c r="AQ2522" s="131"/>
      <c r="AS2522" s="152"/>
      <c r="AV2522" s="392"/>
    </row>
    <row r="2523" spans="1:48" ht="45" customHeight="1" x14ac:dyDescent="0.2">
      <c r="A2523" s="245">
        <v>45343</v>
      </c>
      <c r="B2523" s="191" t="s">
        <v>198</v>
      </c>
      <c r="C2523" s="136" t="s">
        <v>7752</v>
      </c>
      <c r="D2523" s="131" t="s">
        <v>7751</v>
      </c>
      <c r="E2523" s="175" t="s">
        <v>56</v>
      </c>
      <c r="F2523" s="153" t="s">
        <v>559</v>
      </c>
      <c r="G2523" s="131" t="s">
        <v>560</v>
      </c>
      <c r="H2523" s="175" t="s">
        <v>65</v>
      </c>
      <c r="I2523" s="185" t="s">
        <v>7750</v>
      </c>
      <c r="J2523" s="173">
        <v>1</v>
      </c>
      <c r="K2523" s="133" t="s">
        <v>1717</v>
      </c>
      <c r="L2523" s="339">
        <v>1</v>
      </c>
      <c r="M2523" s="183">
        <v>2109</v>
      </c>
      <c r="N2523" s="153">
        <v>2024</v>
      </c>
      <c r="O2523" s="216">
        <v>45330</v>
      </c>
      <c r="P2523" s="198" t="s">
        <v>7749</v>
      </c>
      <c r="Q2523" s="216">
        <v>45548</v>
      </c>
      <c r="R2523" s="153">
        <v>2020</v>
      </c>
      <c r="S2523" s="183" t="s">
        <v>5547</v>
      </c>
      <c r="T2523" s="425" t="s">
        <v>982</v>
      </c>
      <c r="U2523" s="216">
        <v>45569</v>
      </c>
      <c r="V2523" s="422">
        <v>45569</v>
      </c>
      <c r="W2523" s="256"/>
      <c r="X2523" s="216"/>
      <c r="Y2523" s="216"/>
      <c r="Z2523" s="129"/>
      <c r="AA2523" s="214"/>
      <c r="AB2523" s="216"/>
      <c r="AC2523" s="173"/>
      <c r="AD2523" s="173"/>
      <c r="AI2523" s="173"/>
      <c r="AJ2523" s="247"/>
      <c r="AK2523" s="173"/>
      <c r="AL2523" s="131"/>
      <c r="AQ2523" s="131"/>
      <c r="AS2523" s="152"/>
      <c r="AV2523" s="392"/>
    </row>
    <row r="2524" spans="1:48" ht="45" customHeight="1" x14ac:dyDescent="0.2">
      <c r="A2524" s="245">
        <v>45552</v>
      </c>
      <c r="B2524" s="191" t="s">
        <v>198</v>
      </c>
      <c r="C2524" s="136" t="s">
        <v>7757</v>
      </c>
      <c r="D2524" s="131" t="s">
        <v>7756</v>
      </c>
      <c r="E2524" s="175" t="s">
        <v>71</v>
      </c>
      <c r="F2524" s="153" t="s">
        <v>425</v>
      </c>
      <c r="G2524" s="131" t="s">
        <v>7755</v>
      </c>
      <c r="H2524" s="175" t="s">
        <v>65</v>
      </c>
      <c r="I2524" s="185" t="s">
        <v>7754</v>
      </c>
      <c r="J2524" s="173">
        <v>1</v>
      </c>
      <c r="K2524" s="326"/>
      <c r="L2524" s="339">
        <v>1</v>
      </c>
      <c r="M2524" s="183">
        <v>2110</v>
      </c>
      <c r="N2524" s="153">
        <v>2024</v>
      </c>
      <c r="O2524" s="216">
        <v>45465</v>
      </c>
      <c r="P2524" s="198" t="s">
        <v>7758</v>
      </c>
      <c r="Q2524" s="216">
        <v>45558</v>
      </c>
      <c r="R2524" s="153">
        <v>2020</v>
      </c>
      <c r="S2524" s="183" t="s">
        <v>288</v>
      </c>
      <c r="T2524" s="195"/>
      <c r="U2524" s="189"/>
      <c r="V2524" s="125"/>
      <c r="W2524" s="256"/>
      <c r="X2524" s="216"/>
      <c r="Y2524" s="216"/>
      <c r="Z2524" s="129"/>
      <c r="AA2524" s="214"/>
      <c r="AB2524" s="216"/>
      <c r="AC2524" s="173"/>
      <c r="AD2524" s="173"/>
      <c r="AI2524" s="173"/>
      <c r="AJ2524" s="247"/>
      <c r="AK2524" s="173"/>
      <c r="AL2524" s="131"/>
      <c r="AQ2524" s="131"/>
      <c r="AS2524" s="152"/>
      <c r="AV2524" s="392"/>
    </row>
    <row r="2525" spans="1:48" ht="45" customHeight="1" x14ac:dyDescent="0.2">
      <c r="A2525" s="245">
        <v>45553</v>
      </c>
      <c r="B2525" s="191" t="s">
        <v>198</v>
      </c>
      <c r="C2525" s="136" t="s">
        <v>7757</v>
      </c>
      <c r="D2525" s="131" t="s">
        <v>7761</v>
      </c>
      <c r="E2525" s="175" t="s">
        <v>56</v>
      </c>
      <c r="F2525" s="153" t="s">
        <v>148</v>
      </c>
      <c r="G2525" s="131" t="s">
        <v>7760</v>
      </c>
      <c r="H2525" s="175" t="s">
        <v>503</v>
      </c>
      <c r="I2525" s="185" t="s">
        <v>7759</v>
      </c>
      <c r="J2525" s="173">
        <v>1</v>
      </c>
      <c r="K2525" s="326"/>
      <c r="L2525" s="339">
        <v>1</v>
      </c>
      <c r="M2525" s="183">
        <v>2111</v>
      </c>
      <c r="N2525" s="153">
        <v>2024</v>
      </c>
      <c r="O2525" s="216">
        <v>45545</v>
      </c>
      <c r="P2525" s="198" t="s">
        <v>7762</v>
      </c>
      <c r="Q2525" s="216">
        <v>45558</v>
      </c>
      <c r="R2525" s="153">
        <v>2020</v>
      </c>
      <c r="S2525" s="183" t="s">
        <v>288</v>
      </c>
      <c r="T2525" s="195"/>
      <c r="U2525" s="189"/>
      <c r="V2525" s="125"/>
      <c r="W2525" s="256"/>
      <c r="X2525" s="216"/>
      <c r="Y2525" s="216"/>
      <c r="Z2525" s="129"/>
      <c r="AA2525" s="214"/>
      <c r="AB2525" s="216"/>
      <c r="AC2525" s="173"/>
      <c r="AD2525" s="173"/>
      <c r="AI2525" s="173"/>
      <c r="AJ2525" s="247"/>
      <c r="AK2525" s="173"/>
      <c r="AL2525" s="131"/>
      <c r="AQ2525" s="131"/>
      <c r="AS2525" s="152"/>
      <c r="AV2525" s="392"/>
    </row>
    <row r="2526" spans="1:48" ht="45" customHeight="1" x14ac:dyDescent="0.2">
      <c r="A2526" s="245">
        <v>45568</v>
      </c>
      <c r="B2526" s="191" t="s">
        <v>198</v>
      </c>
      <c r="C2526" s="136" t="s">
        <v>7770</v>
      </c>
      <c r="D2526" s="131" t="s">
        <v>7769</v>
      </c>
      <c r="E2526" s="175" t="s">
        <v>91</v>
      </c>
      <c r="F2526" s="153" t="s">
        <v>187</v>
      </c>
      <c r="G2526" s="131" t="s">
        <v>7768</v>
      </c>
      <c r="H2526" s="175" t="s">
        <v>503</v>
      </c>
      <c r="I2526" s="185" t="s">
        <v>7767</v>
      </c>
      <c r="J2526" s="173">
        <v>1</v>
      </c>
      <c r="K2526" s="326"/>
      <c r="L2526" s="339">
        <v>1</v>
      </c>
      <c r="M2526" s="183">
        <v>2112</v>
      </c>
      <c r="N2526" s="153">
        <v>2024</v>
      </c>
      <c r="O2526" s="216">
        <v>45008</v>
      </c>
      <c r="P2526" s="198" t="s">
        <v>7771</v>
      </c>
      <c r="Q2526" s="216">
        <v>45617</v>
      </c>
      <c r="R2526" s="153">
        <v>2020</v>
      </c>
      <c r="S2526" s="183" t="s">
        <v>288</v>
      </c>
      <c r="T2526" s="195"/>
      <c r="U2526" s="189"/>
      <c r="V2526" s="125"/>
      <c r="W2526" s="256"/>
      <c r="X2526" s="216"/>
      <c r="Y2526" s="216"/>
      <c r="Z2526" s="129"/>
      <c r="AA2526" s="214"/>
      <c r="AB2526" s="216"/>
      <c r="AC2526" s="173"/>
      <c r="AD2526" s="173"/>
      <c r="AI2526" s="173"/>
      <c r="AJ2526" s="247"/>
      <c r="AK2526" s="173"/>
      <c r="AL2526" s="131"/>
      <c r="AQ2526" s="131"/>
      <c r="AS2526" s="152"/>
      <c r="AV2526" s="392"/>
    </row>
    <row r="2527" spans="1:48" ht="45" customHeight="1" x14ac:dyDescent="0.2">
      <c r="A2527" s="245">
        <v>45572</v>
      </c>
      <c r="B2527" s="191" t="s">
        <v>198</v>
      </c>
      <c r="C2527" s="136" t="s">
        <v>7780</v>
      </c>
      <c r="D2527" s="166" t="s">
        <v>7779</v>
      </c>
      <c r="E2527" s="175" t="s">
        <v>91</v>
      </c>
      <c r="F2527" s="153" t="s">
        <v>92</v>
      </c>
      <c r="G2527" s="131" t="s">
        <v>93</v>
      </c>
      <c r="H2527" s="175" t="s">
        <v>65</v>
      </c>
      <c r="I2527" s="185" t="s">
        <v>7778</v>
      </c>
      <c r="J2527" s="173">
        <v>1</v>
      </c>
      <c r="K2527" s="326"/>
      <c r="L2527" s="339">
        <v>1</v>
      </c>
      <c r="M2527" s="183">
        <v>2113</v>
      </c>
      <c r="N2527" s="153">
        <v>2024</v>
      </c>
      <c r="O2527" s="216">
        <v>45293</v>
      </c>
      <c r="P2527" s="198" t="s">
        <v>7781</v>
      </c>
      <c r="Q2527" s="216">
        <v>45632</v>
      </c>
      <c r="R2527" s="153">
        <v>2020</v>
      </c>
      <c r="S2527" s="183" t="s">
        <v>288</v>
      </c>
      <c r="T2527" s="195"/>
      <c r="U2527" s="189"/>
      <c r="V2527" s="125"/>
      <c r="W2527" s="256"/>
      <c r="X2527" s="216"/>
      <c r="Y2527" s="216"/>
      <c r="Z2527" s="129"/>
      <c r="AA2527" s="214"/>
      <c r="AB2527" s="216"/>
      <c r="AC2527" s="173"/>
      <c r="AD2527" s="173"/>
      <c r="AI2527" s="173"/>
      <c r="AJ2527" s="247"/>
      <c r="AK2527" s="173"/>
      <c r="AL2527" s="131"/>
      <c r="AQ2527" s="131"/>
      <c r="AS2527" s="152"/>
      <c r="AV2527" s="392"/>
    </row>
    <row r="2528" spans="1:48" ht="45" customHeight="1" x14ac:dyDescent="0.2">
      <c r="A2528" s="245">
        <v>45583</v>
      </c>
      <c r="B2528" s="191" t="s">
        <v>198</v>
      </c>
      <c r="C2528" s="136" t="s">
        <v>7780</v>
      </c>
      <c r="D2528" s="131" t="s">
        <v>7791</v>
      </c>
      <c r="E2528" s="175" t="s">
        <v>91</v>
      </c>
      <c r="F2528" s="153" t="s">
        <v>698</v>
      </c>
      <c r="G2528" s="131" t="s">
        <v>7790</v>
      </c>
      <c r="H2528" s="175" t="s">
        <v>65</v>
      </c>
      <c r="I2528" s="185" t="s">
        <v>7789</v>
      </c>
      <c r="J2528" s="173">
        <v>1</v>
      </c>
      <c r="K2528" s="326"/>
      <c r="L2528" s="339">
        <v>1</v>
      </c>
      <c r="M2528" s="183">
        <v>2114</v>
      </c>
      <c r="N2528" s="153">
        <v>2024</v>
      </c>
      <c r="O2528" s="216">
        <v>45526</v>
      </c>
      <c r="P2528" s="198" t="s">
        <v>7792</v>
      </c>
      <c r="Q2528" s="216">
        <v>45632</v>
      </c>
      <c r="R2528" s="153">
        <v>2020</v>
      </c>
      <c r="S2528" s="183" t="s">
        <v>288</v>
      </c>
      <c r="T2528" s="195"/>
      <c r="U2528" s="189"/>
      <c r="V2528" s="125"/>
      <c r="W2528" s="256"/>
      <c r="X2528" s="216"/>
      <c r="Y2528" s="216"/>
      <c r="Z2528" s="129"/>
      <c r="AA2528" s="214"/>
      <c r="AB2528" s="216"/>
      <c r="AC2528" s="173"/>
      <c r="AD2528" s="173"/>
      <c r="AI2528" s="173"/>
      <c r="AJ2528" s="247"/>
      <c r="AK2528" s="173"/>
      <c r="AL2528" s="131"/>
      <c r="AQ2528" s="131"/>
      <c r="AS2528" s="152"/>
      <c r="AV2528" s="392"/>
    </row>
    <row r="2529" spans="1:48" ht="45" customHeight="1" x14ac:dyDescent="0.2">
      <c r="A2529" s="245">
        <v>45583</v>
      </c>
      <c r="B2529" s="191" t="s">
        <v>198</v>
      </c>
      <c r="C2529" s="136" t="s">
        <v>7780</v>
      </c>
      <c r="D2529" s="131" t="s">
        <v>7785</v>
      </c>
      <c r="E2529" s="175" t="s">
        <v>91</v>
      </c>
      <c r="F2529" s="153" t="s">
        <v>698</v>
      </c>
      <c r="G2529" s="131" t="s">
        <v>7783</v>
      </c>
      <c r="H2529" s="175" t="s">
        <v>76</v>
      </c>
      <c r="I2529" s="185" t="s">
        <v>7782</v>
      </c>
      <c r="J2529" s="173">
        <v>4</v>
      </c>
      <c r="K2529" s="326"/>
      <c r="L2529" s="339">
        <v>1</v>
      </c>
      <c r="M2529" s="183">
        <v>2115</v>
      </c>
      <c r="N2529" s="153">
        <v>2024</v>
      </c>
      <c r="O2529" s="216">
        <v>45544</v>
      </c>
      <c r="P2529" s="198" t="s">
        <v>7784</v>
      </c>
      <c r="Q2529" s="216">
        <v>45632</v>
      </c>
      <c r="R2529" s="153">
        <v>2020</v>
      </c>
      <c r="S2529" s="183" t="s">
        <v>288</v>
      </c>
      <c r="T2529" s="195"/>
      <c r="U2529" s="189"/>
      <c r="V2529" s="125"/>
      <c r="W2529" s="256"/>
      <c r="X2529" s="216"/>
      <c r="Y2529" s="216"/>
      <c r="Z2529" s="129"/>
      <c r="AA2529" s="214"/>
      <c r="AB2529" s="216"/>
      <c r="AC2529" s="173"/>
      <c r="AD2529" s="173"/>
      <c r="AI2529" s="173"/>
      <c r="AJ2529" s="247"/>
      <c r="AK2529" s="173"/>
      <c r="AL2529" s="131"/>
      <c r="AQ2529" s="131"/>
      <c r="AS2529" s="152"/>
      <c r="AV2529" s="392"/>
    </row>
    <row r="2530" spans="1:48" ht="45" customHeight="1" x14ac:dyDescent="0.2">
      <c r="A2530" s="245">
        <v>45583</v>
      </c>
      <c r="B2530" s="191" t="s">
        <v>198</v>
      </c>
      <c r="C2530" s="136" t="s">
        <v>7780</v>
      </c>
      <c r="D2530" s="131" t="s">
        <v>7787</v>
      </c>
      <c r="E2530" s="175" t="s">
        <v>91</v>
      </c>
      <c r="F2530" s="153" t="s">
        <v>698</v>
      </c>
      <c r="G2530" s="131" t="s">
        <v>699</v>
      </c>
      <c r="H2530" s="175" t="s">
        <v>65</v>
      </c>
      <c r="I2530" s="185" t="s">
        <v>7786</v>
      </c>
      <c r="J2530" s="173">
        <v>1</v>
      </c>
      <c r="K2530" s="326"/>
      <c r="L2530" s="339">
        <v>1</v>
      </c>
      <c r="M2530" s="183">
        <v>2116</v>
      </c>
      <c r="N2530" s="153">
        <v>2024</v>
      </c>
      <c r="O2530" s="216">
        <v>45560</v>
      </c>
      <c r="P2530" s="198" t="s">
        <v>7788</v>
      </c>
      <c r="Q2530" s="216">
        <v>45632</v>
      </c>
      <c r="R2530" s="153">
        <v>2020</v>
      </c>
      <c r="S2530" s="183" t="s">
        <v>288</v>
      </c>
      <c r="T2530" s="195"/>
      <c r="U2530" s="189"/>
      <c r="V2530" s="125"/>
      <c r="W2530" s="256"/>
      <c r="X2530" s="216"/>
      <c r="Y2530" s="216"/>
      <c r="Z2530" s="129"/>
      <c r="AA2530" s="214"/>
      <c r="AB2530" s="216"/>
      <c r="AC2530" s="173"/>
      <c r="AD2530" s="173"/>
      <c r="AI2530" s="173"/>
      <c r="AJ2530" s="247"/>
      <c r="AK2530" s="173"/>
      <c r="AL2530" s="131"/>
      <c r="AQ2530" s="131"/>
      <c r="AS2530" s="152"/>
      <c r="AV2530" s="392"/>
    </row>
    <row r="2531" spans="1:48" ht="45" customHeight="1" x14ac:dyDescent="0.2">
      <c r="A2531" s="245">
        <v>45583</v>
      </c>
      <c r="B2531" s="191" t="s">
        <v>198</v>
      </c>
      <c r="C2531" s="136" t="s">
        <v>7780</v>
      </c>
      <c r="D2531" s="166" t="s">
        <v>7794</v>
      </c>
      <c r="E2531" s="175" t="s">
        <v>91</v>
      </c>
      <c r="F2531" s="153" t="s">
        <v>92</v>
      </c>
      <c r="G2531" s="131" t="s">
        <v>4256</v>
      </c>
      <c r="H2531" s="175" t="s">
        <v>65</v>
      </c>
      <c r="I2531" s="185" t="s">
        <v>7793</v>
      </c>
      <c r="J2531" s="173">
        <v>1</v>
      </c>
      <c r="K2531" s="326"/>
      <c r="L2531" s="339">
        <v>1</v>
      </c>
      <c r="M2531" s="183">
        <v>2117</v>
      </c>
      <c r="N2531" s="153">
        <v>2024</v>
      </c>
      <c r="O2531" s="216">
        <v>45597</v>
      </c>
      <c r="P2531" s="198" t="s">
        <v>7795</v>
      </c>
      <c r="Q2531" s="216">
        <v>45632</v>
      </c>
      <c r="R2531" s="153">
        <v>2020</v>
      </c>
      <c r="S2531" s="183" t="s">
        <v>288</v>
      </c>
      <c r="T2531" s="195"/>
      <c r="U2531" s="189"/>
      <c r="V2531" s="125"/>
      <c r="W2531" s="256"/>
      <c r="X2531" s="216"/>
      <c r="Y2531" s="216"/>
      <c r="Z2531" s="129"/>
      <c r="AA2531" s="214"/>
      <c r="AB2531" s="216"/>
      <c r="AC2531" s="173"/>
      <c r="AD2531" s="173"/>
      <c r="AI2531" s="173"/>
      <c r="AJ2531" s="247"/>
      <c r="AK2531" s="173"/>
      <c r="AL2531" s="131"/>
      <c r="AQ2531" s="131"/>
      <c r="AS2531" s="152"/>
      <c r="AV2531" s="392"/>
    </row>
    <row r="2532" spans="1:48" ht="45" customHeight="1" x14ac:dyDescent="0.2">
      <c r="A2532" s="245">
        <v>45621</v>
      </c>
      <c r="B2532" s="191" t="s">
        <v>198</v>
      </c>
      <c r="C2532" s="136" t="s">
        <v>7780</v>
      </c>
      <c r="D2532" s="131" t="s">
        <v>7797</v>
      </c>
      <c r="E2532" s="175" t="s">
        <v>71</v>
      </c>
      <c r="F2532" s="153" t="s">
        <v>180</v>
      </c>
      <c r="G2532" s="131" t="s">
        <v>181</v>
      </c>
      <c r="H2532" s="175" t="s">
        <v>379</v>
      </c>
      <c r="I2532" s="185" t="s">
        <v>7796</v>
      </c>
      <c r="J2532" s="173">
        <v>1</v>
      </c>
      <c r="K2532" s="326"/>
      <c r="L2532" s="339">
        <v>1</v>
      </c>
      <c r="M2532" s="183">
        <v>2118</v>
      </c>
      <c r="N2532" s="153">
        <v>2024</v>
      </c>
      <c r="O2532" s="216">
        <v>45560</v>
      </c>
      <c r="P2532" s="198" t="s">
        <v>7715</v>
      </c>
      <c r="Q2532" s="216">
        <v>45632</v>
      </c>
      <c r="R2532" s="153">
        <v>2020</v>
      </c>
      <c r="S2532" s="183" t="s">
        <v>288</v>
      </c>
      <c r="T2532" s="195"/>
      <c r="U2532" s="189"/>
      <c r="V2532" s="125"/>
      <c r="W2532" s="256"/>
      <c r="X2532" s="216"/>
      <c r="Y2532" s="216"/>
      <c r="Z2532" s="129"/>
      <c r="AA2532" s="214"/>
      <c r="AB2532" s="216"/>
      <c r="AC2532" s="173"/>
      <c r="AD2532" s="173"/>
      <c r="AI2532" s="173"/>
      <c r="AJ2532" s="247"/>
      <c r="AK2532" s="173"/>
      <c r="AL2532" s="131"/>
      <c r="AQ2532" s="131"/>
      <c r="AS2532" s="152"/>
      <c r="AV2532" s="392"/>
    </row>
    <row r="2533" spans="1:48" ht="45" customHeight="1" x14ac:dyDescent="0.2">
      <c r="A2533" s="245">
        <v>45621</v>
      </c>
      <c r="B2533" s="191" t="s">
        <v>198</v>
      </c>
      <c r="C2533" s="136" t="s">
        <v>7780</v>
      </c>
      <c r="D2533" s="131" t="s">
        <v>7799</v>
      </c>
      <c r="E2533" s="175" t="s">
        <v>71</v>
      </c>
      <c r="F2533" s="153" t="s">
        <v>180</v>
      </c>
      <c r="G2533" s="131" t="s">
        <v>181</v>
      </c>
      <c r="H2533" s="175" t="s">
        <v>379</v>
      </c>
      <c r="I2533" s="185" t="s">
        <v>7798</v>
      </c>
      <c r="J2533" s="173">
        <v>1</v>
      </c>
      <c r="K2533" s="326"/>
      <c r="L2533" s="339">
        <v>1</v>
      </c>
      <c r="M2533" s="183">
        <v>2119</v>
      </c>
      <c r="N2533" s="153">
        <v>2024</v>
      </c>
      <c r="O2533" s="216">
        <v>45551</v>
      </c>
      <c r="P2533" s="198" t="s">
        <v>7715</v>
      </c>
      <c r="Q2533" s="216">
        <v>45632</v>
      </c>
      <c r="R2533" s="153">
        <v>2020</v>
      </c>
      <c r="S2533" s="183" t="s">
        <v>288</v>
      </c>
      <c r="T2533" s="195"/>
      <c r="U2533" s="189"/>
      <c r="V2533" s="125"/>
      <c r="W2533" s="256"/>
      <c r="X2533" s="216"/>
      <c r="Y2533" s="216"/>
      <c r="Z2533" s="129"/>
      <c r="AA2533" s="214"/>
      <c r="AB2533" s="216"/>
      <c r="AC2533" s="173"/>
      <c r="AD2533" s="173"/>
      <c r="AI2533" s="173"/>
      <c r="AJ2533" s="247"/>
      <c r="AK2533" s="173"/>
      <c r="AL2533" s="131"/>
      <c r="AQ2533" s="131"/>
      <c r="AS2533" s="152"/>
      <c r="AV2533" s="392"/>
    </row>
    <row r="2534" spans="1:48" ht="45" customHeight="1" x14ac:dyDescent="0.2">
      <c r="A2534" s="245">
        <v>45629</v>
      </c>
      <c r="B2534" s="191" t="s">
        <v>198</v>
      </c>
      <c r="C2534" s="136" t="s">
        <v>7803</v>
      </c>
      <c r="D2534" s="131" t="s">
        <v>7802</v>
      </c>
      <c r="E2534" s="175" t="s">
        <v>91</v>
      </c>
      <c r="F2534" s="153" t="s">
        <v>698</v>
      </c>
      <c r="G2534" s="131" t="s">
        <v>1668</v>
      </c>
      <c r="H2534" s="175" t="s">
        <v>3615</v>
      </c>
      <c r="I2534" s="185" t="s">
        <v>7800</v>
      </c>
      <c r="J2534" s="173">
        <v>1</v>
      </c>
      <c r="K2534" s="326"/>
      <c r="L2534" s="339">
        <v>1</v>
      </c>
      <c r="M2534" s="183">
        <v>2120</v>
      </c>
      <c r="N2534" s="153">
        <v>2024</v>
      </c>
      <c r="O2534" s="216">
        <v>45609</v>
      </c>
      <c r="P2534" s="198" t="s">
        <v>7801</v>
      </c>
      <c r="Q2534" s="216">
        <v>45632</v>
      </c>
      <c r="R2534" s="153">
        <v>2020</v>
      </c>
      <c r="S2534" s="183" t="s">
        <v>288</v>
      </c>
      <c r="T2534" s="195"/>
      <c r="U2534" s="189"/>
      <c r="V2534" s="125"/>
      <c r="W2534" s="256"/>
      <c r="X2534" s="216"/>
      <c r="Y2534" s="216"/>
      <c r="Z2534" s="129"/>
      <c r="AA2534" s="214"/>
      <c r="AB2534" s="216"/>
      <c r="AC2534" s="173"/>
      <c r="AD2534" s="173"/>
      <c r="AI2534" s="173"/>
      <c r="AJ2534" s="247"/>
      <c r="AK2534" s="173"/>
      <c r="AL2534" s="131"/>
      <c r="AQ2534" s="131"/>
      <c r="AS2534" s="152"/>
      <c r="AV2534" s="392"/>
    </row>
    <row r="2535" spans="1:48" ht="45" customHeight="1" x14ac:dyDescent="0.2">
      <c r="A2535" s="245">
        <v>45630</v>
      </c>
      <c r="B2535" s="191" t="s">
        <v>198</v>
      </c>
      <c r="C2535" s="136" t="s">
        <v>7803</v>
      </c>
      <c r="D2535" s="131" t="s">
        <v>7806</v>
      </c>
      <c r="E2535" s="175" t="s">
        <v>91</v>
      </c>
      <c r="F2535" s="153" t="s">
        <v>698</v>
      </c>
      <c r="G2535" s="131" t="s">
        <v>2554</v>
      </c>
      <c r="H2535" s="175" t="s">
        <v>263</v>
      </c>
      <c r="I2535" s="185" t="s">
        <v>7804</v>
      </c>
      <c r="J2535" s="173">
        <v>1</v>
      </c>
      <c r="K2535" s="326"/>
      <c r="L2535" s="339">
        <v>1</v>
      </c>
      <c r="M2535" s="183">
        <v>2121</v>
      </c>
      <c r="N2535" s="153">
        <v>2024</v>
      </c>
      <c r="O2535" s="216">
        <v>45586</v>
      </c>
      <c r="P2535" s="198" t="s">
        <v>7805</v>
      </c>
      <c r="Q2535" s="216">
        <v>45632</v>
      </c>
      <c r="R2535" s="153">
        <v>2020</v>
      </c>
      <c r="S2535" s="183" t="s">
        <v>288</v>
      </c>
      <c r="T2535" s="195"/>
      <c r="U2535" s="189"/>
      <c r="V2535" s="125"/>
      <c r="W2535" s="256"/>
      <c r="X2535" s="216"/>
      <c r="Y2535" s="216"/>
      <c r="Z2535" s="129"/>
      <c r="AA2535" s="214"/>
      <c r="AB2535" s="216"/>
      <c r="AC2535" s="173"/>
      <c r="AD2535" s="173"/>
      <c r="AI2535" s="173"/>
      <c r="AJ2535" s="247"/>
      <c r="AK2535" s="173"/>
      <c r="AL2535" s="131"/>
      <c r="AQ2535" s="131"/>
      <c r="AS2535" s="152"/>
      <c r="AV2535" s="392"/>
    </row>
    <row r="2536" spans="1:48" ht="45" customHeight="1" x14ac:dyDescent="0.2">
      <c r="A2536" s="245">
        <v>45617</v>
      </c>
      <c r="B2536" s="191" t="s">
        <v>198</v>
      </c>
      <c r="C2536" s="136" t="s">
        <v>7810</v>
      </c>
      <c r="D2536" s="131" t="s">
        <v>7811</v>
      </c>
      <c r="E2536" s="175" t="s">
        <v>688</v>
      </c>
      <c r="F2536" s="153" t="s">
        <v>3607</v>
      </c>
      <c r="G2536" s="131" t="s">
        <v>7812</v>
      </c>
      <c r="H2536" s="175" t="s">
        <v>503</v>
      </c>
      <c r="I2536" s="185" t="s">
        <v>7813</v>
      </c>
      <c r="J2536" s="173">
        <v>1</v>
      </c>
      <c r="K2536" s="326"/>
      <c r="L2536" s="339">
        <v>1</v>
      </c>
      <c r="M2536" s="183">
        <v>2122</v>
      </c>
      <c r="N2536" s="153">
        <v>2024</v>
      </c>
      <c r="O2536" s="216">
        <v>45586</v>
      </c>
      <c r="P2536" s="198" t="s">
        <v>7814</v>
      </c>
      <c r="Q2536" s="216">
        <v>45637</v>
      </c>
      <c r="R2536" s="153">
        <v>2020</v>
      </c>
      <c r="S2536" s="183" t="s">
        <v>288</v>
      </c>
      <c r="T2536" s="195"/>
      <c r="U2536" s="189"/>
      <c r="V2536" s="125"/>
      <c r="W2536" s="256"/>
      <c r="X2536" s="216"/>
      <c r="Y2536" s="216"/>
      <c r="Z2536" s="129"/>
      <c r="AA2536" s="214"/>
      <c r="AB2536" s="216"/>
      <c r="AC2536" s="173"/>
      <c r="AD2536" s="173"/>
      <c r="AI2536" s="173"/>
      <c r="AJ2536" s="247"/>
      <c r="AK2536" s="173"/>
      <c r="AL2536" s="131"/>
      <c r="AQ2536" s="131"/>
      <c r="AS2536" s="152"/>
      <c r="AV2536" s="392"/>
    </row>
    <row r="2537" spans="1:48" ht="45" customHeight="1" x14ac:dyDescent="0.2">
      <c r="A2537" s="245">
        <v>45665</v>
      </c>
      <c r="B2537" s="191" t="s">
        <v>198</v>
      </c>
      <c r="C2537" s="136" t="s">
        <v>7938</v>
      </c>
      <c r="D2537" s="131" t="s">
        <v>7937</v>
      </c>
      <c r="E2537" s="175" t="s">
        <v>1055</v>
      </c>
      <c r="F2537" s="153" t="s">
        <v>1056</v>
      </c>
      <c r="G2537" s="131" t="s">
        <v>3267</v>
      </c>
      <c r="H2537" s="175" t="s">
        <v>65</v>
      </c>
      <c r="I2537" s="185" t="s">
        <v>7936</v>
      </c>
      <c r="J2537" s="173">
        <v>1</v>
      </c>
      <c r="K2537" s="326"/>
      <c r="L2537" s="339">
        <v>1</v>
      </c>
      <c r="M2537" s="183">
        <v>2123</v>
      </c>
      <c r="N2537" s="153">
        <v>2025</v>
      </c>
      <c r="O2537" s="216">
        <v>43332</v>
      </c>
      <c r="P2537" s="198" t="s">
        <v>7935</v>
      </c>
      <c r="Q2537" s="216">
        <v>45736</v>
      </c>
      <c r="R2537" s="153">
        <v>2020</v>
      </c>
      <c r="S2537" s="183" t="s">
        <v>288</v>
      </c>
      <c r="T2537" s="195"/>
      <c r="U2537" s="189"/>
      <c r="V2537" s="125"/>
      <c r="W2537" s="256"/>
      <c r="X2537" s="216"/>
      <c r="Y2537" s="216"/>
      <c r="Z2537" s="129"/>
      <c r="AA2537" s="214"/>
      <c r="AB2537" s="216"/>
      <c r="AC2537" s="173"/>
      <c r="AD2537" s="173"/>
      <c r="AI2537" s="173"/>
      <c r="AJ2537" s="247"/>
      <c r="AK2537" s="173"/>
      <c r="AL2537" s="131"/>
      <c r="AQ2537" s="131"/>
      <c r="AS2537" s="152"/>
      <c r="AV2537" s="392"/>
    </row>
    <row r="2538" spans="1:48" ht="45" customHeight="1" x14ac:dyDescent="0.2">
      <c r="A2538" s="245">
        <v>45545</v>
      </c>
      <c r="B2538" s="191" t="s">
        <v>198</v>
      </c>
      <c r="C2538" s="136" t="s">
        <v>7944</v>
      </c>
      <c r="D2538" s="131" t="s">
        <v>7948</v>
      </c>
      <c r="E2538" s="175" t="s">
        <v>71</v>
      </c>
      <c r="F2538" s="153" t="s">
        <v>180</v>
      </c>
      <c r="G2538" s="131" t="s">
        <v>181</v>
      </c>
      <c r="H2538" s="175" t="s">
        <v>65</v>
      </c>
      <c r="I2538" s="185" t="s">
        <v>7947</v>
      </c>
      <c r="J2538" s="173">
        <v>1</v>
      </c>
      <c r="K2538" s="326"/>
      <c r="L2538" s="339">
        <v>1</v>
      </c>
      <c r="M2538" s="183">
        <v>2124</v>
      </c>
      <c r="N2538" s="153">
        <v>2025</v>
      </c>
      <c r="O2538" s="216">
        <v>45537</v>
      </c>
      <c r="P2538" s="198" t="s">
        <v>7949</v>
      </c>
      <c r="Q2538" s="216">
        <v>45736</v>
      </c>
      <c r="R2538" s="153">
        <v>2020</v>
      </c>
      <c r="S2538" s="183" t="s">
        <v>288</v>
      </c>
      <c r="T2538" s="195"/>
      <c r="U2538" s="189"/>
      <c r="V2538" s="125"/>
      <c r="W2538" s="256"/>
      <c r="X2538" s="216"/>
      <c r="Y2538" s="216"/>
      <c r="Z2538" s="129"/>
      <c r="AA2538" s="214"/>
      <c r="AB2538" s="216"/>
      <c r="AC2538" s="173"/>
      <c r="AD2538" s="173"/>
      <c r="AI2538" s="173"/>
      <c r="AJ2538" s="247"/>
      <c r="AK2538" s="173"/>
      <c r="AL2538" s="131"/>
      <c r="AQ2538" s="131"/>
      <c r="AS2538" s="152"/>
      <c r="AV2538" s="392"/>
    </row>
    <row r="2539" spans="1:48" ht="45" customHeight="1" x14ac:dyDescent="0.2">
      <c r="A2539" s="245">
        <v>45699</v>
      </c>
      <c r="B2539" s="191" t="s">
        <v>198</v>
      </c>
      <c r="C2539" s="136" t="s">
        <v>7944</v>
      </c>
      <c r="D2539" s="131" t="s">
        <v>7943</v>
      </c>
      <c r="E2539" s="175" t="s">
        <v>71</v>
      </c>
      <c r="F2539" s="153" t="s">
        <v>224</v>
      </c>
      <c r="G2539" s="131" t="s">
        <v>7942</v>
      </c>
      <c r="H2539" s="175" t="s">
        <v>263</v>
      </c>
      <c r="I2539" s="185" t="s">
        <v>7940</v>
      </c>
      <c r="J2539" s="173">
        <v>1</v>
      </c>
      <c r="K2539" s="326"/>
      <c r="L2539" s="339">
        <v>1</v>
      </c>
      <c r="M2539" s="183">
        <v>2125</v>
      </c>
      <c r="N2539" s="153">
        <v>2025</v>
      </c>
      <c r="O2539" s="216">
        <v>45702</v>
      </c>
      <c r="P2539" s="198" t="s">
        <v>7941</v>
      </c>
      <c r="Q2539" s="216">
        <v>45736</v>
      </c>
      <c r="R2539" s="153">
        <v>2020</v>
      </c>
      <c r="S2539" s="183" t="s">
        <v>288</v>
      </c>
      <c r="T2539" s="195"/>
      <c r="U2539" s="189"/>
      <c r="V2539" s="125"/>
      <c r="W2539" s="256"/>
      <c r="X2539" s="216"/>
      <c r="Y2539" s="216"/>
      <c r="Z2539" s="129"/>
      <c r="AA2539" s="214"/>
      <c r="AB2539" s="216"/>
      <c r="AC2539" s="173"/>
      <c r="AD2539" s="173"/>
      <c r="AI2539" s="173"/>
      <c r="AJ2539" s="247"/>
      <c r="AK2539" s="173"/>
      <c r="AL2539" s="131"/>
      <c r="AQ2539" s="131"/>
      <c r="AS2539" s="152"/>
      <c r="AV2539" s="392"/>
    </row>
    <row r="2540" spans="1:48" ht="45" customHeight="1" x14ac:dyDescent="0.2">
      <c r="A2540" s="245">
        <v>45696</v>
      </c>
      <c r="B2540" s="191" t="s">
        <v>198</v>
      </c>
      <c r="C2540" s="136" t="s">
        <v>7944</v>
      </c>
      <c r="D2540" s="131" t="s">
        <v>7951</v>
      </c>
      <c r="E2540" s="175" t="s">
        <v>91</v>
      </c>
      <c r="F2540" s="153" t="s">
        <v>698</v>
      </c>
      <c r="G2540" s="131" t="s">
        <v>980</v>
      </c>
      <c r="H2540" s="175" t="s">
        <v>76</v>
      </c>
      <c r="I2540" s="185" t="s">
        <v>7950</v>
      </c>
      <c r="J2540" s="173">
        <v>1</v>
      </c>
      <c r="K2540" s="326"/>
      <c r="L2540" s="339">
        <v>1</v>
      </c>
      <c r="M2540" s="183">
        <v>2126</v>
      </c>
      <c r="N2540" s="153">
        <v>2025</v>
      </c>
      <c r="O2540" s="216">
        <v>45612</v>
      </c>
      <c r="P2540" s="198" t="s">
        <v>7952</v>
      </c>
      <c r="Q2540" s="216">
        <v>45736</v>
      </c>
      <c r="R2540" s="153">
        <v>2020</v>
      </c>
      <c r="S2540" s="183" t="s">
        <v>288</v>
      </c>
      <c r="T2540" s="195"/>
      <c r="U2540" s="189"/>
      <c r="V2540" s="125"/>
      <c r="W2540" s="256"/>
      <c r="X2540" s="216"/>
      <c r="Y2540" s="216"/>
      <c r="Z2540" s="129"/>
      <c r="AA2540" s="214"/>
      <c r="AB2540" s="216"/>
      <c r="AC2540" s="173"/>
      <c r="AD2540" s="173"/>
      <c r="AI2540" s="173"/>
      <c r="AJ2540" s="247"/>
      <c r="AK2540" s="173"/>
      <c r="AL2540" s="131"/>
      <c r="AQ2540" s="131"/>
      <c r="AS2540" s="152"/>
      <c r="AV2540" s="392"/>
    </row>
    <row r="2541" spans="1:48" ht="45" customHeight="1" x14ac:dyDescent="0.2">
      <c r="A2541" s="245">
        <v>45700</v>
      </c>
      <c r="B2541" s="191" t="s">
        <v>198</v>
      </c>
      <c r="C2541" s="136" t="s">
        <v>7944</v>
      </c>
      <c r="D2541" s="131" t="s">
        <v>7965</v>
      </c>
      <c r="E2541" s="175" t="s">
        <v>1055</v>
      </c>
      <c r="F2541" s="153" t="s">
        <v>1056</v>
      </c>
      <c r="G2541" s="131" t="s">
        <v>3267</v>
      </c>
      <c r="H2541" s="175" t="s">
        <v>76</v>
      </c>
      <c r="I2541" s="185" t="s">
        <v>7963</v>
      </c>
      <c r="J2541" s="173">
        <v>1</v>
      </c>
      <c r="K2541" s="326"/>
      <c r="L2541" s="339">
        <v>1</v>
      </c>
      <c r="M2541" s="183">
        <v>2127</v>
      </c>
      <c r="N2541" s="153">
        <v>2025</v>
      </c>
      <c r="O2541" s="216">
        <v>45350</v>
      </c>
      <c r="P2541" s="198" t="s">
        <v>7964</v>
      </c>
      <c r="Q2541" s="216">
        <v>45736</v>
      </c>
      <c r="R2541" s="153">
        <v>2020</v>
      </c>
      <c r="S2541" s="183" t="s">
        <v>288</v>
      </c>
      <c r="T2541" s="195"/>
      <c r="U2541" s="189"/>
      <c r="V2541" s="125"/>
      <c r="W2541" s="256"/>
      <c r="X2541" s="216"/>
      <c r="Y2541" s="216"/>
      <c r="Z2541" s="129"/>
      <c r="AA2541" s="214"/>
      <c r="AB2541" s="216"/>
      <c r="AC2541" s="173"/>
      <c r="AD2541" s="173"/>
      <c r="AI2541" s="173"/>
      <c r="AJ2541" s="247"/>
      <c r="AK2541" s="173"/>
      <c r="AL2541" s="131"/>
      <c r="AQ2541" s="131"/>
      <c r="AS2541" s="152"/>
      <c r="AV2541" s="392"/>
    </row>
    <row r="2542" spans="1:48" ht="45" customHeight="1" x14ac:dyDescent="0.2">
      <c r="A2542" s="245">
        <v>45692</v>
      </c>
      <c r="B2542" s="191" t="s">
        <v>198</v>
      </c>
      <c r="C2542" s="136" t="s">
        <v>7944</v>
      </c>
      <c r="D2542" s="131" t="s">
        <v>7955</v>
      </c>
      <c r="E2542" s="175" t="s">
        <v>91</v>
      </c>
      <c r="F2542" s="153" t="s">
        <v>92</v>
      </c>
      <c r="G2542" s="131" t="s">
        <v>1049</v>
      </c>
      <c r="H2542" s="175" t="s">
        <v>379</v>
      </c>
      <c r="I2542" s="185" t="s">
        <v>7953</v>
      </c>
      <c r="J2542" s="173">
        <v>1</v>
      </c>
      <c r="K2542" s="326"/>
      <c r="L2542" s="339">
        <v>1</v>
      </c>
      <c r="M2542" s="183">
        <v>2128</v>
      </c>
      <c r="N2542" s="153">
        <v>2025</v>
      </c>
      <c r="O2542" s="216">
        <v>45685</v>
      </c>
      <c r="P2542" s="198" t="s">
        <v>7954</v>
      </c>
      <c r="Q2542" s="216">
        <v>45736</v>
      </c>
      <c r="R2542" s="153">
        <v>2020</v>
      </c>
      <c r="S2542" s="183" t="s">
        <v>288</v>
      </c>
      <c r="T2542" s="195"/>
      <c r="U2542" s="189"/>
      <c r="V2542" s="125"/>
      <c r="W2542" s="256"/>
      <c r="X2542" s="216"/>
      <c r="Y2542" s="216"/>
      <c r="Z2542" s="129"/>
      <c r="AA2542" s="214"/>
      <c r="AB2542" s="216"/>
      <c r="AC2542" s="173"/>
      <c r="AD2542" s="173"/>
      <c r="AI2542" s="173"/>
      <c r="AJ2542" s="247"/>
      <c r="AK2542" s="173"/>
      <c r="AL2542" s="131"/>
      <c r="AQ2542" s="131"/>
      <c r="AS2542" s="152"/>
      <c r="AV2542" s="392"/>
    </row>
    <row r="2543" spans="1:48" ht="45" customHeight="1" x14ac:dyDescent="0.2">
      <c r="A2543" s="245">
        <v>45726</v>
      </c>
      <c r="B2543" s="191" t="s">
        <v>198</v>
      </c>
      <c r="C2543" s="136" t="s">
        <v>7944</v>
      </c>
      <c r="D2543" s="131" t="s">
        <v>7946</v>
      </c>
      <c r="E2543" s="175" t="s">
        <v>56</v>
      </c>
      <c r="F2543" s="153" t="s">
        <v>148</v>
      </c>
      <c r="G2543" s="131" t="s">
        <v>217</v>
      </c>
      <c r="H2543" s="175" t="s">
        <v>3615</v>
      </c>
      <c r="I2543" s="185" t="s">
        <v>7945</v>
      </c>
      <c r="J2543" s="173">
        <v>1</v>
      </c>
      <c r="K2543" s="326"/>
      <c r="L2543" s="339">
        <v>1</v>
      </c>
      <c r="M2543" s="183">
        <v>2129</v>
      </c>
      <c r="N2543" s="153">
        <v>2025</v>
      </c>
      <c r="O2543" s="216">
        <v>45717</v>
      </c>
      <c r="P2543" s="198" t="s">
        <v>7985</v>
      </c>
      <c r="Q2543" s="216">
        <v>45736</v>
      </c>
      <c r="R2543" s="153">
        <v>2020</v>
      </c>
      <c r="S2543" s="183" t="s">
        <v>288</v>
      </c>
      <c r="T2543" s="195"/>
      <c r="U2543" s="189"/>
      <c r="V2543" s="125"/>
      <c r="W2543" s="256"/>
      <c r="X2543" s="216"/>
      <c r="Y2543" s="216"/>
      <c r="Z2543" s="129"/>
      <c r="AA2543" s="214"/>
      <c r="AB2543" s="216"/>
      <c r="AC2543" s="173"/>
      <c r="AD2543" s="173"/>
      <c r="AI2543" s="173"/>
      <c r="AJ2543" s="247"/>
      <c r="AK2543" s="173"/>
      <c r="AL2543" s="131"/>
      <c r="AQ2543" s="131"/>
      <c r="AS2543" s="152"/>
      <c r="AV2543" s="392"/>
    </row>
    <row r="2544" spans="1:48" ht="45" customHeight="1" x14ac:dyDescent="0.2">
      <c r="A2544" s="245">
        <v>45726</v>
      </c>
      <c r="B2544" s="191" t="s">
        <v>198</v>
      </c>
      <c r="C2544" s="136" t="s">
        <v>7944</v>
      </c>
      <c r="D2544" s="131" t="s">
        <v>7958</v>
      </c>
      <c r="E2544" s="175" t="s">
        <v>91</v>
      </c>
      <c r="F2544" s="153" t="s">
        <v>916</v>
      </c>
      <c r="G2544" s="131" t="s">
        <v>7957</v>
      </c>
      <c r="H2544" s="175" t="s">
        <v>503</v>
      </c>
      <c r="I2544" s="185" t="s">
        <v>7956</v>
      </c>
      <c r="J2544" s="173">
        <v>1</v>
      </c>
      <c r="K2544" s="326"/>
      <c r="L2544" s="339">
        <v>1</v>
      </c>
      <c r="M2544" s="183">
        <v>2130</v>
      </c>
      <c r="N2544" s="153">
        <v>2025</v>
      </c>
      <c r="O2544" s="216">
        <v>45621</v>
      </c>
      <c r="P2544" s="198" t="s">
        <v>7959</v>
      </c>
      <c r="Q2544" s="216">
        <v>45736</v>
      </c>
      <c r="R2544" s="153">
        <v>2020</v>
      </c>
      <c r="S2544" s="183" t="s">
        <v>288</v>
      </c>
      <c r="T2544" s="195"/>
      <c r="U2544" s="189"/>
      <c r="V2544" s="125"/>
      <c r="W2544" s="256"/>
      <c r="X2544" s="216"/>
      <c r="Y2544" s="216"/>
      <c r="Z2544" s="129"/>
      <c r="AA2544" s="214"/>
      <c r="AB2544" s="216"/>
      <c r="AC2544" s="173"/>
      <c r="AD2544" s="173"/>
      <c r="AI2544" s="173"/>
      <c r="AJ2544" s="247"/>
      <c r="AK2544" s="173"/>
      <c r="AL2544" s="131"/>
      <c r="AQ2544" s="131"/>
      <c r="AS2544" s="152"/>
      <c r="AV2544" s="392"/>
    </row>
    <row r="2545" spans="1:48" ht="45" customHeight="1" x14ac:dyDescent="0.2">
      <c r="A2545" s="245">
        <v>45733</v>
      </c>
      <c r="B2545" s="191" t="s">
        <v>198</v>
      </c>
      <c r="C2545" s="136" t="s">
        <v>7944</v>
      </c>
      <c r="D2545" s="131" t="s">
        <v>7961</v>
      </c>
      <c r="E2545" s="175" t="s">
        <v>91</v>
      </c>
      <c r="F2545" s="153" t="s">
        <v>698</v>
      </c>
      <c r="G2545" s="131" t="s">
        <v>699</v>
      </c>
      <c r="H2545" s="175" t="s">
        <v>65</v>
      </c>
      <c r="I2545" s="185" t="s">
        <v>7960</v>
      </c>
      <c r="J2545" s="173">
        <v>1</v>
      </c>
      <c r="K2545" s="326"/>
      <c r="L2545" s="339">
        <v>1</v>
      </c>
      <c r="M2545" s="183">
        <v>2131</v>
      </c>
      <c r="N2545" s="153">
        <v>2025</v>
      </c>
      <c r="O2545" s="216">
        <v>45715</v>
      </c>
      <c r="P2545" s="198" t="s">
        <v>7962</v>
      </c>
      <c r="Q2545" s="216">
        <v>45736</v>
      </c>
      <c r="R2545" s="153">
        <v>2020</v>
      </c>
      <c r="S2545" s="183" t="s">
        <v>288</v>
      </c>
      <c r="T2545" s="195"/>
      <c r="U2545" s="189"/>
      <c r="V2545" s="125"/>
      <c r="W2545" s="256"/>
      <c r="X2545" s="216"/>
      <c r="Y2545" s="216"/>
      <c r="Z2545" s="129"/>
      <c r="AA2545" s="214"/>
      <c r="AB2545" s="216"/>
      <c r="AC2545" s="173"/>
      <c r="AD2545" s="173"/>
      <c r="AI2545" s="173"/>
      <c r="AJ2545" s="247"/>
      <c r="AK2545" s="173"/>
      <c r="AL2545" s="131"/>
      <c r="AQ2545" s="131"/>
      <c r="AS2545" s="152"/>
      <c r="AV2545" s="392"/>
    </row>
    <row r="2546" spans="1:48" ht="45" customHeight="1" x14ac:dyDescent="0.2">
      <c r="A2546" s="245">
        <v>45730</v>
      </c>
      <c r="B2546" s="191" t="s">
        <v>198</v>
      </c>
      <c r="C2546" s="136" t="s">
        <v>7994</v>
      </c>
      <c r="D2546" s="166" t="s">
        <v>7993</v>
      </c>
      <c r="E2546" s="175" t="s">
        <v>56</v>
      </c>
      <c r="F2546" s="153" t="s">
        <v>57</v>
      </c>
      <c r="G2546" s="131" t="s">
        <v>7992</v>
      </c>
      <c r="H2546" s="175" t="s">
        <v>65</v>
      </c>
      <c r="I2546" s="185" t="s">
        <v>7991</v>
      </c>
      <c r="J2546" s="173">
        <v>1</v>
      </c>
      <c r="K2546" s="326"/>
      <c r="L2546" s="339">
        <v>1</v>
      </c>
      <c r="M2546" s="183">
        <v>2132</v>
      </c>
      <c r="N2546" s="153">
        <v>2025</v>
      </c>
      <c r="O2546" s="216">
        <v>45210</v>
      </c>
      <c r="P2546" s="198" t="s">
        <v>7995</v>
      </c>
      <c r="Q2546" s="216">
        <v>45782</v>
      </c>
      <c r="R2546" s="153">
        <v>2020</v>
      </c>
      <c r="S2546" s="183" t="s">
        <v>288</v>
      </c>
      <c r="T2546" s="195"/>
      <c r="U2546" s="189"/>
      <c r="V2546" s="125"/>
      <c r="W2546" s="256"/>
      <c r="X2546" s="216"/>
      <c r="Y2546" s="216"/>
      <c r="Z2546" s="129"/>
      <c r="AA2546" s="214"/>
      <c r="AB2546" s="216"/>
      <c r="AC2546" s="173"/>
      <c r="AD2546" s="173"/>
      <c r="AI2546" s="173"/>
      <c r="AJ2546" s="247"/>
      <c r="AK2546" s="173"/>
      <c r="AL2546" s="131"/>
      <c r="AQ2546" s="131"/>
      <c r="AS2546" s="152"/>
      <c r="AV2546" s="392"/>
    </row>
    <row r="2547" spans="1:48" ht="45" customHeight="1" x14ac:dyDescent="0.2">
      <c r="A2547" s="245">
        <v>45643</v>
      </c>
      <c r="B2547" s="191" t="s">
        <v>198</v>
      </c>
      <c r="C2547" s="136" t="s">
        <v>8021</v>
      </c>
      <c r="D2547" s="166" t="s">
        <v>8020</v>
      </c>
      <c r="E2547" s="175" t="s">
        <v>91</v>
      </c>
      <c r="F2547" s="153" t="s">
        <v>92</v>
      </c>
      <c r="G2547" s="131" t="s">
        <v>93</v>
      </c>
      <c r="H2547" s="175" t="s">
        <v>65</v>
      </c>
      <c r="I2547" s="185" t="s">
        <v>8018</v>
      </c>
      <c r="J2547" s="173">
        <v>1</v>
      </c>
      <c r="K2547" s="326"/>
      <c r="L2547" s="339">
        <v>1</v>
      </c>
      <c r="M2547" s="183">
        <v>2133</v>
      </c>
      <c r="N2547" s="153">
        <v>2025</v>
      </c>
      <c r="O2547" s="216">
        <v>45574</v>
      </c>
      <c r="P2547" s="198" t="s">
        <v>8019</v>
      </c>
      <c r="Q2547" s="216">
        <v>45898</v>
      </c>
      <c r="R2547" s="153">
        <v>2020</v>
      </c>
      <c r="S2547" s="183" t="s">
        <v>288</v>
      </c>
      <c r="T2547" s="195"/>
      <c r="U2547" s="189"/>
      <c r="V2547" s="125"/>
      <c r="W2547" s="256"/>
      <c r="X2547" s="216"/>
      <c r="Y2547" s="216"/>
      <c r="Z2547" s="129"/>
      <c r="AA2547" s="214"/>
      <c r="AB2547" s="216"/>
      <c r="AC2547" s="173"/>
      <c r="AD2547" s="173"/>
      <c r="AI2547" s="173"/>
      <c r="AJ2547" s="247"/>
      <c r="AK2547" s="173"/>
      <c r="AL2547" s="131"/>
      <c r="AQ2547" s="131"/>
      <c r="AS2547" s="152"/>
      <c r="AV2547" s="392"/>
    </row>
    <row r="2548" spans="1:48" ht="45" customHeight="1" x14ac:dyDescent="0.2">
      <c r="A2548" s="245">
        <v>45770</v>
      </c>
      <c r="B2548" s="191" t="s">
        <v>198</v>
      </c>
      <c r="C2548" s="136" t="s">
        <v>8021</v>
      </c>
      <c r="D2548" s="156" t="s">
        <v>8024</v>
      </c>
      <c r="E2548" s="175" t="s">
        <v>56</v>
      </c>
      <c r="F2548" s="153" t="s">
        <v>559</v>
      </c>
      <c r="G2548" s="131" t="s">
        <v>560</v>
      </c>
      <c r="H2548" s="175" t="s">
        <v>76</v>
      </c>
      <c r="I2548" s="185" t="s">
        <v>8022</v>
      </c>
      <c r="J2548" s="173">
        <v>1</v>
      </c>
      <c r="K2548" s="326"/>
      <c r="L2548" s="339">
        <v>1</v>
      </c>
      <c r="M2548" s="183">
        <v>2134</v>
      </c>
      <c r="N2548" s="153">
        <v>2025</v>
      </c>
      <c r="O2548" s="216">
        <v>45730</v>
      </c>
      <c r="P2548" s="198" t="s">
        <v>8023</v>
      </c>
      <c r="Q2548" s="216">
        <v>45898</v>
      </c>
      <c r="R2548" s="153">
        <v>2020</v>
      </c>
      <c r="S2548" s="183" t="s">
        <v>288</v>
      </c>
      <c r="T2548" s="195"/>
      <c r="U2548" s="189"/>
      <c r="V2548" s="125"/>
      <c r="W2548" s="256"/>
      <c r="X2548" s="216"/>
      <c r="Y2548" s="216"/>
      <c r="Z2548" s="129"/>
      <c r="AA2548" s="214"/>
      <c r="AB2548" s="216"/>
      <c r="AC2548" s="173"/>
      <c r="AD2548" s="173"/>
      <c r="AI2548" s="173"/>
      <c r="AJ2548" s="247"/>
      <c r="AK2548" s="173"/>
      <c r="AL2548" s="131"/>
      <c r="AQ2548" s="131"/>
      <c r="AS2548" s="152"/>
      <c r="AV2548" s="392"/>
    </row>
    <row r="2549" spans="1:48" ht="45" customHeight="1" x14ac:dyDescent="0.2">
      <c r="A2549" s="245">
        <v>45782</v>
      </c>
      <c r="B2549" s="191" t="s">
        <v>198</v>
      </c>
      <c r="C2549" s="136" t="s">
        <v>8021</v>
      </c>
      <c r="D2549" s="156" t="s">
        <v>8027</v>
      </c>
      <c r="E2549" s="175" t="s">
        <v>688</v>
      </c>
      <c r="F2549" s="153" t="s">
        <v>3720</v>
      </c>
      <c r="G2549" s="131" t="s">
        <v>8026</v>
      </c>
      <c r="H2549" s="175" t="s">
        <v>65</v>
      </c>
      <c r="I2549" s="185" t="s">
        <v>8025</v>
      </c>
      <c r="J2549" s="173">
        <v>1</v>
      </c>
      <c r="K2549" s="326"/>
      <c r="L2549" s="339">
        <v>1</v>
      </c>
      <c r="M2549" s="183">
        <v>2135</v>
      </c>
      <c r="N2549" s="153">
        <v>2025</v>
      </c>
      <c r="O2549" s="216">
        <v>45470</v>
      </c>
      <c r="P2549" s="198" t="s">
        <v>8028</v>
      </c>
      <c r="Q2549" s="216">
        <v>45898</v>
      </c>
      <c r="R2549" s="153">
        <v>2020</v>
      </c>
      <c r="S2549" s="183" t="s">
        <v>288</v>
      </c>
      <c r="T2549" s="195"/>
      <c r="U2549" s="189"/>
      <c r="V2549" s="125"/>
      <c r="W2549" s="256"/>
      <c r="X2549" s="216"/>
      <c r="Y2549" s="216"/>
      <c r="Z2549" s="129"/>
      <c r="AA2549" s="214"/>
      <c r="AB2549" s="216"/>
      <c r="AC2549" s="173"/>
      <c r="AD2549" s="173"/>
      <c r="AI2549" s="173"/>
      <c r="AJ2549" s="247"/>
      <c r="AK2549" s="173"/>
      <c r="AL2549" s="131"/>
      <c r="AQ2549" s="131"/>
      <c r="AS2549" s="152"/>
      <c r="AV2549" s="392"/>
    </row>
    <row r="2550" spans="1:48" ht="45" customHeight="1" x14ac:dyDescent="0.2">
      <c r="A2550" s="245">
        <v>45799</v>
      </c>
      <c r="B2550" s="191" t="s">
        <v>198</v>
      </c>
      <c r="C2550" s="136" t="s">
        <v>8021</v>
      </c>
      <c r="D2550" s="156" t="s">
        <v>8031</v>
      </c>
      <c r="E2550" s="175" t="s">
        <v>91</v>
      </c>
      <c r="F2550" s="153" t="s">
        <v>187</v>
      </c>
      <c r="G2550" s="131" t="s">
        <v>1320</v>
      </c>
      <c r="H2550" s="175" t="s">
        <v>65</v>
      </c>
      <c r="I2550" s="185" t="s">
        <v>8029</v>
      </c>
      <c r="J2550" s="173">
        <v>1</v>
      </c>
      <c r="K2550" s="326"/>
      <c r="L2550" s="339">
        <v>1</v>
      </c>
      <c r="M2550" s="183">
        <v>2136</v>
      </c>
      <c r="N2550" s="153">
        <v>2025</v>
      </c>
      <c r="O2550" s="216">
        <v>45784</v>
      </c>
      <c r="P2550" s="198" t="s">
        <v>8030</v>
      </c>
      <c r="Q2550" s="216">
        <v>45898</v>
      </c>
      <c r="R2550" s="153">
        <v>2020</v>
      </c>
      <c r="S2550" s="183" t="s">
        <v>288</v>
      </c>
      <c r="T2550" s="195"/>
      <c r="U2550" s="189"/>
      <c r="V2550" s="125"/>
      <c r="W2550" s="256"/>
      <c r="X2550" s="216"/>
      <c r="Y2550" s="216"/>
      <c r="Z2550" s="129"/>
      <c r="AA2550" s="214"/>
      <c r="AB2550" s="216"/>
      <c r="AC2550" s="173"/>
      <c r="AD2550" s="173"/>
      <c r="AI2550" s="173"/>
      <c r="AJ2550" s="247"/>
      <c r="AK2550" s="173"/>
      <c r="AL2550" s="131"/>
      <c r="AQ2550" s="131"/>
      <c r="AS2550" s="152"/>
      <c r="AV2550" s="392"/>
    </row>
    <row r="2551" spans="1:48" ht="45" customHeight="1" x14ac:dyDescent="0.2">
      <c r="A2551" s="245">
        <v>45800</v>
      </c>
      <c r="B2551" s="191" t="s">
        <v>198</v>
      </c>
      <c r="C2551" s="136" t="s">
        <v>8021</v>
      </c>
      <c r="D2551" s="156" t="s">
        <v>8034</v>
      </c>
      <c r="E2551" s="175" t="s">
        <v>56</v>
      </c>
      <c r="F2551" s="153" t="s">
        <v>57</v>
      </c>
      <c r="G2551" s="131" t="s">
        <v>8033</v>
      </c>
      <c r="H2551" s="175" t="s">
        <v>65</v>
      </c>
      <c r="I2551" s="185" t="s">
        <v>8032</v>
      </c>
      <c r="J2551" s="173">
        <v>1</v>
      </c>
      <c r="K2551" s="326"/>
      <c r="L2551" s="339">
        <v>1</v>
      </c>
      <c r="M2551" s="183">
        <v>2137</v>
      </c>
      <c r="N2551" s="153">
        <v>2025</v>
      </c>
      <c r="O2551" s="216">
        <v>45743</v>
      </c>
      <c r="P2551" s="198" t="s">
        <v>8035</v>
      </c>
      <c r="Q2551" s="216">
        <v>45898</v>
      </c>
      <c r="R2551" s="153">
        <v>2020</v>
      </c>
      <c r="S2551" s="183" t="s">
        <v>288</v>
      </c>
      <c r="T2551" s="195"/>
      <c r="U2551" s="189"/>
      <c r="V2551" s="125"/>
      <c r="W2551" s="256"/>
      <c r="X2551" s="216"/>
      <c r="Y2551" s="216"/>
      <c r="Z2551" s="129"/>
      <c r="AA2551" s="214"/>
      <c r="AB2551" s="216"/>
      <c r="AC2551" s="173"/>
      <c r="AD2551" s="173"/>
      <c r="AI2551" s="173"/>
      <c r="AJ2551" s="247"/>
      <c r="AK2551" s="173"/>
      <c r="AL2551" s="131"/>
      <c r="AQ2551" s="131"/>
      <c r="AS2551" s="152"/>
      <c r="AV2551" s="392"/>
    </row>
    <row r="2552" spans="1:48" ht="45" customHeight="1" x14ac:dyDescent="0.2">
      <c r="A2552" s="245">
        <v>45807</v>
      </c>
      <c r="B2552" s="191" t="s">
        <v>198</v>
      </c>
      <c r="C2552" s="136" t="s">
        <v>8021</v>
      </c>
      <c r="D2552" s="156" t="s">
        <v>8036</v>
      </c>
      <c r="E2552" s="175" t="s">
        <v>688</v>
      </c>
      <c r="F2552" s="153" t="s">
        <v>3720</v>
      </c>
      <c r="G2552" s="131" t="s">
        <v>8038</v>
      </c>
      <c r="H2552" s="175" t="s">
        <v>292</v>
      </c>
      <c r="I2552" s="185" t="s">
        <v>8037</v>
      </c>
      <c r="J2552" s="173">
        <v>1</v>
      </c>
      <c r="K2552" s="326"/>
      <c r="L2552" s="339">
        <v>1</v>
      </c>
      <c r="M2552" s="183">
        <v>2138</v>
      </c>
      <c r="N2552" s="153">
        <v>2025</v>
      </c>
      <c r="O2552" s="216">
        <v>45195</v>
      </c>
      <c r="P2552" s="198" t="s">
        <v>8039</v>
      </c>
      <c r="Q2552" s="216">
        <v>45898</v>
      </c>
      <c r="R2552" s="153">
        <v>2020</v>
      </c>
      <c r="S2552" s="183" t="s">
        <v>288</v>
      </c>
      <c r="T2552" s="195"/>
      <c r="U2552" s="189"/>
      <c r="V2552" s="125"/>
      <c r="W2552" s="256"/>
      <c r="X2552" s="216"/>
      <c r="Y2552" s="216"/>
      <c r="Z2552" s="129"/>
      <c r="AA2552" s="214"/>
      <c r="AB2552" s="216"/>
      <c r="AC2552" s="173"/>
      <c r="AD2552" s="173"/>
      <c r="AI2552" s="173"/>
      <c r="AJ2552" s="247"/>
      <c r="AK2552" s="173"/>
      <c r="AL2552" s="131"/>
      <c r="AQ2552" s="131"/>
      <c r="AS2552" s="152"/>
      <c r="AV2552" s="392"/>
    </row>
    <row r="2553" spans="1:48" ht="45" customHeight="1" x14ac:dyDescent="0.2">
      <c r="A2553" s="245">
        <v>45812</v>
      </c>
      <c r="B2553" s="191" t="s">
        <v>198</v>
      </c>
      <c r="C2553" s="136" t="s">
        <v>8021</v>
      </c>
      <c r="D2553" s="166" t="s">
        <v>8042</v>
      </c>
      <c r="E2553" s="175" t="s">
        <v>91</v>
      </c>
      <c r="F2553" s="153" t="s">
        <v>92</v>
      </c>
      <c r="G2553" s="131" t="s">
        <v>786</v>
      </c>
      <c r="H2553" s="175" t="s">
        <v>65</v>
      </c>
      <c r="I2553" s="185" t="s">
        <v>8040</v>
      </c>
      <c r="J2553" s="173">
        <v>1</v>
      </c>
      <c r="K2553" s="326"/>
      <c r="L2553" s="339">
        <v>1</v>
      </c>
      <c r="M2553" s="183">
        <v>2139</v>
      </c>
      <c r="N2553" s="153">
        <v>2025</v>
      </c>
      <c r="O2553" s="216">
        <v>45756</v>
      </c>
      <c r="P2553" s="198" t="s">
        <v>8041</v>
      </c>
      <c r="Q2553" s="216">
        <v>45898</v>
      </c>
      <c r="R2553" s="153">
        <v>2020</v>
      </c>
      <c r="S2553" s="183" t="s">
        <v>288</v>
      </c>
      <c r="T2553" s="195"/>
      <c r="U2553" s="189"/>
      <c r="V2553" s="125"/>
      <c r="W2553" s="256"/>
      <c r="X2553" s="216"/>
      <c r="Y2553" s="216"/>
      <c r="Z2553" s="129"/>
      <c r="AA2553" s="214"/>
      <c r="AB2553" s="216"/>
      <c r="AC2553" s="173"/>
      <c r="AD2553" s="173"/>
      <c r="AI2553" s="173"/>
      <c r="AJ2553" s="247"/>
      <c r="AK2553" s="173"/>
      <c r="AL2553" s="131"/>
      <c r="AQ2553" s="131"/>
      <c r="AS2553" s="152"/>
      <c r="AV2553" s="392"/>
    </row>
    <row r="2554" spans="1:48" ht="45" customHeight="1" x14ac:dyDescent="0.2">
      <c r="A2554" s="245">
        <v>45887</v>
      </c>
      <c r="B2554" s="191" t="s">
        <v>198</v>
      </c>
      <c r="C2554" s="136" t="s">
        <v>8021</v>
      </c>
      <c r="D2554" s="156" t="s">
        <v>8045</v>
      </c>
      <c r="E2554" s="175" t="s">
        <v>56</v>
      </c>
      <c r="F2554" s="153" t="s">
        <v>559</v>
      </c>
      <c r="G2554" s="131" t="s">
        <v>560</v>
      </c>
      <c r="H2554" s="175" t="s">
        <v>65</v>
      </c>
      <c r="I2554" s="185" t="s">
        <v>8044</v>
      </c>
      <c r="J2554" s="173">
        <v>1</v>
      </c>
      <c r="K2554" s="326"/>
      <c r="L2554" s="339">
        <v>1</v>
      </c>
      <c r="M2554" s="183">
        <v>2140</v>
      </c>
      <c r="N2554" s="153">
        <v>2025</v>
      </c>
      <c r="O2554" s="216">
        <v>45879</v>
      </c>
      <c r="P2554" s="198" t="s">
        <v>8043</v>
      </c>
      <c r="Q2554" s="216">
        <v>45879</v>
      </c>
      <c r="R2554" s="153">
        <v>2020</v>
      </c>
      <c r="S2554" s="183" t="s">
        <v>288</v>
      </c>
      <c r="T2554" s="195"/>
      <c r="U2554" s="189"/>
      <c r="V2554" s="125"/>
      <c r="W2554" s="256"/>
      <c r="X2554" s="216"/>
      <c r="Y2554" s="216"/>
      <c r="Z2554" s="129"/>
      <c r="AA2554" s="214"/>
      <c r="AB2554" s="216"/>
      <c r="AC2554" s="173"/>
      <c r="AD2554" s="173"/>
      <c r="AI2554" s="173"/>
      <c r="AJ2554" s="247"/>
      <c r="AK2554" s="173"/>
      <c r="AL2554" s="131"/>
      <c r="AQ2554" s="131"/>
      <c r="AS2554" s="152"/>
      <c r="AV2554" s="392"/>
    </row>
    <row r="2555" spans="1:48" ht="45" customHeight="1" x14ac:dyDescent="0.2">
      <c r="A2555" s="245">
        <v>45961</v>
      </c>
      <c r="B2555" s="191" t="s">
        <v>198</v>
      </c>
      <c r="C2555" s="136" t="s">
        <v>8061</v>
      </c>
      <c r="D2555" s="156" t="s">
        <v>8073</v>
      </c>
      <c r="E2555" s="175" t="s">
        <v>91</v>
      </c>
      <c r="F2555" s="153" t="s">
        <v>187</v>
      </c>
      <c r="G2555" s="131" t="s">
        <v>2485</v>
      </c>
      <c r="H2555" s="175" t="s">
        <v>65</v>
      </c>
      <c r="I2555" s="185" t="s">
        <v>8072</v>
      </c>
      <c r="J2555" s="173">
        <v>1</v>
      </c>
      <c r="K2555" s="326"/>
      <c r="L2555" s="339">
        <v>1</v>
      </c>
      <c r="M2555" s="183">
        <v>2141</v>
      </c>
      <c r="N2555" s="153">
        <v>2025</v>
      </c>
      <c r="O2555" s="216">
        <v>45915</v>
      </c>
      <c r="P2555" s="198" t="s">
        <v>8074</v>
      </c>
      <c r="Q2555" s="216">
        <v>45966</v>
      </c>
      <c r="R2555" s="153">
        <v>2020</v>
      </c>
      <c r="S2555" s="183" t="s">
        <v>288</v>
      </c>
      <c r="T2555" s="195"/>
      <c r="U2555" s="189"/>
      <c r="V2555" s="125"/>
      <c r="W2555" s="256"/>
      <c r="X2555" s="216"/>
      <c r="Y2555" s="216"/>
      <c r="Z2555" s="129"/>
      <c r="AA2555" s="214"/>
      <c r="AB2555" s="216"/>
      <c r="AC2555" s="173"/>
      <c r="AD2555" s="173"/>
      <c r="AI2555" s="173"/>
      <c r="AJ2555" s="247"/>
      <c r="AK2555" s="173"/>
      <c r="AL2555" s="131"/>
      <c r="AQ2555" s="131"/>
      <c r="AS2555" s="152"/>
      <c r="AV2555" s="392"/>
    </row>
    <row r="2556" spans="1:48" ht="45" customHeight="1" x14ac:dyDescent="0.2">
      <c r="A2556" s="245">
        <v>45945</v>
      </c>
      <c r="B2556" s="191" t="s">
        <v>198</v>
      </c>
      <c r="C2556" s="136" t="s">
        <v>8061</v>
      </c>
      <c r="D2556" s="156" t="s">
        <v>8060</v>
      </c>
      <c r="E2556" s="175" t="s">
        <v>91</v>
      </c>
      <c r="F2556" s="153" t="s">
        <v>698</v>
      </c>
      <c r="G2556" s="131" t="s">
        <v>1337</v>
      </c>
      <c r="H2556" s="175" t="s">
        <v>76</v>
      </c>
      <c r="I2556" s="185" t="s">
        <v>8059</v>
      </c>
      <c r="J2556" s="173">
        <v>1</v>
      </c>
      <c r="K2556" s="326"/>
      <c r="L2556" s="339">
        <v>1</v>
      </c>
      <c r="M2556" s="183">
        <v>2142</v>
      </c>
      <c r="N2556" s="153">
        <v>2025</v>
      </c>
      <c r="O2556" s="216">
        <v>45856</v>
      </c>
      <c r="P2556" s="198" t="s">
        <v>8062</v>
      </c>
      <c r="Q2556" s="216">
        <v>45966</v>
      </c>
      <c r="R2556" s="153">
        <v>2020</v>
      </c>
      <c r="S2556" s="183" t="s">
        <v>288</v>
      </c>
      <c r="T2556" s="195"/>
      <c r="U2556" s="189"/>
      <c r="V2556" s="125"/>
      <c r="W2556" s="256"/>
      <c r="X2556" s="216"/>
      <c r="Y2556" s="216"/>
      <c r="Z2556" s="129"/>
      <c r="AA2556" s="214"/>
      <c r="AB2556" s="216"/>
      <c r="AC2556" s="173"/>
      <c r="AD2556" s="173"/>
      <c r="AI2556" s="173"/>
      <c r="AJ2556" s="247"/>
      <c r="AK2556" s="173"/>
      <c r="AL2556" s="131"/>
      <c r="AQ2556" s="131"/>
      <c r="AS2556" s="152"/>
      <c r="AV2556" s="392"/>
    </row>
    <row r="2557" spans="1:48" ht="45" customHeight="1" x14ac:dyDescent="0.2">
      <c r="A2557" s="245">
        <v>45999</v>
      </c>
      <c r="B2557" s="191" t="s">
        <v>198</v>
      </c>
      <c r="C2557" s="136" t="s">
        <v>8119</v>
      </c>
      <c r="D2557" s="156" t="s">
        <v>8118</v>
      </c>
      <c r="E2557" s="175" t="s">
        <v>71</v>
      </c>
      <c r="F2557" s="153" t="s">
        <v>180</v>
      </c>
      <c r="G2557" s="131" t="s">
        <v>181</v>
      </c>
      <c r="H2557" s="175" t="s">
        <v>65</v>
      </c>
      <c r="I2557" s="185" t="s">
        <v>8117</v>
      </c>
      <c r="J2557" s="173">
        <v>1</v>
      </c>
      <c r="K2557" s="326"/>
      <c r="L2557" s="339">
        <v>1</v>
      </c>
      <c r="M2557" s="183">
        <v>2143</v>
      </c>
      <c r="N2557" s="153">
        <v>2025</v>
      </c>
      <c r="O2557" s="216">
        <v>45868</v>
      </c>
      <c r="P2557" s="198" t="s">
        <v>8120</v>
      </c>
      <c r="Q2557" s="216">
        <v>45996</v>
      </c>
      <c r="R2557" s="153">
        <v>2020</v>
      </c>
      <c r="S2557" s="183" t="s">
        <v>288</v>
      </c>
      <c r="T2557" s="195"/>
      <c r="U2557" s="189"/>
      <c r="V2557" s="125"/>
      <c r="W2557" s="256"/>
      <c r="X2557" s="216"/>
      <c r="Y2557" s="216"/>
      <c r="Z2557" s="129"/>
      <c r="AA2557" s="214"/>
      <c r="AB2557" s="216"/>
      <c r="AC2557" s="173"/>
      <c r="AD2557" s="173"/>
      <c r="AI2557" s="173"/>
      <c r="AJ2557" s="247"/>
      <c r="AK2557" s="173"/>
      <c r="AL2557" s="131"/>
      <c r="AQ2557" s="131"/>
      <c r="AS2557" s="152"/>
      <c r="AV2557" s="392"/>
    </row>
    <row r="2558" spans="1:48" ht="45" customHeight="1" x14ac:dyDescent="0.2">
      <c r="A2558" s="245">
        <v>46029</v>
      </c>
      <c r="B2558" s="191" t="s">
        <v>198</v>
      </c>
      <c r="C2558" s="136" t="s">
        <v>8140</v>
      </c>
      <c r="D2558" s="447" t="s">
        <v>8130</v>
      </c>
      <c r="E2558" s="175" t="s">
        <v>91</v>
      </c>
      <c r="F2558" s="153" t="s">
        <v>92</v>
      </c>
      <c r="G2558" s="134" t="s">
        <v>93</v>
      </c>
      <c r="H2558" s="175" t="s">
        <v>65</v>
      </c>
      <c r="I2558" s="183" t="s">
        <v>8129</v>
      </c>
      <c r="J2558" s="173">
        <v>1</v>
      </c>
      <c r="L2558" s="339">
        <v>1</v>
      </c>
      <c r="M2558" s="201">
        <v>2144</v>
      </c>
      <c r="N2558" s="153">
        <v>2025</v>
      </c>
      <c r="O2558" s="216">
        <v>45601</v>
      </c>
      <c r="P2558" s="198" t="s">
        <v>8144</v>
      </c>
      <c r="Q2558" s="216">
        <v>46008</v>
      </c>
      <c r="R2558" s="153">
        <v>2020</v>
      </c>
      <c r="S2558" s="183" t="s">
        <v>288</v>
      </c>
      <c r="T2558" s="195"/>
      <c r="U2558" s="189"/>
      <c r="V2558" s="125"/>
      <c r="W2558" s="256"/>
      <c r="X2558" s="216"/>
      <c r="Y2558" s="216"/>
      <c r="Z2558" s="129"/>
      <c r="AA2558" s="214"/>
      <c r="AB2558" s="216"/>
      <c r="AC2558" s="173"/>
      <c r="AD2558" s="173"/>
      <c r="AI2558" s="173"/>
      <c r="AJ2558" s="247"/>
      <c r="AK2558" s="173"/>
      <c r="AL2558" s="131"/>
      <c r="AQ2558" s="131"/>
      <c r="AS2558" s="152"/>
      <c r="AV2558" s="392"/>
    </row>
    <row r="2559" spans="1:48" ht="45" customHeight="1" x14ac:dyDescent="0.2">
      <c r="A2559" s="245">
        <v>46029</v>
      </c>
      <c r="B2559" s="191" t="s">
        <v>198</v>
      </c>
      <c r="C2559" s="136" t="s">
        <v>8140</v>
      </c>
      <c r="D2559" s="134" t="s">
        <v>8128</v>
      </c>
      <c r="E2559" s="175" t="s">
        <v>91</v>
      </c>
      <c r="F2559" s="153" t="s">
        <v>916</v>
      </c>
      <c r="G2559" s="134" t="s">
        <v>8143</v>
      </c>
      <c r="H2559" s="175" t="s">
        <v>65</v>
      </c>
      <c r="I2559" s="183" t="s">
        <v>8127</v>
      </c>
      <c r="J2559" s="173">
        <v>1</v>
      </c>
      <c r="L2559" s="339">
        <v>1</v>
      </c>
      <c r="M2559" s="201">
        <v>2145</v>
      </c>
      <c r="N2559" s="153">
        <v>2025</v>
      </c>
      <c r="O2559" s="216">
        <v>45839</v>
      </c>
      <c r="P2559" s="198" t="s">
        <v>8145</v>
      </c>
      <c r="Q2559" s="216">
        <v>46008</v>
      </c>
      <c r="R2559" s="153">
        <v>2020</v>
      </c>
      <c r="S2559" s="183" t="s">
        <v>288</v>
      </c>
      <c r="T2559" s="195"/>
      <c r="U2559" s="189"/>
      <c r="V2559" s="125"/>
      <c r="W2559" s="256"/>
      <c r="X2559" s="216"/>
      <c r="Y2559" s="216"/>
      <c r="Z2559" s="129"/>
      <c r="AA2559" s="214"/>
      <c r="AB2559" s="216"/>
      <c r="AC2559" s="173"/>
      <c r="AD2559" s="173"/>
      <c r="AI2559" s="173"/>
      <c r="AJ2559" s="247"/>
      <c r="AK2559" s="173"/>
      <c r="AL2559" s="131"/>
      <c r="AQ2559" s="131"/>
      <c r="AS2559" s="152"/>
      <c r="AV2559" s="392"/>
    </row>
    <row r="2560" spans="1:48" ht="45" customHeight="1" x14ac:dyDescent="0.2">
      <c r="A2560" s="245">
        <v>46029</v>
      </c>
      <c r="B2560" s="191" t="s">
        <v>198</v>
      </c>
      <c r="C2560" s="136" t="s">
        <v>8140</v>
      </c>
      <c r="D2560" s="134" t="s">
        <v>8136</v>
      </c>
      <c r="E2560" s="175" t="s">
        <v>91</v>
      </c>
      <c r="F2560" s="153" t="s">
        <v>92</v>
      </c>
      <c r="G2560" s="134" t="s">
        <v>1751</v>
      </c>
      <c r="H2560" s="175" t="s">
        <v>76</v>
      </c>
      <c r="I2560" s="183" t="s">
        <v>8135</v>
      </c>
      <c r="J2560" s="173">
        <v>1</v>
      </c>
      <c r="L2560" s="339">
        <v>1</v>
      </c>
      <c r="M2560" s="201">
        <v>2146</v>
      </c>
      <c r="N2560" s="153">
        <v>2025</v>
      </c>
      <c r="O2560" s="216">
        <v>45786</v>
      </c>
      <c r="P2560" s="198" t="s">
        <v>8146</v>
      </c>
      <c r="Q2560" s="216">
        <v>46008</v>
      </c>
      <c r="R2560" s="153">
        <v>2020</v>
      </c>
      <c r="S2560" s="183" t="s">
        <v>288</v>
      </c>
      <c r="T2560" s="195"/>
      <c r="U2560" s="189"/>
      <c r="V2560" s="125"/>
      <c r="W2560" s="256"/>
      <c r="X2560" s="216"/>
      <c r="Y2560" s="216"/>
      <c r="Z2560" s="129"/>
      <c r="AA2560" s="214"/>
      <c r="AB2560" s="216"/>
      <c r="AC2560" s="173"/>
      <c r="AD2560" s="173"/>
      <c r="AI2560" s="173"/>
      <c r="AJ2560" s="247"/>
      <c r="AK2560" s="173"/>
      <c r="AL2560" s="131"/>
      <c r="AQ2560" s="131"/>
      <c r="AS2560" s="152"/>
      <c r="AV2560" s="392"/>
    </row>
    <row r="2561" spans="1:49" ht="45" customHeight="1" x14ac:dyDescent="0.2">
      <c r="A2561" s="245">
        <v>46029</v>
      </c>
      <c r="B2561" s="191" t="s">
        <v>198</v>
      </c>
      <c r="C2561" s="136" t="s">
        <v>8140</v>
      </c>
      <c r="D2561" s="134" t="s">
        <v>8134</v>
      </c>
      <c r="E2561" s="175" t="s">
        <v>71</v>
      </c>
      <c r="F2561" s="153" t="s">
        <v>180</v>
      </c>
      <c r="G2561" s="134" t="s">
        <v>181</v>
      </c>
      <c r="H2561" s="175" t="s">
        <v>3615</v>
      </c>
      <c r="I2561" s="183" t="s">
        <v>8133</v>
      </c>
      <c r="J2561" s="173">
        <v>1</v>
      </c>
      <c r="L2561" s="339">
        <v>1</v>
      </c>
      <c r="M2561" s="201">
        <v>2147</v>
      </c>
      <c r="N2561" s="153">
        <v>2025</v>
      </c>
      <c r="O2561" s="216">
        <v>45898</v>
      </c>
      <c r="P2561" s="198" t="s">
        <v>8147</v>
      </c>
      <c r="Q2561" s="216">
        <v>46008</v>
      </c>
      <c r="R2561" s="153">
        <v>2020</v>
      </c>
      <c r="S2561" s="183" t="s">
        <v>288</v>
      </c>
      <c r="T2561" s="195"/>
      <c r="U2561" s="189"/>
      <c r="V2561" s="125"/>
      <c r="W2561" s="256"/>
      <c r="X2561" s="216"/>
      <c r="Y2561" s="216"/>
      <c r="Z2561" s="129"/>
      <c r="AA2561" s="214"/>
      <c r="AB2561" s="216"/>
      <c r="AC2561" s="173"/>
      <c r="AD2561" s="173"/>
      <c r="AI2561" s="173"/>
      <c r="AJ2561" s="247"/>
      <c r="AK2561" s="173"/>
      <c r="AL2561" s="131"/>
      <c r="AQ2561" s="131"/>
      <c r="AS2561" s="152"/>
      <c r="AV2561" s="392"/>
    </row>
    <row r="2562" spans="1:49" ht="45" customHeight="1" x14ac:dyDescent="0.2">
      <c r="A2562" s="245">
        <v>46029</v>
      </c>
      <c r="B2562" s="191" t="s">
        <v>198</v>
      </c>
      <c r="C2562" s="136" t="s">
        <v>8140</v>
      </c>
      <c r="D2562" s="134" t="s">
        <v>8132</v>
      </c>
      <c r="E2562" s="175" t="s">
        <v>56</v>
      </c>
      <c r="F2562" s="153" t="s">
        <v>559</v>
      </c>
      <c r="G2562" s="134" t="s">
        <v>8148</v>
      </c>
      <c r="H2562" s="175" t="s">
        <v>65</v>
      </c>
      <c r="I2562" s="183" t="s">
        <v>8131</v>
      </c>
      <c r="J2562" s="173">
        <v>1</v>
      </c>
      <c r="L2562" s="339">
        <v>1</v>
      </c>
      <c r="M2562" s="201">
        <v>2148</v>
      </c>
      <c r="N2562" s="153">
        <v>2025</v>
      </c>
      <c r="O2562" s="216">
        <v>45345</v>
      </c>
      <c r="P2562" s="198" t="s">
        <v>8149</v>
      </c>
      <c r="Q2562" s="216">
        <v>46008</v>
      </c>
      <c r="R2562" s="153">
        <v>2020</v>
      </c>
      <c r="S2562" s="183" t="s">
        <v>288</v>
      </c>
      <c r="T2562" s="195"/>
      <c r="U2562" s="189"/>
      <c r="V2562" s="125"/>
      <c r="W2562" s="256"/>
      <c r="X2562" s="216"/>
      <c r="Y2562" s="216"/>
      <c r="Z2562" s="129"/>
      <c r="AA2562" s="214"/>
      <c r="AB2562" s="216"/>
      <c r="AC2562" s="173"/>
      <c r="AD2562" s="173"/>
      <c r="AI2562" s="173"/>
      <c r="AJ2562" s="247"/>
      <c r="AK2562" s="173"/>
      <c r="AL2562" s="131"/>
      <c r="AQ2562" s="131"/>
      <c r="AS2562" s="152"/>
      <c r="AV2562" s="392"/>
    </row>
    <row r="2563" spans="1:49" ht="45" customHeight="1" x14ac:dyDescent="0.2">
      <c r="A2563" s="245">
        <v>46030</v>
      </c>
      <c r="B2563" s="191" t="s">
        <v>198</v>
      </c>
      <c r="C2563" s="136" t="s">
        <v>8142</v>
      </c>
      <c r="D2563" s="134" t="s">
        <v>8126</v>
      </c>
      <c r="E2563" s="175" t="s">
        <v>91</v>
      </c>
      <c r="F2563" s="153" t="s">
        <v>92</v>
      </c>
      <c r="G2563" s="134" t="s">
        <v>93</v>
      </c>
      <c r="H2563" s="175" t="s">
        <v>96</v>
      </c>
      <c r="I2563" s="183" t="s">
        <v>8125</v>
      </c>
      <c r="J2563" s="173">
        <v>1</v>
      </c>
      <c r="L2563" s="339">
        <v>1</v>
      </c>
      <c r="M2563" s="201">
        <v>2149</v>
      </c>
      <c r="N2563" s="153">
        <v>2025</v>
      </c>
      <c r="O2563" s="216">
        <v>45754</v>
      </c>
      <c r="P2563" s="198" t="s">
        <v>8141</v>
      </c>
      <c r="Q2563" s="216">
        <v>46008</v>
      </c>
      <c r="R2563" s="153">
        <v>2020</v>
      </c>
      <c r="S2563" s="183" t="s">
        <v>288</v>
      </c>
      <c r="T2563" s="195"/>
      <c r="U2563" s="189"/>
      <c r="V2563" s="125"/>
      <c r="W2563" s="256"/>
      <c r="X2563" s="216"/>
      <c r="Y2563" s="216"/>
      <c r="Z2563" s="129"/>
      <c r="AA2563" s="214"/>
      <c r="AB2563" s="216"/>
      <c r="AC2563" s="173"/>
      <c r="AD2563" s="173"/>
      <c r="AI2563" s="173"/>
      <c r="AJ2563" s="247"/>
      <c r="AK2563" s="173"/>
      <c r="AL2563" s="131"/>
      <c r="AQ2563" s="131"/>
      <c r="AS2563" s="152"/>
      <c r="AV2563" s="392"/>
    </row>
    <row r="2564" spans="1:49" ht="45" customHeight="1" x14ac:dyDescent="0.2">
      <c r="A2564" s="245"/>
      <c r="B2564" s="191"/>
      <c r="D2564" s="156"/>
      <c r="I2564" s="185"/>
      <c r="K2564" s="326"/>
      <c r="P2564" s="198"/>
      <c r="T2564" s="195"/>
      <c r="U2564" s="189"/>
      <c r="V2564" s="125"/>
      <c r="W2564" s="256"/>
      <c r="X2564" s="216"/>
      <c r="Y2564" s="216"/>
      <c r="Z2564" s="129"/>
      <c r="AA2564" s="214"/>
      <c r="AB2564" s="216"/>
      <c r="AC2564" s="173"/>
      <c r="AD2564" s="173"/>
      <c r="AI2564" s="173"/>
      <c r="AJ2564" s="247"/>
      <c r="AK2564" s="173"/>
      <c r="AL2564" s="131"/>
      <c r="AQ2564" s="131"/>
      <c r="AS2564" s="152"/>
      <c r="AV2564" s="392"/>
    </row>
    <row r="2565" spans="1:49" ht="45" customHeight="1" x14ac:dyDescent="0.2">
      <c r="A2565" s="245"/>
      <c r="B2565" s="191"/>
      <c r="D2565" s="156"/>
      <c r="I2565" s="185"/>
      <c r="K2565" s="326"/>
      <c r="P2565" s="198"/>
      <c r="T2565" s="195"/>
      <c r="U2565" s="189"/>
      <c r="V2565" s="125"/>
      <c r="W2565" s="256"/>
      <c r="X2565" s="216"/>
      <c r="Y2565" s="216"/>
      <c r="Z2565" s="129"/>
      <c r="AA2565" s="214"/>
      <c r="AB2565" s="216"/>
      <c r="AC2565" s="173"/>
      <c r="AD2565" s="173"/>
      <c r="AI2565" s="173"/>
      <c r="AJ2565" s="247"/>
      <c r="AK2565" s="173"/>
      <c r="AL2565" s="131"/>
      <c r="AQ2565" s="131"/>
      <c r="AS2565" s="152"/>
      <c r="AV2565" s="392"/>
    </row>
    <row r="2566" spans="1:49" ht="45" customHeight="1" x14ac:dyDescent="0.2">
      <c r="A2566" s="245"/>
      <c r="B2566" s="191"/>
      <c r="D2566" s="170"/>
      <c r="I2566" s="185"/>
      <c r="K2566" s="326"/>
      <c r="P2566" s="198"/>
      <c r="T2566" s="195"/>
      <c r="U2566" s="189"/>
      <c r="V2566" s="125"/>
      <c r="W2566" s="256"/>
      <c r="X2566" s="216"/>
      <c r="Y2566" s="216"/>
      <c r="Z2566" s="129"/>
      <c r="AA2566" s="214"/>
      <c r="AB2566" s="216"/>
      <c r="AC2566" s="173"/>
      <c r="AD2566" s="173"/>
      <c r="AI2566" s="173"/>
      <c r="AJ2566" s="247"/>
      <c r="AK2566" s="173"/>
      <c r="AL2566" s="131"/>
      <c r="AQ2566" s="131"/>
      <c r="AS2566" s="152"/>
      <c r="AV2566" s="392"/>
    </row>
    <row r="2567" spans="1:49" ht="45" customHeight="1" x14ac:dyDescent="0.2">
      <c r="A2567" s="313" t="s">
        <v>7460</v>
      </c>
      <c r="B2567" s="199"/>
      <c r="C2567" s="178"/>
      <c r="D2567" s="314"/>
      <c r="E2567" s="313"/>
      <c r="F2567" s="199"/>
      <c r="G2567" s="314"/>
      <c r="H2567" s="313"/>
      <c r="I2567" s="199"/>
      <c r="J2567" s="199"/>
      <c r="K2567" s="314"/>
      <c r="L2567" s="313"/>
      <c r="M2567" s="199"/>
      <c r="N2567" s="199"/>
      <c r="O2567" s="416"/>
      <c r="P2567" s="199"/>
      <c r="Q2567" s="416"/>
      <c r="R2567" s="199"/>
      <c r="S2567" s="199"/>
      <c r="T2567" s="199"/>
      <c r="U2567" s="294"/>
      <c r="V2567" s="348"/>
      <c r="W2567" s="313"/>
      <c r="X2567" s="199"/>
      <c r="Y2567" s="199"/>
      <c r="Z2567" s="314"/>
      <c r="AA2567" s="313"/>
      <c r="AB2567" s="199"/>
      <c r="AC2567" s="199"/>
      <c r="AD2567" s="199"/>
      <c r="AE2567" s="295"/>
      <c r="AF2567" s="295"/>
      <c r="AG2567" s="199"/>
      <c r="AH2567" s="199"/>
      <c r="AI2567" s="199"/>
      <c r="AJ2567" s="294"/>
      <c r="AK2567" s="199"/>
      <c r="AL2567" s="314"/>
      <c r="AM2567" s="313"/>
      <c r="AN2567" s="199"/>
      <c r="AO2567" s="199"/>
      <c r="AP2567" s="199"/>
      <c r="AQ2567" s="314"/>
      <c r="AR2567" s="313"/>
      <c r="AS2567" s="199"/>
      <c r="AT2567" s="199"/>
      <c r="AU2567" s="314"/>
      <c r="AV2567" s="400"/>
    </row>
    <row r="2568" spans="1:49" s="300" customFormat="1" ht="45" customHeight="1" x14ac:dyDescent="0.2">
      <c r="A2568" s="448" t="s">
        <v>7461</v>
      </c>
      <c r="B2568" s="449"/>
      <c r="C2568" s="449"/>
      <c r="D2568" s="134"/>
      <c r="E2568" s="323" t="s">
        <v>12</v>
      </c>
      <c r="F2568" s="297" t="s">
        <v>13</v>
      </c>
      <c r="G2568" s="134"/>
      <c r="H2568" s="323" t="s">
        <v>33</v>
      </c>
      <c r="I2568" s="126"/>
      <c r="J2568" s="296" t="s">
        <v>7462</v>
      </c>
      <c r="K2568" s="338" t="s">
        <v>7463</v>
      </c>
      <c r="L2568" s="315" t="s">
        <v>7464</v>
      </c>
      <c r="M2568" s="126"/>
      <c r="N2568" s="172"/>
      <c r="O2568" s="417"/>
      <c r="P2568" s="200"/>
      <c r="Q2568" s="417"/>
      <c r="R2568" s="172"/>
      <c r="S2568" s="296" t="s">
        <v>26</v>
      </c>
      <c r="T2568" s="296" t="s">
        <v>7465</v>
      </c>
      <c r="U2568" s="298"/>
      <c r="V2568" s="349"/>
      <c r="W2568" s="174"/>
      <c r="X2568" s="297" t="s">
        <v>31</v>
      </c>
      <c r="Y2568" s="296" t="s">
        <v>32</v>
      </c>
      <c r="Z2568" s="338" t="s">
        <v>33</v>
      </c>
      <c r="AA2568" s="174"/>
      <c r="AB2568" s="172"/>
      <c r="AC2568" s="172"/>
      <c r="AD2568" s="172"/>
      <c r="AE2568" s="173"/>
      <c r="AF2568" s="173"/>
      <c r="AG2568" s="449" t="s">
        <v>7466</v>
      </c>
      <c r="AH2568" s="449"/>
      <c r="AI2568" s="449"/>
      <c r="AJ2568" s="299"/>
      <c r="AK2568" s="296"/>
      <c r="AL2568" s="380"/>
      <c r="AM2568" s="448" t="s">
        <v>46</v>
      </c>
      <c r="AN2568" s="449"/>
      <c r="AO2568" s="449" t="s">
        <v>48</v>
      </c>
      <c r="AP2568" s="449"/>
      <c r="AQ2568" s="338" t="s">
        <v>50</v>
      </c>
      <c r="AR2568" s="315" t="s">
        <v>51</v>
      </c>
      <c r="AS2568" s="296" t="s">
        <v>52</v>
      </c>
      <c r="AT2568" s="127"/>
      <c r="AU2568" s="380"/>
      <c r="AV2568" s="401"/>
      <c r="AW2568" s="127"/>
    </row>
    <row r="2569" spans="1:49" s="300" customFormat="1" ht="45" customHeight="1" x14ac:dyDescent="0.2">
      <c r="A2569" s="175">
        <f t="shared" ref="A2569:A2578" ca="1" si="45">COUNTIFS($B$3:$B$2566,B2569,$L$3:$L$2566,1)</f>
        <v>1685</v>
      </c>
      <c r="B2569" s="188" t="s">
        <v>55</v>
      </c>
      <c r="C2569" s="136" t="s">
        <v>7467</v>
      </c>
      <c r="D2569" s="134"/>
      <c r="E2569" s="175" t="s">
        <v>1055</v>
      </c>
      <c r="F2569" s="153" t="s">
        <v>7468</v>
      </c>
      <c r="G2569" s="134"/>
      <c r="H2569" s="175" t="s">
        <v>1335</v>
      </c>
      <c r="I2569" s="126"/>
      <c r="J2569" s="173">
        <f>SUBTOTAL(9,J3:J2566)</f>
        <v>2583</v>
      </c>
      <c r="K2569" s="327" t="s">
        <v>61</v>
      </c>
      <c r="L2569" s="339">
        <f ca="1">SUBTOTAL(9,L3:L2566)</f>
        <v>8</v>
      </c>
      <c r="M2569" s="126"/>
      <c r="N2569" s="172"/>
      <c r="O2569" s="417"/>
      <c r="P2569" s="200"/>
      <c r="Q2569" s="417"/>
      <c r="R2569" s="172"/>
      <c r="S2569" s="126" t="s">
        <v>288</v>
      </c>
      <c r="T2569" s="126" t="s">
        <v>982</v>
      </c>
      <c r="U2569" s="189"/>
      <c r="V2569" s="125"/>
      <c r="W2569" s="174"/>
      <c r="X2569" s="173" t="s">
        <v>64</v>
      </c>
      <c r="Y2569" s="173" t="s">
        <v>292</v>
      </c>
      <c r="Z2569" s="324" t="s">
        <v>2173</v>
      </c>
      <c r="AA2569" s="174"/>
      <c r="AB2569" s="172"/>
      <c r="AC2569" s="172"/>
      <c r="AD2569" s="172"/>
      <c r="AE2569" s="173"/>
      <c r="AF2569" s="173"/>
      <c r="AG2569" s="173"/>
      <c r="AH2569" s="192" t="s">
        <v>2047</v>
      </c>
      <c r="AI2569" s="192" t="s">
        <v>61</v>
      </c>
      <c r="AJ2569" s="301"/>
      <c r="AK2569" s="192"/>
      <c r="AL2569" s="380"/>
      <c r="AM2569" s="175" t="s">
        <v>61</v>
      </c>
      <c r="AN2569" s="152" t="s">
        <v>7469</v>
      </c>
      <c r="AO2569" s="153" t="s">
        <v>61</v>
      </c>
      <c r="AP2569" s="152" t="s">
        <v>7469</v>
      </c>
      <c r="AQ2569" s="392" t="s">
        <v>81</v>
      </c>
      <c r="AR2569" s="175" t="s">
        <v>81</v>
      </c>
      <c r="AS2569" s="153" t="s">
        <v>81</v>
      </c>
      <c r="AT2569" s="127"/>
      <c r="AU2569" s="380"/>
      <c r="AV2569" s="437"/>
      <c r="AW2569" s="127"/>
    </row>
    <row r="2570" spans="1:49" s="300" customFormat="1" ht="45" customHeight="1" x14ac:dyDescent="0.2">
      <c r="A2570" s="175">
        <f t="shared" si="45"/>
        <v>387</v>
      </c>
      <c r="B2570" s="188" t="s">
        <v>198</v>
      </c>
      <c r="C2570" s="136" t="s">
        <v>7470</v>
      </c>
      <c r="D2570" s="134"/>
      <c r="E2570" s="175" t="s">
        <v>688</v>
      </c>
      <c r="F2570" s="153" t="s">
        <v>3607</v>
      </c>
      <c r="G2570" s="134"/>
      <c r="H2570" s="175" t="s">
        <v>4193</v>
      </c>
      <c r="I2570" s="126"/>
      <c r="J2570" s="173">
        <v>1</v>
      </c>
      <c r="K2570" s="327" t="s">
        <v>1717</v>
      </c>
      <c r="L2570" s="339">
        <v>1</v>
      </c>
      <c r="M2570" s="126"/>
      <c r="N2570" s="172"/>
      <c r="O2570" s="417"/>
      <c r="P2570" s="200"/>
      <c r="Q2570" s="417"/>
      <c r="R2570" s="172"/>
      <c r="S2570" s="126" t="s">
        <v>1718</v>
      </c>
      <c r="T2570" s="126" t="s">
        <v>1116</v>
      </c>
      <c r="U2570" s="189"/>
      <c r="V2570" s="422"/>
      <c r="W2570" s="174"/>
      <c r="X2570" s="173" t="s">
        <v>499</v>
      </c>
      <c r="Y2570" s="173" t="s">
        <v>76</v>
      </c>
      <c r="Z2570" s="324" t="s">
        <v>66</v>
      </c>
      <c r="AA2570" s="174"/>
      <c r="AB2570" s="172"/>
      <c r="AC2570" s="172"/>
      <c r="AD2570" s="172"/>
      <c r="AE2570" s="173"/>
      <c r="AF2570" s="173"/>
      <c r="AG2570" s="192">
        <v>1930</v>
      </c>
      <c r="AH2570" s="248">
        <f t="shared" ref="AH2570:AH2579" si="46">COUNTIFS($AH$3:$AH$2566,AG2570,$K$3:$K$2566,$AH$2569)</f>
        <v>0</v>
      </c>
      <c r="AI2570" s="248">
        <f t="shared" ref="AI2570:AI2579" si="47">COUNTIFS($AH$3:$AH$2566,AG2570,$K$3:$K$2566,$AI$2569)</f>
        <v>279</v>
      </c>
      <c r="AJ2570" s="302"/>
      <c r="AK2570" s="248"/>
      <c r="AL2570" s="380"/>
      <c r="AM2570" s="175" t="s">
        <v>108</v>
      </c>
      <c r="AN2570" s="152" t="s">
        <v>7471</v>
      </c>
      <c r="AO2570" s="153" t="s">
        <v>108</v>
      </c>
      <c r="AP2570" s="152" t="s">
        <v>7471</v>
      </c>
      <c r="AQ2570" s="131" t="s">
        <v>112</v>
      </c>
      <c r="AR2570" s="175" t="s">
        <v>112</v>
      </c>
      <c r="AS2570" s="153" t="s">
        <v>112</v>
      </c>
      <c r="AT2570" s="127"/>
      <c r="AU2570" s="380"/>
      <c r="AV2570" s="401"/>
      <c r="AW2570" s="127"/>
    </row>
    <row r="2571" spans="1:49" s="300" customFormat="1" ht="45" customHeight="1" x14ac:dyDescent="0.2">
      <c r="A2571" s="175">
        <f t="shared" si="45"/>
        <v>49</v>
      </c>
      <c r="B2571" s="188" t="s">
        <v>978</v>
      </c>
      <c r="C2571" s="136" t="s">
        <v>7472</v>
      </c>
      <c r="D2571" s="134"/>
      <c r="E2571" s="175" t="s">
        <v>71</v>
      </c>
      <c r="F2571" s="153" t="s">
        <v>1209</v>
      </c>
      <c r="G2571" s="134"/>
      <c r="H2571" s="175" t="s">
        <v>379</v>
      </c>
      <c r="I2571" s="126"/>
      <c r="J2571" s="173"/>
      <c r="K2571" s="327" t="s">
        <v>2047</v>
      </c>
      <c r="L2571" s="339"/>
      <c r="M2571" s="126"/>
      <c r="N2571" s="172"/>
      <c r="O2571" s="417"/>
      <c r="P2571" s="200"/>
      <c r="Q2571" s="417"/>
      <c r="R2571" s="172"/>
      <c r="S2571" s="126" t="s">
        <v>2048</v>
      </c>
      <c r="T2571" s="126" t="s">
        <v>3157</v>
      </c>
      <c r="U2571" s="189"/>
      <c r="V2571" s="422"/>
      <c r="W2571" s="174"/>
      <c r="X2571" s="173" t="s">
        <v>4195</v>
      </c>
      <c r="Y2571" s="173" t="s">
        <v>65</v>
      </c>
      <c r="Z2571" s="324" t="s">
        <v>1671</v>
      </c>
      <c r="AA2571" s="174"/>
      <c r="AB2571" s="172"/>
      <c r="AC2571" s="172"/>
      <c r="AD2571" s="172"/>
      <c r="AE2571" s="173"/>
      <c r="AF2571" s="173"/>
      <c r="AG2571" s="192">
        <v>1940</v>
      </c>
      <c r="AH2571" s="248">
        <f t="shared" si="46"/>
        <v>0</v>
      </c>
      <c r="AI2571" s="248">
        <f t="shared" si="47"/>
        <v>188</v>
      </c>
      <c r="AJ2571" s="302"/>
      <c r="AK2571" s="248"/>
      <c r="AL2571" s="380"/>
      <c r="AM2571" s="175" t="s">
        <v>56</v>
      </c>
      <c r="AN2571" s="152" t="s">
        <v>7473</v>
      </c>
      <c r="AO2571" s="153" t="s">
        <v>56</v>
      </c>
      <c r="AP2571" s="152" t="s">
        <v>7473</v>
      </c>
      <c r="AQ2571" s="131"/>
      <c r="AR2571" s="251" t="s">
        <v>7474</v>
      </c>
      <c r="AS2571" s="252"/>
      <c r="AT2571" s="303"/>
      <c r="AU2571" s="383"/>
      <c r="AV2571" s="402"/>
      <c r="AW2571" s="127"/>
    </row>
    <row r="2572" spans="1:49" s="300" customFormat="1" ht="45" customHeight="1" x14ac:dyDescent="0.2">
      <c r="A2572" s="175">
        <f t="shared" si="45"/>
        <v>8</v>
      </c>
      <c r="B2572" s="188" t="s">
        <v>2051</v>
      </c>
      <c r="C2572" s="136" t="s">
        <v>7475</v>
      </c>
      <c r="D2572" s="134"/>
      <c r="E2572" s="175" t="s">
        <v>56</v>
      </c>
      <c r="F2572" s="153" t="s">
        <v>2430</v>
      </c>
      <c r="G2572" s="134"/>
      <c r="H2572" s="175" t="s">
        <v>96</v>
      </c>
      <c r="I2572" s="126"/>
      <c r="J2572" s="173"/>
      <c r="K2572" s="327" t="s">
        <v>135</v>
      </c>
      <c r="L2572" s="339"/>
      <c r="M2572" s="126"/>
      <c r="N2572" s="172"/>
      <c r="O2572" s="216"/>
      <c r="P2572" s="194"/>
      <c r="Q2572" s="216"/>
      <c r="R2572" s="172"/>
      <c r="S2572" s="126" t="s">
        <v>3236</v>
      </c>
      <c r="T2572" s="126"/>
      <c r="U2572" s="189"/>
      <c r="V2572" s="422"/>
      <c r="W2572" s="174"/>
      <c r="X2572" s="173" t="s">
        <v>99</v>
      </c>
      <c r="Y2572" s="173" t="s">
        <v>518</v>
      </c>
      <c r="Z2572" s="324" t="s">
        <v>4344</v>
      </c>
      <c r="AA2572" s="174"/>
      <c r="AB2572" s="172"/>
      <c r="AC2572" s="172"/>
      <c r="AD2572" s="172"/>
      <c r="AE2572" s="173"/>
      <c r="AF2572" s="173"/>
      <c r="AG2572" s="192">
        <v>1950</v>
      </c>
      <c r="AH2572" s="248">
        <f t="shared" si="46"/>
        <v>0</v>
      </c>
      <c r="AI2572" s="248">
        <f t="shared" si="47"/>
        <v>166</v>
      </c>
      <c r="AJ2572" s="302"/>
      <c r="AK2572" s="248"/>
      <c r="AL2572" s="380"/>
      <c r="AM2572" s="175" t="s">
        <v>67</v>
      </c>
      <c r="AN2572" s="152" t="s">
        <v>7476</v>
      </c>
      <c r="AO2572" s="153" t="s">
        <v>67</v>
      </c>
      <c r="AP2572" s="152" t="s">
        <v>7476</v>
      </c>
      <c r="AQ2572" s="380"/>
      <c r="AR2572" s="384"/>
      <c r="AS2572" s="127"/>
      <c r="AT2572" s="127"/>
      <c r="AU2572" s="380"/>
      <c r="AV2572" s="401"/>
      <c r="AW2572" s="127"/>
    </row>
    <row r="2573" spans="1:49" s="300" customFormat="1" ht="45" customHeight="1" x14ac:dyDescent="0.2">
      <c r="A2573" s="175">
        <f t="shared" si="45"/>
        <v>6</v>
      </c>
      <c r="B2573" s="188" t="s">
        <v>1714</v>
      </c>
      <c r="C2573" s="136" t="s">
        <v>7477</v>
      </c>
      <c r="D2573" s="134"/>
      <c r="E2573" s="175" t="s">
        <v>91</v>
      </c>
      <c r="F2573" s="153" t="s">
        <v>1566</v>
      </c>
      <c r="G2573" s="134"/>
      <c r="H2573" s="175" t="s">
        <v>76</v>
      </c>
      <c r="I2573" s="126"/>
      <c r="J2573" s="173"/>
      <c r="K2573" s="133"/>
      <c r="L2573" s="339"/>
      <c r="M2573" s="126"/>
      <c r="N2573" s="172"/>
      <c r="O2573" s="216"/>
      <c r="P2573" s="194"/>
      <c r="Q2573" s="216"/>
      <c r="R2573" s="172"/>
      <c r="S2573" s="126" t="s">
        <v>62</v>
      </c>
      <c r="T2573" s="126"/>
      <c r="U2573" s="189"/>
      <c r="V2573" s="422"/>
      <c r="W2573" s="174"/>
      <c r="X2573" s="173" t="s">
        <v>220</v>
      </c>
      <c r="Y2573" s="153" t="s">
        <v>490</v>
      </c>
      <c r="Z2573" s="324" t="s">
        <v>244</v>
      </c>
      <c r="AA2573" s="174"/>
      <c r="AB2573" s="172"/>
      <c r="AC2573" s="172"/>
      <c r="AD2573" s="172"/>
      <c r="AE2573" s="173"/>
      <c r="AF2573" s="173"/>
      <c r="AG2573" s="192">
        <v>1960</v>
      </c>
      <c r="AH2573" s="248">
        <f t="shared" si="46"/>
        <v>0</v>
      </c>
      <c r="AI2573" s="248">
        <f t="shared" si="47"/>
        <v>152</v>
      </c>
      <c r="AJ2573" s="302"/>
      <c r="AK2573" s="248"/>
      <c r="AL2573" s="380"/>
      <c r="AM2573" s="175" t="s">
        <v>144</v>
      </c>
      <c r="AN2573" s="152" t="s">
        <v>7478</v>
      </c>
      <c r="AO2573" s="153" t="s">
        <v>144</v>
      </c>
      <c r="AP2573" s="152" t="s">
        <v>7478</v>
      </c>
      <c r="AQ2573" s="380"/>
      <c r="AR2573" s="384"/>
      <c r="AS2573" s="127"/>
      <c r="AT2573" s="127"/>
      <c r="AU2573" s="380"/>
      <c r="AV2573" s="401"/>
      <c r="AW2573" s="127"/>
    </row>
    <row r="2574" spans="1:49" s="300" customFormat="1" ht="45" customHeight="1" x14ac:dyDescent="0.2">
      <c r="A2574" s="175">
        <f t="shared" si="45"/>
        <v>0</v>
      </c>
      <c r="B2574" s="184" t="s">
        <v>7479</v>
      </c>
      <c r="C2574" s="140" t="s">
        <v>7480</v>
      </c>
      <c r="D2574" s="134"/>
      <c r="E2574" s="174"/>
      <c r="F2574" s="153" t="s">
        <v>180</v>
      </c>
      <c r="G2574" s="134"/>
      <c r="H2574" s="175" t="s">
        <v>263</v>
      </c>
      <c r="I2574" s="126"/>
      <c r="J2574" s="173"/>
      <c r="K2574" s="133"/>
      <c r="L2574" s="339"/>
      <c r="M2574" s="126"/>
      <c r="N2574" s="172"/>
      <c r="O2574" s="216"/>
      <c r="P2574" s="194"/>
      <c r="Q2574" s="216"/>
      <c r="R2574" s="172"/>
      <c r="S2574" s="126" t="s">
        <v>203</v>
      </c>
      <c r="T2574" s="126"/>
      <c r="U2574" s="189"/>
      <c r="V2574" s="125"/>
      <c r="W2574" s="174"/>
      <c r="X2574" s="173"/>
      <c r="Y2574" s="173" t="s">
        <v>189</v>
      </c>
      <c r="Z2574" s="324" t="s">
        <v>4698</v>
      </c>
      <c r="AA2574" s="174"/>
      <c r="AB2574" s="172"/>
      <c r="AC2574" s="172"/>
      <c r="AD2574" s="172"/>
      <c r="AE2574" s="173"/>
      <c r="AF2574" s="173"/>
      <c r="AG2574" s="192">
        <v>1970</v>
      </c>
      <c r="AH2574" s="248">
        <f t="shared" si="46"/>
        <v>0</v>
      </c>
      <c r="AI2574" s="248">
        <f t="shared" si="47"/>
        <v>78</v>
      </c>
      <c r="AJ2574" s="302"/>
      <c r="AK2574" s="248"/>
      <c r="AL2574" s="380"/>
      <c r="AM2574" s="175"/>
      <c r="AN2574" s="153"/>
      <c r="AO2574" s="153"/>
      <c r="AP2574" s="153"/>
      <c r="AQ2574" s="380"/>
      <c r="AR2574" s="384"/>
      <c r="AS2574" s="127"/>
      <c r="AT2574" s="127"/>
      <c r="AU2574" s="380"/>
      <c r="AV2574" s="401"/>
      <c r="AW2574" s="127"/>
    </row>
    <row r="2575" spans="1:49" s="300" customFormat="1" ht="45" customHeight="1" x14ac:dyDescent="0.2">
      <c r="A2575" s="175">
        <f t="shared" si="45"/>
        <v>1</v>
      </c>
      <c r="B2575" s="188" t="s">
        <v>3866</v>
      </c>
      <c r="C2575" s="136" t="s">
        <v>7481</v>
      </c>
      <c r="D2575" s="134"/>
      <c r="E2575" s="174"/>
      <c r="F2575" s="153" t="s">
        <v>425</v>
      </c>
      <c r="G2575" s="134"/>
      <c r="H2575" s="175" t="s">
        <v>292</v>
      </c>
      <c r="I2575" s="126"/>
      <c r="J2575" s="173"/>
      <c r="K2575" s="133"/>
      <c r="L2575" s="339"/>
      <c r="M2575" s="126"/>
      <c r="N2575" s="172"/>
      <c r="O2575" s="216"/>
      <c r="P2575" s="194"/>
      <c r="Q2575" s="216"/>
      <c r="R2575" s="172"/>
      <c r="S2575" s="126" t="s">
        <v>5547</v>
      </c>
      <c r="T2575" s="126"/>
      <c r="U2575" s="189"/>
      <c r="V2575" s="422"/>
      <c r="W2575" s="174"/>
      <c r="X2575" s="173"/>
      <c r="Y2575" s="173" t="s">
        <v>4347</v>
      </c>
      <c r="Z2575" s="324" t="s">
        <v>890</v>
      </c>
      <c r="AA2575" s="174"/>
      <c r="AB2575" s="172"/>
      <c r="AC2575" s="172"/>
      <c r="AD2575" s="172"/>
      <c r="AE2575" s="173"/>
      <c r="AF2575" s="173"/>
      <c r="AG2575" s="192">
        <v>1980</v>
      </c>
      <c r="AH2575" s="248">
        <f t="shared" si="46"/>
        <v>0</v>
      </c>
      <c r="AI2575" s="248">
        <f t="shared" si="47"/>
        <v>96</v>
      </c>
      <c r="AJ2575" s="302"/>
      <c r="AK2575" s="248"/>
      <c r="AL2575" s="380"/>
      <c r="AM2575" s="175"/>
      <c r="AN2575" s="296" t="s">
        <v>7482</v>
      </c>
      <c r="AO2575" s="153"/>
      <c r="AP2575" s="296" t="s">
        <v>49</v>
      </c>
      <c r="AQ2575" s="380"/>
      <c r="AR2575" s="384"/>
      <c r="AS2575" s="127"/>
      <c r="AT2575" s="127"/>
      <c r="AU2575" s="380"/>
      <c r="AV2575" s="401"/>
      <c r="AW2575" s="127"/>
    </row>
    <row r="2576" spans="1:49" s="300" customFormat="1" ht="45" customHeight="1" x14ac:dyDescent="0.2">
      <c r="A2576" s="175">
        <f t="shared" si="45"/>
        <v>14</v>
      </c>
      <c r="B2576" s="183" t="s">
        <v>68</v>
      </c>
      <c r="C2576" s="136" t="s">
        <v>7483</v>
      </c>
      <c r="D2576" s="134"/>
      <c r="E2576" s="174"/>
      <c r="F2576" s="153" t="s">
        <v>2103</v>
      </c>
      <c r="G2576" s="134"/>
      <c r="H2576" s="175" t="s">
        <v>65</v>
      </c>
      <c r="I2576" s="126"/>
      <c r="J2576" s="173"/>
      <c r="K2576" s="133"/>
      <c r="L2576" s="339"/>
      <c r="M2576" s="126"/>
      <c r="N2576" s="172"/>
      <c r="O2576" s="216"/>
      <c r="P2576" s="194"/>
      <c r="Q2576" s="216"/>
      <c r="R2576" s="172"/>
      <c r="S2576" s="126" t="s">
        <v>923</v>
      </c>
      <c r="T2576" s="126"/>
      <c r="U2576" s="189"/>
      <c r="V2576" s="125"/>
      <c r="W2576" s="174"/>
      <c r="X2576" s="173"/>
      <c r="Y2576" s="173" t="s">
        <v>506</v>
      </c>
      <c r="Z2576" s="324" t="s">
        <v>266</v>
      </c>
      <c r="AA2576" s="174"/>
      <c r="AB2576" s="172"/>
      <c r="AC2576" s="172"/>
      <c r="AD2576" s="172"/>
      <c r="AE2576" s="173"/>
      <c r="AF2576" s="173"/>
      <c r="AG2576" s="192">
        <v>1990</v>
      </c>
      <c r="AH2576" s="248">
        <f t="shared" si="46"/>
        <v>0</v>
      </c>
      <c r="AI2576" s="248">
        <f t="shared" si="47"/>
        <v>34</v>
      </c>
      <c r="AJ2576" s="302"/>
      <c r="AK2576" s="248"/>
      <c r="AL2576" s="380"/>
      <c r="AM2576" s="175"/>
      <c r="AN2576" s="153" t="s">
        <v>81</v>
      </c>
      <c r="AO2576" s="127"/>
      <c r="AP2576" s="153" t="s">
        <v>81</v>
      </c>
      <c r="AQ2576" s="131"/>
      <c r="AR2576" s="175"/>
      <c r="AS2576" s="153"/>
      <c r="AT2576" s="153"/>
      <c r="AU2576" s="131"/>
      <c r="AV2576" s="392"/>
      <c r="AW2576" s="153"/>
    </row>
    <row r="2577" spans="1:49" s="300" customFormat="1" ht="45" customHeight="1" x14ac:dyDescent="0.2">
      <c r="A2577" s="175">
        <f t="shared" si="45"/>
        <v>0</v>
      </c>
      <c r="B2577" s="183" t="s">
        <v>2154</v>
      </c>
      <c r="C2577" s="136" t="s">
        <v>7484</v>
      </c>
      <c r="D2577" s="134"/>
      <c r="E2577" s="174"/>
      <c r="F2577" s="153" t="s">
        <v>916</v>
      </c>
      <c r="G2577" s="134"/>
      <c r="H2577" s="175" t="s">
        <v>59</v>
      </c>
      <c r="I2577" s="126"/>
      <c r="J2577" s="173"/>
      <c r="K2577" s="133"/>
      <c r="L2577" s="339"/>
      <c r="M2577" s="126"/>
      <c r="N2577" s="172"/>
      <c r="O2577" s="216"/>
      <c r="P2577" s="194"/>
      <c r="Q2577" s="216"/>
      <c r="R2577" s="172"/>
      <c r="S2577" s="126" t="s">
        <v>243</v>
      </c>
      <c r="T2577" s="126"/>
      <c r="U2577" s="189"/>
      <c r="V2577" s="125"/>
      <c r="W2577" s="174"/>
      <c r="X2577" s="173"/>
      <c r="Y2577" s="173" t="s">
        <v>496</v>
      </c>
      <c r="Z2577" s="324" t="s">
        <v>7485</v>
      </c>
      <c r="AA2577" s="174"/>
      <c r="AB2577" s="172"/>
      <c r="AC2577" s="172"/>
      <c r="AD2577" s="172"/>
      <c r="AE2577" s="173"/>
      <c r="AF2577" s="173"/>
      <c r="AG2577" s="192">
        <v>2000</v>
      </c>
      <c r="AH2577" s="248">
        <f t="shared" si="46"/>
        <v>0</v>
      </c>
      <c r="AI2577" s="248">
        <f t="shared" si="47"/>
        <v>47</v>
      </c>
      <c r="AJ2577" s="405"/>
      <c r="AK2577" s="248"/>
      <c r="AL2577" s="380"/>
      <c r="AM2577" s="175"/>
      <c r="AN2577" s="153" t="s">
        <v>112</v>
      </c>
      <c r="AO2577" s="127"/>
      <c r="AP2577" s="153" t="s">
        <v>112</v>
      </c>
      <c r="AQ2577" s="131"/>
      <c r="AR2577" s="175"/>
      <c r="AS2577" s="153"/>
      <c r="AT2577" s="153"/>
      <c r="AU2577" s="131"/>
      <c r="AV2577" s="392"/>
      <c r="AW2577" s="153"/>
    </row>
    <row r="2578" spans="1:49" s="300" customFormat="1" ht="45" customHeight="1" x14ac:dyDescent="0.2">
      <c r="A2578" s="175">
        <f t="shared" si="45"/>
        <v>0</v>
      </c>
      <c r="B2578" s="183" t="s">
        <v>4692</v>
      </c>
      <c r="C2578" s="136" t="s">
        <v>7486</v>
      </c>
      <c r="D2578" s="134"/>
      <c r="E2578" s="174"/>
      <c r="F2578" s="153" t="s">
        <v>1056</v>
      </c>
      <c r="G2578" s="134"/>
      <c r="H2578" s="175" t="s">
        <v>487</v>
      </c>
      <c r="I2578" s="126"/>
      <c r="J2578" s="173"/>
      <c r="K2578" s="133"/>
      <c r="L2578" s="339"/>
      <c r="M2578" s="126"/>
      <c r="N2578" s="172"/>
      <c r="O2578" s="216"/>
      <c r="P2578" s="194"/>
      <c r="Q2578" s="216"/>
      <c r="R2578" s="172"/>
      <c r="S2578" s="126" t="s">
        <v>5739</v>
      </c>
      <c r="T2578" s="126"/>
      <c r="U2578" s="189"/>
      <c r="V2578" s="125"/>
      <c r="W2578" s="174"/>
      <c r="X2578" s="173"/>
      <c r="Y2578" s="173" t="s">
        <v>221</v>
      </c>
      <c r="Z2578" s="324" t="s">
        <v>7487</v>
      </c>
      <c r="AA2578" s="174"/>
      <c r="AB2578" s="172"/>
      <c r="AC2578" s="172"/>
      <c r="AD2578" s="172"/>
      <c r="AE2578" s="173"/>
      <c r="AF2578" s="173"/>
      <c r="AG2578" s="192">
        <v>2010</v>
      </c>
      <c r="AH2578" s="248">
        <f t="shared" si="46"/>
        <v>0</v>
      </c>
      <c r="AI2578" s="248">
        <f t="shared" si="47"/>
        <v>155</v>
      </c>
      <c r="AJ2578" s="302"/>
      <c r="AK2578" s="248"/>
      <c r="AL2578" s="380"/>
      <c r="AM2578" s="175"/>
      <c r="AN2578" s="153"/>
      <c r="AO2578" s="153"/>
      <c r="AP2578" s="153"/>
      <c r="AQ2578" s="131"/>
      <c r="AR2578" s="175"/>
      <c r="AS2578" s="153"/>
      <c r="AT2578" s="153"/>
      <c r="AU2578" s="131"/>
      <c r="AV2578" s="392"/>
      <c r="AW2578" s="153"/>
    </row>
    <row r="2579" spans="1:49" s="300" customFormat="1" ht="45" customHeight="1" x14ac:dyDescent="0.2">
      <c r="A2579" s="313">
        <f ca="1">SUBTOTAL(9,A2569:A2578)</f>
        <v>0</v>
      </c>
      <c r="B2579" s="479" t="s">
        <v>7488</v>
      </c>
      <c r="C2579" s="479"/>
      <c r="D2579" s="134"/>
      <c r="E2579" s="174"/>
      <c r="F2579" s="153" t="s">
        <v>351</v>
      </c>
      <c r="G2579" s="134"/>
      <c r="H2579" s="175" t="s">
        <v>496</v>
      </c>
      <c r="I2579" s="126"/>
      <c r="J2579" s="173"/>
      <c r="K2579" s="133"/>
      <c r="L2579" s="339"/>
      <c r="M2579" s="126"/>
      <c r="N2579" s="172"/>
      <c r="O2579" s="216"/>
      <c r="P2579" s="194"/>
      <c r="Q2579" s="216"/>
      <c r="R2579" s="172"/>
      <c r="S2579" s="126" t="s">
        <v>136</v>
      </c>
      <c r="T2579" s="126"/>
      <c r="U2579" s="189"/>
      <c r="V2579" s="125"/>
      <c r="W2579" s="174"/>
      <c r="X2579" s="173"/>
      <c r="Y2579" s="173" t="s">
        <v>964</v>
      </c>
      <c r="Z2579" s="324" t="s">
        <v>7489</v>
      </c>
      <c r="AA2579" s="174"/>
      <c r="AB2579" s="172"/>
      <c r="AC2579" s="172"/>
      <c r="AD2579" s="172"/>
      <c r="AE2579" s="173"/>
      <c r="AF2579" s="173"/>
      <c r="AG2579" s="201" t="s">
        <v>7490</v>
      </c>
      <c r="AH2579" s="248">
        <f t="shared" si="46"/>
        <v>0</v>
      </c>
      <c r="AI2579" s="248">
        <f t="shared" si="47"/>
        <v>0</v>
      </c>
      <c r="AJ2579" s="302"/>
      <c r="AK2579" s="248"/>
      <c r="AL2579" s="380"/>
      <c r="AM2579" s="175"/>
      <c r="AN2579" s="153"/>
      <c r="AO2579" s="153"/>
      <c r="AP2579" s="153"/>
      <c r="AQ2579" s="131"/>
      <c r="AR2579" s="175"/>
      <c r="AS2579" s="153"/>
      <c r="AT2579" s="153"/>
      <c r="AU2579" s="131"/>
      <c r="AV2579" s="392"/>
      <c r="AW2579" s="153"/>
    </row>
    <row r="2580" spans="1:49" s="300" customFormat="1" ht="45" customHeight="1" x14ac:dyDescent="0.2">
      <c r="A2580" s="244"/>
      <c r="B2580" s="126"/>
      <c r="C2580" s="176"/>
      <c r="D2580" s="134"/>
      <c r="E2580" s="174"/>
      <c r="F2580" s="153" t="s">
        <v>187</v>
      </c>
      <c r="G2580" s="134"/>
      <c r="H2580" s="175" t="s">
        <v>503</v>
      </c>
      <c r="I2580" s="126"/>
      <c r="J2580" s="173"/>
      <c r="K2580" s="133"/>
      <c r="L2580" s="339"/>
      <c r="M2580" s="126"/>
      <c r="N2580" s="172"/>
      <c r="O2580" s="216"/>
      <c r="P2580" s="194"/>
      <c r="Q2580" s="216"/>
      <c r="R2580" s="172"/>
      <c r="S2580" s="126" t="s">
        <v>68</v>
      </c>
      <c r="T2580" s="126"/>
      <c r="U2580" s="189"/>
      <c r="V2580" s="125"/>
      <c r="W2580" s="174"/>
      <c r="X2580" s="173"/>
      <c r="Y2580" s="173" t="s">
        <v>100</v>
      </c>
      <c r="Z2580" s="324" t="s">
        <v>7491</v>
      </c>
      <c r="AA2580" s="174"/>
      <c r="AB2580" s="172"/>
      <c r="AC2580" s="172"/>
      <c r="AD2580" s="172"/>
      <c r="AE2580" s="173"/>
      <c r="AF2580" s="173"/>
      <c r="AG2580" s="304" t="s">
        <v>7492</v>
      </c>
      <c r="AH2580" s="304">
        <f>SUM(AH2570:AH2579)</f>
        <v>0</v>
      </c>
      <c r="AI2580" s="304">
        <f>SUM(AI2570:AI2579)</f>
        <v>1195</v>
      </c>
      <c r="AJ2580" s="305"/>
      <c r="AK2580" s="304"/>
      <c r="AL2580" s="380"/>
      <c r="AM2580" s="175"/>
      <c r="AN2580" s="153"/>
      <c r="AO2580" s="153"/>
      <c r="AP2580" s="153"/>
      <c r="AQ2580" s="131"/>
      <c r="AR2580" s="175"/>
      <c r="AS2580" s="153"/>
      <c r="AT2580" s="153"/>
      <c r="AU2580" s="131"/>
      <c r="AV2580" s="392"/>
      <c r="AW2580" s="153"/>
    </row>
    <row r="2581" spans="1:49" s="300" customFormat="1" ht="45" customHeight="1" x14ac:dyDescent="0.2">
      <c r="A2581" s="450" t="s">
        <v>7493</v>
      </c>
      <c r="B2581" s="451"/>
      <c r="C2581" s="451"/>
      <c r="D2581" s="134"/>
      <c r="E2581" s="174"/>
      <c r="F2581" s="153" t="s">
        <v>3744</v>
      </c>
      <c r="G2581" s="134"/>
      <c r="H2581" s="175" t="s">
        <v>4347</v>
      </c>
      <c r="I2581" s="126"/>
      <c r="J2581" s="173"/>
      <c r="K2581" s="133"/>
      <c r="L2581" s="339"/>
      <c r="M2581" s="126"/>
      <c r="N2581" s="172"/>
      <c r="O2581" s="216"/>
      <c r="P2581" s="194"/>
      <c r="Q2581" s="216"/>
      <c r="R2581" s="172"/>
      <c r="S2581" s="126" t="s">
        <v>3869</v>
      </c>
      <c r="T2581" s="126"/>
      <c r="U2581" s="189"/>
      <c r="V2581" s="125"/>
      <c r="W2581" s="174"/>
      <c r="X2581" s="173"/>
      <c r="Y2581" s="173" t="s">
        <v>382</v>
      </c>
      <c r="Z2581" s="324" t="s">
        <v>7494</v>
      </c>
      <c r="AA2581" s="174"/>
      <c r="AB2581" s="172"/>
      <c r="AC2581" s="172"/>
      <c r="AD2581" s="172"/>
      <c r="AE2581" s="173"/>
      <c r="AF2581" s="173"/>
      <c r="AG2581" s="153"/>
      <c r="AH2581" s="153"/>
      <c r="AI2581" s="153"/>
      <c r="AJ2581" s="189"/>
      <c r="AK2581" s="153"/>
      <c r="AL2581" s="131"/>
      <c r="AM2581" s="175"/>
      <c r="AN2581" s="153"/>
      <c r="AO2581" s="153"/>
      <c r="AP2581" s="153"/>
      <c r="AQ2581" s="131"/>
      <c r="AR2581" s="175"/>
      <c r="AS2581" s="153"/>
      <c r="AT2581" s="153"/>
      <c r="AU2581" s="131"/>
      <c r="AV2581" s="392"/>
      <c r="AW2581" s="153"/>
    </row>
    <row r="2582" spans="1:49" s="300" customFormat="1" ht="45" customHeight="1" x14ac:dyDescent="0.2">
      <c r="A2582" s="175">
        <f>A2571+A2572+A2573+A2574+A2577+A2578</f>
        <v>63</v>
      </c>
      <c r="B2582" s="153" t="s">
        <v>7495</v>
      </c>
      <c r="C2582" s="136"/>
      <c r="D2582" s="134"/>
      <c r="E2582" s="174"/>
      <c r="F2582" s="153" t="s">
        <v>1983</v>
      </c>
      <c r="G2582" s="134"/>
      <c r="H2582" s="175" t="s">
        <v>189</v>
      </c>
      <c r="I2582" s="126"/>
      <c r="J2582" s="173"/>
      <c r="K2582" s="133"/>
      <c r="L2582" s="339"/>
      <c r="M2582" s="126"/>
      <c r="N2582" s="172"/>
      <c r="O2582" s="216"/>
      <c r="P2582" s="194"/>
      <c r="Q2582" s="216"/>
      <c r="R2582" s="172"/>
      <c r="S2582" s="126" t="s">
        <v>7867</v>
      </c>
      <c r="T2582" s="126"/>
      <c r="U2582" s="189"/>
      <c r="V2582" s="125"/>
      <c r="W2582" s="174"/>
      <c r="X2582" s="173"/>
      <c r="Y2582" s="173"/>
      <c r="Z2582" s="324" t="s">
        <v>7496</v>
      </c>
      <c r="AA2582" s="174"/>
      <c r="AB2582" s="172"/>
      <c r="AC2582" s="172"/>
      <c r="AD2582" s="172"/>
      <c r="AE2582" s="173"/>
      <c r="AF2582" s="173"/>
      <c r="AG2582" s="153"/>
      <c r="AH2582" s="153"/>
      <c r="AI2582" s="153"/>
      <c r="AJ2582" s="189"/>
      <c r="AK2582" s="153"/>
      <c r="AL2582" s="131"/>
      <c r="AM2582" s="175"/>
      <c r="AN2582" s="153"/>
      <c r="AO2582" s="153"/>
      <c r="AP2582" s="153"/>
      <c r="AQ2582" s="131"/>
      <c r="AR2582" s="175"/>
      <c r="AS2582" s="153"/>
      <c r="AT2582" s="153"/>
      <c r="AU2582" s="131"/>
      <c r="AV2582" s="392"/>
      <c r="AW2582" s="153"/>
    </row>
    <row r="2583" spans="1:49" s="300" customFormat="1" ht="45" customHeight="1" x14ac:dyDescent="0.2">
      <c r="A2583" s="175">
        <f>A2570</f>
        <v>387</v>
      </c>
      <c r="B2583" s="153" t="s">
        <v>7497</v>
      </c>
      <c r="C2583" s="136"/>
      <c r="D2583" s="134"/>
      <c r="E2583" s="174"/>
      <c r="F2583" s="153" t="s">
        <v>2044</v>
      </c>
      <c r="G2583" s="134"/>
      <c r="H2583" s="175" t="s">
        <v>961</v>
      </c>
      <c r="I2583" s="126"/>
      <c r="J2583" s="173"/>
      <c r="K2583" s="133"/>
      <c r="L2583" s="339"/>
      <c r="M2583" s="126"/>
      <c r="N2583" s="172"/>
      <c r="O2583" s="216"/>
      <c r="P2583" s="194"/>
      <c r="Q2583" s="216"/>
      <c r="R2583" s="172"/>
      <c r="S2583" s="126"/>
      <c r="T2583" s="126"/>
      <c r="U2583" s="189"/>
      <c r="V2583" s="125"/>
      <c r="W2583" s="174"/>
      <c r="X2583" s="173"/>
      <c r="Y2583" s="173"/>
      <c r="Z2583" s="324" t="s">
        <v>7498</v>
      </c>
      <c r="AA2583" s="174"/>
      <c r="AB2583" s="172"/>
      <c r="AC2583" s="172"/>
      <c r="AD2583" s="172"/>
      <c r="AE2583" s="173"/>
      <c r="AF2583" s="173"/>
      <c r="AG2583" s="153"/>
      <c r="AH2583" s="153"/>
      <c r="AI2583" s="153"/>
      <c r="AJ2583" s="189"/>
      <c r="AK2583" s="153"/>
      <c r="AL2583" s="131"/>
      <c r="AM2583" s="175"/>
      <c r="AN2583" s="153"/>
      <c r="AO2583" s="153"/>
      <c r="AP2583" s="153"/>
      <c r="AQ2583" s="131"/>
      <c r="AR2583" s="175"/>
      <c r="AS2583" s="153"/>
      <c r="AT2583" s="153"/>
      <c r="AU2583" s="131"/>
      <c r="AV2583" s="392"/>
      <c r="AW2583" s="153"/>
    </row>
    <row r="2584" spans="1:49" s="300" customFormat="1" ht="45" customHeight="1" x14ac:dyDescent="0.2">
      <c r="A2584" s="175">
        <f>A2575</f>
        <v>1</v>
      </c>
      <c r="B2584" s="475" t="s">
        <v>7499</v>
      </c>
      <c r="C2584" s="475"/>
      <c r="D2584" s="134"/>
      <c r="E2584" s="174"/>
      <c r="F2584" s="153" t="s">
        <v>689</v>
      </c>
      <c r="G2584" s="134"/>
      <c r="H2584" s="175" t="s">
        <v>3615</v>
      </c>
      <c r="I2584" s="126"/>
      <c r="J2584" s="173"/>
      <c r="K2584" s="133"/>
      <c r="L2584" s="339"/>
      <c r="M2584" s="126"/>
      <c r="N2584" s="172"/>
      <c r="O2584" s="216"/>
      <c r="P2584" s="194"/>
      <c r="Q2584" s="216"/>
      <c r="R2584" s="172"/>
      <c r="S2584" s="126"/>
      <c r="T2584" s="126"/>
      <c r="U2584" s="189"/>
      <c r="V2584" s="125"/>
      <c r="W2584" s="174"/>
      <c r="X2584" s="173"/>
      <c r="Y2584" s="173"/>
      <c r="Z2584" s="324" t="s">
        <v>7500</v>
      </c>
      <c r="AA2584" s="174"/>
      <c r="AB2584" s="172"/>
      <c r="AC2584" s="172"/>
      <c r="AD2584" s="172"/>
      <c r="AE2584" s="173"/>
      <c r="AF2584" s="173"/>
      <c r="AG2584" s="153"/>
      <c r="AH2584" s="153"/>
      <c r="AI2584" s="153"/>
      <c r="AJ2584" s="189"/>
      <c r="AK2584" s="153"/>
      <c r="AL2584" s="131"/>
      <c r="AM2584" s="175"/>
      <c r="AN2584" s="153"/>
      <c r="AO2584" s="153"/>
      <c r="AP2584" s="153"/>
      <c r="AQ2584" s="131"/>
      <c r="AR2584" s="175"/>
      <c r="AS2584" s="153"/>
      <c r="AT2584" s="153"/>
      <c r="AU2584" s="131"/>
      <c r="AV2584" s="392"/>
      <c r="AW2584" s="153"/>
    </row>
    <row r="2585" spans="1:49" s="300" customFormat="1" ht="45" customHeight="1" x14ac:dyDescent="0.2">
      <c r="A2585" s="244"/>
      <c r="B2585" s="126"/>
      <c r="C2585" s="176"/>
      <c r="D2585" s="134"/>
      <c r="E2585" s="174"/>
      <c r="F2585" s="153" t="s">
        <v>224</v>
      </c>
      <c r="G2585" s="134"/>
      <c r="H2585" s="175"/>
      <c r="I2585" s="126"/>
      <c r="J2585" s="173"/>
      <c r="K2585" s="133"/>
      <c r="L2585" s="339"/>
      <c r="M2585" s="126"/>
      <c r="N2585" s="172"/>
      <c r="O2585" s="216"/>
      <c r="P2585" s="194"/>
      <c r="Q2585" s="216"/>
      <c r="R2585" s="172"/>
      <c r="S2585" s="126"/>
      <c r="T2585" s="126"/>
      <c r="U2585" s="189"/>
      <c r="V2585" s="125"/>
      <c r="W2585" s="174"/>
      <c r="X2585" s="173"/>
      <c r="Y2585" s="173"/>
      <c r="Z2585" s="324" t="s">
        <v>7501</v>
      </c>
      <c r="AA2585" s="174"/>
      <c r="AB2585" s="172"/>
      <c r="AC2585" s="172"/>
      <c r="AD2585" s="172"/>
      <c r="AE2585" s="173"/>
      <c r="AF2585" s="173"/>
      <c r="AG2585" s="153"/>
      <c r="AH2585" s="153"/>
      <c r="AI2585" s="153"/>
      <c r="AJ2585" s="189"/>
      <c r="AK2585" s="153"/>
      <c r="AL2585" s="131"/>
      <c r="AM2585" s="175"/>
      <c r="AN2585" s="153"/>
      <c r="AO2585" s="153"/>
      <c r="AP2585" s="153"/>
      <c r="AQ2585" s="131"/>
      <c r="AR2585" s="175"/>
      <c r="AS2585" s="153"/>
      <c r="AT2585" s="153"/>
      <c r="AU2585" s="131"/>
      <c r="AV2585" s="392"/>
      <c r="AW2585" s="153"/>
    </row>
    <row r="2586" spans="1:49" s="300" customFormat="1" ht="45" customHeight="1" x14ac:dyDescent="0.2">
      <c r="A2586" s="244"/>
      <c r="B2586" s="126"/>
      <c r="C2586" s="176"/>
      <c r="D2586" s="134"/>
      <c r="E2586" s="174"/>
      <c r="F2586" s="153" t="s">
        <v>6578</v>
      </c>
      <c r="G2586" s="324"/>
      <c r="H2586" s="339"/>
      <c r="I2586" s="126"/>
      <c r="J2586" s="173"/>
      <c r="K2586" s="133"/>
      <c r="L2586" s="339"/>
      <c r="M2586" s="201"/>
      <c r="N2586" s="172"/>
      <c r="O2586" s="216"/>
      <c r="P2586" s="194"/>
      <c r="Q2586" s="216"/>
      <c r="R2586" s="172"/>
      <c r="S2586" s="201"/>
      <c r="T2586" s="201"/>
      <c r="U2586" s="189"/>
      <c r="V2586" s="125"/>
      <c r="W2586" s="174"/>
      <c r="X2586" s="173"/>
      <c r="Y2586" s="173"/>
      <c r="Z2586" s="324" t="s">
        <v>7502</v>
      </c>
      <c r="AA2586" s="174"/>
      <c r="AB2586" s="172"/>
      <c r="AC2586" s="172"/>
      <c r="AD2586" s="172"/>
      <c r="AE2586" s="173"/>
      <c r="AF2586" s="173"/>
      <c r="AG2586" s="153"/>
      <c r="AH2586" s="153"/>
      <c r="AI2586" s="153"/>
      <c r="AJ2586" s="189"/>
      <c r="AK2586" s="153"/>
      <c r="AL2586" s="131"/>
      <c r="AM2586" s="175"/>
      <c r="AN2586" s="153"/>
      <c r="AO2586" s="153"/>
      <c r="AP2586" s="153"/>
      <c r="AQ2586" s="131"/>
      <c r="AR2586" s="175"/>
      <c r="AS2586" s="153"/>
      <c r="AT2586" s="153"/>
      <c r="AU2586" s="131"/>
      <c r="AV2586" s="392"/>
      <c r="AW2586" s="153"/>
    </row>
    <row r="2587" spans="1:49" s="300" customFormat="1" ht="45" customHeight="1" x14ac:dyDescent="0.2">
      <c r="A2587" s="244"/>
      <c r="B2587" s="126"/>
      <c r="C2587" s="176"/>
      <c r="D2587" s="134"/>
      <c r="E2587" s="174"/>
      <c r="F2587" s="153" t="s">
        <v>883</v>
      </c>
      <c r="G2587" s="324"/>
      <c r="H2587" s="339"/>
      <c r="I2587" s="126"/>
      <c r="J2587" s="173"/>
      <c r="K2587" s="133"/>
      <c r="L2587" s="339"/>
      <c r="M2587" s="201"/>
      <c r="N2587" s="172"/>
      <c r="O2587" s="216"/>
      <c r="P2587" s="194"/>
      <c r="Q2587" s="216"/>
      <c r="R2587" s="172"/>
      <c r="S2587" s="201"/>
      <c r="T2587" s="201"/>
      <c r="U2587" s="189"/>
      <c r="V2587" s="125"/>
      <c r="W2587" s="174"/>
      <c r="X2587" s="173"/>
      <c r="Y2587" s="173"/>
      <c r="Z2587" s="324" t="s">
        <v>7502</v>
      </c>
      <c r="AA2587" s="174"/>
      <c r="AB2587" s="172"/>
      <c r="AC2587" s="172"/>
      <c r="AD2587" s="172"/>
      <c r="AE2587" s="173"/>
      <c r="AF2587" s="173"/>
      <c r="AG2587" s="153"/>
      <c r="AH2587" s="153"/>
      <c r="AI2587" s="153"/>
      <c r="AJ2587" s="189"/>
      <c r="AK2587" s="153"/>
      <c r="AL2587" s="131"/>
      <c r="AM2587" s="175"/>
      <c r="AN2587" s="153"/>
      <c r="AO2587" s="153"/>
      <c r="AP2587" s="153"/>
      <c r="AQ2587" s="131"/>
      <c r="AR2587" s="175"/>
      <c r="AS2587" s="153"/>
      <c r="AT2587" s="153"/>
      <c r="AU2587" s="131"/>
      <c r="AV2587" s="392"/>
      <c r="AW2587" s="153"/>
    </row>
    <row r="2588" spans="1:49" s="300" customFormat="1" ht="45" customHeight="1" x14ac:dyDescent="0.2">
      <c r="A2588" s="244"/>
      <c r="B2588" s="126"/>
      <c r="C2588" s="176"/>
      <c r="D2588" s="134"/>
      <c r="E2588" s="174"/>
      <c r="F2588" s="153" t="s">
        <v>3274</v>
      </c>
      <c r="G2588" s="324"/>
      <c r="H2588" s="339"/>
      <c r="I2588" s="126"/>
      <c r="J2588" s="173"/>
      <c r="K2588" s="133"/>
      <c r="L2588" s="339"/>
      <c r="M2588" s="201"/>
      <c r="N2588" s="172"/>
      <c r="O2588" s="216"/>
      <c r="P2588" s="194"/>
      <c r="Q2588" s="216"/>
      <c r="R2588" s="172"/>
      <c r="S2588" s="201"/>
      <c r="T2588" s="201"/>
      <c r="U2588" s="189"/>
      <c r="V2588" s="125"/>
      <c r="W2588" s="174"/>
      <c r="X2588" s="173"/>
      <c r="Y2588" s="173"/>
      <c r="Z2588" s="324" t="s">
        <v>7503</v>
      </c>
      <c r="AA2588" s="174"/>
      <c r="AB2588" s="172"/>
      <c r="AC2588" s="172"/>
      <c r="AD2588" s="172"/>
      <c r="AE2588" s="173"/>
      <c r="AF2588" s="173"/>
      <c r="AG2588" s="153"/>
      <c r="AH2588" s="153"/>
      <c r="AI2588" s="153"/>
      <c r="AJ2588" s="189"/>
      <c r="AK2588" s="153"/>
      <c r="AL2588" s="131"/>
      <c r="AM2588" s="175"/>
      <c r="AN2588" s="153"/>
      <c r="AO2588" s="153"/>
      <c r="AP2588" s="153"/>
      <c r="AQ2588" s="131"/>
      <c r="AR2588" s="175"/>
      <c r="AS2588" s="153"/>
      <c r="AT2588" s="153"/>
      <c r="AU2588" s="131"/>
      <c r="AV2588" s="392"/>
      <c r="AW2588" s="153"/>
    </row>
    <row r="2589" spans="1:49" s="300" customFormat="1" ht="45" customHeight="1" x14ac:dyDescent="0.2">
      <c r="A2589" s="244"/>
      <c r="B2589" s="126"/>
      <c r="C2589" s="176"/>
      <c r="D2589" s="134"/>
      <c r="E2589" s="174"/>
      <c r="F2589" s="153" t="s">
        <v>148</v>
      </c>
      <c r="G2589" s="324"/>
      <c r="H2589" s="339"/>
      <c r="I2589" s="126"/>
      <c r="J2589" s="173"/>
      <c r="K2589" s="133"/>
      <c r="L2589" s="339"/>
      <c r="M2589" s="201"/>
      <c r="N2589" s="172"/>
      <c r="O2589" s="216"/>
      <c r="P2589" s="194"/>
      <c r="Q2589" s="216"/>
      <c r="R2589" s="172"/>
      <c r="S2589" s="201"/>
      <c r="T2589" s="201"/>
      <c r="U2589" s="189"/>
      <c r="V2589" s="125"/>
      <c r="W2589" s="174"/>
      <c r="X2589" s="173"/>
      <c r="Y2589" s="173"/>
      <c r="Z2589" s="324" t="s">
        <v>7504</v>
      </c>
      <c r="AA2589" s="174"/>
      <c r="AB2589" s="172"/>
      <c r="AC2589" s="172"/>
      <c r="AD2589" s="172"/>
      <c r="AE2589" s="173"/>
      <c r="AF2589" s="173"/>
      <c r="AG2589" s="153"/>
      <c r="AH2589" s="153"/>
      <c r="AI2589" s="153"/>
      <c r="AJ2589" s="189"/>
      <c r="AK2589" s="153"/>
      <c r="AL2589" s="131"/>
      <c r="AM2589" s="175"/>
      <c r="AN2589" s="153"/>
      <c r="AO2589" s="153"/>
      <c r="AP2589" s="153"/>
      <c r="AQ2589" s="131"/>
      <c r="AR2589" s="175"/>
      <c r="AS2589" s="153"/>
      <c r="AT2589" s="153"/>
      <c r="AU2589" s="131"/>
      <c r="AV2589" s="392"/>
      <c r="AW2589" s="153"/>
    </row>
    <row r="2590" spans="1:49" s="300" customFormat="1" ht="45" customHeight="1" x14ac:dyDescent="0.2">
      <c r="A2590" s="244"/>
      <c r="B2590" s="126"/>
      <c r="C2590" s="176"/>
      <c r="D2590" s="134"/>
      <c r="E2590" s="174"/>
      <c r="F2590" s="153" t="s">
        <v>92</v>
      </c>
      <c r="G2590" s="324"/>
      <c r="H2590" s="339"/>
      <c r="I2590" s="126"/>
      <c r="J2590" s="173"/>
      <c r="K2590" s="133"/>
      <c r="L2590" s="339"/>
      <c r="M2590" s="201"/>
      <c r="N2590" s="172"/>
      <c r="O2590" s="216"/>
      <c r="P2590" s="194"/>
      <c r="Q2590" s="216"/>
      <c r="R2590" s="172"/>
      <c r="S2590" s="201"/>
      <c r="T2590" s="201"/>
      <c r="U2590" s="189"/>
      <c r="V2590" s="125"/>
      <c r="W2590" s="174"/>
      <c r="X2590" s="173"/>
      <c r="Y2590" s="173"/>
      <c r="Z2590" s="324" t="s">
        <v>7505</v>
      </c>
      <c r="AA2590" s="174"/>
      <c r="AB2590" s="172"/>
      <c r="AC2590" s="172"/>
      <c r="AD2590" s="172"/>
      <c r="AE2590" s="173"/>
      <c r="AF2590" s="173"/>
      <c r="AG2590" s="153"/>
      <c r="AH2590" s="153"/>
      <c r="AI2590" s="153"/>
      <c r="AJ2590" s="189"/>
      <c r="AK2590" s="153"/>
      <c r="AL2590" s="131"/>
      <c r="AM2590" s="175"/>
      <c r="AN2590" s="153"/>
      <c r="AO2590" s="153"/>
      <c r="AP2590" s="153"/>
      <c r="AQ2590" s="131"/>
      <c r="AR2590" s="175"/>
      <c r="AS2590" s="153"/>
      <c r="AT2590" s="153"/>
      <c r="AU2590" s="131"/>
      <c r="AV2590" s="392"/>
      <c r="AW2590" s="153"/>
    </row>
    <row r="2591" spans="1:49" s="300" customFormat="1" ht="45" customHeight="1" x14ac:dyDescent="0.2">
      <c r="A2591" s="244"/>
      <c r="B2591" s="126"/>
      <c r="C2591" s="176"/>
      <c r="D2591" s="134"/>
      <c r="E2591" s="174"/>
      <c r="F2591" s="153" t="s">
        <v>1456</v>
      </c>
      <c r="G2591" s="324"/>
      <c r="H2591" s="339"/>
      <c r="I2591" s="126"/>
      <c r="J2591" s="173"/>
      <c r="K2591" s="133"/>
      <c r="L2591" s="339"/>
      <c r="M2591" s="201"/>
      <c r="N2591" s="172"/>
      <c r="O2591" s="216"/>
      <c r="P2591" s="194"/>
      <c r="Q2591" s="216"/>
      <c r="R2591" s="172"/>
      <c r="S2591" s="201"/>
      <c r="T2591" s="201"/>
      <c r="U2591" s="189"/>
      <c r="V2591" s="125"/>
      <c r="W2591" s="174"/>
      <c r="X2591" s="173"/>
      <c r="Y2591" s="173"/>
      <c r="Z2591" s="324" t="s">
        <v>7506</v>
      </c>
      <c r="AA2591" s="174"/>
      <c r="AB2591" s="172"/>
      <c r="AC2591" s="172"/>
      <c r="AD2591" s="172"/>
      <c r="AE2591" s="173"/>
      <c r="AF2591" s="173"/>
      <c r="AG2591" s="153"/>
      <c r="AH2591" s="153"/>
      <c r="AI2591" s="153"/>
      <c r="AJ2591" s="189"/>
      <c r="AK2591" s="153"/>
      <c r="AL2591" s="131"/>
      <c r="AM2591" s="175"/>
      <c r="AN2591" s="153"/>
      <c r="AO2591" s="153"/>
      <c r="AP2591" s="153"/>
      <c r="AQ2591" s="131"/>
      <c r="AR2591" s="175"/>
      <c r="AS2591" s="153"/>
      <c r="AT2591" s="153"/>
      <c r="AU2591" s="131"/>
      <c r="AV2591" s="392"/>
      <c r="AW2591" s="153"/>
    </row>
    <row r="2592" spans="1:49" s="300" customFormat="1" ht="45" customHeight="1" x14ac:dyDescent="0.2">
      <c r="A2592" s="244"/>
      <c r="B2592" s="126"/>
      <c r="C2592" s="176"/>
      <c r="D2592" s="134"/>
      <c r="E2592" s="174"/>
      <c r="F2592" s="153" t="s">
        <v>1460</v>
      </c>
      <c r="G2592" s="134"/>
      <c r="H2592" s="174"/>
      <c r="I2592" s="126"/>
      <c r="J2592" s="173"/>
      <c r="K2592" s="133"/>
      <c r="L2592" s="339"/>
      <c r="M2592" s="126"/>
      <c r="N2592" s="172"/>
      <c r="O2592" s="216"/>
      <c r="P2592" s="194"/>
      <c r="Q2592" s="216"/>
      <c r="R2592" s="172"/>
      <c r="S2592" s="126"/>
      <c r="T2592" s="126"/>
      <c r="U2592" s="189"/>
      <c r="V2592" s="125"/>
      <c r="W2592" s="174"/>
      <c r="X2592" s="172"/>
      <c r="Y2592" s="172"/>
      <c r="Z2592" s="134" t="s">
        <v>7507</v>
      </c>
      <c r="AA2592" s="174"/>
      <c r="AB2592" s="172"/>
      <c r="AC2592" s="172"/>
      <c r="AD2592" s="172"/>
      <c r="AE2592" s="173"/>
      <c r="AF2592" s="173"/>
      <c r="AG2592" s="153"/>
      <c r="AH2592" s="153"/>
      <c r="AI2592" s="153"/>
      <c r="AJ2592" s="189"/>
      <c r="AK2592" s="153"/>
      <c r="AL2592" s="131"/>
      <c r="AM2592" s="175"/>
      <c r="AN2592" s="153"/>
      <c r="AO2592" s="153"/>
      <c r="AP2592" s="153"/>
      <c r="AQ2592" s="131"/>
      <c r="AR2592" s="175"/>
      <c r="AS2592" s="153"/>
      <c r="AT2592" s="153"/>
      <c r="AU2592" s="131"/>
      <c r="AV2592" s="392"/>
      <c r="AW2592" s="153"/>
    </row>
    <row r="2593" spans="1:49" s="300" customFormat="1" ht="45" customHeight="1" x14ac:dyDescent="0.2">
      <c r="A2593" s="174"/>
      <c r="B2593" s="172"/>
      <c r="C2593" s="179"/>
      <c r="D2593" s="134"/>
      <c r="E2593" s="174"/>
      <c r="F2593" s="153" t="s">
        <v>5012</v>
      </c>
      <c r="G2593" s="134"/>
      <c r="H2593" s="174"/>
      <c r="I2593" s="126"/>
      <c r="J2593" s="173"/>
      <c r="K2593" s="133"/>
      <c r="L2593" s="339"/>
      <c r="M2593" s="126"/>
      <c r="N2593" s="172"/>
      <c r="O2593" s="216"/>
      <c r="P2593" s="194"/>
      <c r="Q2593" s="216"/>
      <c r="R2593" s="172"/>
      <c r="S2593" s="126"/>
      <c r="T2593" s="126"/>
      <c r="U2593" s="189"/>
      <c r="V2593" s="125"/>
      <c r="W2593" s="174"/>
      <c r="X2593" s="172"/>
      <c r="Y2593" s="172"/>
      <c r="Z2593" s="134" t="s">
        <v>6351</v>
      </c>
      <c r="AA2593" s="174"/>
      <c r="AB2593" s="172"/>
      <c r="AC2593" s="172"/>
      <c r="AD2593" s="172"/>
      <c r="AE2593" s="173"/>
      <c r="AF2593" s="173"/>
      <c r="AG2593" s="153"/>
      <c r="AH2593" s="153"/>
      <c r="AI2593" s="153"/>
      <c r="AJ2593" s="189"/>
      <c r="AK2593" s="153"/>
      <c r="AL2593" s="131"/>
      <c r="AM2593" s="175"/>
      <c r="AN2593" s="153"/>
      <c r="AO2593" s="153"/>
      <c r="AP2593" s="153"/>
      <c r="AQ2593" s="131"/>
      <c r="AR2593" s="175"/>
      <c r="AS2593" s="153"/>
      <c r="AT2593" s="153"/>
      <c r="AU2593" s="131"/>
      <c r="AV2593" s="392"/>
      <c r="AW2593" s="153"/>
    </row>
    <row r="2594" spans="1:49" s="300" customFormat="1" ht="45" customHeight="1" x14ac:dyDescent="0.2">
      <c r="A2594" s="174"/>
      <c r="B2594" s="172"/>
      <c r="C2594" s="179"/>
      <c r="D2594" s="134"/>
      <c r="E2594" s="174"/>
      <c r="F2594" s="153" t="s">
        <v>57</v>
      </c>
      <c r="G2594" s="134"/>
      <c r="H2594" s="174"/>
      <c r="I2594" s="126"/>
      <c r="J2594" s="173"/>
      <c r="K2594" s="133"/>
      <c r="L2594" s="339"/>
      <c r="M2594" s="126"/>
      <c r="N2594" s="172"/>
      <c r="O2594" s="216"/>
      <c r="P2594" s="194"/>
      <c r="Q2594" s="216"/>
      <c r="R2594" s="172"/>
      <c r="S2594" s="126"/>
      <c r="T2594" s="126"/>
      <c r="U2594" s="189"/>
      <c r="V2594" s="125"/>
      <c r="W2594" s="174"/>
      <c r="X2594" s="172"/>
      <c r="Y2594" s="172"/>
      <c r="Z2594" s="134" t="s">
        <v>6655</v>
      </c>
      <c r="AA2594" s="174"/>
      <c r="AB2594" s="172"/>
      <c r="AC2594" s="172"/>
      <c r="AD2594" s="172"/>
      <c r="AE2594" s="173"/>
      <c r="AF2594" s="173"/>
      <c r="AG2594" s="153"/>
      <c r="AH2594" s="153"/>
      <c r="AI2594" s="153"/>
      <c r="AJ2594" s="189"/>
      <c r="AK2594" s="153"/>
      <c r="AL2594" s="131"/>
      <c r="AM2594" s="175"/>
      <c r="AN2594" s="153"/>
      <c r="AO2594" s="153"/>
      <c r="AP2594" s="153"/>
      <c r="AQ2594" s="131"/>
      <c r="AR2594" s="175"/>
      <c r="AS2594" s="153"/>
      <c r="AT2594" s="153"/>
      <c r="AU2594" s="131"/>
      <c r="AV2594" s="392"/>
      <c r="AW2594" s="153"/>
    </row>
    <row r="2595" spans="1:49" s="300" customFormat="1" ht="45" customHeight="1" x14ac:dyDescent="0.2">
      <c r="A2595" s="174"/>
      <c r="B2595" s="126"/>
      <c r="C2595" s="179"/>
      <c r="D2595" s="134"/>
      <c r="E2595" s="174"/>
      <c r="F2595" s="153" t="s">
        <v>559</v>
      </c>
      <c r="G2595" s="134"/>
      <c r="H2595" s="174"/>
      <c r="I2595" s="126"/>
      <c r="J2595" s="173"/>
      <c r="K2595" s="133"/>
      <c r="L2595" s="339"/>
      <c r="M2595" s="126"/>
      <c r="N2595" s="172"/>
      <c r="O2595" s="216"/>
      <c r="P2595" s="194"/>
      <c r="Q2595" s="216"/>
      <c r="R2595" s="172"/>
      <c r="S2595" s="126"/>
      <c r="T2595" s="126"/>
      <c r="U2595" s="189"/>
      <c r="V2595" s="125"/>
      <c r="W2595" s="174"/>
      <c r="X2595" s="172"/>
      <c r="Y2595" s="172"/>
      <c r="Z2595" s="134" t="s">
        <v>7508</v>
      </c>
      <c r="AA2595" s="174"/>
      <c r="AB2595" s="172"/>
      <c r="AC2595" s="172"/>
      <c r="AD2595" s="172"/>
      <c r="AE2595" s="173"/>
      <c r="AF2595" s="173"/>
      <c r="AG2595" s="153"/>
      <c r="AH2595" s="153"/>
      <c r="AI2595" s="153"/>
      <c r="AJ2595" s="189"/>
      <c r="AK2595" s="153"/>
      <c r="AL2595" s="131"/>
      <c r="AM2595" s="175"/>
      <c r="AN2595" s="153"/>
      <c r="AO2595" s="153"/>
      <c r="AP2595" s="153"/>
      <c r="AQ2595" s="131"/>
      <c r="AR2595" s="175"/>
      <c r="AS2595" s="153"/>
      <c r="AT2595" s="153"/>
      <c r="AU2595" s="131"/>
      <c r="AV2595" s="392"/>
      <c r="AW2595" s="153"/>
    </row>
    <row r="2596" spans="1:49" s="300" customFormat="1" ht="45" customHeight="1" x14ac:dyDescent="0.2">
      <c r="A2596" s="174"/>
      <c r="B2596" s="126"/>
      <c r="C2596" s="179"/>
      <c r="D2596" s="134"/>
      <c r="E2596" s="174"/>
      <c r="F2596" s="153" t="s">
        <v>91</v>
      </c>
      <c r="G2596" s="134"/>
      <c r="H2596" s="174"/>
      <c r="I2596" s="126"/>
      <c r="J2596" s="173"/>
      <c r="K2596" s="133"/>
      <c r="L2596" s="339"/>
      <c r="M2596" s="126"/>
      <c r="N2596" s="172"/>
      <c r="O2596" s="216"/>
      <c r="P2596" s="194"/>
      <c r="Q2596" s="216"/>
      <c r="R2596" s="172"/>
      <c r="S2596" s="126"/>
      <c r="T2596" s="126"/>
      <c r="U2596" s="189"/>
      <c r="V2596" s="125"/>
      <c r="W2596" s="174"/>
      <c r="X2596" s="172"/>
      <c r="Y2596" s="172"/>
      <c r="Z2596" s="134" t="s">
        <v>7509</v>
      </c>
      <c r="AA2596" s="174"/>
      <c r="AB2596" s="172"/>
      <c r="AC2596" s="172"/>
      <c r="AD2596" s="172"/>
      <c r="AE2596" s="173"/>
      <c r="AF2596" s="173"/>
      <c r="AG2596" s="153"/>
      <c r="AH2596" s="153"/>
      <c r="AI2596" s="153"/>
      <c r="AJ2596" s="189"/>
      <c r="AK2596" s="153"/>
      <c r="AL2596" s="131"/>
      <c r="AM2596" s="175"/>
      <c r="AN2596" s="153"/>
      <c r="AO2596" s="153"/>
      <c r="AP2596" s="153"/>
      <c r="AQ2596" s="131"/>
      <c r="AR2596" s="175"/>
      <c r="AS2596" s="153"/>
      <c r="AT2596" s="153"/>
      <c r="AU2596" s="131"/>
      <c r="AV2596" s="392"/>
      <c r="AW2596" s="153"/>
    </row>
    <row r="2597" spans="1:49" s="300" customFormat="1" ht="45" customHeight="1" x14ac:dyDescent="0.2">
      <c r="A2597" s="174"/>
      <c r="B2597" s="126"/>
      <c r="C2597" s="179"/>
      <c r="D2597" s="134"/>
      <c r="E2597" s="174"/>
      <c r="F2597" s="153" t="s">
        <v>698</v>
      </c>
      <c r="G2597" s="134"/>
      <c r="H2597" s="174"/>
      <c r="I2597" s="126"/>
      <c r="J2597" s="173"/>
      <c r="K2597" s="133"/>
      <c r="L2597" s="339"/>
      <c r="M2597" s="126"/>
      <c r="N2597" s="172"/>
      <c r="O2597" s="216"/>
      <c r="P2597" s="194"/>
      <c r="Q2597" s="216"/>
      <c r="R2597" s="172"/>
      <c r="S2597" s="126"/>
      <c r="T2597" s="126"/>
      <c r="U2597" s="189"/>
      <c r="V2597" s="125"/>
      <c r="W2597" s="174"/>
      <c r="X2597" s="172"/>
      <c r="Y2597" s="172"/>
      <c r="Z2597" s="134" t="s">
        <v>7510</v>
      </c>
      <c r="AA2597" s="174"/>
      <c r="AB2597" s="172"/>
      <c r="AC2597" s="172"/>
      <c r="AD2597" s="172"/>
      <c r="AE2597" s="173"/>
      <c r="AF2597" s="173"/>
      <c r="AG2597" s="153"/>
      <c r="AH2597" s="153"/>
      <c r="AI2597" s="153"/>
      <c r="AJ2597" s="189"/>
      <c r="AK2597" s="153"/>
      <c r="AL2597" s="131"/>
      <c r="AM2597" s="175"/>
      <c r="AN2597" s="153"/>
      <c r="AO2597" s="153"/>
      <c r="AP2597" s="153"/>
      <c r="AQ2597" s="131"/>
      <c r="AR2597" s="175"/>
      <c r="AS2597" s="153"/>
      <c r="AT2597" s="153"/>
      <c r="AU2597" s="131"/>
      <c r="AV2597" s="392"/>
      <c r="AW2597" s="153"/>
    </row>
    <row r="2598" spans="1:49" s="300" customFormat="1" ht="45" customHeight="1" x14ac:dyDescent="0.2">
      <c r="A2598" s="174"/>
      <c r="B2598" s="126"/>
      <c r="C2598" s="179"/>
      <c r="D2598" s="134"/>
      <c r="E2598" s="174"/>
      <c r="F2598" s="153" t="s">
        <v>3720</v>
      </c>
      <c r="G2598" s="134"/>
      <c r="H2598" s="174"/>
      <c r="I2598" s="126"/>
      <c r="J2598" s="173"/>
      <c r="K2598" s="133"/>
      <c r="L2598" s="339"/>
      <c r="M2598" s="126"/>
      <c r="N2598" s="172"/>
      <c r="O2598" s="216"/>
      <c r="P2598" s="194"/>
      <c r="Q2598" s="216"/>
      <c r="R2598" s="172"/>
      <c r="S2598" s="126"/>
      <c r="T2598" s="126"/>
      <c r="U2598" s="189"/>
      <c r="V2598" s="125"/>
      <c r="W2598" s="174"/>
      <c r="X2598" s="172"/>
      <c r="Y2598" s="172"/>
      <c r="Z2598" s="134" t="s">
        <v>7511</v>
      </c>
      <c r="AA2598" s="174"/>
      <c r="AB2598" s="172"/>
      <c r="AC2598" s="172"/>
      <c r="AD2598" s="172"/>
      <c r="AE2598" s="173"/>
      <c r="AF2598" s="173"/>
      <c r="AG2598" s="153"/>
      <c r="AH2598" s="153"/>
      <c r="AI2598" s="153"/>
      <c r="AJ2598" s="189"/>
      <c r="AK2598" s="153"/>
      <c r="AL2598" s="131"/>
      <c r="AM2598" s="175"/>
      <c r="AN2598" s="153"/>
      <c r="AO2598" s="153"/>
      <c r="AP2598" s="153"/>
      <c r="AQ2598" s="131"/>
      <c r="AR2598" s="175"/>
      <c r="AS2598" s="153"/>
      <c r="AT2598" s="153"/>
      <c r="AU2598" s="131"/>
      <c r="AV2598" s="392"/>
      <c r="AW2598" s="153"/>
    </row>
    <row r="2599" spans="1:49" s="300" customFormat="1" ht="45" customHeight="1" x14ac:dyDescent="0.2">
      <c r="A2599" s="175"/>
      <c r="B2599" s="126"/>
      <c r="C2599" s="179"/>
      <c r="D2599" s="134"/>
      <c r="E2599" s="174"/>
      <c r="F2599" s="153"/>
      <c r="G2599" s="134"/>
      <c r="H2599" s="174"/>
      <c r="I2599" s="126"/>
      <c r="J2599" s="173"/>
      <c r="K2599" s="133"/>
      <c r="L2599" s="339"/>
      <c r="M2599" s="126"/>
      <c r="N2599" s="172"/>
      <c r="O2599" s="216"/>
      <c r="P2599" s="194"/>
      <c r="Q2599" s="216"/>
      <c r="R2599" s="172"/>
      <c r="S2599" s="126"/>
      <c r="T2599" s="126"/>
      <c r="U2599" s="189"/>
      <c r="V2599" s="125"/>
      <c r="W2599" s="174"/>
      <c r="X2599" s="172"/>
      <c r="Y2599" s="172"/>
      <c r="Z2599" s="134" t="s">
        <v>7512</v>
      </c>
      <c r="AA2599" s="174"/>
      <c r="AB2599" s="172"/>
      <c r="AC2599" s="172"/>
      <c r="AD2599" s="172"/>
      <c r="AE2599" s="173"/>
      <c r="AF2599" s="173"/>
      <c r="AG2599" s="153"/>
      <c r="AH2599" s="153"/>
      <c r="AI2599" s="153"/>
      <c r="AJ2599" s="189"/>
      <c r="AK2599" s="153"/>
      <c r="AL2599" s="131"/>
      <c r="AM2599" s="175"/>
      <c r="AN2599" s="153"/>
      <c r="AO2599" s="153"/>
      <c r="AP2599" s="153"/>
      <c r="AQ2599" s="131"/>
      <c r="AR2599" s="175"/>
      <c r="AS2599" s="153"/>
      <c r="AT2599" s="153"/>
      <c r="AU2599" s="131"/>
      <c r="AV2599" s="392"/>
      <c r="AW2599" s="153"/>
    </row>
    <row r="2600" spans="1:49" s="300" customFormat="1" ht="45" customHeight="1" x14ac:dyDescent="0.2">
      <c r="A2600" s="174"/>
      <c r="B2600" s="126"/>
      <c r="C2600" s="179"/>
      <c r="D2600" s="134"/>
      <c r="E2600" s="174"/>
      <c r="F2600" s="153"/>
      <c r="G2600" s="134"/>
      <c r="H2600" s="174"/>
      <c r="I2600" s="126"/>
      <c r="J2600" s="173"/>
      <c r="K2600" s="133"/>
      <c r="L2600" s="339"/>
      <c r="M2600" s="126"/>
      <c r="N2600" s="172"/>
      <c r="O2600" s="216"/>
      <c r="P2600" s="194"/>
      <c r="Q2600" s="216"/>
      <c r="R2600" s="172"/>
      <c r="S2600" s="126"/>
      <c r="T2600" s="126"/>
      <c r="U2600" s="189"/>
      <c r="V2600" s="125"/>
      <c r="W2600" s="174"/>
      <c r="X2600" s="172"/>
      <c r="Y2600" s="172"/>
      <c r="Z2600" s="134" t="s">
        <v>7513</v>
      </c>
      <c r="AA2600" s="174"/>
      <c r="AB2600" s="172"/>
      <c r="AC2600" s="172"/>
      <c r="AD2600" s="172"/>
      <c r="AE2600" s="173"/>
      <c r="AF2600" s="173"/>
      <c r="AG2600" s="153"/>
      <c r="AH2600" s="153"/>
      <c r="AI2600" s="153"/>
      <c r="AJ2600" s="189"/>
      <c r="AK2600" s="153"/>
      <c r="AL2600" s="131"/>
      <c r="AM2600" s="175"/>
      <c r="AN2600" s="153"/>
      <c r="AO2600" s="153"/>
      <c r="AP2600" s="153"/>
      <c r="AQ2600" s="131"/>
      <c r="AR2600" s="175"/>
      <c r="AS2600" s="153"/>
      <c r="AT2600" s="153"/>
      <c r="AU2600" s="131"/>
      <c r="AV2600" s="392"/>
      <c r="AW2600" s="153"/>
    </row>
    <row r="2601" spans="1:49" s="300" customFormat="1" ht="45" customHeight="1" x14ac:dyDescent="0.2">
      <c r="A2601" s="174"/>
      <c r="B2601" s="126"/>
      <c r="C2601" s="179"/>
      <c r="D2601" s="134"/>
      <c r="E2601" s="174"/>
      <c r="F2601" s="172"/>
      <c r="G2601" s="134"/>
      <c r="H2601" s="174"/>
      <c r="I2601" s="126"/>
      <c r="J2601" s="173"/>
      <c r="K2601" s="133"/>
      <c r="L2601" s="339"/>
      <c r="M2601" s="126"/>
      <c r="N2601" s="172"/>
      <c r="O2601" s="216"/>
      <c r="P2601" s="194"/>
      <c r="Q2601" s="216"/>
      <c r="R2601" s="172"/>
      <c r="S2601" s="126"/>
      <c r="T2601" s="126"/>
      <c r="U2601" s="189"/>
      <c r="V2601" s="125"/>
      <c r="W2601" s="174"/>
      <c r="X2601" s="172"/>
      <c r="Y2601" s="172"/>
      <c r="Z2601" s="134" t="s">
        <v>7514</v>
      </c>
      <c r="AA2601" s="174"/>
      <c r="AB2601" s="172"/>
      <c r="AC2601" s="172"/>
      <c r="AD2601" s="172"/>
      <c r="AE2601" s="173"/>
      <c r="AF2601" s="173"/>
      <c r="AG2601" s="153"/>
      <c r="AH2601" s="153"/>
      <c r="AI2601" s="153"/>
      <c r="AJ2601" s="189"/>
      <c r="AK2601" s="153"/>
      <c r="AL2601" s="131"/>
      <c r="AM2601" s="175"/>
      <c r="AN2601" s="153"/>
      <c r="AO2601" s="153"/>
      <c r="AP2601" s="153"/>
      <c r="AQ2601" s="131"/>
      <c r="AR2601" s="175"/>
      <c r="AS2601" s="153"/>
      <c r="AT2601" s="153"/>
      <c r="AU2601" s="131"/>
      <c r="AV2601" s="392"/>
      <c r="AW2601" s="153"/>
    </row>
    <row r="2602" spans="1:49" ht="45" customHeight="1" x14ac:dyDescent="0.2">
      <c r="A2602" s="174"/>
      <c r="B2602" s="126"/>
      <c r="C2602" s="179"/>
      <c r="D2602" s="134"/>
      <c r="E2602" s="174"/>
      <c r="F2602" s="172"/>
      <c r="G2602" s="134"/>
      <c r="H2602" s="174"/>
      <c r="I2602" s="126"/>
      <c r="M2602" s="126"/>
      <c r="N2602" s="172"/>
      <c r="P2602" s="194"/>
      <c r="R2602" s="172"/>
      <c r="S2602" s="126"/>
      <c r="T2602" s="126"/>
      <c r="U2602" s="189"/>
      <c r="V2602" s="125"/>
      <c r="W2602" s="174"/>
      <c r="X2602" s="172"/>
      <c r="Y2602" s="172"/>
      <c r="Z2602" s="134" t="s">
        <v>7502</v>
      </c>
      <c r="AG2602" s="153"/>
      <c r="AH2602" s="153"/>
      <c r="AJ2602" s="189"/>
      <c r="AL2602" s="131"/>
      <c r="AQ2602" s="131"/>
      <c r="AV2602" s="392"/>
    </row>
    <row r="2603" spans="1:49" ht="45" customHeight="1" x14ac:dyDescent="0.2">
      <c r="A2603" s="174"/>
      <c r="B2603" s="126"/>
      <c r="C2603" s="179"/>
      <c r="D2603" s="134"/>
      <c r="E2603" s="174"/>
      <c r="F2603" s="172"/>
      <c r="G2603" s="134"/>
      <c r="H2603" s="174"/>
      <c r="I2603" s="126"/>
      <c r="M2603" s="126"/>
      <c r="N2603" s="172"/>
      <c r="P2603" s="194"/>
      <c r="R2603" s="172"/>
      <c r="S2603" s="126"/>
      <c r="T2603" s="126"/>
      <c r="U2603" s="189"/>
      <c r="V2603" s="125"/>
      <c r="W2603" s="174"/>
      <c r="X2603" s="172"/>
      <c r="Y2603" s="172"/>
      <c r="Z2603" s="134" t="s">
        <v>7515</v>
      </c>
      <c r="AG2603" s="153"/>
      <c r="AH2603" s="153"/>
      <c r="AJ2603" s="189"/>
      <c r="AL2603" s="131"/>
      <c r="AQ2603" s="131"/>
      <c r="AV2603" s="392"/>
    </row>
    <row r="2604" spans="1:49" ht="45" customHeight="1" x14ac:dyDescent="0.2">
      <c r="A2604" s="174"/>
      <c r="B2604" s="126"/>
      <c r="C2604" s="179"/>
      <c r="D2604" s="134"/>
      <c r="E2604" s="174"/>
      <c r="F2604" s="172"/>
      <c r="G2604" s="134"/>
      <c r="H2604" s="174"/>
      <c r="I2604" s="126"/>
      <c r="M2604" s="126"/>
      <c r="N2604" s="172"/>
      <c r="P2604" s="194"/>
      <c r="R2604" s="172"/>
      <c r="S2604" s="126"/>
      <c r="T2604" s="126"/>
      <c r="U2604" s="189"/>
      <c r="V2604" s="125"/>
      <c r="W2604" s="174"/>
      <c r="X2604" s="172"/>
      <c r="Y2604" s="172"/>
      <c r="Z2604" s="134" t="s">
        <v>7504</v>
      </c>
      <c r="AG2604" s="153"/>
      <c r="AH2604" s="153"/>
      <c r="AJ2604" s="189"/>
      <c r="AL2604" s="131"/>
      <c r="AQ2604" s="131"/>
      <c r="AV2604" s="392"/>
    </row>
    <row r="2605" spans="1:49" ht="45" customHeight="1" x14ac:dyDescent="0.2">
      <c r="A2605" s="174"/>
      <c r="B2605" s="126"/>
      <c r="C2605" s="179"/>
      <c r="D2605" s="134"/>
      <c r="E2605" s="174"/>
      <c r="F2605" s="172"/>
      <c r="G2605" s="134"/>
      <c r="H2605" s="174"/>
      <c r="I2605" s="126"/>
      <c r="M2605" s="126"/>
      <c r="N2605" s="172"/>
      <c r="P2605" s="194"/>
      <c r="R2605" s="172"/>
      <c r="S2605" s="126"/>
      <c r="T2605" s="126"/>
      <c r="U2605" s="189"/>
      <c r="V2605" s="125"/>
      <c r="W2605" s="174"/>
      <c r="X2605" s="172"/>
      <c r="Y2605" s="172"/>
      <c r="Z2605" s="134" t="s">
        <v>7505</v>
      </c>
      <c r="AG2605" s="153"/>
      <c r="AH2605" s="153"/>
      <c r="AJ2605" s="189"/>
      <c r="AL2605" s="131"/>
      <c r="AQ2605" s="131"/>
      <c r="AV2605" s="392"/>
    </row>
    <row r="2606" spans="1:49" ht="45" customHeight="1" x14ac:dyDescent="0.2">
      <c r="A2606" s="174"/>
      <c r="B2606" s="126"/>
      <c r="C2606" s="179"/>
      <c r="D2606" s="134"/>
      <c r="E2606" s="174"/>
      <c r="F2606" s="172"/>
      <c r="G2606" s="134"/>
      <c r="H2606" s="174"/>
      <c r="M2606" s="126"/>
      <c r="P2606" s="194"/>
      <c r="S2606" s="126"/>
      <c r="T2606" s="126"/>
      <c r="U2606" s="189"/>
      <c r="V2606" s="125"/>
      <c r="W2606" s="174"/>
      <c r="X2606" s="172"/>
      <c r="Y2606" s="172"/>
      <c r="Z2606" s="134" t="s">
        <v>7506</v>
      </c>
      <c r="AG2606" s="153"/>
      <c r="AH2606" s="153"/>
      <c r="AJ2606" s="189"/>
      <c r="AL2606" s="131"/>
      <c r="AQ2606" s="131"/>
      <c r="AV2606" s="392"/>
    </row>
    <row r="2607" spans="1:49" ht="45" customHeight="1" x14ac:dyDescent="0.2">
      <c r="A2607" s="174"/>
      <c r="B2607" s="126"/>
      <c r="C2607" s="179"/>
      <c r="D2607" s="134"/>
      <c r="E2607" s="174"/>
      <c r="F2607" s="172"/>
      <c r="G2607" s="134"/>
      <c r="H2607" s="174"/>
      <c r="M2607" s="201"/>
      <c r="P2607" s="194"/>
      <c r="S2607" s="126"/>
      <c r="T2607" s="126"/>
      <c r="U2607" s="189"/>
      <c r="V2607" s="125"/>
      <c r="W2607" s="174"/>
      <c r="X2607" s="172"/>
      <c r="Y2607" s="172"/>
      <c r="Z2607" s="134"/>
      <c r="AG2607" s="153"/>
      <c r="AH2607" s="153"/>
      <c r="AJ2607" s="189"/>
      <c r="AL2607" s="131"/>
      <c r="AV2607" s="435"/>
    </row>
    <row r="2608" spans="1:49" ht="45" customHeight="1" x14ac:dyDescent="0.2">
      <c r="A2608" s="174"/>
      <c r="B2608" s="126"/>
      <c r="C2608" s="179"/>
      <c r="D2608" s="134"/>
      <c r="E2608" s="174"/>
      <c r="F2608" s="172"/>
      <c r="G2608" s="134"/>
      <c r="H2608" s="174"/>
      <c r="M2608" s="201"/>
      <c r="P2608" s="194"/>
      <c r="S2608" s="126"/>
      <c r="T2608" s="126"/>
      <c r="U2608" s="189"/>
      <c r="V2608" s="125"/>
      <c r="W2608" s="174"/>
      <c r="X2608" s="172"/>
      <c r="Y2608" s="172"/>
      <c r="Z2608" s="134"/>
      <c r="AG2608" s="153"/>
      <c r="AH2608" s="153"/>
      <c r="AJ2608" s="189"/>
      <c r="AL2608" s="131"/>
      <c r="AV2608" s="435"/>
    </row>
    <row r="2609" spans="1:48" ht="45" customHeight="1" x14ac:dyDescent="0.2">
      <c r="A2609" s="174"/>
      <c r="B2609" s="126"/>
      <c r="C2609" s="179"/>
      <c r="D2609" s="134"/>
      <c r="E2609" s="174"/>
      <c r="F2609" s="172"/>
      <c r="G2609" s="134"/>
      <c r="H2609" s="174"/>
      <c r="M2609" s="201"/>
      <c r="P2609" s="194"/>
      <c r="S2609" s="126"/>
      <c r="T2609" s="126"/>
      <c r="U2609" s="189"/>
      <c r="V2609" s="125"/>
      <c r="W2609" s="174"/>
      <c r="X2609" s="172"/>
      <c r="Y2609" s="172"/>
      <c r="Z2609" s="134"/>
      <c r="AG2609" s="153"/>
      <c r="AH2609" s="153"/>
      <c r="AJ2609" s="189"/>
      <c r="AL2609" s="131"/>
      <c r="AV2609" s="435"/>
    </row>
    <row r="2610" spans="1:48" ht="45" customHeight="1" x14ac:dyDescent="0.2">
      <c r="A2610" s="174"/>
      <c r="B2610" s="126"/>
      <c r="C2610" s="179"/>
      <c r="D2610" s="134"/>
      <c r="E2610" s="174"/>
      <c r="F2610" s="172"/>
      <c r="G2610" s="134"/>
      <c r="H2610" s="174"/>
      <c r="M2610" s="201"/>
      <c r="P2610" s="194"/>
      <c r="S2610" s="126"/>
      <c r="T2610" s="126"/>
      <c r="U2610" s="189"/>
      <c r="V2610" s="125"/>
      <c r="W2610" s="174"/>
      <c r="X2610" s="172"/>
      <c r="Y2610" s="172"/>
      <c r="Z2610" s="134"/>
      <c r="AG2610" s="153"/>
      <c r="AH2610" s="153"/>
      <c r="AJ2610" s="189"/>
      <c r="AL2610" s="131"/>
      <c r="AV2610" s="435"/>
    </row>
    <row r="2611" spans="1:48" ht="45" customHeight="1" x14ac:dyDescent="0.2">
      <c r="A2611" s="174"/>
      <c r="B2611" s="126"/>
      <c r="C2611" s="179"/>
      <c r="D2611" s="134"/>
      <c r="E2611" s="174"/>
      <c r="F2611" s="172"/>
      <c r="G2611" s="134"/>
      <c r="H2611" s="174"/>
      <c r="M2611" s="201"/>
      <c r="P2611" s="194"/>
      <c r="S2611" s="126"/>
      <c r="T2611" s="126"/>
      <c r="U2611" s="189"/>
      <c r="V2611" s="125"/>
      <c r="W2611" s="174"/>
      <c r="X2611" s="172"/>
      <c r="Y2611" s="172"/>
      <c r="Z2611" s="134"/>
      <c r="AG2611" s="153"/>
      <c r="AH2611" s="153"/>
      <c r="AJ2611" s="189"/>
      <c r="AL2611" s="131"/>
      <c r="AV2611" s="435"/>
    </row>
    <row r="2612" spans="1:48" ht="45" customHeight="1" x14ac:dyDescent="0.2">
      <c r="A2612" s="174"/>
      <c r="B2612" s="126"/>
      <c r="C2612" s="179"/>
      <c r="D2612" s="134"/>
      <c r="E2612" s="174"/>
      <c r="F2612" s="172"/>
      <c r="G2612" s="134"/>
      <c r="H2612" s="174"/>
      <c r="M2612" s="201"/>
      <c r="W2612" s="174"/>
      <c r="AG2612" s="153"/>
      <c r="AH2612" s="153"/>
      <c r="AL2612" s="379"/>
    </row>
    <row r="2613" spans="1:48" ht="45" customHeight="1" x14ac:dyDescent="0.2">
      <c r="A2613" s="174"/>
      <c r="B2613" s="126"/>
      <c r="C2613" s="179"/>
      <c r="D2613" s="134"/>
      <c r="E2613" s="174"/>
      <c r="H2613" s="174"/>
      <c r="M2613" s="201"/>
      <c r="W2613" s="174"/>
      <c r="AG2613" s="153"/>
      <c r="AH2613" s="153"/>
      <c r="AL2613" s="379"/>
    </row>
    <row r="2614" spans="1:48" ht="45" customHeight="1" x14ac:dyDescent="0.2">
      <c r="A2614" s="174"/>
      <c r="B2614" s="126"/>
      <c r="C2614" s="179"/>
      <c r="D2614" s="134"/>
      <c r="E2614" s="174"/>
      <c r="H2614" s="174"/>
      <c r="M2614" s="201"/>
      <c r="W2614" s="174"/>
      <c r="AG2614" s="153"/>
      <c r="AH2614" s="153"/>
      <c r="AL2614" s="379"/>
    </row>
    <row r="2615" spans="1:48" ht="45" customHeight="1" x14ac:dyDescent="0.2">
      <c r="A2615" s="174"/>
      <c r="B2615" s="126"/>
      <c r="C2615" s="179"/>
      <c r="D2615" s="134"/>
      <c r="E2615" s="174"/>
      <c r="H2615" s="174"/>
      <c r="J2615" s="173">
        <f>SUM(J3:J2566)</f>
        <v>2583</v>
      </c>
      <c r="K2615" s="327">
        <f>SUM(K3:K2569)</f>
        <v>0</v>
      </c>
      <c r="W2615" s="174"/>
    </row>
    <row r="2616" spans="1:48" ht="45" customHeight="1" x14ac:dyDescent="0.2">
      <c r="A2616" s="174"/>
      <c r="B2616" s="126"/>
      <c r="C2616" s="179"/>
      <c r="D2616" s="134"/>
      <c r="E2616" s="174"/>
      <c r="H2616" s="174"/>
      <c r="W2616" s="174"/>
    </row>
    <row r="2617" spans="1:48" ht="45" customHeight="1" x14ac:dyDescent="0.2">
      <c r="A2617" s="174"/>
      <c r="B2617" s="126"/>
      <c r="C2617" s="179"/>
      <c r="D2617" s="134"/>
      <c r="E2617" s="174"/>
      <c r="H2617" s="174"/>
      <c r="W2617" s="174"/>
    </row>
    <row r="2618" spans="1:48" ht="45" customHeight="1" x14ac:dyDescent="0.2">
      <c r="A2618" s="174"/>
      <c r="B2618" s="126"/>
      <c r="C2618" s="179"/>
      <c r="D2618" s="134"/>
      <c r="E2618" s="174"/>
      <c r="H2618" s="174"/>
      <c r="W2618" s="174"/>
    </row>
    <row r="2619" spans="1:48" ht="45" customHeight="1" x14ac:dyDescent="0.2">
      <c r="A2619" s="174"/>
      <c r="B2619" s="126"/>
      <c r="C2619" s="179"/>
      <c r="D2619" s="134"/>
      <c r="E2619" s="174"/>
      <c r="H2619" s="174"/>
      <c r="W2619" s="174"/>
    </row>
    <row r="2620" spans="1:48" ht="45" customHeight="1" x14ac:dyDescent="0.2">
      <c r="A2620" s="174"/>
      <c r="B2620" s="126"/>
      <c r="C2620" s="179"/>
      <c r="D2620" s="134"/>
      <c r="E2620" s="174"/>
      <c r="H2620" s="174"/>
      <c r="W2620" s="174"/>
    </row>
    <row r="2621" spans="1:48" ht="45" customHeight="1" x14ac:dyDescent="0.2">
      <c r="A2621" s="174"/>
      <c r="B2621" s="126"/>
      <c r="C2621" s="179"/>
      <c r="D2621" s="134"/>
      <c r="E2621" s="174"/>
      <c r="H2621" s="174"/>
      <c r="W2621" s="174"/>
    </row>
    <row r="2622" spans="1:48" ht="45" customHeight="1" x14ac:dyDescent="0.2">
      <c r="A2622" s="174"/>
      <c r="B2622" s="126"/>
      <c r="C2622" s="179"/>
      <c r="D2622" s="134"/>
      <c r="H2622" s="174"/>
      <c r="W2622" s="174"/>
    </row>
    <row r="2623" spans="1:48" ht="45" customHeight="1" x14ac:dyDescent="0.2">
      <c r="A2623" s="174"/>
      <c r="B2623" s="126"/>
      <c r="C2623" s="179"/>
      <c r="D2623" s="134"/>
      <c r="W2623" s="174"/>
    </row>
    <row r="2624" spans="1:48" ht="45" customHeight="1" x14ac:dyDescent="0.2">
      <c r="A2624" s="174"/>
      <c r="B2624" s="126"/>
      <c r="C2624" s="179"/>
      <c r="D2624" s="134"/>
      <c r="W2624" s="174"/>
    </row>
    <row r="2625" spans="1:23" ht="45" customHeight="1" x14ac:dyDescent="0.2">
      <c r="A2625" s="174"/>
      <c r="B2625" s="126"/>
      <c r="C2625" s="179"/>
      <c r="D2625" s="134"/>
      <c r="P2625" s="195"/>
      <c r="W2625" s="174"/>
    </row>
  </sheetData>
  <autoFilter ref="A2:AW2606" xr:uid="{00000000-0009-0000-0000-000000000000}"/>
  <sortState xmlns:xlrd2="http://schemas.microsoft.com/office/spreadsheetml/2017/richdata2" ref="U2:AU2275">
    <sortCondition ref="AJ2"/>
  </sortState>
  <mergeCells count="15">
    <mergeCell ref="B2584:C2584"/>
    <mergeCell ref="E1:G1"/>
    <mergeCell ref="AG2568:AI2568"/>
    <mergeCell ref="A2568:C2568"/>
    <mergeCell ref="B2579:C2579"/>
    <mergeCell ref="AM2568:AN2568"/>
    <mergeCell ref="A2581:C2581"/>
    <mergeCell ref="AO2568:AP2568"/>
    <mergeCell ref="AM1:AQ1"/>
    <mergeCell ref="AR1:AU1"/>
    <mergeCell ref="AA1:AL1"/>
    <mergeCell ref="H1:K1"/>
    <mergeCell ref="L1:U1"/>
    <mergeCell ref="X1:Z1"/>
    <mergeCell ref="A1:D1"/>
  </mergeCells>
  <phoneticPr fontId="6" type="noConversion"/>
  <conditionalFormatting sqref="D2601:G2612 W2601:W2612">
    <cfRule type="duplicateValues" dxfId="1864" priority="274" stopIfTrue="1"/>
  </conditionalFormatting>
  <conditionalFormatting sqref="H2588:H2622">
    <cfRule type="duplicateValues" dxfId="1863" priority="295" stopIfTrue="1"/>
    <cfRule type="duplicateValues" dxfId="1862" priority="296" stopIfTrue="1"/>
  </conditionalFormatting>
  <conditionalFormatting sqref="M21">
    <cfRule type="duplicateValues" dxfId="1861" priority="289" stopIfTrue="1"/>
    <cfRule type="duplicateValues" dxfId="1860" priority="290" stopIfTrue="1"/>
  </conditionalFormatting>
  <conditionalFormatting sqref="M29">
    <cfRule type="duplicateValues" dxfId="1859" priority="291" stopIfTrue="1"/>
    <cfRule type="duplicateValues" dxfId="1858" priority="292" stopIfTrue="1"/>
  </conditionalFormatting>
  <conditionalFormatting sqref="M98:M99">
    <cfRule type="duplicateValues" dxfId="1857" priority="119" stopIfTrue="1"/>
    <cfRule type="duplicateValues" dxfId="1856" priority="120" stopIfTrue="1"/>
    <cfRule type="duplicateValues" dxfId="1855" priority="121" stopIfTrue="1"/>
  </conditionalFormatting>
  <conditionalFormatting sqref="M157">
    <cfRule type="duplicateValues" dxfId="1854" priority="191" stopIfTrue="1"/>
    <cfRule type="duplicateValues" dxfId="1853" priority="192" stopIfTrue="1"/>
    <cfRule type="duplicateValues" dxfId="1852" priority="193" stopIfTrue="1"/>
  </conditionalFormatting>
  <conditionalFormatting sqref="M165">
    <cfRule type="duplicateValues" dxfId="1851" priority="285" stopIfTrue="1"/>
    <cfRule type="duplicateValues" dxfId="1850" priority="286" stopIfTrue="1"/>
  </conditionalFormatting>
  <conditionalFormatting sqref="M178">
    <cfRule type="duplicateValues" dxfId="1849" priority="293" stopIfTrue="1"/>
    <cfRule type="duplicateValues" dxfId="1848" priority="294" stopIfTrue="1"/>
  </conditionalFormatting>
  <conditionalFormatting sqref="M180">
    <cfRule type="duplicateValues" dxfId="1847" priority="281" stopIfTrue="1"/>
    <cfRule type="duplicateValues" dxfId="1846" priority="282" stopIfTrue="1"/>
  </conditionalFormatting>
  <conditionalFormatting sqref="M232">
    <cfRule type="duplicateValues" dxfId="1845" priority="279" stopIfTrue="1"/>
    <cfRule type="duplicateValues" dxfId="1844" priority="280" stopIfTrue="1"/>
  </conditionalFormatting>
  <conditionalFormatting sqref="M315">
    <cfRule type="duplicateValues" dxfId="1843" priority="277" stopIfTrue="1"/>
    <cfRule type="duplicateValues" dxfId="1842" priority="278" stopIfTrue="1"/>
  </conditionalFormatting>
  <conditionalFormatting sqref="M335">
    <cfRule type="duplicateValues" dxfId="1841" priority="188" stopIfTrue="1"/>
    <cfRule type="duplicateValues" dxfId="1840" priority="189" stopIfTrue="1"/>
    <cfRule type="duplicateValues" dxfId="1839" priority="190" stopIfTrue="1"/>
  </conditionalFormatting>
  <conditionalFormatting sqref="M367">
    <cfRule type="duplicateValues" dxfId="1838" priority="185" stopIfTrue="1"/>
    <cfRule type="duplicateValues" dxfId="1837" priority="186" stopIfTrue="1"/>
    <cfRule type="duplicateValues" dxfId="1836" priority="187" stopIfTrue="1"/>
  </conditionalFormatting>
  <conditionalFormatting sqref="M370">
    <cfRule type="duplicateValues" dxfId="1835" priority="182" stopIfTrue="1"/>
    <cfRule type="duplicateValues" dxfId="1834" priority="183" stopIfTrue="1"/>
    <cfRule type="duplicateValues" dxfId="1833" priority="184" stopIfTrue="1"/>
  </conditionalFormatting>
  <conditionalFormatting sqref="M381">
    <cfRule type="duplicateValues" dxfId="1832" priority="179" stopIfTrue="1"/>
    <cfRule type="duplicateValues" dxfId="1831" priority="180" stopIfTrue="1"/>
    <cfRule type="duplicateValues" dxfId="1830" priority="181" stopIfTrue="1"/>
  </conditionalFormatting>
  <conditionalFormatting sqref="M467">
    <cfRule type="duplicateValues" dxfId="1829" priority="176" stopIfTrue="1"/>
    <cfRule type="duplicateValues" dxfId="1828" priority="177" stopIfTrue="1"/>
    <cfRule type="duplicateValues" dxfId="1827" priority="178" stopIfTrue="1"/>
  </conditionalFormatting>
  <conditionalFormatting sqref="M536">
    <cfRule type="duplicateValues" dxfId="1826" priority="173" stopIfTrue="1"/>
    <cfRule type="duplicateValues" dxfId="1825" priority="174" stopIfTrue="1"/>
    <cfRule type="duplicateValues" dxfId="1824" priority="175" stopIfTrue="1"/>
  </conditionalFormatting>
  <conditionalFormatting sqref="M539">
    <cfRule type="duplicateValues" dxfId="1823" priority="170" stopIfTrue="1"/>
    <cfRule type="duplicateValues" dxfId="1822" priority="171" stopIfTrue="1"/>
    <cfRule type="duplicateValues" dxfId="1821" priority="172" stopIfTrue="1"/>
  </conditionalFormatting>
  <conditionalFormatting sqref="M540">
    <cfRule type="duplicateValues" dxfId="1820" priority="167" stopIfTrue="1"/>
    <cfRule type="duplicateValues" dxfId="1819" priority="168" stopIfTrue="1"/>
    <cfRule type="duplicateValues" dxfId="1818" priority="169" stopIfTrue="1"/>
  </conditionalFormatting>
  <conditionalFormatting sqref="M556">
    <cfRule type="duplicateValues" dxfId="1817" priority="200" stopIfTrue="1"/>
    <cfRule type="duplicateValues" dxfId="1816" priority="201" stopIfTrue="1"/>
    <cfRule type="duplicateValues" dxfId="1815" priority="202" stopIfTrue="1"/>
  </conditionalFormatting>
  <conditionalFormatting sqref="M659">
    <cfRule type="duplicateValues" dxfId="1814" priority="263" stopIfTrue="1"/>
    <cfRule type="duplicateValues" dxfId="1813" priority="264" stopIfTrue="1"/>
    <cfRule type="duplicateValues" dxfId="1812" priority="265" stopIfTrue="1"/>
  </conditionalFormatting>
  <conditionalFormatting sqref="M660">
    <cfRule type="duplicateValues" dxfId="1811" priority="260" stopIfTrue="1"/>
    <cfRule type="duplicateValues" dxfId="1810" priority="261" stopIfTrue="1"/>
    <cfRule type="duplicateValues" dxfId="1809" priority="262" stopIfTrue="1"/>
  </conditionalFormatting>
  <conditionalFormatting sqref="M698">
    <cfRule type="duplicateValues" dxfId="1808" priority="306" stopIfTrue="1"/>
  </conditionalFormatting>
  <conditionalFormatting sqref="M699">
    <cfRule type="duplicateValues" dxfId="1807" priority="307" stopIfTrue="1"/>
  </conditionalFormatting>
  <conditionalFormatting sqref="M700">
    <cfRule type="duplicateValues" dxfId="1806" priority="308" stopIfTrue="1"/>
  </conditionalFormatting>
  <conditionalFormatting sqref="M702">
    <cfRule type="duplicateValues" dxfId="1805" priority="304" stopIfTrue="1"/>
  </conditionalFormatting>
  <conditionalFormatting sqref="M703">
    <cfRule type="duplicateValues" dxfId="1804" priority="303" stopIfTrue="1"/>
  </conditionalFormatting>
  <conditionalFormatting sqref="M704">
    <cfRule type="duplicateValues" dxfId="1803" priority="302" stopIfTrue="1"/>
  </conditionalFormatting>
  <conditionalFormatting sqref="M705">
    <cfRule type="duplicateValues" dxfId="1802" priority="301" stopIfTrue="1"/>
  </conditionalFormatting>
  <conditionalFormatting sqref="M744">
    <cfRule type="duplicateValues" dxfId="1801" priority="164" stopIfTrue="1"/>
    <cfRule type="duplicateValues" dxfId="1800" priority="165" stopIfTrue="1"/>
    <cfRule type="duplicateValues" dxfId="1799" priority="166" stopIfTrue="1"/>
  </conditionalFormatting>
  <conditionalFormatting sqref="M771">
    <cfRule type="duplicateValues" dxfId="1798" priority="134" stopIfTrue="1"/>
    <cfRule type="duplicateValues" dxfId="1797" priority="135" stopIfTrue="1"/>
    <cfRule type="duplicateValues" dxfId="1796" priority="136" stopIfTrue="1"/>
  </conditionalFormatting>
  <conditionalFormatting sqref="M773">
    <cfRule type="duplicateValues" dxfId="1795" priority="116" stopIfTrue="1"/>
    <cfRule type="duplicateValues" dxfId="1794" priority="117" stopIfTrue="1"/>
    <cfRule type="duplicateValues" dxfId="1793" priority="118" stopIfTrue="1"/>
  </conditionalFormatting>
  <conditionalFormatting sqref="M815">
    <cfRule type="duplicateValues" dxfId="1792" priority="209" stopIfTrue="1"/>
    <cfRule type="duplicateValues" dxfId="1791" priority="210" stopIfTrue="1"/>
    <cfRule type="duplicateValues" dxfId="1790" priority="211" stopIfTrue="1"/>
  </conditionalFormatting>
  <conditionalFormatting sqref="M841">
    <cfRule type="duplicateValues" dxfId="1789" priority="8" stopIfTrue="1"/>
    <cfRule type="duplicateValues" dxfId="1788" priority="9" stopIfTrue="1"/>
    <cfRule type="duplicateValues" dxfId="1787" priority="10" stopIfTrue="1"/>
    <cfRule type="duplicateValues" dxfId="1786" priority="11" stopIfTrue="1"/>
  </conditionalFormatting>
  <conditionalFormatting sqref="M853">
    <cfRule type="duplicateValues" dxfId="1785" priority="161" stopIfTrue="1"/>
    <cfRule type="duplicateValues" dxfId="1784" priority="162" stopIfTrue="1"/>
    <cfRule type="duplicateValues" dxfId="1783" priority="163" stopIfTrue="1"/>
  </conditionalFormatting>
  <conditionalFormatting sqref="M935">
    <cfRule type="duplicateValues" dxfId="1782" priority="158" stopIfTrue="1"/>
    <cfRule type="duplicateValues" dxfId="1781" priority="159" stopIfTrue="1"/>
    <cfRule type="duplicateValues" dxfId="1780" priority="160" stopIfTrue="1"/>
  </conditionalFormatting>
  <conditionalFormatting sqref="M945">
    <cfRule type="duplicateValues" dxfId="1779" priority="155" stopIfTrue="1"/>
    <cfRule type="duplicateValues" dxfId="1778" priority="156" stopIfTrue="1"/>
    <cfRule type="duplicateValues" dxfId="1777" priority="157" stopIfTrue="1"/>
  </conditionalFormatting>
  <conditionalFormatting sqref="M1075">
    <cfRule type="duplicateValues" dxfId="1776" priority="275" stopIfTrue="1"/>
    <cfRule type="duplicateValues" dxfId="1775" priority="276" stopIfTrue="1"/>
  </conditionalFormatting>
  <conditionalFormatting sqref="M1086">
    <cfRule type="duplicateValues" dxfId="1774" priority="18" stopIfTrue="1"/>
    <cfRule type="duplicateValues" dxfId="1773" priority="19" stopIfTrue="1"/>
    <cfRule type="duplicateValues" dxfId="1772" priority="20" stopIfTrue="1"/>
    <cfRule type="duplicateValues" dxfId="1771" priority="21" stopIfTrue="1"/>
  </conditionalFormatting>
  <conditionalFormatting sqref="M1160">
    <cfRule type="duplicateValues" dxfId="1770" priority="212" stopIfTrue="1"/>
    <cfRule type="duplicateValues" dxfId="1769" priority="213" stopIfTrue="1"/>
    <cfRule type="duplicateValues" dxfId="1768" priority="214" stopIfTrue="1"/>
  </conditionalFormatting>
  <conditionalFormatting sqref="M1192">
    <cfRule type="duplicateValues" dxfId="1767" priority="194" stopIfTrue="1"/>
    <cfRule type="duplicateValues" dxfId="1766" priority="195" stopIfTrue="1"/>
    <cfRule type="duplicateValues" dxfId="1765" priority="196" stopIfTrue="1"/>
  </conditionalFormatting>
  <conditionalFormatting sqref="M1299">
    <cfRule type="duplicateValues" dxfId="1764" priority="51" stopIfTrue="1"/>
    <cfRule type="duplicateValues" dxfId="1763" priority="52" stopIfTrue="1"/>
    <cfRule type="duplicateValues" dxfId="1762" priority="53" stopIfTrue="1"/>
    <cfRule type="duplicateValues" dxfId="1761" priority="54" stopIfTrue="1"/>
  </conditionalFormatting>
  <conditionalFormatting sqref="M1300">
    <cfRule type="duplicateValues" dxfId="1760" priority="55" stopIfTrue="1"/>
    <cfRule type="duplicateValues" dxfId="1759" priority="56" stopIfTrue="1"/>
    <cfRule type="duplicateValues" dxfId="1758" priority="57" stopIfTrue="1"/>
    <cfRule type="duplicateValues" dxfId="1757" priority="58" stopIfTrue="1"/>
  </conditionalFormatting>
  <conditionalFormatting sqref="M1347:M1501 M1503:M1515">
    <cfRule type="duplicateValues" dxfId="1756" priority="442" stopIfTrue="1"/>
  </conditionalFormatting>
  <conditionalFormatting sqref="M1502">
    <cfRule type="duplicateValues" dxfId="1755" priority="17" stopIfTrue="1"/>
  </conditionalFormatting>
  <conditionalFormatting sqref="M1535">
    <cfRule type="duplicateValues" dxfId="1754" priority="128" stopIfTrue="1"/>
    <cfRule type="duplicateValues" dxfId="1753" priority="129" stopIfTrue="1"/>
    <cfRule type="duplicateValues" dxfId="1752" priority="130" stopIfTrue="1"/>
  </conditionalFormatting>
  <conditionalFormatting sqref="M1545">
    <cfRule type="duplicateValues" dxfId="1751" priority="22" stopIfTrue="1"/>
    <cfRule type="duplicateValues" dxfId="1750" priority="23" stopIfTrue="1"/>
    <cfRule type="duplicateValues" dxfId="1749" priority="24" stopIfTrue="1"/>
    <cfRule type="duplicateValues" dxfId="1748" priority="25" stopIfTrue="1"/>
  </conditionalFormatting>
  <conditionalFormatting sqref="M1553">
    <cfRule type="duplicateValues" dxfId="1747" priority="146" stopIfTrue="1"/>
    <cfRule type="duplicateValues" dxfId="1746" priority="147" stopIfTrue="1"/>
    <cfRule type="duplicateValues" dxfId="1745" priority="148" stopIfTrue="1"/>
  </conditionalFormatting>
  <conditionalFormatting sqref="M1571:M1572">
    <cfRule type="duplicateValues" dxfId="1744" priority="95" stopIfTrue="1"/>
    <cfRule type="duplicateValues" dxfId="1743" priority="96" stopIfTrue="1"/>
    <cfRule type="duplicateValues" dxfId="1742" priority="97" stopIfTrue="1"/>
    <cfRule type="duplicateValues" dxfId="1741" priority="98" stopIfTrue="1"/>
  </conditionalFormatting>
  <conditionalFormatting sqref="M1821">
    <cfRule type="duplicateValues" dxfId="1740" priority="143" stopIfTrue="1"/>
    <cfRule type="duplicateValues" dxfId="1739" priority="144" stopIfTrue="1"/>
    <cfRule type="duplicateValues" dxfId="1738" priority="145" stopIfTrue="1"/>
  </conditionalFormatting>
  <conditionalFormatting sqref="M1896">
    <cfRule type="duplicateValues" dxfId="1737" priority="266" stopIfTrue="1"/>
    <cfRule type="duplicateValues" dxfId="1736" priority="267" stopIfTrue="1"/>
    <cfRule type="duplicateValues" dxfId="1735" priority="268" stopIfTrue="1"/>
  </conditionalFormatting>
  <conditionalFormatting sqref="M1972:M1973">
    <cfRule type="duplicateValues" dxfId="1734" priority="39" stopIfTrue="1"/>
    <cfRule type="duplicateValues" dxfId="1733" priority="40" stopIfTrue="1"/>
    <cfRule type="duplicateValues" dxfId="1732" priority="41" stopIfTrue="1"/>
    <cfRule type="duplicateValues" dxfId="1731" priority="42" stopIfTrue="1"/>
  </conditionalFormatting>
  <conditionalFormatting sqref="M2022">
    <cfRule type="duplicateValues" dxfId="1730" priority="215" stopIfTrue="1"/>
    <cfRule type="duplicateValues" dxfId="1729" priority="216" stopIfTrue="1"/>
    <cfRule type="duplicateValues" dxfId="1728" priority="217" stopIfTrue="1"/>
  </conditionalFormatting>
  <conditionalFormatting sqref="M2036">
    <cfRule type="duplicateValues" dxfId="1727" priority="30" stopIfTrue="1"/>
    <cfRule type="duplicateValues" dxfId="1726" priority="31" stopIfTrue="1"/>
    <cfRule type="duplicateValues" dxfId="1725" priority="32" stopIfTrue="1"/>
    <cfRule type="duplicateValues" dxfId="1724" priority="33" stopIfTrue="1"/>
  </conditionalFormatting>
  <conditionalFormatting sqref="M2044">
    <cfRule type="duplicateValues" dxfId="1723" priority="47" stopIfTrue="1"/>
    <cfRule type="duplicateValues" dxfId="1722" priority="48" stopIfTrue="1"/>
    <cfRule type="duplicateValues" dxfId="1721" priority="49" stopIfTrue="1"/>
    <cfRule type="duplicateValues" dxfId="1720" priority="50" stopIfTrue="1"/>
  </conditionalFormatting>
  <conditionalFormatting sqref="M2087">
    <cfRule type="duplicateValues" dxfId="1719" priority="137" stopIfTrue="1"/>
    <cfRule type="duplicateValues" dxfId="1718" priority="138" stopIfTrue="1"/>
    <cfRule type="duplicateValues" dxfId="1717" priority="139" stopIfTrue="1"/>
  </conditionalFormatting>
  <conditionalFormatting sqref="M2104:M2109">
    <cfRule type="duplicateValues" dxfId="1716" priority="287" stopIfTrue="1"/>
    <cfRule type="duplicateValues" dxfId="1715" priority="288" stopIfTrue="1"/>
  </conditionalFormatting>
  <conditionalFormatting sqref="M2110">
    <cfRule type="duplicateValues" dxfId="1714" priority="206" stopIfTrue="1"/>
    <cfRule type="duplicateValues" dxfId="1713" priority="207" stopIfTrue="1"/>
    <cfRule type="duplicateValues" dxfId="1712" priority="208" stopIfTrue="1"/>
  </conditionalFormatting>
  <conditionalFormatting sqref="M2111">
    <cfRule type="duplicateValues" dxfId="1711" priority="203" stopIfTrue="1"/>
    <cfRule type="duplicateValues" dxfId="1710" priority="204" stopIfTrue="1"/>
    <cfRule type="duplicateValues" dxfId="1709" priority="205" stopIfTrue="1"/>
  </conditionalFormatting>
  <conditionalFormatting sqref="M2115:M2121">
    <cfRule type="duplicateValues" dxfId="1708" priority="197" stopIfTrue="1"/>
    <cfRule type="duplicateValues" dxfId="1707" priority="198" stopIfTrue="1"/>
    <cfRule type="duplicateValues" dxfId="1706" priority="199" stopIfTrue="1"/>
  </conditionalFormatting>
  <conditionalFormatting sqref="M2197">
    <cfRule type="duplicateValues" dxfId="1705" priority="26" stopIfTrue="1"/>
    <cfRule type="duplicateValues" dxfId="1704" priority="27" stopIfTrue="1"/>
    <cfRule type="duplicateValues" dxfId="1703" priority="28" stopIfTrue="1"/>
    <cfRule type="duplicateValues" dxfId="1702" priority="29" stopIfTrue="1"/>
  </conditionalFormatting>
  <conditionalFormatting sqref="M2227:M2290 M2294:M2295">
    <cfRule type="duplicateValues" dxfId="1701" priority="46" stopIfTrue="1"/>
  </conditionalFormatting>
  <conditionalFormatting sqref="M2291:M2293">
    <cfRule type="duplicateValues" dxfId="1700" priority="1213" stopIfTrue="1"/>
  </conditionalFormatting>
  <conditionalFormatting sqref="M2348">
    <cfRule type="duplicateValues" dxfId="1699" priority="35" stopIfTrue="1"/>
  </conditionalFormatting>
  <conditionalFormatting sqref="M2349">
    <cfRule type="duplicateValues" dxfId="1698" priority="36" stopIfTrue="1"/>
  </conditionalFormatting>
  <conditionalFormatting sqref="M2350">
    <cfRule type="duplicateValues" dxfId="1697" priority="37" stopIfTrue="1"/>
  </conditionalFormatting>
  <conditionalFormatting sqref="M2375">
    <cfRule type="duplicateValues" dxfId="1696" priority="34" stopIfTrue="1"/>
  </conditionalFormatting>
  <conditionalFormatting sqref="M2393">
    <cfRule type="duplicateValues" dxfId="1695" priority="15" stopIfTrue="1"/>
  </conditionalFormatting>
  <conditionalFormatting sqref="M2395:M2423">
    <cfRule type="duplicateValues" dxfId="1694" priority="16" stopIfTrue="1"/>
  </conditionalFormatting>
  <conditionalFormatting sqref="M2566 M2484 M2488 M2492 M2496">
    <cfRule type="duplicateValues" dxfId="1693" priority="12" stopIfTrue="1"/>
  </conditionalFormatting>
  <conditionalFormatting sqref="M2296:M2347 M661 M2351:M2374 M2376:M2392 M2394">
    <cfRule type="duplicateValues" dxfId="1692" priority="1056" stopIfTrue="1"/>
  </conditionalFormatting>
  <conditionalFormatting sqref="M2568:M65761 M2112:M2114 M2:M20 M22:M28 M179 M166:M177 M30:M97 M181:M231 M233:M314 M316:M334 M1076:M1085 M663:M743 M1161:M1191 M816:M840 M557:M658 O2568:Q2571 M158:M164 M336:M366 M368:M369 M371:M380 M382:M466 M468:M535 M537:M538 M541:M555 M745:M770 M854:M934 M946:M1074 M1516:M1534 M1822:M1895 M2088:M2103 M772 M1536:M1544 M100:M156 M2122:M2196 M1573:M1820 M2023:M2035 M1301:M1346 M2045:M2086 M936:M944 M774:M814 M1974:M2021 M848:M852 M1897:M1971 M2037:M2043 M2198:M2226 M1546:M1552 M1087:M1159 M1193:M1298 M842:M846 M1554:M1570">
    <cfRule type="duplicateValues" dxfId="1691" priority="1585" stopIfTrue="1"/>
  </conditionalFormatting>
  <conditionalFormatting sqref="M2568:M65761 M2112:M2114 M2:M97 M663:M743 M1161:M1191 M816:M840 M557:M658 O2568:Q2571 M158:M334 M336:M366 M368:M369 M371:M380 M382:M466 M468:M535 M537:M538 M541:M555 M745:M770 M854:M934 M946:M1085 M1516:M1534 M1822:M1895 M2088:M2109 M772 M1536:M1544 M100:M156 M2122:M2196 M1573:M1820 M2023:M2035 M1301:M1346 M2045:M2086 M936:M944 M774:M814 M1974:M2021 M848:M852 M1897:M1971 M2037:M2043 M2198:M2226 M1546:M1552 M1087:M1159 M1193:M1298 M842:M846 M1554:M1570">
    <cfRule type="duplicateValues" dxfId="1690" priority="1637" stopIfTrue="1"/>
  </conditionalFormatting>
  <conditionalFormatting sqref="M2568:M65761 M2112:M2114 M701 M2:M20 M179 M22:M28 M166:M177 M30:M97 M181:M231 M233:M314 M316:M334 M706:M743 M1076:M1085 M663:M697 M1161:M1191 M816:M840 M557:M658 O2568:Q2571 M158:M164 M336:M366 M368:M369 M371:M380 M382:M466 M468:M535 M537:M538 M541:M555 M745:M770 M854:M934 M946:M1074 M1516:M1534 M1822:M1895 M2088:M2103 M772 M1536:M1544 M100:M156 M2122:M2196 M1573:M1820 M2023:M2035 M1301:M1346 M2045:M2086 M936:M944 M774:M814 M1974:M2021 M848:M852 M1897:M1971 M2037:M2043 M2198:M2226 M1546:M1552 M1087:M1159 M1193:M1298 M842:M846 M1554:M1570">
    <cfRule type="duplicateValues" dxfId="1689" priority="1681" stopIfTrue="1"/>
  </conditionalFormatting>
  <conditionalFormatting sqref="M2567:M65761 M1:M660 M1301:M1346 M2045:M2196 M1974:M2035 M663:M840 M848:M1085 M1573:M1971 M1516:M1544 M2037:M2043 M2198:M2226 M1087:M1298 M842:M846 M1546:M1570">
    <cfRule type="duplicateValues" dxfId="1688" priority="1687" stopIfTrue="1"/>
  </conditionalFormatting>
  <conditionalFormatting sqref="M2424:M2483 M2485:M2487 M2489:M2491 M2493:M2495 M2497:M2557 M2564:M2565">
    <cfRule type="duplicateValues" dxfId="1687" priority="1689" stopIfTrue="1"/>
  </conditionalFormatting>
  <conditionalFormatting sqref="D2558:D2563 G2559:G2563">
    <cfRule type="duplicateValues" dxfId="1686" priority="1" stopIfTrue="1"/>
  </conditionalFormatting>
  <conditionalFormatting sqref="M2558:M2563">
    <cfRule type="duplicateValues" dxfId="1685" priority="4" stopIfTrue="1"/>
  </conditionalFormatting>
  <conditionalFormatting sqref="M2558:M2563">
    <cfRule type="duplicateValues" dxfId="1684" priority="5" stopIfTrue="1"/>
  </conditionalFormatting>
  <conditionalFormatting sqref="M2558:M2563">
    <cfRule type="duplicateValues" dxfId="1683" priority="6" stopIfTrue="1"/>
  </conditionalFormatting>
  <conditionalFormatting sqref="M2558:M2563">
    <cfRule type="duplicateValues" dxfId="1682" priority="7" stopIfTrue="1"/>
  </conditionalFormatting>
  <dataValidations count="68">
    <dataValidation type="list" allowBlank="1" showInputMessage="1" showErrorMessage="1" sqref="AO1834" xr:uid="{00000000-0002-0000-0000-000000000000}">
      <formula1>$AM$2569:$AM$2573</formula1>
    </dataValidation>
    <dataValidation type="list" allowBlank="1" showInputMessage="1" showErrorMessage="1" sqref="AO1503:AO1544 AO848:AO1085 AO3:AO846 AO1087:AO1501 AO1546:AO1833 AO2037:AO2196 AO1974:AO2035 AO2198:AO2226 AO2291:AO2293 AO1835:AO1971" xr:uid="{00000000-0002-0000-0000-000001000000}">
      <formula1>$AO$2569:$AO$2573</formula1>
    </dataValidation>
    <dataValidation type="list" allowBlank="1" showInputMessage="1" showErrorMessage="1" sqref="AQ1859 AQ931:AQ1085 AQ848:AQ929 AQ457:AQ846 AQ1503:AQ1544 AQ1087:AQ1501 AQ1546:AQ1856 AQ2037:AQ2196 AQ1974:AQ2035 AQ2198:AQ2226 AQ454:AQ455 AQ451 AQ440:AQ446 AQ3:AQ437 AQ1886:AQ1894 AQ1879:AQ1881 AQ1876 AQ1861:AQ1867 AQ2291:AQ2293 AQ1902:AQ1971" xr:uid="{00000000-0002-0000-0000-000002000000}">
      <formula1>$AQ$2569:$AQ$2570</formula1>
    </dataValidation>
    <dataValidation type="list" allowBlank="1" showInputMessage="1" showErrorMessage="1" sqref="AP1857:AQ1858 AP1895:AQ1901 AP1877:AQ1878 AP1868:AQ1875 AP1860:AQ1860" xr:uid="{00000000-0002-0000-0000-000003000000}">
      <formula1>$AN$2576:$AN$2577</formula1>
    </dataValidation>
    <dataValidation type="list" allowBlank="1" showInputMessage="1" showErrorMessage="1" sqref="AP1859 AP848:AP1085 AP3:AP846 AP1503:AP1544 AP1087:AP1501 AP1546:AP1856 AP2037:AP2196 AP1974:AP2035 AP2198:AP2226 AQ930 AQ456 AQ452:AQ453 AQ447:AQ450 AQ438:AQ439 AP1879:AP1894 AQ1882:AQ1885 AP1876 AP1861:AP1867 AP2291:AP2293 AP1902:AP1971" xr:uid="{00000000-0002-0000-0000-000004000000}">
      <formula1>$AP$2576:$AP$2577</formula1>
    </dataValidation>
    <dataValidation type="list" allowBlank="1" showInputMessage="1" showErrorMessage="1" sqref="E1546:E2035 E2198:E2566 E848:E1085 E663:E846 E3:E661 E1087:E1501 E2037:E2196 E1503:E1544" xr:uid="{00000000-0002-0000-0000-000005000000}">
      <formula1>$E$2569:$E$2573</formula1>
    </dataValidation>
    <dataValidation type="list" allowBlank="1" showInputMessage="1" showErrorMessage="1" sqref="K2523 K936:K1085 K848:K934 K663:K846 K2342 K1503:K1544 K1087:K1501 K1546:K1971 K2037:K2196 K1974:K2035 K2345 K2291:K2293 K3:K380 K382:K661 K2198:K2226 K2256 K2310" xr:uid="{00000000-0002-0000-0000-000006000000}">
      <formula1>$K$2569:$K$2573</formula1>
    </dataValidation>
    <dataValidation type="list" allowBlank="1" showInputMessage="1" showErrorMessage="1" sqref="B157" xr:uid="{00000000-0002-0000-0000-000007000000}">
      <formula1>$B$2586:$B$2595</formula1>
    </dataValidation>
    <dataValidation type="list" allowBlank="1" showInputMessage="1" showErrorMessage="1" sqref="B187" xr:uid="{00000000-0002-0000-0000-000008000000}">
      <formula1>$B$2585:$B$2594</formula1>
    </dataValidation>
    <dataValidation type="list" allowBlank="1" showInputMessage="1" showErrorMessage="1" sqref="B335" xr:uid="{00000000-0002-0000-0000-000009000000}">
      <formula1>$B$2584:$B$2593</formula1>
    </dataValidation>
    <dataValidation type="list" allowBlank="1" showInputMessage="1" showErrorMessage="1" sqref="B367" xr:uid="{00000000-0002-0000-0000-00000A000000}">
      <formula1>$B$2583:$B$2592</formula1>
    </dataValidation>
    <dataValidation type="list" allowBlank="1" showInputMessage="1" showErrorMessage="1" sqref="B370" xr:uid="{00000000-0002-0000-0000-00000B000000}">
      <formula1>$B$2582:$B$2591</formula1>
    </dataValidation>
    <dataValidation type="list" allowBlank="1" showInputMessage="1" showErrorMessage="1" sqref="B381" xr:uid="{00000000-0002-0000-0000-00000C000000}">
      <formula1>$B$2581:$B$2590</formula1>
    </dataValidation>
    <dataValidation type="list" allowBlank="1" showInputMessage="1" showErrorMessage="1" sqref="K381" xr:uid="{00000000-0002-0000-0000-00000D000000}">
      <formula1>$U$2581:$U$2585</formula1>
    </dataValidation>
    <dataValidation type="list" allowBlank="1" showInputMessage="1" showErrorMessage="1" sqref="B536" xr:uid="{00000000-0002-0000-0000-00000E000000}">
      <formula1>$B$2579:$B$2588</formula1>
    </dataValidation>
    <dataValidation type="list" allowBlank="1" showInputMessage="1" showErrorMessage="1" sqref="B539" xr:uid="{00000000-0002-0000-0000-00000F000000}">
      <formula1>$B$2578:$B$2587</formula1>
    </dataValidation>
    <dataValidation type="list" allowBlank="1" showInputMessage="1" showErrorMessage="1" sqref="F157" xr:uid="{00000000-0002-0000-0000-000010000000}">
      <formula1>$F$2586:$F$2621</formula1>
    </dataValidation>
    <dataValidation type="list" allowBlank="1" showInputMessage="1" showErrorMessage="1" sqref="F335" xr:uid="{00000000-0002-0000-0000-000011000000}">
      <formula1>$F$2584:$F$2619</formula1>
    </dataValidation>
    <dataValidation type="list" allowBlank="1" showInputMessage="1" showErrorMessage="1" sqref="F367" xr:uid="{00000000-0002-0000-0000-000012000000}">
      <formula1>$F$2583:$F$2618</formula1>
    </dataValidation>
    <dataValidation type="list" allowBlank="1" showInputMessage="1" showErrorMessage="1" sqref="F370" xr:uid="{00000000-0002-0000-0000-000013000000}">
      <formula1>$F$2582:$F$2617</formula1>
    </dataValidation>
    <dataValidation type="list" allowBlank="1" showInputMessage="1" showErrorMessage="1" sqref="F536" xr:uid="{00000000-0002-0000-0000-000014000000}">
      <formula1>$F$2579:$F$2614</formula1>
    </dataValidation>
    <dataValidation type="list" allowBlank="1" showInputMessage="1" showErrorMessage="1" sqref="F539" xr:uid="{00000000-0002-0000-0000-000015000000}">
      <formula1>$F$2578:$F$2613</formula1>
    </dataValidation>
    <dataValidation type="list" allowBlank="1" showInputMessage="1" showErrorMessage="1" sqref="K2227:K2255 K2257:K2295" xr:uid="{00000000-0002-0000-0000-000016000000}">
      <formula1>$K$2571:$K$2575</formula1>
    </dataValidation>
    <dataValidation type="list" allowBlank="1" showInputMessage="1" showErrorMessage="1" sqref="AP2227:AP2295" xr:uid="{00000000-0002-0000-0000-000017000000}">
      <formula1>$AP$2578:$AP$2579</formula1>
    </dataValidation>
    <dataValidation type="list" allowBlank="1" showInputMessage="1" showErrorMessage="1" sqref="AQ2227:AQ2295" xr:uid="{00000000-0002-0000-0000-000018000000}">
      <formula1>$AQ$2571:$AQ$2572</formula1>
    </dataValidation>
    <dataValidation type="list" allowBlank="1" showInputMessage="1" showErrorMessage="1" sqref="AO2227:AO2295" xr:uid="{00000000-0002-0000-0000-000019000000}">
      <formula1>$AO$2571:$AO$2575</formula1>
    </dataValidation>
    <dataValidation type="list" allowBlank="1" showInputMessage="1" showErrorMessage="1" sqref="AP1972:AP1973" xr:uid="{00000000-0002-0000-0000-00001A000000}">
      <formula1>$AP$2569:$AP$2570</formula1>
    </dataValidation>
    <dataValidation type="list" allowBlank="1" showInputMessage="1" showErrorMessage="1" errorTitle="Opção indisponível" error="Selecione uma opção dentre as disponíveis na lista da célula." sqref="X1546:X2035 X2198:X2566 X848:X1085 X663:X846 X3:X661 X1087:X1501 X2037:X2196 X1503:X1544" xr:uid="{00000000-0002-0000-0000-00001B000000}">
      <formula1>$X$2569:$X$2573</formula1>
    </dataValidation>
    <dataValidation type="list" allowBlank="1" showErrorMessage="1" errorTitle="Opção indisponível" error="Selecione uma opção dentre as disponíveis na lista da célula." sqref="AM1503:AM1544 AM2198:AM2566 AM848:AM1085 AM663:AM846 AM3:AM661 AM1087:AM1501 AM1546:AM1563 AM2037:AM2196 AM1565:AM2035" xr:uid="{00000000-0002-0000-0000-00001C000000}">
      <formula1>$AM$2569:$AM$2573</formula1>
    </dataValidation>
    <dataValidation type="list" allowBlank="1" showErrorMessage="1" errorTitle="Opção indisponível" error="Selecione uma opção dentre as disponíveis na lista da célula." sqref="AN1503:AN1544 AP2345:AQ2345 AN2198:AN2566 AN848:AN1085 AN663:AN846 AN3:AN661 AN1087:AN1501 AN1546:AN2035 AN2037:AN2196" xr:uid="{00000000-0002-0000-0000-00001D000000}">
      <formula1>$AN$2576:$AN$2577</formula1>
    </dataValidation>
    <dataValidation type="list" allowBlank="1" showInputMessage="1" showErrorMessage="1" sqref="B158:B186 B2246:B2566 B854:B1071 B848:B852 B663:B846 B540:B661 B1674:B1698 B1073:B1085 B2234 B2037:B2196 B1087:B1544 B1974:B2035 B2198:B2227 B2237 B537:B538 B368:B369 B188:B334 B336:B366 B371:B380 B382:B535 B3:B156 B2229:B2230 B2232 B2241:B2242 B1700:B1971 B1546:B1672" xr:uid="{00000000-0002-0000-0000-00001E000000}">
      <formula1>$B$2569:$B$2578</formula1>
    </dataValidation>
    <dataValidation type="list" allowBlank="1" showInputMessage="1" showErrorMessage="1" sqref="B853" xr:uid="{00000000-0002-0000-0000-00001F000000}">
      <formula1>$B$2575:$B$2584</formula1>
    </dataValidation>
    <dataValidation type="list" allowBlank="1" showInputMessage="1" showErrorMessage="1" sqref="K935" xr:uid="{00000000-0002-0000-0000-000020000000}">
      <formula1>$U$2574:$U$2578</formula1>
    </dataValidation>
    <dataValidation type="list" allowBlank="1" showInputMessage="1" showErrorMessage="1" sqref="F946:F998 F936:F944 F848:F852 F745:F846 F1087:F1462 F1484:F1501 F1073:F1085 F1503:F1544 F2088:F2196 F1974:F2035 F2301:F2302 F1000:F1071 F854:F934 F336:F366 F3:F156 F368:F369 F537:F538 F158:F334 F2255:F2295 F1546:F1552 F371:F535 F1464:F1482 F2536 F2198:F2226 F663:F743 F2243 F2250 F2037:F2086 F2248 F541:F661 F1554:F1971" xr:uid="{00000000-0002-0000-0000-000021000000}">
      <formula1>$F$2569:$F$2598</formula1>
    </dataValidation>
    <dataValidation type="list" allowBlank="1" showInputMessage="1" showErrorMessage="1" sqref="F540" xr:uid="{00000000-0002-0000-0000-000022000000}">
      <formula1>$F$2577:$F$2612</formula1>
    </dataValidation>
    <dataValidation type="list" allowBlank="1" showInputMessage="1" showErrorMessage="1" sqref="F744" xr:uid="{00000000-0002-0000-0000-000023000000}">
      <formula1>$F$2576:$F$2606</formula1>
    </dataValidation>
    <dataValidation type="list" allowBlank="1" showInputMessage="1" showErrorMessage="1" sqref="F853" xr:uid="{00000000-0002-0000-0000-000024000000}">
      <formula1>$F$2575:$F$2605</formula1>
    </dataValidation>
    <dataValidation type="list" allowBlank="1" showInputMessage="1" showErrorMessage="1" sqref="F935" xr:uid="{00000000-0002-0000-0000-000025000000}">
      <formula1>$F$2574:$F$2604</formula1>
    </dataValidation>
    <dataValidation type="list" allowBlank="1" showInputMessage="1" showErrorMessage="1" sqref="F945" xr:uid="{00000000-0002-0000-0000-000026000000}">
      <formula1>$F$2573:$F$2603</formula1>
    </dataValidation>
    <dataValidation type="list" allowBlank="1" showInputMessage="1" showErrorMessage="1" sqref="F1463" xr:uid="{00000000-0002-0000-0000-000027000000}">
      <formula1>$F$2572:$F$2602</formula1>
    </dataValidation>
    <dataValidation type="list" allowBlank="1" showInputMessage="1" showErrorMessage="1" sqref="F1483" xr:uid="{00000000-0002-0000-0000-000028000000}">
      <formula1>$F$2571:$F$2601</formula1>
    </dataValidation>
    <dataValidation type="list" allowBlank="1" showInputMessage="1" showErrorMessage="1" sqref="F1553 F999" xr:uid="{00000000-0002-0000-0000-000029000000}">
      <formula1>$F$2570:$F$2600</formula1>
    </dataValidation>
    <dataValidation type="list" allowBlank="1" showInputMessage="1" showErrorMessage="1" sqref="F2087" xr:uid="{00000000-0002-0000-0000-00002A000000}">
      <formula1>$F$2568:$F$2597</formula1>
    </dataValidation>
    <dataValidation type="list" allowBlank="1" showInputMessage="1" showErrorMessage="1" sqref="S2242 S1087:S1497 S848:S1085 S663:S846 S3:S661 S1974:S2035 S1499:S1501 S2253 S2234 S2255:S2566 S2198:S2226 S1503:S1544 S2037:S2196 S1546:S1971" xr:uid="{00000000-0002-0000-0000-00002B000000}">
      <formula1>$S$2569:$S$2581</formula1>
    </dataValidation>
    <dataValidation type="list" allowBlank="1" showInputMessage="1" showErrorMessage="1" sqref="S2254 S2243:S2252 S2235:S2241 S2227:S2233" xr:uid="{00000000-0002-0000-0000-00002C000000}">
      <formula1>$S$2571:$S$2583</formula1>
    </dataValidation>
    <dataValidation type="list" allowBlank="1" showInputMessage="1" showErrorMessage="1" sqref="F2227:F2242 F2537:F2566 F661 F2251:F2254 F2244:F2247 F2249 F2303:F2535 F2296:F2300" xr:uid="{00000000-0002-0000-0000-00002D000000}">
      <formula1>$F$2571:$F$2600</formula1>
    </dataValidation>
    <dataValidation type="list" allowBlank="1" showInputMessage="1" showErrorMessage="1" sqref="B2231 B2235:B2236 B2228 B2233 B2238:B2240 B2243:B2245" xr:uid="{00000000-0002-0000-0000-00002E000000}">
      <formula1>$B$2571:$B$2580</formula1>
    </dataValidation>
    <dataValidation type="list" allowBlank="1" showErrorMessage="1" errorTitle="Opção indisponível" error="Selecione uma opção dentre as disponíveis na lista da célula." sqref="Y1546:Y2035 Y2198:Y2566 Y848:Y1085 Y663:Y846 Y3:Y661 Y1087:Y1501 Y2037:Y2196 Y1503:Y1544" xr:uid="{00000000-0002-0000-0000-00002F000000}">
      <formula1>$Y$2569:$Y$2581</formula1>
    </dataValidation>
    <dataValidation type="list" allowBlank="1" showErrorMessage="1" errorTitle="Opção indisponível" error="Selecione uma opção dentre as disponíveis na lista da célula." sqref="Z1503:Z1544 Z2198:Z2566 Z848:Z1085 Z663:Z846 Z3:Z661 Z1087:Z1501 Z1546:Z2035 Z2037:Z2196" xr:uid="{00000000-0002-0000-0000-000030000000}">
      <formula1>$Z$2569:$Z$2606</formula1>
    </dataValidation>
    <dataValidation type="list" allowBlank="1" showErrorMessage="1" errorTitle="Entrada inválida!" error="Selecione uma das opções na lista." sqref="T1546:T2035 T2198:T2566 T848:T1085 T663:T846 T3:T661 T1087:T1544 T2037:T2196" xr:uid="{00000000-0002-0000-0000-000031000000}">
      <formula1>$T$2569:$T$2572</formula1>
    </dataValidation>
    <dataValidation type="list" allowBlank="1" showInputMessage="1" showErrorMessage="1" sqref="AW847:XFD847 H2198:H2566 H848:H1085 H663:H846 H3:H661 H1441:H1501 H2037:H2196 H1503:H1544 H1087:H1439 H1546:H2035" xr:uid="{00000000-0002-0000-0000-000032000000}">
      <formula1>$H$2569:$H$2584</formula1>
    </dataValidation>
    <dataValidation type="list" allowBlank="1" showInputMessage="1" showErrorMessage="1" sqref="AK2370:AK2371 AK2304:AK2312 AK2367:AK2368 AK2345:AK2346 AK2348 AK2390 AK2350:AK2354 AK2394:AK2395 AK2392 AK2330 AK2314 AK2373:AK2378 AK2341:AK2343 AK2365 AK2398 AK2356 AK661 AK2297:AK2298 AK2402 AK2318:AK2319 AK2387 AK2323 AK2327:AK2328 AK1167 AK2300:AK2302 AK2358 AK2334:AK2338" xr:uid="{00000000-0002-0000-0000-000033000000}">
      <formula1>$AK$2573:$AK$2577</formula1>
    </dataValidation>
    <dataValidation type="list" allowBlank="1" showInputMessage="1" showErrorMessage="1" sqref="K2296:K2309 K2564:K2566 K2524:K2557 K661 K2343:K2344 K2311:K2341 K2346:K2522" xr:uid="{00000000-0002-0000-0000-000034000000}">
      <formula1>$K$2573:$K$2577</formula1>
    </dataValidation>
    <dataValidation type="list" allowBlank="1" showInputMessage="1" showErrorMessage="1" sqref="B1072" xr:uid="{00000000-0002-0000-0000-000035000000}">
      <formula1>$B$2567:$B$2572</formula1>
    </dataValidation>
    <dataValidation type="list" allowBlank="1" showInputMessage="1" showErrorMessage="1" sqref="P1072 S1972:S1973" xr:uid="{00000000-0002-0000-0000-000036000000}">
      <formula1>$S$2567:$S$2574</formula1>
    </dataValidation>
    <dataValidation type="list" allowBlank="1" showInputMessage="1" showErrorMessage="1" sqref="B1972:B1973" xr:uid="{00000000-0002-0000-0000-000037000000}">
      <formula1>$B$2567:$B$2571</formula1>
    </dataValidation>
    <dataValidation type="list" allowBlank="1" showInputMessage="1" showErrorMessage="1" sqref="K1972:K1973 S2036 S2197 S1545 S1086 S1502 B2036 B2197 B1545 B1086 AQ1972:AQ1973 K2036 K2197 K1545 K1086 K1502 E2036 E2197 E1545 E1086 E1502 AO2036:AQ2036 AO2197:AQ2197 AO1545:AQ1545 AO1086:AQ1086 AO1502:AQ1502 AO1972:AO1973 H1440" xr:uid="{00000000-0002-0000-0000-000038000000}">
      <formula1>#REF!</formula1>
    </dataValidation>
    <dataValidation type="list" allowBlank="1" showInputMessage="1" showErrorMessage="1" sqref="F1072" xr:uid="{00000000-0002-0000-0000-000039000000}">
      <formula1>$F$2567:$F$2592</formula1>
    </dataValidation>
    <dataValidation type="list" allowBlank="1" showInputMessage="1" showErrorMessage="1" sqref="F1972:F1973" xr:uid="{00000000-0002-0000-0000-00003A000000}">
      <formula1>$F$2567:$F$2591</formula1>
    </dataValidation>
    <dataValidation type="list" allowBlank="1" showInputMessage="1" showErrorMessage="1" errorTitle="Opção indisponível" error="Selecione uma opção dentre as disponíveis na lista da célula." sqref="X2036 X2197 X1545 X1086 X1502" xr:uid="{00000000-0002-0000-0000-00003B000000}">
      <formula1>#REF!</formula1>
    </dataValidation>
    <dataValidation type="list" allowBlank="1" showErrorMessage="1" errorTitle="Opção indisponível" error="Selecione uma opção dentre as disponíveis na lista da célula." sqref="Y2036 Y2197 Y1545 Y1086 Y1502 AM2036:AN2036 AM2197:AN2197 AM1545:AN1545 AM1086:AN1086 AM1502:AN1502" xr:uid="{00000000-0002-0000-0000-00003C000000}">
      <formula1>#REF!</formula1>
    </dataValidation>
    <dataValidation type="list" allowBlank="1" showInputMessage="1" showErrorMessage="1" sqref="F2036 F1502 F1086 F1545 F2197" xr:uid="{00000000-0002-0000-0000-00003D000000}">
      <formula1>$F$2567:$F$2582</formula1>
    </dataValidation>
    <dataValidation type="list" allowBlank="1" showErrorMessage="1" errorTitle="Opção indisponível" error="Selecione uma opção dentre as disponíveis na lista da célula." sqref="Z2036 Z1502 Z1086 Z1545 Z2197" xr:uid="{00000000-0002-0000-0000-00003E000000}">
      <formula1>$Z$2567:$Z$2590</formula1>
    </dataValidation>
    <dataValidation type="list" allowBlank="1" showErrorMessage="1" errorTitle="Entrada inválida!" error="Selecione uma das opções na lista." sqref="T2036 T2197 T1545 T1086" xr:uid="{00000000-0002-0000-0000-00003F000000}">
      <formula1>#REF!</formula1>
    </dataValidation>
    <dataValidation type="list" allowBlank="1" showInputMessage="1" showErrorMessage="1" sqref="H2036 H1502 H1086 H1545 H2197" xr:uid="{00000000-0002-0000-0000-000040000000}">
      <formula1>$H$2567:$H$2568</formula1>
    </dataValidation>
    <dataValidation type="list" allowBlank="1" showInputMessage="1" showErrorMessage="1" sqref="AL1823 AL2454:AL2566 AL661 AL2179 AL1167 AL2452 AL2449 AL2441:AL2445 AL2270 AL2432 AL1640 AL2435 AL2437 AL2296:AL2430 AL2134" xr:uid="{00000000-0002-0000-0000-000042000000}">
      <formula1>$AL$2580:$AL$2581</formula1>
    </dataValidation>
    <dataValidation type="list" allowBlank="1" showInputMessage="1" showErrorMessage="1" sqref="AO661 AO2346:AO2566 AO2296:AO2344" xr:uid="{00000000-0002-0000-0000-000041000000}">
      <formula1>$AO$2573:$AO$2574</formula1>
    </dataValidation>
    <dataValidation type="list" allowBlank="1" showInputMessage="1" showErrorMessage="1" sqref="B1673 B1699" xr:uid="{00000000-0002-0000-0000-000043000000}">
      <formula1>$B$2148:$B$2567</formula1>
    </dataValidation>
  </dataValidations>
  <hyperlinks>
    <hyperlink ref="D2453" r:id="rId1" display="https://sei.iphan.gov.br/sei/controlador.php?acao=arvore_visualizar&amp;acao_origem=procedimento_visualizar&amp;id_procedimento=4303671&amp;id_procedimento_anexado=4052753&amp;infra_sistema=100000100&amp;infra_unidade_atual=110000065&amp;infra_hash=27f09fe99e756bbd8e129b91a8a1918aec4020b1947f8355a8c291f58a88feff" xr:uid="{00000000-0004-0000-0000-000000000000}"/>
  </hyperlinks>
  <pageMargins left="0.25" right="0.25" top="0.75" bottom="0.75" header="0.3" footer="0.3"/>
  <pageSetup paperSize="9" scale="13" fitToHeight="0" orientation="landscape"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33"/>
  <dimension ref="A1:Q2287"/>
  <sheetViews>
    <sheetView zoomScaleNormal="115" workbookViewId="0">
      <selection activeCell="A2" sqref="A2:K2287"/>
    </sheetView>
  </sheetViews>
  <sheetFormatPr defaultRowHeight="12.75" x14ac:dyDescent="0.2"/>
  <cols>
    <col min="1" max="1" width="93.7109375" style="38" customWidth="1"/>
    <col min="2" max="2" width="21.5703125" customWidth="1"/>
    <col min="3" max="3" width="7" style="34" customWidth="1"/>
    <col min="4" max="4" width="24.7109375" customWidth="1"/>
    <col min="5" max="5" width="9.42578125" style="34" customWidth="1"/>
    <col min="6" max="6" width="10.42578125" style="34" customWidth="1"/>
    <col min="7" max="7" width="12.85546875" customWidth="1"/>
    <col min="8" max="8" width="16.28515625" customWidth="1"/>
    <col min="9" max="9" width="12.85546875" customWidth="1"/>
    <col min="10" max="10" width="11.7109375" customWidth="1"/>
    <col min="11" max="11" width="14.28515625" customWidth="1"/>
  </cols>
  <sheetData>
    <row r="1" spans="1:12" x14ac:dyDescent="0.2">
      <c r="A1" s="39" t="s">
        <v>7516</v>
      </c>
      <c r="B1" s="33" t="s">
        <v>7517</v>
      </c>
      <c r="C1" s="33" t="s">
        <v>13</v>
      </c>
      <c r="D1" s="33" t="s">
        <v>14</v>
      </c>
      <c r="E1" s="33" t="s">
        <v>7518</v>
      </c>
      <c r="F1" s="33" t="s">
        <v>7519</v>
      </c>
      <c r="G1" s="42" t="s">
        <v>7520</v>
      </c>
      <c r="H1" s="33" t="s">
        <v>7521</v>
      </c>
      <c r="I1" s="42" t="s">
        <v>7522</v>
      </c>
      <c r="J1" s="42" t="s">
        <v>7523</v>
      </c>
      <c r="K1" s="42" t="s">
        <v>7524</v>
      </c>
      <c r="L1" s="43"/>
    </row>
    <row r="2" spans="1:12" x14ac:dyDescent="0.2">
      <c r="A2" t="s">
        <v>3703</v>
      </c>
      <c r="B2" t="s">
        <v>3702</v>
      </c>
      <c r="C2" t="s">
        <v>148</v>
      </c>
      <c r="D2" t="s">
        <v>527</v>
      </c>
      <c r="E2">
        <v>1098</v>
      </c>
      <c r="F2">
        <v>1983</v>
      </c>
      <c r="G2" s="34">
        <v>6.6164383561643838</v>
      </c>
      <c r="H2">
        <v>43</v>
      </c>
      <c r="I2" s="34">
        <v>33.082191780821915</v>
      </c>
      <c r="J2" s="34">
        <v>109.16438356164383</v>
      </c>
    </row>
    <row r="3" spans="1:12" x14ac:dyDescent="0.2">
      <c r="A3" t="s">
        <v>7988</v>
      </c>
      <c r="B3" s="55" t="s">
        <v>5756</v>
      </c>
      <c r="C3" s="55" t="s">
        <v>92</v>
      </c>
      <c r="D3" s="55" t="s">
        <v>93</v>
      </c>
      <c r="E3" s="55">
        <v>1633</v>
      </c>
      <c r="F3" s="55">
        <v>2011</v>
      </c>
      <c r="G3" s="34">
        <v>6.7863013698630139</v>
      </c>
      <c r="H3">
        <v>15</v>
      </c>
      <c r="I3" s="34">
        <v>33.93150684931507</v>
      </c>
      <c r="J3" s="34">
        <v>82.863013698630141</v>
      </c>
    </row>
    <row r="4" spans="1:12" x14ac:dyDescent="0.2">
      <c r="A4" t="s">
        <v>8009</v>
      </c>
      <c r="B4" t="s">
        <v>3029</v>
      </c>
      <c r="C4" t="s">
        <v>187</v>
      </c>
      <c r="D4" t="s">
        <v>3030</v>
      </c>
      <c r="E4">
        <v>882</v>
      </c>
      <c r="F4">
        <v>1973</v>
      </c>
      <c r="G4" s="34">
        <v>5.9616438356164387</v>
      </c>
      <c r="H4">
        <v>53</v>
      </c>
      <c r="I4" s="34"/>
      <c r="J4" s="34">
        <v>82.808219178082197</v>
      </c>
    </row>
    <row r="5" spans="1:12" x14ac:dyDescent="0.2">
      <c r="A5" t="s">
        <v>4903</v>
      </c>
      <c r="B5" t="s">
        <v>4902</v>
      </c>
      <c r="C5" t="s">
        <v>698</v>
      </c>
      <c r="D5" t="s">
        <v>699</v>
      </c>
      <c r="E5">
        <v>1472</v>
      </c>
      <c r="F5">
        <v>2001</v>
      </c>
      <c r="G5" s="34">
        <v>11.517808219178082</v>
      </c>
      <c r="H5">
        <v>25</v>
      </c>
      <c r="I5" s="34"/>
      <c r="J5" s="34">
        <v>82.589041095890408</v>
      </c>
    </row>
    <row r="6" spans="1:12" x14ac:dyDescent="0.2">
      <c r="A6" t="s">
        <v>4605</v>
      </c>
      <c r="B6" t="s">
        <v>4604</v>
      </c>
      <c r="C6" t="s">
        <v>92</v>
      </c>
      <c r="D6" t="s">
        <v>93</v>
      </c>
      <c r="E6">
        <v>1380</v>
      </c>
      <c r="F6">
        <v>1997</v>
      </c>
      <c r="G6" s="34">
        <v>5.0465753424657533</v>
      </c>
      <c r="H6">
        <v>29</v>
      </c>
      <c r="I6" s="34">
        <v>25.232876712328768</v>
      </c>
      <c r="J6" s="34">
        <v>79.465753424657535</v>
      </c>
    </row>
    <row r="7" spans="1:12" x14ac:dyDescent="0.2">
      <c r="A7" t="s">
        <v>5654</v>
      </c>
      <c r="B7" t="s">
        <v>5653</v>
      </c>
      <c r="C7" t="s">
        <v>425</v>
      </c>
      <c r="D7" t="s">
        <v>3413</v>
      </c>
      <c r="E7">
        <v>1610</v>
      </c>
      <c r="F7">
        <v>2010</v>
      </c>
      <c r="G7" s="34">
        <v>5.4602739726027396</v>
      </c>
      <c r="H7">
        <v>16</v>
      </c>
      <c r="I7" s="34">
        <v>27.301369863013697</v>
      </c>
      <c r="J7" s="34">
        <v>70.602739726027394</v>
      </c>
    </row>
    <row r="8" spans="1:12" x14ac:dyDescent="0.2">
      <c r="A8" t="s">
        <v>3534</v>
      </c>
      <c r="B8" t="s">
        <v>3533</v>
      </c>
      <c r="C8" t="s">
        <v>72</v>
      </c>
      <c r="D8" t="s">
        <v>77</v>
      </c>
      <c r="E8">
        <v>1042</v>
      </c>
      <c r="F8">
        <v>1980</v>
      </c>
      <c r="G8" s="34">
        <v>1.7780821917808218</v>
      </c>
      <c r="H8">
        <v>46</v>
      </c>
      <c r="I8" s="34">
        <v>8.8904109589041092</v>
      </c>
      <c r="J8" s="34">
        <v>63.780821917808225</v>
      </c>
    </row>
    <row r="9" spans="1:12" x14ac:dyDescent="0.2">
      <c r="A9" t="s">
        <v>4424</v>
      </c>
      <c r="B9" t="s">
        <v>4423</v>
      </c>
      <c r="C9" t="s">
        <v>689</v>
      </c>
      <c r="D9" t="s">
        <v>690</v>
      </c>
      <c r="E9">
        <v>1324</v>
      </c>
      <c r="F9">
        <v>1992</v>
      </c>
      <c r="G9" s="34">
        <v>2.6821917808219178</v>
      </c>
      <c r="H9">
        <v>34</v>
      </c>
      <c r="I9" s="34">
        <v>13.410958904109588</v>
      </c>
      <c r="J9" s="34">
        <v>60.821917808219183</v>
      </c>
    </row>
    <row r="10" spans="1:12" x14ac:dyDescent="0.2">
      <c r="A10" t="s">
        <v>4041</v>
      </c>
      <c r="B10" t="s">
        <v>4039</v>
      </c>
      <c r="C10" t="s">
        <v>1056</v>
      </c>
      <c r="D10" t="s">
        <v>4040</v>
      </c>
      <c r="E10">
        <v>1212</v>
      </c>
      <c r="F10">
        <v>1986</v>
      </c>
      <c r="G10" s="34">
        <v>1.5534246575342465</v>
      </c>
      <c r="H10">
        <v>40</v>
      </c>
      <c r="I10" s="34">
        <v>7.7671232876712324</v>
      </c>
      <c r="J10" s="34">
        <v>55.534246575342465</v>
      </c>
    </row>
    <row r="11" spans="1:12" x14ac:dyDescent="0.2">
      <c r="A11" t="s">
        <v>6278</v>
      </c>
      <c r="B11" t="s">
        <v>6277</v>
      </c>
      <c r="C11" t="s">
        <v>883</v>
      </c>
      <c r="D11" t="s">
        <v>884</v>
      </c>
      <c r="E11">
        <v>1786</v>
      </c>
      <c r="F11">
        <v>2016</v>
      </c>
      <c r="G11" s="34">
        <v>4.5095890410958903</v>
      </c>
      <c r="H11">
        <v>10</v>
      </c>
      <c r="I11" s="34">
        <v>22.547945205479451</v>
      </c>
      <c r="J11" s="34">
        <v>55.095890410958901</v>
      </c>
    </row>
    <row r="12" spans="1:12" x14ac:dyDescent="0.2">
      <c r="A12" t="s">
        <v>5900</v>
      </c>
      <c r="B12" t="s">
        <v>5898</v>
      </c>
      <c r="C12" t="s">
        <v>148</v>
      </c>
      <c r="D12" t="s">
        <v>5899</v>
      </c>
      <c r="E12">
        <v>1679</v>
      </c>
      <c r="F12">
        <v>2013</v>
      </c>
      <c r="G12" s="34">
        <v>8.3917808219178074</v>
      </c>
      <c r="H12">
        <v>13</v>
      </c>
      <c r="I12" s="34"/>
      <c r="J12" s="34">
        <v>54.958904109589035</v>
      </c>
    </row>
    <row r="13" spans="1:12" x14ac:dyDescent="0.2">
      <c r="A13" t="s">
        <v>3855</v>
      </c>
      <c r="B13" s="55" t="s">
        <v>3854</v>
      </c>
      <c r="C13" t="s">
        <v>180</v>
      </c>
      <c r="D13" t="s">
        <v>181</v>
      </c>
      <c r="E13">
        <v>1148</v>
      </c>
      <c r="F13">
        <v>1985</v>
      </c>
      <c r="G13" s="34">
        <v>1.3917808219178083</v>
      </c>
      <c r="H13">
        <v>41</v>
      </c>
      <c r="I13" s="34">
        <v>6.9589041095890414</v>
      </c>
      <c r="J13" s="34">
        <v>54.917808219178085</v>
      </c>
    </row>
    <row r="14" spans="1:12" x14ac:dyDescent="0.2">
      <c r="A14" t="s">
        <v>8099</v>
      </c>
      <c r="B14" t="s">
        <v>3308</v>
      </c>
      <c r="C14" t="s">
        <v>72</v>
      </c>
      <c r="D14" t="s">
        <v>3309</v>
      </c>
      <c r="E14">
        <v>964</v>
      </c>
      <c r="F14">
        <v>1977</v>
      </c>
      <c r="G14" s="34">
        <v>0.30958904109589042</v>
      </c>
      <c r="H14">
        <v>49</v>
      </c>
      <c r="I14" s="34">
        <v>1.547945205479452</v>
      </c>
      <c r="J14" s="34">
        <v>52.095890410958901</v>
      </c>
    </row>
    <row r="15" spans="1:12" x14ac:dyDescent="0.2">
      <c r="A15" t="s">
        <v>8154</v>
      </c>
      <c r="B15" s="55" t="s">
        <v>3227</v>
      </c>
      <c r="C15" t="s">
        <v>92</v>
      </c>
      <c r="D15" t="s">
        <v>3228</v>
      </c>
      <c r="E15">
        <v>941</v>
      </c>
      <c r="F15">
        <v>1976</v>
      </c>
      <c r="G15" s="34">
        <v>0.39726027397260272</v>
      </c>
      <c r="H15">
        <v>50</v>
      </c>
      <c r="I15" s="34"/>
      <c r="J15" s="34">
        <v>51.986301369863014</v>
      </c>
    </row>
    <row r="16" spans="1:12" x14ac:dyDescent="0.2">
      <c r="A16" t="s">
        <v>4030</v>
      </c>
      <c r="B16" t="s">
        <v>4029</v>
      </c>
      <c r="C16" t="s">
        <v>72</v>
      </c>
      <c r="D16" t="s">
        <v>77</v>
      </c>
      <c r="E16">
        <v>1209</v>
      </c>
      <c r="F16">
        <v>1986</v>
      </c>
      <c r="G16" s="34">
        <v>1.1917808219178083</v>
      </c>
      <c r="H16">
        <v>40</v>
      </c>
      <c r="I16" s="34">
        <v>5.9589041095890414</v>
      </c>
      <c r="J16" s="34">
        <v>51.917808219178085</v>
      </c>
    </row>
    <row r="17" spans="1:17" x14ac:dyDescent="0.2">
      <c r="A17" t="s">
        <v>4334</v>
      </c>
      <c r="B17" t="s">
        <v>4332</v>
      </c>
      <c r="C17" t="s">
        <v>92</v>
      </c>
      <c r="D17" t="s">
        <v>4333</v>
      </c>
      <c r="E17">
        <v>1302</v>
      </c>
      <c r="F17">
        <v>1989</v>
      </c>
      <c r="G17" s="34">
        <v>0.83561643835616439</v>
      </c>
      <c r="H17">
        <v>37</v>
      </c>
      <c r="I17" s="34">
        <v>4.1780821917808222</v>
      </c>
      <c r="J17" s="34">
        <v>45.356164383561648</v>
      </c>
    </row>
    <row r="18" spans="1:17" x14ac:dyDescent="0.2">
      <c r="A18" t="s">
        <v>7989</v>
      </c>
      <c r="B18" t="s">
        <v>5758</v>
      </c>
      <c r="C18" t="s">
        <v>92</v>
      </c>
      <c r="D18" t="s">
        <v>93</v>
      </c>
      <c r="E18">
        <v>1634</v>
      </c>
      <c r="F18">
        <v>2011</v>
      </c>
      <c r="G18" s="34">
        <v>2.7506849315068491</v>
      </c>
      <c r="H18">
        <v>15</v>
      </c>
      <c r="I18" s="34">
        <v>13.753424657534246</v>
      </c>
      <c r="J18" s="34">
        <v>42.506849315068493</v>
      </c>
    </row>
    <row r="19" spans="1:17" x14ac:dyDescent="0.2">
      <c r="A19" t="s">
        <v>4539</v>
      </c>
      <c r="B19" t="s">
        <v>4537</v>
      </c>
      <c r="C19" t="s">
        <v>689</v>
      </c>
      <c r="D19" t="s">
        <v>4538</v>
      </c>
      <c r="E19">
        <v>1359</v>
      </c>
      <c r="F19">
        <v>1995</v>
      </c>
      <c r="G19" s="34">
        <v>0.72602739726027399</v>
      </c>
      <c r="H19">
        <v>31</v>
      </c>
      <c r="I19" s="34">
        <v>3.6301369863013697</v>
      </c>
      <c r="J19" s="34">
        <v>38.260273972602732</v>
      </c>
    </row>
    <row r="20" spans="1:17" x14ac:dyDescent="0.2">
      <c r="A20" t="s">
        <v>5811</v>
      </c>
      <c r="B20" t="s">
        <v>5810</v>
      </c>
      <c r="C20" t="s">
        <v>92</v>
      </c>
      <c r="D20" t="s">
        <v>2219</v>
      </c>
      <c r="E20">
        <v>1651</v>
      </c>
      <c r="F20">
        <v>2012</v>
      </c>
      <c r="G20" s="34">
        <v>2.2821917808219179</v>
      </c>
      <c r="H20">
        <v>14</v>
      </c>
      <c r="I20" s="34">
        <v>11.41095890410959</v>
      </c>
      <c r="J20" s="34">
        <v>36.821917808219183</v>
      </c>
    </row>
    <row r="21" spans="1:17" x14ac:dyDescent="0.2">
      <c r="A21" t="s">
        <v>8139</v>
      </c>
      <c r="B21" t="s">
        <v>4969</v>
      </c>
      <c r="C21" t="s">
        <v>698</v>
      </c>
      <c r="D21" t="s">
        <v>699</v>
      </c>
      <c r="E21">
        <v>1490</v>
      </c>
      <c r="F21">
        <v>2002</v>
      </c>
      <c r="G21" s="34">
        <v>1.1534246575342466</v>
      </c>
      <c r="H21">
        <v>24</v>
      </c>
      <c r="I21" s="34">
        <v>5.7671232876712333</v>
      </c>
      <c r="J21" s="34">
        <v>35.534246575342465</v>
      </c>
    </row>
    <row r="22" spans="1:17" x14ac:dyDescent="0.2">
      <c r="A22" t="s">
        <v>4945</v>
      </c>
      <c r="B22" t="s">
        <v>4943</v>
      </c>
      <c r="C22" t="s">
        <v>187</v>
      </c>
      <c r="D22" t="s">
        <v>4944</v>
      </c>
      <c r="E22">
        <v>1484</v>
      </c>
      <c r="F22">
        <v>2001</v>
      </c>
      <c r="G22" s="34">
        <v>1.7205479452054795</v>
      </c>
      <c r="H22">
        <v>25</v>
      </c>
      <c r="I22" s="34"/>
      <c r="J22" s="34">
        <v>33.602739726027394</v>
      </c>
    </row>
    <row r="23" spans="1:17" x14ac:dyDescent="0.2">
      <c r="A23" t="s">
        <v>4847</v>
      </c>
      <c r="B23" t="s">
        <v>4846</v>
      </c>
      <c r="C23" t="s">
        <v>92</v>
      </c>
      <c r="D23" t="s">
        <v>1751</v>
      </c>
      <c r="E23">
        <v>1454</v>
      </c>
      <c r="F23">
        <v>1999</v>
      </c>
      <c r="G23" s="34">
        <v>0.48219178082191783</v>
      </c>
      <c r="H23">
        <v>27</v>
      </c>
      <c r="I23" s="34">
        <v>2.4109589041095889</v>
      </c>
      <c r="J23" s="34">
        <v>31.821917808219176</v>
      </c>
    </row>
    <row r="24" spans="1:17" x14ac:dyDescent="0.2">
      <c r="A24" t="s">
        <v>6130</v>
      </c>
      <c r="B24" t="s">
        <v>6129</v>
      </c>
      <c r="C24" t="s">
        <v>698</v>
      </c>
      <c r="D24" t="s">
        <v>699</v>
      </c>
      <c r="E24">
        <v>1741</v>
      </c>
      <c r="F24">
        <v>2015</v>
      </c>
      <c r="G24" s="34">
        <v>2.0520547945205481</v>
      </c>
      <c r="H24">
        <v>11</v>
      </c>
      <c r="I24" s="34">
        <v>10.260273972602739</v>
      </c>
      <c r="J24" s="34">
        <v>31.520547945205479</v>
      </c>
    </row>
    <row r="25" spans="1:17" x14ac:dyDescent="0.2">
      <c r="A25" t="s">
        <v>4706</v>
      </c>
      <c r="B25" t="s">
        <v>4704</v>
      </c>
      <c r="C25" t="s">
        <v>187</v>
      </c>
      <c r="D25" t="s">
        <v>4705</v>
      </c>
      <c r="E25">
        <v>1409</v>
      </c>
      <c r="F25">
        <v>1998</v>
      </c>
      <c r="G25" s="34">
        <v>0.28767123287671231</v>
      </c>
      <c r="H25">
        <v>28</v>
      </c>
      <c r="I25" s="34">
        <v>1.4383561643835616</v>
      </c>
      <c r="J25" s="34">
        <v>30.876712328767127</v>
      </c>
      <c r="Q25" s="41"/>
    </row>
    <row r="26" spans="1:17" x14ac:dyDescent="0.2">
      <c r="A26" t="s">
        <v>4727</v>
      </c>
      <c r="B26" t="s">
        <v>4726</v>
      </c>
      <c r="C26" t="s">
        <v>425</v>
      </c>
      <c r="D26" t="s">
        <v>4719</v>
      </c>
      <c r="E26">
        <v>1415</v>
      </c>
      <c r="F26">
        <v>1998</v>
      </c>
      <c r="G26" s="34">
        <v>3.0136986301369864E-2</v>
      </c>
      <c r="H26">
        <v>28</v>
      </c>
      <c r="I26" s="34">
        <v>0.15068493150684931</v>
      </c>
      <c r="J26" s="34">
        <v>28.301369863013697</v>
      </c>
    </row>
    <row r="27" spans="1:17" x14ac:dyDescent="0.2">
      <c r="A27" t="s">
        <v>6264</v>
      </c>
      <c r="B27" t="s">
        <v>6263</v>
      </c>
      <c r="C27" t="s">
        <v>92</v>
      </c>
      <c r="D27" t="s">
        <v>6026</v>
      </c>
      <c r="E27">
        <v>1782</v>
      </c>
      <c r="F27">
        <v>2016</v>
      </c>
      <c r="G27" s="34">
        <v>2.9726027397260273</v>
      </c>
      <c r="H27">
        <v>10</v>
      </c>
      <c r="I27" s="34"/>
      <c r="J27" s="34">
        <v>24.863013698630137</v>
      </c>
    </row>
    <row r="28" spans="1:17" x14ac:dyDescent="0.2">
      <c r="A28" t="s">
        <v>5145</v>
      </c>
      <c r="B28" t="s">
        <v>5144</v>
      </c>
      <c r="C28" t="s">
        <v>180</v>
      </c>
      <c r="D28" t="s">
        <v>181</v>
      </c>
      <c r="E28">
        <v>1543</v>
      </c>
      <c r="F28">
        <v>2007</v>
      </c>
      <c r="G28" s="34">
        <v>0.53972602739726028</v>
      </c>
      <c r="H28">
        <v>19</v>
      </c>
      <c r="I28" s="34">
        <v>2.6986301369863015</v>
      </c>
      <c r="J28" s="34">
        <v>24.397260273972606</v>
      </c>
    </row>
    <row r="29" spans="1:17" x14ac:dyDescent="0.2">
      <c r="A29" t="s">
        <v>6231</v>
      </c>
      <c r="B29" s="55" t="s">
        <v>6230</v>
      </c>
      <c r="C29" t="s">
        <v>2103</v>
      </c>
      <c r="D29" t="s">
        <v>2104</v>
      </c>
      <c r="E29">
        <v>1771</v>
      </c>
      <c r="F29">
        <v>2015</v>
      </c>
      <c r="G29" s="34">
        <v>0.9397260273972603</v>
      </c>
      <c r="H29">
        <v>11</v>
      </c>
      <c r="I29" s="34">
        <v>4.6986301369863011</v>
      </c>
      <c r="J29" s="34">
        <v>20.397260273972602</v>
      </c>
    </row>
    <row r="30" spans="1:17" x14ac:dyDescent="0.2">
      <c r="A30" t="s">
        <v>5574</v>
      </c>
      <c r="B30" t="s">
        <v>5572</v>
      </c>
      <c r="C30" t="s">
        <v>1209</v>
      </c>
      <c r="D30" t="s">
        <v>5573</v>
      </c>
      <c r="E30">
        <v>1589</v>
      </c>
      <c r="F30">
        <v>2010</v>
      </c>
      <c r="G30" s="34">
        <v>0.26849315068493151</v>
      </c>
      <c r="H30">
        <v>16</v>
      </c>
      <c r="I30" s="34"/>
      <c r="J30" s="34">
        <v>17.342465753424658</v>
      </c>
    </row>
    <row r="31" spans="1:17" x14ac:dyDescent="0.2">
      <c r="A31" t="s">
        <v>6408</v>
      </c>
      <c r="B31" t="s">
        <v>6407</v>
      </c>
      <c r="C31" t="s">
        <v>698</v>
      </c>
      <c r="D31" t="s">
        <v>1668</v>
      </c>
      <c r="E31">
        <v>1826</v>
      </c>
      <c r="F31">
        <v>2017</v>
      </c>
      <c r="G31" s="34">
        <v>1.6493150684931508</v>
      </c>
      <c r="H31">
        <v>9</v>
      </c>
      <c r="I31" s="34"/>
      <c r="J31" s="34">
        <v>17.246575342465754</v>
      </c>
    </row>
    <row r="32" spans="1:17" x14ac:dyDescent="0.2">
      <c r="A32" t="s">
        <v>6869</v>
      </c>
      <c r="B32" t="s">
        <v>6868</v>
      </c>
      <c r="C32" t="s">
        <v>689</v>
      </c>
      <c r="D32" t="s">
        <v>1650</v>
      </c>
      <c r="E32">
        <v>1957</v>
      </c>
      <c r="F32">
        <v>2021</v>
      </c>
      <c r="G32" s="34">
        <v>2.1013698630136988</v>
      </c>
      <c r="H32">
        <v>5</v>
      </c>
      <c r="I32" s="34"/>
      <c r="J32" s="34">
        <v>15.506849315068493</v>
      </c>
    </row>
    <row r="33" spans="1:10" x14ac:dyDescent="0.2">
      <c r="A33" t="s">
        <v>6597</v>
      </c>
      <c r="B33" t="s">
        <v>6595</v>
      </c>
      <c r="C33" t="s">
        <v>92</v>
      </c>
      <c r="D33" t="s">
        <v>6596</v>
      </c>
      <c r="E33">
        <v>1877</v>
      </c>
      <c r="F33">
        <v>2019</v>
      </c>
      <c r="G33" s="34">
        <v>0.75068493150684934</v>
      </c>
      <c r="H33">
        <v>7</v>
      </c>
      <c r="I33" s="34">
        <v>3.7534246575342465</v>
      </c>
      <c r="J33" s="34">
        <v>14.506849315068493</v>
      </c>
    </row>
    <row r="34" spans="1:10" x14ac:dyDescent="0.2">
      <c r="A34" t="s">
        <v>6672</v>
      </c>
      <c r="B34" t="s">
        <v>6671</v>
      </c>
      <c r="C34" t="s">
        <v>689</v>
      </c>
      <c r="D34" t="s">
        <v>690</v>
      </c>
      <c r="E34">
        <v>1898</v>
      </c>
      <c r="F34">
        <v>2020</v>
      </c>
      <c r="G34" s="34">
        <v>0.26301369863013696</v>
      </c>
      <c r="H34">
        <v>6</v>
      </c>
      <c r="I34" s="34"/>
      <c r="J34" s="34">
        <v>7.3150684931506849</v>
      </c>
    </row>
    <row r="35" spans="1:10" x14ac:dyDescent="0.2">
      <c r="A35"/>
      <c r="C35"/>
      <c r="E35"/>
      <c r="F35"/>
      <c r="G35" s="34"/>
      <c r="I35" s="34"/>
      <c r="J35" s="34"/>
    </row>
    <row r="36" spans="1:10" x14ac:dyDescent="0.2">
      <c r="A36"/>
      <c r="C36"/>
      <c r="E36"/>
      <c r="F36"/>
      <c r="G36" s="34"/>
      <c r="I36" s="34"/>
      <c r="J36" s="34"/>
    </row>
    <row r="37" spans="1:10" x14ac:dyDescent="0.2">
      <c r="A37"/>
      <c r="C37"/>
      <c r="E37"/>
      <c r="F37"/>
      <c r="G37" s="34"/>
      <c r="I37" s="34"/>
      <c r="J37" s="34"/>
    </row>
    <row r="38" spans="1:10" x14ac:dyDescent="0.2">
      <c r="A38"/>
      <c r="C38"/>
      <c r="E38"/>
      <c r="F38"/>
      <c r="G38" s="34"/>
      <c r="I38" s="34"/>
      <c r="J38" s="34"/>
    </row>
    <row r="39" spans="1:10" x14ac:dyDescent="0.2">
      <c r="A39"/>
      <c r="C39"/>
      <c r="E39"/>
      <c r="F39"/>
      <c r="G39" s="34"/>
      <c r="I39" s="34"/>
      <c r="J39" s="34"/>
    </row>
    <row r="40" spans="1:10" x14ac:dyDescent="0.2">
      <c r="A40"/>
      <c r="C40"/>
      <c r="E40"/>
      <c r="F40"/>
      <c r="G40" s="34"/>
      <c r="I40" s="34"/>
      <c r="J40" s="34"/>
    </row>
    <row r="41" spans="1:10" x14ac:dyDescent="0.2">
      <c r="A41"/>
      <c r="C41"/>
      <c r="E41"/>
      <c r="F41"/>
      <c r="G41" s="34"/>
      <c r="I41" s="34"/>
      <c r="J41" s="34"/>
    </row>
    <row r="42" spans="1:10" x14ac:dyDescent="0.2">
      <c r="A42"/>
      <c r="C42"/>
      <c r="E42"/>
      <c r="F42"/>
      <c r="G42" s="34"/>
      <c r="I42" s="34"/>
      <c r="J42" s="34"/>
    </row>
    <row r="43" spans="1:10" x14ac:dyDescent="0.2">
      <c r="A43"/>
      <c r="C43"/>
      <c r="E43"/>
      <c r="F43"/>
      <c r="G43" s="34"/>
      <c r="I43" s="34"/>
      <c r="J43" s="34"/>
    </row>
    <row r="44" spans="1:10" x14ac:dyDescent="0.2">
      <c r="A44"/>
      <c r="C44"/>
      <c r="E44"/>
      <c r="F44"/>
      <c r="G44" s="34"/>
      <c r="I44" s="34"/>
      <c r="J44" s="34"/>
    </row>
    <row r="45" spans="1:10" x14ac:dyDescent="0.2">
      <c r="A45"/>
      <c r="C45"/>
      <c r="E45"/>
      <c r="F45"/>
      <c r="G45" s="34"/>
      <c r="I45" s="34"/>
      <c r="J45" s="34"/>
    </row>
    <row r="46" spans="1:10" x14ac:dyDescent="0.2">
      <c r="A46"/>
      <c r="C46"/>
      <c r="E46"/>
      <c r="F46"/>
      <c r="G46" s="34"/>
      <c r="I46" s="34"/>
      <c r="J46" s="34"/>
    </row>
    <row r="47" spans="1:10" x14ac:dyDescent="0.2">
      <c r="A47"/>
      <c r="C47"/>
      <c r="E47"/>
      <c r="F47"/>
      <c r="G47" s="34"/>
      <c r="I47" s="34"/>
      <c r="J47" s="34"/>
    </row>
    <row r="48" spans="1:10" x14ac:dyDescent="0.2">
      <c r="A48"/>
      <c r="C48"/>
      <c r="E48"/>
      <c r="F48"/>
      <c r="G48" s="34"/>
      <c r="I48" s="34"/>
      <c r="J48" s="34"/>
    </row>
    <row r="49" spans="1:10" x14ac:dyDescent="0.2">
      <c r="A49"/>
      <c r="B49" s="55"/>
      <c r="C49"/>
      <c r="E49"/>
      <c r="F49"/>
      <c r="G49" s="34"/>
      <c r="I49" s="34"/>
      <c r="J49" s="34"/>
    </row>
    <row r="50" spans="1:10" x14ac:dyDescent="0.2">
      <c r="A50"/>
      <c r="C50"/>
      <c r="E50"/>
      <c r="F50"/>
      <c r="G50" s="34"/>
      <c r="I50" s="34"/>
      <c r="J50" s="34"/>
    </row>
    <row r="51" spans="1:10" x14ac:dyDescent="0.2">
      <c r="A51"/>
      <c r="C51"/>
      <c r="E51"/>
      <c r="F51"/>
      <c r="G51" s="34"/>
      <c r="I51" s="34"/>
      <c r="J51" s="34"/>
    </row>
    <row r="52" spans="1:10" x14ac:dyDescent="0.2">
      <c r="A52"/>
      <c r="C52"/>
      <c r="E52"/>
      <c r="F52"/>
      <c r="G52" s="34"/>
      <c r="I52" s="34"/>
      <c r="J52" s="34"/>
    </row>
    <row r="53" spans="1:10" x14ac:dyDescent="0.2">
      <c r="A53"/>
      <c r="B53" s="55"/>
      <c r="C53" s="55"/>
      <c r="D53" s="55"/>
      <c r="E53" s="55"/>
      <c r="F53" s="55"/>
      <c r="G53" s="34"/>
      <c r="I53" s="34"/>
      <c r="J53" s="34"/>
    </row>
    <row r="54" spans="1:10" x14ac:dyDescent="0.2">
      <c r="A54"/>
      <c r="C54"/>
      <c r="E54"/>
      <c r="F54"/>
      <c r="G54" s="34"/>
      <c r="I54" s="34"/>
      <c r="J54" s="34"/>
    </row>
    <row r="55" spans="1:10" x14ac:dyDescent="0.2">
      <c r="A55"/>
      <c r="C55"/>
      <c r="E55"/>
      <c r="F55"/>
      <c r="G55" s="34"/>
      <c r="I55" s="34"/>
      <c r="J55" s="34"/>
    </row>
    <row r="56" spans="1:10" x14ac:dyDescent="0.2">
      <c r="A56"/>
      <c r="C56"/>
      <c r="E56"/>
      <c r="F56"/>
      <c r="G56" s="34"/>
      <c r="I56" s="34"/>
      <c r="J56" s="34"/>
    </row>
    <row r="57" spans="1:10" x14ac:dyDescent="0.2">
      <c r="A57"/>
      <c r="C57"/>
      <c r="E57"/>
      <c r="F57"/>
      <c r="G57" s="34"/>
      <c r="I57" s="34"/>
      <c r="J57" s="34"/>
    </row>
    <row r="58" spans="1:10" x14ac:dyDescent="0.2">
      <c r="A58"/>
      <c r="C58"/>
      <c r="E58"/>
      <c r="F58"/>
      <c r="G58" s="34"/>
      <c r="I58" s="34"/>
      <c r="J58" s="34"/>
    </row>
    <row r="59" spans="1:10" x14ac:dyDescent="0.2">
      <c r="A59"/>
      <c r="C59"/>
      <c r="E59"/>
      <c r="F59"/>
      <c r="G59" s="34"/>
      <c r="I59" s="34"/>
      <c r="J59" s="34"/>
    </row>
    <row r="60" spans="1:10" x14ac:dyDescent="0.2">
      <c r="A60"/>
      <c r="C60"/>
      <c r="E60"/>
      <c r="F60"/>
      <c r="G60" s="34"/>
      <c r="I60" s="34"/>
      <c r="J60" s="34"/>
    </row>
    <row r="61" spans="1:10" x14ac:dyDescent="0.2">
      <c r="A61"/>
      <c r="C61"/>
      <c r="E61"/>
      <c r="F61"/>
      <c r="G61" s="34"/>
      <c r="I61" s="34"/>
      <c r="J61" s="34"/>
    </row>
    <row r="62" spans="1:10" x14ac:dyDescent="0.2">
      <c r="A62"/>
      <c r="C62"/>
      <c r="E62"/>
      <c r="F62"/>
      <c r="G62" s="34"/>
      <c r="I62" s="34"/>
      <c r="J62" s="34"/>
    </row>
    <row r="63" spans="1:10" x14ac:dyDescent="0.2">
      <c r="A63"/>
      <c r="C63"/>
      <c r="E63"/>
      <c r="F63"/>
      <c r="G63" s="34"/>
      <c r="I63" s="34"/>
      <c r="J63" s="34"/>
    </row>
    <row r="64" spans="1:10" x14ac:dyDescent="0.2">
      <c r="A64"/>
      <c r="C64"/>
      <c r="E64"/>
      <c r="F64"/>
      <c r="G64" s="34"/>
      <c r="I64" s="34"/>
      <c r="J64" s="34"/>
    </row>
    <row r="65" spans="1:10" x14ac:dyDescent="0.2">
      <c r="A65"/>
      <c r="C65"/>
      <c r="E65"/>
      <c r="F65"/>
      <c r="G65" s="34"/>
      <c r="I65" s="34"/>
      <c r="J65" s="34"/>
    </row>
    <row r="66" spans="1:10" x14ac:dyDescent="0.2">
      <c r="A66"/>
      <c r="C66"/>
      <c r="E66"/>
      <c r="F66"/>
      <c r="G66" s="34"/>
      <c r="I66" s="34"/>
      <c r="J66" s="34"/>
    </row>
    <row r="67" spans="1:10" x14ac:dyDescent="0.2">
      <c r="A67"/>
      <c r="C67"/>
      <c r="E67"/>
      <c r="F67"/>
      <c r="G67" s="34"/>
      <c r="I67" s="34"/>
      <c r="J67" s="34"/>
    </row>
    <row r="68" spans="1:10" x14ac:dyDescent="0.2">
      <c r="A68"/>
      <c r="C68"/>
      <c r="E68"/>
      <c r="F68"/>
      <c r="G68" s="34"/>
      <c r="I68" s="34"/>
      <c r="J68" s="34"/>
    </row>
    <row r="69" spans="1:10" x14ac:dyDescent="0.2">
      <c r="A69"/>
      <c r="C69"/>
      <c r="E69"/>
      <c r="F69"/>
      <c r="G69" s="34"/>
      <c r="I69" s="34"/>
      <c r="J69" s="34"/>
    </row>
    <row r="70" spans="1:10" x14ac:dyDescent="0.2">
      <c r="A70"/>
      <c r="C70"/>
      <c r="E70"/>
      <c r="F70"/>
      <c r="G70" s="34"/>
      <c r="I70" s="34"/>
      <c r="J70" s="34"/>
    </row>
    <row r="71" spans="1:10" x14ac:dyDescent="0.2">
      <c r="A71"/>
      <c r="C71"/>
      <c r="E71"/>
      <c r="F71"/>
      <c r="G71" s="34"/>
      <c r="I71" s="34"/>
      <c r="J71" s="34"/>
    </row>
    <row r="72" spans="1:10" x14ac:dyDescent="0.2">
      <c r="A72"/>
      <c r="C72"/>
      <c r="E72"/>
      <c r="F72"/>
      <c r="G72" s="34"/>
      <c r="I72" s="34"/>
      <c r="J72" s="34"/>
    </row>
    <row r="73" spans="1:10" x14ac:dyDescent="0.2">
      <c r="A73"/>
      <c r="C73"/>
      <c r="E73"/>
      <c r="F73"/>
      <c r="G73" s="34"/>
      <c r="I73" s="34"/>
      <c r="J73" s="34"/>
    </row>
    <row r="74" spans="1:10" x14ac:dyDescent="0.2">
      <c r="A74"/>
      <c r="C74"/>
      <c r="E74"/>
      <c r="F74"/>
      <c r="G74" s="34"/>
      <c r="I74" s="34"/>
      <c r="J74" s="34"/>
    </row>
    <row r="75" spans="1:10" x14ac:dyDescent="0.2">
      <c r="A75"/>
      <c r="C75"/>
      <c r="E75"/>
      <c r="F75"/>
      <c r="G75" s="34"/>
      <c r="I75" s="34"/>
      <c r="J75" s="34"/>
    </row>
    <row r="76" spans="1:10" x14ac:dyDescent="0.2">
      <c r="A76"/>
      <c r="C76"/>
      <c r="E76"/>
      <c r="F76"/>
      <c r="G76" s="34"/>
      <c r="I76" s="34"/>
      <c r="J76" s="34"/>
    </row>
    <row r="77" spans="1:10" x14ac:dyDescent="0.2">
      <c r="A77"/>
      <c r="C77"/>
      <c r="E77"/>
      <c r="F77"/>
      <c r="G77" s="34"/>
      <c r="I77" s="34"/>
      <c r="J77" s="34"/>
    </row>
    <row r="78" spans="1:10" x14ac:dyDescent="0.2">
      <c r="A78"/>
      <c r="C78"/>
      <c r="E78"/>
      <c r="F78"/>
      <c r="G78" s="34"/>
      <c r="I78" s="34"/>
      <c r="J78" s="34"/>
    </row>
    <row r="79" spans="1:10" x14ac:dyDescent="0.2">
      <c r="A79"/>
      <c r="C79"/>
      <c r="E79"/>
      <c r="F79"/>
      <c r="G79" s="34"/>
      <c r="I79" s="34"/>
      <c r="J79" s="34"/>
    </row>
    <row r="80" spans="1:10" x14ac:dyDescent="0.2">
      <c r="A80"/>
      <c r="C80"/>
      <c r="E80"/>
      <c r="F80"/>
      <c r="G80" s="34"/>
      <c r="I80" s="34"/>
      <c r="J80" s="34"/>
    </row>
    <row r="81" spans="1:10" x14ac:dyDescent="0.2">
      <c r="A81"/>
      <c r="C81"/>
      <c r="E81"/>
      <c r="F81"/>
      <c r="G81" s="34"/>
      <c r="I81" s="34"/>
      <c r="J81" s="34"/>
    </row>
    <row r="82" spans="1:10" x14ac:dyDescent="0.2">
      <c r="A82"/>
      <c r="C82"/>
      <c r="E82"/>
      <c r="F82"/>
      <c r="G82" s="34"/>
      <c r="I82" s="34"/>
      <c r="J82" s="34"/>
    </row>
    <row r="83" spans="1:10" x14ac:dyDescent="0.2">
      <c r="A83"/>
      <c r="C83"/>
      <c r="E83"/>
      <c r="F83"/>
      <c r="G83" s="34"/>
      <c r="I83" s="34"/>
      <c r="J83" s="34"/>
    </row>
    <row r="84" spans="1:10" x14ac:dyDescent="0.2">
      <c r="A84"/>
      <c r="C84"/>
      <c r="E84"/>
      <c r="F84"/>
      <c r="G84" s="34"/>
      <c r="I84" s="34"/>
      <c r="J84" s="34"/>
    </row>
    <row r="85" spans="1:10" x14ac:dyDescent="0.2">
      <c r="A85"/>
      <c r="C85"/>
      <c r="E85"/>
      <c r="F85"/>
      <c r="G85" s="34"/>
      <c r="I85" s="34"/>
      <c r="J85" s="34"/>
    </row>
    <row r="86" spans="1:10" x14ac:dyDescent="0.2">
      <c r="A86"/>
      <c r="C86"/>
      <c r="E86"/>
      <c r="F86"/>
      <c r="G86" s="34"/>
      <c r="I86" s="34"/>
      <c r="J86" s="34"/>
    </row>
    <row r="87" spans="1:10" x14ac:dyDescent="0.2">
      <c r="A87"/>
      <c r="C87"/>
      <c r="E87"/>
      <c r="F87"/>
      <c r="G87" s="34"/>
      <c r="I87" s="34"/>
      <c r="J87" s="34"/>
    </row>
    <row r="88" spans="1:10" x14ac:dyDescent="0.2">
      <c r="A88"/>
      <c r="C88"/>
      <c r="E88"/>
      <c r="F88"/>
      <c r="G88" s="34"/>
      <c r="I88" s="34"/>
      <c r="J88" s="34"/>
    </row>
    <row r="89" spans="1:10" x14ac:dyDescent="0.2">
      <c r="A89"/>
      <c r="C89"/>
      <c r="E89"/>
      <c r="F89"/>
      <c r="G89" s="34"/>
      <c r="I89" s="34"/>
      <c r="J89" s="34"/>
    </row>
    <row r="90" spans="1:10" x14ac:dyDescent="0.2">
      <c r="A90"/>
      <c r="B90" s="55"/>
      <c r="C90"/>
      <c r="E90"/>
      <c r="F90"/>
      <c r="G90" s="34"/>
      <c r="I90" s="34"/>
      <c r="J90" s="34"/>
    </row>
    <row r="91" spans="1:10" x14ac:dyDescent="0.2">
      <c r="A91"/>
      <c r="C91"/>
      <c r="E91"/>
      <c r="F91"/>
      <c r="G91" s="34"/>
      <c r="I91" s="34"/>
      <c r="J91" s="34"/>
    </row>
    <row r="92" spans="1:10" x14ac:dyDescent="0.2">
      <c r="A92"/>
      <c r="C92"/>
      <c r="E92"/>
      <c r="F92"/>
      <c r="G92" s="34"/>
      <c r="I92" s="34"/>
      <c r="J92" s="34"/>
    </row>
    <row r="93" spans="1:10" x14ac:dyDescent="0.2">
      <c r="A93"/>
      <c r="C93"/>
      <c r="E93"/>
      <c r="F93"/>
      <c r="G93" s="34"/>
      <c r="I93" s="34"/>
      <c r="J93" s="34"/>
    </row>
    <row r="94" spans="1:10" x14ac:dyDescent="0.2">
      <c r="A94"/>
      <c r="C94"/>
      <c r="E94"/>
      <c r="F94"/>
      <c r="G94" s="34"/>
      <c r="I94" s="34"/>
      <c r="J94" s="34"/>
    </row>
    <row r="95" spans="1:10" x14ac:dyDescent="0.2">
      <c r="A95"/>
      <c r="C95"/>
      <c r="E95"/>
      <c r="F95"/>
      <c r="G95" s="34"/>
      <c r="I95" s="34"/>
      <c r="J95" s="34"/>
    </row>
    <row r="96" spans="1:10" x14ac:dyDescent="0.2">
      <c r="A96"/>
      <c r="C96"/>
      <c r="E96"/>
      <c r="F96"/>
      <c r="G96" s="34"/>
      <c r="I96" s="34"/>
      <c r="J96" s="34"/>
    </row>
    <row r="97" spans="1:10" x14ac:dyDescent="0.2">
      <c r="A97"/>
      <c r="C97"/>
      <c r="E97"/>
      <c r="F97"/>
      <c r="G97" s="34"/>
      <c r="I97" s="34"/>
      <c r="J97" s="34"/>
    </row>
    <row r="98" spans="1:10" x14ac:dyDescent="0.2">
      <c r="A98"/>
      <c r="C98"/>
      <c r="E98"/>
      <c r="F98"/>
      <c r="G98" s="34"/>
      <c r="I98" s="34"/>
      <c r="J98" s="34"/>
    </row>
    <row r="99" spans="1:10" x14ac:dyDescent="0.2">
      <c r="A99"/>
      <c r="C99"/>
      <c r="E99"/>
      <c r="F99"/>
      <c r="G99" s="34"/>
      <c r="I99" s="34"/>
      <c r="J99" s="34"/>
    </row>
    <row r="100" spans="1:10" x14ac:dyDescent="0.2">
      <c r="A100"/>
      <c r="C100"/>
      <c r="E100"/>
      <c r="F100"/>
      <c r="G100" s="34"/>
      <c r="I100" s="34"/>
      <c r="J100" s="34"/>
    </row>
    <row r="101" spans="1:10" x14ac:dyDescent="0.2">
      <c r="A101"/>
      <c r="C101"/>
      <c r="E101"/>
      <c r="F101"/>
      <c r="G101" s="34"/>
      <c r="I101" s="34"/>
      <c r="J101" s="34"/>
    </row>
    <row r="102" spans="1:10" x14ac:dyDescent="0.2">
      <c r="A102"/>
      <c r="B102" s="55"/>
      <c r="C102"/>
      <c r="E102"/>
      <c r="F102"/>
      <c r="G102" s="34"/>
      <c r="I102" s="34"/>
      <c r="J102" s="34"/>
    </row>
    <row r="103" spans="1:10" x14ac:dyDescent="0.2">
      <c r="A103"/>
      <c r="C103"/>
      <c r="E103"/>
      <c r="F103"/>
      <c r="G103" s="34"/>
      <c r="I103" s="34"/>
      <c r="J103" s="34"/>
    </row>
    <row r="104" spans="1:10" x14ac:dyDescent="0.2">
      <c r="A104"/>
      <c r="B104" s="55"/>
      <c r="C104"/>
      <c r="E104"/>
      <c r="F104"/>
      <c r="G104" s="34"/>
      <c r="I104" s="34"/>
      <c r="J104" s="34"/>
    </row>
    <row r="105" spans="1:10" x14ac:dyDescent="0.2">
      <c r="A105"/>
      <c r="C105"/>
      <c r="E105"/>
      <c r="F105"/>
      <c r="G105" s="34"/>
      <c r="I105" s="34"/>
      <c r="J105" s="34"/>
    </row>
    <row r="106" spans="1:10" x14ac:dyDescent="0.2">
      <c r="A106"/>
      <c r="C106"/>
      <c r="E106"/>
      <c r="F106"/>
      <c r="G106" s="34"/>
      <c r="I106" s="34"/>
      <c r="J106" s="34"/>
    </row>
    <row r="107" spans="1:10" x14ac:dyDescent="0.2">
      <c r="A107"/>
      <c r="C107"/>
      <c r="E107"/>
      <c r="F107"/>
      <c r="G107" s="34"/>
      <c r="I107" s="34"/>
      <c r="J107" s="34"/>
    </row>
    <row r="108" spans="1:10" x14ac:dyDescent="0.2">
      <c r="A108"/>
      <c r="C108"/>
      <c r="E108"/>
      <c r="F108"/>
      <c r="G108" s="34"/>
      <c r="I108" s="34"/>
      <c r="J108" s="34"/>
    </row>
    <row r="109" spans="1:10" x14ac:dyDescent="0.2">
      <c r="A109"/>
      <c r="C109"/>
      <c r="E109"/>
      <c r="F109"/>
      <c r="G109" s="34"/>
      <c r="I109" s="34"/>
      <c r="J109" s="34"/>
    </row>
    <row r="110" spans="1:10" x14ac:dyDescent="0.2">
      <c r="A110"/>
      <c r="C110"/>
      <c r="E110"/>
      <c r="F110"/>
      <c r="G110" s="34"/>
      <c r="I110" s="34"/>
      <c r="J110" s="34"/>
    </row>
    <row r="111" spans="1:10" x14ac:dyDescent="0.2">
      <c r="A111"/>
      <c r="C111"/>
      <c r="E111"/>
      <c r="F111"/>
      <c r="G111" s="34"/>
      <c r="I111" s="34"/>
      <c r="J111" s="34"/>
    </row>
    <row r="112" spans="1:10" x14ac:dyDescent="0.2">
      <c r="A112"/>
      <c r="C112"/>
      <c r="E112"/>
      <c r="F112"/>
      <c r="G112" s="34"/>
      <c r="I112" s="34"/>
      <c r="J112" s="34"/>
    </row>
    <row r="113" spans="1:11" x14ac:dyDescent="0.2">
      <c r="A113"/>
      <c r="C113"/>
      <c r="E113"/>
      <c r="F113"/>
      <c r="G113" s="34"/>
      <c r="I113" s="34"/>
      <c r="J113" s="34"/>
    </row>
    <row r="114" spans="1:11" x14ac:dyDescent="0.2">
      <c r="A114"/>
      <c r="C114"/>
      <c r="E114"/>
      <c r="F114"/>
      <c r="G114" s="34"/>
      <c r="I114" s="34"/>
      <c r="J114" s="34"/>
    </row>
    <row r="115" spans="1:11" x14ac:dyDescent="0.2">
      <c r="A115"/>
      <c r="C115"/>
      <c r="E115"/>
      <c r="F115"/>
      <c r="G115" s="34"/>
      <c r="I115" s="34"/>
      <c r="J115" s="34"/>
    </row>
    <row r="116" spans="1:11" x14ac:dyDescent="0.2">
      <c r="A116"/>
      <c r="C116"/>
      <c r="E116"/>
      <c r="F116"/>
      <c r="G116" s="34"/>
      <c r="I116" s="34"/>
      <c r="J116" s="34"/>
    </row>
    <row r="117" spans="1:11" x14ac:dyDescent="0.2">
      <c r="A117"/>
      <c r="C117"/>
      <c r="E117"/>
      <c r="F117"/>
      <c r="G117" s="34"/>
      <c r="I117" s="34"/>
      <c r="J117" s="34"/>
    </row>
    <row r="118" spans="1:11" x14ac:dyDescent="0.2">
      <c r="A118"/>
      <c r="C118"/>
      <c r="E118"/>
      <c r="F118"/>
      <c r="G118" s="34"/>
      <c r="I118" s="34"/>
      <c r="J118" s="34"/>
    </row>
    <row r="119" spans="1:11" x14ac:dyDescent="0.2">
      <c r="A119"/>
      <c r="C119"/>
      <c r="E119"/>
      <c r="F119"/>
      <c r="G119" s="34"/>
      <c r="I119" s="34"/>
      <c r="J119" s="34"/>
    </row>
    <row r="120" spans="1:11" x14ac:dyDescent="0.2">
      <c r="A120"/>
      <c r="C120"/>
      <c r="E120"/>
      <c r="F120"/>
      <c r="G120" s="34"/>
      <c r="I120" s="34"/>
      <c r="J120" s="34"/>
    </row>
    <row r="121" spans="1:11" x14ac:dyDescent="0.2">
      <c r="A121" s="36"/>
      <c r="B121" s="36"/>
      <c r="C121" s="36"/>
      <c r="D121" s="36"/>
      <c r="E121" s="36"/>
      <c r="F121" s="36"/>
      <c r="G121" s="37"/>
      <c r="H121" s="36"/>
      <c r="I121" s="37"/>
      <c r="J121" s="57"/>
      <c r="K121" s="35"/>
    </row>
    <row r="122" spans="1:11" x14ac:dyDescent="0.2">
      <c r="A122" s="36"/>
      <c r="B122" s="36"/>
      <c r="C122" s="36"/>
      <c r="D122" s="36"/>
      <c r="E122" s="36"/>
      <c r="F122" s="36"/>
      <c r="G122" s="37"/>
      <c r="H122" s="36"/>
      <c r="I122" s="37"/>
      <c r="J122" s="57"/>
      <c r="K122" s="35"/>
    </row>
    <row r="123" spans="1:11" x14ac:dyDescent="0.2">
      <c r="A123" s="36"/>
      <c r="B123" s="36"/>
      <c r="C123" s="36"/>
      <c r="D123" s="36"/>
      <c r="E123" s="36"/>
      <c r="F123" s="36"/>
      <c r="G123" s="37"/>
      <c r="H123" s="36"/>
      <c r="I123" s="37"/>
      <c r="J123" s="57"/>
      <c r="K123" s="35"/>
    </row>
    <row r="124" spans="1:11" x14ac:dyDescent="0.2">
      <c r="A124" s="36"/>
      <c r="B124" s="36"/>
      <c r="C124" s="36"/>
      <c r="D124" s="36"/>
      <c r="E124" s="36"/>
      <c r="F124" s="36"/>
      <c r="G124" s="37"/>
      <c r="H124" s="36"/>
      <c r="I124" s="37"/>
      <c r="J124" s="57"/>
      <c r="K124" s="35"/>
    </row>
    <row r="125" spans="1:11" x14ac:dyDescent="0.2">
      <c r="A125" s="36"/>
      <c r="B125" s="36"/>
      <c r="C125" s="36"/>
      <c r="D125" s="36"/>
      <c r="E125" s="36"/>
      <c r="F125" s="36"/>
      <c r="G125" s="37"/>
      <c r="H125" s="36"/>
      <c r="I125" s="37"/>
      <c r="J125" s="57"/>
      <c r="K125" s="35"/>
    </row>
    <row r="126" spans="1:11" x14ac:dyDescent="0.2">
      <c r="A126" s="36"/>
      <c r="B126" s="36"/>
      <c r="C126" s="36"/>
      <c r="D126" s="36"/>
      <c r="E126" s="36"/>
      <c r="F126" s="36"/>
      <c r="G126" s="37"/>
      <c r="H126" s="36"/>
      <c r="I126" s="37"/>
      <c r="J126" s="57"/>
      <c r="K126" s="35"/>
    </row>
    <row r="127" spans="1:11" x14ac:dyDescent="0.2">
      <c r="A127" s="36"/>
      <c r="B127" s="36"/>
      <c r="C127" s="36"/>
      <c r="D127" s="36"/>
      <c r="E127" s="36"/>
      <c r="F127" s="36"/>
      <c r="G127" s="37"/>
      <c r="H127" s="36"/>
      <c r="I127" s="37"/>
      <c r="J127" s="57"/>
      <c r="K127" s="35"/>
    </row>
    <row r="128" spans="1:11" x14ac:dyDescent="0.2">
      <c r="A128" s="36"/>
      <c r="B128" s="36"/>
      <c r="C128" s="36"/>
      <c r="D128" s="36"/>
      <c r="E128" s="36"/>
      <c r="F128" s="36"/>
      <c r="G128" s="37"/>
      <c r="H128" s="36"/>
      <c r="I128" s="37"/>
      <c r="J128" s="57"/>
      <c r="K128" s="35"/>
    </row>
    <row r="129" spans="1:11" x14ac:dyDescent="0.2">
      <c r="A129" s="36"/>
      <c r="B129" s="36"/>
      <c r="C129" s="36"/>
      <c r="D129" s="36"/>
      <c r="E129" s="36"/>
      <c r="F129" s="36"/>
      <c r="G129" s="37"/>
      <c r="H129" s="36"/>
      <c r="I129" s="37"/>
      <c r="J129" s="57"/>
      <c r="K129" s="35"/>
    </row>
    <row r="130" spans="1:11" x14ac:dyDescent="0.2">
      <c r="A130" s="36"/>
      <c r="B130" s="36"/>
      <c r="C130" s="36"/>
      <c r="D130" s="36"/>
      <c r="E130" s="36"/>
      <c r="F130" s="36"/>
      <c r="G130" s="37"/>
      <c r="H130" s="36"/>
      <c r="I130" s="37"/>
      <c r="J130" s="57"/>
      <c r="K130" s="35"/>
    </row>
    <row r="131" spans="1:11" x14ac:dyDescent="0.2">
      <c r="A131" s="36"/>
      <c r="B131" s="36"/>
      <c r="C131" s="36"/>
      <c r="D131" s="36"/>
      <c r="E131" s="36"/>
      <c r="F131" s="36"/>
      <c r="G131" s="37"/>
      <c r="H131" s="36"/>
      <c r="I131" s="37"/>
      <c r="J131" s="57"/>
      <c r="K131" s="35"/>
    </row>
    <row r="132" spans="1:11" x14ac:dyDescent="0.2">
      <c r="A132" s="36"/>
      <c r="B132" s="36"/>
      <c r="C132" s="36"/>
      <c r="D132" s="36"/>
      <c r="E132" s="36"/>
      <c r="F132" s="36"/>
      <c r="G132" s="37"/>
      <c r="H132" s="36"/>
      <c r="I132" s="37"/>
      <c r="J132" s="57"/>
      <c r="K132" s="35"/>
    </row>
    <row r="133" spans="1:11" x14ac:dyDescent="0.2">
      <c r="A133" s="36"/>
      <c r="B133" s="36"/>
      <c r="C133" s="36"/>
      <c r="D133" s="36"/>
      <c r="E133" s="36"/>
      <c r="F133" s="36"/>
      <c r="G133" s="37"/>
      <c r="H133" s="36"/>
      <c r="I133" s="37"/>
      <c r="J133" s="57"/>
      <c r="K133" s="35"/>
    </row>
    <row r="134" spans="1:11" x14ac:dyDescent="0.2">
      <c r="A134" s="36"/>
      <c r="B134" s="36"/>
      <c r="C134" s="36"/>
      <c r="D134" s="36"/>
      <c r="E134" s="36"/>
      <c r="F134" s="36"/>
      <c r="G134" s="37"/>
      <c r="H134" s="36"/>
      <c r="I134" s="37"/>
      <c r="J134" s="57"/>
      <c r="K134" s="35"/>
    </row>
    <row r="135" spans="1:11" x14ac:dyDescent="0.2">
      <c r="A135" s="36"/>
      <c r="B135" s="36"/>
      <c r="C135" s="36"/>
      <c r="D135" s="36"/>
      <c r="E135" s="36"/>
      <c r="F135" s="36"/>
      <c r="G135" s="37"/>
      <c r="H135" s="36"/>
      <c r="I135" s="37"/>
      <c r="J135" s="57"/>
      <c r="K135" s="35"/>
    </row>
    <row r="136" spans="1:11" x14ac:dyDescent="0.2">
      <c r="A136" s="36"/>
      <c r="B136" s="36"/>
      <c r="C136" s="36"/>
      <c r="D136" s="36"/>
      <c r="E136" s="36"/>
      <c r="F136" s="36"/>
      <c r="G136" s="37"/>
      <c r="H136" s="36"/>
      <c r="I136" s="37"/>
      <c r="J136" s="57"/>
      <c r="K136" s="35"/>
    </row>
    <row r="137" spans="1:11" x14ac:dyDescent="0.2">
      <c r="A137" s="36"/>
      <c r="B137" s="36"/>
      <c r="C137" s="36"/>
      <c r="D137" s="36"/>
      <c r="E137" s="36"/>
      <c r="F137" s="36"/>
      <c r="G137" s="37"/>
      <c r="H137" s="36"/>
      <c r="I137" s="37"/>
      <c r="J137" s="57"/>
      <c r="K137" s="35"/>
    </row>
    <row r="138" spans="1:11" x14ac:dyDescent="0.2">
      <c r="A138" s="36"/>
      <c r="B138" s="36"/>
      <c r="C138" s="36"/>
      <c r="D138" s="36"/>
      <c r="E138" s="36"/>
      <c r="F138" s="36"/>
      <c r="G138" s="37"/>
      <c r="H138" s="36"/>
      <c r="I138" s="37"/>
      <c r="J138" s="57"/>
      <c r="K138" s="35"/>
    </row>
    <row r="139" spans="1:11" x14ac:dyDescent="0.2">
      <c r="A139" s="36"/>
      <c r="B139" s="36"/>
      <c r="C139" s="36"/>
      <c r="D139" s="36"/>
      <c r="E139" s="36"/>
      <c r="F139" s="36"/>
      <c r="G139" s="37"/>
      <c r="H139" s="36"/>
      <c r="I139" s="37"/>
      <c r="J139" s="57"/>
      <c r="K139" s="35"/>
    </row>
    <row r="140" spans="1:11" x14ac:dyDescent="0.2">
      <c r="A140" s="36"/>
      <c r="B140" s="36"/>
      <c r="C140" s="36"/>
      <c r="D140" s="36"/>
      <c r="E140" s="36"/>
      <c r="F140" s="36"/>
      <c r="G140" s="37"/>
      <c r="H140" s="36"/>
      <c r="I140" s="37"/>
      <c r="J140" s="57"/>
      <c r="K140" s="35"/>
    </row>
    <row r="141" spans="1:11" x14ac:dyDescent="0.2">
      <c r="A141" s="36"/>
      <c r="B141" s="36"/>
      <c r="C141" s="36"/>
      <c r="D141" s="36"/>
      <c r="E141" s="36"/>
      <c r="F141" s="36"/>
      <c r="G141" s="37"/>
      <c r="H141" s="36"/>
      <c r="I141" s="37"/>
      <c r="J141" s="57"/>
      <c r="K141" s="35"/>
    </row>
    <row r="142" spans="1:11" x14ac:dyDescent="0.2">
      <c r="A142" s="36"/>
      <c r="B142" s="36"/>
      <c r="C142" s="36"/>
      <c r="D142" s="36"/>
      <c r="E142" s="36"/>
      <c r="F142" s="36"/>
      <c r="G142" s="37"/>
      <c r="H142" s="36"/>
      <c r="I142" s="37"/>
      <c r="J142" s="57"/>
      <c r="K142" s="35"/>
    </row>
    <row r="143" spans="1:11" x14ac:dyDescent="0.2">
      <c r="A143" s="36"/>
      <c r="B143" s="36"/>
      <c r="C143" s="36"/>
      <c r="D143" s="36"/>
      <c r="E143" s="36"/>
      <c r="F143" s="36"/>
      <c r="G143" s="37"/>
      <c r="H143" s="36"/>
      <c r="I143" s="37"/>
      <c r="J143" s="57"/>
      <c r="K143" s="35"/>
    </row>
    <row r="144" spans="1:11" x14ac:dyDescent="0.2">
      <c r="A144" s="36"/>
      <c r="B144" s="36"/>
      <c r="C144" s="36"/>
      <c r="D144" s="36"/>
      <c r="E144" s="36"/>
      <c r="F144" s="36"/>
      <c r="G144" s="37"/>
      <c r="H144" s="36"/>
      <c r="I144" s="37"/>
      <c r="J144" s="57"/>
      <c r="K144" s="35"/>
    </row>
    <row r="145" spans="1:11" x14ac:dyDescent="0.2">
      <c r="A145" s="36"/>
      <c r="B145" s="36"/>
      <c r="C145" s="36"/>
      <c r="D145" s="36"/>
      <c r="E145" s="36"/>
      <c r="F145" s="36"/>
      <c r="G145" s="37"/>
      <c r="H145" s="36"/>
      <c r="I145" s="37"/>
      <c r="J145" s="57"/>
      <c r="K145" s="35"/>
    </row>
    <row r="146" spans="1:11" x14ac:dyDescent="0.2">
      <c r="A146" s="36"/>
      <c r="B146" s="36"/>
      <c r="C146" s="36"/>
      <c r="D146" s="36"/>
      <c r="E146" s="36"/>
      <c r="F146" s="36"/>
      <c r="G146" s="37"/>
      <c r="H146" s="36"/>
      <c r="I146" s="37"/>
      <c r="J146" s="57"/>
      <c r="K146" s="35"/>
    </row>
    <row r="147" spans="1:11" x14ac:dyDescent="0.2">
      <c r="A147" s="36"/>
      <c r="B147" s="36"/>
      <c r="C147" s="36"/>
      <c r="D147" s="36"/>
      <c r="E147" s="36"/>
      <c r="F147" s="36"/>
      <c r="G147" s="37"/>
      <c r="H147" s="36"/>
      <c r="I147" s="37"/>
      <c r="J147" s="57"/>
      <c r="K147" s="35"/>
    </row>
    <row r="148" spans="1:11" x14ac:dyDescent="0.2">
      <c r="A148" s="36"/>
      <c r="B148" s="36"/>
      <c r="C148" s="36"/>
      <c r="D148" s="36"/>
      <c r="E148" s="36"/>
      <c r="F148" s="36"/>
      <c r="G148" s="37"/>
      <c r="H148" s="36"/>
      <c r="I148" s="37"/>
      <c r="J148" s="57"/>
      <c r="K148" s="35"/>
    </row>
    <row r="149" spans="1:11" x14ac:dyDescent="0.2">
      <c r="A149" s="36"/>
      <c r="B149" s="36"/>
      <c r="C149" s="36"/>
      <c r="D149" s="36"/>
      <c r="E149" s="36"/>
      <c r="F149" s="36"/>
      <c r="G149" s="37"/>
      <c r="H149" s="36"/>
      <c r="I149" s="37"/>
      <c r="J149" s="57"/>
      <c r="K149" s="35"/>
    </row>
    <row r="150" spans="1:11" x14ac:dyDescent="0.2">
      <c r="A150" s="36"/>
      <c r="B150" s="36"/>
      <c r="C150" s="36"/>
      <c r="D150" s="36"/>
      <c r="E150" s="36"/>
      <c r="F150" s="36"/>
      <c r="G150" s="37"/>
      <c r="H150" s="36"/>
      <c r="I150" s="37"/>
      <c r="J150" s="57"/>
      <c r="K150" s="35"/>
    </row>
    <row r="151" spans="1:11" x14ac:dyDescent="0.2">
      <c r="A151" s="36"/>
      <c r="B151" s="36"/>
      <c r="C151" s="36"/>
      <c r="D151" s="36"/>
      <c r="E151" s="36"/>
      <c r="F151" s="36"/>
      <c r="G151" s="37"/>
      <c r="H151" s="36"/>
      <c r="I151" s="37"/>
      <c r="J151" s="57"/>
      <c r="K151" s="35"/>
    </row>
    <row r="152" spans="1:11" x14ac:dyDescent="0.2">
      <c r="A152" s="36"/>
      <c r="B152" s="36"/>
      <c r="C152" s="36"/>
      <c r="D152" s="36"/>
      <c r="E152" s="36"/>
      <c r="F152" s="36"/>
      <c r="G152" s="37"/>
      <c r="H152" s="36"/>
      <c r="I152" s="37"/>
      <c r="J152" s="57"/>
      <c r="K152" s="35"/>
    </row>
    <row r="153" spans="1:11" x14ac:dyDescent="0.2">
      <c r="A153" s="36"/>
      <c r="B153" s="36"/>
      <c r="C153" s="36"/>
      <c r="D153" s="36"/>
      <c r="E153" s="36"/>
      <c r="F153" s="36"/>
      <c r="G153" s="37"/>
      <c r="H153" s="36"/>
      <c r="I153" s="37"/>
      <c r="J153" s="57"/>
      <c r="K153" s="35"/>
    </row>
    <row r="154" spans="1:11" x14ac:dyDescent="0.2">
      <c r="A154" s="36"/>
      <c r="B154" s="36"/>
      <c r="C154" s="36"/>
      <c r="D154" s="36"/>
      <c r="E154" s="36"/>
      <c r="F154" s="36"/>
      <c r="G154" s="37"/>
      <c r="H154" s="36"/>
      <c r="I154" s="37"/>
      <c r="J154" s="57"/>
      <c r="K154" s="35"/>
    </row>
    <row r="155" spans="1:11" x14ac:dyDescent="0.2">
      <c r="A155" s="36"/>
      <c r="B155" s="36"/>
      <c r="C155" s="36"/>
      <c r="D155" s="36"/>
      <c r="E155" s="36"/>
      <c r="F155" s="36"/>
      <c r="G155" s="37"/>
      <c r="H155" s="36"/>
      <c r="I155" s="37"/>
      <c r="J155" s="57"/>
      <c r="K155" s="35"/>
    </row>
    <row r="156" spans="1:11" x14ac:dyDescent="0.2">
      <c r="A156" s="36"/>
      <c r="B156" s="36"/>
      <c r="C156" s="36"/>
      <c r="D156" s="36"/>
      <c r="E156" s="36"/>
      <c r="F156" s="36"/>
      <c r="G156" s="37"/>
      <c r="H156" s="36"/>
      <c r="I156" s="37"/>
      <c r="J156" s="57"/>
      <c r="K156" s="35"/>
    </row>
    <row r="157" spans="1:11" x14ac:dyDescent="0.2">
      <c r="A157" s="36"/>
      <c r="B157" s="36"/>
      <c r="C157" s="36"/>
      <c r="D157" s="36"/>
      <c r="E157" s="36"/>
      <c r="F157" s="36"/>
      <c r="G157" s="37"/>
      <c r="H157" s="36"/>
      <c r="I157" s="37"/>
      <c r="J157" s="57"/>
      <c r="K157" s="35"/>
    </row>
    <row r="158" spans="1:11" x14ac:dyDescent="0.2">
      <c r="A158" s="36"/>
      <c r="B158" s="36"/>
      <c r="C158" s="36"/>
      <c r="D158" s="36"/>
      <c r="E158" s="36"/>
      <c r="F158" s="36"/>
      <c r="G158" s="37"/>
      <c r="H158" s="36"/>
      <c r="I158" s="37"/>
      <c r="J158" s="57"/>
      <c r="K158" s="35"/>
    </row>
    <row r="159" spans="1:11" x14ac:dyDescent="0.2">
      <c r="A159" s="36"/>
      <c r="B159" s="36"/>
      <c r="C159" s="36"/>
      <c r="D159" s="36"/>
      <c r="E159" s="36"/>
      <c r="F159" s="36"/>
      <c r="G159" s="37"/>
      <c r="H159" s="36"/>
      <c r="I159" s="37"/>
      <c r="J159" s="57"/>
      <c r="K159" s="35"/>
    </row>
    <row r="160" spans="1:11" x14ac:dyDescent="0.2">
      <c r="A160" s="36"/>
      <c r="B160" s="36"/>
      <c r="C160" s="36"/>
      <c r="D160" s="36"/>
      <c r="E160" s="36"/>
      <c r="F160" s="36"/>
      <c r="G160" s="37"/>
      <c r="H160" s="36"/>
      <c r="I160" s="37"/>
      <c r="J160" s="57"/>
      <c r="K160" s="35"/>
    </row>
    <row r="161" spans="1:11" x14ac:dyDescent="0.2">
      <c r="A161" s="36"/>
      <c r="B161" s="36"/>
      <c r="C161" s="36"/>
      <c r="D161" s="36"/>
      <c r="E161" s="36"/>
      <c r="F161" s="36"/>
      <c r="G161" s="37"/>
      <c r="H161" s="36"/>
      <c r="I161" s="37"/>
      <c r="J161" s="57"/>
      <c r="K161" s="35"/>
    </row>
    <row r="162" spans="1:11" x14ac:dyDescent="0.2">
      <c r="A162" s="36"/>
      <c r="B162" s="36"/>
      <c r="C162" s="36"/>
      <c r="D162" s="36"/>
      <c r="E162" s="36"/>
      <c r="F162" s="36"/>
      <c r="G162" s="37"/>
      <c r="H162" s="36"/>
      <c r="I162" s="37"/>
      <c r="J162" s="57"/>
      <c r="K162" s="35"/>
    </row>
    <row r="163" spans="1:11" x14ac:dyDescent="0.2">
      <c r="A163" s="36"/>
      <c r="B163" s="36"/>
      <c r="C163" s="36"/>
      <c r="D163" s="36"/>
      <c r="E163" s="36"/>
      <c r="F163" s="36"/>
      <c r="G163" s="37"/>
      <c r="H163" s="36"/>
      <c r="I163" s="37"/>
      <c r="J163" s="57"/>
      <c r="K163" s="35"/>
    </row>
    <row r="164" spans="1:11" x14ac:dyDescent="0.2">
      <c r="A164" s="36"/>
      <c r="B164" s="36"/>
      <c r="C164" s="36"/>
      <c r="D164" s="36"/>
      <c r="E164" s="36"/>
      <c r="F164" s="36"/>
      <c r="G164" s="37"/>
      <c r="H164" s="36"/>
      <c r="I164" s="37"/>
      <c r="J164" s="57"/>
      <c r="K164" s="35"/>
    </row>
    <row r="165" spans="1:11" x14ac:dyDescent="0.2">
      <c r="A165" s="36"/>
      <c r="B165" s="36"/>
      <c r="C165" s="36"/>
      <c r="D165" s="36"/>
      <c r="E165" s="36"/>
      <c r="F165" s="36"/>
      <c r="G165" s="37"/>
      <c r="H165" s="36"/>
      <c r="I165" s="37"/>
      <c r="J165" s="57"/>
      <c r="K165" s="35"/>
    </row>
    <row r="166" spans="1:11" x14ac:dyDescent="0.2">
      <c r="A166" s="36"/>
      <c r="B166" s="36"/>
      <c r="C166" s="36"/>
      <c r="D166" s="36"/>
      <c r="E166" s="36"/>
      <c r="F166" s="36"/>
      <c r="G166" s="37"/>
      <c r="H166" s="36"/>
      <c r="I166" s="37"/>
      <c r="J166" s="57"/>
      <c r="K166" s="35"/>
    </row>
    <row r="167" spans="1:11" x14ac:dyDescent="0.2">
      <c r="A167" s="36"/>
      <c r="B167" s="36"/>
      <c r="C167" s="36"/>
      <c r="D167" s="36"/>
      <c r="E167" s="36"/>
      <c r="F167" s="36"/>
      <c r="G167" s="37"/>
      <c r="H167" s="36"/>
      <c r="I167" s="37"/>
      <c r="J167" s="57"/>
      <c r="K167" s="35"/>
    </row>
    <row r="168" spans="1:11" x14ac:dyDescent="0.2">
      <c r="A168" s="36"/>
      <c r="B168" s="36"/>
      <c r="C168" s="36"/>
      <c r="D168" s="36"/>
      <c r="E168" s="36"/>
      <c r="F168" s="36"/>
      <c r="G168" s="37"/>
      <c r="H168" s="36"/>
      <c r="I168" s="37"/>
      <c r="J168" s="57"/>
      <c r="K168" s="35"/>
    </row>
    <row r="169" spans="1:11" x14ac:dyDescent="0.2">
      <c r="A169" s="36"/>
      <c r="B169" s="36"/>
      <c r="C169" s="36"/>
      <c r="D169" s="36"/>
      <c r="E169" s="36"/>
      <c r="F169" s="36"/>
      <c r="G169" s="37"/>
      <c r="H169" s="36"/>
      <c r="I169" s="37"/>
      <c r="J169" s="57"/>
      <c r="K169" s="35"/>
    </row>
    <row r="170" spans="1:11" x14ac:dyDescent="0.2">
      <c r="A170" s="36"/>
      <c r="B170" s="36"/>
      <c r="C170" s="36"/>
      <c r="D170" s="36"/>
      <c r="E170" s="36"/>
      <c r="F170" s="36"/>
      <c r="G170" s="37"/>
      <c r="H170" s="36"/>
      <c r="I170" s="37"/>
      <c r="J170" s="57"/>
      <c r="K170" s="35"/>
    </row>
    <row r="171" spans="1:11" x14ac:dyDescent="0.2">
      <c r="A171" s="36"/>
      <c r="B171" s="36"/>
      <c r="C171" s="36"/>
      <c r="D171" s="36"/>
      <c r="E171" s="36"/>
      <c r="F171" s="36"/>
      <c r="G171" s="37"/>
      <c r="H171" s="36"/>
      <c r="I171" s="37"/>
      <c r="J171" s="57"/>
      <c r="K171" s="35"/>
    </row>
    <row r="172" spans="1:11" x14ac:dyDescent="0.2">
      <c r="A172" s="36"/>
      <c r="B172" s="36"/>
      <c r="C172" s="36"/>
      <c r="D172" s="36"/>
      <c r="E172" s="36"/>
      <c r="F172" s="36"/>
      <c r="G172" s="37"/>
      <c r="H172" s="36"/>
      <c r="I172" s="37"/>
      <c r="J172" s="57"/>
      <c r="K172" s="35"/>
    </row>
    <row r="173" spans="1:11" x14ac:dyDescent="0.2">
      <c r="A173" s="36"/>
      <c r="B173" s="36"/>
      <c r="C173" s="36"/>
      <c r="D173" s="36"/>
      <c r="E173" s="36"/>
      <c r="F173" s="36"/>
      <c r="G173" s="37"/>
      <c r="H173" s="36"/>
      <c r="I173" s="37"/>
      <c r="J173" s="57"/>
      <c r="K173" s="35"/>
    </row>
    <row r="174" spans="1:11" x14ac:dyDescent="0.2">
      <c r="A174" s="36"/>
      <c r="B174" s="36"/>
      <c r="C174" s="36"/>
      <c r="D174" s="36"/>
      <c r="E174" s="36"/>
      <c r="F174" s="36"/>
      <c r="G174" s="37"/>
      <c r="H174" s="36"/>
      <c r="I174" s="37"/>
      <c r="J174" s="57"/>
      <c r="K174" s="35"/>
    </row>
    <row r="175" spans="1:11" x14ac:dyDescent="0.2">
      <c r="A175" s="36"/>
      <c r="B175" s="36"/>
      <c r="C175" s="36"/>
      <c r="D175" s="36"/>
      <c r="E175" s="36"/>
      <c r="F175" s="36"/>
      <c r="G175" s="37"/>
      <c r="H175" s="36"/>
      <c r="I175" s="37"/>
      <c r="J175" s="57"/>
      <c r="K175" s="35"/>
    </row>
    <row r="176" spans="1:11" x14ac:dyDescent="0.2">
      <c r="A176" s="36"/>
      <c r="B176" s="36"/>
      <c r="C176" s="36"/>
      <c r="D176" s="36"/>
      <c r="E176" s="36"/>
      <c r="F176" s="36"/>
      <c r="G176" s="37"/>
      <c r="H176" s="36"/>
      <c r="I176" s="37"/>
      <c r="J176" s="57"/>
      <c r="K176" s="35"/>
    </row>
    <row r="177" spans="1:11" x14ac:dyDescent="0.2">
      <c r="A177" s="36"/>
      <c r="B177" s="36"/>
      <c r="C177" s="36"/>
      <c r="D177" s="36"/>
      <c r="E177" s="36"/>
      <c r="F177" s="36"/>
      <c r="G177" s="37"/>
      <c r="H177" s="36"/>
      <c r="I177" s="37"/>
      <c r="J177" s="57"/>
      <c r="K177" s="35"/>
    </row>
    <row r="178" spans="1:11" x14ac:dyDescent="0.2">
      <c r="A178" s="36"/>
      <c r="B178" s="36"/>
      <c r="C178" s="36"/>
      <c r="D178" s="36"/>
      <c r="E178" s="36"/>
      <c r="F178" s="36"/>
      <c r="G178" s="37"/>
      <c r="H178" s="36"/>
      <c r="I178" s="37"/>
      <c r="J178" s="57"/>
      <c r="K178" s="35"/>
    </row>
    <row r="179" spans="1:11" x14ac:dyDescent="0.2">
      <c r="A179" s="36"/>
      <c r="B179" s="36"/>
      <c r="C179" s="36"/>
      <c r="D179" s="36"/>
      <c r="E179" s="36"/>
      <c r="F179" s="36"/>
      <c r="G179" s="37"/>
      <c r="H179" s="36"/>
      <c r="I179" s="37"/>
      <c r="J179" s="57"/>
      <c r="K179" s="35"/>
    </row>
    <row r="180" spans="1:11" x14ac:dyDescent="0.2">
      <c r="A180" s="36"/>
      <c r="B180" s="36"/>
      <c r="C180" s="36"/>
      <c r="D180" s="36"/>
      <c r="E180" s="36"/>
      <c r="F180" s="36"/>
      <c r="G180" s="37"/>
      <c r="H180" s="36"/>
      <c r="I180" s="37"/>
      <c r="J180" s="57"/>
      <c r="K180" s="35"/>
    </row>
    <row r="181" spans="1:11" x14ac:dyDescent="0.2">
      <c r="A181" s="36"/>
      <c r="B181" s="36"/>
      <c r="C181" s="36"/>
      <c r="D181" s="36"/>
      <c r="E181" s="36"/>
      <c r="F181" s="36"/>
      <c r="G181" s="37"/>
      <c r="H181" s="36"/>
      <c r="I181" s="37"/>
      <c r="J181" s="57"/>
      <c r="K181" s="35"/>
    </row>
    <row r="182" spans="1:11" x14ac:dyDescent="0.2">
      <c r="A182" s="36"/>
      <c r="B182" s="36"/>
      <c r="C182" s="36"/>
      <c r="D182" s="36"/>
      <c r="E182" s="36"/>
      <c r="F182" s="36"/>
      <c r="G182" s="37"/>
      <c r="H182" s="36"/>
      <c r="I182" s="37"/>
      <c r="J182" s="57"/>
      <c r="K182" s="35"/>
    </row>
    <row r="183" spans="1:11" x14ac:dyDescent="0.2">
      <c r="A183" s="36"/>
      <c r="B183" s="36"/>
      <c r="C183" s="36"/>
      <c r="D183" s="36"/>
      <c r="E183" s="36"/>
      <c r="F183" s="36"/>
      <c r="G183" s="37"/>
      <c r="H183" s="36"/>
      <c r="I183" s="37"/>
      <c r="J183" s="57"/>
      <c r="K183" s="35"/>
    </row>
    <row r="184" spans="1:11" x14ac:dyDescent="0.2">
      <c r="A184" s="36"/>
      <c r="B184" s="36"/>
      <c r="C184" s="36"/>
      <c r="D184" s="36"/>
      <c r="E184" s="36"/>
      <c r="F184" s="36"/>
      <c r="G184" s="37"/>
      <c r="H184" s="36"/>
      <c r="I184" s="37"/>
      <c r="J184" s="57"/>
      <c r="K184" s="35"/>
    </row>
    <row r="185" spans="1:11" x14ac:dyDescent="0.2">
      <c r="A185" s="36"/>
      <c r="B185" s="36"/>
      <c r="C185" s="36"/>
      <c r="D185" s="36"/>
      <c r="E185" s="36"/>
      <c r="F185" s="36"/>
      <c r="G185" s="37"/>
      <c r="H185" s="36"/>
      <c r="I185" s="37"/>
      <c r="J185" s="57"/>
      <c r="K185" s="35"/>
    </row>
    <row r="186" spans="1:11" x14ac:dyDescent="0.2">
      <c r="A186" s="36"/>
      <c r="B186" s="36"/>
      <c r="C186" s="36"/>
      <c r="D186" s="36"/>
      <c r="E186" s="36"/>
      <c r="F186" s="36"/>
      <c r="G186" s="37"/>
      <c r="H186" s="36"/>
      <c r="I186" s="37"/>
      <c r="J186" s="57"/>
      <c r="K186" s="35"/>
    </row>
    <row r="187" spans="1:11" x14ac:dyDescent="0.2">
      <c r="A187" s="36"/>
      <c r="B187" s="36"/>
      <c r="C187" s="36"/>
      <c r="D187" s="36"/>
      <c r="E187" s="36"/>
      <c r="F187" s="36"/>
      <c r="G187" s="37"/>
      <c r="H187" s="36"/>
      <c r="I187" s="37"/>
      <c r="J187" s="37"/>
      <c r="K187" s="35"/>
    </row>
    <row r="188" spans="1:11" x14ac:dyDescent="0.2">
      <c r="A188" s="36"/>
      <c r="B188" s="36"/>
      <c r="C188" s="36"/>
      <c r="D188" s="36"/>
      <c r="E188" s="36"/>
      <c r="F188" s="36"/>
      <c r="G188" s="37"/>
      <c r="H188" s="36"/>
      <c r="I188" s="37"/>
      <c r="J188" s="37"/>
      <c r="K188" s="35"/>
    </row>
    <row r="189" spans="1:11" x14ac:dyDescent="0.2">
      <c r="A189" s="36"/>
      <c r="B189" s="36"/>
      <c r="C189" s="36"/>
      <c r="D189" s="36"/>
      <c r="E189" s="36"/>
      <c r="F189" s="36"/>
      <c r="G189" s="37"/>
      <c r="H189" s="36"/>
      <c r="I189" s="37"/>
      <c r="J189" s="37"/>
      <c r="K189" s="35"/>
    </row>
    <row r="190" spans="1:11" x14ac:dyDescent="0.2">
      <c r="A190" s="36"/>
      <c r="B190" s="36"/>
      <c r="C190" s="36"/>
      <c r="D190" s="36"/>
      <c r="E190" s="36"/>
      <c r="F190" s="36"/>
      <c r="G190" s="37"/>
      <c r="H190" s="36"/>
      <c r="I190" s="37"/>
      <c r="J190" s="37"/>
      <c r="K190" s="35"/>
    </row>
    <row r="191" spans="1:11" x14ac:dyDescent="0.2">
      <c r="A191" s="36"/>
      <c r="B191" s="36"/>
      <c r="C191" s="36"/>
      <c r="D191" s="36"/>
      <c r="E191" s="36"/>
      <c r="F191" s="36"/>
      <c r="G191" s="37"/>
      <c r="H191" s="36"/>
      <c r="I191" s="37"/>
      <c r="J191" s="37"/>
      <c r="K191" s="35"/>
    </row>
    <row r="192" spans="1:11" x14ac:dyDescent="0.2">
      <c r="A192" s="36"/>
      <c r="B192" s="36"/>
      <c r="C192" s="36"/>
      <c r="D192" s="36"/>
      <c r="E192" s="36"/>
      <c r="F192" s="36"/>
      <c r="G192" s="37"/>
      <c r="H192" s="36"/>
      <c r="I192" s="37"/>
      <c r="J192" s="37"/>
      <c r="K192" s="35"/>
    </row>
    <row r="193" spans="1:11" x14ac:dyDescent="0.2">
      <c r="A193" s="36"/>
      <c r="B193" s="36"/>
      <c r="C193" s="36"/>
      <c r="D193" s="36"/>
      <c r="E193" s="36"/>
      <c r="F193" s="36"/>
      <c r="G193" s="37"/>
      <c r="H193" s="36"/>
      <c r="I193" s="37"/>
      <c r="J193" s="37"/>
      <c r="K193" s="35"/>
    </row>
    <row r="194" spans="1:11" x14ac:dyDescent="0.2">
      <c r="A194" s="36"/>
      <c r="B194" s="36"/>
      <c r="C194" s="36"/>
      <c r="D194" s="36"/>
      <c r="E194" s="36"/>
      <c r="F194" s="36"/>
      <c r="G194" s="37"/>
      <c r="H194" s="36"/>
      <c r="I194" s="37"/>
      <c r="J194" s="37"/>
      <c r="K194" s="35"/>
    </row>
    <row r="195" spans="1:11" x14ac:dyDescent="0.2">
      <c r="A195" s="36"/>
      <c r="B195" s="36"/>
      <c r="C195" s="36"/>
      <c r="D195" s="36"/>
      <c r="E195" s="36"/>
      <c r="F195" s="36"/>
      <c r="G195" s="37"/>
      <c r="H195" s="36"/>
      <c r="I195" s="37"/>
      <c r="J195" s="37"/>
      <c r="K195" s="35"/>
    </row>
    <row r="196" spans="1:11" x14ac:dyDescent="0.2">
      <c r="A196" s="36"/>
      <c r="B196" s="36"/>
      <c r="C196" s="36"/>
      <c r="D196" s="36"/>
      <c r="E196" s="36"/>
      <c r="F196" s="36"/>
      <c r="G196" s="37"/>
      <c r="H196" s="36"/>
      <c r="I196" s="37"/>
      <c r="J196" s="37"/>
      <c r="K196" s="35"/>
    </row>
    <row r="197" spans="1:11" x14ac:dyDescent="0.2">
      <c r="A197" s="36"/>
      <c r="B197" s="36"/>
      <c r="C197" s="36"/>
      <c r="D197" s="36"/>
      <c r="E197" s="36"/>
      <c r="F197" s="36"/>
      <c r="G197" s="37"/>
      <c r="H197" s="36"/>
      <c r="I197" s="37"/>
      <c r="J197" s="37"/>
      <c r="K197" s="35"/>
    </row>
    <row r="198" spans="1:11" x14ac:dyDescent="0.2">
      <c r="A198" s="36"/>
      <c r="B198" s="36"/>
      <c r="C198" s="36"/>
      <c r="D198" s="36"/>
      <c r="E198" s="36"/>
      <c r="F198" s="36"/>
      <c r="G198" s="37"/>
      <c r="H198" s="36"/>
      <c r="I198" s="37"/>
      <c r="J198" s="37"/>
      <c r="K198" s="35"/>
    </row>
    <row r="199" spans="1:11" x14ac:dyDescent="0.2">
      <c r="A199" s="36"/>
      <c r="B199" s="36"/>
      <c r="C199" s="36"/>
      <c r="D199" s="36"/>
      <c r="E199" s="36"/>
      <c r="F199" s="36"/>
      <c r="G199" s="37"/>
      <c r="H199" s="36"/>
      <c r="I199" s="37"/>
      <c r="J199" s="37"/>
      <c r="K199" s="35"/>
    </row>
    <row r="200" spans="1:11" x14ac:dyDescent="0.2">
      <c r="A200" s="36"/>
      <c r="B200" s="36"/>
      <c r="C200" s="36"/>
      <c r="D200" s="36"/>
      <c r="E200" s="36"/>
      <c r="F200" s="36"/>
      <c r="G200" s="37"/>
      <c r="H200" s="36"/>
      <c r="I200" s="37"/>
      <c r="J200" s="37"/>
      <c r="K200" s="35"/>
    </row>
    <row r="201" spans="1:11" x14ac:dyDescent="0.2">
      <c r="A201" s="36"/>
      <c r="B201" s="36"/>
      <c r="C201" s="36"/>
      <c r="D201" s="36"/>
      <c r="E201" s="36"/>
      <c r="F201" s="36"/>
      <c r="G201" s="37"/>
      <c r="H201" s="36"/>
      <c r="I201" s="37"/>
      <c r="J201" s="37"/>
      <c r="K201" s="35"/>
    </row>
    <row r="202" spans="1:11" x14ac:dyDescent="0.2">
      <c r="A202" s="36"/>
      <c r="B202" s="36"/>
      <c r="C202" s="36"/>
      <c r="D202" s="36"/>
      <c r="E202" s="36"/>
      <c r="F202" s="36"/>
      <c r="G202" s="37"/>
      <c r="H202" s="36"/>
      <c r="I202" s="37"/>
      <c r="J202" s="37"/>
      <c r="K202" s="35"/>
    </row>
    <row r="203" spans="1:11" x14ac:dyDescent="0.2">
      <c r="A203" s="36"/>
      <c r="B203" s="36"/>
      <c r="C203" s="36"/>
      <c r="D203" s="36"/>
      <c r="E203" s="36"/>
      <c r="F203" s="36"/>
      <c r="G203" s="37"/>
      <c r="H203" s="36"/>
      <c r="I203" s="37"/>
      <c r="J203" s="37"/>
      <c r="K203" s="35"/>
    </row>
    <row r="204" spans="1:11" x14ac:dyDescent="0.2">
      <c r="A204" s="36"/>
      <c r="B204" s="36"/>
      <c r="C204" s="36"/>
      <c r="D204" s="36"/>
      <c r="E204" s="36"/>
      <c r="F204" s="36"/>
      <c r="G204" s="37"/>
      <c r="H204" s="36"/>
      <c r="I204" s="37"/>
      <c r="J204" s="37"/>
      <c r="K204" s="35"/>
    </row>
    <row r="205" spans="1:11" x14ac:dyDescent="0.2">
      <c r="A205" s="36"/>
      <c r="B205" s="36"/>
      <c r="C205" s="36"/>
      <c r="D205" s="36"/>
      <c r="E205" s="36"/>
      <c r="F205" s="36"/>
      <c r="G205" s="37"/>
      <c r="H205" s="36"/>
      <c r="I205" s="37"/>
      <c r="J205" s="37"/>
      <c r="K205" s="35"/>
    </row>
    <row r="206" spans="1:11" x14ac:dyDescent="0.2">
      <c r="A206" s="36"/>
      <c r="B206" s="36"/>
      <c r="C206" s="36"/>
      <c r="D206" s="36"/>
      <c r="E206" s="36"/>
      <c r="F206" s="36"/>
      <c r="G206" s="37"/>
      <c r="H206" s="36"/>
      <c r="I206" s="37"/>
      <c r="J206" s="37"/>
      <c r="K206" s="35"/>
    </row>
    <row r="207" spans="1:11" x14ac:dyDescent="0.2">
      <c r="A207" s="36"/>
      <c r="B207" s="36"/>
      <c r="C207" s="36"/>
      <c r="D207" s="36"/>
      <c r="E207" s="36"/>
      <c r="F207" s="36"/>
      <c r="G207" s="37"/>
      <c r="H207" s="36"/>
      <c r="I207" s="37"/>
      <c r="J207" s="37"/>
      <c r="K207" s="35"/>
    </row>
    <row r="208" spans="1:11" x14ac:dyDescent="0.2">
      <c r="A208" s="36"/>
      <c r="B208" s="36"/>
      <c r="C208" s="36"/>
      <c r="D208" s="36"/>
      <c r="E208" s="36"/>
      <c r="F208" s="36"/>
      <c r="G208" s="37"/>
      <c r="H208" s="36"/>
      <c r="I208" s="37"/>
      <c r="J208" s="37"/>
      <c r="K208" s="35"/>
    </row>
    <row r="209" spans="1:11" x14ac:dyDescent="0.2">
      <c r="A209" s="36"/>
      <c r="B209" s="36"/>
      <c r="C209" s="36"/>
      <c r="D209" s="36"/>
      <c r="E209" s="36"/>
      <c r="F209" s="36"/>
      <c r="G209" s="37"/>
      <c r="H209" s="36"/>
      <c r="I209" s="37"/>
      <c r="J209" s="37"/>
      <c r="K209" s="35"/>
    </row>
    <row r="210" spans="1:11" x14ac:dyDescent="0.2">
      <c r="A210" s="36"/>
      <c r="B210" s="36"/>
      <c r="C210" s="36"/>
      <c r="D210" s="36"/>
      <c r="E210" s="36"/>
      <c r="F210" s="36"/>
      <c r="G210" s="37"/>
      <c r="H210" s="36"/>
      <c r="I210" s="37"/>
      <c r="J210" s="37"/>
      <c r="K210" s="35"/>
    </row>
    <row r="211" spans="1:11" x14ac:dyDescent="0.2">
      <c r="A211" s="36"/>
      <c r="B211" s="36"/>
      <c r="C211" s="36"/>
      <c r="D211" s="36"/>
      <c r="E211" s="36"/>
      <c r="F211" s="36"/>
      <c r="G211" s="37"/>
      <c r="H211" s="36"/>
      <c r="I211" s="37"/>
      <c r="J211" s="37"/>
      <c r="K211" s="35"/>
    </row>
    <row r="212" spans="1:11" x14ac:dyDescent="0.2">
      <c r="A212" s="36"/>
      <c r="B212" s="36"/>
      <c r="C212" s="36"/>
      <c r="D212" s="36"/>
      <c r="E212" s="36"/>
      <c r="F212" s="36"/>
      <c r="G212" s="37"/>
      <c r="H212" s="36"/>
      <c r="I212" s="37"/>
      <c r="J212" s="37"/>
      <c r="K212" s="35"/>
    </row>
    <row r="213" spans="1:11" x14ac:dyDescent="0.2">
      <c r="A213" s="36"/>
      <c r="B213" s="36"/>
      <c r="C213" s="36"/>
      <c r="D213" s="36"/>
      <c r="E213" s="36"/>
      <c r="F213" s="36"/>
      <c r="G213" s="37"/>
      <c r="H213" s="36"/>
      <c r="I213" s="37"/>
      <c r="J213" s="37"/>
      <c r="K213" s="35"/>
    </row>
    <row r="214" spans="1:11" x14ac:dyDescent="0.2">
      <c r="A214" s="36"/>
      <c r="B214" s="36"/>
      <c r="C214" s="36"/>
      <c r="D214" s="36"/>
      <c r="E214" s="36"/>
      <c r="F214" s="36"/>
      <c r="G214" s="37"/>
      <c r="H214" s="36"/>
      <c r="I214" s="37"/>
      <c r="J214" s="37"/>
      <c r="K214" s="35"/>
    </row>
    <row r="215" spans="1:11" x14ac:dyDescent="0.2">
      <c r="A215" s="36"/>
      <c r="B215" s="36"/>
      <c r="C215" s="36"/>
      <c r="D215" s="36"/>
      <c r="E215" s="36"/>
      <c r="F215" s="36"/>
      <c r="G215" s="37"/>
      <c r="H215" s="36"/>
      <c r="I215" s="37"/>
      <c r="J215" s="37"/>
      <c r="K215" s="35"/>
    </row>
    <row r="216" spans="1:11" x14ac:dyDescent="0.2">
      <c r="A216" s="36"/>
      <c r="B216" s="36"/>
      <c r="C216" s="36"/>
      <c r="D216" s="36"/>
      <c r="E216" s="36"/>
      <c r="F216" s="36"/>
      <c r="G216" s="37"/>
      <c r="H216" s="36"/>
      <c r="I216" s="37"/>
      <c r="J216" s="37"/>
      <c r="K216" s="35"/>
    </row>
    <row r="217" spans="1:11" x14ac:dyDescent="0.2">
      <c r="A217" s="36"/>
      <c r="B217" s="36"/>
      <c r="C217" s="36"/>
      <c r="D217" s="36"/>
      <c r="E217" s="36"/>
      <c r="F217" s="36"/>
      <c r="G217" s="37"/>
      <c r="H217" s="36"/>
      <c r="I217" s="37"/>
      <c r="J217" s="37"/>
      <c r="K217" s="35"/>
    </row>
    <row r="218" spans="1:11" x14ac:dyDescent="0.2">
      <c r="A218" s="36"/>
      <c r="B218" s="36"/>
      <c r="C218" s="36"/>
      <c r="D218" s="36"/>
      <c r="E218" s="36"/>
      <c r="F218" s="36"/>
      <c r="G218" s="37"/>
      <c r="H218" s="36"/>
      <c r="I218" s="37"/>
      <c r="J218" s="37"/>
      <c r="K218" s="35"/>
    </row>
    <row r="219" spans="1:11" x14ac:dyDescent="0.2">
      <c r="A219" s="36"/>
      <c r="B219" s="36"/>
      <c r="C219" s="36"/>
      <c r="D219" s="36"/>
      <c r="E219" s="36"/>
      <c r="F219" s="36"/>
      <c r="G219" s="37"/>
      <c r="H219" s="36"/>
      <c r="I219" s="37"/>
      <c r="J219" s="37"/>
      <c r="K219" s="35"/>
    </row>
    <row r="220" spans="1:11" x14ac:dyDescent="0.2">
      <c r="A220" s="36"/>
      <c r="B220" s="36"/>
      <c r="C220" s="36"/>
      <c r="D220" s="36"/>
      <c r="E220" s="36"/>
      <c r="F220" s="36"/>
      <c r="G220" s="37"/>
      <c r="H220" s="36"/>
      <c r="I220" s="37"/>
      <c r="J220" s="37"/>
      <c r="K220" s="35"/>
    </row>
    <row r="221" spans="1:11" x14ac:dyDescent="0.2">
      <c r="A221" s="36"/>
      <c r="B221" s="36"/>
      <c r="C221" s="36"/>
      <c r="D221" s="36"/>
      <c r="E221" s="36"/>
      <c r="F221" s="36"/>
      <c r="G221" s="37"/>
      <c r="H221" s="36"/>
      <c r="I221" s="37"/>
      <c r="J221" s="37"/>
      <c r="K221" s="35"/>
    </row>
    <row r="222" spans="1:11" x14ac:dyDescent="0.2">
      <c r="A222" s="36"/>
      <c r="B222" s="36"/>
      <c r="C222" s="36"/>
      <c r="D222" s="36"/>
      <c r="E222" s="36"/>
      <c r="F222" s="36"/>
      <c r="G222" s="37"/>
      <c r="H222" s="36"/>
      <c r="I222" s="37"/>
      <c r="J222" s="37"/>
      <c r="K222" s="35"/>
    </row>
    <row r="223" spans="1:11" x14ac:dyDescent="0.2">
      <c r="A223" s="36"/>
      <c r="B223" s="36"/>
      <c r="C223" s="36"/>
      <c r="D223" s="36"/>
      <c r="E223" s="36"/>
      <c r="F223" s="36"/>
      <c r="G223" s="37"/>
      <c r="H223" s="36"/>
      <c r="I223" s="37"/>
      <c r="J223" s="37"/>
      <c r="K223" s="35"/>
    </row>
    <row r="224" spans="1:11" x14ac:dyDescent="0.2">
      <c r="A224" s="36"/>
      <c r="B224" s="36"/>
      <c r="C224" s="36"/>
      <c r="D224" s="36"/>
      <c r="E224" s="36"/>
      <c r="F224" s="36"/>
      <c r="G224" s="37"/>
      <c r="H224" s="36"/>
      <c r="I224" s="37"/>
      <c r="J224" s="37"/>
      <c r="K224" s="35"/>
    </row>
    <row r="225" spans="1:11" x14ac:dyDescent="0.2">
      <c r="A225" s="36"/>
      <c r="B225" s="36"/>
      <c r="C225" s="36"/>
      <c r="D225" s="36"/>
      <c r="E225" s="36"/>
      <c r="F225" s="36"/>
      <c r="G225" s="37"/>
      <c r="H225" s="36"/>
      <c r="I225" s="37"/>
      <c r="J225" s="37"/>
      <c r="K225" s="35"/>
    </row>
    <row r="226" spans="1:11" x14ac:dyDescent="0.2">
      <c r="A226" s="36"/>
      <c r="B226" s="36"/>
      <c r="C226" s="36"/>
      <c r="D226" s="36"/>
      <c r="E226" s="36"/>
      <c r="F226" s="36"/>
      <c r="G226" s="37"/>
      <c r="H226" s="36"/>
      <c r="I226" s="37"/>
      <c r="J226" s="37"/>
      <c r="K226" s="35"/>
    </row>
    <row r="227" spans="1:11" x14ac:dyDescent="0.2">
      <c r="A227" s="36"/>
      <c r="B227" s="36"/>
      <c r="C227" s="36"/>
      <c r="D227" s="36"/>
      <c r="E227" s="36"/>
      <c r="F227" s="36"/>
      <c r="G227" s="37"/>
      <c r="H227" s="36"/>
      <c r="I227" s="37"/>
      <c r="J227" s="37"/>
      <c r="K227" s="35"/>
    </row>
    <row r="228" spans="1:11" x14ac:dyDescent="0.2">
      <c r="A228" s="36"/>
      <c r="B228" s="36"/>
      <c r="C228" s="36"/>
      <c r="D228" s="36"/>
      <c r="E228" s="36"/>
      <c r="F228" s="36"/>
      <c r="G228" s="37"/>
      <c r="H228" s="36"/>
      <c r="I228" s="37"/>
      <c r="J228" s="37"/>
      <c r="K228" s="35"/>
    </row>
    <row r="229" spans="1:11" x14ac:dyDescent="0.2">
      <c r="A229" s="36"/>
      <c r="B229" s="36"/>
      <c r="C229" s="36"/>
      <c r="D229" s="36"/>
      <c r="E229" s="36"/>
      <c r="F229" s="36"/>
      <c r="G229" s="37"/>
      <c r="H229" s="36"/>
      <c r="I229" s="37"/>
      <c r="J229" s="37"/>
      <c r="K229" s="35"/>
    </row>
    <row r="230" spans="1:11" x14ac:dyDescent="0.2">
      <c r="A230" s="36"/>
      <c r="B230" s="36"/>
      <c r="C230" s="36"/>
      <c r="D230" s="36"/>
      <c r="E230" s="36"/>
      <c r="F230" s="36"/>
      <c r="G230" s="37"/>
      <c r="H230" s="36"/>
      <c r="I230" s="37"/>
      <c r="J230" s="37"/>
      <c r="K230" s="35"/>
    </row>
    <row r="231" spans="1:11" x14ac:dyDescent="0.2">
      <c r="A231" s="36"/>
      <c r="B231" s="36"/>
      <c r="C231" s="36"/>
      <c r="D231" s="36"/>
      <c r="E231" s="36"/>
      <c r="F231" s="36"/>
      <c r="G231" s="37"/>
      <c r="H231" s="36"/>
      <c r="I231" s="37"/>
      <c r="J231" s="37"/>
      <c r="K231" s="35"/>
    </row>
    <row r="232" spans="1:11" x14ac:dyDescent="0.2">
      <c r="A232" s="36"/>
      <c r="B232" s="36"/>
      <c r="C232" s="36"/>
      <c r="D232" s="36"/>
      <c r="E232" s="36"/>
      <c r="F232" s="36"/>
      <c r="G232" s="37"/>
      <c r="H232" s="36"/>
      <c r="I232" s="37"/>
      <c r="J232" s="37"/>
      <c r="K232" s="35"/>
    </row>
    <row r="233" spans="1:11" x14ac:dyDescent="0.2">
      <c r="A233" s="36"/>
      <c r="B233" s="36"/>
      <c r="C233" s="36"/>
      <c r="D233" s="36"/>
      <c r="E233" s="36"/>
      <c r="F233" s="36"/>
      <c r="G233" s="37"/>
      <c r="H233" s="36"/>
      <c r="I233" s="37"/>
      <c r="J233" s="37"/>
      <c r="K233" s="35"/>
    </row>
    <row r="234" spans="1:11" x14ac:dyDescent="0.2">
      <c r="A234" s="36"/>
      <c r="B234" s="36"/>
      <c r="C234" s="36"/>
      <c r="D234" s="36"/>
      <c r="E234" s="36"/>
      <c r="F234" s="36"/>
      <c r="G234" s="37"/>
      <c r="H234" s="36"/>
      <c r="I234" s="37"/>
      <c r="J234" s="37"/>
      <c r="K234" s="35"/>
    </row>
    <row r="235" spans="1:11" x14ac:dyDescent="0.2">
      <c r="A235" s="36"/>
      <c r="B235" s="36"/>
      <c r="C235" s="36"/>
      <c r="D235" s="36"/>
      <c r="E235" s="36"/>
      <c r="F235" s="36"/>
      <c r="G235" s="37"/>
      <c r="H235" s="36"/>
      <c r="I235" s="37"/>
      <c r="J235" s="37"/>
      <c r="K235" s="35"/>
    </row>
    <row r="236" spans="1:11" x14ac:dyDescent="0.2">
      <c r="A236" s="36"/>
      <c r="B236" s="36"/>
      <c r="C236" s="36"/>
      <c r="D236" s="36"/>
      <c r="E236" s="36"/>
      <c r="F236" s="36"/>
      <c r="G236" s="37"/>
      <c r="H236" s="36"/>
      <c r="I236" s="37"/>
      <c r="J236" s="37"/>
      <c r="K236" s="35"/>
    </row>
    <row r="237" spans="1:11" x14ac:dyDescent="0.2">
      <c r="A237" s="36"/>
      <c r="B237" s="36"/>
      <c r="C237" s="36"/>
      <c r="D237" s="36"/>
      <c r="E237" s="36"/>
      <c r="F237" s="36"/>
      <c r="G237" s="37"/>
      <c r="H237" s="36"/>
      <c r="I237" s="37"/>
      <c r="J237" s="37"/>
      <c r="K237" s="35"/>
    </row>
    <row r="238" spans="1:11" x14ac:dyDescent="0.2">
      <c r="A238" s="36"/>
      <c r="B238" s="36"/>
      <c r="C238" s="36"/>
      <c r="D238" s="36"/>
      <c r="E238" s="36"/>
      <c r="F238" s="36"/>
      <c r="G238" s="37"/>
      <c r="H238" s="36"/>
      <c r="I238" s="37"/>
      <c r="J238" s="37"/>
      <c r="K238" s="35"/>
    </row>
    <row r="239" spans="1:11" x14ac:dyDescent="0.2">
      <c r="A239" s="36"/>
      <c r="B239" s="36"/>
      <c r="C239" s="36"/>
      <c r="D239" s="36"/>
      <c r="E239" s="36"/>
      <c r="F239" s="36"/>
      <c r="G239" s="37"/>
      <c r="H239" s="36"/>
      <c r="I239" s="37"/>
      <c r="J239" s="37"/>
      <c r="K239" s="35"/>
    </row>
    <row r="240" spans="1:11" x14ac:dyDescent="0.2">
      <c r="A240" s="36"/>
      <c r="B240" s="36"/>
      <c r="C240" s="36"/>
      <c r="D240" s="36"/>
      <c r="E240" s="36"/>
      <c r="F240" s="36"/>
      <c r="G240" s="37"/>
      <c r="H240" s="36"/>
      <c r="I240" s="37"/>
      <c r="J240" s="37"/>
      <c r="K240" s="35"/>
    </row>
    <row r="241" spans="1:11" x14ac:dyDescent="0.2">
      <c r="A241" s="36"/>
      <c r="B241" s="36"/>
      <c r="C241" s="36"/>
      <c r="D241" s="36"/>
      <c r="E241" s="36"/>
      <c r="F241" s="36"/>
      <c r="G241" s="37"/>
      <c r="H241" s="36"/>
      <c r="I241" s="37"/>
      <c r="J241" s="37"/>
      <c r="K241" s="35"/>
    </row>
    <row r="242" spans="1:11" x14ac:dyDescent="0.2">
      <c r="A242" s="36"/>
      <c r="B242" s="36"/>
      <c r="C242" s="36"/>
      <c r="D242" s="36"/>
      <c r="E242" s="36"/>
      <c r="F242" s="36"/>
      <c r="G242" s="37"/>
      <c r="H242" s="36"/>
      <c r="I242" s="37"/>
      <c r="J242" s="37"/>
      <c r="K242" s="35"/>
    </row>
    <row r="243" spans="1:11" x14ac:dyDescent="0.2">
      <c r="A243" s="36"/>
      <c r="B243" s="36"/>
      <c r="C243" s="36"/>
      <c r="D243" s="36"/>
      <c r="E243" s="36"/>
      <c r="F243" s="36"/>
      <c r="G243" s="37"/>
      <c r="H243" s="36"/>
      <c r="I243" s="37"/>
      <c r="J243" s="37"/>
      <c r="K243" s="35"/>
    </row>
    <row r="244" spans="1:11" x14ac:dyDescent="0.2">
      <c r="A244" s="36"/>
      <c r="B244" s="36"/>
      <c r="C244" s="36"/>
      <c r="D244" s="36"/>
      <c r="E244" s="36"/>
      <c r="F244" s="36"/>
      <c r="G244" s="37"/>
      <c r="H244" s="36"/>
      <c r="I244" s="37"/>
      <c r="J244" s="37"/>
      <c r="K244" s="35"/>
    </row>
    <row r="245" spans="1:11" x14ac:dyDescent="0.2">
      <c r="A245" s="36"/>
      <c r="B245" s="36"/>
      <c r="C245" s="36"/>
      <c r="D245" s="36"/>
      <c r="E245" s="36"/>
      <c r="F245" s="36"/>
      <c r="G245" s="37"/>
      <c r="H245" s="36"/>
      <c r="I245" s="37"/>
      <c r="J245" s="37"/>
      <c r="K245" s="35"/>
    </row>
    <row r="246" spans="1:11" x14ac:dyDescent="0.2">
      <c r="A246" s="36"/>
      <c r="B246" s="36"/>
      <c r="C246" s="36"/>
      <c r="D246" s="36"/>
      <c r="E246" s="36"/>
      <c r="F246" s="36"/>
      <c r="G246" s="37"/>
      <c r="H246" s="36"/>
      <c r="I246" s="37"/>
      <c r="J246" s="37"/>
      <c r="K246" s="35"/>
    </row>
    <row r="247" spans="1:11" x14ac:dyDescent="0.2">
      <c r="A247" s="36"/>
      <c r="B247" s="36"/>
      <c r="C247" s="36"/>
      <c r="D247" s="36"/>
      <c r="E247" s="36"/>
      <c r="F247" s="36"/>
      <c r="G247" s="37"/>
      <c r="H247" s="36"/>
      <c r="I247" s="37"/>
      <c r="J247" s="37"/>
      <c r="K247" s="35"/>
    </row>
    <row r="248" spans="1:11" x14ac:dyDescent="0.2">
      <c r="A248" s="36"/>
      <c r="B248" s="36"/>
      <c r="C248" s="36"/>
      <c r="D248" s="36"/>
      <c r="E248" s="36"/>
      <c r="F248" s="36"/>
      <c r="G248" s="37"/>
      <c r="H248" s="36"/>
      <c r="I248" s="37"/>
      <c r="J248" s="37"/>
      <c r="K248" s="35"/>
    </row>
    <row r="249" spans="1:11" x14ac:dyDescent="0.2">
      <c r="A249" s="36"/>
      <c r="B249" s="36"/>
      <c r="C249" s="36"/>
      <c r="D249" s="36"/>
      <c r="E249" s="36"/>
      <c r="F249" s="36"/>
      <c r="G249" s="37"/>
      <c r="H249" s="36"/>
      <c r="I249" s="37"/>
      <c r="J249" s="37"/>
      <c r="K249" s="35"/>
    </row>
    <row r="250" spans="1:11" x14ac:dyDescent="0.2">
      <c r="A250" s="36"/>
      <c r="B250" s="36"/>
      <c r="C250" s="36"/>
      <c r="D250" s="36"/>
      <c r="E250" s="36"/>
      <c r="F250" s="36"/>
      <c r="G250" s="37"/>
      <c r="H250" s="36"/>
      <c r="I250" s="37"/>
      <c r="J250" s="37"/>
      <c r="K250" s="35"/>
    </row>
    <row r="251" spans="1:11" x14ac:dyDescent="0.2">
      <c r="A251" s="36"/>
      <c r="B251" s="36"/>
      <c r="C251" s="36"/>
      <c r="D251" s="36"/>
      <c r="E251" s="36"/>
      <c r="F251" s="36"/>
      <c r="G251" s="37"/>
      <c r="H251" s="36"/>
      <c r="I251" s="37"/>
      <c r="J251" s="37"/>
      <c r="K251" s="35"/>
    </row>
    <row r="252" spans="1:11" x14ac:dyDescent="0.2">
      <c r="A252" s="36"/>
      <c r="B252" s="36"/>
      <c r="C252" s="36"/>
      <c r="D252" s="36"/>
      <c r="E252" s="36"/>
      <c r="F252" s="36"/>
      <c r="G252" s="37"/>
      <c r="H252" s="36"/>
      <c r="I252" s="37"/>
      <c r="J252" s="37"/>
      <c r="K252" s="35"/>
    </row>
    <row r="253" spans="1:11" x14ac:dyDescent="0.2">
      <c r="A253" s="36"/>
      <c r="B253" s="36"/>
      <c r="C253" s="36"/>
      <c r="D253" s="36"/>
      <c r="E253" s="36"/>
      <c r="F253" s="36"/>
      <c r="G253" s="37"/>
      <c r="H253" s="36"/>
      <c r="I253" s="37"/>
      <c r="J253" s="37"/>
      <c r="K253" s="35"/>
    </row>
    <row r="254" spans="1:11" x14ac:dyDescent="0.2">
      <c r="A254" s="36"/>
      <c r="B254" s="36"/>
      <c r="C254" s="36"/>
      <c r="D254" s="36"/>
      <c r="E254" s="36"/>
      <c r="F254" s="36"/>
      <c r="G254" s="37"/>
      <c r="H254" s="36"/>
      <c r="I254" s="37"/>
      <c r="J254" s="37"/>
      <c r="K254" s="35"/>
    </row>
    <row r="255" spans="1:11" x14ac:dyDescent="0.2">
      <c r="A255" s="36"/>
      <c r="B255" s="36"/>
      <c r="C255" s="36"/>
      <c r="D255" s="36"/>
      <c r="E255" s="36"/>
      <c r="F255" s="36"/>
      <c r="G255" s="37"/>
      <c r="H255" s="36"/>
      <c r="I255" s="37"/>
      <c r="J255" s="37"/>
      <c r="K255" s="35"/>
    </row>
    <row r="256" spans="1:11" x14ac:dyDescent="0.2">
      <c r="A256" s="36"/>
      <c r="B256" s="36"/>
      <c r="C256" s="36"/>
      <c r="D256" s="36"/>
      <c r="E256" s="36"/>
      <c r="F256" s="36"/>
      <c r="G256" s="37"/>
      <c r="H256" s="36"/>
      <c r="I256" s="37"/>
      <c r="J256" s="37"/>
      <c r="K256" s="35"/>
    </row>
    <row r="257" spans="1:11" x14ac:dyDescent="0.2">
      <c r="A257" s="36"/>
      <c r="B257" s="36"/>
      <c r="C257" s="36"/>
      <c r="D257" s="36"/>
      <c r="E257" s="36"/>
      <c r="F257" s="36"/>
      <c r="G257" s="37"/>
      <c r="H257" s="36"/>
      <c r="I257" s="37"/>
      <c r="J257" s="37"/>
      <c r="K257" s="35"/>
    </row>
    <row r="258" spans="1:11" x14ac:dyDescent="0.2">
      <c r="A258" s="36"/>
      <c r="B258" s="36"/>
      <c r="C258" s="36"/>
      <c r="D258" s="36"/>
      <c r="E258" s="36"/>
      <c r="F258" s="36"/>
      <c r="G258" s="37"/>
      <c r="H258" s="36"/>
      <c r="I258" s="37"/>
      <c r="J258" s="37"/>
      <c r="K258" s="35"/>
    </row>
    <row r="259" spans="1:11" x14ac:dyDescent="0.2">
      <c r="A259" s="36"/>
      <c r="B259" s="36"/>
      <c r="C259" s="36"/>
      <c r="D259" s="36"/>
      <c r="E259" s="36"/>
      <c r="F259" s="36"/>
      <c r="G259" s="37"/>
      <c r="H259" s="36"/>
      <c r="I259" s="37"/>
      <c r="J259" s="37"/>
      <c r="K259" s="35"/>
    </row>
    <row r="260" spans="1:11" x14ac:dyDescent="0.2">
      <c r="A260" s="36"/>
      <c r="B260" s="36"/>
      <c r="C260" s="36"/>
      <c r="D260" s="36"/>
      <c r="E260" s="36"/>
      <c r="F260" s="36"/>
      <c r="G260" s="37"/>
      <c r="H260" s="36"/>
      <c r="I260" s="37"/>
      <c r="J260" s="37"/>
      <c r="K260" s="35"/>
    </row>
    <row r="261" spans="1:11" x14ac:dyDescent="0.2">
      <c r="A261" s="36"/>
      <c r="B261" s="36"/>
      <c r="C261" s="36"/>
      <c r="D261" s="36"/>
      <c r="E261" s="36"/>
      <c r="F261" s="36"/>
      <c r="G261" s="37"/>
      <c r="H261" s="36"/>
      <c r="I261" s="37"/>
      <c r="J261" s="37"/>
      <c r="K261" s="35"/>
    </row>
    <row r="262" spans="1:11" x14ac:dyDescent="0.2">
      <c r="A262" s="36"/>
      <c r="B262" s="36"/>
      <c r="C262" s="36"/>
      <c r="D262" s="36"/>
      <c r="E262" s="36"/>
      <c r="F262" s="36"/>
      <c r="G262" s="37"/>
      <c r="H262" s="36"/>
      <c r="I262" s="37"/>
      <c r="J262" s="37"/>
      <c r="K262" s="35"/>
    </row>
    <row r="263" spans="1:11" x14ac:dyDescent="0.2">
      <c r="A263" s="36"/>
      <c r="B263" s="36"/>
      <c r="C263" s="36"/>
      <c r="D263" s="36"/>
      <c r="E263" s="36"/>
      <c r="F263" s="36"/>
      <c r="G263" s="37"/>
      <c r="H263" s="36"/>
      <c r="I263" s="37"/>
      <c r="J263" s="37"/>
      <c r="K263" s="35"/>
    </row>
    <row r="264" spans="1:11" x14ac:dyDescent="0.2">
      <c r="A264" s="36"/>
      <c r="B264" s="36"/>
      <c r="C264" s="36"/>
      <c r="D264" s="36"/>
      <c r="E264" s="36"/>
      <c r="F264" s="36"/>
      <c r="G264" s="37"/>
      <c r="H264" s="36"/>
      <c r="I264" s="37"/>
      <c r="J264" s="37"/>
      <c r="K264" s="35"/>
    </row>
    <row r="265" spans="1:11" x14ac:dyDescent="0.2">
      <c r="A265" s="36"/>
      <c r="B265" s="36"/>
      <c r="C265" s="36"/>
      <c r="D265" s="36"/>
      <c r="E265" s="36"/>
      <c r="F265" s="36"/>
      <c r="G265" s="37"/>
      <c r="H265" s="36"/>
      <c r="I265" s="37"/>
      <c r="J265" s="37"/>
      <c r="K265" s="35"/>
    </row>
    <row r="266" spans="1:11" x14ac:dyDescent="0.2">
      <c r="A266" s="36"/>
      <c r="B266" s="36"/>
      <c r="C266" s="36"/>
      <c r="D266" s="36"/>
      <c r="E266" s="36"/>
      <c r="F266" s="36"/>
      <c r="G266" s="37"/>
      <c r="H266" s="36"/>
      <c r="I266" s="37"/>
      <c r="J266" s="37"/>
      <c r="K266" s="35"/>
    </row>
    <row r="267" spans="1:11" x14ac:dyDescent="0.2">
      <c r="A267" s="36"/>
      <c r="B267" s="36"/>
      <c r="C267" s="36"/>
      <c r="D267" s="36"/>
      <c r="E267" s="36"/>
      <c r="F267" s="36"/>
      <c r="G267" s="37"/>
      <c r="H267" s="36"/>
      <c r="I267" s="37"/>
      <c r="J267" s="37"/>
      <c r="K267" s="35"/>
    </row>
    <row r="268" spans="1:11" x14ac:dyDescent="0.2">
      <c r="A268" s="36"/>
      <c r="B268" s="36"/>
      <c r="C268" s="36"/>
      <c r="D268" s="36"/>
      <c r="E268" s="36"/>
      <c r="F268" s="36"/>
      <c r="G268" s="37"/>
      <c r="H268" s="36"/>
      <c r="I268" s="37"/>
      <c r="J268" s="37"/>
      <c r="K268" s="35"/>
    </row>
    <row r="269" spans="1:11" x14ac:dyDescent="0.2">
      <c r="A269" s="36"/>
      <c r="B269" s="36"/>
      <c r="C269" s="36"/>
      <c r="D269" s="36"/>
      <c r="E269" s="36"/>
      <c r="F269" s="36"/>
      <c r="G269" s="37"/>
      <c r="H269" s="36"/>
      <c r="I269" s="37"/>
      <c r="J269" s="37"/>
      <c r="K269" s="35"/>
    </row>
    <row r="270" spans="1:11" x14ac:dyDescent="0.2">
      <c r="A270" s="36"/>
      <c r="B270" s="36"/>
      <c r="C270" s="36"/>
      <c r="D270" s="36"/>
      <c r="E270" s="36"/>
      <c r="F270" s="36"/>
      <c r="G270" s="37"/>
      <c r="H270" s="36"/>
      <c r="I270" s="37"/>
      <c r="J270" s="37"/>
      <c r="K270" s="35"/>
    </row>
    <row r="271" spans="1:11" x14ac:dyDescent="0.2">
      <c r="A271" s="36"/>
      <c r="B271" s="36"/>
      <c r="C271" s="36"/>
      <c r="D271" s="36"/>
      <c r="E271" s="36"/>
      <c r="F271" s="36"/>
      <c r="G271" s="37"/>
      <c r="H271" s="36"/>
      <c r="I271" s="37"/>
      <c r="J271" s="37"/>
      <c r="K271" s="35"/>
    </row>
    <row r="272" spans="1:11" x14ac:dyDescent="0.2">
      <c r="A272" s="36"/>
      <c r="B272" s="36"/>
      <c r="C272" s="36"/>
      <c r="D272" s="36"/>
      <c r="E272" s="36"/>
      <c r="F272" s="36"/>
      <c r="G272" s="37"/>
      <c r="H272" s="36"/>
      <c r="I272" s="37"/>
      <c r="J272" s="37"/>
      <c r="K272" s="35"/>
    </row>
    <row r="273" spans="1:11" x14ac:dyDescent="0.2">
      <c r="A273" s="36"/>
      <c r="B273" s="36"/>
      <c r="C273" s="36"/>
      <c r="D273" s="36"/>
      <c r="E273" s="36"/>
      <c r="F273" s="36"/>
      <c r="G273" s="37"/>
      <c r="H273" s="36"/>
      <c r="I273" s="37"/>
      <c r="J273" s="37"/>
      <c r="K273" s="35"/>
    </row>
    <row r="274" spans="1:11" x14ac:dyDescent="0.2">
      <c r="A274" s="36"/>
      <c r="B274" s="36"/>
      <c r="C274" s="36"/>
      <c r="D274" s="36"/>
      <c r="E274" s="36"/>
      <c r="F274" s="36"/>
      <c r="G274" s="37"/>
      <c r="H274" s="36"/>
      <c r="I274" s="37"/>
      <c r="J274" s="37"/>
      <c r="K274" s="35"/>
    </row>
    <row r="275" spans="1:11" x14ac:dyDescent="0.2">
      <c r="A275" s="36"/>
      <c r="B275" s="36"/>
      <c r="C275" s="36"/>
      <c r="D275" s="36"/>
      <c r="E275" s="36"/>
      <c r="F275" s="36"/>
      <c r="G275" s="37"/>
      <c r="H275" s="36"/>
      <c r="I275" s="37"/>
      <c r="J275" s="37"/>
      <c r="K275" s="35"/>
    </row>
    <row r="276" spans="1:11" x14ac:dyDescent="0.2">
      <c r="A276" s="36"/>
      <c r="B276" s="36"/>
      <c r="C276" s="36"/>
      <c r="D276" s="36"/>
      <c r="E276" s="36"/>
      <c r="F276" s="36"/>
      <c r="G276" s="37"/>
      <c r="H276" s="36"/>
      <c r="I276" s="37"/>
      <c r="J276" s="37"/>
      <c r="K276" s="35"/>
    </row>
    <row r="277" spans="1:11" x14ac:dyDescent="0.2">
      <c r="A277" s="36"/>
      <c r="B277" s="36"/>
      <c r="C277" s="36"/>
      <c r="D277" s="36"/>
      <c r="E277" s="36"/>
      <c r="F277" s="36"/>
      <c r="G277" s="37"/>
      <c r="H277" s="36"/>
      <c r="I277" s="37"/>
      <c r="J277" s="37"/>
      <c r="K277" s="35"/>
    </row>
    <row r="278" spans="1:11" x14ac:dyDescent="0.2">
      <c r="A278" s="36"/>
      <c r="B278" s="36"/>
      <c r="C278" s="36"/>
      <c r="D278" s="36"/>
      <c r="E278" s="36"/>
      <c r="F278" s="36"/>
      <c r="G278" s="37"/>
      <c r="H278" s="36"/>
      <c r="I278" s="37"/>
      <c r="J278" s="37"/>
      <c r="K278" s="35"/>
    </row>
    <row r="279" spans="1:11" x14ac:dyDescent="0.2">
      <c r="A279" s="36"/>
      <c r="B279" s="36"/>
      <c r="C279" s="36"/>
      <c r="D279" s="36"/>
      <c r="E279" s="36"/>
      <c r="F279" s="36"/>
      <c r="G279" s="37"/>
      <c r="H279" s="36"/>
      <c r="I279" s="37"/>
      <c r="J279" s="37"/>
      <c r="K279" s="35"/>
    </row>
    <row r="280" spans="1:11" x14ac:dyDescent="0.2">
      <c r="A280" s="36"/>
      <c r="B280" s="36"/>
      <c r="C280" s="36"/>
      <c r="D280" s="36"/>
      <c r="E280" s="36"/>
      <c r="F280" s="36"/>
      <c r="G280" s="37"/>
      <c r="H280" s="36"/>
      <c r="I280" s="37"/>
      <c r="J280" s="37"/>
      <c r="K280" s="35"/>
    </row>
    <row r="281" spans="1:11" x14ac:dyDescent="0.2">
      <c r="A281" s="36"/>
      <c r="B281" s="36"/>
      <c r="C281" s="36"/>
      <c r="D281" s="36"/>
      <c r="E281" s="36"/>
      <c r="F281" s="36"/>
      <c r="G281" s="37"/>
      <c r="H281" s="36"/>
      <c r="I281" s="37"/>
      <c r="J281" s="37"/>
      <c r="K281" s="35"/>
    </row>
    <row r="282" spans="1:11" x14ac:dyDescent="0.2">
      <c r="A282" s="36"/>
      <c r="B282" s="36"/>
      <c r="C282" s="36"/>
      <c r="D282" s="36"/>
      <c r="E282" s="36"/>
      <c r="F282" s="36"/>
      <c r="G282" s="37"/>
      <c r="H282" s="36"/>
      <c r="I282" s="37"/>
      <c r="J282" s="37"/>
      <c r="K282" s="35"/>
    </row>
    <row r="283" spans="1:11" x14ac:dyDescent="0.2">
      <c r="A283" s="36"/>
      <c r="B283" s="36"/>
      <c r="C283" s="36"/>
      <c r="D283" s="36"/>
      <c r="E283" s="36"/>
      <c r="F283" s="36"/>
      <c r="G283" s="37"/>
      <c r="H283" s="36"/>
      <c r="I283" s="37"/>
      <c r="J283" s="37"/>
      <c r="K283" s="35"/>
    </row>
    <row r="284" spans="1:11" x14ac:dyDescent="0.2">
      <c r="A284" s="36"/>
      <c r="B284" s="36"/>
      <c r="C284" s="36"/>
      <c r="D284" s="36"/>
      <c r="E284" s="36"/>
      <c r="F284" s="36"/>
      <c r="G284" s="37"/>
      <c r="H284" s="36"/>
      <c r="I284" s="37"/>
      <c r="J284" s="37"/>
      <c r="K284" s="35"/>
    </row>
    <row r="285" spans="1:11" x14ac:dyDescent="0.2">
      <c r="A285" s="36"/>
      <c r="B285" s="36"/>
      <c r="C285" s="36"/>
      <c r="D285" s="36"/>
      <c r="E285" s="36"/>
      <c r="F285" s="36"/>
      <c r="G285" s="37"/>
      <c r="H285" s="36"/>
      <c r="I285" s="37"/>
      <c r="J285" s="37"/>
      <c r="K285" s="35"/>
    </row>
    <row r="286" spans="1:11" x14ac:dyDescent="0.2">
      <c r="A286" s="36"/>
      <c r="B286" s="36"/>
      <c r="C286" s="36"/>
      <c r="D286" s="36"/>
      <c r="E286" s="36"/>
      <c r="F286" s="36"/>
      <c r="G286" s="37"/>
      <c r="H286" s="36"/>
      <c r="I286" s="37"/>
      <c r="J286" s="37"/>
      <c r="K286" s="35"/>
    </row>
    <row r="287" spans="1:11" x14ac:dyDescent="0.2">
      <c r="A287" s="36"/>
      <c r="B287" s="36"/>
      <c r="C287" s="36"/>
      <c r="D287" s="36"/>
      <c r="E287" s="36"/>
      <c r="F287" s="36"/>
      <c r="G287" s="37"/>
      <c r="H287" s="36"/>
      <c r="I287" s="37"/>
      <c r="J287" s="37"/>
      <c r="K287" s="35"/>
    </row>
    <row r="288" spans="1:11" x14ac:dyDescent="0.2">
      <c r="A288" s="36"/>
      <c r="B288" s="36"/>
      <c r="C288" s="36"/>
      <c r="D288" s="36"/>
      <c r="E288" s="36"/>
      <c r="F288" s="36"/>
      <c r="G288" s="37"/>
      <c r="H288" s="36"/>
      <c r="I288" s="37"/>
      <c r="J288" s="37"/>
      <c r="K288" s="35"/>
    </row>
    <row r="289" spans="1:11" x14ac:dyDescent="0.2">
      <c r="A289" s="36"/>
      <c r="B289" s="36"/>
      <c r="C289" s="36"/>
      <c r="D289" s="36"/>
      <c r="E289" s="36"/>
      <c r="F289" s="36"/>
      <c r="G289" s="37"/>
      <c r="H289" s="36"/>
      <c r="I289" s="37"/>
      <c r="J289" s="37"/>
      <c r="K289" s="35"/>
    </row>
    <row r="290" spans="1:11" x14ac:dyDescent="0.2">
      <c r="A290" s="36"/>
      <c r="B290" s="36"/>
      <c r="C290" s="36"/>
      <c r="D290" s="36"/>
      <c r="E290" s="36"/>
      <c r="F290" s="36"/>
      <c r="G290" s="37"/>
      <c r="H290" s="36"/>
      <c r="I290" s="37"/>
      <c r="J290" s="37"/>
      <c r="K290" s="35"/>
    </row>
    <row r="291" spans="1:11" x14ac:dyDescent="0.2">
      <c r="A291" s="36"/>
      <c r="B291" s="36"/>
      <c r="C291" s="36"/>
      <c r="D291" s="36"/>
      <c r="E291" s="36"/>
      <c r="F291" s="36"/>
      <c r="G291" s="37"/>
      <c r="H291" s="36"/>
      <c r="I291" s="37"/>
      <c r="J291" s="37"/>
      <c r="K291" s="35"/>
    </row>
    <row r="292" spans="1:11" x14ac:dyDescent="0.2">
      <c r="A292" s="36"/>
      <c r="B292" s="36"/>
      <c r="C292" s="36"/>
      <c r="D292" s="36"/>
      <c r="E292" s="36"/>
      <c r="F292" s="36"/>
      <c r="G292" s="37"/>
      <c r="H292" s="36"/>
      <c r="I292" s="37"/>
      <c r="J292" s="37"/>
      <c r="K292" s="35"/>
    </row>
    <row r="293" spans="1:11" x14ac:dyDescent="0.2">
      <c r="A293" s="36"/>
      <c r="B293" s="36"/>
      <c r="C293" s="36"/>
      <c r="D293" s="36"/>
      <c r="E293" s="36"/>
      <c r="F293" s="36"/>
      <c r="G293" s="37"/>
      <c r="H293" s="36"/>
      <c r="I293" s="37"/>
      <c r="J293" s="37"/>
      <c r="K293" s="35"/>
    </row>
    <row r="294" spans="1:11" x14ac:dyDescent="0.2">
      <c r="A294" s="36"/>
      <c r="B294" s="36"/>
      <c r="C294" s="36"/>
      <c r="D294" s="36"/>
      <c r="E294" s="36"/>
      <c r="F294" s="36"/>
      <c r="G294" s="37"/>
      <c r="H294" s="36"/>
      <c r="I294" s="37"/>
      <c r="J294" s="37"/>
      <c r="K294" s="35"/>
    </row>
    <row r="295" spans="1:11" x14ac:dyDescent="0.2">
      <c r="A295" s="36"/>
      <c r="B295" s="36"/>
      <c r="C295" s="36"/>
      <c r="D295" s="36"/>
      <c r="E295" s="36"/>
      <c r="F295" s="36"/>
      <c r="G295" s="37"/>
      <c r="H295" s="36"/>
      <c r="I295" s="37"/>
      <c r="J295" s="37"/>
      <c r="K295" s="35"/>
    </row>
    <row r="296" spans="1:11" x14ac:dyDescent="0.2">
      <c r="A296" s="36"/>
      <c r="B296" s="36"/>
      <c r="C296" s="36"/>
      <c r="D296" s="36"/>
      <c r="E296" s="36"/>
      <c r="F296" s="36"/>
      <c r="G296" s="37"/>
      <c r="H296" s="36"/>
      <c r="I296" s="37"/>
      <c r="J296" s="37"/>
      <c r="K296" s="35"/>
    </row>
    <row r="297" spans="1:11" x14ac:dyDescent="0.2">
      <c r="A297" s="36"/>
      <c r="B297" s="36"/>
      <c r="C297" s="36"/>
      <c r="D297" s="36"/>
      <c r="E297" s="36"/>
      <c r="F297" s="36"/>
      <c r="G297" s="37"/>
      <c r="H297" s="36"/>
      <c r="I297" s="37"/>
      <c r="J297" s="37"/>
      <c r="K297" s="35"/>
    </row>
    <row r="298" spans="1:11" x14ac:dyDescent="0.2">
      <c r="A298" s="36"/>
      <c r="B298" s="36"/>
      <c r="C298" s="36"/>
      <c r="D298" s="36"/>
      <c r="E298" s="36"/>
      <c r="F298" s="36"/>
      <c r="G298" s="37"/>
      <c r="H298" s="36"/>
      <c r="I298" s="37"/>
      <c r="J298" s="37"/>
      <c r="K298" s="35"/>
    </row>
    <row r="299" spans="1:11" x14ac:dyDescent="0.2">
      <c r="A299" s="36"/>
      <c r="B299" s="36"/>
      <c r="C299" s="36"/>
      <c r="D299" s="36"/>
      <c r="E299" s="36"/>
      <c r="F299" s="36"/>
      <c r="G299" s="37"/>
      <c r="H299" s="36"/>
      <c r="I299" s="37"/>
      <c r="J299" s="37"/>
      <c r="K299" s="35"/>
    </row>
    <row r="300" spans="1:11" x14ac:dyDescent="0.2">
      <c r="A300" s="36"/>
      <c r="B300" s="36"/>
      <c r="C300" s="36"/>
      <c r="D300" s="36"/>
      <c r="E300" s="36"/>
      <c r="F300" s="36"/>
      <c r="G300" s="37"/>
      <c r="H300" s="36"/>
      <c r="I300" s="37"/>
      <c r="J300" s="37"/>
      <c r="K300" s="35"/>
    </row>
    <row r="301" spans="1:11" x14ac:dyDescent="0.2">
      <c r="A301" s="36"/>
      <c r="B301" s="36"/>
      <c r="C301" s="36"/>
      <c r="D301" s="36"/>
      <c r="E301" s="36"/>
      <c r="F301" s="36"/>
      <c r="G301" s="37"/>
      <c r="H301" s="36"/>
      <c r="I301" s="37"/>
      <c r="J301" s="37"/>
      <c r="K301" s="35"/>
    </row>
    <row r="302" spans="1:11" x14ac:dyDescent="0.2">
      <c r="A302" s="36"/>
      <c r="B302" s="36"/>
      <c r="C302" s="36"/>
      <c r="D302" s="36"/>
      <c r="E302" s="36"/>
      <c r="F302" s="36"/>
      <c r="G302" s="37"/>
      <c r="H302" s="36"/>
      <c r="I302" s="37"/>
      <c r="J302" s="37"/>
      <c r="K302" s="35"/>
    </row>
    <row r="303" spans="1:11" x14ac:dyDescent="0.2">
      <c r="A303" s="36"/>
      <c r="B303" s="36"/>
      <c r="C303" s="36"/>
      <c r="D303" s="36"/>
      <c r="E303" s="36"/>
      <c r="F303" s="36"/>
      <c r="G303" s="37"/>
      <c r="H303" s="36"/>
      <c r="I303" s="37"/>
      <c r="J303" s="37"/>
      <c r="K303" s="35"/>
    </row>
    <row r="304" spans="1:11" x14ac:dyDescent="0.2">
      <c r="A304" s="36"/>
      <c r="B304" s="36"/>
      <c r="C304" s="36"/>
      <c r="D304" s="36"/>
      <c r="E304" s="36"/>
      <c r="F304" s="36"/>
      <c r="G304" s="37"/>
      <c r="H304" s="36"/>
      <c r="I304" s="37"/>
      <c r="J304" s="37"/>
      <c r="K304" s="35"/>
    </row>
    <row r="305" spans="1:11" x14ac:dyDescent="0.2">
      <c r="A305" s="36"/>
      <c r="B305" s="36"/>
      <c r="C305" s="36"/>
      <c r="D305" s="36"/>
      <c r="E305" s="36"/>
      <c r="F305" s="36"/>
      <c r="G305" s="37"/>
      <c r="H305" s="36"/>
      <c r="I305" s="37"/>
      <c r="J305" s="37"/>
      <c r="K305" s="35"/>
    </row>
    <row r="306" spans="1:11" x14ac:dyDescent="0.2">
      <c r="A306" s="36"/>
      <c r="B306" s="36"/>
      <c r="C306" s="36"/>
      <c r="D306" s="36"/>
      <c r="E306" s="36"/>
      <c r="F306" s="36"/>
      <c r="G306" s="37"/>
      <c r="H306" s="36"/>
      <c r="I306" s="37"/>
      <c r="J306" s="37"/>
      <c r="K306" s="35"/>
    </row>
    <row r="307" spans="1:11" x14ac:dyDescent="0.2">
      <c r="A307" s="36"/>
      <c r="B307" s="36"/>
      <c r="C307" s="36"/>
      <c r="D307" s="36"/>
      <c r="E307" s="36"/>
      <c r="F307" s="36"/>
      <c r="G307" s="37"/>
      <c r="H307" s="36"/>
      <c r="I307" s="37"/>
      <c r="J307" s="37"/>
      <c r="K307" s="35"/>
    </row>
    <row r="308" spans="1:11" x14ac:dyDescent="0.2">
      <c r="A308" s="36"/>
      <c r="B308" s="36"/>
      <c r="C308" s="36"/>
      <c r="D308" s="36"/>
      <c r="E308" s="36"/>
      <c r="F308" s="36"/>
      <c r="G308" s="37"/>
      <c r="H308" s="36"/>
      <c r="I308" s="37"/>
      <c r="J308" s="37"/>
      <c r="K308" s="35"/>
    </row>
    <row r="309" spans="1:11" x14ac:dyDescent="0.2">
      <c r="A309" s="36"/>
      <c r="B309" s="36"/>
      <c r="C309" s="36"/>
      <c r="D309" s="36"/>
      <c r="E309" s="36"/>
      <c r="F309" s="36"/>
      <c r="G309" s="37"/>
      <c r="H309" s="36"/>
      <c r="I309" s="37"/>
      <c r="J309" s="37"/>
      <c r="K309" s="35"/>
    </row>
    <row r="310" spans="1:11" x14ac:dyDescent="0.2">
      <c r="A310" s="36"/>
      <c r="B310" s="36"/>
      <c r="C310" s="36"/>
      <c r="D310" s="36"/>
      <c r="E310" s="36"/>
      <c r="F310" s="36"/>
      <c r="G310" s="37"/>
      <c r="H310" s="36"/>
      <c r="I310" s="37"/>
      <c r="J310" s="37"/>
      <c r="K310" s="35"/>
    </row>
    <row r="311" spans="1:11" x14ac:dyDescent="0.2">
      <c r="A311" s="36"/>
      <c r="B311" s="36"/>
      <c r="C311" s="36"/>
      <c r="D311" s="36"/>
      <c r="E311" s="36"/>
      <c r="F311" s="36"/>
      <c r="G311" s="37"/>
      <c r="H311" s="36"/>
      <c r="I311" s="37"/>
      <c r="J311" s="37"/>
      <c r="K311" s="35"/>
    </row>
    <row r="312" spans="1:11" x14ac:dyDescent="0.2">
      <c r="A312" s="36"/>
      <c r="B312" s="36"/>
      <c r="C312" s="36"/>
      <c r="D312" s="36"/>
      <c r="E312" s="36"/>
      <c r="F312" s="36"/>
      <c r="G312" s="37"/>
      <c r="H312" s="36"/>
      <c r="I312" s="37"/>
      <c r="J312" s="37"/>
      <c r="K312" s="35"/>
    </row>
    <row r="313" spans="1:11" x14ac:dyDescent="0.2">
      <c r="A313" s="36"/>
      <c r="B313" s="36"/>
      <c r="C313" s="36"/>
      <c r="D313" s="36"/>
      <c r="E313" s="36"/>
      <c r="F313" s="36"/>
      <c r="G313" s="37"/>
      <c r="H313" s="36"/>
      <c r="I313" s="37"/>
      <c r="J313" s="37"/>
      <c r="K313" s="35"/>
    </row>
    <row r="314" spans="1:11" x14ac:dyDescent="0.2">
      <c r="A314" s="36"/>
      <c r="B314" s="36"/>
      <c r="C314" s="36"/>
      <c r="D314" s="36"/>
      <c r="E314" s="36"/>
      <c r="F314" s="36"/>
      <c r="G314" s="37"/>
      <c r="H314" s="36"/>
      <c r="I314" s="37"/>
      <c r="J314" s="37"/>
      <c r="K314" s="35"/>
    </row>
    <row r="315" spans="1:11" x14ac:dyDescent="0.2">
      <c r="A315" s="36"/>
      <c r="B315" s="36"/>
      <c r="C315" s="36"/>
      <c r="D315" s="36"/>
      <c r="E315" s="36"/>
      <c r="F315" s="36"/>
      <c r="G315" s="37"/>
      <c r="H315" s="36"/>
      <c r="I315" s="37"/>
      <c r="J315" s="37"/>
      <c r="K315" s="35"/>
    </row>
    <row r="316" spans="1:11" x14ac:dyDescent="0.2">
      <c r="A316" s="36"/>
      <c r="B316" s="36"/>
      <c r="C316" s="36"/>
      <c r="D316" s="36"/>
      <c r="E316" s="36"/>
      <c r="F316" s="36"/>
      <c r="G316" s="37"/>
      <c r="H316" s="36"/>
      <c r="I316" s="37"/>
      <c r="J316" s="37"/>
      <c r="K316" s="35"/>
    </row>
    <row r="317" spans="1:11" x14ac:dyDescent="0.2">
      <c r="A317" s="36"/>
      <c r="B317" s="36"/>
      <c r="C317" s="36"/>
      <c r="D317" s="36"/>
      <c r="E317" s="36"/>
      <c r="F317" s="36"/>
      <c r="G317" s="37"/>
      <c r="H317" s="36"/>
      <c r="I317" s="37"/>
      <c r="J317" s="37"/>
      <c r="K317" s="35"/>
    </row>
    <row r="318" spans="1:11" x14ac:dyDescent="0.2">
      <c r="A318" s="36"/>
      <c r="B318" s="36"/>
      <c r="C318" s="36"/>
      <c r="D318" s="36"/>
      <c r="E318" s="36"/>
      <c r="F318" s="36"/>
      <c r="G318" s="37"/>
      <c r="H318" s="36"/>
      <c r="I318" s="37"/>
      <c r="J318" s="37"/>
      <c r="K318" s="35"/>
    </row>
    <row r="319" spans="1:11" x14ac:dyDescent="0.2">
      <c r="A319" s="36"/>
      <c r="B319" s="36"/>
      <c r="C319" s="36"/>
      <c r="D319" s="36"/>
      <c r="E319" s="36"/>
      <c r="F319" s="36"/>
      <c r="G319" s="37"/>
      <c r="H319" s="36"/>
      <c r="I319" s="37"/>
      <c r="J319" s="37"/>
      <c r="K319" s="35"/>
    </row>
    <row r="320" spans="1:11" x14ac:dyDescent="0.2">
      <c r="A320" s="36"/>
      <c r="B320" s="36"/>
      <c r="C320" s="36"/>
      <c r="D320" s="36"/>
      <c r="E320" s="36"/>
      <c r="F320" s="36"/>
      <c r="G320" s="37"/>
      <c r="H320" s="36"/>
      <c r="I320" s="37"/>
      <c r="J320" s="37"/>
      <c r="K320" s="35"/>
    </row>
    <row r="321" spans="1:11" x14ac:dyDescent="0.2">
      <c r="A321" s="36"/>
      <c r="B321" s="36"/>
      <c r="C321" s="36"/>
      <c r="D321" s="36"/>
      <c r="E321" s="36"/>
      <c r="F321" s="36"/>
      <c r="G321" s="37"/>
      <c r="H321" s="36"/>
      <c r="I321" s="37"/>
      <c r="J321" s="37"/>
      <c r="K321" s="35"/>
    </row>
    <row r="322" spans="1:11" x14ac:dyDescent="0.2">
      <c r="A322" s="36"/>
      <c r="B322" s="36"/>
      <c r="C322" s="36"/>
      <c r="D322" s="36"/>
      <c r="E322" s="36"/>
      <c r="F322" s="36"/>
      <c r="G322" s="37"/>
      <c r="H322" s="36"/>
      <c r="I322" s="37"/>
      <c r="J322" s="37"/>
      <c r="K322" s="35"/>
    </row>
    <row r="323" spans="1:11" x14ac:dyDescent="0.2">
      <c r="A323" s="36"/>
      <c r="B323" s="36"/>
      <c r="C323" s="36"/>
      <c r="D323" s="36"/>
      <c r="E323" s="36"/>
      <c r="F323" s="36"/>
      <c r="G323" s="37"/>
      <c r="H323" s="36"/>
      <c r="I323" s="37"/>
      <c r="J323" s="37"/>
      <c r="K323" s="35"/>
    </row>
    <row r="324" spans="1:11" x14ac:dyDescent="0.2">
      <c r="A324" s="36"/>
      <c r="B324" s="36"/>
      <c r="C324" s="36"/>
      <c r="D324" s="36"/>
      <c r="E324" s="36"/>
      <c r="F324" s="36"/>
      <c r="G324" s="37"/>
      <c r="H324" s="36"/>
      <c r="I324" s="37"/>
      <c r="J324" s="37"/>
      <c r="K324" s="35"/>
    </row>
    <row r="325" spans="1:11" x14ac:dyDescent="0.2">
      <c r="A325" s="36"/>
      <c r="B325" s="36"/>
      <c r="C325" s="36"/>
      <c r="D325" s="36"/>
      <c r="E325" s="36"/>
      <c r="F325" s="36"/>
      <c r="G325" s="37"/>
      <c r="H325" s="36"/>
      <c r="I325" s="37"/>
      <c r="J325" s="37"/>
      <c r="K325" s="35"/>
    </row>
    <row r="326" spans="1:11" x14ac:dyDescent="0.2">
      <c r="A326" s="36"/>
      <c r="B326" s="36"/>
      <c r="C326" s="36"/>
      <c r="D326" s="36"/>
      <c r="E326" s="36"/>
      <c r="F326" s="36"/>
      <c r="G326" s="37"/>
      <c r="H326" s="36"/>
      <c r="I326" s="37"/>
      <c r="J326" s="37"/>
      <c r="K326" s="35"/>
    </row>
    <row r="327" spans="1:11" x14ac:dyDescent="0.2">
      <c r="A327" s="36"/>
      <c r="B327" s="36"/>
      <c r="C327" s="36"/>
      <c r="D327" s="36"/>
      <c r="E327" s="36"/>
      <c r="F327" s="36"/>
      <c r="G327" s="37"/>
      <c r="H327" s="36"/>
      <c r="I327" s="37"/>
      <c r="J327" s="37"/>
      <c r="K327" s="35"/>
    </row>
    <row r="328" spans="1:11" x14ac:dyDescent="0.2">
      <c r="A328" s="36"/>
      <c r="B328" s="36"/>
      <c r="C328" s="36"/>
      <c r="D328" s="36"/>
      <c r="E328" s="36"/>
      <c r="F328" s="36"/>
      <c r="G328" s="37"/>
      <c r="H328" s="36"/>
      <c r="I328" s="37"/>
      <c r="J328" s="37"/>
      <c r="K328" s="35"/>
    </row>
    <row r="329" spans="1:11" x14ac:dyDescent="0.2">
      <c r="A329" s="36"/>
      <c r="B329" s="36"/>
      <c r="C329" s="36"/>
      <c r="D329" s="36"/>
      <c r="E329" s="36"/>
      <c r="F329" s="36"/>
      <c r="G329" s="37"/>
      <c r="H329" s="36"/>
      <c r="I329" s="37"/>
      <c r="J329" s="37"/>
      <c r="K329" s="35"/>
    </row>
    <row r="330" spans="1:11" x14ac:dyDescent="0.2">
      <c r="A330" s="36"/>
      <c r="B330" s="36"/>
      <c r="C330" s="36"/>
      <c r="D330" s="36"/>
      <c r="E330" s="36"/>
      <c r="F330" s="36"/>
      <c r="G330" s="37"/>
      <c r="H330" s="36"/>
      <c r="I330" s="37"/>
      <c r="J330" s="37"/>
      <c r="K330" s="35"/>
    </row>
    <row r="331" spans="1:11" x14ac:dyDescent="0.2">
      <c r="A331" s="36"/>
      <c r="B331" s="36"/>
      <c r="C331" s="36"/>
      <c r="D331" s="36"/>
      <c r="E331" s="36"/>
      <c r="F331" s="36"/>
      <c r="G331" s="37"/>
      <c r="H331" s="36"/>
      <c r="I331" s="37"/>
      <c r="J331" s="37"/>
      <c r="K331" s="35"/>
    </row>
    <row r="332" spans="1:11" x14ac:dyDescent="0.2">
      <c r="A332" s="36"/>
      <c r="B332" s="36"/>
      <c r="C332" s="36"/>
      <c r="D332" s="36"/>
      <c r="E332" s="36"/>
      <c r="F332" s="36"/>
      <c r="G332" s="37"/>
      <c r="H332" s="36"/>
      <c r="I332" s="37"/>
      <c r="J332" s="37"/>
      <c r="K332" s="35"/>
    </row>
    <row r="333" spans="1:11" x14ac:dyDescent="0.2">
      <c r="A333" s="36"/>
      <c r="B333" s="36"/>
      <c r="C333" s="36"/>
      <c r="D333" s="36"/>
      <c r="E333" s="36"/>
      <c r="F333" s="36"/>
      <c r="G333" s="37"/>
      <c r="H333" s="36"/>
      <c r="I333" s="37"/>
      <c r="J333" s="37"/>
      <c r="K333" s="35"/>
    </row>
    <row r="334" spans="1:11" x14ac:dyDescent="0.2">
      <c r="A334" s="36"/>
      <c r="B334" s="36"/>
      <c r="C334" s="36"/>
      <c r="D334" s="36"/>
      <c r="E334" s="36"/>
      <c r="F334" s="36"/>
      <c r="G334" s="37"/>
      <c r="H334" s="36"/>
      <c r="I334" s="37"/>
      <c r="J334" s="37"/>
      <c r="K334" s="35"/>
    </row>
    <row r="335" spans="1:11" x14ac:dyDescent="0.2">
      <c r="A335" s="36"/>
      <c r="B335" s="36"/>
      <c r="C335" s="36"/>
      <c r="D335" s="36"/>
      <c r="E335" s="36"/>
      <c r="F335" s="36"/>
      <c r="G335" s="37"/>
      <c r="H335" s="36"/>
      <c r="I335" s="37"/>
      <c r="J335" s="37"/>
      <c r="K335" s="35"/>
    </row>
    <row r="336" spans="1:11" x14ac:dyDescent="0.2">
      <c r="A336" s="36"/>
      <c r="B336" s="36"/>
      <c r="C336" s="36"/>
      <c r="D336" s="36"/>
      <c r="E336" s="36"/>
      <c r="F336" s="36"/>
      <c r="G336" s="37"/>
      <c r="H336" s="36"/>
      <c r="I336" s="37"/>
      <c r="J336" s="37"/>
      <c r="K336" s="35"/>
    </row>
    <row r="337" spans="1:11" x14ac:dyDescent="0.2">
      <c r="A337" s="36"/>
      <c r="B337" s="36"/>
      <c r="C337" s="36"/>
      <c r="D337" s="36"/>
      <c r="E337" s="36"/>
      <c r="F337" s="36"/>
      <c r="G337" s="37"/>
      <c r="H337" s="36"/>
      <c r="I337" s="37"/>
      <c r="J337" s="37"/>
      <c r="K337" s="35"/>
    </row>
    <row r="338" spans="1:11" x14ac:dyDescent="0.2">
      <c r="A338" s="36"/>
      <c r="B338" s="36"/>
      <c r="C338" s="36"/>
      <c r="D338" s="36"/>
      <c r="E338" s="36"/>
      <c r="F338" s="36"/>
      <c r="G338" s="37"/>
      <c r="H338" s="36"/>
      <c r="I338" s="37"/>
      <c r="J338" s="37"/>
      <c r="K338" s="35"/>
    </row>
    <row r="339" spans="1:11" x14ac:dyDescent="0.2">
      <c r="A339" s="36"/>
      <c r="B339" s="36"/>
      <c r="C339" s="36"/>
      <c r="D339" s="36"/>
      <c r="E339" s="36"/>
      <c r="F339" s="36"/>
      <c r="G339" s="37"/>
      <c r="H339" s="36"/>
      <c r="I339" s="37"/>
      <c r="J339" s="37"/>
      <c r="K339" s="35"/>
    </row>
    <row r="340" spans="1:11" x14ac:dyDescent="0.2">
      <c r="A340" s="36"/>
      <c r="B340" s="36"/>
      <c r="C340" s="36"/>
      <c r="D340" s="36"/>
      <c r="E340" s="36"/>
      <c r="F340" s="36"/>
      <c r="G340" s="37"/>
      <c r="H340" s="36"/>
      <c r="I340" s="37"/>
      <c r="J340" s="37"/>
      <c r="K340" s="35"/>
    </row>
    <row r="341" spans="1:11" x14ac:dyDescent="0.2">
      <c r="A341" s="36"/>
      <c r="B341" s="36"/>
      <c r="C341" s="36"/>
      <c r="D341" s="36"/>
      <c r="E341" s="36"/>
      <c r="F341" s="36"/>
      <c r="G341" s="37"/>
      <c r="H341" s="36"/>
      <c r="I341" s="37"/>
      <c r="J341" s="37"/>
      <c r="K341" s="35"/>
    </row>
    <row r="342" spans="1:11" x14ac:dyDescent="0.2">
      <c r="A342" s="36"/>
      <c r="B342" s="36"/>
      <c r="C342" s="36"/>
      <c r="D342" s="36"/>
      <c r="E342" s="36"/>
      <c r="F342" s="36"/>
      <c r="G342" s="37"/>
      <c r="H342" s="36"/>
      <c r="I342" s="37"/>
      <c r="J342" s="37"/>
      <c r="K342" s="35"/>
    </row>
    <row r="343" spans="1:11" x14ac:dyDescent="0.2">
      <c r="A343" s="36"/>
      <c r="B343" s="36"/>
      <c r="C343" s="36"/>
      <c r="D343" s="36"/>
      <c r="E343" s="36"/>
      <c r="F343" s="36"/>
      <c r="G343" s="37"/>
      <c r="H343" s="36"/>
      <c r="I343" s="37"/>
      <c r="J343" s="37"/>
      <c r="K343" s="35"/>
    </row>
    <row r="344" spans="1:11" x14ac:dyDescent="0.2">
      <c r="A344" s="36"/>
      <c r="B344" s="36"/>
      <c r="C344" s="36"/>
      <c r="D344" s="36"/>
      <c r="E344" s="36"/>
      <c r="F344" s="36"/>
      <c r="G344" s="37"/>
      <c r="H344" s="36"/>
      <c r="I344" s="37"/>
      <c r="J344" s="37"/>
      <c r="K344" s="35"/>
    </row>
    <row r="345" spans="1:11" x14ac:dyDescent="0.2">
      <c r="A345" s="36"/>
      <c r="B345" s="36"/>
      <c r="C345" s="36"/>
      <c r="D345" s="36"/>
      <c r="E345" s="36"/>
      <c r="F345" s="36"/>
      <c r="G345" s="37"/>
      <c r="H345" s="36"/>
      <c r="I345" s="37"/>
      <c r="J345" s="37"/>
      <c r="K345" s="35"/>
    </row>
    <row r="346" spans="1:11" x14ac:dyDescent="0.2">
      <c r="A346" s="36"/>
      <c r="B346" s="36"/>
      <c r="C346" s="36"/>
      <c r="D346" s="36"/>
      <c r="E346" s="36"/>
      <c r="F346" s="36"/>
      <c r="G346" s="37"/>
      <c r="H346" s="36"/>
      <c r="I346" s="37"/>
      <c r="J346" s="37"/>
      <c r="K346" s="35"/>
    </row>
    <row r="347" spans="1:11" x14ac:dyDescent="0.2">
      <c r="A347" s="36"/>
      <c r="B347" s="36"/>
      <c r="C347" s="36"/>
      <c r="D347" s="36"/>
      <c r="E347" s="36"/>
      <c r="F347" s="36"/>
      <c r="G347" s="37"/>
      <c r="H347" s="36"/>
      <c r="I347" s="37"/>
      <c r="J347" s="37"/>
      <c r="K347" s="35"/>
    </row>
    <row r="348" spans="1:11" x14ac:dyDescent="0.2">
      <c r="A348" s="36"/>
      <c r="B348" s="36"/>
      <c r="C348" s="36"/>
      <c r="D348" s="36"/>
      <c r="E348" s="36"/>
      <c r="F348" s="36"/>
      <c r="G348" s="37"/>
      <c r="H348" s="36"/>
      <c r="I348" s="37"/>
      <c r="J348" s="37"/>
      <c r="K348" s="35"/>
    </row>
    <row r="349" spans="1:11" x14ac:dyDescent="0.2">
      <c r="A349" s="36"/>
      <c r="B349" s="36"/>
      <c r="C349" s="36"/>
      <c r="D349" s="36"/>
      <c r="E349" s="36"/>
      <c r="F349" s="36"/>
      <c r="G349" s="37"/>
      <c r="H349" s="36"/>
      <c r="I349" s="37"/>
      <c r="J349" s="37"/>
      <c r="K349" s="35"/>
    </row>
    <row r="350" spans="1:11" x14ac:dyDescent="0.2">
      <c r="A350" s="36"/>
      <c r="B350" s="36"/>
      <c r="C350" s="36"/>
      <c r="D350" s="36"/>
      <c r="E350" s="36"/>
      <c r="F350" s="36"/>
      <c r="G350" s="37"/>
      <c r="H350" s="36"/>
      <c r="I350" s="37"/>
      <c r="J350" s="37"/>
      <c r="K350" s="35"/>
    </row>
    <row r="351" spans="1:11" x14ac:dyDescent="0.2">
      <c r="A351" s="36"/>
      <c r="B351" s="36"/>
      <c r="C351" s="36"/>
      <c r="D351" s="36"/>
      <c r="E351" s="36"/>
      <c r="F351" s="36"/>
      <c r="G351" s="37"/>
      <c r="H351" s="36"/>
      <c r="I351" s="37"/>
      <c r="J351" s="37"/>
      <c r="K351" s="35"/>
    </row>
    <row r="352" spans="1:11" x14ac:dyDescent="0.2">
      <c r="A352" s="36"/>
      <c r="B352" s="36"/>
      <c r="C352" s="36"/>
      <c r="D352" s="36"/>
      <c r="E352" s="36"/>
      <c r="F352" s="36"/>
      <c r="G352" s="37"/>
      <c r="H352" s="36"/>
      <c r="I352" s="37"/>
      <c r="J352" s="37"/>
      <c r="K352" s="35"/>
    </row>
    <row r="353" spans="1:11" x14ac:dyDescent="0.2">
      <c r="A353" s="36"/>
      <c r="B353" s="36"/>
      <c r="C353" s="36"/>
      <c r="D353" s="36"/>
      <c r="E353" s="36"/>
      <c r="F353" s="36"/>
      <c r="G353" s="37"/>
      <c r="H353" s="36"/>
      <c r="I353" s="37"/>
      <c r="J353" s="37"/>
      <c r="K353" s="35"/>
    </row>
    <row r="354" spans="1:11" x14ac:dyDescent="0.2">
      <c r="A354" s="36"/>
      <c r="B354" s="36"/>
      <c r="C354" s="36"/>
      <c r="D354" s="36"/>
      <c r="E354" s="36"/>
      <c r="F354" s="36"/>
      <c r="G354" s="37"/>
      <c r="H354" s="36"/>
      <c r="I354" s="37"/>
      <c r="J354" s="37"/>
      <c r="K354" s="35"/>
    </row>
    <row r="355" spans="1:11" x14ac:dyDescent="0.2">
      <c r="A355" s="36"/>
      <c r="B355" s="36"/>
      <c r="C355" s="36"/>
      <c r="D355" s="36"/>
      <c r="E355" s="36"/>
      <c r="F355" s="36"/>
      <c r="G355" s="37"/>
      <c r="H355" s="36"/>
      <c r="I355" s="37"/>
      <c r="J355" s="37"/>
      <c r="K355" s="35"/>
    </row>
    <row r="356" spans="1:11" x14ac:dyDescent="0.2">
      <c r="A356" s="36"/>
      <c r="B356" s="36"/>
      <c r="C356" s="36"/>
      <c r="D356" s="36"/>
      <c r="E356" s="36"/>
      <c r="F356" s="36"/>
      <c r="G356" s="37"/>
      <c r="H356" s="36"/>
      <c r="I356" s="37"/>
      <c r="J356" s="37"/>
      <c r="K356" s="35"/>
    </row>
    <row r="357" spans="1:11" x14ac:dyDescent="0.2">
      <c r="A357" s="36"/>
      <c r="B357" s="36"/>
      <c r="C357" s="36"/>
      <c r="D357" s="36"/>
      <c r="E357" s="36"/>
      <c r="F357" s="36"/>
      <c r="G357" s="37"/>
      <c r="H357" s="36"/>
      <c r="I357" s="37"/>
      <c r="J357" s="37"/>
      <c r="K357" s="35"/>
    </row>
    <row r="358" spans="1:11" x14ac:dyDescent="0.2">
      <c r="A358" s="36"/>
      <c r="B358" s="36"/>
      <c r="C358" s="36"/>
      <c r="D358" s="36"/>
      <c r="E358" s="36"/>
      <c r="F358" s="36"/>
      <c r="G358" s="37"/>
      <c r="H358" s="36"/>
      <c r="I358" s="37"/>
      <c r="J358" s="37"/>
      <c r="K358" s="35"/>
    </row>
    <row r="359" spans="1:11" x14ac:dyDescent="0.2">
      <c r="A359" s="36"/>
      <c r="B359" s="36"/>
      <c r="C359" s="36"/>
      <c r="D359" s="36"/>
      <c r="E359" s="36"/>
      <c r="F359" s="36"/>
      <c r="G359" s="37"/>
      <c r="H359" s="36"/>
      <c r="I359" s="37"/>
      <c r="J359" s="37"/>
      <c r="K359" s="35"/>
    </row>
    <row r="360" spans="1:11" x14ac:dyDescent="0.2">
      <c r="A360" s="36"/>
      <c r="B360" s="36"/>
      <c r="C360" s="36"/>
      <c r="D360" s="36"/>
      <c r="E360" s="36"/>
      <c r="F360" s="36"/>
      <c r="G360" s="37"/>
      <c r="H360" s="36"/>
      <c r="I360" s="37"/>
      <c r="J360" s="37"/>
      <c r="K360" s="35"/>
    </row>
    <row r="361" spans="1:11" x14ac:dyDescent="0.2">
      <c r="A361" s="36"/>
      <c r="B361" s="36"/>
      <c r="C361" s="36"/>
      <c r="D361" s="36"/>
      <c r="E361" s="36"/>
      <c r="F361" s="36"/>
      <c r="G361" s="37"/>
      <c r="H361" s="36"/>
      <c r="I361" s="37"/>
      <c r="J361" s="37"/>
      <c r="K361" s="35"/>
    </row>
    <row r="362" spans="1:11" x14ac:dyDescent="0.2">
      <c r="A362" s="36"/>
      <c r="B362" s="36"/>
      <c r="C362" s="36"/>
      <c r="D362" s="36"/>
      <c r="E362" s="36"/>
      <c r="F362" s="36"/>
      <c r="G362" s="37"/>
      <c r="H362" s="36"/>
      <c r="I362" s="37"/>
      <c r="J362" s="37"/>
      <c r="K362" s="35"/>
    </row>
    <row r="363" spans="1:11" x14ac:dyDescent="0.2">
      <c r="A363" s="36"/>
      <c r="B363" s="36"/>
      <c r="C363" s="36"/>
      <c r="D363" s="36"/>
      <c r="E363" s="36"/>
      <c r="F363" s="36"/>
      <c r="G363" s="37"/>
      <c r="H363" s="36"/>
      <c r="I363" s="37"/>
      <c r="J363" s="37"/>
      <c r="K363" s="35"/>
    </row>
    <row r="364" spans="1:11" x14ac:dyDescent="0.2">
      <c r="A364" s="36"/>
      <c r="B364" s="36"/>
      <c r="C364" s="36"/>
      <c r="D364" s="36"/>
      <c r="E364" s="36"/>
      <c r="F364" s="36"/>
      <c r="G364" s="37"/>
      <c r="H364" s="36"/>
      <c r="I364" s="37"/>
      <c r="J364" s="37"/>
      <c r="K364" s="35"/>
    </row>
    <row r="365" spans="1:11" x14ac:dyDescent="0.2">
      <c r="A365" s="36"/>
      <c r="B365" s="36"/>
      <c r="C365" s="36"/>
      <c r="D365" s="36"/>
      <c r="E365" s="36"/>
      <c r="F365" s="36"/>
      <c r="G365" s="37"/>
      <c r="H365" s="36"/>
      <c r="I365" s="37"/>
      <c r="J365" s="37"/>
      <c r="K365" s="35"/>
    </row>
    <row r="366" spans="1:11" x14ac:dyDescent="0.2">
      <c r="A366" s="36"/>
      <c r="B366" s="36"/>
      <c r="C366" s="36"/>
      <c r="D366" s="36"/>
      <c r="E366" s="36"/>
      <c r="F366" s="36"/>
      <c r="G366" s="37"/>
      <c r="H366" s="36"/>
      <c r="I366" s="37"/>
      <c r="J366" s="37"/>
      <c r="K366" s="35"/>
    </row>
    <row r="367" spans="1:11" x14ac:dyDescent="0.2">
      <c r="A367" s="36"/>
      <c r="B367" s="36"/>
      <c r="C367" s="36"/>
      <c r="D367" s="36"/>
      <c r="E367" s="36"/>
      <c r="F367" s="36"/>
      <c r="G367" s="37"/>
      <c r="H367" s="36"/>
      <c r="I367" s="37"/>
      <c r="J367" s="37"/>
      <c r="K367" s="35"/>
    </row>
    <row r="368" spans="1:11" x14ac:dyDescent="0.2">
      <c r="A368" s="36"/>
      <c r="B368" s="36"/>
      <c r="C368" s="36"/>
      <c r="D368" s="36"/>
      <c r="E368" s="36"/>
      <c r="F368" s="36"/>
      <c r="G368" s="37"/>
      <c r="H368" s="36"/>
      <c r="I368" s="37"/>
      <c r="J368" s="37"/>
      <c r="K368" s="35"/>
    </row>
    <row r="369" spans="1:11" x14ac:dyDescent="0.2">
      <c r="A369" s="36"/>
      <c r="B369" s="36"/>
      <c r="C369" s="36"/>
      <c r="D369" s="36"/>
      <c r="E369" s="36"/>
      <c r="F369" s="36"/>
      <c r="G369" s="37"/>
      <c r="H369" s="36"/>
      <c r="I369" s="37"/>
      <c r="J369" s="37"/>
      <c r="K369" s="35"/>
    </row>
    <row r="370" spans="1:11" x14ac:dyDescent="0.2">
      <c r="A370" s="36"/>
      <c r="B370" s="36"/>
      <c r="C370" s="36"/>
      <c r="D370" s="36"/>
      <c r="E370" s="36"/>
      <c r="F370" s="36"/>
      <c r="G370" s="37"/>
      <c r="H370" s="36"/>
      <c r="I370" s="37"/>
      <c r="J370" s="37"/>
      <c r="K370" s="35"/>
    </row>
    <row r="371" spans="1:11" x14ac:dyDescent="0.2">
      <c r="A371" s="36"/>
      <c r="B371" s="36"/>
      <c r="C371" s="36"/>
      <c r="D371" s="36"/>
      <c r="E371" s="36"/>
      <c r="F371" s="36"/>
      <c r="G371" s="37"/>
      <c r="H371" s="36"/>
      <c r="I371" s="37"/>
      <c r="J371" s="37"/>
      <c r="K371" s="35"/>
    </row>
    <row r="372" spans="1:11" x14ac:dyDescent="0.2">
      <c r="A372" s="36"/>
      <c r="B372" s="36"/>
      <c r="C372" s="36"/>
      <c r="D372" s="36"/>
      <c r="E372" s="36"/>
      <c r="F372" s="36"/>
      <c r="G372" s="37"/>
      <c r="H372" s="36"/>
      <c r="I372" s="37"/>
      <c r="J372" s="37"/>
      <c r="K372" s="35"/>
    </row>
    <row r="373" spans="1:11" x14ac:dyDescent="0.2">
      <c r="A373" s="36"/>
      <c r="B373" s="36"/>
      <c r="C373" s="36"/>
      <c r="D373" s="36"/>
      <c r="E373" s="36"/>
      <c r="F373" s="36"/>
      <c r="G373" s="37"/>
      <c r="H373" s="36"/>
      <c r="I373" s="37"/>
      <c r="J373" s="37"/>
      <c r="K373" s="35"/>
    </row>
    <row r="374" spans="1:11" x14ac:dyDescent="0.2">
      <c r="A374" s="36"/>
      <c r="B374" s="36"/>
      <c r="C374" s="36"/>
      <c r="D374" s="36"/>
      <c r="E374" s="36"/>
      <c r="F374" s="36"/>
      <c r="G374" s="37"/>
      <c r="H374" s="36"/>
      <c r="I374" s="37"/>
      <c r="J374" s="37"/>
      <c r="K374" s="35"/>
    </row>
    <row r="375" spans="1:11" x14ac:dyDescent="0.2">
      <c r="A375" s="36"/>
      <c r="B375" s="36"/>
      <c r="C375" s="36"/>
      <c r="D375" s="36"/>
      <c r="E375" s="36"/>
      <c r="F375" s="36"/>
      <c r="G375" s="37"/>
      <c r="H375" s="36"/>
      <c r="I375" s="37"/>
      <c r="J375" s="37"/>
      <c r="K375" s="35"/>
    </row>
    <row r="376" spans="1:11" x14ac:dyDescent="0.2">
      <c r="A376" s="36"/>
      <c r="B376" s="36"/>
      <c r="C376" s="36"/>
      <c r="D376" s="36"/>
      <c r="E376" s="36"/>
      <c r="F376" s="36"/>
      <c r="G376" s="37"/>
      <c r="H376" s="36"/>
      <c r="I376" s="37"/>
      <c r="J376" s="37"/>
      <c r="K376" s="35"/>
    </row>
    <row r="377" spans="1:11" x14ac:dyDescent="0.2">
      <c r="A377" s="36"/>
      <c r="B377" s="36"/>
      <c r="C377" s="36"/>
      <c r="D377" s="36"/>
      <c r="E377" s="36"/>
      <c r="F377" s="36"/>
      <c r="G377" s="37"/>
      <c r="H377" s="36"/>
      <c r="I377" s="37"/>
      <c r="J377" s="37"/>
      <c r="K377" s="35"/>
    </row>
    <row r="378" spans="1:11" x14ac:dyDescent="0.2">
      <c r="A378" s="36"/>
      <c r="B378" s="36"/>
      <c r="C378" s="36"/>
      <c r="D378" s="36"/>
      <c r="E378" s="36"/>
      <c r="F378" s="36"/>
      <c r="G378" s="37"/>
      <c r="H378" s="36"/>
      <c r="I378" s="37"/>
      <c r="J378" s="37"/>
      <c r="K378" s="35"/>
    </row>
    <row r="379" spans="1:11" x14ac:dyDescent="0.2">
      <c r="A379" s="36"/>
      <c r="B379" s="36"/>
      <c r="C379" s="36"/>
      <c r="D379" s="36"/>
      <c r="E379" s="36"/>
      <c r="F379" s="36"/>
      <c r="G379" s="37"/>
      <c r="H379" s="36"/>
      <c r="I379" s="37"/>
      <c r="J379" s="37"/>
      <c r="K379" s="35"/>
    </row>
    <row r="380" spans="1:11" x14ac:dyDescent="0.2">
      <c r="A380" s="36"/>
      <c r="B380" s="36"/>
      <c r="C380" s="36"/>
      <c r="D380" s="36"/>
      <c r="E380" s="36"/>
      <c r="F380" s="36"/>
      <c r="G380" s="37"/>
      <c r="H380" s="36"/>
      <c r="I380" s="37"/>
      <c r="J380" s="37"/>
      <c r="K380" s="35"/>
    </row>
    <row r="381" spans="1:11" x14ac:dyDescent="0.2">
      <c r="A381" s="36"/>
      <c r="B381" s="36"/>
      <c r="C381" s="36"/>
      <c r="D381" s="36"/>
      <c r="E381" s="36"/>
      <c r="F381" s="36"/>
      <c r="G381" s="37"/>
      <c r="H381" s="36"/>
      <c r="I381" s="37"/>
      <c r="J381" s="37"/>
      <c r="K381" s="35"/>
    </row>
    <row r="382" spans="1:11" x14ac:dyDescent="0.2">
      <c r="A382" s="36"/>
      <c r="B382" s="36"/>
      <c r="C382" s="36"/>
      <c r="D382" s="36"/>
      <c r="E382" s="36"/>
      <c r="F382" s="36"/>
      <c r="G382" s="37"/>
      <c r="H382" s="36"/>
      <c r="I382" s="37"/>
      <c r="J382" s="37"/>
      <c r="K382" s="35"/>
    </row>
    <row r="383" spans="1:11" x14ac:dyDescent="0.2">
      <c r="A383" s="36"/>
      <c r="B383" s="36"/>
      <c r="C383" s="36"/>
      <c r="D383" s="36"/>
      <c r="E383" s="36"/>
      <c r="F383" s="36"/>
      <c r="G383" s="37"/>
      <c r="H383" s="36"/>
      <c r="I383" s="37"/>
      <c r="J383" s="37"/>
      <c r="K383" s="35"/>
    </row>
    <row r="384" spans="1:11" x14ac:dyDescent="0.2">
      <c r="A384" s="36"/>
      <c r="B384" s="36"/>
      <c r="C384" s="36"/>
      <c r="D384" s="36"/>
      <c r="E384" s="36"/>
      <c r="F384" s="36"/>
      <c r="G384" s="37"/>
      <c r="H384" s="36"/>
      <c r="I384" s="37"/>
      <c r="J384" s="37"/>
      <c r="K384" s="35"/>
    </row>
    <row r="385" spans="1:11" x14ac:dyDescent="0.2">
      <c r="A385" s="36"/>
      <c r="B385" s="36"/>
      <c r="C385" s="36"/>
      <c r="D385" s="36"/>
      <c r="E385" s="36"/>
      <c r="F385" s="36"/>
      <c r="G385" s="37"/>
      <c r="H385" s="36"/>
      <c r="I385" s="37"/>
      <c r="J385" s="37"/>
      <c r="K385" s="35"/>
    </row>
    <row r="386" spans="1:11" x14ac:dyDescent="0.2">
      <c r="A386" s="36"/>
      <c r="B386" s="36"/>
      <c r="C386" s="36"/>
      <c r="D386" s="36"/>
      <c r="E386" s="36"/>
      <c r="F386" s="36"/>
      <c r="G386" s="37"/>
      <c r="H386" s="36"/>
      <c r="I386" s="37"/>
      <c r="J386" s="37"/>
      <c r="K386" s="35"/>
    </row>
    <row r="387" spans="1:11" x14ac:dyDescent="0.2">
      <c r="A387" s="36"/>
      <c r="B387" s="36"/>
      <c r="C387" s="36"/>
      <c r="D387" s="36"/>
      <c r="E387" s="36"/>
      <c r="F387" s="36"/>
      <c r="G387" s="37"/>
      <c r="H387" s="36"/>
      <c r="I387" s="37"/>
      <c r="J387" s="37"/>
      <c r="K387" s="35"/>
    </row>
    <row r="388" spans="1:11" x14ac:dyDescent="0.2">
      <c r="A388" s="36"/>
      <c r="B388" s="36"/>
      <c r="C388" s="36"/>
      <c r="D388" s="36"/>
      <c r="E388" s="36"/>
      <c r="F388" s="36"/>
      <c r="G388" s="37"/>
      <c r="H388" s="36"/>
      <c r="I388" s="37"/>
      <c r="J388" s="37"/>
      <c r="K388" s="35"/>
    </row>
    <row r="389" spans="1:11" x14ac:dyDescent="0.2">
      <c r="A389" s="36"/>
      <c r="B389" s="36"/>
      <c r="C389" s="36"/>
      <c r="D389" s="36"/>
      <c r="E389" s="36"/>
      <c r="F389" s="36"/>
      <c r="G389" s="37"/>
      <c r="H389" s="36"/>
      <c r="I389" s="37"/>
      <c r="J389" s="37"/>
      <c r="K389" s="35"/>
    </row>
    <row r="390" spans="1:11" x14ac:dyDescent="0.2">
      <c r="A390" s="36"/>
      <c r="B390" s="36"/>
      <c r="C390" s="36"/>
      <c r="D390" s="36"/>
      <c r="E390" s="36"/>
      <c r="F390" s="36"/>
      <c r="G390" s="37"/>
      <c r="H390" s="36"/>
      <c r="I390" s="37"/>
      <c r="J390" s="37"/>
      <c r="K390" s="35"/>
    </row>
    <row r="391" spans="1:11" x14ac:dyDescent="0.2">
      <c r="A391" s="36"/>
      <c r="B391" s="36"/>
      <c r="C391" s="36"/>
      <c r="D391" s="36"/>
      <c r="E391" s="36"/>
      <c r="F391" s="36"/>
      <c r="G391" s="37"/>
      <c r="H391" s="36"/>
      <c r="I391" s="37"/>
      <c r="J391" s="37"/>
      <c r="K391" s="35"/>
    </row>
    <row r="392" spans="1:11" x14ac:dyDescent="0.2">
      <c r="A392" s="36"/>
      <c r="B392" s="36"/>
      <c r="C392" s="36"/>
      <c r="D392" s="36"/>
      <c r="E392" s="36"/>
      <c r="F392" s="36"/>
      <c r="G392" s="37"/>
      <c r="H392" s="36"/>
      <c r="I392" s="37"/>
      <c r="J392" s="37"/>
      <c r="K392" s="35"/>
    </row>
    <row r="393" spans="1:11" x14ac:dyDescent="0.2">
      <c r="A393" s="36"/>
      <c r="B393" s="36"/>
      <c r="C393" s="36"/>
      <c r="D393" s="36"/>
      <c r="E393" s="36"/>
      <c r="F393" s="36"/>
      <c r="G393" s="37"/>
      <c r="H393" s="36"/>
      <c r="I393" s="37"/>
      <c r="J393" s="37"/>
      <c r="K393" s="35"/>
    </row>
    <row r="394" spans="1:11" x14ac:dyDescent="0.2">
      <c r="A394" s="36"/>
      <c r="B394" s="36"/>
      <c r="C394" s="36"/>
      <c r="D394" s="36"/>
      <c r="E394" s="36"/>
      <c r="F394" s="36"/>
      <c r="G394" s="37"/>
      <c r="H394" s="36"/>
      <c r="I394" s="37"/>
      <c r="J394" s="37"/>
      <c r="K394" s="35"/>
    </row>
    <row r="395" spans="1:11" x14ac:dyDescent="0.2">
      <c r="A395" s="36"/>
      <c r="B395" s="36"/>
      <c r="C395" s="36"/>
      <c r="D395" s="36"/>
      <c r="E395" s="36"/>
      <c r="F395" s="36"/>
      <c r="G395" s="37"/>
      <c r="H395" s="36"/>
      <c r="I395" s="37"/>
      <c r="J395" s="37"/>
      <c r="K395" s="35"/>
    </row>
    <row r="396" spans="1:11" x14ac:dyDescent="0.2">
      <c r="A396" s="36"/>
      <c r="B396" s="36"/>
      <c r="C396" s="36"/>
      <c r="D396" s="36"/>
      <c r="E396" s="36"/>
      <c r="F396" s="36"/>
      <c r="G396" s="37"/>
      <c r="H396" s="36"/>
      <c r="I396" s="37"/>
      <c r="J396" s="37"/>
      <c r="K396" s="35"/>
    </row>
    <row r="397" spans="1:11" x14ac:dyDescent="0.2">
      <c r="A397" s="36"/>
      <c r="B397" s="36"/>
      <c r="C397" s="36"/>
      <c r="D397" s="36"/>
      <c r="E397" s="36"/>
      <c r="F397" s="36"/>
      <c r="G397" s="37"/>
      <c r="H397" s="36"/>
      <c r="I397" s="37"/>
      <c r="J397" s="37"/>
      <c r="K397" s="35"/>
    </row>
    <row r="398" spans="1:11" x14ac:dyDescent="0.2">
      <c r="A398" s="36"/>
      <c r="B398" s="36"/>
      <c r="C398" s="36"/>
      <c r="D398" s="36"/>
      <c r="E398" s="36"/>
      <c r="F398" s="36"/>
      <c r="G398" s="37"/>
      <c r="H398" s="36"/>
      <c r="I398" s="37"/>
      <c r="J398" s="37"/>
      <c r="K398" s="35"/>
    </row>
    <row r="399" spans="1:11" x14ac:dyDescent="0.2">
      <c r="A399" s="36"/>
      <c r="B399" s="36"/>
      <c r="C399" s="36"/>
      <c r="D399" s="36"/>
      <c r="E399" s="36"/>
      <c r="F399" s="36"/>
      <c r="G399" s="37"/>
      <c r="H399" s="36"/>
      <c r="I399" s="37"/>
      <c r="J399" s="37"/>
      <c r="K399" s="35"/>
    </row>
    <row r="400" spans="1:11" x14ac:dyDescent="0.2">
      <c r="A400" s="36"/>
      <c r="B400" s="36"/>
      <c r="C400" s="36"/>
      <c r="D400" s="36"/>
      <c r="E400" s="36"/>
      <c r="F400" s="36"/>
      <c r="G400" s="37"/>
      <c r="H400" s="36"/>
      <c r="I400" s="37"/>
      <c r="J400" s="37"/>
      <c r="K400" s="35"/>
    </row>
    <row r="401" spans="1:11" x14ac:dyDescent="0.2">
      <c r="A401" s="36"/>
      <c r="B401" s="36"/>
      <c r="C401" s="36"/>
      <c r="D401" s="36"/>
      <c r="E401" s="36"/>
      <c r="F401" s="36"/>
      <c r="G401" s="37"/>
      <c r="H401" s="36"/>
      <c r="I401" s="37"/>
      <c r="J401" s="37"/>
      <c r="K401" s="35"/>
    </row>
    <row r="402" spans="1:11" x14ac:dyDescent="0.2">
      <c r="A402" s="36"/>
      <c r="B402" s="36"/>
      <c r="C402" s="36"/>
      <c r="D402" s="36"/>
      <c r="E402" s="36"/>
      <c r="F402" s="36"/>
      <c r="G402" s="37"/>
      <c r="H402" s="36"/>
      <c r="I402" s="37"/>
      <c r="J402" s="37"/>
      <c r="K402" s="35"/>
    </row>
    <row r="403" spans="1:11" x14ac:dyDescent="0.2">
      <c r="A403" s="36"/>
      <c r="B403" s="36"/>
      <c r="C403" s="36"/>
      <c r="D403" s="36"/>
      <c r="E403" s="36"/>
      <c r="F403" s="36"/>
      <c r="G403" s="37"/>
      <c r="H403" s="36"/>
      <c r="I403" s="37"/>
      <c r="J403" s="37"/>
      <c r="K403" s="35"/>
    </row>
    <row r="404" spans="1:11" x14ac:dyDescent="0.2">
      <c r="A404" s="36"/>
      <c r="B404" s="36"/>
      <c r="C404" s="36"/>
      <c r="D404" s="36"/>
      <c r="E404" s="36"/>
      <c r="F404" s="36"/>
      <c r="G404" s="37"/>
      <c r="H404" s="36"/>
      <c r="I404" s="37"/>
      <c r="J404" s="37"/>
      <c r="K404" s="35"/>
    </row>
    <row r="405" spans="1:11" x14ac:dyDescent="0.2">
      <c r="A405" s="36"/>
      <c r="B405" s="36"/>
      <c r="C405" s="36"/>
      <c r="D405" s="36"/>
      <c r="E405" s="36"/>
      <c r="F405" s="36"/>
      <c r="G405" s="37"/>
      <c r="H405" s="36"/>
      <c r="I405" s="37"/>
      <c r="J405" s="37"/>
      <c r="K405" s="35"/>
    </row>
    <row r="406" spans="1:11" x14ac:dyDescent="0.2">
      <c r="A406" s="36"/>
      <c r="B406" s="36"/>
      <c r="C406" s="36"/>
      <c r="D406" s="36"/>
      <c r="E406" s="36"/>
      <c r="F406" s="36"/>
      <c r="G406" s="37"/>
      <c r="H406" s="36"/>
      <c r="I406" s="37"/>
      <c r="J406" s="37"/>
      <c r="K406" s="35"/>
    </row>
    <row r="407" spans="1:11" x14ac:dyDescent="0.2">
      <c r="A407" s="36"/>
      <c r="B407" s="36"/>
      <c r="C407" s="36"/>
      <c r="D407" s="36"/>
      <c r="E407" s="36"/>
      <c r="F407" s="36"/>
      <c r="G407" s="37"/>
      <c r="H407" s="36"/>
      <c r="I407" s="37"/>
      <c r="J407" s="37"/>
      <c r="K407" s="35"/>
    </row>
    <row r="408" spans="1:11" x14ac:dyDescent="0.2">
      <c r="A408" s="36"/>
      <c r="B408" s="36"/>
      <c r="C408" s="36"/>
      <c r="D408" s="36"/>
      <c r="E408" s="36"/>
      <c r="F408" s="36"/>
      <c r="G408" s="37"/>
      <c r="H408" s="36"/>
      <c r="I408" s="37"/>
      <c r="J408" s="37"/>
      <c r="K408" s="35"/>
    </row>
    <row r="409" spans="1:11" x14ac:dyDescent="0.2">
      <c r="A409" s="36"/>
      <c r="B409" s="36"/>
      <c r="C409" s="36"/>
      <c r="D409" s="36"/>
      <c r="E409" s="36"/>
      <c r="F409" s="36"/>
      <c r="G409" s="37"/>
      <c r="H409" s="36"/>
      <c r="I409" s="37"/>
      <c r="J409" s="37"/>
      <c r="K409" s="35"/>
    </row>
    <row r="410" spans="1:11" x14ac:dyDescent="0.2">
      <c r="A410" s="36"/>
      <c r="B410" s="36"/>
      <c r="C410" s="36"/>
      <c r="D410" s="36"/>
      <c r="E410" s="36"/>
      <c r="F410" s="36"/>
      <c r="G410" s="37"/>
      <c r="H410" s="36"/>
      <c r="I410" s="37"/>
      <c r="J410" s="37"/>
      <c r="K410" s="35"/>
    </row>
    <row r="411" spans="1:11" x14ac:dyDescent="0.2">
      <c r="A411" s="36"/>
      <c r="B411" s="36"/>
      <c r="C411" s="36"/>
      <c r="D411" s="36"/>
      <c r="E411" s="36"/>
      <c r="F411" s="36"/>
      <c r="G411" s="37"/>
      <c r="H411" s="36"/>
      <c r="I411" s="37"/>
      <c r="J411" s="37"/>
      <c r="K411" s="35"/>
    </row>
    <row r="412" spans="1:11" x14ac:dyDescent="0.2">
      <c r="A412" s="36"/>
      <c r="B412" s="36"/>
      <c r="C412" s="36"/>
      <c r="D412" s="36"/>
      <c r="E412" s="36"/>
      <c r="F412" s="36"/>
      <c r="G412" s="37"/>
      <c r="H412" s="36"/>
      <c r="I412" s="37"/>
      <c r="J412" s="37"/>
      <c r="K412" s="35"/>
    </row>
    <row r="413" spans="1:11" x14ac:dyDescent="0.2">
      <c r="A413" s="36"/>
      <c r="B413" s="36"/>
      <c r="C413" s="36"/>
      <c r="D413" s="36"/>
      <c r="E413" s="36"/>
      <c r="F413" s="36"/>
      <c r="G413" s="37"/>
      <c r="H413" s="36"/>
      <c r="I413" s="37"/>
      <c r="J413" s="37"/>
      <c r="K413" s="35"/>
    </row>
    <row r="414" spans="1:11" x14ac:dyDescent="0.2">
      <c r="A414" s="36"/>
      <c r="B414" s="36"/>
      <c r="C414" s="36"/>
      <c r="D414" s="36"/>
      <c r="E414" s="36"/>
      <c r="F414" s="36"/>
      <c r="G414" s="37"/>
      <c r="H414" s="36"/>
      <c r="I414" s="37"/>
      <c r="J414" s="37"/>
      <c r="K414" s="35"/>
    </row>
    <row r="415" spans="1:11" x14ac:dyDescent="0.2">
      <c r="A415" s="36"/>
      <c r="B415" s="36"/>
      <c r="C415" s="36"/>
      <c r="D415" s="36"/>
      <c r="E415" s="36"/>
      <c r="F415" s="36"/>
      <c r="G415" s="37"/>
      <c r="H415" s="36"/>
      <c r="I415" s="37"/>
      <c r="J415" s="37"/>
      <c r="K415" s="35"/>
    </row>
    <row r="416" spans="1:11" x14ac:dyDescent="0.2">
      <c r="A416" s="36"/>
      <c r="B416" s="36"/>
      <c r="C416" s="36"/>
      <c r="D416" s="36"/>
      <c r="E416" s="36"/>
      <c r="F416" s="36"/>
      <c r="G416" s="37"/>
      <c r="H416" s="36"/>
      <c r="I416" s="37"/>
      <c r="J416" s="37"/>
      <c r="K416" s="35"/>
    </row>
    <row r="417" spans="1:11" x14ac:dyDescent="0.2">
      <c r="A417" s="36"/>
      <c r="B417" s="36"/>
      <c r="C417" s="36"/>
      <c r="D417" s="36"/>
      <c r="E417" s="36"/>
      <c r="F417" s="36"/>
      <c r="G417" s="37"/>
      <c r="H417" s="36"/>
      <c r="I417" s="37"/>
      <c r="J417" s="37"/>
      <c r="K417" s="35"/>
    </row>
    <row r="418" spans="1:11" x14ac:dyDescent="0.2">
      <c r="A418" s="36"/>
      <c r="B418" s="36"/>
      <c r="C418" s="36"/>
      <c r="D418" s="36"/>
      <c r="E418" s="36"/>
      <c r="F418" s="36"/>
      <c r="G418" s="37"/>
      <c r="H418" s="36"/>
      <c r="I418" s="37"/>
      <c r="J418" s="37"/>
      <c r="K418" s="35"/>
    </row>
    <row r="419" spans="1:11" x14ac:dyDescent="0.2">
      <c r="A419" s="36"/>
      <c r="B419" s="36"/>
      <c r="C419" s="36"/>
      <c r="D419" s="36"/>
      <c r="E419" s="36"/>
      <c r="F419" s="36"/>
      <c r="G419" s="37"/>
      <c r="H419" s="36"/>
      <c r="I419" s="37"/>
      <c r="J419" s="37"/>
      <c r="K419" s="35"/>
    </row>
    <row r="420" spans="1:11" x14ac:dyDescent="0.2">
      <c r="A420" s="36"/>
      <c r="B420" s="36"/>
      <c r="C420" s="36"/>
      <c r="D420" s="36"/>
      <c r="E420" s="36"/>
      <c r="F420" s="36"/>
      <c r="G420" s="37"/>
      <c r="H420" s="36"/>
      <c r="I420" s="37"/>
      <c r="J420" s="37"/>
      <c r="K420" s="35"/>
    </row>
    <row r="421" spans="1:11" x14ac:dyDescent="0.2">
      <c r="A421" s="36"/>
      <c r="B421" s="36"/>
      <c r="C421" s="36"/>
      <c r="D421" s="36"/>
      <c r="E421" s="36"/>
      <c r="F421" s="36"/>
      <c r="G421" s="37"/>
      <c r="H421" s="36"/>
      <c r="I421" s="37"/>
      <c r="J421" s="37"/>
      <c r="K421" s="35"/>
    </row>
    <row r="422" spans="1:11" x14ac:dyDescent="0.2">
      <c r="A422" s="36"/>
      <c r="B422" s="36"/>
      <c r="C422" s="36"/>
      <c r="D422" s="36"/>
      <c r="E422" s="36"/>
      <c r="F422" s="36"/>
      <c r="G422" s="37"/>
      <c r="H422" s="36"/>
      <c r="I422" s="37"/>
      <c r="J422" s="37"/>
      <c r="K422" s="35"/>
    </row>
    <row r="423" spans="1:11" x14ac:dyDescent="0.2">
      <c r="A423" s="36"/>
      <c r="B423" s="36"/>
      <c r="C423" s="36"/>
      <c r="D423" s="36"/>
      <c r="E423" s="36"/>
      <c r="F423" s="36"/>
      <c r="G423" s="37"/>
      <c r="H423" s="36"/>
      <c r="I423" s="37"/>
      <c r="J423" s="37"/>
      <c r="K423" s="35"/>
    </row>
    <row r="424" spans="1:11" x14ac:dyDescent="0.2">
      <c r="A424" s="36"/>
      <c r="B424" s="36"/>
      <c r="C424" s="36"/>
      <c r="D424" s="36"/>
      <c r="E424" s="36"/>
      <c r="F424" s="36"/>
      <c r="G424" s="37"/>
      <c r="H424" s="36"/>
      <c r="I424" s="37"/>
      <c r="J424" s="37"/>
      <c r="K424" s="35"/>
    </row>
    <row r="425" spans="1:11" x14ac:dyDescent="0.2">
      <c r="A425" s="36"/>
      <c r="B425" s="36"/>
      <c r="C425" s="36"/>
      <c r="D425" s="36"/>
      <c r="E425" s="36"/>
      <c r="F425" s="36"/>
      <c r="G425" s="37"/>
      <c r="H425" s="36"/>
      <c r="I425" s="37"/>
      <c r="J425" s="37"/>
      <c r="K425" s="35"/>
    </row>
    <row r="426" spans="1:11" x14ac:dyDescent="0.2">
      <c r="A426" s="36"/>
      <c r="B426" s="36"/>
      <c r="C426" s="36"/>
      <c r="D426" s="36"/>
      <c r="E426" s="36"/>
      <c r="F426" s="36"/>
      <c r="G426" s="37"/>
      <c r="H426" s="36"/>
      <c r="I426" s="37"/>
      <c r="J426" s="37"/>
      <c r="K426" s="35"/>
    </row>
    <row r="427" spans="1:11" x14ac:dyDescent="0.2">
      <c r="A427" s="36"/>
      <c r="B427" s="36"/>
      <c r="C427" s="36"/>
      <c r="D427" s="36"/>
      <c r="E427" s="36"/>
      <c r="F427" s="36"/>
      <c r="G427" s="37"/>
      <c r="H427" s="36"/>
      <c r="I427" s="37"/>
      <c r="J427" s="37"/>
      <c r="K427" s="35"/>
    </row>
    <row r="428" spans="1:11" x14ac:dyDescent="0.2">
      <c r="A428" s="36"/>
      <c r="B428" s="36"/>
      <c r="C428" s="36"/>
      <c r="D428" s="36"/>
      <c r="E428" s="36"/>
      <c r="F428" s="36"/>
      <c r="G428" s="37"/>
      <c r="H428" s="36"/>
      <c r="I428" s="37"/>
      <c r="J428" s="37"/>
      <c r="K428" s="35"/>
    </row>
    <row r="429" spans="1:11" x14ac:dyDescent="0.2">
      <c r="A429" s="36"/>
      <c r="B429" s="36"/>
      <c r="C429" s="36"/>
      <c r="D429" s="36"/>
      <c r="E429" s="36"/>
      <c r="F429" s="36"/>
      <c r="G429" s="37"/>
      <c r="H429" s="36"/>
      <c r="I429" s="37"/>
      <c r="J429" s="37"/>
      <c r="K429" s="35"/>
    </row>
    <row r="430" spans="1:11" x14ac:dyDescent="0.2">
      <c r="A430" s="36"/>
      <c r="B430" s="36"/>
      <c r="C430" s="36"/>
      <c r="D430" s="36"/>
      <c r="E430" s="36"/>
      <c r="F430" s="36"/>
      <c r="G430" s="37"/>
      <c r="H430" s="36"/>
      <c r="I430" s="37"/>
      <c r="J430" s="37"/>
      <c r="K430" s="35"/>
    </row>
    <row r="431" spans="1:11" x14ac:dyDescent="0.2">
      <c r="A431" s="36"/>
      <c r="B431" s="36"/>
      <c r="C431" s="36"/>
      <c r="D431" s="36"/>
      <c r="E431" s="36"/>
      <c r="F431" s="36"/>
      <c r="G431" s="37"/>
      <c r="H431" s="36"/>
      <c r="I431" s="37"/>
      <c r="J431" s="37"/>
      <c r="K431" s="35"/>
    </row>
    <row r="432" spans="1:11" x14ac:dyDescent="0.2">
      <c r="A432" s="36"/>
      <c r="B432" s="36"/>
      <c r="C432" s="36"/>
      <c r="D432" s="36"/>
      <c r="E432" s="36"/>
      <c r="F432" s="36"/>
      <c r="G432" s="37"/>
      <c r="H432" s="36"/>
      <c r="I432" s="37"/>
      <c r="J432" s="37"/>
      <c r="K432" s="35"/>
    </row>
    <row r="433" spans="1:11" x14ac:dyDescent="0.2">
      <c r="A433" s="36"/>
      <c r="B433" s="36"/>
      <c r="C433" s="36"/>
      <c r="D433" s="36"/>
      <c r="E433" s="36"/>
      <c r="F433" s="36"/>
      <c r="G433" s="37"/>
      <c r="H433" s="36"/>
      <c r="I433" s="37"/>
      <c r="J433" s="37"/>
      <c r="K433" s="35"/>
    </row>
    <row r="434" spans="1:11" x14ac:dyDescent="0.2">
      <c r="A434" s="36"/>
      <c r="B434" s="36"/>
      <c r="C434" s="36"/>
      <c r="D434" s="36"/>
      <c r="E434" s="36"/>
      <c r="F434" s="36"/>
      <c r="G434" s="37"/>
      <c r="H434" s="36"/>
      <c r="I434" s="37"/>
      <c r="J434" s="37"/>
      <c r="K434" s="35"/>
    </row>
    <row r="435" spans="1:11" x14ac:dyDescent="0.2">
      <c r="A435" s="36"/>
      <c r="B435" s="36"/>
      <c r="C435" s="36"/>
      <c r="D435" s="36"/>
      <c r="E435" s="36"/>
      <c r="F435" s="36"/>
      <c r="G435" s="37"/>
      <c r="H435" s="36"/>
      <c r="I435" s="37"/>
      <c r="J435" s="37"/>
      <c r="K435" s="35"/>
    </row>
    <row r="436" spans="1:11" x14ac:dyDescent="0.2">
      <c r="A436" s="36"/>
      <c r="B436" s="36"/>
      <c r="C436" s="36"/>
      <c r="D436" s="36"/>
      <c r="E436" s="36"/>
      <c r="F436" s="36"/>
      <c r="G436" s="37"/>
      <c r="H436" s="36"/>
      <c r="I436" s="37"/>
      <c r="J436" s="37"/>
      <c r="K436" s="35"/>
    </row>
    <row r="437" spans="1:11" x14ac:dyDescent="0.2">
      <c r="A437" s="36"/>
      <c r="B437" s="36"/>
      <c r="C437" s="36"/>
      <c r="D437" s="36"/>
      <c r="E437" s="36"/>
      <c r="F437" s="36"/>
      <c r="G437" s="37"/>
      <c r="H437" s="36"/>
      <c r="I437" s="37"/>
      <c r="J437" s="37"/>
      <c r="K437" s="35"/>
    </row>
    <row r="438" spans="1:11" x14ac:dyDescent="0.2">
      <c r="A438" s="36"/>
      <c r="B438" s="36"/>
      <c r="C438" s="36"/>
      <c r="D438" s="36"/>
      <c r="E438" s="36"/>
      <c r="F438" s="36"/>
      <c r="G438" s="37"/>
      <c r="H438" s="36"/>
      <c r="I438" s="37"/>
      <c r="J438" s="37"/>
      <c r="K438" s="35"/>
    </row>
    <row r="439" spans="1:11" x14ac:dyDescent="0.2">
      <c r="A439" s="36"/>
      <c r="B439" s="36"/>
      <c r="C439" s="36"/>
      <c r="D439" s="36"/>
      <c r="E439" s="36"/>
      <c r="F439" s="36"/>
      <c r="G439" s="37"/>
      <c r="H439" s="36"/>
      <c r="I439" s="37"/>
      <c r="J439" s="37"/>
      <c r="K439" s="35"/>
    </row>
    <row r="440" spans="1:11" x14ac:dyDescent="0.2">
      <c r="A440" s="36"/>
      <c r="B440" s="36"/>
      <c r="C440" s="36"/>
      <c r="D440" s="36"/>
      <c r="E440" s="36"/>
      <c r="F440" s="36"/>
      <c r="G440" s="37"/>
      <c r="H440" s="36"/>
      <c r="I440" s="37"/>
      <c r="J440" s="37"/>
      <c r="K440" s="35"/>
    </row>
    <row r="441" spans="1:11" x14ac:dyDescent="0.2">
      <c r="A441" s="36"/>
      <c r="B441" s="36"/>
      <c r="C441" s="36"/>
      <c r="D441" s="36"/>
      <c r="E441" s="36"/>
      <c r="F441" s="36"/>
      <c r="G441" s="37"/>
      <c r="H441" s="36"/>
      <c r="I441" s="37"/>
      <c r="J441" s="37"/>
      <c r="K441" s="35"/>
    </row>
    <row r="442" spans="1:11" x14ac:dyDescent="0.2">
      <c r="A442" s="36"/>
      <c r="B442" s="36"/>
      <c r="C442" s="36"/>
      <c r="D442" s="36"/>
      <c r="E442" s="36"/>
      <c r="F442" s="36"/>
      <c r="G442" s="37"/>
      <c r="H442" s="36"/>
      <c r="I442" s="37"/>
      <c r="J442" s="37"/>
      <c r="K442" s="35"/>
    </row>
    <row r="443" spans="1:11" x14ac:dyDescent="0.2">
      <c r="A443" s="36"/>
      <c r="B443" s="36"/>
      <c r="C443" s="36"/>
      <c r="D443" s="36"/>
      <c r="E443" s="36"/>
      <c r="F443" s="36"/>
      <c r="G443" s="37"/>
      <c r="H443" s="36"/>
      <c r="I443" s="37"/>
      <c r="J443" s="37"/>
      <c r="K443" s="35"/>
    </row>
    <row r="444" spans="1:11" x14ac:dyDescent="0.2">
      <c r="A444" s="36"/>
      <c r="B444" s="36"/>
      <c r="C444" s="36"/>
      <c r="D444" s="36"/>
      <c r="E444" s="36"/>
      <c r="F444" s="36"/>
      <c r="G444" s="37"/>
      <c r="H444" s="36"/>
      <c r="I444" s="37"/>
      <c r="J444" s="37"/>
      <c r="K444" s="35"/>
    </row>
    <row r="445" spans="1:11" x14ac:dyDescent="0.2">
      <c r="A445" s="36"/>
      <c r="B445" s="36"/>
      <c r="C445" s="36"/>
      <c r="D445" s="36"/>
      <c r="E445" s="36"/>
      <c r="F445" s="36"/>
      <c r="G445" s="37"/>
      <c r="H445" s="36"/>
      <c r="I445" s="37"/>
      <c r="J445" s="37"/>
      <c r="K445" s="35"/>
    </row>
    <row r="446" spans="1:11" x14ac:dyDescent="0.2">
      <c r="A446" s="36"/>
      <c r="B446" s="36"/>
      <c r="C446" s="36"/>
      <c r="D446" s="36"/>
      <c r="E446" s="36"/>
      <c r="F446" s="36"/>
      <c r="G446" s="37"/>
      <c r="H446" s="36"/>
      <c r="I446" s="37"/>
      <c r="J446" s="37"/>
      <c r="K446" s="35"/>
    </row>
    <row r="447" spans="1:11" x14ac:dyDescent="0.2">
      <c r="A447" s="36"/>
      <c r="B447" s="36"/>
      <c r="C447" s="36"/>
      <c r="D447" s="36"/>
      <c r="E447" s="36"/>
      <c r="F447" s="36"/>
      <c r="G447" s="37"/>
      <c r="H447" s="36"/>
      <c r="I447" s="37"/>
      <c r="J447" s="37"/>
      <c r="K447" s="35"/>
    </row>
    <row r="448" spans="1:11" x14ac:dyDescent="0.2">
      <c r="A448" s="36"/>
      <c r="B448" s="36"/>
      <c r="C448" s="36"/>
      <c r="D448" s="36"/>
      <c r="E448" s="36"/>
      <c r="F448" s="36"/>
      <c r="G448" s="37"/>
      <c r="H448" s="36"/>
      <c r="I448" s="37"/>
      <c r="J448" s="37"/>
      <c r="K448" s="35"/>
    </row>
    <row r="449" spans="1:11" x14ac:dyDescent="0.2">
      <c r="A449" s="36"/>
      <c r="B449" s="36"/>
      <c r="C449" s="36"/>
      <c r="D449" s="36"/>
      <c r="E449" s="36"/>
      <c r="F449" s="36"/>
      <c r="G449" s="37"/>
      <c r="H449" s="36"/>
      <c r="I449" s="37"/>
      <c r="J449" s="37"/>
      <c r="K449" s="35"/>
    </row>
    <row r="450" spans="1:11" x14ac:dyDescent="0.2">
      <c r="A450" s="36"/>
      <c r="B450" s="36"/>
      <c r="C450" s="36"/>
      <c r="D450" s="36"/>
      <c r="E450" s="36"/>
      <c r="F450" s="36"/>
      <c r="G450" s="37"/>
      <c r="H450" s="36"/>
      <c r="I450" s="37"/>
      <c r="J450" s="37"/>
      <c r="K450" s="35"/>
    </row>
    <row r="451" spans="1:11" x14ac:dyDescent="0.2">
      <c r="A451" s="36"/>
      <c r="B451" s="36"/>
      <c r="C451" s="36"/>
      <c r="D451" s="36"/>
      <c r="E451" s="36"/>
      <c r="F451" s="36"/>
      <c r="G451" s="37"/>
      <c r="H451" s="36"/>
      <c r="I451" s="37"/>
      <c r="J451" s="37"/>
      <c r="K451" s="35"/>
    </row>
    <row r="452" spans="1:11" x14ac:dyDescent="0.2">
      <c r="A452" s="36"/>
      <c r="B452" s="36"/>
      <c r="C452" s="36"/>
      <c r="D452" s="36"/>
      <c r="E452" s="36"/>
      <c r="F452" s="36"/>
      <c r="G452" s="37"/>
      <c r="H452" s="36"/>
      <c r="I452" s="37"/>
      <c r="J452" s="37"/>
      <c r="K452" s="35"/>
    </row>
    <row r="453" spans="1:11" x14ac:dyDescent="0.2">
      <c r="A453" s="36"/>
      <c r="B453" s="36"/>
      <c r="C453" s="36"/>
      <c r="D453" s="36"/>
      <c r="E453" s="36"/>
      <c r="F453" s="36"/>
      <c r="G453" s="37"/>
      <c r="H453" s="36"/>
      <c r="I453" s="37"/>
      <c r="J453" s="37"/>
      <c r="K453" s="35"/>
    </row>
    <row r="454" spans="1:11" x14ac:dyDescent="0.2">
      <c r="A454" s="36"/>
      <c r="B454" s="36"/>
      <c r="C454" s="36"/>
      <c r="D454" s="36"/>
      <c r="E454" s="36"/>
      <c r="F454" s="36"/>
      <c r="G454" s="37"/>
      <c r="H454" s="36"/>
      <c r="I454" s="37"/>
      <c r="J454" s="37"/>
      <c r="K454" s="35"/>
    </row>
    <row r="455" spans="1:11" x14ac:dyDescent="0.2">
      <c r="A455" s="36"/>
      <c r="B455" s="36"/>
      <c r="C455" s="36"/>
      <c r="D455" s="36"/>
      <c r="E455" s="36"/>
      <c r="F455" s="36"/>
      <c r="G455" s="37"/>
      <c r="H455" s="36"/>
      <c r="I455" s="37"/>
      <c r="J455" s="37"/>
      <c r="K455" s="35"/>
    </row>
    <row r="456" spans="1:11" x14ac:dyDescent="0.2">
      <c r="A456" s="36"/>
      <c r="B456" s="36"/>
      <c r="C456" s="36"/>
      <c r="D456" s="36"/>
      <c r="E456" s="36"/>
      <c r="F456" s="36"/>
      <c r="G456" s="37"/>
      <c r="H456" s="36"/>
      <c r="I456" s="37"/>
      <c r="J456" s="37"/>
      <c r="K456" s="35"/>
    </row>
    <row r="457" spans="1:11" x14ac:dyDescent="0.2">
      <c r="A457" s="36"/>
      <c r="B457" s="36"/>
      <c r="C457" s="36"/>
      <c r="D457" s="36"/>
      <c r="E457" s="36"/>
      <c r="F457" s="36"/>
      <c r="G457" s="37"/>
      <c r="H457" s="36"/>
      <c r="I457" s="37"/>
      <c r="J457" s="37"/>
      <c r="K457" s="35"/>
    </row>
    <row r="458" spans="1:11" x14ac:dyDescent="0.2">
      <c r="A458" s="36"/>
      <c r="B458" s="36"/>
      <c r="C458" s="36"/>
      <c r="D458" s="36"/>
      <c r="E458" s="36"/>
      <c r="F458" s="36"/>
      <c r="G458" s="37"/>
      <c r="H458" s="36"/>
      <c r="I458" s="37"/>
      <c r="J458" s="37"/>
      <c r="K458" s="35"/>
    </row>
    <row r="459" spans="1:11" x14ac:dyDescent="0.2">
      <c r="A459" s="36"/>
      <c r="B459" s="36"/>
      <c r="C459" s="36"/>
      <c r="D459" s="36"/>
      <c r="E459" s="36"/>
      <c r="F459" s="36"/>
      <c r="G459" s="37"/>
      <c r="H459" s="36"/>
      <c r="I459" s="37"/>
      <c r="J459" s="37"/>
      <c r="K459" s="35"/>
    </row>
    <row r="460" spans="1:11" x14ac:dyDescent="0.2">
      <c r="A460" s="36"/>
      <c r="B460" s="36"/>
      <c r="C460" s="36"/>
      <c r="D460" s="36"/>
      <c r="E460" s="36"/>
      <c r="F460" s="36"/>
      <c r="G460" s="37"/>
      <c r="H460" s="36"/>
      <c r="I460" s="37"/>
      <c r="J460" s="37"/>
      <c r="K460" s="35"/>
    </row>
    <row r="461" spans="1:11" x14ac:dyDescent="0.2">
      <c r="A461" s="36"/>
      <c r="B461" s="36"/>
      <c r="C461" s="36"/>
      <c r="D461" s="36"/>
      <c r="E461" s="36"/>
      <c r="F461" s="36"/>
      <c r="G461" s="37"/>
      <c r="H461" s="36"/>
      <c r="I461" s="37"/>
      <c r="J461" s="37"/>
      <c r="K461" s="35"/>
    </row>
    <row r="462" spans="1:11" x14ac:dyDescent="0.2">
      <c r="A462" s="36"/>
      <c r="B462" s="36"/>
      <c r="C462" s="36"/>
      <c r="D462" s="36"/>
      <c r="E462" s="36"/>
      <c r="F462" s="36"/>
      <c r="G462" s="37"/>
      <c r="H462" s="36"/>
      <c r="I462" s="37"/>
      <c r="J462" s="37"/>
      <c r="K462" s="35"/>
    </row>
    <row r="463" spans="1:11" x14ac:dyDescent="0.2">
      <c r="A463" s="36"/>
      <c r="B463" s="36"/>
      <c r="C463" s="36"/>
      <c r="D463" s="36"/>
      <c r="E463" s="36"/>
      <c r="F463" s="36"/>
      <c r="G463" s="37"/>
      <c r="H463" s="36"/>
      <c r="I463" s="37"/>
      <c r="J463" s="37"/>
      <c r="K463" s="35"/>
    </row>
    <row r="464" spans="1:11" x14ac:dyDescent="0.2">
      <c r="A464" s="36"/>
      <c r="B464" s="36"/>
      <c r="C464" s="36"/>
      <c r="D464" s="36"/>
      <c r="E464" s="36"/>
      <c r="F464" s="36"/>
      <c r="G464" s="37"/>
      <c r="H464" s="36"/>
      <c r="I464" s="37"/>
      <c r="J464" s="37"/>
      <c r="K464" s="35"/>
    </row>
    <row r="465" spans="1:11" x14ac:dyDescent="0.2">
      <c r="A465" s="36"/>
      <c r="B465" s="36"/>
      <c r="C465" s="36"/>
      <c r="D465" s="36"/>
      <c r="E465" s="36"/>
      <c r="F465" s="36"/>
      <c r="G465" s="37"/>
      <c r="H465" s="36"/>
      <c r="I465" s="37"/>
      <c r="J465" s="37"/>
      <c r="K465" s="35"/>
    </row>
    <row r="466" spans="1:11" x14ac:dyDescent="0.2">
      <c r="A466" s="36"/>
      <c r="B466" s="36"/>
      <c r="C466" s="36"/>
      <c r="D466" s="36"/>
      <c r="E466" s="36"/>
      <c r="F466" s="36"/>
      <c r="G466" s="37"/>
      <c r="H466" s="36"/>
      <c r="I466" s="37"/>
      <c r="J466" s="37"/>
      <c r="K466" s="35"/>
    </row>
    <row r="467" spans="1:11" x14ac:dyDescent="0.2">
      <c r="A467" s="36"/>
      <c r="B467" s="36"/>
      <c r="C467" s="36"/>
      <c r="D467" s="36"/>
      <c r="E467" s="36"/>
      <c r="F467" s="36"/>
      <c r="G467" s="37"/>
      <c r="H467" s="36"/>
      <c r="I467" s="37"/>
      <c r="J467" s="37"/>
      <c r="K467" s="35"/>
    </row>
    <row r="468" spans="1:11" x14ac:dyDescent="0.2">
      <c r="A468" s="36"/>
      <c r="B468" s="36"/>
      <c r="C468" s="36"/>
      <c r="D468" s="36"/>
      <c r="E468" s="36"/>
      <c r="F468" s="36"/>
      <c r="G468" s="37"/>
      <c r="H468" s="36"/>
      <c r="I468" s="37"/>
      <c r="J468" s="37"/>
      <c r="K468" s="35"/>
    </row>
    <row r="469" spans="1:11" x14ac:dyDescent="0.2">
      <c r="A469" s="36"/>
      <c r="B469" s="36"/>
      <c r="C469" s="36"/>
      <c r="D469" s="36"/>
      <c r="E469" s="36"/>
      <c r="F469" s="36"/>
      <c r="G469" s="37"/>
      <c r="H469" s="36"/>
      <c r="I469" s="37"/>
      <c r="J469" s="37"/>
      <c r="K469" s="35"/>
    </row>
    <row r="470" spans="1:11" x14ac:dyDescent="0.2">
      <c r="A470" s="36"/>
      <c r="B470" s="36"/>
      <c r="C470" s="36"/>
      <c r="D470" s="36"/>
      <c r="E470" s="36"/>
      <c r="F470" s="36"/>
      <c r="G470" s="37"/>
      <c r="H470" s="36"/>
      <c r="I470" s="37"/>
      <c r="J470" s="37"/>
      <c r="K470" s="35"/>
    </row>
    <row r="471" spans="1:11" x14ac:dyDescent="0.2">
      <c r="A471" s="36"/>
      <c r="B471" s="36"/>
      <c r="C471" s="36"/>
      <c r="D471" s="36"/>
      <c r="E471" s="36"/>
      <c r="F471" s="36"/>
      <c r="G471" s="37"/>
      <c r="H471" s="36"/>
      <c r="I471" s="37"/>
      <c r="J471" s="37"/>
      <c r="K471" s="35"/>
    </row>
    <row r="472" spans="1:11" x14ac:dyDescent="0.2">
      <c r="A472" s="36"/>
      <c r="B472" s="36"/>
      <c r="C472" s="36"/>
      <c r="D472" s="36"/>
      <c r="E472" s="36"/>
      <c r="F472" s="36"/>
      <c r="G472" s="37"/>
      <c r="H472" s="36"/>
      <c r="I472" s="37"/>
      <c r="J472" s="37"/>
      <c r="K472" s="35"/>
    </row>
    <row r="473" spans="1:11" x14ac:dyDescent="0.2">
      <c r="A473" s="36"/>
      <c r="B473" s="36"/>
      <c r="C473" s="36"/>
      <c r="D473" s="36"/>
      <c r="E473" s="36"/>
      <c r="F473" s="36"/>
      <c r="G473" s="37"/>
      <c r="H473" s="36"/>
      <c r="I473" s="37"/>
      <c r="J473" s="37"/>
      <c r="K473" s="35"/>
    </row>
    <row r="474" spans="1:11" x14ac:dyDescent="0.2">
      <c r="A474" s="36"/>
      <c r="B474" s="36"/>
      <c r="C474" s="36"/>
      <c r="D474" s="36"/>
      <c r="E474" s="36"/>
      <c r="F474" s="36"/>
      <c r="G474" s="37"/>
      <c r="H474" s="36"/>
      <c r="I474" s="37"/>
      <c r="J474" s="37"/>
      <c r="K474" s="35"/>
    </row>
    <row r="475" spans="1:11" x14ac:dyDescent="0.2">
      <c r="A475" s="36"/>
      <c r="B475" s="36"/>
      <c r="C475" s="36"/>
      <c r="D475" s="36"/>
      <c r="E475" s="36"/>
      <c r="F475" s="36"/>
      <c r="G475" s="37"/>
      <c r="H475" s="36"/>
      <c r="I475" s="37"/>
      <c r="J475" s="37"/>
      <c r="K475" s="35"/>
    </row>
    <row r="476" spans="1:11" x14ac:dyDescent="0.2">
      <c r="A476" s="36"/>
      <c r="B476" s="36"/>
      <c r="C476" s="36"/>
      <c r="D476" s="36"/>
      <c r="E476" s="36"/>
      <c r="F476" s="36"/>
      <c r="G476" s="37"/>
      <c r="H476" s="36"/>
      <c r="I476" s="37"/>
      <c r="J476" s="37"/>
      <c r="K476" s="35"/>
    </row>
    <row r="477" spans="1:11" x14ac:dyDescent="0.2">
      <c r="A477" s="36"/>
      <c r="B477" s="36"/>
      <c r="C477" s="36"/>
      <c r="D477" s="36"/>
      <c r="E477" s="36"/>
      <c r="F477" s="36"/>
      <c r="G477" s="37"/>
      <c r="H477" s="36"/>
      <c r="I477" s="37"/>
      <c r="J477" s="37"/>
      <c r="K477" s="35"/>
    </row>
    <row r="478" spans="1:11" x14ac:dyDescent="0.2">
      <c r="A478" s="36"/>
      <c r="B478" s="36"/>
      <c r="C478" s="36"/>
      <c r="D478" s="36"/>
      <c r="E478" s="36"/>
      <c r="F478" s="36"/>
      <c r="G478" s="37"/>
      <c r="H478" s="36"/>
      <c r="I478" s="37"/>
      <c r="J478" s="37"/>
      <c r="K478" s="35"/>
    </row>
    <row r="479" spans="1:11" x14ac:dyDescent="0.2">
      <c r="A479" s="36"/>
      <c r="B479" s="36"/>
      <c r="C479" s="36"/>
      <c r="D479" s="36"/>
      <c r="E479" s="36"/>
      <c r="F479" s="36"/>
      <c r="G479" s="37"/>
      <c r="H479" s="36"/>
      <c r="I479" s="37"/>
      <c r="J479" s="37"/>
      <c r="K479" s="35"/>
    </row>
    <row r="480" spans="1:11" x14ac:dyDescent="0.2">
      <c r="A480" s="36"/>
      <c r="B480" s="36"/>
      <c r="C480" s="36"/>
      <c r="D480" s="36"/>
      <c r="E480" s="36"/>
      <c r="F480" s="36"/>
      <c r="G480" s="37"/>
      <c r="H480" s="36"/>
      <c r="I480" s="37"/>
      <c r="J480" s="37"/>
      <c r="K480" s="35"/>
    </row>
    <row r="481" spans="1:11" x14ac:dyDescent="0.2">
      <c r="A481" s="36"/>
      <c r="B481" s="36"/>
      <c r="C481" s="36"/>
      <c r="D481" s="36"/>
      <c r="E481" s="36"/>
      <c r="F481" s="36"/>
      <c r="G481" s="37"/>
      <c r="H481" s="36"/>
      <c r="I481" s="37"/>
      <c r="J481" s="37"/>
      <c r="K481" s="35"/>
    </row>
    <row r="482" spans="1:11" x14ac:dyDescent="0.2">
      <c r="A482" s="36"/>
      <c r="B482" s="36"/>
      <c r="C482" s="36"/>
      <c r="D482" s="36"/>
      <c r="E482" s="36"/>
      <c r="F482" s="36"/>
      <c r="G482" s="37"/>
      <c r="H482" s="36"/>
      <c r="I482" s="37"/>
      <c r="J482" s="37"/>
      <c r="K482" s="35"/>
    </row>
    <row r="483" spans="1:11" x14ac:dyDescent="0.2">
      <c r="A483" s="36"/>
      <c r="B483" s="36"/>
      <c r="C483" s="36"/>
      <c r="D483" s="36"/>
      <c r="E483" s="36"/>
      <c r="F483" s="36"/>
      <c r="G483" s="37"/>
      <c r="H483" s="36"/>
      <c r="I483" s="37"/>
      <c r="J483" s="37"/>
      <c r="K483" s="35"/>
    </row>
    <row r="484" spans="1:11" x14ac:dyDescent="0.2">
      <c r="A484" s="36"/>
      <c r="B484" s="36"/>
      <c r="C484" s="36"/>
      <c r="D484" s="36"/>
      <c r="E484" s="36"/>
      <c r="F484" s="36"/>
      <c r="G484" s="37"/>
      <c r="H484" s="36"/>
      <c r="I484" s="37"/>
      <c r="J484" s="37"/>
      <c r="K484" s="35"/>
    </row>
    <row r="485" spans="1:11" x14ac:dyDescent="0.2">
      <c r="A485" s="36"/>
      <c r="B485" s="36"/>
      <c r="C485" s="36"/>
      <c r="D485" s="36"/>
      <c r="E485" s="36"/>
      <c r="F485" s="36"/>
      <c r="G485" s="37"/>
      <c r="H485" s="36"/>
      <c r="I485" s="37"/>
      <c r="J485" s="37"/>
      <c r="K485" s="35"/>
    </row>
    <row r="486" spans="1:11" x14ac:dyDescent="0.2">
      <c r="A486" s="36"/>
      <c r="B486" s="36"/>
      <c r="C486" s="36"/>
      <c r="D486" s="36"/>
      <c r="E486" s="36"/>
      <c r="F486" s="36"/>
      <c r="G486" s="37"/>
      <c r="H486" s="36"/>
      <c r="I486" s="37"/>
      <c r="J486" s="37"/>
      <c r="K486" s="35"/>
    </row>
    <row r="487" spans="1:11" x14ac:dyDescent="0.2">
      <c r="A487" s="36"/>
      <c r="B487" s="36"/>
      <c r="C487" s="36"/>
      <c r="D487" s="36"/>
      <c r="E487" s="36"/>
      <c r="F487" s="36"/>
      <c r="G487" s="37"/>
      <c r="H487" s="36"/>
      <c r="I487" s="37"/>
      <c r="J487" s="37"/>
      <c r="K487" s="35"/>
    </row>
    <row r="488" spans="1:11" x14ac:dyDescent="0.2">
      <c r="A488" s="36"/>
      <c r="B488" s="36"/>
      <c r="C488" s="36"/>
      <c r="D488" s="36"/>
      <c r="E488" s="36"/>
      <c r="F488" s="36"/>
      <c r="G488" s="37"/>
      <c r="H488" s="36"/>
      <c r="I488" s="37"/>
      <c r="J488" s="37"/>
      <c r="K488" s="35"/>
    </row>
    <row r="489" spans="1:11" x14ac:dyDescent="0.2">
      <c r="A489" s="36"/>
      <c r="B489" s="36"/>
      <c r="C489" s="36"/>
      <c r="D489" s="36"/>
      <c r="E489" s="36"/>
      <c r="F489" s="36"/>
      <c r="G489" s="37"/>
      <c r="H489" s="36"/>
      <c r="I489" s="37"/>
      <c r="J489" s="37"/>
      <c r="K489" s="35"/>
    </row>
    <row r="490" spans="1:11" x14ac:dyDescent="0.2">
      <c r="A490" s="36"/>
      <c r="B490" s="36"/>
      <c r="C490" s="36"/>
      <c r="D490" s="36"/>
      <c r="E490" s="36"/>
      <c r="F490" s="36"/>
      <c r="G490" s="37"/>
      <c r="H490" s="36"/>
      <c r="I490" s="37"/>
      <c r="J490" s="37"/>
      <c r="K490" s="35"/>
    </row>
    <row r="491" spans="1:11" x14ac:dyDescent="0.2">
      <c r="A491" s="36"/>
      <c r="B491" s="36"/>
      <c r="C491" s="36"/>
      <c r="D491" s="36"/>
      <c r="E491" s="36"/>
      <c r="F491" s="36"/>
      <c r="G491" s="37"/>
      <c r="H491" s="36"/>
      <c r="I491" s="37"/>
      <c r="J491" s="37"/>
      <c r="K491" s="35"/>
    </row>
    <row r="492" spans="1:11" x14ac:dyDescent="0.2">
      <c r="A492" s="36"/>
      <c r="B492" s="36"/>
      <c r="C492" s="36"/>
      <c r="D492" s="36"/>
      <c r="E492" s="36"/>
      <c r="F492" s="36"/>
      <c r="G492" s="37"/>
      <c r="H492" s="36"/>
      <c r="I492" s="37"/>
      <c r="J492" s="37"/>
      <c r="K492" s="35"/>
    </row>
    <row r="493" spans="1:11" x14ac:dyDescent="0.2">
      <c r="A493" s="36"/>
      <c r="B493" s="36"/>
      <c r="C493" s="36"/>
      <c r="D493" s="36"/>
      <c r="E493" s="36"/>
      <c r="F493" s="36"/>
      <c r="G493" s="37"/>
      <c r="H493" s="36"/>
      <c r="I493" s="37"/>
      <c r="J493" s="37"/>
      <c r="K493" s="35"/>
    </row>
    <row r="494" spans="1:11" x14ac:dyDescent="0.2">
      <c r="A494" s="36"/>
      <c r="B494" s="36"/>
      <c r="C494" s="36"/>
      <c r="D494" s="36"/>
      <c r="E494" s="36"/>
      <c r="F494" s="36"/>
      <c r="G494" s="37"/>
      <c r="H494" s="36"/>
      <c r="I494" s="37"/>
      <c r="J494" s="37"/>
      <c r="K494" s="35"/>
    </row>
    <row r="495" spans="1:11" x14ac:dyDescent="0.2">
      <c r="A495" s="36"/>
      <c r="B495" s="36"/>
      <c r="C495" s="36"/>
      <c r="D495" s="36"/>
      <c r="E495" s="36"/>
      <c r="F495" s="36"/>
      <c r="G495" s="37"/>
      <c r="H495" s="36"/>
      <c r="I495" s="37"/>
      <c r="J495" s="37"/>
      <c r="K495" s="35"/>
    </row>
    <row r="496" spans="1:11" x14ac:dyDescent="0.2">
      <c r="A496" s="36"/>
      <c r="B496" s="36"/>
      <c r="C496" s="36"/>
      <c r="D496" s="36"/>
      <c r="E496" s="36"/>
      <c r="F496" s="36"/>
      <c r="G496" s="37"/>
      <c r="H496" s="36"/>
      <c r="I496" s="37"/>
      <c r="J496" s="37"/>
      <c r="K496" s="35"/>
    </row>
    <row r="497" spans="1:11" x14ac:dyDescent="0.2">
      <c r="A497" s="36"/>
      <c r="B497" s="36"/>
      <c r="C497" s="36"/>
      <c r="D497" s="36"/>
      <c r="E497" s="36"/>
      <c r="F497" s="36"/>
      <c r="G497" s="37"/>
      <c r="H497" s="36"/>
      <c r="I497" s="37"/>
      <c r="J497" s="37"/>
      <c r="K497" s="35"/>
    </row>
    <row r="498" spans="1:11" x14ac:dyDescent="0.2">
      <c r="A498" s="36"/>
      <c r="B498" s="36"/>
      <c r="C498" s="36"/>
      <c r="D498" s="36"/>
      <c r="E498" s="36"/>
      <c r="F498" s="36"/>
      <c r="G498" s="37"/>
      <c r="H498" s="36"/>
      <c r="I498" s="37"/>
      <c r="J498" s="37"/>
      <c r="K498" s="35"/>
    </row>
    <row r="499" spans="1:11" x14ac:dyDescent="0.2">
      <c r="A499" s="36"/>
      <c r="B499" s="36"/>
      <c r="C499" s="36"/>
      <c r="D499" s="36"/>
      <c r="E499" s="36"/>
      <c r="F499" s="36"/>
      <c r="G499" s="37"/>
      <c r="H499" s="36"/>
      <c r="I499" s="37"/>
      <c r="J499" s="37"/>
      <c r="K499" s="35"/>
    </row>
    <row r="500" spans="1:11" x14ac:dyDescent="0.2">
      <c r="A500" s="36"/>
      <c r="B500" s="36"/>
      <c r="C500" s="36"/>
      <c r="D500" s="36"/>
      <c r="E500" s="36"/>
      <c r="F500" s="36"/>
      <c r="G500" s="37"/>
      <c r="H500" s="36"/>
      <c r="I500" s="37"/>
      <c r="J500" s="37"/>
      <c r="K500" s="35"/>
    </row>
    <row r="501" spans="1:11" x14ac:dyDescent="0.2">
      <c r="A501" s="36"/>
      <c r="B501" s="36"/>
      <c r="C501" s="36"/>
      <c r="D501" s="36"/>
      <c r="E501" s="36"/>
      <c r="F501" s="36"/>
      <c r="G501" s="37"/>
      <c r="H501" s="36"/>
      <c r="I501" s="37"/>
      <c r="J501" s="37"/>
      <c r="K501" s="35"/>
    </row>
    <row r="502" spans="1:11" x14ac:dyDescent="0.2">
      <c r="A502" s="36"/>
      <c r="B502" s="36"/>
      <c r="C502" s="36"/>
      <c r="D502" s="36"/>
      <c r="E502" s="36"/>
      <c r="F502" s="36"/>
      <c r="G502" s="37"/>
      <c r="H502" s="36"/>
      <c r="I502" s="37"/>
      <c r="J502" s="37"/>
      <c r="K502" s="35"/>
    </row>
    <row r="503" spans="1:11" x14ac:dyDescent="0.2">
      <c r="A503" s="36"/>
      <c r="B503" s="36"/>
      <c r="C503" s="36"/>
      <c r="D503" s="36"/>
      <c r="E503" s="36"/>
      <c r="F503" s="36"/>
      <c r="G503" s="37"/>
      <c r="H503" s="36"/>
      <c r="I503" s="37"/>
      <c r="J503" s="37"/>
      <c r="K503" s="35"/>
    </row>
    <row r="504" spans="1:11" x14ac:dyDescent="0.2">
      <c r="A504" s="36"/>
      <c r="B504" s="36"/>
      <c r="C504" s="36"/>
      <c r="D504" s="36"/>
      <c r="E504" s="36"/>
      <c r="F504" s="36"/>
      <c r="G504" s="37"/>
      <c r="H504" s="36"/>
      <c r="I504" s="37"/>
      <c r="J504" s="37"/>
      <c r="K504" s="35"/>
    </row>
    <row r="505" spans="1:11" x14ac:dyDescent="0.2">
      <c r="A505" s="36"/>
      <c r="B505" s="36"/>
      <c r="C505" s="36"/>
      <c r="D505" s="36"/>
      <c r="E505" s="36"/>
      <c r="F505" s="36"/>
      <c r="G505" s="37"/>
      <c r="H505" s="36"/>
      <c r="I505" s="37"/>
      <c r="J505" s="37"/>
      <c r="K505" s="35"/>
    </row>
    <row r="506" spans="1:11" x14ac:dyDescent="0.2">
      <c r="A506" s="36"/>
      <c r="B506" s="36"/>
      <c r="C506" s="36"/>
      <c r="D506" s="36"/>
      <c r="E506" s="36"/>
      <c r="F506" s="36"/>
      <c r="G506" s="37"/>
      <c r="H506" s="36"/>
      <c r="I506" s="37"/>
      <c r="J506" s="37"/>
      <c r="K506" s="35"/>
    </row>
    <row r="507" spans="1:11" x14ac:dyDescent="0.2">
      <c r="A507" s="36"/>
      <c r="B507" s="36"/>
      <c r="C507" s="36"/>
      <c r="D507" s="36"/>
      <c r="E507" s="36"/>
      <c r="F507" s="36"/>
      <c r="G507" s="37"/>
      <c r="H507" s="36"/>
      <c r="I507" s="37"/>
      <c r="J507" s="37"/>
      <c r="K507" s="35"/>
    </row>
    <row r="508" spans="1:11" x14ac:dyDescent="0.2">
      <c r="A508" s="36"/>
      <c r="B508" s="36"/>
      <c r="C508" s="36"/>
      <c r="D508" s="36"/>
      <c r="E508" s="36"/>
      <c r="F508" s="36"/>
      <c r="G508" s="37"/>
      <c r="H508" s="36"/>
      <c r="I508" s="37"/>
      <c r="J508" s="37"/>
      <c r="K508" s="35"/>
    </row>
    <row r="509" spans="1:11" x14ac:dyDescent="0.2">
      <c r="A509" s="36"/>
      <c r="B509" s="36"/>
      <c r="C509" s="36"/>
      <c r="D509" s="36"/>
      <c r="E509" s="36"/>
      <c r="F509" s="36"/>
      <c r="G509" s="37"/>
      <c r="H509" s="36"/>
      <c r="I509" s="37"/>
      <c r="J509" s="37"/>
      <c r="K509" s="35"/>
    </row>
    <row r="510" spans="1:11" x14ac:dyDescent="0.2">
      <c r="A510" s="36"/>
      <c r="B510" s="36"/>
      <c r="C510" s="36"/>
      <c r="D510" s="36"/>
      <c r="E510" s="36"/>
      <c r="F510" s="36"/>
      <c r="G510" s="37"/>
      <c r="H510" s="36"/>
      <c r="I510" s="37"/>
      <c r="J510" s="37"/>
      <c r="K510" s="35"/>
    </row>
    <row r="511" spans="1:11" x14ac:dyDescent="0.2">
      <c r="A511" s="36"/>
      <c r="B511" s="36"/>
      <c r="C511" s="36"/>
      <c r="D511" s="36"/>
      <c r="E511" s="36"/>
      <c r="F511" s="36"/>
      <c r="G511" s="37"/>
      <c r="H511" s="36"/>
      <c r="I511" s="37"/>
      <c r="J511" s="37"/>
      <c r="K511" s="35"/>
    </row>
    <row r="512" spans="1:11" x14ac:dyDescent="0.2">
      <c r="A512" s="36"/>
      <c r="B512" s="36"/>
      <c r="C512" s="36"/>
      <c r="D512" s="36"/>
      <c r="E512" s="36"/>
      <c r="F512" s="36"/>
      <c r="G512" s="37"/>
      <c r="H512" s="36"/>
      <c r="I512" s="37"/>
      <c r="J512" s="37"/>
      <c r="K512" s="35"/>
    </row>
    <row r="513" spans="1:11" x14ac:dyDescent="0.2">
      <c r="A513" s="36"/>
      <c r="B513" s="36"/>
      <c r="C513" s="36"/>
      <c r="D513" s="36"/>
      <c r="E513" s="36"/>
      <c r="F513" s="36"/>
      <c r="G513" s="37"/>
      <c r="H513" s="36"/>
      <c r="I513" s="37"/>
      <c r="J513" s="37"/>
      <c r="K513" s="35"/>
    </row>
    <row r="514" spans="1:11" x14ac:dyDescent="0.2">
      <c r="A514" s="36"/>
      <c r="B514" s="36"/>
      <c r="C514" s="36"/>
      <c r="D514" s="36"/>
      <c r="E514" s="36"/>
      <c r="F514" s="36"/>
      <c r="G514" s="37"/>
      <c r="H514" s="36"/>
      <c r="I514" s="37"/>
      <c r="J514" s="37"/>
      <c r="K514" s="35"/>
    </row>
    <row r="515" spans="1:11" x14ac:dyDescent="0.2">
      <c r="A515" s="36"/>
      <c r="B515" s="36"/>
      <c r="C515" s="36"/>
      <c r="D515" s="36"/>
      <c r="E515" s="36"/>
      <c r="F515" s="36"/>
      <c r="G515" s="37"/>
      <c r="H515" s="36"/>
      <c r="I515" s="37"/>
      <c r="J515" s="37"/>
      <c r="K515" s="35"/>
    </row>
    <row r="516" spans="1:11" x14ac:dyDescent="0.2">
      <c r="A516" s="36"/>
      <c r="B516" s="36"/>
      <c r="C516" s="36"/>
      <c r="D516" s="36"/>
      <c r="E516" s="36"/>
      <c r="F516" s="36"/>
      <c r="G516" s="37"/>
      <c r="H516" s="36"/>
      <c r="I516" s="37"/>
      <c r="J516" s="37"/>
      <c r="K516" s="35"/>
    </row>
    <row r="517" spans="1:11" x14ac:dyDescent="0.2">
      <c r="A517" s="36"/>
      <c r="B517" s="36"/>
      <c r="C517" s="36"/>
      <c r="D517" s="36"/>
      <c r="E517" s="36"/>
      <c r="F517" s="36"/>
      <c r="G517" s="37"/>
      <c r="H517" s="36"/>
      <c r="I517" s="37"/>
      <c r="J517" s="37"/>
      <c r="K517" s="35"/>
    </row>
    <row r="518" spans="1:11" x14ac:dyDescent="0.2">
      <c r="A518" s="36"/>
      <c r="B518" s="36"/>
      <c r="C518" s="36"/>
      <c r="D518" s="36"/>
      <c r="E518" s="36"/>
      <c r="F518" s="36"/>
      <c r="G518" s="37"/>
      <c r="H518" s="36"/>
      <c r="I518" s="37"/>
      <c r="J518" s="37"/>
      <c r="K518" s="35"/>
    </row>
    <row r="519" spans="1:11" x14ac:dyDescent="0.2">
      <c r="A519" s="36"/>
      <c r="B519" s="36"/>
      <c r="C519" s="36"/>
      <c r="D519" s="36"/>
      <c r="E519" s="36"/>
      <c r="F519" s="36"/>
      <c r="G519" s="37"/>
      <c r="H519" s="36"/>
      <c r="I519" s="37"/>
      <c r="J519" s="37"/>
      <c r="K519" s="35"/>
    </row>
    <row r="520" spans="1:11" x14ac:dyDescent="0.2">
      <c r="A520" s="36"/>
      <c r="B520" s="36"/>
      <c r="C520" s="36"/>
      <c r="D520" s="36"/>
      <c r="E520" s="36"/>
      <c r="F520" s="36"/>
      <c r="G520" s="37"/>
      <c r="H520" s="36"/>
      <c r="I520" s="37"/>
      <c r="J520" s="37"/>
      <c r="K520" s="35"/>
    </row>
    <row r="521" spans="1:11" x14ac:dyDescent="0.2">
      <c r="A521" s="36"/>
      <c r="B521" s="36"/>
      <c r="C521" s="36"/>
      <c r="D521" s="36"/>
      <c r="E521" s="36"/>
      <c r="F521" s="36"/>
      <c r="G521" s="37"/>
      <c r="H521" s="36"/>
      <c r="I521" s="37"/>
      <c r="J521" s="37"/>
      <c r="K521" s="35"/>
    </row>
    <row r="522" spans="1:11" x14ac:dyDescent="0.2">
      <c r="A522" s="36"/>
      <c r="B522" s="36"/>
      <c r="C522" s="36"/>
      <c r="D522" s="36"/>
      <c r="E522" s="36"/>
      <c r="F522" s="36"/>
      <c r="G522" s="37"/>
      <c r="H522" s="36"/>
      <c r="I522" s="37"/>
      <c r="J522" s="37"/>
      <c r="K522" s="35"/>
    </row>
    <row r="523" spans="1:11" x14ac:dyDescent="0.2">
      <c r="A523" s="36"/>
      <c r="B523" s="36"/>
      <c r="C523" s="36"/>
      <c r="D523" s="36"/>
      <c r="E523" s="36"/>
      <c r="F523" s="36"/>
      <c r="G523" s="37"/>
      <c r="H523" s="36"/>
      <c r="I523" s="37"/>
      <c r="J523" s="37"/>
      <c r="K523" s="35"/>
    </row>
    <row r="524" spans="1:11" x14ac:dyDescent="0.2">
      <c r="A524" s="36"/>
      <c r="B524" s="36"/>
      <c r="C524" s="36"/>
      <c r="D524" s="36"/>
      <c r="E524" s="36"/>
      <c r="F524" s="36"/>
      <c r="G524" s="37"/>
      <c r="H524" s="36"/>
      <c r="I524" s="37"/>
      <c r="J524" s="37"/>
      <c r="K524" s="35"/>
    </row>
    <row r="525" spans="1:11" x14ac:dyDescent="0.2">
      <c r="A525" s="36"/>
      <c r="B525" s="36"/>
      <c r="C525" s="36"/>
      <c r="D525" s="36"/>
      <c r="E525" s="36"/>
      <c r="F525" s="36"/>
      <c r="G525" s="37"/>
      <c r="H525" s="36"/>
      <c r="I525" s="37"/>
      <c r="J525" s="37"/>
      <c r="K525" s="35"/>
    </row>
    <row r="526" spans="1:11" x14ac:dyDescent="0.2">
      <c r="A526" s="36"/>
      <c r="B526" s="36"/>
      <c r="C526" s="36"/>
      <c r="D526" s="36"/>
      <c r="E526" s="36"/>
      <c r="F526" s="36"/>
      <c r="G526" s="37"/>
      <c r="H526" s="36"/>
      <c r="I526" s="37"/>
      <c r="J526" s="37"/>
      <c r="K526" s="35"/>
    </row>
    <row r="527" spans="1:11" x14ac:dyDescent="0.2">
      <c r="A527" s="36"/>
      <c r="B527" s="36"/>
      <c r="C527" s="36"/>
      <c r="D527" s="36"/>
      <c r="E527" s="36"/>
      <c r="F527" s="36"/>
      <c r="G527" s="37"/>
      <c r="H527" s="36"/>
      <c r="I527" s="37"/>
      <c r="J527" s="37"/>
      <c r="K527" s="35"/>
    </row>
    <row r="528" spans="1:11" x14ac:dyDescent="0.2">
      <c r="A528" s="36"/>
      <c r="B528" s="36"/>
      <c r="C528" s="36"/>
      <c r="D528" s="36"/>
      <c r="E528" s="36"/>
      <c r="F528" s="36"/>
      <c r="G528" s="37"/>
      <c r="H528" s="36"/>
      <c r="I528" s="37"/>
      <c r="J528" s="37"/>
      <c r="K528" s="35"/>
    </row>
    <row r="529" spans="1:11" x14ac:dyDescent="0.2">
      <c r="A529" s="36"/>
      <c r="B529" s="36"/>
      <c r="C529" s="36"/>
      <c r="D529" s="36"/>
      <c r="E529" s="36"/>
      <c r="F529" s="36"/>
      <c r="G529" s="37"/>
      <c r="H529" s="36"/>
      <c r="I529" s="37"/>
      <c r="J529" s="37"/>
      <c r="K529" s="35"/>
    </row>
    <row r="530" spans="1:11" x14ac:dyDescent="0.2">
      <c r="A530" s="36"/>
      <c r="B530" s="36"/>
      <c r="C530" s="36"/>
      <c r="D530" s="36"/>
      <c r="E530" s="36"/>
      <c r="F530" s="36"/>
      <c r="G530" s="37"/>
      <c r="H530" s="36"/>
      <c r="I530" s="37"/>
      <c r="J530" s="37"/>
      <c r="K530" s="35"/>
    </row>
    <row r="531" spans="1:11" x14ac:dyDescent="0.2">
      <c r="A531" s="36"/>
      <c r="B531" s="36"/>
      <c r="C531" s="36"/>
      <c r="D531" s="36"/>
      <c r="E531" s="36"/>
      <c r="F531" s="36"/>
      <c r="G531" s="37"/>
      <c r="H531" s="36"/>
      <c r="I531" s="37"/>
      <c r="J531" s="37"/>
      <c r="K531" s="35"/>
    </row>
    <row r="532" spans="1:11" x14ac:dyDescent="0.2">
      <c r="A532" s="36"/>
      <c r="B532" s="36"/>
      <c r="C532" s="36"/>
      <c r="D532" s="36"/>
      <c r="E532" s="36"/>
      <c r="F532" s="36"/>
      <c r="G532" s="37"/>
      <c r="H532" s="36"/>
      <c r="I532" s="37"/>
      <c r="J532" s="37"/>
      <c r="K532" s="35"/>
    </row>
    <row r="533" spans="1:11" x14ac:dyDescent="0.2">
      <c r="A533" s="36"/>
      <c r="B533" s="36"/>
      <c r="C533" s="36"/>
      <c r="D533" s="36"/>
      <c r="E533" s="36"/>
      <c r="F533" s="36"/>
      <c r="G533" s="37"/>
      <c r="H533" s="36"/>
      <c r="I533" s="37"/>
      <c r="J533" s="37"/>
      <c r="K533" s="35"/>
    </row>
    <row r="534" spans="1:11" x14ac:dyDescent="0.2">
      <c r="A534" s="36"/>
      <c r="B534" s="36"/>
      <c r="C534" s="36"/>
      <c r="D534" s="36"/>
      <c r="E534" s="36"/>
      <c r="F534" s="36"/>
      <c r="G534" s="37"/>
      <c r="H534" s="36"/>
      <c r="I534" s="37"/>
      <c r="J534" s="37"/>
      <c r="K534" s="35"/>
    </row>
    <row r="535" spans="1:11" x14ac:dyDescent="0.2">
      <c r="A535" s="36"/>
      <c r="B535" s="36"/>
      <c r="C535" s="36"/>
      <c r="D535" s="36"/>
      <c r="E535" s="36"/>
      <c r="F535" s="36"/>
      <c r="G535" s="37"/>
      <c r="H535" s="36"/>
      <c r="I535" s="37"/>
      <c r="J535" s="37"/>
      <c r="K535" s="35"/>
    </row>
    <row r="536" spans="1:11" x14ac:dyDescent="0.2">
      <c r="A536" s="36"/>
      <c r="B536" s="36"/>
      <c r="C536" s="36"/>
      <c r="D536" s="36"/>
      <c r="E536" s="36"/>
      <c r="F536" s="36"/>
      <c r="G536" s="37"/>
      <c r="H536" s="36"/>
      <c r="I536" s="37"/>
      <c r="J536" s="37"/>
      <c r="K536" s="35"/>
    </row>
    <row r="537" spans="1:11" x14ac:dyDescent="0.2">
      <c r="A537" s="36"/>
      <c r="B537" s="36"/>
      <c r="C537" s="36"/>
      <c r="D537" s="36"/>
      <c r="E537" s="36"/>
      <c r="F537" s="36"/>
      <c r="G537" s="37"/>
      <c r="H537" s="36"/>
      <c r="I537" s="37"/>
      <c r="J537" s="37"/>
      <c r="K537" s="35"/>
    </row>
    <row r="538" spans="1:11" x14ac:dyDescent="0.2">
      <c r="A538" s="36"/>
      <c r="B538" s="36"/>
      <c r="C538" s="36"/>
      <c r="D538" s="36"/>
      <c r="E538" s="36"/>
      <c r="F538" s="36"/>
      <c r="G538" s="37"/>
      <c r="H538" s="36"/>
      <c r="I538" s="37"/>
      <c r="J538" s="37"/>
      <c r="K538" s="35"/>
    </row>
    <row r="539" spans="1:11" x14ac:dyDescent="0.2">
      <c r="A539" s="36"/>
      <c r="B539" s="36"/>
      <c r="C539" s="36"/>
      <c r="D539" s="36"/>
      <c r="E539" s="36"/>
      <c r="F539" s="36"/>
      <c r="G539" s="37"/>
      <c r="H539" s="36"/>
      <c r="I539" s="37"/>
      <c r="J539" s="37"/>
      <c r="K539" s="35"/>
    </row>
    <row r="540" spans="1:11" x14ac:dyDescent="0.2">
      <c r="A540" s="36"/>
      <c r="B540" s="36"/>
      <c r="C540" s="36"/>
      <c r="D540" s="36"/>
      <c r="E540" s="36"/>
      <c r="F540" s="36"/>
      <c r="G540" s="37"/>
      <c r="H540" s="36"/>
      <c r="I540" s="37"/>
      <c r="J540" s="37"/>
      <c r="K540" s="35"/>
    </row>
    <row r="541" spans="1:11" x14ac:dyDescent="0.2">
      <c r="A541" s="36"/>
      <c r="B541" s="36"/>
      <c r="C541" s="36"/>
      <c r="D541" s="36"/>
      <c r="E541" s="36"/>
      <c r="F541" s="36"/>
      <c r="G541" s="37"/>
      <c r="H541" s="36"/>
      <c r="I541" s="37"/>
      <c r="J541" s="37"/>
      <c r="K541" s="35"/>
    </row>
    <row r="542" spans="1:11" x14ac:dyDescent="0.2">
      <c r="A542" s="36"/>
      <c r="B542" s="36"/>
      <c r="C542" s="36"/>
      <c r="D542" s="36"/>
      <c r="E542" s="36"/>
      <c r="F542" s="36"/>
      <c r="G542" s="37"/>
      <c r="H542" s="36"/>
      <c r="I542" s="37"/>
      <c r="J542" s="37"/>
      <c r="K542" s="35"/>
    </row>
    <row r="543" spans="1:11" x14ac:dyDescent="0.2">
      <c r="A543" s="36"/>
      <c r="B543" s="36"/>
      <c r="C543" s="36"/>
      <c r="D543" s="36"/>
      <c r="E543" s="36"/>
      <c r="F543" s="36"/>
      <c r="G543" s="37"/>
      <c r="H543" s="36"/>
      <c r="I543" s="37"/>
      <c r="J543" s="37"/>
      <c r="K543" s="35"/>
    </row>
    <row r="544" spans="1:11" x14ac:dyDescent="0.2">
      <c r="A544" s="36"/>
      <c r="B544" s="36"/>
      <c r="C544" s="36"/>
      <c r="D544" s="36"/>
      <c r="E544" s="36"/>
      <c r="F544" s="36"/>
      <c r="G544" s="37"/>
      <c r="H544" s="36"/>
      <c r="I544" s="37"/>
      <c r="J544" s="37"/>
      <c r="K544" s="35"/>
    </row>
    <row r="545" spans="1:11" x14ac:dyDescent="0.2">
      <c r="A545" s="36"/>
      <c r="B545" s="36"/>
      <c r="C545" s="36"/>
      <c r="D545" s="36"/>
      <c r="E545" s="36"/>
      <c r="F545" s="36"/>
      <c r="G545" s="37"/>
      <c r="H545" s="36"/>
      <c r="I545" s="37"/>
      <c r="J545" s="37"/>
      <c r="K545" s="35"/>
    </row>
    <row r="546" spans="1:11" x14ac:dyDescent="0.2">
      <c r="A546" s="36"/>
      <c r="B546" s="36"/>
      <c r="C546" s="36"/>
      <c r="D546" s="36"/>
      <c r="E546" s="36"/>
      <c r="F546" s="36"/>
      <c r="G546" s="37"/>
      <c r="H546" s="36"/>
      <c r="I546" s="37"/>
      <c r="J546" s="37"/>
      <c r="K546" s="35"/>
    </row>
    <row r="547" spans="1:11" x14ac:dyDescent="0.2">
      <c r="A547" s="36"/>
      <c r="B547" s="36"/>
      <c r="C547" s="36"/>
      <c r="D547" s="36"/>
      <c r="E547" s="36"/>
      <c r="F547" s="36"/>
      <c r="G547" s="37"/>
      <c r="H547" s="36"/>
      <c r="I547" s="37"/>
      <c r="J547" s="37"/>
      <c r="K547" s="35"/>
    </row>
    <row r="548" spans="1:11" x14ac:dyDescent="0.2">
      <c r="A548" s="36"/>
      <c r="B548" s="36"/>
      <c r="C548" s="36"/>
      <c r="D548" s="36"/>
      <c r="E548" s="36"/>
      <c r="F548" s="36"/>
      <c r="G548" s="37"/>
      <c r="H548" s="36"/>
      <c r="I548" s="37"/>
      <c r="J548" s="37"/>
      <c r="K548" s="35"/>
    </row>
    <row r="549" spans="1:11" x14ac:dyDescent="0.2">
      <c r="A549" s="36"/>
      <c r="B549" s="36"/>
      <c r="C549" s="36"/>
      <c r="D549" s="36"/>
      <c r="E549" s="36"/>
      <c r="F549" s="36"/>
      <c r="G549" s="37"/>
      <c r="H549" s="36"/>
      <c r="I549" s="37"/>
      <c r="J549" s="37"/>
      <c r="K549" s="35"/>
    </row>
    <row r="550" spans="1:11" x14ac:dyDescent="0.2">
      <c r="A550" s="36"/>
      <c r="B550" s="36"/>
      <c r="C550" s="36"/>
      <c r="D550" s="36"/>
      <c r="E550" s="36"/>
      <c r="F550" s="36"/>
      <c r="G550" s="37"/>
      <c r="H550" s="36"/>
      <c r="I550" s="37"/>
      <c r="J550" s="37"/>
      <c r="K550" s="35"/>
    </row>
    <row r="551" spans="1:11" x14ac:dyDescent="0.2">
      <c r="A551" s="36"/>
      <c r="B551" s="36"/>
      <c r="C551" s="36"/>
      <c r="D551" s="36"/>
      <c r="E551" s="36"/>
      <c r="F551" s="36"/>
      <c r="G551" s="37"/>
      <c r="H551" s="36"/>
      <c r="I551" s="37"/>
      <c r="J551" s="37"/>
      <c r="K551" s="35"/>
    </row>
    <row r="552" spans="1:11" x14ac:dyDescent="0.2">
      <c r="A552" s="36"/>
      <c r="B552" s="36"/>
      <c r="C552" s="36"/>
      <c r="D552" s="36"/>
      <c r="E552" s="36"/>
      <c r="F552" s="36"/>
      <c r="G552" s="37"/>
      <c r="H552" s="36"/>
      <c r="I552" s="37"/>
      <c r="J552" s="37"/>
      <c r="K552" s="35"/>
    </row>
    <row r="553" spans="1:11" x14ac:dyDescent="0.2">
      <c r="A553" s="36"/>
      <c r="B553" s="36"/>
      <c r="C553" s="36"/>
      <c r="D553" s="36"/>
      <c r="E553" s="36"/>
      <c r="F553" s="36"/>
      <c r="G553" s="37"/>
      <c r="H553" s="36"/>
      <c r="I553" s="37"/>
      <c r="J553" s="37"/>
      <c r="K553" s="35"/>
    </row>
    <row r="554" spans="1:11" x14ac:dyDescent="0.2">
      <c r="A554" s="36"/>
      <c r="B554" s="36"/>
      <c r="C554" s="36"/>
      <c r="D554" s="36"/>
      <c r="E554" s="36"/>
      <c r="F554" s="36"/>
      <c r="G554" s="37"/>
      <c r="H554" s="36"/>
      <c r="I554" s="37"/>
      <c r="J554" s="37"/>
      <c r="K554" s="35"/>
    </row>
    <row r="555" spans="1:11" x14ac:dyDescent="0.2">
      <c r="A555" s="36"/>
      <c r="B555" s="36"/>
      <c r="C555" s="36"/>
      <c r="D555" s="36"/>
      <c r="E555" s="36"/>
      <c r="F555" s="36"/>
      <c r="G555" s="37"/>
      <c r="H555" s="36"/>
      <c r="I555" s="37"/>
      <c r="J555" s="37"/>
      <c r="K555" s="35"/>
    </row>
    <row r="556" spans="1:11" x14ac:dyDescent="0.2">
      <c r="A556" s="36"/>
      <c r="B556" s="36"/>
      <c r="C556" s="36"/>
      <c r="D556" s="36"/>
      <c r="E556" s="36"/>
      <c r="F556" s="36"/>
      <c r="G556" s="37"/>
      <c r="H556" s="36"/>
      <c r="I556" s="37"/>
      <c r="J556" s="37"/>
      <c r="K556" s="35"/>
    </row>
    <row r="557" spans="1:11" x14ac:dyDescent="0.2">
      <c r="A557" s="36"/>
      <c r="B557" s="36"/>
      <c r="C557" s="36"/>
      <c r="D557" s="36"/>
      <c r="E557" s="36"/>
      <c r="F557" s="36"/>
      <c r="G557" s="37"/>
      <c r="H557" s="36"/>
      <c r="I557" s="37"/>
      <c r="J557" s="37"/>
      <c r="K557" s="35"/>
    </row>
    <row r="558" spans="1:11" x14ac:dyDescent="0.2">
      <c r="A558" s="36"/>
      <c r="B558" s="36"/>
      <c r="C558" s="36"/>
      <c r="D558" s="36"/>
      <c r="E558" s="36"/>
      <c r="F558" s="36"/>
      <c r="G558" s="37"/>
      <c r="H558" s="36"/>
      <c r="I558" s="37"/>
      <c r="J558" s="37"/>
      <c r="K558" s="35"/>
    </row>
    <row r="559" spans="1:11" x14ac:dyDescent="0.2">
      <c r="A559" s="36"/>
      <c r="B559" s="36"/>
      <c r="C559" s="36"/>
      <c r="D559" s="36"/>
      <c r="E559" s="36"/>
      <c r="F559" s="36"/>
      <c r="G559" s="37"/>
      <c r="H559" s="36"/>
      <c r="I559" s="37"/>
      <c r="J559" s="37"/>
      <c r="K559" s="35"/>
    </row>
    <row r="560" spans="1:11" x14ac:dyDescent="0.2">
      <c r="A560" s="36"/>
      <c r="B560" s="36"/>
      <c r="C560" s="36"/>
      <c r="D560" s="36"/>
      <c r="E560" s="36"/>
      <c r="F560" s="36"/>
      <c r="G560" s="37"/>
      <c r="H560" s="36"/>
      <c r="I560" s="37"/>
      <c r="J560" s="37"/>
      <c r="K560" s="35"/>
    </row>
    <row r="561" spans="1:11" x14ac:dyDescent="0.2">
      <c r="A561" s="36"/>
      <c r="B561" s="36"/>
      <c r="C561" s="36"/>
      <c r="D561" s="36"/>
      <c r="E561" s="36"/>
      <c r="F561" s="36"/>
      <c r="G561" s="37"/>
      <c r="H561" s="36"/>
      <c r="I561" s="37"/>
      <c r="J561" s="37"/>
      <c r="K561" s="35"/>
    </row>
    <row r="562" spans="1:11" x14ac:dyDescent="0.2">
      <c r="A562" s="36"/>
      <c r="B562" s="36"/>
      <c r="C562" s="36"/>
      <c r="D562" s="36"/>
      <c r="E562" s="36"/>
      <c r="F562" s="36"/>
      <c r="G562" s="37"/>
      <c r="H562" s="36"/>
      <c r="I562" s="37"/>
      <c r="J562" s="37"/>
      <c r="K562" s="35"/>
    </row>
    <row r="563" spans="1:11" x14ac:dyDescent="0.2">
      <c r="A563" s="36"/>
      <c r="B563" s="36"/>
      <c r="C563" s="36"/>
      <c r="D563" s="36"/>
      <c r="E563" s="36"/>
      <c r="F563" s="36"/>
      <c r="G563" s="37"/>
      <c r="H563" s="36"/>
      <c r="I563" s="37"/>
      <c r="J563" s="37"/>
      <c r="K563" s="35"/>
    </row>
    <row r="564" spans="1:11" x14ac:dyDescent="0.2">
      <c r="A564" s="36"/>
      <c r="B564" s="36"/>
      <c r="C564" s="36"/>
      <c r="D564" s="36"/>
      <c r="E564" s="36"/>
      <c r="F564" s="36"/>
      <c r="G564" s="37"/>
      <c r="H564" s="36"/>
      <c r="I564" s="37"/>
      <c r="J564" s="37"/>
      <c r="K564" s="35"/>
    </row>
    <row r="565" spans="1:11" x14ac:dyDescent="0.2">
      <c r="A565" s="36"/>
      <c r="B565" s="36"/>
      <c r="C565" s="36"/>
      <c r="D565" s="36"/>
      <c r="E565" s="36"/>
      <c r="F565" s="36"/>
      <c r="G565" s="37"/>
      <c r="H565" s="36"/>
      <c r="I565" s="37"/>
      <c r="J565" s="37"/>
      <c r="K565" s="35"/>
    </row>
    <row r="566" spans="1:11" x14ac:dyDescent="0.2">
      <c r="A566" s="36"/>
      <c r="B566" s="36"/>
      <c r="C566" s="36"/>
      <c r="D566" s="36"/>
      <c r="E566" s="36"/>
      <c r="F566" s="36"/>
      <c r="G566" s="37"/>
      <c r="H566" s="36"/>
      <c r="I566" s="37"/>
      <c r="J566" s="37"/>
      <c r="K566" s="35"/>
    </row>
    <row r="567" spans="1:11" x14ac:dyDescent="0.2">
      <c r="A567" s="36"/>
      <c r="B567" s="36"/>
      <c r="C567" s="36"/>
      <c r="D567" s="36"/>
      <c r="E567" s="36"/>
      <c r="F567" s="36"/>
      <c r="G567" s="37"/>
      <c r="H567" s="36"/>
      <c r="I567" s="37"/>
      <c r="J567" s="37"/>
      <c r="K567" s="35"/>
    </row>
    <row r="568" spans="1:11" x14ac:dyDescent="0.2">
      <c r="A568" s="36"/>
      <c r="B568" s="36"/>
      <c r="C568" s="36"/>
      <c r="D568" s="36"/>
      <c r="E568" s="36"/>
      <c r="F568" s="36"/>
      <c r="G568" s="37"/>
      <c r="H568" s="36"/>
      <c r="I568" s="37"/>
      <c r="J568" s="37"/>
      <c r="K568" s="35"/>
    </row>
    <row r="569" spans="1:11" x14ac:dyDescent="0.2">
      <c r="A569" s="36"/>
      <c r="B569" s="36"/>
      <c r="C569" s="36"/>
      <c r="D569" s="36"/>
      <c r="E569" s="36"/>
      <c r="F569" s="36"/>
      <c r="G569" s="37"/>
      <c r="H569" s="36"/>
      <c r="I569" s="37"/>
      <c r="J569" s="37"/>
      <c r="K569" s="35"/>
    </row>
    <row r="570" spans="1:11" x14ac:dyDescent="0.2">
      <c r="A570" s="36"/>
      <c r="B570" s="36"/>
      <c r="C570" s="36"/>
      <c r="D570" s="36"/>
      <c r="E570" s="36"/>
      <c r="F570" s="36"/>
      <c r="G570" s="37"/>
      <c r="H570" s="36"/>
      <c r="I570" s="37"/>
      <c r="J570" s="37"/>
      <c r="K570" s="35"/>
    </row>
    <row r="571" spans="1:11" x14ac:dyDescent="0.2">
      <c r="A571" s="36"/>
      <c r="B571" s="36"/>
      <c r="C571" s="36"/>
      <c r="D571" s="36"/>
      <c r="E571" s="36"/>
      <c r="F571" s="36"/>
      <c r="G571" s="37"/>
      <c r="H571" s="36"/>
      <c r="I571" s="37"/>
      <c r="J571" s="37"/>
      <c r="K571" s="35"/>
    </row>
    <row r="572" spans="1:11" x14ac:dyDescent="0.2">
      <c r="A572" s="36"/>
      <c r="B572" s="36"/>
      <c r="C572" s="36"/>
      <c r="D572" s="36"/>
      <c r="E572" s="36"/>
      <c r="F572" s="36"/>
      <c r="G572" s="37"/>
      <c r="H572" s="36"/>
      <c r="I572" s="37"/>
      <c r="J572" s="37"/>
      <c r="K572" s="35"/>
    </row>
    <row r="573" spans="1:11" x14ac:dyDescent="0.2">
      <c r="A573" s="36"/>
      <c r="B573" s="36"/>
      <c r="C573" s="36"/>
      <c r="D573" s="36"/>
      <c r="E573" s="36"/>
      <c r="F573" s="36"/>
      <c r="G573" s="37"/>
      <c r="H573" s="36"/>
      <c r="I573" s="37"/>
      <c r="J573" s="37"/>
      <c r="K573" s="35"/>
    </row>
    <row r="574" spans="1:11" x14ac:dyDescent="0.2">
      <c r="A574" s="36"/>
      <c r="B574" s="36"/>
      <c r="C574" s="36"/>
      <c r="D574" s="36"/>
      <c r="E574" s="36"/>
      <c r="F574" s="36"/>
      <c r="G574" s="37"/>
      <c r="H574" s="36"/>
      <c r="I574" s="37"/>
      <c r="J574" s="37"/>
      <c r="K574" s="35"/>
    </row>
    <row r="575" spans="1:11" x14ac:dyDescent="0.2">
      <c r="A575" s="36"/>
      <c r="B575" s="36"/>
      <c r="C575" s="36"/>
      <c r="D575" s="36"/>
      <c r="E575" s="36"/>
      <c r="F575" s="36"/>
      <c r="G575" s="37"/>
      <c r="H575" s="36"/>
      <c r="I575" s="37"/>
      <c r="J575" s="37"/>
      <c r="K575" s="35"/>
    </row>
    <row r="576" spans="1:11" x14ac:dyDescent="0.2">
      <c r="A576" s="36"/>
      <c r="B576" s="36"/>
      <c r="C576" s="36"/>
      <c r="D576" s="36"/>
      <c r="E576" s="36"/>
      <c r="F576" s="36"/>
      <c r="G576" s="37"/>
      <c r="H576" s="36"/>
      <c r="I576" s="37"/>
      <c r="J576" s="37"/>
      <c r="K576" s="35"/>
    </row>
    <row r="577" spans="1:11" x14ac:dyDescent="0.2">
      <c r="A577" s="36"/>
      <c r="B577" s="36"/>
      <c r="C577" s="36"/>
      <c r="D577" s="36"/>
      <c r="E577" s="36"/>
      <c r="F577" s="36"/>
      <c r="G577" s="37"/>
      <c r="H577" s="36"/>
      <c r="I577" s="37"/>
      <c r="J577" s="37"/>
      <c r="K577" s="35"/>
    </row>
    <row r="578" spans="1:11" x14ac:dyDescent="0.2">
      <c r="A578" s="36"/>
      <c r="B578" s="36"/>
      <c r="C578" s="36"/>
      <c r="D578" s="36"/>
      <c r="E578" s="36"/>
      <c r="F578" s="36"/>
      <c r="G578" s="37"/>
      <c r="H578" s="36"/>
      <c r="I578" s="37"/>
      <c r="J578" s="37"/>
      <c r="K578" s="35"/>
    </row>
    <row r="579" spans="1:11" x14ac:dyDescent="0.2">
      <c r="A579" s="36"/>
      <c r="B579" s="36"/>
      <c r="C579" s="36"/>
      <c r="D579" s="36"/>
      <c r="E579" s="36"/>
      <c r="F579" s="36"/>
      <c r="G579" s="37"/>
      <c r="H579" s="36"/>
      <c r="I579" s="37"/>
      <c r="J579" s="37"/>
      <c r="K579" s="35"/>
    </row>
    <row r="580" spans="1:11" x14ac:dyDescent="0.2">
      <c r="A580" s="36"/>
      <c r="B580" s="36"/>
      <c r="C580" s="36"/>
      <c r="D580" s="36"/>
      <c r="E580" s="36"/>
      <c r="F580" s="36"/>
      <c r="G580" s="37"/>
      <c r="H580" s="36"/>
      <c r="I580" s="37"/>
      <c r="J580" s="37"/>
      <c r="K580" s="35"/>
    </row>
    <row r="581" spans="1:11" x14ac:dyDescent="0.2">
      <c r="A581" s="36"/>
      <c r="B581" s="36"/>
      <c r="C581" s="36"/>
      <c r="D581" s="36"/>
      <c r="E581" s="36"/>
      <c r="F581" s="36"/>
      <c r="G581" s="37"/>
      <c r="H581" s="36"/>
      <c r="I581" s="37"/>
      <c r="J581" s="37"/>
      <c r="K581" s="35"/>
    </row>
    <row r="582" spans="1:11" x14ac:dyDescent="0.2">
      <c r="A582" s="36"/>
      <c r="B582" s="36"/>
      <c r="C582" s="36"/>
      <c r="D582" s="36"/>
      <c r="E582" s="36"/>
      <c r="F582" s="36"/>
      <c r="G582" s="37"/>
      <c r="H582" s="36"/>
      <c r="I582" s="37"/>
      <c r="J582" s="37"/>
      <c r="K582" s="35"/>
    </row>
    <row r="583" spans="1:11" x14ac:dyDescent="0.2">
      <c r="A583" s="36"/>
      <c r="B583" s="36"/>
      <c r="C583" s="36"/>
      <c r="D583" s="36"/>
      <c r="E583" s="36"/>
      <c r="F583" s="36"/>
      <c r="G583" s="37"/>
      <c r="H583" s="36"/>
      <c r="I583" s="37"/>
      <c r="J583" s="37"/>
      <c r="K583" s="35"/>
    </row>
    <row r="584" spans="1:11" x14ac:dyDescent="0.2">
      <c r="A584" s="36"/>
      <c r="B584" s="36"/>
      <c r="C584" s="36"/>
      <c r="D584" s="36"/>
      <c r="E584" s="36"/>
      <c r="F584" s="36"/>
      <c r="G584" s="37"/>
      <c r="H584" s="36"/>
      <c r="I584" s="37"/>
      <c r="J584" s="37"/>
      <c r="K584" s="35"/>
    </row>
    <row r="585" spans="1:11" x14ac:dyDescent="0.2">
      <c r="A585" s="36"/>
      <c r="B585" s="36"/>
      <c r="C585" s="36"/>
      <c r="D585" s="36"/>
      <c r="E585" s="36"/>
      <c r="F585" s="36"/>
      <c r="G585" s="37"/>
      <c r="H585" s="36"/>
      <c r="I585" s="37"/>
      <c r="J585" s="37"/>
      <c r="K585" s="35"/>
    </row>
    <row r="586" spans="1:11" x14ac:dyDescent="0.2">
      <c r="A586" s="36"/>
      <c r="B586" s="36"/>
      <c r="C586" s="36"/>
      <c r="D586" s="36"/>
      <c r="E586" s="36"/>
      <c r="F586" s="36"/>
      <c r="G586" s="37"/>
      <c r="H586" s="36"/>
      <c r="I586" s="37"/>
      <c r="J586" s="37"/>
      <c r="K586" s="35"/>
    </row>
    <row r="587" spans="1:11" x14ac:dyDescent="0.2">
      <c r="A587" s="36"/>
      <c r="B587" s="36"/>
      <c r="C587" s="36"/>
      <c r="D587" s="36"/>
      <c r="E587" s="36"/>
      <c r="F587" s="36"/>
      <c r="G587" s="37"/>
      <c r="H587" s="36"/>
      <c r="I587" s="37"/>
      <c r="J587" s="37"/>
      <c r="K587" s="35"/>
    </row>
    <row r="588" spans="1:11" x14ac:dyDescent="0.2">
      <c r="A588" s="36"/>
      <c r="B588" s="36"/>
      <c r="C588" s="36"/>
      <c r="D588" s="36"/>
      <c r="E588" s="36"/>
      <c r="F588" s="36"/>
      <c r="G588" s="37"/>
      <c r="H588" s="36"/>
      <c r="I588" s="37"/>
      <c r="J588" s="37"/>
      <c r="K588" s="35"/>
    </row>
    <row r="589" spans="1:11" x14ac:dyDescent="0.2">
      <c r="A589" s="36"/>
      <c r="B589" s="36"/>
      <c r="C589" s="36"/>
      <c r="D589" s="36"/>
      <c r="E589" s="36"/>
      <c r="F589" s="36"/>
      <c r="G589" s="37"/>
      <c r="H589" s="36"/>
      <c r="I589" s="37"/>
      <c r="J589" s="37"/>
      <c r="K589" s="35"/>
    </row>
    <row r="590" spans="1:11" x14ac:dyDescent="0.2">
      <c r="A590" s="36"/>
      <c r="B590" s="36"/>
      <c r="C590" s="36"/>
      <c r="D590" s="36"/>
      <c r="E590" s="36"/>
      <c r="F590" s="36"/>
      <c r="G590" s="37"/>
      <c r="H590" s="36"/>
      <c r="I590" s="37"/>
      <c r="J590" s="37"/>
      <c r="K590" s="35"/>
    </row>
    <row r="591" spans="1:11" x14ac:dyDescent="0.2">
      <c r="A591" s="36"/>
      <c r="B591" s="36"/>
      <c r="C591" s="36"/>
      <c r="D591" s="36"/>
      <c r="E591" s="36"/>
      <c r="F591" s="36"/>
      <c r="G591" s="37"/>
      <c r="H591" s="36"/>
      <c r="I591" s="37"/>
      <c r="J591" s="37"/>
      <c r="K591" s="35"/>
    </row>
    <row r="592" spans="1:11" x14ac:dyDescent="0.2">
      <c r="A592" s="36"/>
      <c r="B592" s="36"/>
      <c r="C592" s="36"/>
      <c r="D592" s="36"/>
      <c r="E592" s="36"/>
      <c r="F592" s="36"/>
      <c r="G592" s="37"/>
      <c r="H592" s="36"/>
      <c r="I592" s="37"/>
      <c r="J592" s="37"/>
      <c r="K592" s="35"/>
    </row>
    <row r="593" spans="1:11" x14ac:dyDescent="0.2">
      <c r="A593" s="36"/>
      <c r="B593" s="36"/>
      <c r="C593" s="36"/>
      <c r="D593" s="36"/>
      <c r="E593" s="36"/>
      <c r="F593" s="36"/>
      <c r="G593" s="37"/>
      <c r="H593" s="36"/>
      <c r="I593" s="37"/>
      <c r="J593" s="37"/>
      <c r="K593" s="35"/>
    </row>
    <row r="594" spans="1:11" x14ac:dyDescent="0.2">
      <c r="A594" s="36"/>
      <c r="B594" s="36"/>
      <c r="C594" s="36"/>
      <c r="D594" s="36"/>
      <c r="E594" s="36"/>
      <c r="F594" s="36"/>
      <c r="G594" s="37"/>
      <c r="H594" s="36"/>
      <c r="I594" s="37"/>
      <c r="J594" s="37"/>
      <c r="K594" s="35"/>
    </row>
    <row r="595" spans="1:11" x14ac:dyDescent="0.2">
      <c r="A595" s="36"/>
      <c r="B595" s="36"/>
      <c r="C595" s="36"/>
      <c r="D595" s="36"/>
      <c r="E595" s="36"/>
      <c r="F595" s="36"/>
      <c r="G595" s="37"/>
      <c r="H595" s="36"/>
      <c r="I595" s="37"/>
      <c r="J595" s="37"/>
      <c r="K595" s="35"/>
    </row>
    <row r="596" spans="1:11" x14ac:dyDescent="0.2">
      <c r="A596" s="36"/>
      <c r="B596" s="36"/>
      <c r="C596" s="36"/>
      <c r="D596" s="36"/>
      <c r="E596" s="36"/>
      <c r="F596" s="36"/>
      <c r="G596" s="37"/>
      <c r="H596" s="36"/>
      <c r="I596" s="37"/>
      <c r="J596" s="37"/>
      <c r="K596" s="35"/>
    </row>
    <row r="597" spans="1:11" x14ac:dyDescent="0.2">
      <c r="A597" s="36"/>
      <c r="B597" s="36"/>
      <c r="C597" s="36"/>
      <c r="D597" s="36"/>
      <c r="E597" s="36"/>
      <c r="F597" s="36"/>
      <c r="G597" s="37"/>
      <c r="H597" s="36"/>
      <c r="I597" s="37"/>
      <c r="J597" s="37"/>
      <c r="K597" s="35"/>
    </row>
    <row r="598" spans="1:11" x14ac:dyDescent="0.2">
      <c r="A598" s="36"/>
      <c r="B598" s="36"/>
      <c r="C598" s="36"/>
      <c r="D598" s="36"/>
      <c r="E598" s="36"/>
      <c r="F598" s="36"/>
      <c r="G598" s="37"/>
      <c r="H598" s="36"/>
      <c r="I598" s="37"/>
      <c r="J598" s="37"/>
      <c r="K598" s="35"/>
    </row>
    <row r="599" spans="1:11" x14ac:dyDescent="0.2">
      <c r="A599" s="36"/>
      <c r="B599" s="36"/>
      <c r="C599" s="36"/>
      <c r="D599" s="36"/>
      <c r="E599" s="36"/>
      <c r="F599" s="36"/>
      <c r="G599" s="37"/>
      <c r="H599" s="36"/>
      <c r="I599" s="37"/>
      <c r="J599" s="37"/>
      <c r="K599" s="35"/>
    </row>
    <row r="600" spans="1:11" x14ac:dyDescent="0.2">
      <c r="A600" s="36"/>
      <c r="B600" s="36"/>
      <c r="C600" s="36"/>
      <c r="D600" s="36"/>
      <c r="E600" s="36"/>
      <c r="F600" s="36"/>
      <c r="G600" s="37"/>
      <c r="H600" s="36"/>
      <c r="I600" s="37"/>
      <c r="J600" s="37"/>
      <c r="K600" s="35"/>
    </row>
    <row r="601" spans="1:11" x14ac:dyDescent="0.2">
      <c r="A601" s="36"/>
      <c r="B601" s="36"/>
      <c r="C601" s="36"/>
      <c r="D601" s="36"/>
      <c r="E601" s="36"/>
      <c r="F601" s="36"/>
      <c r="G601" s="37"/>
      <c r="H601" s="36"/>
      <c r="I601" s="37"/>
      <c r="J601" s="37"/>
      <c r="K601" s="35"/>
    </row>
    <row r="602" spans="1:11" x14ac:dyDescent="0.2">
      <c r="A602" s="36"/>
      <c r="B602" s="36"/>
      <c r="C602" s="36"/>
      <c r="D602" s="36"/>
      <c r="E602" s="36"/>
      <c r="F602" s="36"/>
      <c r="G602" s="37"/>
      <c r="H602" s="36"/>
      <c r="I602" s="37"/>
      <c r="J602" s="37"/>
      <c r="K602" s="35"/>
    </row>
    <row r="603" spans="1:11" x14ac:dyDescent="0.2">
      <c r="A603" s="36"/>
      <c r="B603" s="36"/>
      <c r="C603" s="36"/>
      <c r="D603" s="36"/>
      <c r="E603" s="36"/>
      <c r="F603" s="36"/>
      <c r="G603" s="37"/>
      <c r="H603" s="36"/>
      <c r="I603" s="37"/>
      <c r="J603" s="37"/>
      <c r="K603" s="35"/>
    </row>
    <row r="604" spans="1:11" x14ac:dyDescent="0.2">
      <c r="A604" s="36"/>
      <c r="B604" s="36"/>
      <c r="C604" s="36"/>
      <c r="D604" s="36"/>
      <c r="E604" s="36"/>
      <c r="F604" s="36"/>
      <c r="G604" s="37"/>
      <c r="H604" s="36"/>
      <c r="I604" s="37"/>
      <c r="J604" s="37"/>
      <c r="K604" s="35"/>
    </row>
    <row r="605" spans="1:11" x14ac:dyDescent="0.2">
      <c r="A605" s="36"/>
      <c r="B605" s="36"/>
      <c r="C605" s="36"/>
      <c r="D605" s="36"/>
      <c r="E605" s="36"/>
      <c r="F605" s="36"/>
      <c r="G605" s="37"/>
      <c r="H605" s="36"/>
      <c r="I605" s="37"/>
      <c r="J605" s="37"/>
      <c r="K605" s="35"/>
    </row>
    <row r="606" spans="1:11" x14ac:dyDescent="0.2">
      <c r="A606" s="36"/>
      <c r="B606" s="36"/>
      <c r="C606" s="36"/>
      <c r="D606" s="36"/>
      <c r="E606" s="36"/>
      <c r="F606" s="36"/>
      <c r="G606" s="37"/>
      <c r="H606" s="36"/>
      <c r="I606" s="37"/>
      <c r="J606" s="37"/>
      <c r="K606" s="35"/>
    </row>
    <row r="607" spans="1:11" x14ac:dyDescent="0.2">
      <c r="A607" s="36"/>
      <c r="B607" s="36"/>
      <c r="C607" s="36"/>
      <c r="D607" s="36"/>
      <c r="E607" s="36"/>
      <c r="F607" s="36"/>
      <c r="G607" s="37"/>
      <c r="H607" s="36"/>
      <c r="I607" s="37"/>
      <c r="J607" s="37"/>
      <c r="K607" s="35"/>
    </row>
    <row r="608" spans="1:11" x14ac:dyDescent="0.2">
      <c r="A608" s="36"/>
      <c r="B608" s="36"/>
      <c r="C608" s="36"/>
      <c r="D608" s="36"/>
      <c r="E608" s="36"/>
      <c r="F608" s="36"/>
      <c r="G608" s="37"/>
      <c r="H608" s="36"/>
      <c r="I608" s="37"/>
      <c r="J608" s="37"/>
      <c r="K608" s="35"/>
    </row>
    <row r="609" spans="1:11" x14ac:dyDescent="0.2">
      <c r="A609" s="36"/>
      <c r="B609" s="36"/>
      <c r="C609" s="36"/>
      <c r="D609" s="36"/>
      <c r="E609" s="36"/>
      <c r="F609" s="36"/>
      <c r="G609" s="37"/>
      <c r="H609" s="36"/>
      <c r="I609" s="37"/>
      <c r="J609" s="37"/>
      <c r="K609" s="35"/>
    </row>
    <row r="610" spans="1:11" x14ac:dyDescent="0.2">
      <c r="A610" s="36"/>
      <c r="B610" s="36"/>
      <c r="C610" s="36"/>
      <c r="D610" s="36"/>
      <c r="E610" s="36"/>
      <c r="F610" s="36"/>
      <c r="G610" s="37"/>
      <c r="H610" s="36"/>
      <c r="I610" s="37"/>
      <c r="J610" s="37"/>
      <c r="K610" s="35"/>
    </row>
    <row r="611" spans="1:11" x14ac:dyDescent="0.2">
      <c r="A611" s="36"/>
      <c r="B611" s="36"/>
      <c r="C611" s="36"/>
      <c r="D611" s="36"/>
      <c r="E611" s="36"/>
      <c r="F611" s="36"/>
      <c r="G611" s="37"/>
      <c r="H611" s="36"/>
      <c r="I611" s="37"/>
      <c r="J611" s="37"/>
      <c r="K611" s="35"/>
    </row>
    <row r="612" spans="1:11" x14ac:dyDescent="0.2">
      <c r="A612" s="36"/>
      <c r="B612" s="36"/>
      <c r="C612" s="36"/>
      <c r="D612" s="36"/>
      <c r="E612" s="36"/>
      <c r="F612" s="36"/>
      <c r="G612" s="37"/>
      <c r="H612" s="36"/>
      <c r="I612" s="37"/>
      <c r="J612" s="37"/>
      <c r="K612" s="35"/>
    </row>
    <row r="613" spans="1:11" x14ac:dyDescent="0.2">
      <c r="A613" s="36"/>
      <c r="B613" s="36"/>
      <c r="C613" s="36"/>
      <c r="D613" s="36"/>
      <c r="E613" s="36"/>
      <c r="F613" s="36"/>
      <c r="G613" s="37"/>
      <c r="H613" s="36"/>
      <c r="I613" s="37"/>
      <c r="J613" s="37"/>
      <c r="K613" s="35"/>
    </row>
    <row r="614" spans="1:11" x14ac:dyDescent="0.2">
      <c r="A614" s="36"/>
      <c r="B614" s="36"/>
      <c r="C614" s="36"/>
      <c r="D614" s="36"/>
      <c r="E614" s="36"/>
      <c r="F614" s="36"/>
      <c r="G614" s="37"/>
      <c r="H614" s="36"/>
      <c r="I614" s="37"/>
      <c r="J614" s="37"/>
      <c r="K614" s="35"/>
    </row>
    <row r="615" spans="1:11" x14ac:dyDescent="0.2">
      <c r="A615" s="36"/>
      <c r="B615" s="36"/>
      <c r="C615" s="36"/>
      <c r="D615" s="36"/>
      <c r="E615" s="36"/>
      <c r="F615" s="36"/>
      <c r="G615" s="37"/>
      <c r="H615" s="36"/>
      <c r="I615" s="37"/>
      <c r="J615" s="37"/>
      <c r="K615" s="35"/>
    </row>
    <row r="616" spans="1:11" x14ac:dyDescent="0.2">
      <c r="A616" s="36"/>
      <c r="B616" s="36"/>
      <c r="C616" s="36"/>
      <c r="D616" s="36"/>
      <c r="E616" s="36"/>
      <c r="F616" s="36"/>
      <c r="G616" s="37"/>
      <c r="H616" s="36"/>
      <c r="I616" s="37"/>
      <c r="J616" s="37"/>
      <c r="K616" s="35"/>
    </row>
    <row r="617" spans="1:11" x14ac:dyDescent="0.2">
      <c r="A617" s="36"/>
      <c r="B617" s="36"/>
      <c r="C617" s="36"/>
      <c r="D617" s="36"/>
      <c r="E617" s="36"/>
      <c r="F617" s="36"/>
      <c r="G617" s="37"/>
      <c r="H617" s="36"/>
      <c r="I617" s="37"/>
      <c r="J617" s="37"/>
      <c r="K617" s="35"/>
    </row>
    <row r="618" spans="1:11" x14ac:dyDescent="0.2">
      <c r="A618" s="36"/>
      <c r="B618" s="36"/>
      <c r="C618" s="36"/>
      <c r="D618" s="36"/>
      <c r="E618" s="36"/>
      <c r="F618" s="36"/>
      <c r="G618" s="37"/>
      <c r="H618" s="36"/>
      <c r="I618" s="37"/>
      <c r="J618" s="37"/>
      <c r="K618" s="35"/>
    </row>
    <row r="619" spans="1:11" x14ac:dyDescent="0.2">
      <c r="A619" s="36"/>
      <c r="B619" s="36"/>
      <c r="C619" s="36"/>
      <c r="D619" s="36"/>
      <c r="E619" s="36"/>
      <c r="F619" s="36"/>
      <c r="G619" s="37"/>
      <c r="H619" s="36"/>
      <c r="I619" s="37"/>
      <c r="J619" s="37"/>
      <c r="K619" s="35"/>
    </row>
    <row r="620" spans="1:11" x14ac:dyDescent="0.2">
      <c r="A620" s="36"/>
      <c r="B620" s="36"/>
      <c r="C620" s="36"/>
      <c r="D620" s="36"/>
      <c r="E620" s="36"/>
      <c r="F620" s="36"/>
      <c r="G620" s="37"/>
      <c r="H620" s="36"/>
      <c r="I620" s="37"/>
      <c r="J620" s="37"/>
      <c r="K620" s="35"/>
    </row>
    <row r="621" spans="1:11" x14ac:dyDescent="0.2">
      <c r="A621" s="36"/>
      <c r="B621" s="36"/>
      <c r="C621" s="36"/>
      <c r="D621" s="36"/>
      <c r="E621" s="36"/>
      <c r="F621" s="36"/>
      <c r="G621" s="37"/>
      <c r="H621" s="36"/>
      <c r="I621" s="37"/>
      <c r="J621" s="37"/>
      <c r="K621" s="35"/>
    </row>
    <row r="622" spans="1:11" x14ac:dyDescent="0.2">
      <c r="A622" s="36"/>
      <c r="B622" s="36"/>
      <c r="C622" s="36"/>
      <c r="D622" s="36"/>
      <c r="E622" s="36"/>
      <c r="F622" s="36"/>
      <c r="G622" s="37"/>
      <c r="H622" s="36"/>
      <c r="I622" s="37"/>
      <c r="J622" s="37"/>
      <c r="K622" s="35"/>
    </row>
    <row r="623" spans="1:11" x14ac:dyDescent="0.2">
      <c r="A623" s="36"/>
      <c r="B623" s="36"/>
      <c r="C623" s="36"/>
      <c r="D623" s="36"/>
      <c r="E623" s="36"/>
      <c r="F623" s="36"/>
      <c r="G623" s="37"/>
      <c r="H623" s="36"/>
      <c r="I623" s="37"/>
      <c r="J623" s="37"/>
      <c r="K623" s="35"/>
    </row>
    <row r="624" spans="1:11" x14ac:dyDescent="0.2">
      <c r="A624" s="36"/>
      <c r="B624" s="36"/>
      <c r="C624" s="36"/>
      <c r="D624" s="36"/>
      <c r="E624" s="36"/>
      <c r="F624" s="36"/>
      <c r="G624" s="37"/>
      <c r="H624" s="36"/>
      <c r="I624" s="37"/>
      <c r="J624" s="37"/>
      <c r="K624" s="35"/>
    </row>
    <row r="625" spans="1:11" x14ac:dyDescent="0.2">
      <c r="A625" s="36"/>
      <c r="B625" s="36"/>
      <c r="C625" s="36"/>
      <c r="D625" s="36"/>
      <c r="E625" s="36"/>
      <c r="F625" s="36"/>
      <c r="G625" s="37"/>
      <c r="H625" s="36"/>
      <c r="I625" s="37"/>
      <c r="J625" s="37"/>
      <c r="K625" s="35"/>
    </row>
    <row r="626" spans="1:11" x14ac:dyDescent="0.2">
      <c r="A626" s="36"/>
      <c r="B626" s="36"/>
      <c r="C626" s="36"/>
      <c r="D626" s="36"/>
      <c r="E626" s="36"/>
      <c r="F626" s="36"/>
      <c r="G626" s="37"/>
      <c r="H626" s="36"/>
      <c r="I626" s="37"/>
      <c r="J626" s="37"/>
      <c r="K626" s="35"/>
    </row>
    <row r="627" spans="1:11" x14ac:dyDescent="0.2">
      <c r="A627" s="36"/>
      <c r="B627" s="36"/>
      <c r="C627" s="36"/>
      <c r="D627" s="36"/>
      <c r="E627" s="36"/>
      <c r="F627" s="36"/>
      <c r="G627" s="37"/>
      <c r="H627" s="36"/>
      <c r="I627" s="37"/>
      <c r="J627" s="37"/>
      <c r="K627" s="35"/>
    </row>
    <row r="628" spans="1:11" x14ac:dyDescent="0.2">
      <c r="A628" s="36"/>
      <c r="B628" s="36"/>
      <c r="C628" s="36"/>
      <c r="D628" s="36"/>
      <c r="E628" s="36"/>
      <c r="F628" s="36"/>
      <c r="G628" s="37"/>
      <c r="H628" s="36"/>
      <c r="I628" s="37"/>
      <c r="J628" s="37"/>
      <c r="K628" s="35"/>
    </row>
    <row r="629" spans="1:11" x14ac:dyDescent="0.2">
      <c r="A629" s="36"/>
      <c r="B629" s="36"/>
      <c r="C629" s="36"/>
      <c r="D629" s="36"/>
      <c r="E629" s="36"/>
      <c r="F629" s="36"/>
      <c r="G629" s="37"/>
      <c r="H629" s="36"/>
      <c r="I629" s="37"/>
      <c r="J629" s="37"/>
      <c r="K629" s="35"/>
    </row>
    <row r="630" spans="1:11" x14ac:dyDescent="0.2">
      <c r="A630" s="36"/>
      <c r="B630" s="36"/>
      <c r="C630" s="36"/>
      <c r="D630" s="36"/>
      <c r="E630" s="36"/>
      <c r="F630" s="36"/>
      <c r="G630" s="37"/>
      <c r="H630" s="36"/>
      <c r="I630" s="37"/>
      <c r="J630" s="37"/>
      <c r="K630" s="35"/>
    </row>
    <row r="631" spans="1:11" x14ac:dyDescent="0.2">
      <c r="A631" s="36"/>
      <c r="B631" s="36"/>
      <c r="C631" s="36"/>
      <c r="D631" s="36"/>
      <c r="E631" s="36"/>
      <c r="F631" s="36"/>
      <c r="G631" s="37"/>
      <c r="H631" s="36"/>
      <c r="I631" s="37"/>
      <c r="J631" s="37"/>
      <c r="K631" s="35"/>
    </row>
    <row r="632" spans="1:11" x14ac:dyDescent="0.2">
      <c r="A632" s="36"/>
      <c r="B632" s="36"/>
      <c r="C632" s="36"/>
      <c r="D632" s="36"/>
      <c r="E632" s="36"/>
      <c r="F632" s="36"/>
      <c r="G632" s="37"/>
      <c r="H632" s="36"/>
      <c r="I632" s="37"/>
      <c r="J632" s="37"/>
      <c r="K632" s="35"/>
    </row>
    <row r="633" spans="1:11" x14ac:dyDescent="0.2">
      <c r="A633" s="36"/>
      <c r="B633" s="36"/>
      <c r="C633" s="36"/>
      <c r="D633" s="36"/>
      <c r="E633" s="36"/>
      <c r="F633" s="36"/>
      <c r="G633" s="37"/>
      <c r="H633" s="36"/>
      <c r="I633" s="37"/>
      <c r="J633" s="37"/>
      <c r="K633" s="35"/>
    </row>
    <row r="634" spans="1:11" x14ac:dyDescent="0.2">
      <c r="A634" s="36"/>
      <c r="B634" s="36"/>
      <c r="C634" s="36"/>
      <c r="D634" s="36"/>
      <c r="E634" s="36"/>
      <c r="F634" s="36"/>
      <c r="G634" s="37"/>
      <c r="H634" s="36"/>
      <c r="I634" s="37"/>
      <c r="J634" s="37"/>
      <c r="K634" s="35"/>
    </row>
    <row r="635" spans="1:11" x14ac:dyDescent="0.2">
      <c r="A635" s="36"/>
      <c r="B635" s="36"/>
      <c r="C635" s="36"/>
      <c r="D635" s="36"/>
      <c r="E635" s="36"/>
      <c r="F635" s="36"/>
      <c r="G635" s="37"/>
      <c r="H635" s="36"/>
      <c r="I635" s="37"/>
      <c r="J635" s="37"/>
      <c r="K635" s="35"/>
    </row>
    <row r="636" spans="1:11" x14ac:dyDescent="0.2">
      <c r="A636" s="36"/>
      <c r="B636" s="36"/>
      <c r="C636" s="36"/>
      <c r="D636" s="36"/>
      <c r="E636" s="36"/>
      <c r="F636" s="36"/>
      <c r="G636" s="37"/>
      <c r="H636" s="36"/>
      <c r="I636" s="37"/>
      <c r="J636" s="37"/>
      <c r="K636" s="35"/>
    </row>
    <row r="637" spans="1:11" x14ac:dyDescent="0.2">
      <c r="A637" s="36"/>
      <c r="B637" s="36"/>
      <c r="C637" s="36"/>
      <c r="D637" s="36"/>
      <c r="E637" s="36"/>
      <c r="F637" s="36"/>
      <c r="G637" s="37"/>
      <c r="H637" s="36"/>
      <c r="I637" s="37"/>
      <c r="J637" s="37"/>
      <c r="K637" s="35"/>
    </row>
    <row r="638" spans="1:11" x14ac:dyDescent="0.2">
      <c r="A638" s="36"/>
      <c r="B638" s="36"/>
      <c r="C638" s="36"/>
      <c r="D638" s="36"/>
      <c r="E638" s="36"/>
      <c r="F638" s="36"/>
      <c r="G638" s="37"/>
      <c r="H638" s="36"/>
      <c r="I638" s="37"/>
      <c r="J638" s="37"/>
      <c r="K638" s="35"/>
    </row>
    <row r="639" spans="1:11" x14ac:dyDescent="0.2">
      <c r="A639" s="36"/>
      <c r="B639" s="36"/>
      <c r="C639" s="36"/>
      <c r="D639" s="36"/>
      <c r="E639" s="36"/>
      <c r="F639" s="36"/>
      <c r="G639" s="37"/>
      <c r="H639" s="36"/>
      <c r="I639" s="37"/>
      <c r="J639" s="37"/>
      <c r="K639" s="35"/>
    </row>
    <row r="640" spans="1:11" x14ac:dyDescent="0.2">
      <c r="A640" s="36"/>
      <c r="B640" s="36"/>
      <c r="C640" s="36"/>
      <c r="D640" s="36"/>
      <c r="E640" s="36"/>
      <c r="F640" s="36"/>
      <c r="G640" s="37"/>
      <c r="H640" s="36"/>
      <c r="I640" s="37"/>
      <c r="J640" s="37"/>
      <c r="K640" s="35"/>
    </row>
    <row r="641" spans="1:11" x14ac:dyDescent="0.2">
      <c r="A641" s="36"/>
      <c r="B641" s="36"/>
      <c r="C641" s="36"/>
      <c r="D641" s="36"/>
      <c r="E641" s="36"/>
      <c r="F641" s="36"/>
      <c r="G641" s="37"/>
      <c r="H641" s="36"/>
      <c r="I641" s="37"/>
      <c r="J641" s="37"/>
      <c r="K641" s="35"/>
    </row>
    <row r="642" spans="1:11" x14ac:dyDescent="0.2">
      <c r="A642" s="36"/>
      <c r="B642" s="36"/>
      <c r="C642" s="36"/>
      <c r="D642" s="36"/>
      <c r="E642" s="36"/>
      <c r="F642" s="36"/>
      <c r="G642" s="37"/>
      <c r="H642" s="36"/>
      <c r="I642" s="37"/>
      <c r="J642" s="37"/>
      <c r="K642" s="35"/>
    </row>
    <row r="643" spans="1:11" x14ac:dyDescent="0.2">
      <c r="A643" s="36"/>
      <c r="B643" s="36"/>
      <c r="C643" s="36"/>
      <c r="D643" s="36"/>
      <c r="E643" s="36"/>
      <c r="F643" s="36"/>
      <c r="G643" s="37"/>
      <c r="H643" s="36"/>
      <c r="I643" s="37"/>
      <c r="J643" s="37"/>
      <c r="K643" s="35"/>
    </row>
    <row r="644" spans="1:11" x14ac:dyDescent="0.2">
      <c r="A644" s="36"/>
      <c r="B644" s="36"/>
      <c r="C644" s="36"/>
      <c r="D644" s="36"/>
      <c r="E644" s="36"/>
      <c r="F644" s="36"/>
      <c r="G644" s="37"/>
      <c r="H644" s="36"/>
      <c r="I644" s="37"/>
      <c r="J644" s="37"/>
      <c r="K644" s="35"/>
    </row>
    <row r="645" spans="1:11" x14ac:dyDescent="0.2">
      <c r="A645" s="36"/>
      <c r="B645" s="36"/>
      <c r="C645" s="36"/>
      <c r="D645" s="36"/>
      <c r="E645" s="36"/>
      <c r="F645" s="36"/>
      <c r="G645" s="37"/>
      <c r="H645" s="36"/>
      <c r="I645" s="37"/>
      <c r="J645" s="37"/>
      <c r="K645" s="35"/>
    </row>
    <row r="646" spans="1:11" x14ac:dyDescent="0.2">
      <c r="A646" s="36"/>
      <c r="B646" s="36"/>
      <c r="C646" s="36"/>
      <c r="D646" s="36"/>
      <c r="E646" s="36"/>
      <c r="F646" s="36"/>
      <c r="G646" s="37"/>
      <c r="H646" s="36"/>
      <c r="I646" s="37"/>
      <c r="J646" s="37"/>
      <c r="K646" s="35"/>
    </row>
    <row r="647" spans="1:11" x14ac:dyDescent="0.2">
      <c r="A647" s="36"/>
      <c r="B647" s="36"/>
      <c r="C647" s="36"/>
      <c r="D647" s="36"/>
      <c r="E647" s="36"/>
      <c r="F647" s="36"/>
      <c r="G647" s="37"/>
      <c r="H647" s="36"/>
      <c r="I647" s="37"/>
      <c r="J647" s="37"/>
      <c r="K647" s="35"/>
    </row>
    <row r="648" spans="1:11" x14ac:dyDescent="0.2">
      <c r="A648" s="36"/>
      <c r="B648" s="36"/>
      <c r="C648" s="36"/>
      <c r="D648" s="36"/>
      <c r="E648" s="36"/>
      <c r="F648" s="36"/>
      <c r="G648" s="37"/>
      <c r="H648" s="36"/>
      <c r="I648" s="37"/>
      <c r="J648" s="37"/>
      <c r="K648" s="35"/>
    </row>
    <row r="649" spans="1:11" x14ac:dyDescent="0.2">
      <c r="A649" s="36"/>
      <c r="B649" s="36"/>
      <c r="C649" s="36"/>
      <c r="D649" s="36"/>
      <c r="E649" s="36"/>
      <c r="F649" s="36"/>
      <c r="G649" s="37"/>
      <c r="H649" s="36"/>
      <c r="I649" s="37"/>
      <c r="J649" s="37"/>
      <c r="K649" s="35"/>
    </row>
    <row r="650" spans="1:11" x14ac:dyDescent="0.2">
      <c r="A650" s="36"/>
      <c r="B650" s="36"/>
      <c r="C650" s="36"/>
      <c r="D650" s="36"/>
      <c r="E650" s="36"/>
      <c r="F650" s="36"/>
      <c r="G650" s="37"/>
      <c r="H650" s="36"/>
      <c r="I650" s="37"/>
      <c r="J650" s="37"/>
      <c r="K650" s="35"/>
    </row>
    <row r="651" spans="1:11" x14ac:dyDescent="0.2">
      <c r="A651" s="36"/>
      <c r="B651" s="36"/>
      <c r="C651" s="36"/>
      <c r="D651" s="36"/>
      <c r="E651" s="36"/>
      <c r="F651" s="36"/>
      <c r="G651" s="37"/>
      <c r="H651" s="36"/>
      <c r="I651" s="37"/>
      <c r="J651" s="37"/>
      <c r="K651" s="35"/>
    </row>
    <row r="652" spans="1:11" x14ac:dyDescent="0.2">
      <c r="A652" s="36"/>
      <c r="B652" s="36"/>
      <c r="C652" s="36"/>
      <c r="D652" s="36"/>
      <c r="E652" s="36"/>
      <c r="F652" s="36"/>
      <c r="G652" s="37"/>
      <c r="H652" s="36"/>
      <c r="I652" s="37"/>
      <c r="J652" s="37"/>
      <c r="K652" s="35"/>
    </row>
    <row r="653" spans="1:11" x14ac:dyDescent="0.2">
      <c r="A653" s="36"/>
      <c r="B653" s="36"/>
      <c r="C653" s="36"/>
      <c r="D653" s="36"/>
      <c r="E653" s="36"/>
      <c r="F653" s="36"/>
      <c r="G653" s="37"/>
      <c r="H653" s="36"/>
      <c r="I653" s="37"/>
      <c r="J653" s="37"/>
      <c r="K653" s="35"/>
    </row>
    <row r="654" spans="1:11" x14ac:dyDescent="0.2">
      <c r="A654" s="36"/>
      <c r="B654" s="36"/>
      <c r="C654" s="36"/>
      <c r="D654" s="36"/>
      <c r="E654" s="36"/>
      <c r="F654" s="36"/>
      <c r="G654" s="37"/>
      <c r="H654" s="36"/>
      <c r="I654" s="37"/>
      <c r="J654" s="37"/>
      <c r="K654" s="35"/>
    </row>
    <row r="655" spans="1:11" x14ac:dyDescent="0.2">
      <c r="A655" s="36"/>
      <c r="B655" s="36"/>
      <c r="C655" s="36"/>
      <c r="D655" s="36"/>
      <c r="E655" s="36"/>
      <c r="F655" s="36"/>
      <c r="G655" s="37"/>
      <c r="H655" s="36"/>
      <c r="I655" s="37"/>
      <c r="J655" s="37"/>
      <c r="K655" s="35"/>
    </row>
    <row r="656" spans="1:11" x14ac:dyDescent="0.2">
      <c r="A656" s="36"/>
      <c r="B656" s="36"/>
      <c r="C656" s="36"/>
      <c r="D656" s="36"/>
      <c r="E656" s="36"/>
      <c r="F656" s="36"/>
      <c r="G656" s="37"/>
      <c r="H656" s="36"/>
      <c r="I656" s="37"/>
      <c r="J656" s="37"/>
      <c r="K656" s="35"/>
    </row>
    <row r="657" spans="1:11" x14ac:dyDescent="0.2">
      <c r="A657" s="36"/>
      <c r="B657" s="36"/>
      <c r="C657" s="36"/>
      <c r="D657" s="36"/>
      <c r="E657" s="36"/>
      <c r="F657" s="36"/>
      <c r="G657" s="37"/>
      <c r="H657" s="36"/>
      <c r="I657" s="37"/>
      <c r="J657" s="37"/>
      <c r="K657" s="35"/>
    </row>
    <row r="658" spans="1:11" x14ac:dyDescent="0.2">
      <c r="A658" s="36"/>
      <c r="B658" s="36"/>
      <c r="C658" s="36"/>
      <c r="D658" s="36"/>
      <c r="E658" s="36"/>
      <c r="F658" s="36"/>
      <c r="G658" s="37"/>
      <c r="H658" s="36"/>
      <c r="I658" s="37"/>
      <c r="J658" s="37"/>
      <c r="K658" s="35"/>
    </row>
    <row r="659" spans="1:11" x14ac:dyDescent="0.2">
      <c r="A659" s="36"/>
      <c r="B659" s="36"/>
      <c r="C659" s="36"/>
      <c r="D659" s="36"/>
      <c r="E659" s="36"/>
      <c r="F659" s="36"/>
      <c r="G659" s="37"/>
      <c r="H659" s="36"/>
      <c r="I659" s="37"/>
      <c r="J659" s="37"/>
      <c r="K659" s="35"/>
    </row>
    <row r="660" spans="1:11" x14ac:dyDescent="0.2">
      <c r="A660" s="36"/>
      <c r="B660" s="36"/>
      <c r="C660" s="36"/>
      <c r="D660" s="36"/>
      <c r="E660" s="36"/>
      <c r="F660" s="36"/>
      <c r="G660" s="37"/>
      <c r="H660" s="36"/>
      <c r="I660" s="37"/>
      <c r="J660" s="37"/>
      <c r="K660" s="35"/>
    </row>
    <row r="661" spans="1:11" x14ac:dyDescent="0.2">
      <c r="A661" s="36"/>
      <c r="B661" s="36"/>
      <c r="C661" s="36"/>
      <c r="D661" s="36"/>
      <c r="E661" s="36"/>
      <c r="F661" s="36"/>
      <c r="G661" s="37"/>
      <c r="H661" s="36"/>
      <c r="I661" s="37"/>
      <c r="J661" s="37"/>
      <c r="K661" s="35"/>
    </row>
    <row r="662" spans="1:11" x14ac:dyDescent="0.2">
      <c r="A662" s="36"/>
      <c r="B662" s="36"/>
      <c r="C662" s="36"/>
      <c r="D662" s="36"/>
      <c r="E662" s="36"/>
      <c r="F662" s="36"/>
      <c r="G662" s="37"/>
      <c r="H662" s="36"/>
      <c r="I662" s="37"/>
      <c r="J662" s="37"/>
      <c r="K662" s="35"/>
    </row>
    <row r="663" spans="1:11" x14ac:dyDescent="0.2">
      <c r="A663" s="36"/>
      <c r="B663" s="36"/>
      <c r="C663" s="36"/>
      <c r="D663" s="36"/>
      <c r="E663" s="36"/>
      <c r="F663" s="36"/>
      <c r="G663" s="37"/>
      <c r="H663" s="36"/>
      <c r="I663" s="37"/>
      <c r="J663" s="37"/>
      <c r="K663" s="35"/>
    </row>
    <row r="664" spans="1:11" x14ac:dyDescent="0.2">
      <c r="A664" s="36"/>
      <c r="B664" s="36"/>
      <c r="C664" s="36"/>
      <c r="D664" s="36"/>
      <c r="E664" s="36"/>
      <c r="F664" s="36"/>
      <c r="G664" s="37"/>
      <c r="H664" s="36"/>
      <c r="I664" s="37"/>
      <c r="J664" s="37"/>
      <c r="K664" s="35"/>
    </row>
    <row r="665" spans="1:11" x14ac:dyDescent="0.2">
      <c r="A665" s="36"/>
      <c r="B665" s="36"/>
      <c r="C665" s="36"/>
      <c r="D665" s="36"/>
      <c r="E665" s="36"/>
      <c r="F665" s="36"/>
      <c r="G665" s="37"/>
      <c r="H665" s="36"/>
      <c r="I665" s="37"/>
      <c r="J665" s="37"/>
      <c r="K665" s="35"/>
    </row>
    <row r="666" spans="1:11" x14ac:dyDescent="0.2">
      <c r="A666" s="36"/>
      <c r="B666" s="36"/>
      <c r="C666" s="36"/>
      <c r="D666" s="36"/>
      <c r="E666" s="36"/>
      <c r="F666" s="36"/>
      <c r="G666" s="37"/>
      <c r="H666" s="36"/>
      <c r="I666" s="37"/>
      <c r="J666" s="37"/>
      <c r="K666" s="35"/>
    </row>
    <row r="667" spans="1:11" x14ac:dyDescent="0.2">
      <c r="A667" s="36"/>
      <c r="B667" s="36"/>
      <c r="C667" s="36"/>
      <c r="D667" s="36"/>
      <c r="E667" s="36"/>
      <c r="F667" s="36"/>
      <c r="G667" s="37"/>
      <c r="H667" s="36"/>
      <c r="I667" s="37"/>
      <c r="J667" s="37"/>
      <c r="K667" s="35"/>
    </row>
    <row r="668" spans="1:11" x14ac:dyDescent="0.2">
      <c r="A668" s="36"/>
      <c r="B668" s="36"/>
      <c r="C668" s="36"/>
      <c r="D668" s="36"/>
      <c r="E668" s="36"/>
      <c r="F668" s="36"/>
      <c r="G668" s="37"/>
      <c r="H668" s="36"/>
      <c r="I668" s="37"/>
      <c r="J668" s="37"/>
      <c r="K668" s="35"/>
    </row>
    <row r="669" spans="1:11" x14ac:dyDescent="0.2">
      <c r="A669" s="36"/>
      <c r="B669" s="36"/>
      <c r="C669" s="36"/>
      <c r="D669" s="36"/>
      <c r="E669" s="36"/>
      <c r="F669" s="36"/>
      <c r="G669" s="37"/>
      <c r="H669" s="36"/>
      <c r="I669" s="37"/>
      <c r="J669" s="37"/>
      <c r="K669" s="35"/>
    </row>
    <row r="670" spans="1:11" x14ac:dyDescent="0.2">
      <c r="A670" s="36"/>
      <c r="B670" s="36"/>
      <c r="C670" s="36"/>
      <c r="D670" s="36"/>
      <c r="E670" s="36"/>
      <c r="F670" s="36"/>
      <c r="G670" s="37"/>
      <c r="H670" s="36"/>
      <c r="I670" s="37"/>
      <c r="J670" s="37"/>
      <c r="K670" s="35"/>
    </row>
    <row r="671" spans="1:11" x14ac:dyDescent="0.2">
      <c r="A671" s="36"/>
      <c r="B671" s="36"/>
      <c r="C671" s="36"/>
      <c r="D671" s="36"/>
      <c r="E671" s="36"/>
      <c r="F671" s="36"/>
      <c r="G671" s="37"/>
      <c r="H671" s="36"/>
      <c r="I671" s="37"/>
      <c r="J671" s="37"/>
      <c r="K671" s="35"/>
    </row>
    <row r="672" spans="1:11" x14ac:dyDescent="0.2">
      <c r="A672" s="36"/>
      <c r="B672" s="36"/>
      <c r="C672" s="36"/>
      <c r="D672" s="36"/>
      <c r="E672" s="36"/>
      <c r="F672" s="36"/>
      <c r="G672" s="37"/>
      <c r="H672" s="36"/>
      <c r="I672" s="37"/>
      <c r="J672" s="37"/>
      <c r="K672" s="35"/>
    </row>
    <row r="673" spans="1:11" x14ac:dyDescent="0.2">
      <c r="A673" s="36"/>
      <c r="B673" s="36"/>
      <c r="C673" s="36"/>
      <c r="D673" s="36"/>
      <c r="E673" s="36"/>
      <c r="F673" s="36"/>
      <c r="G673" s="37"/>
      <c r="H673" s="36"/>
      <c r="I673" s="37"/>
      <c r="J673" s="37"/>
      <c r="K673" s="35"/>
    </row>
    <row r="674" spans="1:11" x14ac:dyDescent="0.2">
      <c r="A674" s="36"/>
      <c r="B674" s="36"/>
      <c r="C674" s="36"/>
      <c r="D674" s="36"/>
      <c r="E674" s="36"/>
      <c r="F674" s="36"/>
      <c r="G674" s="37"/>
      <c r="H674" s="36"/>
      <c r="I674" s="37"/>
      <c r="J674" s="37"/>
      <c r="K674" s="35"/>
    </row>
    <row r="675" spans="1:11" x14ac:dyDescent="0.2">
      <c r="A675" s="36"/>
      <c r="B675" s="36"/>
      <c r="C675" s="36"/>
      <c r="D675" s="36"/>
      <c r="E675" s="36"/>
      <c r="F675" s="36"/>
      <c r="G675" s="37"/>
      <c r="H675" s="36"/>
      <c r="I675" s="37"/>
      <c r="J675" s="37"/>
      <c r="K675" s="35"/>
    </row>
    <row r="676" spans="1:11" x14ac:dyDescent="0.2">
      <c r="A676" s="36"/>
      <c r="B676" s="36"/>
      <c r="C676" s="36"/>
      <c r="D676" s="36"/>
      <c r="E676" s="36"/>
      <c r="F676" s="36"/>
      <c r="G676" s="37"/>
      <c r="H676" s="36"/>
      <c r="I676" s="37"/>
      <c r="J676" s="37"/>
      <c r="K676" s="35"/>
    </row>
    <row r="677" spans="1:11" x14ac:dyDescent="0.2">
      <c r="A677" s="36"/>
      <c r="B677" s="36"/>
      <c r="C677" s="36"/>
      <c r="D677" s="36"/>
      <c r="E677" s="36"/>
      <c r="F677" s="36"/>
      <c r="G677" s="37"/>
      <c r="H677" s="36"/>
      <c r="I677" s="37"/>
      <c r="J677" s="37"/>
      <c r="K677" s="35"/>
    </row>
    <row r="678" spans="1:11" x14ac:dyDescent="0.2">
      <c r="A678" s="36"/>
      <c r="B678" s="36"/>
      <c r="C678" s="36"/>
      <c r="D678" s="36"/>
      <c r="E678" s="36"/>
      <c r="F678" s="36"/>
      <c r="G678" s="37"/>
      <c r="H678" s="36"/>
      <c r="I678" s="37"/>
      <c r="J678" s="37"/>
      <c r="K678" s="35"/>
    </row>
    <row r="679" spans="1:11" x14ac:dyDescent="0.2">
      <c r="A679" s="36"/>
      <c r="B679" s="36"/>
      <c r="C679" s="36"/>
      <c r="D679" s="36"/>
      <c r="E679" s="36"/>
      <c r="F679" s="36"/>
      <c r="G679" s="37"/>
      <c r="H679" s="36"/>
      <c r="I679" s="37"/>
      <c r="J679" s="37"/>
      <c r="K679" s="35"/>
    </row>
    <row r="680" spans="1:11" x14ac:dyDescent="0.2">
      <c r="A680" s="36"/>
      <c r="B680" s="36"/>
      <c r="C680" s="36"/>
      <c r="D680" s="36"/>
      <c r="E680" s="36"/>
      <c r="F680" s="36"/>
      <c r="G680" s="37"/>
      <c r="H680" s="36"/>
      <c r="I680" s="37"/>
      <c r="J680" s="37"/>
      <c r="K680" s="35"/>
    </row>
    <row r="681" spans="1:11" x14ac:dyDescent="0.2">
      <c r="A681" s="36"/>
      <c r="B681" s="36"/>
      <c r="C681" s="36"/>
      <c r="D681" s="36"/>
      <c r="E681" s="36"/>
      <c r="F681" s="36"/>
      <c r="G681" s="37"/>
      <c r="H681" s="36"/>
      <c r="I681" s="37"/>
      <c r="J681" s="37"/>
      <c r="K681" s="35"/>
    </row>
    <row r="682" spans="1:11" x14ac:dyDescent="0.2">
      <c r="A682" s="36"/>
      <c r="B682" s="36"/>
      <c r="C682" s="36"/>
      <c r="D682" s="36"/>
      <c r="E682" s="36"/>
      <c r="F682" s="36"/>
      <c r="G682" s="37"/>
      <c r="H682" s="36"/>
      <c r="I682" s="37"/>
      <c r="J682" s="37"/>
      <c r="K682" s="35"/>
    </row>
    <row r="683" spans="1:11" x14ac:dyDescent="0.2">
      <c r="A683" s="36"/>
      <c r="B683" s="36"/>
      <c r="C683" s="36"/>
      <c r="D683" s="36"/>
      <c r="E683" s="36"/>
      <c r="F683" s="36"/>
      <c r="G683" s="37"/>
      <c r="H683" s="36"/>
      <c r="I683" s="37"/>
      <c r="J683" s="37"/>
      <c r="K683" s="35"/>
    </row>
    <row r="684" spans="1:11" x14ac:dyDescent="0.2">
      <c r="A684" s="36"/>
      <c r="B684" s="36"/>
      <c r="C684" s="36"/>
      <c r="D684" s="36"/>
      <c r="E684" s="36"/>
      <c r="F684" s="36"/>
      <c r="G684" s="37"/>
      <c r="H684" s="36"/>
      <c r="I684" s="37"/>
      <c r="J684" s="37"/>
      <c r="K684" s="35"/>
    </row>
    <row r="685" spans="1:11" x14ac:dyDescent="0.2">
      <c r="A685" s="36"/>
      <c r="B685" s="36"/>
      <c r="C685" s="36"/>
      <c r="D685" s="36"/>
      <c r="E685" s="36"/>
      <c r="F685" s="36"/>
      <c r="G685" s="37"/>
      <c r="H685" s="36"/>
      <c r="I685" s="37"/>
      <c r="J685" s="37"/>
      <c r="K685" s="35"/>
    </row>
    <row r="686" spans="1:11" x14ac:dyDescent="0.2">
      <c r="A686" s="36"/>
      <c r="B686" s="36"/>
      <c r="C686" s="36"/>
      <c r="D686" s="36"/>
      <c r="E686" s="36"/>
      <c r="F686" s="36"/>
      <c r="G686" s="37"/>
      <c r="H686" s="36"/>
      <c r="I686" s="37"/>
      <c r="J686" s="37"/>
      <c r="K686" s="35"/>
    </row>
    <row r="687" spans="1:11" x14ac:dyDescent="0.2">
      <c r="A687" s="36"/>
      <c r="B687" s="36"/>
      <c r="C687" s="36"/>
      <c r="D687" s="36"/>
      <c r="E687" s="36"/>
      <c r="F687" s="36"/>
      <c r="G687" s="37"/>
      <c r="H687" s="36"/>
      <c r="I687" s="37"/>
      <c r="J687" s="37"/>
      <c r="K687" s="35"/>
    </row>
    <row r="688" spans="1:11" x14ac:dyDescent="0.2">
      <c r="A688" s="36"/>
      <c r="B688" s="36"/>
      <c r="C688" s="36"/>
      <c r="D688" s="36"/>
      <c r="E688" s="36"/>
      <c r="F688" s="36"/>
      <c r="G688" s="37"/>
      <c r="H688" s="36"/>
      <c r="I688" s="37"/>
      <c r="J688" s="37"/>
      <c r="K688" s="35"/>
    </row>
    <row r="689" spans="1:11" x14ac:dyDescent="0.2">
      <c r="A689" s="36"/>
      <c r="B689" s="36"/>
      <c r="C689" s="36"/>
      <c r="D689" s="36"/>
      <c r="E689" s="36"/>
      <c r="F689" s="36"/>
      <c r="G689" s="37"/>
      <c r="H689" s="36"/>
      <c r="I689" s="37"/>
      <c r="J689" s="37"/>
      <c r="K689" s="35"/>
    </row>
    <row r="690" spans="1:11" x14ac:dyDescent="0.2">
      <c r="A690" s="36"/>
      <c r="B690" s="36"/>
      <c r="C690" s="36"/>
      <c r="D690" s="36"/>
      <c r="E690" s="36"/>
      <c r="F690" s="36"/>
      <c r="G690" s="37"/>
      <c r="H690" s="36"/>
      <c r="I690" s="37"/>
      <c r="J690" s="37"/>
      <c r="K690" s="35"/>
    </row>
    <row r="691" spans="1:11" x14ac:dyDescent="0.2">
      <c r="A691" s="36"/>
      <c r="B691" s="36"/>
      <c r="C691" s="36"/>
      <c r="D691" s="36"/>
      <c r="E691" s="36"/>
      <c r="F691" s="36"/>
      <c r="G691" s="37"/>
      <c r="H691" s="36"/>
      <c r="I691" s="37"/>
      <c r="J691" s="37"/>
      <c r="K691" s="35"/>
    </row>
    <row r="692" spans="1:11" x14ac:dyDescent="0.2">
      <c r="A692" s="36"/>
      <c r="B692" s="36"/>
      <c r="C692" s="36"/>
      <c r="D692" s="36"/>
      <c r="E692" s="36"/>
      <c r="F692" s="36"/>
      <c r="G692" s="37"/>
      <c r="H692" s="36"/>
      <c r="I692" s="37"/>
      <c r="J692" s="37"/>
      <c r="K692" s="35"/>
    </row>
    <row r="693" spans="1:11" x14ac:dyDescent="0.2">
      <c r="A693" s="36"/>
      <c r="B693" s="36"/>
      <c r="C693" s="36"/>
      <c r="D693" s="36"/>
      <c r="E693" s="36"/>
      <c r="F693" s="36"/>
      <c r="G693" s="37"/>
      <c r="H693" s="36"/>
      <c r="I693" s="37"/>
      <c r="J693" s="37"/>
      <c r="K693" s="35"/>
    </row>
    <row r="694" spans="1:11" x14ac:dyDescent="0.2">
      <c r="A694" s="36"/>
      <c r="B694" s="36"/>
      <c r="C694" s="36"/>
      <c r="D694" s="36"/>
      <c r="E694" s="36"/>
      <c r="F694" s="36"/>
      <c r="G694" s="37"/>
      <c r="H694" s="36"/>
      <c r="I694" s="37"/>
      <c r="J694" s="37"/>
      <c r="K694" s="35"/>
    </row>
    <row r="695" spans="1:11" x14ac:dyDescent="0.2">
      <c r="A695" s="36"/>
      <c r="B695" s="36"/>
      <c r="C695" s="36"/>
      <c r="D695" s="36"/>
      <c r="E695" s="36"/>
      <c r="F695" s="36"/>
      <c r="G695" s="37"/>
      <c r="H695" s="36"/>
      <c r="I695" s="37"/>
      <c r="J695" s="37"/>
      <c r="K695" s="35"/>
    </row>
    <row r="696" spans="1:11" x14ac:dyDescent="0.2">
      <c r="A696" s="36"/>
      <c r="B696" s="36"/>
      <c r="C696" s="36"/>
      <c r="D696" s="36"/>
      <c r="E696" s="36"/>
      <c r="F696" s="36"/>
      <c r="G696" s="37"/>
      <c r="H696" s="36"/>
      <c r="I696" s="37"/>
      <c r="J696" s="37"/>
      <c r="K696" s="35"/>
    </row>
    <row r="697" spans="1:11" x14ac:dyDescent="0.2">
      <c r="A697" s="36"/>
      <c r="B697" s="36"/>
      <c r="C697" s="36"/>
      <c r="D697" s="36"/>
      <c r="E697" s="36"/>
      <c r="F697" s="36"/>
      <c r="G697" s="37"/>
      <c r="H697" s="36"/>
      <c r="I697" s="37"/>
      <c r="J697" s="37"/>
      <c r="K697" s="35"/>
    </row>
    <row r="698" spans="1:11" x14ac:dyDescent="0.2">
      <c r="A698" s="36"/>
      <c r="B698" s="36"/>
      <c r="C698" s="36"/>
      <c r="D698" s="36"/>
      <c r="E698" s="36"/>
      <c r="F698" s="36"/>
      <c r="G698" s="37"/>
      <c r="H698" s="36"/>
      <c r="I698" s="37"/>
      <c r="J698" s="37"/>
      <c r="K698" s="35"/>
    </row>
    <row r="699" spans="1:11" x14ac:dyDescent="0.2">
      <c r="A699" s="36"/>
      <c r="B699" s="36"/>
      <c r="C699" s="36"/>
      <c r="D699" s="36"/>
      <c r="E699" s="36"/>
      <c r="F699" s="36"/>
      <c r="G699" s="37"/>
      <c r="H699" s="36"/>
      <c r="I699" s="37"/>
      <c r="J699" s="37"/>
      <c r="K699" s="35"/>
    </row>
    <row r="700" spans="1:11" x14ac:dyDescent="0.2">
      <c r="A700" s="36"/>
      <c r="B700" s="36"/>
      <c r="C700" s="36"/>
      <c r="D700" s="36"/>
      <c r="E700" s="36"/>
      <c r="F700" s="36"/>
      <c r="G700" s="37"/>
      <c r="H700" s="36"/>
      <c r="I700" s="37"/>
      <c r="J700" s="37"/>
      <c r="K700" s="35"/>
    </row>
    <row r="701" spans="1:11" x14ac:dyDescent="0.2">
      <c r="A701" s="36"/>
      <c r="B701" s="36"/>
      <c r="C701" s="36"/>
      <c r="D701" s="36"/>
      <c r="E701" s="36"/>
      <c r="F701" s="36"/>
      <c r="G701" s="37"/>
      <c r="H701" s="36"/>
      <c r="I701" s="37"/>
      <c r="J701" s="37"/>
      <c r="K701" s="35"/>
    </row>
    <row r="702" spans="1:11" x14ac:dyDescent="0.2">
      <c r="A702" s="36"/>
      <c r="B702" s="36"/>
      <c r="C702" s="36"/>
      <c r="D702" s="36"/>
      <c r="E702" s="36"/>
      <c r="F702" s="36"/>
      <c r="G702" s="37"/>
      <c r="H702" s="36"/>
      <c r="I702" s="37"/>
      <c r="J702" s="37"/>
      <c r="K702" s="35"/>
    </row>
    <row r="703" spans="1:11" x14ac:dyDescent="0.2">
      <c r="A703" s="36"/>
      <c r="B703" s="36"/>
      <c r="C703" s="36"/>
      <c r="D703" s="36"/>
      <c r="E703" s="36"/>
      <c r="F703" s="36"/>
      <c r="G703" s="37"/>
      <c r="H703" s="36"/>
      <c r="I703" s="37"/>
      <c r="J703" s="37"/>
      <c r="K703" s="35"/>
    </row>
    <row r="704" spans="1:11" x14ac:dyDescent="0.2">
      <c r="A704" s="36"/>
      <c r="B704" s="36"/>
      <c r="C704" s="36"/>
      <c r="D704" s="36"/>
      <c r="E704" s="36"/>
      <c r="F704" s="36"/>
      <c r="G704" s="37"/>
      <c r="H704" s="36"/>
      <c r="I704" s="37"/>
      <c r="J704" s="37"/>
      <c r="K704" s="35"/>
    </row>
    <row r="705" spans="1:11" x14ac:dyDescent="0.2">
      <c r="A705" s="36"/>
      <c r="B705" s="36"/>
      <c r="C705" s="36"/>
      <c r="D705" s="36"/>
      <c r="E705" s="36"/>
      <c r="F705" s="36"/>
      <c r="G705" s="37"/>
      <c r="H705" s="36"/>
      <c r="I705" s="37"/>
      <c r="J705" s="37"/>
      <c r="K705" s="35"/>
    </row>
    <row r="706" spans="1:11" x14ac:dyDescent="0.2">
      <c r="A706" s="36"/>
      <c r="B706" s="36"/>
      <c r="C706" s="36"/>
      <c r="D706" s="36"/>
      <c r="E706" s="36"/>
      <c r="F706" s="36"/>
      <c r="G706" s="37"/>
      <c r="H706" s="36"/>
      <c r="I706" s="37"/>
      <c r="J706" s="37"/>
      <c r="K706" s="35"/>
    </row>
    <row r="707" spans="1:11" x14ac:dyDescent="0.2">
      <c r="A707" s="36"/>
      <c r="B707" s="36"/>
      <c r="C707" s="36"/>
      <c r="D707" s="36"/>
      <c r="E707" s="36"/>
      <c r="F707" s="36"/>
      <c r="G707" s="37"/>
      <c r="H707" s="36"/>
      <c r="I707" s="37"/>
      <c r="J707" s="37"/>
      <c r="K707" s="35"/>
    </row>
    <row r="708" spans="1:11" x14ac:dyDescent="0.2">
      <c r="A708" s="36"/>
      <c r="B708" s="36"/>
      <c r="C708" s="36"/>
      <c r="D708" s="36"/>
      <c r="E708" s="36"/>
      <c r="F708" s="36"/>
      <c r="G708" s="37"/>
      <c r="H708" s="36"/>
      <c r="I708" s="37"/>
      <c r="J708" s="37"/>
      <c r="K708" s="35"/>
    </row>
    <row r="709" spans="1:11" x14ac:dyDescent="0.2">
      <c r="A709" s="36"/>
      <c r="B709" s="36"/>
      <c r="C709" s="36"/>
      <c r="D709" s="36"/>
      <c r="E709" s="36"/>
      <c r="F709" s="36"/>
      <c r="G709" s="37"/>
      <c r="H709" s="36"/>
      <c r="I709" s="37"/>
      <c r="J709" s="37"/>
      <c r="K709" s="35"/>
    </row>
    <row r="710" spans="1:11" x14ac:dyDescent="0.2">
      <c r="A710" s="36"/>
      <c r="B710" s="36"/>
      <c r="C710" s="36"/>
      <c r="D710" s="36"/>
      <c r="E710" s="36"/>
      <c r="F710" s="36"/>
      <c r="G710" s="37"/>
      <c r="H710" s="36"/>
      <c r="I710" s="37"/>
      <c r="J710" s="37"/>
      <c r="K710" s="35"/>
    </row>
    <row r="711" spans="1:11" x14ac:dyDescent="0.2">
      <c r="A711" s="36"/>
      <c r="B711" s="36"/>
      <c r="C711" s="36"/>
      <c r="D711" s="36"/>
      <c r="E711" s="36"/>
      <c r="F711" s="36"/>
      <c r="G711" s="37"/>
      <c r="H711" s="36"/>
      <c r="I711" s="37"/>
      <c r="J711" s="37"/>
      <c r="K711" s="35"/>
    </row>
    <row r="712" spans="1:11" x14ac:dyDescent="0.2">
      <c r="A712" s="36"/>
      <c r="B712" s="36"/>
      <c r="C712" s="36"/>
      <c r="D712" s="36"/>
      <c r="E712" s="36"/>
      <c r="F712" s="36"/>
      <c r="G712" s="37"/>
      <c r="H712" s="36"/>
      <c r="I712" s="37"/>
      <c r="J712" s="37"/>
      <c r="K712" s="35"/>
    </row>
    <row r="713" spans="1:11" x14ac:dyDescent="0.2">
      <c r="A713" s="36"/>
      <c r="B713" s="36"/>
      <c r="C713" s="36"/>
      <c r="D713" s="36"/>
      <c r="E713" s="36"/>
      <c r="F713" s="36"/>
      <c r="G713" s="37"/>
      <c r="H713" s="36"/>
      <c r="I713" s="37"/>
      <c r="J713" s="37"/>
      <c r="K713" s="35"/>
    </row>
    <row r="714" spans="1:11" x14ac:dyDescent="0.2">
      <c r="A714" s="36"/>
      <c r="B714" s="36"/>
      <c r="C714" s="36"/>
      <c r="D714" s="36"/>
      <c r="E714" s="36"/>
      <c r="F714" s="36"/>
      <c r="G714" s="37"/>
      <c r="H714" s="36"/>
      <c r="I714" s="37"/>
      <c r="J714" s="37"/>
      <c r="K714" s="35"/>
    </row>
    <row r="715" spans="1:11" x14ac:dyDescent="0.2">
      <c r="A715" s="36"/>
      <c r="B715" s="36"/>
      <c r="C715" s="36"/>
      <c r="D715" s="36"/>
      <c r="E715" s="36"/>
      <c r="F715" s="36"/>
      <c r="G715" s="37"/>
      <c r="H715" s="36"/>
      <c r="I715" s="37"/>
      <c r="J715" s="37"/>
      <c r="K715" s="35"/>
    </row>
    <row r="716" spans="1:11" x14ac:dyDescent="0.2">
      <c r="A716" s="36"/>
      <c r="B716" s="36"/>
      <c r="C716" s="36"/>
      <c r="D716" s="36"/>
      <c r="E716" s="36"/>
      <c r="F716" s="36"/>
      <c r="G716" s="37"/>
      <c r="H716" s="36"/>
      <c r="I716" s="37"/>
      <c r="J716" s="37"/>
      <c r="K716" s="35"/>
    </row>
    <row r="717" spans="1:11" x14ac:dyDescent="0.2">
      <c r="A717" s="36"/>
      <c r="B717" s="36"/>
      <c r="C717" s="36"/>
      <c r="D717" s="36"/>
      <c r="E717" s="36"/>
      <c r="F717" s="36"/>
      <c r="G717" s="37"/>
      <c r="H717" s="36"/>
      <c r="I717" s="37"/>
      <c r="J717" s="37"/>
      <c r="K717" s="35"/>
    </row>
    <row r="718" spans="1:11" x14ac:dyDescent="0.2">
      <c r="A718" s="36"/>
      <c r="B718" s="36"/>
      <c r="C718" s="36"/>
      <c r="D718" s="36"/>
      <c r="E718" s="36"/>
      <c r="F718" s="36"/>
      <c r="G718" s="37"/>
      <c r="H718" s="36"/>
      <c r="I718" s="37"/>
      <c r="J718" s="37"/>
      <c r="K718" s="35"/>
    </row>
    <row r="719" spans="1:11" x14ac:dyDescent="0.2">
      <c r="A719" s="36"/>
      <c r="B719" s="36"/>
      <c r="C719" s="36"/>
      <c r="D719" s="36"/>
      <c r="E719" s="36"/>
      <c r="F719" s="36"/>
      <c r="G719" s="37"/>
      <c r="H719" s="36"/>
      <c r="I719" s="37"/>
      <c r="J719" s="37"/>
      <c r="K719" s="35"/>
    </row>
    <row r="720" spans="1:11" x14ac:dyDescent="0.2">
      <c r="A720" s="36"/>
      <c r="B720" s="36"/>
      <c r="C720" s="36"/>
      <c r="D720" s="36"/>
      <c r="E720" s="36"/>
      <c r="F720" s="36"/>
      <c r="G720" s="37"/>
      <c r="H720" s="36"/>
      <c r="I720" s="37"/>
      <c r="J720" s="37"/>
      <c r="K720" s="35"/>
    </row>
    <row r="721" spans="1:11" x14ac:dyDescent="0.2">
      <c r="A721" s="36"/>
      <c r="B721" s="36"/>
      <c r="C721" s="36"/>
      <c r="D721" s="36"/>
      <c r="E721" s="36"/>
      <c r="F721" s="36"/>
      <c r="G721" s="37"/>
      <c r="H721" s="36"/>
      <c r="I721" s="37"/>
      <c r="J721" s="37"/>
      <c r="K721" s="35"/>
    </row>
    <row r="722" spans="1:11" x14ac:dyDescent="0.2">
      <c r="A722" s="36"/>
      <c r="B722" s="36"/>
      <c r="C722" s="36"/>
      <c r="D722" s="36"/>
      <c r="E722" s="36"/>
      <c r="F722" s="36"/>
      <c r="G722" s="37"/>
      <c r="H722" s="36"/>
      <c r="I722" s="37"/>
      <c r="J722" s="37"/>
      <c r="K722" s="35"/>
    </row>
    <row r="723" spans="1:11" x14ac:dyDescent="0.2">
      <c r="A723" s="36"/>
      <c r="B723" s="36"/>
      <c r="C723" s="36"/>
      <c r="D723" s="36"/>
      <c r="E723" s="36"/>
      <c r="F723" s="36"/>
      <c r="G723" s="37"/>
      <c r="H723" s="36"/>
      <c r="I723" s="37"/>
      <c r="J723" s="37"/>
      <c r="K723" s="35"/>
    </row>
    <row r="724" spans="1:11" x14ac:dyDescent="0.2">
      <c r="A724" s="36"/>
      <c r="B724" s="36"/>
      <c r="C724" s="36"/>
      <c r="D724" s="36"/>
      <c r="E724" s="36"/>
      <c r="F724" s="36"/>
      <c r="G724" s="37"/>
      <c r="H724" s="36"/>
      <c r="I724" s="37"/>
      <c r="J724" s="37"/>
      <c r="K724" s="35"/>
    </row>
    <row r="725" spans="1:11" x14ac:dyDescent="0.2">
      <c r="A725" s="36"/>
      <c r="B725" s="36"/>
      <c r="C725" s="36"/>
      <c r="D725" s="36"/>
      <c r="E725" s="36"/>
      <c r="F725" s="36"/>
      <c r="G725" s="37"/>
      <c r="H725" s="36"/>
      <c r="I725" s="37"/>
      <c r="J725" s="37"/>
      <c r="K725" s="35"/>
    </row>
    <row r="726" spans="1:11" x14ac:dyDescent="0.2">
      <c r="A726" s="36"/>
      <c r="B726" s="36"/>
      <c r="C726" s="36"/>
      <c r="D726" s="36"/>
      <c r="E726" s="36"/>
      <c r="F726" s="36"/>
      <c r="G726" s="37"/>
      <c r="H726" s="36"/>
      <c r="I726" s="37"/>
      <c r="J726" s="37"/>
      <c r="K726" s="35"/>
    </row>
    <row r="727" spans="1:11" x14ac:dyDescent="0.2">
      <c r="A727" s="36"/>
      <c r="B727" s="36"/>
      <c r="C727" s="36"/>
      <c r="D727" s="36"/>
      <c r="E727" s="36"/>
      <c r="F727" s="36"/>
      <c r="G727" s="37"/>
      <c r="H727" s="36"/>
      <c r="I727" s="37"/>
      <c r="J727" s="37"/>
      <c r="K727" s="35"/>
    </row>
    <row r="728" spans="1:11" x14ac:dyDescent="0.2">
      <c r="A728" s="36"/>
      <c r="B728" s="36"/>
      <c r="C728" s="36"/>
      <c r="D728" s="36"/>
      <c r="E728" s="36"/>
      <c r="F728" s="36"/>
      <c r="G728" s="37"/>
      <c r="H728" s="36"/>
      <c r="I728" s="37"/>
      <c r="J728" s="37"/>
      <c r="K728" s="35"/>
    </row>
    <row r="729" spans="1:11" x14ac:dyDescent="0.2">
      <c r="A729" s="36"/>
      <c r="B729" s="36"/>
      <c r="C729" s="36"/>
      <c r="D729" s="36"/>
      <c r="E729" s="36"/>
      <c r="F729" s="36"/>
      <c r="G729" s="37"/>
      <c r="H729" s="36"/>
      <c r="I729" s="37"/>
      <c r="J729" s="37"/>
      <c r="K729" s="35"/>
    </row>
    <row r="730" spans="1:11" x14ac:dyDescent="0.2">
      <c r="A730" s="36"/>
      <c r="B730" s="36"/>
      <c r="C730" s="36"/>
      <c r="D730" s="36"/>
      <c r="E730" s="36"/>
      <c r="F730" s="36"/>
      <c r="G730" s="37"/>
      <c r="H730" s="36"/>
      <c r="I730" s="37"/>
      <c r="J730" s="37"/>
      <c r="K730" s="35"/>
    </row>
    <row r="731" spans="1:11" x14ac:dyDescent="0.2">
      <c r="A731" s="36"/>
      <c r="B731" s="36"/>
      <c r="C731" s="36"/>
      <c r="D731" s="36"/>
      <c r="E731" s="36"/>
      <c r="F731" s="36"/>
      <c r="G731" s="37"/>
      <c r="H731" s="36"/>
      <c r="I731" s="37"/>
      <c r="J731" s="37"/>
      <c r="K731" s="35"/>
    </row>
    <row r="732" spans="1:11" x14ac:dyDescent="0.2">
      <c r="A732" s="36"/>
      <c r="B732" s="36"/>
      <c r="C732" s="36"/>
      <c r="D732" s="36"/>
      <c r="E732" s="36"/>
      <c r="F732" s="36"/>
      <c r="G732" s="37"/>
      <c r="H732" s="36"/>
      <c r="I732" s="37"/>
      <c r="J732" s="37"/>
      <c r="K732" s="35"/>
    </row>
    <row r="733" spans="1:11" x14ac:dyDescent="0.2">
      <c r="A733" s="36"/>
      <c r="B733" s="36"/>
      <c r="C733" s="36"/>
      <c r="D733" s="36"/>
      <c r="E733" s="36"/>
      <c r="F733" s="36"/>
      <c r="G733" s="37"/>
      <c r="H733" s="36"/>
      <c r="I733" s="37"/>
      <c r="J733" s="37"/>
      <c r="K733" s="35"/>
    </row>
    <row r="734" spans="1:11" x14ac:dyDescent="0.2">
      <c r="A734" s="36"/>
      <c r="B734" s="36"/>
      <c r="C734" s="36"/>
      <c r="D734" s="36"/>
      <c r="E734" s="36"/>
      <c r="F734" s="36"/>
      <c r="G734" s="37"/>
      <c r="H734" s="36"/>
      <c r="I734" s="37"/>
      <c r="J734" s="37"/>
      <c r="K734" s="35"/>
    </row>
    <row r="735" spans="1:11" x14ac:dyDescent="0.2">
      <c r="A735" s="36"/>
      <c r="B735" s="36"/>
      <c r="C735" s="36"/>
      <c r="D735" s="36"/>
      <c r="E735" s="36"/>
      <c r="F735" s="36"/>
      <c r="G735" s="37"/>
      <c r="H735" s="36"/>
      <c r="I735" s="37"/>
      <c r="J735" s="37"/>
      <c r="K735" s="35"/>
    </row>
    <row r="736" spans="1:11" x14ac:dyDescent="0.2">
      <c r="A736" s="36"/>
      <c r="B736" s="36"/>
      <c r="C736" s="36"/>
      <c r="D736" s="36"/>
      <c r="E736" s="36"/>
      <c r="F736" s="36"/>
      <c r="G736" s="37"/>
      <c r="H736" s="36"/>
      <c r="I736" s="37"/>
      <c r="J736" s="37"/>
      <c r="K736" s="35"/>
    </row>
    <row r="737" spans="1:11" x14ac:dyDescent="0.2">
      <c r="A737" s="36"/>
      <c r="B737" s="36"/>
      <c r="C737" s="36"/>
      <c r="D737" s="36"/>
      <c r="E737" s="36"/>
      <c r="F737" s="36"/>
      <c r="G737" s="37"/>
      <c r="H737" s="36"/>
      <c r="I737" s="37"/>
      <c r="J737" s="37"/>
      <c r="K737" s="35"/>
    </row>
    <row r="738" spans="1:11" x14ac:dyDescent="0.2">
      <c r="A738" s="36"/>
      <c r="B738" s="36"/>
      <c r="C738" s="36"/>
      <c r="D738" s="36"/>
      <c r="E738" s="36"/>
      <c r="F738" s="36"/>
      <c r="G738" s="37"/>
      <c r="H738" s="36"/>
      <c r="I738" s="37"/>
      <c r="J738" s="37"/>
      <c r="K738" s="35"/>
    </row>
    <row r="739" spans="1:11" x14ac:dyDescent="0.2">
      <c r="A739" s="36"/>
      <c r="B739" s="36"/>
      <c r="C739" s="36"/>
      <c r="D739" s="36"/>
      <c r="E739" s="36"/>
      <c r="F739" s="36"/>
      <c r="G739" s="37"/>
      <c r="H739" s="36"/>
      <c r="I739" s="37"/>
      <c r="J739" s="37"/>
      <c r="K739" s="35"/>
    </row>
    <row r="740" spans="1:11" x14ac:dyDescent="0.2">
      <c r="A740" s="36"/>
      <c r="B740" s="36"/>
      <c r="C740" s="36"/>
      <c r="D740" s="36"/>
      <c r="E740" s="36"/>
      <c r="F740" s="36"/>
      <c r="G740" s="37"/>
      <c r="H740" s="36"/>
      <c r="I740" s="37"/>
      <c r="J740" s="37"/>
      <c r="K740" s="35"/>
    </row>
    <row r="741" spans="1:11" x14ac:dyDescent="0.2">
      <c r="A741" s="36"/>
      <c r="B741" s="36"/>
      <c r="C741" s="36"/>
      <c r="D741" s="36"/>
      <c r="E741" s="36"/>
      <c r="F741" s="36"/>
      <c r="G741" s="37"/>
      <c r="H741" s="36"/>
      <c r="I741" s="37"/>
      <c r="J741" s="37"/>
      <c r="K741" s="35"/>
    </row>
    <row r="742" spans="1:11" x14ac:dyDescent="0.2">
      <c r="A742" s="36"/>
      <c r="B742" s="36"/>
      <c r="C742" s="36"/>
      <c r="D742" s="36"/>
      <c r="E742" s="36"/>
      <c r="F742" s="36"/>
      <c r="G742" s="37"/>
      <c r="H742" s="36"/>
      <c r="I742" s="37"/>
      <c r="J742" s="37"/>
      <c r="K742" s="35"/>
    </row>
    <row r="743" spans="1:11" x14ac:dyDescent="0.2">
      <c r="A743" s="36"/>
      <c r="B743" s="36"/>
      <c r="C743" s="36"/>
      <c r="D743" s="36"/>
      <c r="E743" s="36"/>
      <c r="F743" s="36"/>
      <c r="G743" s="37"/>
      <c r="H743" s="36"/>
      <c r="I743" s="37"/>
      <c r="J743" s="37"/>
      <c r="K743" s="35"/>
    </row>
    <row r="744" spans="1:11" x14ac:dyDescent="0.2">
      <c r="A744" s="36"/>
      <c r="B744" s="36"/>
      <c r="C744" s="36"/>
      <c r="D744" s="36"/>
      <c r="E744" s="36"/>
      <c r="F744" s="36"/>
      <c r="G744" s="37"/>
      <c r="H744" s="36"/>
      <c r="I744" s="37"/>
      <c r="J744" s="37"/>
      <c r="K744" s="35"/>
    </row>
    <row r="745" spans="1:11" x14ac:dyDescent="0.2">
      <c r="A745" s="36"/>
      <c r="B745" s="36"/>
      <c r="C745" s="36"/>
      <c r="D745" s="36"/>
      <c r="E745" s="36"/>
      <c r="F745" s="36"/>
      <c r="G745" s="37"/>
      <c r="H745" s="36"/>
      <c r="I745" s="37"/>
      <c r="J745" s="37"/>
      <c r="K745" s="35"/>
    </row>
    <row r="746" spans="1:11" x14ac:dyDescent="0.2">
      <c r="A746" s="36"/>
      <c r="B746" s="36"/>
      <c r="C746" s="36"/>
      <c r="D746" s="36"/>
      <c r="E746" s="36"/>
      <c r="F746" s="36"/>
      <c r="G746" s="37"/>
      <c r="H746" s="36"/>
      <c r="I746" s="37"/>
      <c r="J746" s="37"/>
      <c r="K746" s="35"/>
    </row>
    <row r="747" spans="1:11" x14ac:dyDescent="0.2">
      <c r="A747" s="36"/>
      <c r="B747" s="36"/>
      <c r="C747" s="36"/>
      <c r="D747" s="36"/>
      <c r="E747" s="36"/>
      <c r="F747" s="36"/>
      <c r="G747" s="37"/>
      <c r="H747" s="36"/>
      <c r="I747" s="37"/>
      <c r="J747" s="37"/>
      <c r="K747" s="35"/>
    </row>
    <row r="748" spans="1:11" x14ac:dyDescent="0.2">
      <c r="A748" s="36"/>
      <c r="B748" s="36"/>
      <c r="C748" s="36"/>
      <c r="D748" s="36"/>
      <c r="E748" s="36"/>
      <c r="F748" s="36"/>
      <c r="G748" s="37"/>
      <c r="H748" s="36"/>
      <c r="I748" s="37"/>
      <c r="J748" s="37"/>
      <c r="K748" s="35"/>
    </row>
    <row r="749" spans="1:11" x14ac:dyDescent="0.2">
      <c r="A749" s="36"/>
      <c r="B749" s="36"/>
      <c r="C749" s="36"/>
      <c r="D749" s="36"/>
      <c r="E749" s="36"/>
      <c r="F749" s="36"/>
      <c r="G749" s="37"/>
      <c r="H749" s="36"/>
      <c r="I749" s="37"/>
      <c r="J749" s="37"/>
      <c r="K749" s="35"/>
    </row>
    <row r="750" spans="1:11" x14ac:dyDescent="0.2">
      <c r="A750" s="36"/>
      <c r="B750" s="36"/>
      <c r="C750" s="36"/>
      <c r="D750" s="36"/>
      <c r="E750" s="36"/>
      <c r="F750" s="36"/>
      <c r="G750" s="37"/>
      <c r="H750" s="36"/>
      <c r="I750" s="37"/>
      <c r="J750" s="37"/>
      <c r="K750" s="35"/>
    </row>
    <row r="751" spans="1:11" x14ac:dyDescent="0.2">
      <c r="A751" s="36"/>
      <c r="B751" s="36"/>
      <c r="C751" s="36"/>
      <c r="D751" s="36"/>
      <c r="E751" s="36"/>
      <c r="F751" s="36"/>
      <c r="G751" s="37"/>
      <c r="H751" s="36"/>
      <c r="I751" s="37"/>
      <c r="J751" s="37"/>
      <c r="K751" s="35"/>
    </row>
    <row r="752" spans="1:11" x14ac:dyDescent="0.2">
      <c r="A752" s="36"/>
      <c r="B752" s="36"/>
      <c r="C752" s="36"/>
      <c r="D752" s="36"/>
      <c r="E752" s="36"/>
      <c r="F752" s="36"/>
      <c r="G752" s="37"/>
      <c r="H752" s="36"/>
      <c r="I752" s="37"/>
      <c r="J752" s="37"/>
      <c r="K752" s="35"/>
    </row>
    <row r="753" spans="1:11" x14ac:dyDescent="0.2">
      <c r="A753" s="36"/>
      <c r="B753" s="36"/>
      <c r="C753" s="36"/>
      <c r="D753" s="36"/>
      <c r="E753" s="36"/>
      <c r="F753" s="36"/>
      <c r="G753" s="37"/>
      <c r="H753" s="36"/>
      <c r="I753" s="37"/>
      <c r="J753" s="37"/>
      <c r="K753" s="35"/>
    </row>
    <row r="754" spans="1:11" x14ac:dyDescent="0.2">
      <c r="A754" s="36"/>
      <c r="B754" s="36"/>
      <c r="C754" s="36"/>
      <c r="D754" s="36"/>
      <c r="E754" s="36"/>
      <c r="F754" s="36"/>
      <c r="G754" s="37"/>
      <c r="H754" s="36"/>
      <c r="I754" s="37"/>
      <c r="J754" s="37"/>
      <c r="K754" s="35"/>
    </row>
    <row r="755" spans="1:11" x14ac:dyDescent="0.2">
      <c r="A755" s="36"/>
      <c r="B755" s="36"/>
      <c r="C755" s="36"/>
      <c r="D755" s="36"/>
      <c r="E755" s="36"/>
      <c r="F755" s="36"/>
      <c r="G755" s="37"/>
      <c r="H755" s="36"/>
      <c r="I755" s="37"/>
      <c r="J755" s="37"/>
      <c r="K755" s="35"/>
    </row>
    <row r="756" spans="1:11" x14ac:dyDescent="0.2">
      <c r="A756" s="36"/>
      <c r="B756" s="36"/>
      <c r="C756" s="36"/>
      <c r="D756" s="36"/>
      <c r="E756" s="36"/>
      <c r="F756" s="36"/>
      <c r="G756" s="37"/>
      <c r="H756" s="36"/>
      <c r="I756" s="37"/>
      <c r="J756" s="37"/>
      <c r="K756" s="35"/>
    </row>
    <row r="757" spans="1:11" x14ac:dyDescent="0.2">
      <c r="A757" s="36"/>
      <c r="B757" s="36"/>
      <c r="C757" s="36"/>
      <c r="D757" s="36"/>
      <c r="E757" s="36"/>
      <c r="F757" s="36"/>
      <c r="G757" s="37"/>
      <c r="H757" s="36"/>
      <c r="I757" s="37"/>
      <c r="J757" s="37"/>
      <c r="K757" s="35"/>
    </row>
    <row r="758" spans="1:11" x14ac:dyDescent="0.2">
      <c r="A758" s="36"/>
      <c r="B758" s="36"/>
      <c r="C758" s="36"/>
      <c r="D758" s="36"/>
      <c r="E758" s="36"/>
      <c r="F758" s="36"/>
      <c r="G758" s="37"/>
      <c r="H758" s="36"/>
      <c r="I758" s="37"/>
      <c r="J758" s="37"/>
      <c r="K758" s="35"/>
    </row>
    <row r="759" spans="1:11" x14ac:dyDescent="0.2">
      <c r="A759" s="36"/>
      <c r="B759" s="36"/>
      <c r="C759" s="36"/>
      <c r="D759" s="36"/>
      <c r="E759" s="36"/>
      <c r="F759" s="36"/>
      <c r="G759" s="37"/>
      <c r="H759" s="36"/>
      <c r="I759" s="37"/>
      <c r="J759" s="37"/>
      <c r="K759" s="35"/>
    </row>
    <row r="760" spans="1:11" x14ac:dyDescent="0.2">
      <c r="A760" s="36"/>
      <c r="B760" s="36"/>
      <c r="C760" s="36"/>
      <c r="D760" s="36"/>
      <c r="E760" s="36"/>
      <c r="F760" s="36"/>
      <c r="G760" s="37"/>
      <c r="H760" s="36"/>
      <c r="I760" s="37"/>
      <c r="J760" s="37"/>
      <c r="K760" s="35"/>
    </row>
    <row r="761" spans="1:11" x14ac:dyDescent="0.2">
      <c r="A761" s="36"/>
      <c r="B761" s="36"/>
      <c r="C761" s="36"/>
      <c r="D761" s="36"/>
      <c r="E761" s="36"/>
      <c r="F761" s="36"/>
      <c r="G761" s="37"/>
      <c r="H761" s="36"/>
      <c r="I761" s="37"/>
      <c r="J761" s="37"/>
      <c r="K761" s="35"/>
    </row>
    <row r="762" spans="1:11" x14ac:dyDescent="0.2">
      <c r="A762" s="36"/>
      <c r="B762" s="36"/>
      <c r="C762" s="36"/>
      <c r="D762" s="36"/>
      <c r="E762" s="36"/>
      <c r="F762" s="36"/>
      <c r="G762" s="37"/>
      <c r="H762" s="36"/>
      <c r="I762" s="37"/>
      <c r="J762" s="37"/>
      <c r="K762" s="35"/>
    </row>
    <row r="763" spans="1:11" x14ac:dyDescent="0.2">
      <c r="A763" s="36"/>
      <c r="B763" s="36"/>
      <c r="C763" s="36"/>
      <c r="D763" s="36"/>
      <c r="E763" s="36"/>
      <c r="F763" s="36"/>
      <c r="G763" s="37"/>
      <c r="H763" s="36"/>
      <c r="I763" s="37"/>
      <c r="J763" s="37"/>
      <c r="K763" s="35"/>
    </row>
    <row r="764" spans="1:11" x14ac:dyDescent="0.2">
      <c r="A764" s="36"/>
      <c r="B764" s="36"/>
      <c r="C764" s="36"/>
      <c r="D764" s="36"/>
      <c r="E764" s="36"/>
      <c r="F764" s="36"/>
      <c r="G764" s="37"/>
      <c r="H764" s="36"/>
      <c r="I764" s="37"/>
      <c r="J764" s="37"/>
      <c r="K764" s="35"/>
    </row>
    <row r="765" spans="1:11" x14ac:dyDescent="0.2">
      <c r="A765" s="36"/>
      <c r="B765" s="36"/>
      <c r="C765" s="36"/>
      <c r="D765" s="36"/>
      <c r="E765" s="36"/>
      <c r="F765" s="36"/>
      <c r="G765" s="37"/>
      <c r="H765" s="36"/>
      <c r="I765" s="37"/>
      <c r="J765" s="37"/>
      <c r="K765" s="35"/>
    </row>
    <row r="766" spans="1:11" x14ac:dyDescent="0.2">
      <c r="A766" s="36"/>
      <c r="B766" s="36"/>
      <c r="C766" s="36"/>
      <c r="D766" s="36"/>
      <c r="E766" s="36"/>
      <c r="F766" s="36"/>
      <c r="G766" s="37"/>
      <c r="H766" s="36"/>
      <c r="I766" s="37"/>
      <c r="J766" s="37"/>
      <c r="K766" s="35"/>
    </row>
    <row r="767" spans="1:11" x14ac:dyDescent="0.2">
      <c r="A767" s="36"/>
      <c r="B767" s="36"/>
      <c r="C767" s="36"/>
      <c r="D767" s="36"/>
      <c r="E767" s="36"/>
      <c r="F767" s="36"/>
      <c r="G767" s="37"/>
      <c r="H767" s="36"/>
      <c r="I767" s="37"/>
      <c r="J767" s="37"/>
      <c r="K767" s="35"/>
    </row>
    <row r="768" spans="1:11" x14ac:dyDescent="0.2">
      <c r="A768" s="36"/>
      <c r="B768" s="36"/>
      <c r="C768" s="36"/>
      <c r="D768" s="36"/>
      <c r="E768" s="36"/>
      <c r="F768" s="36"/>
      <c r="G768" s="37"/>
      <c r="H768" s="36"/>
      <c r="I768" s="37"/>
      <c r="J768" s="37"/>
      <c r="K768" s="35"/>
    </row>
    <row r="769" spans="1:11" x14ac:dyDescent="0.2">
      <c r="A769" s="36"/>
      <c r="B769" s="36"/>
      <c r="C769" s="36"/>
      <c r="D769" s="36"/>
      <c r="E769" s="36"/>
      <c r="F769" s="36"/>
      <c r="G769" s="37"/>
      <c r="H769" s="36"/>
      <c r="I769" s="37"/>
      <c r="J769" s="37"/>
      <c r="K769" s="35"/>
    </row>
    <row r="770" spans="1:11" x14ac:dyDescent="0.2">
      <c r="A770" s="36"/>
      <c r="B770" s="36"/>
      <c r="C770" s="36"/>
      <c r="D770" s="36"/>
      <c r="E770" s="36"/>
      <c r="F770" s="36"/>
      <c r="G770" s="37"/>
      <c r="H770" s="36"/>
      <c r="I770" s="37"/>
      <c r="J770" s="37"/>
      <c r="K770" s="35"/>
    </row>
    <row r="771" spans="1:11" x14ac:dyDescent="0.2">
      <c r="A771" s="36"/>
      <c r="B771" s="36"/>
      <c r="C771" s="36"/>
      <c r="D771" s="36"/>
      <c r="E771" s="36"/>
      <c r="F771" s="36"/>
      <c r="G771" s="37"/>
      <c r="H771" s="36"/>
      <c r="I771" s="37"/>
      <c r="J771" s="37"/>
      <c r="K771" s="35"/>
    </row>
    <row r="772" spans="1:11" x14ac:dyDescent="0.2">
      <c r="A772" s="36"/>
      <c r="B772" s="36"/>
      <c r="C772" s="36"/>
      <c r="D772" s="36"/>
      <c r="E772" s="36"/>
      <c r="F772" s="36"/>
      <c r="G772" s="37"/>
      <c r="H772" s="36"/>
      <c r="I772" s="37"/>
      <c r="J772" s="37"/>
      <c r="K772" s="35"/>
    </row>
    <row r="773" spans="1:11" x14ac:dyDescent="0.2">
      <c r="A773" s="36"/>
      <c r="B773" s="36"/>
      <c r="C773" s="36"/>
      <c r="D773" s="36"/>
      <c r="E773" s="36"/>
      <c r="F773" s="36"/>
      <c r="G773" s="37"/>
      <c r="H773" s="36"/>
      <c r="I773" s="37"/>
      <c r="J773" s="37"/>
      <c r="K773" s="35"/>
    </row>
    <row r="774" spans="1:11" x14ac:dyDescent="0.2">
      <c r="A774" s="36"/>
      <c r="B774" s="36"/>
      <c r="C774" s="36"/>
      <c r="D774" s="36"/>
      <c r="E774" s="36"/>
      <c r="F774" s="36"/>
      <c r="G774" s="37"/>
      <c r="H774" s="36"/>
      <c r="I774" s="37"/>
      <c r="J774" s="37"/>
      <c r="K774" s="35"/>
    </row>
    <row r="775" spans="1:11" x14ac:dyDescent="0.2">
      <c r="A775" s="36"/>
      <c r="B775" s="36"/>
      <c r="C775" s="36"/>
      <c r="D775" s="36"/>
      <c r="E775" s="36"/>
      <c r="F775" s="36"/>
      <c r="G775" s="37"/>
      <c r="H775" s="36"/>
      <c r="I775" s="37"/>
      <c r="J775" s="37"/>
      <c r="K775" s="35"/>
    </row>
    <row r="776" spans="1:11" x14ac:dyDescent="0.2">
      <c r="A776" s="36"/>
      <c r="B776" s="36"/>
      <c r="C776" s="36"/>
      <c r="D776" s="36"/>
      <c r="E776" s="36"/>
      <c r="F776" s="36"/>
      <c r="G776" s="37"/>
      <c r="H776" s="36"/>
      <c r="I776" s="37"/>
      <c r="J776" s="37"/>
      <c r="K776" s="35"/>
    </row>
    <row r="777" spans="1:11" x14ac:dyDescent="0.2">
      <c r="A777" s="36"/>
      <c r="B777" s="36"/>
      <c r="C777" s="36"/>
      <c r="D777" s="36"/>
      <c r="E777" s="36"/>
      <c r="F777" s="36"/>
      <c r="G777" s="37"/>
      <c r="H777" s="36"/>
      <c r="I777" s="37"/>
      <c r="J777" s="37"/>
      <c r="K777" s="35"/>
    </row>
    <row r="778" spans="1:11" x14ac:dyDescent="0.2">
      <c r="A778" s="36"/>
      <c r="B778" s="36"/>
      <c r="C778" s="36"/>
      <c r="D778" s="36"/>
      <c r="E778" s="36"/>
      <c r="F778" s="36"/>
      <c r="G778" s="37"/>
      <c r="H778" s="36"/>
      <c r="I778" s="37"/>
      <c r="J778" s="37"/>
      <c r="K778" s="35"/>
    </row>
    <row r="779" spans="1:11" x14ac:dyDescent="0.2">
      <c r="A779" s="36"/>
      <c r="B779" s="36"/>
      <c r="C779" s="36"/>
      <c r="D779" s="36"/>
      <c r="E779" s="36"/>
      <c r="F779" s="36"/>
      <c r="G779" s="37"/>
      <c r="H779" s="36"/>
      <c r="I779" s="37"/>
      <c r="J779" s="37"/>
      <c r="K779" s="35"/>
    </row>
    <row r="780" spans="1:11" x14ac:dyDescent="0.2">
      <c r="A780" s="36"/>
      <c r="B780" s="36"/>
      <c r="C780" s="36"/>
      <c r="D780" s="36"/>
      <c r="E780" s="36"/>
      <c r="F780" s="36"/>
      <c r="G780" s="37"/>
      <c r="H780" s="36"/>
      <c r="I780" s="37"/>
      <c r="J780" s="37"/>
      <c r="K780" s="35"/>
    </row>
    <row r="781" spans="1:11" x14ac:dyDescent="0.2">
      <c r="A781" s="36"/>
      <c r="B781" s="36"/>
      <c r="C781" s="36"/>
      <c r="D781" s="36"/>
      <c r="E781" s="36"/>
      <c r="F781" s="36"/>
      <c r="G781" s="37"/>
      <c r="H781" s="36"/>
      <c r="I781" s="37"/>
      <c r="J781" s="37"/>
      <c r="K781" s="35"/>
    </row>
    <row r="782" spans="1:11" x14ac:dyDescent="0.2">
      <c r="A782" s="36"/>
      <c r="B782" s="36"/>
      <c r="C782" s="36"/>
      <c r="D782" s="36"/>
      <c r="E782" s="36"/>
      <c r="F782" s="36"/>
      <c r="G782" s="37"/>
      <c r="H782" s="36"/>
      <c r="I782" s="37"/>
      <c r="J782" s="37"/>
      <c r="K782" s="35"/>
    </row>
    <row r="783" spans="1:11" x14ac:dyDescent="0.2">
      <c r="A783" s="36"/>
      <c r="B783" s="36"/>
      <c r="C783" s="36"/>
      <c r="D783" s="36"/>
      <c r="E783" s="36"/>
      <c r="F783" s="36"/>
      <c r="G783" s="37"/>
      <c r="H783" s="36"/>
      <c r="I783" s="37"/>
      <c r="J783" s="37"/>
      <c r="K783" s="35"/>
    </row>
    <row r="784" spans="1:11" x14ac:dyDescent="0.2">
      <c r="A784" s="36"/>
      <c r="B784" s="36"/>
      <c r="C784" s="36"/>
      <c r="D784" s="36"/>
      <c r="E784" s="36"/>
      <c r="F784" s="36"/>
      <c r="G784" s="37"/>
      <c r="H784" s="36"/>
      <c r="I784" s="37"/>
      <c r="J784" s="37"/>
      <c r="K784" s="35"/>
    </row>
    <row r="785" spans="1:11" x14ac:dyDescent="0.2">
      <c r="A785" s="36"/>
      <c r="B785" s="36"/>
      <c r="C785" s="36"/>
      <c r="D785" s="36"/>
      <c r="E785" s="36"/>
      <c r="F785" s="36"/>
      <c r="G785" s="37"/>
      <c r="H785" s="36"/>
      <c r="I785" s="37"/>
      <c r="J785" s="37"/>
      <c r="K785" s="35"/>
    </row>
    <row r="786" spans="1:11" x14ac:dyDescent="0.2">
      <c r="A786" s="36"/>
      <c r="B786" s="36"/>
      <c r="C786" s="36"/>
      <c r="D786" s="36"/>
      <c r="E786" s="36"/>
      <c r="F786" s="36"/>
      <c r="G786" s="37"/>
      <c r="H786" s="36"/>
      <c r="I786" s="37"/>
      <c r="J786" s="37"/>
      <c r="K786" s="35"/>
    </row>
    <row r="787" spans="1:11" x14ac:dyDescent="0.2">
      <c r="A787" s="36"/>
      <c r="B787" s="36"/>
      <c r="C787" s="36"/>
      <c r="D787" s="36"/>
      <c r="E787" s="36"/>
      <c r="F787" s="36"/>
      <c r="G787" s="37"/>
      <c r="H787" s="36"/>
      <c r="I787" s="37"/>
      <c r="J787" s="37"/>
      <c r="K787" s="35"/>
    </row>
    <row r="788" spans="1:11" x14ac:dyDescent="0.2">
      <c r="A788" s="36"/>
      <c r="B788" s="36"/>
      <c r="C788" s="36"/>
      <c r="D788" s="36"/>
      <c r="E788" s="36"/>
      <c r="F788" s="36"/>
      <c r="G788" s="37"/>
      <c r="H788" s="36"/>
      <c r="I788" s="37"/>
      <c r="J788" s="37"/>
      <c r="K788" s="35"/>
    </row>
    <row r="789" spans="1:11" x14ac:dyDescent="0.2">
      <c r="A789" s="36"/>
      <c r="B789" s="36"/>
      <c r="C789" s="36"/>
      <c r="D789" s="36"/>
      <c r="E789" s="36"/>
      <c r="F789" s="36"/>
      <c r="G789" s="37"/>
      <c r="H789" s="36"/>
      <c r="I789" s="37"/>
      <c r="J789" s="37"/>
      <c r="K789" s="35"/>
    </row>
    <row r="790" spans="1:11" x14ac:dyDescent="0.2">
      <c r="A790" s="36"/>
      <c r="B790" s="36"/>
      <c r="C790" s="36"/>
      <c r="D790" s="36"/>
      <c r="E790" s="36"/>
      <c r="F790" s="36"/>
      <c r="G790" s="37"/>
      <c r="H790" s="36"/>
      <c r="I790" s="37"/>
      <c r="J790" s="37"/>
      <c r="K790" s="35"/>
    </row>
    <row r="791" spans="1:11" x14ac:dyDescent="0.2">
      <c r="A791" s="36"/>
      <c r="B791" s="36"/>
      <c r="C791" s="36"/>
      <c r="D791" s="36"/>
      <c r="E791" s="36"/>
      <c r="F791" s="36"/>
      <c r="G791" s="37"/>
      <c r="H791" s="36"/>
      <c r="I791" s="37"/>
      <c r="J791" s="37"/>
      <c r="K791" s="35"/>
    </row>
    <row r="792" spans="1:11" x14ac:dyDescent="0.2">
      <c r="A792" s="36"/>
      <c r="B792" s="36"/>
      <c r="C792" s="36"/>
      <c r="D792" s="36"/>
      <c r="E792" s="36"/>
      <c r="F792" s="36"/>
      <c r="G792" s="37"/>
      <c r="H792" s="36"/>
      <c r="I792" s="37"/>
      <c r="J792" s="37"/>
      <c r="K792" s="35"/>
    </row>
    <row r="793" spans="1:11" x14ac:dyDescent="0.2">
      <c r="A793" s="36"/>
      <c r="B793" s="36"/>
      <c r="C793" s="36"/>
      <c r="D793" s="36"/>
      <c r="E793" s="36"/>
      <c r="F793" s="36"/>
      <c r="G793" s="37"/>
      <c r="H793" s="36"/>
      <c r="I793" s="37"/>
      <c r="J793" s="37"/>
      <c r="K793" s="35"/>
    </row>
    <row r="794" spans="1:11" x14ac:dyDescent="0.2">
      <c r="A794" s="36"/>
      <c r="B794" s="36"/>
      <c r="C794" s="36"/>
      <c r="D794" s="36"/>
      <c r="E794" s="36"/>
      <c r="F794" s="36"/>
      <c r="G794" s="37"/>
      <c r="H794" s="36"/>
      <c r="I794" s="37"/>
      <c r="J794" s="37"/>
      <c r="K794" s="35"/>
    </row>
    <row r="795" spans="1:11" x14ac:dyDescent="0.2">
      <c r="A795" s="36"/>
      <c r="B795" s="36"/>
      <c r="C795" s="36"/>
      <c r="D795" s="36"/>
      <c r="E795" s="36"/>
      <c r="F795" s="36"/>
      <c r="G795" s="37"/>
      <c r="H795" s="36"/>
      <c r="I795" s="37"/>
      <c r="J795" s="37"/>
      <c r="K795" s="35"/>
    </row>
    <row r="796" spans="1:11" x14ac:dyDescent="0.2">
      <c r="A796" s="36"/>
      <c r="B796" s="36"/>
      <c r="C796" s="36"/>
      <c r="D796" s="36"/>
      <c r="E796" s="36"/>
      <c r="F796" s="36"/>
      <c r="G796" s="37"/>
      <c r="H796" s="36"/>
      <c r="I796" s="37"/>
      <c r="J796" s="37"/>
      <c r="K796" s="35"/>
    </row>
    <row r="797" spans="1:11" x14ac:dyDescent="0.2">
      <c r="A797" s="36"/>
      <c r="B797" s="36"/>
      <c r="C797" s="36"/>
      <c r="D797" s="36"/>
      <c r="E797" s="36"/>
      <c r="F797" s="36"/>
      <c r="G797" s="37"/>
      <c r="H797" s="36"/>
      <c r="I797" s="37"/>
      <c r="J797" s="37"/>
      <c r="K797" s="35"/>
    </row>
    <row r="798" spans="1:11" x14ac:dyDescent="0.2">
      <c r="A798" s="36"/>
      <c r="B798" s="36"/>
      <c r="C798" s="36"/>
      <c r="D798" s="36"/>
      <c r="E798" s="36"/>
      <c r="F798" s="36"/>
      <c r="G798" s="37"/>
      <c r="H798" s="36"/>
      <c r="I798" s="37"/>
      <c r="J798" s="37"/>
      <c r="K798" s="35"/>
    </row>
    <row r="799" spans="1:11" x14ac:dyDescent="0.2">
      <c r="A799" s="36"/>
      <c r="B799" s="36"/>
      <c r="C799" s="36"/>
      <c r="D799" s="36"/>
      <c r="E799" s="36"/>
      <c r="F799" s="36"/>
      <c r="G799" s="37"/>
      <c r="H799" s="36"/>
      <c r="I799" s="37"/>
      <c r="J799" s="37"/>
      <c r="K799" s="35"/>
    </row>
    <row r="800" spans="1:11" x14ac:dyDescent="0.2">
      <c r="A800" s="36"/>
      <c r="B800" s="36"/>
      <c r="C800" s="36"/>
      <c r="D800" s="36"/>
      <c r="E800" s="36"/>
      <c r="F800" s="36"/>
      <c r="G800" s="37"/>
      <c r="H800" s="36"/>
      <c r="I800" s="37"/>
      <c r="J800" s="37"/>
      <c r="K800" s="35"/>
    </row>
    <row r="801" spans="1:11" x14ac:dyDescent="0.2">
      <c r="A801" s="36"/>
      <c r="B801" s="36"/>
      <c r="C801" s="36"/>
      <c r="D801" s="36"/>
      <c r="E801" s="36"/>
      <c r="F801" s="36"/>
      <c r="G801" s="37"/>
      <c r="H801" s="36"/>
      <c r="I801" s="37"/>
      <c r="J801" s="37"/>
      <c r="K801" s="35"/>
    </row>
    <row r="802" spans="1:11" x14ac:dyDescent="0.2">
      <c r="A802" s="36"/>
      <c r="B802" s="36"/>
      <c r="C802" s="36"/>
      <c r="D802" s="36"/>
      <c r="E802" s="36"/>
      <c r="F802" s="36"/>
      <c r="G802" s="37"/>
      <c r="H802" s="36"/>
      <c r="I802" s="37"/>
      <c r="J802" s="37"/>
      <c r="K802" s="35"/>
    </row>
    <row r="803" spans="1:11" x14ac:dyDescent="0.2">
      <c r="A803" s="36"/>
      <c r="B803" s="36"/>
      <c r="C803" s="36"/>
      <c r="D803" s="36"/>
      <c r="E803" s="36"/>
      <c r="F803" s="36"/>
      <c r="G803" s="37"/>
      <c r="H803" s="36"/>
      <c r="I803" s="37"/>
      <c r="J803" s="37"/>
      <c r="K803" s="35"/>
    </row>
    <row r="804" spans="1:11" x14ac:dyDescent="0.2">
      <c r="A804" s="36"/>
      <c r="B804" s="36"/>
      <c r="C804" s="36"/>
      <c r="D804" s="36"/>
      <c r="E804" s="36"/>
      <c r="F804" s="36"/>
      <c r="G804" s="37"/>
      <c r="H804" s="36"/>
      <c r="I804" s="37"/>
      <c r="J804" s="37"/>
      <c r="K804" s="35"/>
    </row>
    <row r="805" spans="1:11" x14ac:dyDescent="0.2">
      <c r="A805" s="36"/>
      <c r="B805" s="36"/>
      <c r="C805" s="36"/>
      <c r="D805" s="36"/>
      <c r="E805" s="36"/>
      <c r="F805" s="36"/>
      <c r="G805" s="37"/>
      <c r="H805" s="36"/>
      <c r="I805" s="37"/>
      <c r="J805" s="37"/>
      <c r="K805" s="35"/>
    </row>
    <row r="806" spans="1:11" x14ac:dyDescent="0.2">
      <c r="A806" s="36"/>
      <c r="B806" s="36"/>
      <c r="C806" s="36"/>
      <c r="D806" s="36"/>
      <c r="E806" s="36"/>
      <c r="F806" s="36"/>
      <c r="G806" s="37"/>
      <c r="H806" s="36"/>
      <c r="I806" s="37"/>
      <c r="J806" s="37"/>
      <c r="K806" s="35"/>
    </row>
    <row r="807" spans="1:11" x14ac:dyDescent="0.2">
      <c r="A807" s="36"/>
      <c r="B807" s="36"/>
      <c r="C807" s="36"/>
      <c r="D807" s="36"/>
      <c r="E807" s="36"/>
      <c r="F807" s="36"/>
      <c r="G807" s="37"/>
      <c r="H807" s="36"/>
      <c r="I807" s="37"/>
      <c r="J807" s="37"/>
      <c r="K807" s="35"/>
    </row>
    <row r="808" spans="1:11" x14ac:dyDescent="0.2">
      <c r="A808" s="36"/>
      <c r="B808" s="36"/>
      <c r="C808" s="36"/>
      <c r="D808" s="36"/>
      <c r="E808" s="36"/>
      <c r="F808" s="36"/>
      <c r="G808" s="37"/>
      <c r="H808" s="36"/>
      <c r="I808" s="37"/>
      <c r="J808" s="37"/>
      <c r="K808" s="35"/>
    </row>
    <row r="809" spans="1:11" x14ac:dyDescent="0.2">
      <c r="A809" s="36"/>
      <c r="B809" s="36"/>
      <c r="C809" s="36"/>
      <c r="D809" s="36"/>
      <c r="E809" s="36"/>
      <c r="F809" s="36"/>
      <c r="G809" s="37"/>
      <c r="H809" s="36"/>
      <c r="I809" s="37"/>
      <c r="J809" s="37"/>
      <c r="K809" s="35"/>
    </row>
    <row r="810" spans="1:11" x14ac:dyDescent="0.2">
      <c r="A810" s="36"/>
      <c r="B810" s="36"/>
      <c r="C810" s="36"/>
      <c r="D810" s="36"/>
      <c r="E810" s="36"/>
      <c r="F810" s="36"/>
      <c r="G810" s="37"/>
      <c r="H810" s="36"/>
      <c r="I810" s="37"/>
      <c r="J810" s="37"/>
      <c r="K810" s="35"/>
    </row>
    <row r="811" spans="1:11" x14ac:dyDescent="0.2">
      <c r="A811" s="36"/>
      <c r="B811" s="36"/>
      <c r="C811" s="36"/>
      <c r="D811" s="36"/>
      <c r="E811" s="36"/>
      <c r="F811" s="36"/>
      <c r="G811" s="37"/>
      <c r="H811" s="36"/>
      <c r="I811" s="37"/>
      <c r="J811" s="37"/>
      <c r="K811" s="35"/>
    </row>
    <row r="812" spans="1:11" x14ac:dyDescent="0.2">
      <c r="A812" s="36"/>
      <c r="B812" s="36"/>
      <c r="C812" s="36"/>
      <c r="D812" s="36"/>
      <c r="E812" s="36"/>
      <c r="F812" s="36"/>
      <c r="G812" s="37"/>
      <c r="H812" s="36"/>
      <c r="I812" s="37"/>
      <c r="J812" s="37"/>
      <c r="K812" s="35"/>
    </row>
    <row r="813" spans="1:11" x14ac:dyDescent="0.2">
      <c r="A813" s="36"/>
      <c r="B813" s="36"/>
      <c r="C813" s="36"/>
      <c r="D813" s="36"/>
      <c r="E813" s="36"/>
      <c r="F813" s="36"/>
      <c r="G813" s="37"/>
      <c r="H813" s="36"/>
      <c r="I813" s="37"/>
      <c r="J813" s="37"/>
      <c r="K813" s="35"/>
    </row>
    <row r="814" spans="1:11" x14ac:dyDescent="0.2">
      <c r="A814" s="36"/>
      <c r="B814" s="36"/>
      <c r="C814" s="36"/>
      <c r="D814" s="36"/>
      <c r="E814" s="36"/>
      <c r="F814" s="36"/>
      <c r="G814" s="37"/>
      <c r="H814" s="36"/>
      <c r="I814" s="37"/>
      <c r="J814" s="37"/>
      <c r="K814" s="35"/>
    </row>
    <row r="815" spans="1:11" x14ac:dyDescent="0.2">
      <c r="A815" s="36"/>
      <c r="B815" s="36"/>
      <c r="C815" s="36"/>
      <c r="D815" s="36"/>
      <c r="E815" s="36"/>
      <c r="F815" s="36"/>
      <c r="G815" s="37"/>
      <c r="H815" s="36"/>
      <c r="I815" s="37"/>
      <c r="J815" s="37"/>
      <c r="K815" s="35"/>
    </row>
    <row r="816" spans="1:11" x14ac:dyDescent="0.2">
      <c r="A816" s="36"/>
      <c r="B816" s="36"/>
      <c r="C816" s="36"/>
      <c r="D816" s="36"/>
      <c r="E816" s="36"/>
      <c r="F816" s="36"/>
      <c r="G816" s="37"/>
      <c r="H816" s="36"/>
      <c r="I816" s="37"/>
      <c r="J816" s="37"/>
      <c r="K816" s="35"/>
    </row>
    <row r="817" spans="1:11" x14ac:dyDescent="0.2">
      <c r="A817" s="36"/>
      <c r="B817" s="36"/>
      <c r="C817" s="36"/>
      <c r="D817" s="36"/>
      <c r="E817" s="36"/>
      <c r="F817" s="36"/>
      <c r="G817" s="37"/>
      <c r="H817" s="36"/>
      <c r="I817" s="37"/>
      <c r="J817" s="37"/>
      <c r="K817" s="35"/>
    </row>
    <row r="818" spans="1:11" x14ac:dyDescent="0.2">
      <c r="A818" s="36"/>
      <c r="B818" s="36"/>
      <c r="C818" s="36"/>
      <c r="D818" s="36"/>
      <c r="E818" s="36"/>
      <c r="F818" s="36"/>
      <c r="G818" s="37"/>
      <c r="H818" s="36"/>
      <c r="I818" s="37"/>
      <c r="J818" s="37"/>
      <c r="K818" s="35"/>
    </row>
    <row r="819" spans="1:11" x14ac:dyDescent="0.2">
      <c r="A819" s="36"/>
      <c r="B819" s="36"/>
      <c r="C819" s="36"/>
      <c r="D819" s="36"/>
      <c r="E819" s="36"/>
      <c r="F819" s="36"/>
      <c r="G819" s="37"/>
      <c r="H819" s="36"/>
      <c r="I819" s="37"/>
      <c r="J819" s="37"/>
      <c r="K819" s="35"/>
    </row>
    <row r="820" spans="1:11" x14ac:dyDescent="0.2">
      <c r="A820" s="36"/>
      <c r="B820" s="36"/>
      <c r="C820" s="36"/>
      <c r="D820" s="36"/>
      <c r="E820" s="36"/>
      <c r="F820" s="36"/>
      <c r="G820" s="37"/>
      <c r="H820" s="36"/>
      <c r="I820" s="37"/>
      <c r="J820" s="37"/>
      <c r="K820" s="35"/>
    </row>
    <row r="821" spans="1:11" x14ac:dyDescent="0.2">
      <c r="A821" s="36"/>
      <c r="B821" s="36"/>
      <c r="C821" s="36"/>
      <c r="D821" s="36"/>
      <c r="E821" s="36"/>
      <c r="F821" s="36"/>
      <c r="G821" s="37"/>
      <c r="H821" s="36"/>
      <c r="I821" s="37"/>
      <c r="J821" s="37"/>
      <c r="K821" s="35"/>
    </row>
    <row r="822" spans="1:11" x14ac:dyDescent="0.2">
      <c r="A822" s="36"/>
      <c r="B822" s="36"/>
      <c r="C822" s="36"/>
      <c r="D822" s="36"/>
      <c r="E822" s="36"/>
      <c r="F822" s="36"/>
      <c r="G822" s="37"/>
      <c r="H822" s="36"/>
      <c r="I822" s="37"/>
      <c r="J822" s="37"/>
      <c r="K822" s="35"/>
    </row>
    <row r="823" spans="1:11" x14ac:dyDescent="0.2">
      <c r="A823" s="36"/>
      <c r="B823" s="36"/>
      <c r="C823" s="36"/>
      <c r="D823" s="36"/>
      <c r="E823" s="36"/>
      <c r="F823" s="36"/>
      <c r="G823" s="37"/>
      <c r="H823" s="36"/>
      <c r="I823" s="37"/>
      <c r="J823" s="37"/>
      <c r="K823" s="35"/>
    </row>
    <row r="824" spans="1:11" x14ac:dyDescent="0.2">
      <c r="A824" s="36"/>
      <c r="B824" s="36"/>
      <c r="C824" s="36"/>
      <c r="D824" s="36"/>
      <c r="E824" s="36"/>
      <c r="F824" s="36"/>
      <c r="G824" s="37"/>
      <c r="H824" s="36"/>
      <c r="I824" s="37"/>
      <c r="J824" s="37"/>
      <c r="K824" s="35"/>
    </row>
    <row r="825" spans="1:11" x14ac:dyDescent="0.2">
      <c r="A825" s="36"/>
      <c r="B825" s="36"/>
      <c r="C825" s="36"/>
      <c r="D825" s="36"/>
      <c r="E825" s="36"/>
      <c r="F825" s="36"/>
      <c r="G825" s="37"/>
      <c r="H825" s="36"/>
      <c r="I825" s="37"/>
      <c r="J825" s="37"/>
      <c r="K825" s="35"/>
    </row>
    <row r="826" spans="1:11" x14ac:dyDescent="0.2">
      <c r="A826" s="36"/>
      <c r="B826" s="36"/>
      <c r="C826" s="36"/>
      <c r="D826" s="36"/>
      <c r="E826" s="36"/>
      <c r="F826" s="36"/>
      <c r="G826" s="37"/>
      <c r="H826" s="36"/>
      <c r="I826" s="37"/>
      <c r="J826" s="37"/>
      <c r="K826" s="35"/>
    </row>
    <row r="827" spans="1:11" x14ac:dyDescent="0.2">
      <c r="A827" s="36"/>
      <c r="B827" s="36"/>
      <c r="C827" s="36"/>
      <c r="D827" s="36"/>
      <c r="E827" s="36"/>
      <c r="F827" s="36"/>
      <c r="G827" s="37"/>
      <c r="H827" s="36"/>
      <c r="I827" s="37"/>
      <c r="J827" s="37"/>
      <c r="K827" s="35"/>
    </row>
    <row r="828" spans="1:11" x14ac:dyDescent="0.2">
      <c r="A828" s="36"/>
      <c r="B828" s="36"/>
      <c r="C828" s="36"/>
      <c r="D828" s="36"/>
      <c r="E828" s="36"/>
      <c r="F828" s="36"/>
      <c r="G828" s="37"/>
      <c r="H828" s="36"/>
      <c r="I828" s="37"/>
      <c r="J828" s="37"/>
      <c r="K828" s="35"/>
    </row>
    <row r="829" spans="1:11" x14ac:dyDescent="0.2">
      <c r="A829" s="36"/>
      <c r="B829" s="36"/>
      <c r="C829" s="36"/>
      <c r="D829" s="36"/>
      <c r="E829" s="36"/>
      <c r="F829" s="36"/>
      <c r="G829" s="37"/>
      <c r="H829" s="36"/>
      <c r="I829" s="37"/>
      <c r="J829" s="37"/>
      <c r="K829" s="35"/>
    </row>
    <row r="830" spans="1:11" x14ac:dyDescent="0.2">
      <c r="A830" s="36"/>
      <c r="B830" s="36"/>
      <c r="C830" s="36"/>
      <c r="D830" s="36"/>
      <c r="E830" s="36"/>
      <c r="F830" s="36"/>
      <c r="G830" s="37"/>
      <c r="H830" s="36"/>
      <c r="I830" s="37"/>
      <c r="J830" s="37"/>
      <c r="K830" s="35"/>
    </row>
    <row r="831" spans="1:11" x14ac:dyDescent="0.2">
      <c r="A831" s="36"/>
      <c r="B831" s="36"/>
      <c r="C831" s="36"/>
      <c r="D831" s="36"/>
      <c r="E831" s="36"/>
      <c r="F831" s="36"/>
      <c r="G831" s="37"/>
      <c r="H831" s="36"/>
      <c r="I831" s="37"/>
      <c r="J831" s="37"/>
      <c r="K831" s="35"/>
    </row>
    <row r="832" spans="1:11" x14ac:dyDescent="0.2">
      <c r="A832" s="36"/>
      <c r="B832" s="36"/>
      <c r="C832" s="36"/>
      <c r="D832" s="36"/>
      <c r="E832" s="36"/>
      <c r="F832" s="36"/>
      <c r="G832" s="37"/>
      <c r="H832" s="36"/>
      <c r="I832" s="37"/>
      <c r="J832" s="37"/>
      <c r="K832" s="35"/>
    </row>
    <row r="833" spans="1:11" x14ac:dyDescent="0.2">
      <c r="A833" s="36"/>
      <c r="B833" s="36"/>
      <c r="C833" s="36"/>
      <c r="D833" s="36"/>
      <c r="E833" s="36"/>
      <c r="F833" s="36"/>
      <c r="G833" s="37"/>
      <c r="H833" s="36"/>
      <c r="I833" s="37"/>
      <c r="J833" s="37"/>
      <c r="K833" s="35"/>
    </row>
    <row r="834" spans="1:11" x14ac:dyDescent="0.2">
      <c r="A834" s="36"/>
      <c r="B834" s="36"/>
      <c r="C834" s="36"/>
      <c r="D834" s="36"/>
      <c r="E834" s="36"/>
      <c r="F834" s="36"/>
      <c r="G834" s="37"/>
      <c r="H834" s="36"/>
      <c r="I834" s="37"/>
      <c r="J834" s="37"/>
      <c r="K834" s="35"/>
    </row>
    <row r="835" spans="1:11" x14ac:dyDescent="0.2">
      <c r="A835" s="36"/>
      <c r="B835" s="36"/>
      <c r="C835" s="36"/>
      <c r="D835" s="36"/>
      <c r="E835" s="36"/>
      <c r="F835" s="36"/>
      <c r="G835" s="37"/>
      <c r="H835" s="36"/>
      <c r="I835" s="37"/>
      <c r="J835" s="37"/>
      <c r="K835" s="35"/>
    </row>
    <row r="836" spans="1:11" x14ac:dyDescent="0.2">
      <c r="A836" s="36"/>
      <c r="B836" s="36"/>
      <c r="C836" s="36"/>
      <c r="D836" s="36"/>
      <c r="E836" s="36"/>
      <c r="F836" s="36"/>
      <c r="G836" s="37"/>
      <c r="H836" s="36"/>
      <c r="I836" s="37"/>
      <c r="J836" s="37"/>
      <c r="K836" s="35"/>
    </row>
    <row r="837" spans="1:11" x14ac:dyDescent="0.2">
      <c r="A837" s="36"/>
      <c r="B837" s="36"/>
      <c r="C837" s="36"/>
      <c r="D837" s="36"/>
      <c r="E837" s="36"/>
      <c r="F837" s="36"/>
      <c r="G837" s="37"/>
      <c r="H837" s="36"/>
      <c r="I837" s="37"/>
      <c r="J837" s="37"/>
      <c r="K837" s="35"/>
    </row>
    <row r="838" spans="1:11" x14ac:dyDescent="0.2">
      <c r="A838" s="36"/>
      <c r="B838" s="36"/>
      <c r="C838" s="36"/>
      <c r="D838" s="36"/>
      <c r="E838" s="36"/>
      <c r="F838" s="36"/>
      <c r="G838" s="37"/>
      <c r="H838" s="36"/>
      <c r="I838" s="37"/>
      <c r="J838" s="37"/>
      <c r="K838" s="35"/>
    </row>
    <row r="839" spans="1:11" x14ac:dyDescent="0.2">
      <c r="A839" s="36"/>
      <c r="B839" s="36"/>
      <c r="C839" s="36"/>
      <c r="D839" s="36"/>
      <c r="E839" s="36"/>
      <c r="F839" s="36"/>
      <c r="G839" s="37"/>
      <c r="H839" s="36"/>
      <c r="I839" s="37"/>
      <c r="J839" s="37"/>
      <c r="K839" s="35"/>
    </row>
    <row r="840" spans="1:11" x14ac:dyDescent="0.2">
      <c r="A840" s="36"/>
      <c r="B840" s="36"/>
      <c r="C840" s="36"/>
      <c r="D840" s="36"/>
      <c r="E840" s="36"/>
      <c r="F840" s="36"/>
      <c r="G840" s="37"/>
      <c r="H840" s="36"/>
      <c r="I840" s="37"/>
      <c r="J840" s="37"/>
      <c r="K840" s="35"/>
    </row>
    <row r="841" spans="1:11" x14ac:dyDescent="0.2">
      <c r="A841" s="36"/>
      <c r="B841" s="36"/>
      <c r="C841" s="36"/>
      <c r="D841" s="36"/>
      <c r="E841" s="36"/>
      <c r="F841" s="36"/>
      <c r="G841" s="37"/>
      <c r="H841" s="36"/>
      <c r="I841" s="37"/>
      <c r="J841" s="37"/>
      <c r="K841" s="35"/>
    </row>
    <row r="842" spans="1:11" x14ac:dyDescent="0.2">
      <c r="A842" s="36"/>
      <c r="B842" s="36"/>
      <c r="C842" s="36"/>
      <c r="D842" s="36"/>
      <c r="E842" s="36"/>
      <c r="F842" s="36"/>
      <c r="G842" s="37"/>
      <c r="H842" s="36"/>
      <c r="I842" s="37"/>
      <c r="J842" s="37"/>
      <c r="K842" s="35"/>
    </row>
    <row r="843" spans="1:11" x14ac:dyDescent="0.2">
      <c r="A843" s="36"/>
      <c r="B843" s="36"/>
      <c r="C843" s="36"/>
      <c r="D843" s="36"/>
      <c r="E843" s="36"/>
      <c r="F843" s="36"/>
      <c r="G843" s="37"/>
      <c r="H843" s="36"/>
      <c r="I843" s="37"/>
      <c r="J843" s="37"/>
      <c r="K843" s="35"/>
    </row>
    <row r="844" spans="1:11" x14ac:dyDescent="0.2">
      <c r="A844" s="36"/>
      <c r="B844" s="36"/>
      <c r="C844" s="36"/>
      <c r="D844" s="36"/>
      <c r="E844" s="36"/>
      <c r="F844" s="36"/>
      <c r="G844" s="37"/>
      <c r="H844" s="36"/>
      <c r="I844" s="37"/>
      <c r="J844" s="37"/>
      <c r="K844" s="35"/>
    </row>
    <row r="845" spans="1:11" x14ac:dyDescent="0.2">
      <c r="A845" s="36"/>
      <c r="B845" s="36"/>
      <c r="C845" s="36"/>
      <c r="D845" s="36"/>
      <c r="E845" s="36"/>
      <c r="F845" s="36"/>
      <c r="G845" s="37"/>
      <c r="H845" s="36"/>
      <c r="I845" s="37"/>
      <c r="J845" s="37"/>
      <c r="K845" s="35"/>
    </row>
    <row r="846" spans="1:11" x14ac:dyDescent="0.2">
      <c r="A846" s="36"/>
      <c r="B846" s="36"/>
      <c r="C846" s="36"/>
      <c r="D846" s="36"/>
      <c r="E846" s="36"/>
      <c r="F846" s="36"/>
      <c r="G846" s="37"/>
      <c r="H846" s="36"/>
      <c r="I846" s="37"/>
      <c r="J846" s="37"/>
      <c r="K846" s="35"/>
    </row>
    <row r="847" spans="1:11" x14ac:dyDescent="0.2">
      <c r="A847" s="36"/>
      <c r="B847" s="36"/>
      <c r="C847" s="36"/>
      <c r="D847" s="36"/>
      <c r="E847" s="36"/>
      <c r="F847" s="36"/>
      <c r="G847" s="37"/>
      <c r="H847" s="36"/>
      <c r="I847" s="37"/>
      <c r="J847" s="37"/>
      <c r="K847" s="35"/>
    </row>
    <row r="848" spans="1:11" x14ac:dyDescent="0.2">
      <c r="A848" s="36"/>
      <c r="B848" s="36"/>
      <c r="C848" s="36"/>
      <c r="D848" s="36"/>
      <c r="E848" s="36"/>
      <c r="F848" s="36"/>
      <c r="G848" s="37"/>
      <c r="H848" s="36"/>
      <c r="I848" s="37"/>
      <c r="J848" s="37"/>
      <c r="K848" s="35"/>
    </row>
    <row r="849" spans="1:11" x14ac:dyDescent="0.2">
      <c r="A849" s="36"/>
      <c r="B849" s="36"/>
      <c r="C849" s="36"/>
      <c r="D849" s="36"/>
      <c r="E849" s="36"/>
      <c r="F849" s="36"/>
      <c r="G849" s="37"/>
      <c r="H849" s="36"/>
      <c r="I849" s="37"/>
      <c r="J849" s="37"/>
      <c r="K849" s="35"/>
    </row>
    <row r="850" spans="1:11" x14ac:dyDescent="0.2">
      <c r="A850" s="36"/>
      <c r="B850" s="36"/>
      <c r="C850" s="36"/>
      <c r="D850" s="36"/>
      <c r="E850" s="36"/>
      <c r="F850" s="36"/>
      <c r="G850" s="37"/>
      <c r="H850" s="36"/>
      <c r="I850" s="37"/>
      <c r="J850" s="37"/>
      <c r="K850" s="35"/>
    </row>
    <row r="851" spans="1:11" x14ac:dyDescent="0.2">
      <c r="A851" s="36"/>
      <c r="B851" s="36"/>
      <c r="C851" s="36"/>
      <c r="D851" s="36"/>
      <c r="E851" s="36"/>
      <c r="F851" s="36"/>
      <c r="G851" s="37"/>
      <c r="H851" s="36"/>
      <c r="I851" s="37"/>
      <c r="J851" s="37"/>
      <c r="K851" s="35"/>
    </row>
    <row r="852" spans="1:11" x14ac:dyDescent="0.2">
      <c r="A852" s="36"/>
      <c r="B852" s="36"/>
      <c r="C852" s="36"/>
      <c r="D852" s="36"/>
      <c r="E852" s="36"/>
      <c r="F852" s="36"/>
      <c r="G852" s="37"/>
      <c r="H852" s="36"/>
      <c r="I852" s="37"/>
      <c r="J852" s="37"/>
      <c r="K852" s="35"/>
    </row>
    <row r="853" spans="1:11" x14ac:dyDescent="0.2">
      <c r="A853" s="36"/>
      <c r="B853" s="36"/>
      <c r="C853" s="36"/>
      <c r="D853" s="36"/>
      <c r="E853" s="36"/>
      <c r="F853" s="36"/>
      <c r="G853" s="37"/>
      <c r="H853" s="36"/>
      <c r="I853" s="37"/>
      <c r="J853" s="37"/>
      <c r="K853" s="35"/>
    </row>
    <row r="854" spans="1:11" x14ac:dyDescent="0.2">
      <c r="A854" s="36"/>
      <c r="B854" s="36"/>
      <c r="C854" s="36"/>
      <c r="D854" s="36"/>
      <c r="E854" s="36"/>
      <c r="F854" s="36"/>
      <c r="G854" s="37"/>
      <c r="H854" s="36"/>
      <c r="I854" s="37"/>
      <c r="J854" s="37"/>
      <c r="K854" s="35"/>
    </row>
    <row r="855" spans="1:11" x14ac:dyDescent="0.2">
      <c r="A855" s="36"/>
      <c r="B855" s="36"/>
      <c r="C855" s="36"/>
      <c r="D855" s="36"/>
      <c r="E855" s="36"/>
      <c r="F855" s="36"/>
      <c r="G855" s="37"/>
      <c r="H855" s="36"/>
      <c r="I855" s="37"/>
      <c r="J855" s="37"/>
      <c r="K855" s="35"/>
    </row>
    <row r="856" spans="1:11" x14ac:dyDescent="0.2">
      <c r="A856" s="36"/>
      <c r="B856" s="36"/>
      <c r="C856" s="36"/>
      <c r="D856" s="36"/>
      <c r="E856" s="36"/>
      <c r="F856" s="36"/>
      <c r="G856" s="37"/>
      <c r="H856" s="36"/>
      <c r="I856" s="37"/>
      <c r="J856" s="37"/>
      <c r="K856" s="35"/>
    </row>
    <row r="857" spans="1:11" x14ac:dyDescent="0.2">
      <c r="A857" s="36"/>
      <c r="B857" s="36"/>
      <c r="C857" s="36"/>
      <c r="D857" s="36"/>
      <c r="E857" s="36"/>
      <c r="F857" s="36"/>
      <c r="G857" s="37"/>
      <c r="H857" s="36"/>
      <c r="I857" s="37"/>
      <c r="J857" s="37"/>
      <c r="K857" s="35"/>
    </row>
    <row r="858" spans="1:11" x14ac:dyDescent="0.2">
      <c r="A858" s="36"/>
      <c r="B858" s="36"/>
      <c r="C858" s="36"/>
      <c r="D858" s="36"/>
      <c r="E858" s="36"/>
      <c r="F858" s="36"/>
      <c r="G858" s="37"/>
      <c r="H858" s="36"/>
      <c r="I858" s="37"/>
      <c r="J858" s="37"/>
      <c r="K858" s="35"/>
    </row>
    <row r="859" spans="1:11" x14ac:dyDescent="0.2">
      <c r="A859" s="36"/>
      <c r="B859" s="36"/>
      <c r="C859" s="36"/>
      <c r="D859" s="36"/>
      <c r="E859" s="36"/>
      <c r="F859" s="36"/>
      <c r="G859" s="37"/>
      <c r="H859" s="36"/>
      <c r="I859" s="37"/>
      <c r="J859" s="37"/>
      <c r="K859" s="35"/>
    </row>
    <row r="860" spans="1:11" x14ac:dyDescent="0.2">
      <c r="A860" s="36"/>
      <c r="B860" s="36"/>
      <c r="C860" s="36"/>
      <c r="D860" s="36"/>
      <c r="E860" s="36"/>
      <c r="F860" s="36"/>
      <c r="G860" s="37"/>
      <c r="H860" s="36"/>
      <c r="I860" s="37"/>
      <c r="J860" s="37"/>
      <c r="K860" s="35"/>
    </row>
    <row r="861" spans="1:11" x14ac:dyDescent="0.2">
      <c r="A861" s="36"/>
      <c r="B861" s="36"/>
      <c r="C861" s="36"/>
      <c r="D861" s="36"/>
      <c r="E861" s="36"/>
      <c r="F861" s="36"/>
      <c r="G861" s="37"/>
      <c r="H861" s="36"/>
      <c r="I861" s="37"/>
      <c r="J861" s="37"/>
      <c r="K861" s="35"/>
    </row>
    <row r="862" spans="1:11" x14ac:dyDescent="0.2">
      <c r="A862" s="36"/>
      <c r="B862" s="36"/>
      <c r="C862" s="36"/>
      <c r="D862" s="36"/>
      <c r="E862" s="36"/>
      <c r="F862" s="36"/>
      <c r="G862" s="37"/>
      <c r="H862" s="36"/>
      <c r="I862" s="37"/>
      <c r="J862" s="37"/>
      <c r="K862" s="35"/>
    </row>
    <row r="863" spans="1:11" x14ac:dyDescent="0.2">
      <c r="A863" s="36"/>
      <c r="B863" s="36"/>
      <c r="C863" s="36"/>
      <c r="D863" s="36"/>
      <c r="E863" s="36"/>
      <c r="F863" s="36"/>
      <c r="G863" s="37"/>
      <c r="H863" s="36"/>
      <c r="I863" s="37"/>
      <c r="J863" s="37"/>
      <c r="K863" s="35"/>
    </row>
    <row r="864" spans="1:11" x14ac:dyDescent="0.2">
      <c r="A864" s="36"/>
      <c r="B864" s="36"/>
      <c r="C864" s="36"/>
      <c r="D864" s="36"/>
      <c r="E864" s="36"/>
      <c r="F864" s="36"/>
      <c r="G864" s="37"/>
      <c r="H864" s="36"/>
      <c r="I864" s="37"/>
      <c r="J864" s="37"/>
      <c r="K864" s="35"/>
    </row>
    <row r="865" spans="1:11" x14ac:dyDescent="0.2">
      <c r="A865" s="36"/>
      <c r="B865" s="36"/>
      <c r="C865" s="36"/>
      <c r="D865" s="36"/>
      <c r="E865" s="36"/>
      <c r="F865" s="36"/>
      <c r="G865" s="37"/>
      <c r="H865" s="36"/>
      <c r="I865" s="37"/>
      <c r="J865" s="37"/>
      <c r="K865" s="35"/>
    </row>
    <row r="866" spans="1:11" x14ac:dyDescent="0.2">
      <c r="A866" s="36"/>
      <c r="B866" s="36"/>
      <c r="C866" s="36"/>
      <c r="D866" s="36"/>
      <c r="E866" s="36"/>
      <c r="F866" s="36"/>
      <c r="G866" s="37"/>
      <c r="H866" s="36"/>
      <c r="I866" s="37"/>
      <c r="J866" s="37"/>
      <c r="K866" s="35"/>
    </row>
    <row r="867" spans="1:11" x14ac:dyDescent="0.2">
      <c r="A867" s="36"/>
      <c r="B867" s="36"/>
      <c r="C867" s="36"/>
      <c r="D867" s="36"/>
      <c r="E867" s="36"/>
      <c r="F867" s="36"/>
      <c r="G867" s="37"/>
      <c r="H867" s="36"/>
      <c r="I867" s="37"/>
      <c r="J867" s="37"/>
      <c r="K867" s="35"/>
    </row>
    <row r="868" spans="1:11" x14ac:dyDescent="0.2">
      <c r="A868" s="36"/>
      <c r="B868" s="36"/>
      <c r="C868" s="36"/>
      <c r="D868" s="36"/>
      <c r="E868" s="36"/>
      <c r="F868" s="36"/>
      <c r="G868" s="37"/>
      <c r="H868" s="36"/>
      <c r="I868" s="37"/>
      <c r="J868" s="37"/>
      <c r="K868" s="35"/>
    </row>
    <row r="869" spans="1:11" x14ac:dyDescent="0.2">
      <c r="A869" s="36"/>
      <c r="B869" s="36"/>
      <c r="C869" s="36"/>
      <c r="D869" s="36"/>
      <c r="E869" s="36"/>
      <c r="F869" s="36"/>
      <c r="G869" s="37"/>
      <c r="H869" s="36"/>
      <c r="I869" s="37"/>
      <c r="J869" s="37"/>
      <c r="K869" s="35"/>
    </row>
    <row r="870" spans="1:11" x14ac:dyDescent="0.2">
      <c r="A870" s="36"/>
      <c r="B870" s="36"/>
      <c r="C870" s="36"/>
      <c r="D870" s="36"/>
      <c r="E870" s="36"/>
      <c r="F870" s="36"/>
      <c r="G870" s="37"/>
      <c r="H870" s="36"/>
      <c r="I870" s="37"/>
      <c r="J870" s="37"/>
      <c r="K870" s="35"/>
    </row>
    <row r="871" spans="1:11" x14ac:dyDescent="0.2">
      <c r="A871" s="36"/>
      <c r="B871" s="36"/>
      <c r="C871" s="36"/>
      <c r="D871" s="36"/>
      <c r="E871" s="36"/>
      <c r="F871" s="36"/>
      <c r="G871" s="37"/>
      <c r="H871" s="36"/>
      <c r="I871" s="37"/>
      <c r="J871" s="37"/>
      <c r="K871" s="35"/>
    </row>
    <row r="872" spans="1:11" x14ac:dyDescent="0.2">
      <c r="A872" s="36"/>
      <c r="B872" s="36"/>
      <c r="C872" s="36"/>
      <c r="D872" s="36"/>
      <c r="E872" s="36"/>
      <c r="F872" s="36"/>
      <c r="G872" s="37"/>
      <c r="H872" s="36"/>
      <c r="I872" s="37"/>
      <c r="J872" s="37"/>
      <c r="K872" s="35"/>
    </row>
    <row r="873" spans="1:11" x14ac:dyDescent="0.2">
      <c r="A873" s="36"/>
      <c r="B873" s="36"/>
      <c r="C873" s="36"/>
      <c r="D873" s="36"/>
      <c r="E873" s="36"/>
      <c r="F873" s="36"/>
      <c r="G873" s="37"/>
      <c r="H873" s="36"/>
      <c r="I873" s="37"/>
      <c r="J873" s="37"/>
      <c r="K873" s="35"/>
    </row>
    <row r="874" spans="1:11" x14ac:dyDescent="0.2">
      <c r="A874" s="36"/>
      <c r="B874" s="36"/>
      <c r="C874" s="36"/>
      <c r="D874" s="36"/>
      <c r="E874" s="36"/>
      <c r="F874" s="36"/>
      <c r="G874" s="37"/>
      <c r="H874" s="36"/>
      <c r="I874" s="37"/>
      <c r="J874" s="37"/>
      <c r="K874" s="35"/>
    </row>
    <row r="875" spans="1:11" x14ac:dyDescent="0.2">
      <c r="A875" s="36"/>
      <c r="B875" s="36"/>
      <c r="C875" s="36"/>
      <c r="D875" s="36"/>
      <c r="E875" s="36"/>
      <c r="F875" s="36"/>
      <c r="G875" s="37"/>
      <c r="H875" s="36"/>
      <c r="I875" s="37"/>
      <c r="J875" s="37"/>
      <c r="K875" s="35"/>
    </row>
    <row r="876" spans="1:11" x14ac:dyDescent="0.2">
      <c r="A876" s="36"/>
      <c r="B876" s="36"/>
      <c r="C876" s="36"/>
      <c r="D876" s="36"/>
      <c r="E876" s="36"/>
      <c r="F876" s="36"/>
      <c r="G876" s="37"/>
      <c r="H876" s="36"/>
      <c r="I876" s="37"/>
      <c r="J876" s="37"/>
      <c r="K876" s="35"/>
    </row>
    <row r="877" spans="1:11" x14ac:dyDescent="0.2">
      <c r="A877" s="36"/>
      <c r="B877" s="36"/>
      <c r="C877" s="36"/>
      <c r="D877" s="36"/>
      <c r="E877" s="36"/>
      <c r="F877" s="36"/>
      <c r="G877" s="37"/>
      <c r="H877" s="36"/>
      <c r="I877" s="37"/>
      <c r="J877" s="37"/>
      <c r="K877" s="35"/>
    </row>
    <row r="878" spans="1:11" x14ac:dyDescent="0.2">
      <c r="A878" s="36"/>
      <c r="B878" s="36"/>
      <c r="C878" s="36"/>
      <c r="D878" s="36"/>
      <c r="E878" s="36"/>
      <c r="F878" s="36"/>
      <c r="G878" s="37"/>
      <c r="H878" s="36"/>
      <c r="I878" s="37"/>
      <c r="J878" s="37"/>
      <c r="K878" s="35"/>
    </row>
    <row r="879" spans="1:11" x14ac:dyDescent="0.2">
      <c r="A879" s="36"/>
      <c r="B879" s="36"/>
      <c r="C879" s="36"/>
      <c r="D879" s="36"/>
      <c r="E879" s="36"/>
      <c r="F879" s="36"/>
      <c r="G879" s="37"/>
      <c r="H879" s="36"/>
      <c r="I879" s="37"/>
      <c r="J879" s="37"/>
      <c r="K879" s="35"/>
    </row>
    <row r="880" spans="1:11" x14ac:dyDescent="0.2">
      <c r="A880" s="36"/>
      <c r="B880" s="36"/>
      <c r="C880" s="36"/>
      <c r="D880" s="36"/>
      <c r="E880" s="36"/>
      <c r="F880" s="36"/>
      <c r="G880" s="37"/>
      <c r="H880" s="36"/>
      <c r="I880" s="37"/>
      <c r="J880" s="37"/>
      <c r="K880" s="35"/>
    </row>
    <row r="881" spans="1:11" x14ac:dyDescent="0.2">
      <c r="A881" s="36"/>
      <c r="B881" s="36"/>
      <c r="C881" s="36"/>
      <c r="D881" s="36"/>
      <c r="E881" s="36"/>
      <c r="F881" s="36"/>
      <c r="G881" s="37"/>
      <c r="H881" s="36"/>
      <c r="I881" s="37"/>
      <c r="J881" s="37"/>
      <c r="K881" s="35"/>
    </row>
    <row r="882" spans="1:11" x14ac:dyDescent="0.2">
      <c r="A882" s="36"/>
      <c r="B882" s="36"/>
      <c r="C882" s="36"/>
      <c r="D882" s="36"/>
      <c r="E882" s="36"/>
      <c r="F882" s="36"/>
      <c r="G882" s="37"/>
      <c r="H882" s="36"/>
      <c r="I882" s="37"/>
      <c r="J882" s="37"/>
      <c r="K882" s="35"/>
    </row>
    <row r="883" spans="1:11" x14ac:dyDescent="0.2">
      <c r="A883" s="36"/>
      <c r="B883" s="36"/>
      <c r="C883" s="36"/>
      <c r="D883" s="36"/>
      <c r="E883" s="36"/>
      <c r="F883" s="36"/>
      <c r="G883" s="37"/>
      <c r="H883" s="36"/>
      <c r="I883" s="37"/>
      <c r="J883" s="37"/>
      <c r="K883" s="35"/>
    </row>
    <row r="884" spans="1:11" x14ac:dyDescent="0.2">
      <c r="A884" s="36"/>
      <c r="B884" s="36"/>
      <c r="C884" s="36"/>
      <c r="D884" s="36"/>
      <c r="E884" s="36"/>
      <c r="F884" s="36"/>
      <c r="G884" s="37"/>
      <c r="H884" s="36"/>
      <c r="I884" s="37"/>
      <c r="J884" s="37"/>
      <c r="K884" s="35"/>
    </row>
    <row r="885" spans="1:11" x14ac:dyDescent="0.2">
      <c r="A885" s="36"/>
      <c r="B885" s="36"/>
      <c r="C885" s="36"/>
      <c r="D885" s="36"/>
      <c r="E885" s="36"/>
      <c r="F885" s="36"/>
      <c r="G885" s="37"/>
      <c r="H885" s="36"/>
      <c r="I885" s="37"/>
      <c r="J885" s="37"/>
      <c r="K885" s="35"/>
    </row>
    <row r="886" spans="1:11" x14ac:dyDescent="0.2">
      <c r="A886" s="36"/>
      <c r="B886" s="36"/>
      <c r="C886" s="36"/>
      <c r="D886" s="36"/>
      <c r="E886" s="36"/>
      <c r="F886" s="36"/>
      <c r="G886" s="37"/>
      <c r="H886" s="36"/>
      <c r="I886" s="37"/>
      <c r="J886" s="37"/>
      <c r="K886" s="35"/>
    </row>
    <row r="887" spans="1:11" x14ac:dyDescent="0.2">
      <c r="A887" s="36"/>
      <c r="B887" s="36"/>
      <c r="C887" s="36"/>
      <c r="D887" s="36"/>
      <c r="E887" s="36"/>
      <c r="F887" s="36"/>
      <c r="G887" s="37"/>
      <c r="H887" s="36"/>
      <c r="I887" s="37"/>
      <c r="J887" s="37"/>
      <c r="K887" s="35"/>
    </row>
    <row r="888" spans="1:11" x14ac:dyDescent="0.2">
      <c r="A888" s="36"/>
      <c r="B888" s="36"/>
      <c r="C888" s="36"/>
      <c r="D888" s="36"/>
      <c r="E888" s="36"/>
      <c r="F888" s="36"/>
      <c r="G888" s="37"/>
      <c r="H888" s="36"/>
      <c r="I888" s="37"/>
      <c r="J888" s="37"/>
      <c r="K888" s="35"/>
    </row>
    <row r="889" spans="1:11" x14ac:dyDescent="0.2">
      <c r="A889" s="36"/>
      <c r="B889" s="36"/>
      <c r="C889" s="36"/>
      <c r="D889" s="36"/>
      <c r="E889" s="36"/>
      <c r="F889" s="36"/>
      <c r="G889" s="37"/>
      <c r="H889" s="36"/>
      <c r="I889" s="37"/>
      <c r="J889" s="37"/>
      <c r="K889" s="35"/>
    </row>
    <row r="890" spans="1:11" x14ac:dyDescent="0.2">
      <c r="A890" s="36"/>
      <c r="B890" s="36"/>
      <c r="C890" s="36"/>
      <c r="D890" s="36"/>
      <c r="E890" s="36"/>
      <c r="F890" s="36"/>
      <c r="G890" s="37"/>
      <c r="H890" s="36"/>
      <c r="I890" s="37"/>
      <c r="J890" s="37"/>
      <c r="K890" s="35"/>
    </row>
    <row r="891" spans="1:11" x14ac:dyDescent="0.2">
      <c r="A891" s="36"/>
      <c r="B891" s="36"/>
      <c r="C891" s="36"/>
      <c r="D891" s="36"/>
      <c r="E891" s="36"/>
      <c r="F891" s="36"/>
      <c r="G891" s="37"/>
      <c r="H891" s="36"/>
      <c r="I891" s="37"/>
      <c r="J891" s="37"/>
      <c r="K891" s="35"/>
    </row>
    <row r="892" spans="1:11" x14ac:dyDescent="0.2">
      <c r="A892" s="36"/>
      <c r="B892" s="36"/>
      <c r="C892" s="36"/>
      <c r="D892" s="36"/>
      <c r="E892" s="36"/>
      <c r="F892" s="36"/>
      <c r="G892" s="37"/>
      <c r="H892" s="36"/>
      <c r="I892" s="37"/>
      <c r="J892" s="37"/>
      <c r="K892" s="35"/>
    </row>
    <row r="893" spans="1:11" x14ac:dyDescent="0.2">
      <c r="A893" s="36"/>
      <c r="B893" s="36"/>
      <c r="C893" s="36"/>
      <c r="D893" s="36"/>
      <c r="E893" s="36"/>
      <c r="F893" s="36"/>
      <c r="G893" s="37"/>
      <c r="H893" s="36"/>
      <c r="I893" s="37"/>
      <c r="J893" s="37"/>
      <c r="K893" s="35"/>
    </row>
    <row r="894" spans="1:11" x14ac:dyDescent="0.2">
      <c r="A894" s="36"/>
      <c r="B894" s="36"/>
      <c r="C894" s="36"/>
      <c r="D894" s="36"/>
      <c r="E894" s="36"/>
      <c r="F894" s="36"/>
      <c r="G894" s="37"/>
      <c r="H894" s="36"/>
      <c r="I894" s="37"/>
      <c r="J894" s="37"/>
      <c r="K894" s="35"/>
    </row>
    <row r="895" spans="1:11" x14ac:dyDescent="0.2">
      <c r="A895" s="36"/>
      <c r="B895" s="36"/>
      <c r="C895" s="36"/>
      <c r="D895" s="36"/>
      <c r="E895" s="36"/>
      <c r="F895" s="36"/>
      <c r="G895" s="37"/>
      <c r="H895" s="36"/>
      <c r="I895" s="37"/>
      <c r="J895" s="37"/>
      <c r="K895" s="35"/>
    </row>
    <row r="896" spans="1:11" x14ac:dyDescent="0.2">
      <c r="A896" s="36"/>
      <c r="B896" s="36"/>
      <c r="C896" s="36"/>
      <c r="D896" s="36"/>
      <c r="E896" s="36"/>
      <c r="F896" s="36"/>
      <c r="G896" s="37"/>
      <c r="H896" s="36"/>
      <c r="I896" s="37"/>
      <c r="J896" s="37"/>
      <c r="K896" s="35"/>
    </row>
    <row r="897" spans="1:11" x14ac:dyDescent="0.2">
      <c r="A897" s="36"/>
      <c r="B897" s="36"/>
      <c r="C897" s="36"/>
      <c r="D897" s="36"/>
      <c r="E897" s="36"/>
      <c r="F897" s="36"/>
      <c r="G897" s="37"/>
      <c r="H897" s="36"/>
      <c r="I897" s="37"/>
      <c r="J897" s="37"/>
      <c r="K897" s="35"/>
    </row>
    <row r="898" spans="1:11" x14ac:dyDescent="0.2">
      <c r="A898" s="36"/>
      <c r="B898" s="36"/>
      <c r="C898" s="36"/>
      <c r="D898" s="36"/>
      <c r="E898" s="36"/>
      <c r="F898" s="36"/>
      <c r="G898" s="37"/>
      <c r="H898" s="36"/>
      <c r="I898" s="37"/>
      <c r="J898" s="37"/>
      <c r="K898" s="35"/>
    </row>
    <row r="899" spans="1:11" x14ac:dyDescent="0.2">
      <c r="A899" s="36"/>
      <c r="B899" s="36"/>
      <c r="C899" s="36"/>
      <c r="D899" s="36"/>
      <c r="E899" s="36"/>
      <c r="F899" s="36"/>
      <c r="G899" s="37"/>
      <c r="H899" s="36"/>
      <c r="I899" s="37"/>
      <c r="J899" s="37"/>
      <c r="K899" s="35"/>
    </row>
    <row r="900" spans="1:11" x14ac:dyDescent="0.2">
      <c r="A900" s="36"/>
      <c r="B900" s="36"/>
      <c r="C900" s="36"/>
      <c r="D900" s="36"/>
      <c r="E900" s="36"/>
      <c r="F900" s="36"/>
      <c r="G900" s="37"/>
      <c r="H900" s="36"/>
      <c r="I900" s="37"/>
      <c r="J900" s="37"/>
      <c r="K900" s="35"/>
    </row>
    <row r="901" spans="1:11" x14ac:dyDescent="0.2">
      <c r="A901" s="36"/>
      <c r="B901" s="36"/>
      <c r="C901" s="36"/>
      <c r="D901" s="36"/>
      <c r="E901" s="36"/>
      <c r="F901" s="36"/>
      <c r="G901" s="37"/>
      <c r="H901" s="36"/>
      <c r="I901" s="37"/>
      <c r="J901" s="37"/>
      <c r="K901" s="35"/>
    </row>
    <row r="902" spans="1:11" x14ac:dyDescent="0.2">
      <c r="A902" s="36"/>
      <c r="B902" s="36"/>
      <c r="C902" s="36"/>
      <c r="D902" s="36"/>
      <c r="E902" s="36"/>
      <c r="F902" s="36"/>
      <c r="G902" s="37"/>
      <c r="H902" s="36"/>
      <c r="I902" s="37"/>
      <c r="J902" s="37"/>
      <c r="K902" s="35"/>
    </row>
    <row r="903" spans="1:11" x14ac:dyDescent="0.2">
      <c r="A903" s="36"/>
      <c r="B903" s="36"/>
      <c r="C903" s="36"/>
      <c r="D903" s="36"/>
      <c r="E903" s="36"/>
      <c r="F903" s="36"/>
      <c r="G903" s="37"/>
      <c r="H903" s="36"/>
      <c r="I903" s="37"/>
      <c r="J903" s="37"/>
      <c r="K903" s="35"/>
    </row>
    <row r="904" spans="1:11" x14ac:dyDescent="0.2">
      <c r="A904" s="36"/>
      <c r="B904" s="36"/>
      <c r="C904" s="36"/>
      <c r="D904" s="36"/>
      <c r="E904" s="36"/>
      <c r="F904" s="36"/>
      <c r="G904" s="37"/>
      <c r="H904" s="36"/>
      <c r="I904" s="37"/>
      <c r="J904" s="37"/>
      <c r="K904" s="35"/>
    </row>
    <row r="905" spans="1:11" x14ac:dyDescent="0.2">
      <c r="A905" s="36"/>
      <c r="B905" s="36"/>
      <c r="C905" s="36"/>
      <c r="D905" s="36"/>
      <c r="E905" s="36"/>
      <c r="F905" s="36"/>
      <c r="G905" s="37"/>
      <c r="H905" s="36"/>
      <c r="I905" s="37"/>
      <c r="J905" s="37"/>
      <c r="K905" s="35"/>
    </row>
    <row r="906" spans="1:11" x14ac:dyDescent="0.2">
      <c r="A906" s="36"/>
      <c r="B906" s="36"/>
      <c r="C906" s="36"/>
      <c r="D906" s="36"/>
      <c r="E906" s="36"/>
      <c r="F906" s="36"/>
      <c r="G906" s="37"/>
      <c r="H906" s="36"/>
      <c r="I906" s="37"/>
      <c r="J906" s="37"/>
      <c r="K906" s="35"/>
    </row>
    <row r="907" spans="1:11" x14ac:dyDescent="0.2">
      <c r="A907" s="36"/>
      <c r="B907" s="36"/>
      <c r="C907" s="36"/>
      <c r="D907" s="36"/>
      <c r="E907" s="36"/>
      <c r="F907" s="36"/>
      <c r="G907" s="37"/>
      <c r="H907" s="36"/>
      <c r="I907" s="37"/>
      <c r="J907" s="37"/>
      <c r="K907" s="35"/>
    </row>
    <row r="908" spans="1:11" x14ac:dyDescent="0.2">
      <c r="A908" s="36"/>
      <c r="B908" s="36"/>
      <c r="C908" s="36"/>
      <c r="D908" s="36"/>
      <c r="E908" s="36"/>
      <c r="F908" s="36"/>
      <c r="G908" s="37"/>
      <c r="H908" s="36"/>
      <c r="I908" s="37"/>
      <c r="J908" s="37"/>
      <c r="K908" s="35"/>
    </row>
    <row r="909" spans="1:11" x14ac:dyDescent="0.2">
      <c r="A909" s="36"/>
      <c r="B909" s="36"/>
      <c r="C909" s="36"/>
      <c r="D909" s="36"/>
      <c r="E909" s="36"/>
      <c r="F909" s="36"/>
      <c r="G909" s="37"/>
      <c r="H909" s="36"/>
      <c r="I909" s="37"/>
      <c r="J909" s="37"/>
      <c r="K909" s="35"/>
    </row>
    <row r="910" spans="1:11" x14ac:dyDescent="0.2">
      <c r="A910" s="36"/>
      <c r="B910" s="36"/>
      <c r="C910" s="36"/>
      <c r="D910" s="36"/>
      <c r="E910" s="36"/>
      <c r="F910" s="36"/>
      <c r="G910" s="37"/>
      <c r="H910" s="36"/>
      <c r="I910" s="37"/>
      <c r="J910" s="37"/>
      <c r="K910" s="35"/>
    </row>
    <row r="911" spans="1:11" x14ac:dyDescent="0.2">
      <c r="A911" s="36"/>
      <c r="B911" s="36"/>
      <c r="C911" s="36"/>
      <c r="D911" s="36"/>
      <c r="E911" s="36"/>
      <c r="F911" s="36"/>
      <c r="G911" s="37"/>
      <c r="H911" s="36"/>
      <c r="I911" s="37"/>
      <c r="J911" s="37"/>
      <c r="K911" s="35"/>
    </row>
    <row r="912" spans="1:11" x14ac:dyDescent="0.2">
      <c r="A912" s="36"/>
      <c r="B912" s="36"/>
      <c r="C912" s="36"/>
      <c r="D912" s="36"/>
      <c r="E912" s="36"/>
      <c r="F912" s="36"/>
      <c r="G912" s="37"/>
      <c r="H912" s="36"/>
      <c r="I912" s="37"/>
      <c r="J912" s="37"/>
      <c r="K912" s="35"/>
    </row>
    <row r="913" spans="1:11" x14ac:dyDescent="0.2">
      <c r="A913" s="36"/>
      <c r="B913" s="36"/>
      <c r="C913" s="36"/>
      <c r="D913" s="36"/>
      <c r="E913" s="36"/>
      <c r="F913" s="36"/>
      <c r="G913" s="37"/>
      <c r="H913" s="36"/>
      <c r="I913" s="37"/>
      <c r="J913" s="37"/>
      <c r="K913" s="35"/>
    </row>
    <row r="914" spans="1:11" x14ac:dyDescent="0.2">
      <c r="A914" s="36"/>
      <c r="B914" s="36"/>
      <c r="C914" s="36"/>
      <c r="D914" s="36"/>
      <c r="E914" s="36"/>
      <c r="F914" s="36"/>
      <c r="G914" s="37"/>
      <c r="H914" s="36"/>
      <c r="I914" s="37"/>
      <c r="J914" s="37"/>
      <c r="K914" s="35"/>
    </row>
    <row r="915" spans="1:11" x14ac:dyDescent="0.2">
      <c r="A915" s="36"/>
      <c r="B915" s="36"/>
      <c r="C915" s="36"/>
      <c r="D915" s="36"/>
      <c r="E915" s="36"/>
      <c r="F915" s="36"/>
      <c r="G915" s="37"/>
      <c r="H915" s="36"/>
      <c r="I915" s="37"/>
      <c r="J915" s="37"/>
      <c r="K915" s="35"/>
    </row>
    <row r="916" spans="1:11" x14ac:dyDescent="0.2">
      <c r="A916" s="36"/>
      <c r="B916" s="36"/>
      <c r="C916" s="36"/>
      <c r="D916" s="36"/>
      <c r="E916" s="36"/>
      <c r="F916" s="36"/>
      <c r="G916" s="37"/>
      <c r="H916" s="36"/>
      <c r="I916" s="37"/>
      <c r="J916" s="37"/>
      <c r="K916" s="35"/>
    </row>
    <row r="917" spans="1:11" x14ac:dyDescent="0.2">
      <c r="A917" s="36"/>
      <c r="B917" s="36"/>
      <c r="C917" s="36"/>
      <c r="D917" s="36"/>
      <c r="E917" s="36"/>
      <c r="F917" s="36"/>
      <c r="G917" s="37"/>
      <c r="H917" s="36"/>
      <c r="I917" s="37"/>
      <c r="J917" s="37"/>
      <c r="K917" s="35"/>
    </row>
    <row r="918" spans="1:11" x14ac:dyDescent="0.2">
      <c r="A918" s="36"/>
      <c r="B918" s="36"/>
      <c r="C918" s="36"/>
      <c r="D918" s="36"/>
      <c r="E918" s="36"/>
      <c r="F918" s="36"/>
      <c r="G918" s="37"/>
      <c r="H918" s="36"/>
      <c r="I918" s="37"/>
      <c r="J918" s="37"/>
      <c r="K918" s="35"/>
    </row>
    <row r="919" spans="1:11" x14ac:dyDescent="0.2">
      <c r="A919" s="36"/>
      <c r="B919" s="36"/>
      <c r="C919" s="36"/>
      <c r="D919" s="36"/>
      <c r="E919" s="36"/>
      <c r="F919" s="36"/>
      <c r="G919" s="37"/>
      <c r="H919" s="36"/>
      <c r="I919" s="37"/>
      <c r="J919" s="37"/>
      <c r="K919" s="35"/>
    </row>
    <row r="920" spans="1:11" x14ac:dyDescent="0.2">
      <c r="A920" s="36"/>
      <c r="B920" s="36"/>
      <c r="C920" s="36"/>
      <c r="D920" s="36"/>
      <c r="E920" s="36"/>
      <c r="F920" s="36"/>
      <c r="G920" s="37"/>
      <c r="H920" s="36"/>
      <c r="I920" s="37"/>
      <c r="J920" s="37"/>
      <c r="K920" s="35"/>
    </row>
    <row r="921" spans="1:11" x14ac:dyDescent="0.2">
      <c r="A921" s="36"/>
      <c r="B921" s="36"/>
      <c r="C921" s="36"/>
      <c r="D921" s="36"/>
      <c r="E921" s="36"/>
      <c r="F921" s="36"/>
      <c r="G921" s="37"/>
      <c r="H921" s="36"/>
      <c r="I921" s="37"/>
      <c r="J921" s="37"/>
      <c r="K921" s="35"/>
    </row>
    <row r="922" spans="1:11" x14ac:dyDescent="0.2">
      <c r="A922" s="36"/>
      <c r="B922" s="36"/>
      <c r="C922" s="36"/>
      <c r="D922" s="36"/>
      <c r="E922" s="36"/>
      <c r="F922" s="36"/>
      <c r="G922" s="37"/>
      <c r="H922" s="36"/>
      <c r="I922" s="37"/>
      <c r="J922" s="37"/>
      <c r="K922" s="35"/>
    </row>
    <row r="923" spans="1:11" x14ac:dyDescent="0.2">
      <c r="A923" s="36"/>
      <c r="B923" s="36"/>
      <c r="C923" s="36"/>
      <c r="D923" s="36"/>
      <c r="E923" s="36"/>
      <c r="F923" s="36"/>
      <c r="G923" s="37"/>
      <c r="H923" s="36"/>
      <c r="I923" s="37"/>
      <c r="J923" s="37"/>
      <c r="K923" s="35"/>
    </row>
    <row r="924" spans="1:11" x14ac:dyDescent="0.2">
      <c r="A924" s="36"/>
      <c r="B924" s="36"/>
      <c r="C924" s="36"/>
      <c r="D924" s="36"/>
      <c r="E924" s="36"/>
      <c r="F924" s="36"/>
      <c r="G924" s="37"/>
      <c r="H924" s="36"/>
      <c r="I924" s="37"/>
      <c r="J924" s="37"/>
      <c r="K924" s="35"/>
    </row>
    <row r="925" spans="1:11" x14ac:dyDescent="0.2">
      <c r="A925" s="36"/>
      <c r="B925" s="36"/>
      <c r="C925" s="36"/>
      <c r="D925" s="36"/>
      <c r="E925" s="36"/>
      <c r="F925" s="36"/>
      <c r="G925" s="37"/>
      <c r="H925" s="36"/>
      <c r="I925" s="37"/>
      <c r="J925" s="37"/>
      <c r="K925" s="35"/>
    </row>
    <row r="926" spans="1:11" x14ac:dyDescent="0.2">
      <c r="A926" s="36"/>
      <c r="B926" s="36"/>
      <c r="C926" s="36"/>
      <c r="D926" s="36"/>
      <c r="E926" s="36"/>
      <c r="F926" s="36"/>
      <c r="G926" s="37"/>
      <c r="H926" s="36"/>
      <c r="I926" s="37"/>
      <c r="J926" s="37"/>
      <c r="K926" s="35"/>
    </row>
    <row r="927" spans="1:11" x14ac:dyDescent="0.2">
      <c r="A927" s="36"/>
      <c r="B927" s="36"/>
      <c r="C927" s="36"/>
      <c r="D927" s="36"/>
      <c r="E927" s="36"/>
      <c r="F927" s="36"/>
      <c r="G927" s="37"/>
      <c r="H927" s="36"/>
      <c r="I927" s="37"/>
      <c r="J927" s="37"/>
      <c r="K927" s="35"/>
    </row>
    <row r="928" spans="1:11" x14ac:dyDescent="0.2">
      <c r="A928" s="36"/>
      <c r="B928" s="36"/>
      <c r="C928" s="36"/>
      <c r="D928" s="36"/>
      <c r="E928" s="36"/>
      <c r="F928" s="36"/>
      <c r="G928" s="37"/>
      <c r="H928" s="36"/>
      <c r="I928" s="37"/>
      <c r="J928" s="37"/>
      <c r="K928" s="35"/>
    </row>
    <row r="929" spans="1:11" x14ac:dyDescent="0.2">
      <c r="A929" s="36"/>
      <c r="B929" s="36"/>
      <c r="C929" s="36"/>
      <c r="D929" s="36"/>
      <c r="E929" s="36"/>
      <c r="F929" s="36"/>
      <c r="G929" s="37"/>
      <c r="H929" s="36"/>
      <c r="I929" s="37"/>
      <c r="J929" s="37"/>
      <c r="K929" s="35"/>
    </row>
    <row r="930" spans="1:11" x14ac:dyDescent="0.2">
      <c r="A930" s="36"/>
      <c r="B930" s="36"/>
      <c r="C930" s="36"/>
      <c r="D930" s="36"/>
      <c r="E930" s="36"/>
      <c r="F930" s="36"/>
      <c r="G930" s="37"/>
      <c r="H930" s="36"/>
      <c r="I930" s="37"/>
      <c r="J930" s="37"/>
      <c r="K930" s="35"/>
    </row>
    <row r="931" spans="1:11" x14ac:dyDescent="0.2">
      <c r="A931" s="36"/>
      <c r="B931" s="36"/>
      <c r="C931" s="36"/>
      <c r="D931" s="36"/>
      <c r="E931" s="36"/>
      <c r="F931" s="36"/>
      <c r="G931" s="37"/>
      <c r="H931" s="36"/>
      <c r="I931" s="37"/>
      <c r="J931" s="37"/>
      <c r="K931" s="35"/>
    </row>
    <row r="932" spans="1:11" x14ac:dyDescent="0.2">
      <c r="A932" s="36"/>
      <c r="B932" s="36"/>
      <c r="C932" s="36"/>
      <c r="D932" s="36"/>
      <c r="E932" s="36"/>
      <c r="F932" s="36"/>
      <c r="G932" s="37"/>
      <c r="H932" s="36"/>
      <c r="I932" s="37"/>
      <c r="J932" s="37"/>
      <c r="K932" s="35"/>
    </row>
    <row r="933" spans="1:11" x14ac:dyDescent="0.2">
      <c r="A933" s="36"/>
      <c r="B933" s="36"/>
      <c r="C933" s="36"/>
      <c r="D933" s="36"/>
      <c r="E933" s="36"/>
      <c r="F933" s="36"/>
      <c r="G933" s="37"/>
      <c r="H933" s="36"/>
      <c r="I933" s="37"/>
      <c r="J933" s="37"/>
      <c r="K933" s="35"/>
    </row>
    <row r="934" spans="1:11" x14ac:dyDescent="0.2">
      <c r="A934" s="36"/>
      <c r="B934" s="36"/>
      <c r="C934" s="36"/>
      <c r="D934" s="36"/>
      <c r="E934" s="36"/>
      <c r="F934" s="36"/>
      <c r="G934" s="37"/>
      <c r="H934" s="36"/>
      <c r="I934" s="37"/>
      <c r="J934" s="37"/>
      <c r="K934" s="35"/>
    </row>
    <row r="935" spans="1:11" x14ac:dyDescent="0.2">
      <c r="A935" s="36"/>
      <c r="B935" s="36"/>
      <c r="C935" s="36"/>
      <c r="D935" s="36"/>
      <c r="E935" s="36"/>
      <c r="F935" s="36"/>
      <c r="G935" s="37"/>
      <c r="H935" s="36"/>
      <c r="I935" s="37"/>
      <c r="J935" s="37"/>
      <c r="K935" s="35"/>
    </row>
    <row r="936" spans="1:11" x14ac:dyDescent="0.2">
      <c r="A936" s="36"/>
      <c r="B936" s="36"/>
      <c r="C936" s="36"/>
      <c r="D936" s="36"/>
      <c r="E936" s="36"/>
      <c r="F936" s="36"/>
      <c r="G936" s="37"/>
      <c r="H936" s="36"/>
      <c r="I936" s="37"/>
      <c r="J936" s="37"/>
      <c r="K936" s="35"/>
    </row>
    <row r="937" spans="1:11" x14ac:dyDescent="0.2">
      <c r="A937" s="36"/>
      <c r="B937" s="36"/>
      <c r="C937" s="36"/>
      <c r="D937" s="36"/>
      <c r="E937" s="36"/>
      <c r="F937" s="36"/>
      <c r="G937" s="37"/>
      <c r="H937" s="36"/>
      <c r="I937" s="37"/>
      <c r="J937" s="37"/>
      <c r="K937" s="35"/>
    </row>
    <row r="938" spans="1:11" x14ac:dyDescent="0.2">
      <c r="A938" s="36"/>
      <c r="B938" s="36"/>
      <c r="C938" s="36"/>
      <c r="D938" s="36"/>
      <c r="E938" s="36"/>
      <c r="F938" s="36"/>
      <c r="G938" s="37"/>
      <c r="H938" s="36"/>
      <c r="I938" s="37"/>
      <c r="J938" s="37"/>
      <c r="K938" s="35"/>
    </row>
    <row r="939" spans="1:11" x14ac:dyDescent="0.2">
      <c r="A939" s="36"/>
      <c r="B939" s="36"/>
      <c r="C939" s="36"/>
      <c r="D939" s="36"/>
      <c r="E939" s="36"/>
      <c r="F939" s="36"/>
      <c r="G939" s="37"/>
      <c r="H939" s="36"/>
      <c r="I939" s="37"/>
      <c r="J939" s="37"/>
      <c r="K939" s="35"/>
    </row>
    <row r="940" spans="1:11" x14ac:dyDescent="0.2">
      <c r="A940" s="36"/>
      <c r="B940" s="36"/>
      <c r="C940" s="36"/>
      <c r="D940" s="36"/>
      <c r="E940" s="36"/>
      <c r="F940" s="36"/>
      <c r="G940" s="37"/>
      <c r="H940" s="36"/>
      <c r="I940" s="37"/>
      <c r="J940" s="37"/>
      <c r="K940" s="35"/>
    </row>
    <row r="941" spans="1:11" x14ac:dyDescent="0.2">
      <c r="A941" s="36"/>
      <c r="B941" s="36"/>
      <c r="C941" s="36"/>
      <c r="D941" s="36"/>
      <c r="E941" s="36"/>
      <c r="F941" s="36"/>
      <c r="G941" s="37"/>
      <c r="H941" s="36"/>
      <c r="I941" s="37"/>
      <c r="J941" s="37"/>
      <c r="K941" s="35"/>
    </row>
    <row r="942" spans="1:11" x14ac:dyDescent="0.2">
      <c r="A942" s="36"/>
      <c r="B942" s="36"/>
      <c r="C942" s="36"/>
      <c r="D942" s="36"/>
      <c r="E942" s="36"/>
      <c r="F942" s="36"/>
      <c r="G942" s="37"/>
      <c r="H942" s="36"/>
      <c r="I942" s="37"/>
      <c r="J942" s="37"/>
      <c r="K942" s="35"/>
    </row>
    <row r="943" spans="1:11" x14ac:dyDescent="0.2">
      <c r="A943" s="36"/>
      <c r="B943" s="36"/>
      <c r="C943" s="36"/>
      <c r="D943" s="36"/>
      <c r="E943" s="36"/>
      <c r="F943" s="36"/>
      <c r="G943" s="37"/>
      <c r="H943" s="36"/>
      <c r="I943" s="37"/>
      <c r="J943" s="37"/>
      <c r="K943" s="35"/>
    </row>
    <row r="944" spans="1:11" x14ac:dyDescent="0.2">
      <c r="A944" s="36"/>
      <c r="B944" s="36"/>
      <c r="C944" s="36"/>
      <c r="D944" s="36"/>
      <c r="E944" s="36"/>
      <c r="F944" s="36"/>
      <c r="G944" s="37"/>
      <c r="H944" s="36"/>
      <c r="I944" s="37"/>
      <c r="J944" s="37"/>
      <c r="K944" s="35"/>
    </row>
    <row r="945" spans="1:11" x14ac:dyDescent="0.2">
      <c r="A945" s="36"/>
      <c r="B945" s="36"/>
      <c r="C945" s="36"/>
      <c r="D945" s="36"/>
      <c r="E945" s="36"/>
      <c r="F945" s="36"/>
      <c r="G945" s="37"/>
      <c r="H945" s="36"/>
      <c r="I945" s="37"/>
      <c r="J945" s="37"/>
      <c r="K945" s="35"/>
    </row>
    <row r="946" spans="1:11" x14ac:dyDescent="0.2">
      <c r="A946" s="36"/>
      <c r="B946" s="36"/>
      <c r="C946" s="36"/>
      <c r="D946" s="36"/>
      <c r="E946" s="36"/>
      <c r="F946" s="36"/>
      <c r="G946" s="37"/>
      <c r="H946" s="36"/>
      <c r="I946" s="37"/>
      <c r="J946" s="37"/>
      <c r="K946" s="35"/>
    </row>
    <row r="947" spans="1:11" x14ac:dyDescent="0.2">
      <c r="A947" s="36"/>
      <c r="B947" s="36"/>
      <c r="C947" s="36"/>
      <c r="D947" s="36"/>
      <c r="E947" s="36"/>
      <c r="F947" s="36"/>
      <c r="G947" s="37"/>
      <c r="H947" s="36"/>
      <c r="I947" s="37"/>
      <c r="J947" s="37"/>
      <c r="K947" s="35"/>
    </row>
    <row r="948" spans="1:11" x14ac:dyDescent="0.2">
      <c r="A948" s="36"/>
      <c r="B948" s="36"/>
      <c r="C948" s="36"/>
      <c r="D948" s="36"/>
      <c r="E948" s="36"/>
      <c r="F948" s="36"/>
      <c r="G948" s="37"/>
      <c r="H948" s="36"/>
      <c r="I948" s="37"/>
      <c r="J948" s="37"/>
      <c r="K948" s="35"/>
    </row>
    <row r="949" spans="1:11" x14ac:dyDescent="0.2">
      <c r="A949" s="36"/>
      <c r="B949" s="36"/>
      <c r="C949" s="36"/>
      <c r="D949" s="36"/>
      <c r="E949" s="36"/>
      <c r="F949" s="36"/>
      <c r="G949" s="37"/>
      <c r="H949" s="36"/>
      <c r="I949" s="37"/>
      <c r="J949" s="37"/>
      <c r="K949" s="35"/>
    </row>
    <row r="950" spans="1:11" x14ac:dyDescent="0.2">
      <c r="A950" s="36"/>
      <c r="B950" s="36"/>
      <c r="C950" s="36"/>
      <c r="D950" s="36"/>
      <c r="E950" s="36"/>
      <c r="F950" s="36"/>
      <c r="G950" s="37"/>
      <c r="H950" s="36"/>
      <c r="I950" s="37"/>
      <c r="J950" s="37"/>
      <c r="K950" s="35"/>
    </row>
    <row r="951" spans="1:11" x14ac:dyDescent="0.2">
      <c r="A951" s="36"/>
      <c r="B951" s="36"/>
      <c r="C951" s="36"/>
      <c r="D951" s="36"/>
      <c r="E951" s="36"/>
      <c r="F951" s="36"/>
      <c r="G951" s="37"/>
      <c r="H951" s="36"/>
      <c r="I951" s="37"/>
      <c r="J951" s="37"/>
      <c r="K951" s="35"/>
    </row>
    <row r="952" spans="1:11" x14ac:dyDescent="0.2">
      <c r="A952" s="36"/>
      <c r="B952" s="36"/>
      <c r="C952" s="36"/>
      <c r="D952" s="36"/>
      <c r="E952" s="36"/>
      <c r="F952" s="36"/>
      <c r="G952" s="37"/>
      <c r="H952" s="36"/>
      <c r="I952" s="37"/>
      <c r="J952" s="37"/>
      <c r="K952" s="35"/>
    </row>
    <row r="953" spans="1:11" x14ac:dyDescent="0.2">
      <c r="A953" s="36"/>
      <c r="B953" s="36"/>
      <c r="C953" s="36"/>
      <c r="D953" s="36"/>
      <c r="E953" s="36"/>
      <c r="F953" s="36"/>
      <c r="G953" s="37"/>
      <c r="H953" s="36"/>
      <c r="I953" s="37"/>
      <c r="J953" s="37"/>
      <c r="K953" s="35"/>
    </row>
    <row r="954" spans="1:11" x14ac:dyDescent="0.2">
      <c r="A954" s="36"/>
      <c r="B954" s="36"/>
      <c r="C954" s="36"/>
      <c r="D954" s="36"/>
      <c r="E954" s="36"/>
      <c r="F954" s="36"/>
      <c r="G954" s="37"/>
      <c r="H954" s="36"/>
      <c r="I954" s="37"/>
      <c r="J954" s="37"/>
      <c r="K954" s="35"/>
    </row>
    <row r="955" spans="1:11" x14ac:dyDescent="0.2">
      <c r="A955" s="36"/>
      <c r="B955" s="36"/>
      <c r="C955" s="36"/>
      <c r="D955" s="36"/>
      <c r="E955" s="36"/>
      <c r="F955" s="36"/>
      <c r="G955" s="37"/>
      <c r="H955" s="36"/>
      <c r="I955" s="37"/>
      <c r="J955" s="37"/>
      <c r="K955" s="35"/>
    </row>
    <row r="956" spans="1:11" x14ac:dyDescent="0.2">
      <c r="A956" s="36"/>
      <c r="B956" s="36"/>
      <c r="C956" s="36"/>
      <c r="D956" s="36"/>
      <c r="E956" s="36"/>
      <c r="F956" s="36"/>
      <c r="G956" s="37"/>
      <c r="H956" s="36"/>
      <c r="I956" s="37"/>
      <c r="J956" s="37"/>
      <c r="K956" s="35"/>
    </row>
    <row r="957" spans="1:11" x14ac:dyDescent="0.2">
      <c r="A957" s="36"/>
      <c r="B957" s="36"/>
      <c r="C957" s="36"/>
      <c r="D957" s="36"/>
      <c r="E957" s="36"/>
      <c r="F957" s="36"/>
      <c r="G957" s="37"/>
      <c r="H957" s="36"/>
      <c r="I957" s="37"/>
      <c r="J957" s="37"/>
      <c r="K957" s="35"/>
    </row>
    <row r="958" spans="1:11" x14ac:dyDescent="0.2">
      <c r="A958" s="36"/>
      <c r="B958" s="36"/>
      <c r="C958" s="36"/>
      <c r="D958" s="36"/>
      <c r="E958" s="36"/>
      <c r="F958" s="36"/>
      <c r="G958" s="37"/>
      <c r="H958" s="36"/>
      <c r="I958" s="37"/>
      <c r="J958" s="37"/>
      <c r="K958" s="35"/>
    </row>
    <row r="959" spans="1:11" x14ac:dyDescent="0.2">
      <c r="A959" s="36"/>
      <c r="B959" s="36"/>
      <c r="C959" s="36"/>
      <c r="D959" s="36"/>
      <c r="E959" s="36"/>
      <c r="F959" s="36"/>
      <c r="G959" s="37"/>
      <c r="H959" s="36"/>
      <c r="I959" s="37"/>
      <c r="J959" s="37"/>
      <c r="K959" s="35"/>
    </row>
    <row r="960" spans="1:11" x14ac:dyDescent="0.2">
      <c r="A960" s="36"/>
      <c r="B960" s="36"/>
      <c r="C960" s="36"/>
      <c r="D960" s="36"/>
      <c r="E960" s="36"/>
      <c r="F960" s="36"/>
      <c r="G960" s="37"/>
      <c r="H960" s="36"/>
      <c r="I960" s="37"/>
      <c r="J960" s="37"/>
      <c r="K960" s="35"/>
    </row>
    <row r="961" spans="1:11" x14ac:dyDescent="0.2">
      <c r="A961" s="36"/>
      <c r="B961" s="36"/>
      <c r="C961" s="36"/>
      <c r="D961" s="36"/>
      <c r="E961" s="36"/>
      <c r="F961" s="36"/>
      <c r="G961" s="37"/>
      <c r="H961" s="36"/>
      <c r="I961" s="37"/>
      <c r="J961" s="37"/>
      <c r="K961" s="35"/>
    </row>
    <row r="962" spans="1:11" x14ac:dyDescent="0.2">
      <c r="A962" s="36"/>
      <c r="B962" s="36"/>
      <c r="C962" s="36"/>
      <c r="D962" s="36"/>
      <c r="E962" s="36"/>
      <c r="F962" s="36"/>
      <c r="G962" s="37"/>
      <c r="H962" s="36"/>
      <c r="I962" s="37"/>
      <c r="J962" s="37"/>
      <c r="K962" s="35"/>
    </row>
    <row r="963" spans="1:11" x14ac:dyDescent="0.2">
      <c r="A963" s="36"/>
      <c r="B963" s="36"/>
      <c r="C963" s="36"/>
      <c r="D963" s="36"/>
      <c r="E963" s="36"/>
      <c r="F963" s="36"/>
      <c r="G963" s="37"/>
      <c r="H963" s="36"/>
      <c r="I963" s="37"/>
      <c r="J963" s="37"/>
      <c r="K963" s="35"/>
    </row>
    <row r="964" spans="1:11" x14ac:dyDescent="0.2">
      <c r="A964" s="36"/>
      <c r="B964" s="36"/>
      <c r="C964" s="36"/>
      <c r="D964" s="36"/>
      <c r="E964" s="36"/>
      <c r="F964" s="36"/>
      <c r="G964" s="37"/>
      <c r="H964" s="36"/>
      <c r="I964" s="37"/>
      <c r="J964" s="37"/>
      <c r="K964" s="35"/>
    </row>
    <row r="965" spans="1:11" x14ac:dyDescent="0.2">
      <c r="A965" s="36"/>
      <c r="B965" s="36"/>
      <c r="C965" s="36"/>
      <c r="D965" s="36"/>
      <c r="E965" s="36"/>
      <c r="F965" s="36"/>
      <c r="G965" s="37"/>
      <c r="H965" s="36"/>
      <c r="I965" s="37"/>
      <c r="J965" s="37"/>
      <c r="K965" s="35"/>
    </row>
    <row r="966" spans="1:11" x14ac:dyDescent="0.2">
      <c r="A966" s="36"/>
      <c r="B966" s="36"/>
      <c r="C966" s="36"/>
      <c r="D966" s="36"/>
      <c r="E966" s="36"/>
      <c r="F966" s="36"/>
      <c r="G966" s="37"/>
      <c r="H966" s="36"/>
      <c r="I966" s="37"/>
      <c r="J966" s="37"/>
      <c r="K966" s="35"/>
    </row>
    <row r="967" spans="1:11" x14ac:dyDescent="0.2">
      <c r="A967" s="36"/>
      <c r="B967" s="36"/>
      <c r="C967" s="36"/>
      <c r="D967" s="36"/>
      <c r="E967" s="36"/>
      <c r="F967" s="36"/>
      <c r="G967" s="37"/>
      <c r="H967" s="36"/>
      <c r="I967" s="37"/>
      <c r="J967" s="37"/>
      <c r="K967" s="35"/>
    </row>
    <row r="968" spans="1:11" x14ac:dyDescent="0.2">
      <c r="A968" s="36"/>
      <c r="B968" s="36"/>
      <c r="C968" s="36"/>
      <c r="D968" s="36"/>
      <c r="E968" s="36"/>
      <c r="F968" s="36"/>
      <c r="G968" s="37"/>
      <c r="H968" s="36"/>
      <c r="I968" s="37"/>
      <c r="J968" s="37"/>
      <c r="K968" s="35"/>
    </row>
    <row r="969" spans="1:11" x14ac:dyDescent="0.2">
      <c r="A969" s="36"/>
      <c r="B969" s="36"/>
      <c r="C969" s="36"/>
      <c r="D969" s="36"/>
      <c r="E969" s="36"/>
      <c r="F969" s="36"/>
      <c r="G969" s="37"/>
      <c r="H969" s="36"/>
      <c r="I969" s="37"/>
      <c r="J969" s="37"/>
      <c r="K969" s="35"/>
    </row>
    <row r="970" spans="1:11" x14ac:dyDescent="0.2">
      <c r="A970" s="36"/>
      <c r="B970" s="36"/>
      <c r="C970" s="36"/>
      <c r="D970" s="36"/>
      <c r="E970" s="36"/>
      <c r="F970" s="36"/>
      <c r="G970" s="37"/>
      <c r="H970" s="36"/>
      <c r="I970" s="37"/>
      <c r="J970" s="37"/>
      <c r="K970" s="35"/>
    </row>
    <row r="971" spans="1:11" x14ac:dyDescent="0.2">
      <c r="A971" s="36"/>
      <c r="B971" s="36"/>
      <c r="C971" s="36"/>
      <c r="D971" s="36"/>
      <c r="E971" s="36"/>
      <c r="F971" s="36"/>
      <c r="G971" s="37"/>
      <c r="H971" s="36"/>
      <c r="I971" s="37"/>
      <c r="J971" s="37"/>
      <c r="K971" s="35"/>
    </row>
    <row r="972" spans="1:11" x14ac:dyDescent="0.2">
      <c r="A972" s="36"/>
      <c r="B972" s="36"/>
      <c r="C972" s="36"/>
      <c r="D972" s="36"/>
      <c r="E972" s="36"/>
      <c r="F972" s="36"/>
      <c r="G972" s="37"/>
      <c r="H972" s="36"/>
      <c r="I972" s="37"/>
      <c r="J972" s="37"/>
      <c r="K972" s="35"/>
    </row>
    <row r="973" spans="1:11" x14ac:dyDescent="0.2">
      <c r="A973" s="36"/>
      <c r="B973" s="36"/>
      <c r="C973" s="36"/>
      <c r="D973" s="36"/>
      <c r="E973" s="36"/>
      <c r="F973" s="36"/>
      <c r="G973" s="37"/>
      <c r="H973" s="36"/>
      <c r="I973" s="37"/>
      <c r="J973" s="37"/>
      <c r="K973" s="35"/>
    </row>
    <row r="974" spans="1:11" x14ac:dyDescent="0.2">
      <c r="A974" s="36"/>
      <c r="B974" s="36"/>
      <c r="C974" s="36"/>
      <c r="D974" s="36"/>
      <c r="E974" s="36"/>
      <c r="F974" s="36"/>
      <c r="G974" s="37"/>
      <c r="H974" s="36"/>
      <c r="I974" s="37"/>
      <c r="J974" s="37"/>
      <c r="K974" s="35"/>
    </row>
    <row r="975" spans="1:11" x14ac:dyDescent="0.2">
      <c r="A975" s="36"/>
      <c r="B975" s="36"/>
      <c r="C975" s="36"/>
      <c r="D975" s="36"/>
      <c r="E975" s="36"/>
      <c r="F975" s="36"/>
      <c r="G975" s="37"/>
      <c r="H975" s="36"/>
      <c r="I975" s="37"/>
      <c r="J975" s="37"/>
      <c r="K975" s="35"/>
    </row>
    <row r="976" spans="1:11" x14ac:dyDescent="0.2">
      <c r="A976" s="36"/>
      <c r="B976" s="36"/>
      <c r="C976" s="36"/>
      <c r="D976" s="36"/>
      <c r="E976" s="36"/>
      <c r="F976" s="36"/>
      <c r="G976" s="37"/>
      <c r="H976" s="36"/>
      <c r="I976" s="37"/>
      <c r="J976" s="37"/>
      <c r="K976" s="35"/>
    </row>
    <row r="977" spans="1:11" x14ac:dyDescent="0.2">
      <c r="A977" s="36"/>
      <c r="B977" s="36"/>
      <c r="C977" s="36"/>
      <c r="D977" s="36"/>
      <c r="E977" s="36"/>
      <c r="F977" s="36"/>
      <c r="G977" s="37"/>
      <c r="H977" s="36"/>
      <c r="I977" s="37"/>
      <c r="J977" s="37"/>
      <c r="K977" s="35"/>
    </row>
    <row r="978" spans="1:11" x14ac:dyDescent="0.2">
      <c r="A978" s="36"/>
      <c r="B978" s="36"/>
      <c r="C978" s="36"/>
      <c r="D978" s="36"/>
      <c r="E978" s="36"/>
      <c r="F978" s="36"/>
      <c r="G978" s="37"/>
      <c r="H978" s="36"/>
      <c r="I978" s="37"/>
      <c r="J978" s="37"/>
      <c r="K978" s="35"/>
    </row>
    <row r="979" spans="1:11" x14ac:dyDescent="0.2">
      <c r="A979" s="36"/>
      <c r="B979" s="36"/>
      <c r="C979" s="36"/>
      <c r="D979" s="36"/>
      <c r="E979" s="36"/>
      <c r="F979" s="36"/>
      <c r="G979" s="37"/>
      <c r="H979" s="36"/>
      <c r="I979" s="37"/>
      <c r="J979" s="37"/>
      <c r="K979" s="35"/>
    </row>
    <row r="980" spans="1:11" x14ac:dyDescent="0.2">
      <c r="A980" s="36"/>
      <c r="B980" s="36"/>
      <c r="C980" s="36"/>
      <c r="D980" s="36"/>
      <c r="E980" s="36"/>
      <c r="F980" s="36"/>
      <c r="G980" s="37"/>
      <c r="H980" s="36"/>
      <c r="I980" s="37"/>
      <c r="J980" s="37"/>
      <c r="K980" s="35"/>
    </row>
    <row r="981" spans="1:11" x14ac:dyDescent="0.2">
      <c r="A981" s="36"/>
      <c r="B981" s="36"/>
      <c r="C981" s="36"/>
      <c r="D981" s="36"/>
      <c r="E981" s="36"/>
      <c r="F981" s="36"/>
      <c r="G981" s="37"/>
      <c r="H981" s="36"/>
      <c r="I981" s="37"/>
      <c r="J981" s="37"/>
      <c r="K981" s="35"/>
    </row>
    <row r="982" spans="1:11" x14ac:dyDescent="0.2">
      <c r="A982" s="36"/>
      <c r="B982" s="36"/>
      <c r="C982" s="36"/>
      <c r="D982" s="36"/>
      <c r="E982" s="36"/>
      <c r="F982" s="36"/>
      <c r="G982" s="37"/>
      <c r="H982" s="36"/>
      <c r="I982" s="37"/>
      <c r="J982" s="37"/>
      <c r="K982" s="35"/>
    </row>
    <row r="983" spans="1:11" x14ac:dyDescent="0.2">
      <c r="A983" s="36"/>
      <c r="B983" s="36"/>
      <c r="C983" s="36"/>
      <c r="D983" s="36"/>
      <c r="E983" s="36"/>
      <c r="F983" s="36"/>
      <c r="G983" s="37"/>
      <c r="H983" s="36"/>
      <c r="I983" s="37"/>
      <c r="J983" s="37"/>
      <c r="K983" s="35"/>
    </row>
    <row r="984" spans="1:11" x14ac:dyDescent="0.2">
      <c r="A984" s="36"/>
      <c r="B984" s="36"/>
      <c r="C984" s="36"/>
      <c r="D984" s="36"/>
      <c r="E984" s="36"/>
      <c r="F984" s="36"/>
      <c r="G984" s="37"/>
      <c r="H984" s="36"/>
      <c r="I984" s="37"/>
      <c r="J984" s="37"/>
      <c r="K984" s="35"/>
    </row>
    <row r="985" spans="1:11" x14ac:dyDescent="0.2">
      <c r="A985" s="36"/>
      <c r="B985" s="36"/>
      <c r="C985" s="36"/>
      <c r="D985" s="36"/>
      <c r="E985" s="36"/>
      <c r="F985" s="36"/>
      <c r="G985" s="37"/>
      <c r="H985" s="36"/>
      <c r="I985" s="37"/>
      <c r="J985" s="37"/>
      <c r="K985" s="35"/>
    </row>
    <row r="986" spans="1:11" x14ac:dyDescent="0.2">
      <c r="A986" s="36"/>
      <c r="B986" s="36"/>
      <c r="C986" s="36"/>
      <c r="D986" s="36"/>
      <c r="E986" s="36"/>
      <c r="F986" s="36"/>
      <c r="G986" s="37"/>
      <c r="H986" s="36"/>
      <c r="I986" s="37"/>
      <c r="J986" s="37"/>
      <c r="K986" s="35"/>
    </row>
    <row r="987" spans="1:11" x14ac:dyDescent="0.2">
      <c r="A987" s="36"/>
      <c r="B987" s="36"/>
      <c r="C987" s="36"/>
      <c r="D987" s="36"/>
      <c r="E987" s="36"/>
      <c r="F987" s="36"/>
      <c r="G987" s="37"/>
      <c r="H987" s="36"/>
      <c r="I987" s="37"/>
      <c r="J987" s="37"/>
      <c r="K987" s="35"/>
    </row>
    <row r="988" spans="1:11" x14ac:dyDescent="0.2">
      <c r="A988" s="36"/>
      <c r="B988" s="36"/>
      <c r="C988" s="36"/>
      <c r="D988" s="36"/>
      <c r="E988" s="36"/>
      <c r="F988" s="36"/>
      <c r="G988" s="37"/>
      <c r="H988" s="36"/>
      <c r="I988" s="37"/>
      <c r="J988" s="37"/>
      <c r="K988" s="35"/>
    </row>
    <row r="989" spans="1:11" x14ac:dyDescent="0.2">
      <c r="A989" s="36"/>
      <c r="B989" s="36"/>
      <c r="C989" s="36"/>
      <c r="D989" s="36"/>
      <c r="E989" s="36"/>
      <c r="F989" s="36"/>
      <c r="G989" s="37"/>
      <c r="H989" s="36"/>
      <c r="I989" s="37"/>
      <c r="J989" s="37"/>
      <c r="K989" s="35"/>
    </row>
    <row r="990" spans="1:11" x14ac:dyDescent="0.2">
      <c r="A990" s="36"/>
      <c r="B990" s="36"/>
      <c r="C990" s="36"/>
      <c r="D990" s="36"/>
      <c r="E990" s="36"/>
      <c r="F990" s="36"/>
      <c r="G990" s="37"/>
      <c r="H990" s="36"/>
      <c r="I990" s="37"/>
      <c r="J990" s="37"/>
      <c r="K990" s="35"/>
    </row>
    <row r="991" spans="1:11" x14ac:dyDescent="0.2">
      <c r="A991" s="36"/>
      <c r="B991" s="36"/>
      <c r="C991" s="36"/>
      <c r="D991" s="36"/>
      <c r="E991" s="36"/>
      <c r="F991" s="36"/>
      <c r="G991" s="37"/>
      <c r="H991" s="36"/>
      <c r="I991" s="37"/>
      <c r="J991" s="37"/>
      <c r="K991" s="35"/>
    </row>
    <row r="992" spans="1:11" x14ac:dyDescent="0.2">
      <c r="A992" s="36"/>
      <c r="B992" s="36"/>
      <c r="C992" s="36"/>
      <c r="D992" s="36"/>
      <c r="E992" s="36"/>
      <c r="F992" s="36"/>
      <c r="G992" s="37"/>
      <c r="H992" s="36"/>
      <c r="I992" s="37"/>
      <c r="J992" s="37"/>
      <c r="K992" s="35"/>
    </row>
    <row r="993" spans="1:11" x14ac:dyDescent="0.2">
      <c r="A993" s="36"/>
      <c r="B993" s="36"/>
      <c r="C993" s="36"/>
      <c r="D993" s="36"/>
      <c r="E993" s="36"/>
      <c r="F993" s="36"/>
      <c r="G993" s="37"/>
      <c r="H993" s="36"/>
      <c r="I993" s="37"/>
      <c r="J993" s="37"/>
      <c r="K993" s="35"/>
    </row>
    <row r="994" spans="1:11" x14ac:dyDescent="0.2">
      <c r="A994" s="36"/>
      <c r="B994" s="36"/>
      <c r="C994" s="36"/>
      <c r="D994" s="36"/>
      <c r="E994" s="36"/>
      <c r="F994" s="36"/>
      <c r="G994" s="37"/>
      <c r="H994" s="36"/>
      <c r="I994" s="37"/>
      <c r="J994" s="37"/>
      <c r="K994" s="35"/>
    </row>
    <row r="995" spans="1:11" x14ac:dyDescent="0.2">
      <c r="A995" s="36"/>
      <c r="B995" s="36"/>
      <c r="C995" s="36"/>
      <c r="D995" s="36"/>
      <c r="E995" s="36"/>
      <c r="F995" s="36"/>
      <c r="G995" s="37"/>
      <c r="H995" s="36"/>
      <c r="I995" s="37"/>
      <c r="J995" s="37"/>
      <c r="K995" s="35"/>
    </row>
    <row r="996" spans="1:11" x14ac:dyDescent="0.2">
      <c r="A996" s="36"/>
      <c r="B996" s="36"/>
      <c r="C996" s="36"/>
      <c r="D996" s="36"/>
      <c r="E996" s="36"/>
      <c r="F996" s="36"/>
      <c r="G996" s="37"/>
      <c r="H996" s="36"/>
      <c r="I996" s="37"/>
      <c r="J996" s="37"/>
      <c r="K996" s="35"/>
    </row>
    <row r="997" spans="1:11" x14ac:dyDescent="0.2">
      <c r="A997" s="36"/>
      <c r="B997" s="36"/>
      <c r="C997" s="36"/>
      <c r="D997" s="36"/>
      <c r="E997" s="36"/>
      <c r="F997" s="36"/>
      <c r="G997" s="37"/>
      <c r="H997" s="36"/>
      <c r="I997" s="37"/>
      <c r="J997" s="37"/>
      <c r="K997" s="35"/>
    </row>
    <row r="998" spans="1:11" x14ac:dyDescent="0.2">
      <c r="A998" s="36"/>
      <c r="B998" s="36"/>
      <c r="C998" s="36"/>
      <c r="D998" s="36"/>
      <c r="E998" s="36"/>
      <c r="F998" s="36"/>
      <c r="G998" s="37"/>
      <c r="H998" s="36"/>
      <c r="I998" s="37"/>
      <c r="J998" s="37"/>
      <c r="K998" s="35"/>
    </row>
    <row r="999" spans="1:11" x14ac:dyDescent="0.2">
      <c r="A999" s="36"/>
      <c r="B999" s="36"/>
      <c r="C999" s="36"/>
      <c r="D999" s="36"/>
      <c r="E999" s="36"/>
      <c r="F999" s="36"/>
      <c r="G999" s="37"/>
      <c r="H999" s="36"/>
      <c r="I999" s="37"/>
      <c r="J999" s="37"/>
      <c r="K999" s="35"/>
    </row>
    <row r="1000" spans="1:11" x14ac:dyDescent="0.2">
      <c r="A1000" s="36"/>
      <c r="B1000" s="36"/>
      <c r="C1000" s="36"/>
      <c r="D1000" s="36"/>
      <c r="E1000" s="36"/>
      <c r="F1000" s="36"/>
      <c r="G1000" s="37"/>
      <c r="H1000" s="36"/>
      <c r="I1000" s="37"/>
      <c r="J1000" s="37"/>
      <c r="K1000" s="35"/>
    </row>
    <row r="1001" spans="1:11" x14ac:dyDescent="0.2">
      <c r="A1001" s="36"/>
      <c r="B1001" s="36"/>
      <c r="C1001" s="36"/>
      <c r="D1001" s="36"/>
      <c r="E1001" s="36"/>
      <c r="F1001" s="36"/>
      <c r="G1001" s="37"/>
      <c r="H1001" s="36"/>
      <c r="I1001" s="37"/>
      <c r="J1001" s="37"/>
      <c r="K1001" s="35"/>
    </row>
    <row r="1002" spans="1:11" x14ac:dyDescent="0.2">
      <c r="A1002" s="36"/>
      <c r="B1002" s="36"/>
      <c r="C1002" s="36"/>
      <c r="D1002" s="36"/>
      <c r="E1002" s="36"/>
      <c r="F1002" s="36"/>
      <c r="G1002" s="37"/>
      <c r="H1002" s="36"/>
      <c r="I1002" s="37"/>
      <c r="J1002" s="37"/>
      <c r="K1002" s="35"/>
    </row>
    <row r="1003" spans="1:11" x14ac:dyDescent="0.2">
      <c r="A1003" s="36"/>
      <c r="B1003" s="36"/>
      <c r="C1003" s="36"/>
      <c r="D1003" s="36"/>
      <c r="E1003" s="36"/>
      <c r="F1003" s="36"/>
      <c r="G1003" s="37"/>
      <c r="H1003" s="36"/>
      <c r="I1003" s="37"/>
      <c r="J1003" s="37"/>
      <c r="K1003" s="35"/>
    </row>
    <row r="1004" spans="1:11" x14ac:dyDescent="0.2">
      <c r="A1004" s="36"/>
      <c r="B1004" s="36"/>
      <c r="C1004" s="36"/>
      <c r="D1004" s="36"/>
      <c r="E1004" s="36"/>
      <c r="F1004" s="36"/>
      <c r="G1004" s="37"/>
      <c r="H1004" s="36"/>
      <c r="I1004" s="37"/>
      <c r="J1004" s="37"/>
      <c r="K1004" s="35"/>
    </row>
    <row r="1005" spans="1:11" x14ac:dyDescent="0.2">
      <c r="A1005" s="36"/>
      <c r="B1005" s="36"/>
      <c r="C1005" s="36"/>
      <c r="D1005" s="36"/>
      <c r="E1005" s="36"/>
      <c r="F1005" s="36"/>
      <c r="G1005" s="37"/>
      <c r="H1005" s="36"/>
      <c r="I1005" s="37"/>
      <c r="J1005" s="37"/>
      <c r="K1005" s="35"/>
    </row>
    <row r="1006" spans="1:11" x14ac:dyDescent="0.2">
      <c r="A1006" s="36"/>
      <c r="B1006" s="36"/>
      <c r="C1006" s="36"/>
      <c r="D1006" s="36"/>
      <c r="E1006" s="36"/>
      <c r="F1006" s="36"/>
      <c r="G1006" s="37"/>
      <c r="H1006" s="36"/>
      <c r="I1006" s="37"/>
      <c r="J1006" s="37"/>
      <c r="K1006" s="35"/>
    </row>
    <row r="1007" spans="1:11" x14ac:dyDescent="0.2">
      <c r="A1007" s="36"/>
      <c r="B1007" s="36"/>
      <c r="C1007" s="36"/>
      <c r="D1007" s="36"/>
      <c r="E1007" s="36"/>
      <c r="F1007" s="36"/>
      <c r="G1007" s="37"/>
      <c r="H1007" s="36"/>
      <c r="I1007" s="37"/>
      <c r="J1007" s="37"/>
      <c r="K1007" s="35"/>
    </row>
    <row r="1008" spans="1:11" x14ac:dyDescent="0.2">
      <c r="A1008" s="36"/>
      <c r="B1008" s="36"/>
      <c r="C1008" s="36"/>
      <c r="D1008" s="36"/>
      <c r="E1008" s="36"/>
      <c r="F1008" s="36"/>
      <c r="G1008" s="37"/>
      <c r="H1008" s="36"/>
      <c r="I1008" s="37"/>
      <c r="J1008" s="37"/>
      <c r="K1008" s="35"/>
    </row>
    <row r="1009" spans="1:11" x14ac:dyDescent="0.2">
      <c r="A1009" s="36"/>
      <c r="B1009" s="36"/>
      <c r="C1009" s="36"/>
      <c r="D1009" s="36"/>
      <c r="E1009" s="36"/>
      <c r="F1009" s="36"/>
      <c r="G1009" s="37"/>
      <c r="H1009" s="36"/>
      <c r="I1009" s="37"/>
      <c r="J1009" s="37"/>
      <c r="K1009" s="35"/>
    </row>
    <row r="1010" spans="1:11" x14ac:dyDescent="0.2">
      <c r="A1010" s="36"/>
      <c r="B1010" s="36"/>
      <c r="C1010" s="36"/>
      <c r="D1010" s="36"/>
      <c r="E1010" s="36"/>
      <c r="F1010" s="36"/>
      <c r="G1010" s="37"/>
      <c r="H1010" s="36"/>
      <c r="I1010" s="37"/>
      <c r="J1010" s="37"/>
      <c r="K1010" s="35"/>
    </row>
    <row r="1011" spans="1:11" x14ac:dyDescent="0.2">
      <c r="A1011" s="36"/>
      <c r="B1011" s="36"/>
      <c r="C1011" s="36"/>
      <c r="D1011" s="36"/>
      <c r="E1011" s="36"/>
      <c r="F1011" s="36"/>
      <c r="G1011" s="37"/>
      <c r="H1011" s="36"/>
      <c r="I1011" s="37"/>
      <c r="J1011" s="37"/>
      <c r="K1011" s="35"/>
    </row>
    <row r="1012" spans="1:11" x14ac:dyDescent="0.2">
      <c r="A1012" s="36"/>
      <c r="B1012" s="36"/>
      <c r="C1012" s="36"/>
      <c r="D1012" s="36"/>
      <c r="E1012" s="36"/>
      <c r="F1012" s="36"/>
      <c r="G1012" s="37"/>
      <c r="H1012" s="36"/>
      <c r="I1012" s="37"/>
      <c r="J1012" s="37"/>
      <c r="K1012" s="35"/>
    </row>
    <row r="1013" spans="1:11" x14ac:dyDescent="0.2">
      <c r="A1013" s="36"/>
      <c r="B1013" s="36"/>
      <c r="C1013" s="36"/>
      <c r="D1013" s="36"/>
      <c r="E1013" s="36"/>
      <c r="F1013" s="36"/>
      <c r="G1013" s="37"/>
      <c r="H1013" s="36"/>
      <c r="I1013" s="37"/>
      <c r="J1013" s="37"/>
      <c r="K1013" s="35"/>
    </row>
    <row r="1014" spans="1:11" x14ac:dyDescent="0.2">
      <c r="A1014" s="36"/>
      <c r="B1014" s="36"/>
      <c r="C1014" s="36"/>
      <c r="D1014" s="36"/>
      <c r="E1014" s="36"/>
      <c r="F1014" s="36"/>
      <c r="G1014" s="37"/>
      <c r="H1014" s="36"/>
      <c r="I1014" s="37"/>
      <c r="J1014" s="37"/>
      <c r="K1014" s="35"/>
    </row>
    <row r="1015" spans="1:11" x14ac:dyDescent="0.2">
      <c r="A1015" s="36"/>
      <c r="B1015" s="36"/>
      <c r="C1015" s="36"/>
      <c r="D1015" s="36"/>
      <c r="E1015" s="36"/>
      <c r="F1015" s="36"/>
      <c r="G1015" s="37"/>
      <c r="H1015" s="36"/>
      <c r="I1015" s="37"/>
      <c r="J1015" s="37"/>
      <c r="K1015" s="35"/>
    </row>
    <row r="1016" spans="1:11" x14ac:dyDescent="0.2">
      <c r="A1016" s="36"/>
      <c r="B1016" s="36"/>
      <c r="C1016" s="36"/>
      <c r="D1016" s="36"/>
      <c r="E1016" s="36"/>
      <c r="F1016" s="36"/>
      <c r="G1016" s="37"/>
      <c r="H1016" s="36"/>
      <c r="I1016" s="37"/>
      <c r="J1016" s="37"/>
      <c r="K1016" s="35"/>
    </row>
    <row r="1017" spans="1:11" x14ac:dyDescent="0.2">
      <c r="A1017" s="36"/>
      <c r="B1017" s="36"/>
      <c r="C1017" s="36"/>
      <c r="D1017" s="36"/>
      <c r="E1017" s="36"/>
      <c r="F1017" s="36"/>
      <c r="G1017" s="37"/>
      <c r="H1017" s="36"/>
      <c r="I1017" s="37"/>
      <c r="J1017" s="37"/>
      <c r="K1017" s="35"/>
    </row>
    <row r="1018" spans="1:11" x14ac:dyDescent="0.2">
      <c r="A1018" s="36"/>
      <c r="B1018" s="36"/>
      <c r="C1018" s="36"/>
      <c r="D1018" s="36"/>
      <c r="E1018" s="36"/>
      <c r="F1018" s="36"/>
      <c r="G1018" s="37"/>
      <c r="H1018" s="36"/>
      <c r="I1018" s="37"/>
      <c r="J1018" s="37"/>
      <c r="K1018" s="35"/>
    </row>
    <row r="1019" spans="1:11" x14ac:dyDescent="0.2">
      <c r="A1019" s="36"/>
      <c r="B1019" s="36"/>
      <c r="C1019" s="36"/>
      <c r="D1019" s="36"/>
      <c r="E1019" s="36"/>
      <c r="F1019" s="36"/>
      <c r="G1019" s="37"/>
      <c r="H1019" s="36"/>
      <c r="I1019" s="37"/>
      <c r="J1019" s="37"/>
      <c r="K1019" s="35"/>
    </row>
    <row r="1020" spans="1:11" x14ac:dyDescent="0.2">
      <c r="A1020" s="36"/>
      <c r="B1020" s="36"/>
      <c r="C1020" s="36"/>
      <c r="D1020" s="36"/>
      <c r="E1020" s="36"/>
      <c r="F1020" s="36"/>
      <c r="G1020" s="37"/>
      <c r="H1020" s="36"/>
      <c r="I1020" s="37"/>
      <c r="J1020" s="37"/>
      <c r="K1020" s="35"/>
    </row>
    <row r="1021" spans="1:11" x14ac:dyDescent="0.2">
      <c r="A1021" s="36"/>
      <c r="B1021" s="36"/>
      <c r="C1021" s="36"/>
      <c r="D1021" s="36"/>
      <c r="E1021" s="36"/>
      <c r="F1021" s="36"/>
      <c r="G1021" s="37"/>
      <c r="H1021" s="36"/>
      <c r="I1021" s="37"/>
      <c r="J1021" s="37"/>
      <c r="K1021" s="35"/>
    </row>
    <row r="1022" spans="1:11" x14ac:dyDescent="0.2">
      <c r="A1022" s="36"/>
      <c r="B1022" s="36"/>
      <c r="C1022" s="36"/>
      <c r="D1022" s="36"/>
      <c r="E1022" s="36"/>
      <c r="F1022" s="36"/>
      <c r="G1022" s="37"/>
      <c r="H1022" s="36"/>
      <c r="I1022" s="37"/>
      <c r="J1022" s="37"/>
      <c r="K1022" s="35"/>
    </row>
    <row r="1023" spans="1:11" x14ac:dyDescent="0.2">
      <c r="A1023" s="36"/>
      <c r="B1023" s="36"/>
      <c r="C1023" s="36"/>
      <c r="D1023" s="36"/>
      <c r="E1023" s="36"/>
      <c r="F1023" s="36"/>
      <c r="G1023" s="37"/>
      <c r="H1023" s="36"/>
      <c r="I1023" s="37"/>
      <c r="J1023" s="37"/>
      <c r="K1023" s="35"/>
    </row>
    <row r="1024" spans="1:11" x14ac:dyDescent="0.2">
      <c r="A1024" s="36"/>
      <c r="B1024" s="36"/>
      <c r="C1024" s="36"/>
      <c r="D1024" s="36"/>
      <c r="E1024" s="36"/>
      <c r="F1024" s="36"/>
      <c r="G1024" s="37"/>
      <c r="H1024" s="36"/>
      <c r="I1024" s="37"/>
      <c r="J1024" s="37"/>
      <c r="K1024" s="35"/>
    </row>
    <row r="1025" spans="1:11" x14ac:dyDescent="0.2">
      <c r="A1025" s="36"/>
      <c r="B1025" s="36"/>
      <c r="C1025" s="36"/>
      <c r="D1025" s="36"/>
      <c r="E1025" s="36"/>
      <c r="F1025" s="36"/>
      <c r="G1025" s="37"/>
      <c r="H1025" s="36"/>
      <c r="I1025" s="37"/>
      <c r="J1025" s="37"/>
      <c r="K1025" s="35"/>
    </row>
    <row r="1026" spans="1:11" x14ac:dyDescent="0.2">
      <c r="A1026" s="36"/>
      <c r="B1026" s="36"/>
      <c r="C1026" s="36"/>
      <c r="D1026" s="36"/>
      <c r="E1026" s="36"/>
      <c r="F1026" s="36"/>
      <c r="G1026" s="37"/>
      <c r="H1026" s="36"/>
      <c r="I1026" s="37"/>
      <c r="J1026" s="37"/>
      <c r="K1026" s="35"/>
    </row>
    <row r="1027" spans="1:11" x14ac:dyDescent="0.2">
      <c r="A1027" s="36"/>
      <c r="B1027" s="36"/>
      <c r="C1027" s="36"/>
      <c r="D1027" s="36"/>
      <c r="E1027" s="36"/>
      <c r="F1027" s="36"/>
      <c r="G1027" s="37"/>
      <c r="H1027" s="36"/>
      <c r="I1027" s="37"/>
      <c r="J1027" s="37"/>
      <c r="K1027" s="35"/>
    </row>
    <row r="1028" spans="1:11" x14ac:dyDescent="0.2">
      <c r="A1028" s="36"/>
      <c r="B1028" s="36"/>
      <c r="C1028" s="36"/>
      <c r="D1028" s="36"/>
      <c r="E1028" s="36"/>
      <c r="F1028" s="36"/>
      <c r="G1028" s="37"/>
      <c r="H1028" s="36"/>
      <c r="I1028" s="37"/>
      <c r="J1028" s="37"/>
      <c r="K1028" s="35"/>
    </row>
    <row r="1029" spans="1:11" x14ac:dyDescent="0.2">
      <c r="A1029" s="36"/>
      <c r="B1029" s="36"/>
      <c r="C1029" s="36"/>
      <c r="D1029" s="36"/>
      <c r="E1029" s="36"/>
      <c r="F1029" s="36"/>
      <c r="G1029" s="37"/>
      <c r="H1029" s="36"/>
      <c r="I1029" s="37"/>
      <c r="J1029" s="37"/>
      <c r="K1029" s="35"/>
    </row>
    <row r="1030" spans="1:11" x14ac:dyDescent="0.2">
      <c r="A1030" s="36"/>
      <c r="B1030" s="36"/>
      <c r="C1030" s="36"/>
      <c r="D1030" s="36"/>
      <c r="E1030" s="36"/>
      <c r="F1030" s="36"/>
      <c r="G1030" s="37"/>
      <c r="H1030" s="36"/>
      <c r="I1030" s="37"/>
      <c r="J1030" s="37"/>
      <c r="K1030" s="35"/>
    </row>
    <row r="1031" spans="1:11" x14ac:dyDescent="0.2">
      <c r="A1031" s="36"/>
      <c r="B1031" s="36"/>
      <c r="C1031" s="36"/>
      <c r="D1031" s="36"/>
      <c r="E1031" s="36"/>
      <c r="F1031" s="36"/>
      <c r="G1031" s="37"/>
      <c r="H1031" s="36"/>
      <c r="I1031" s="37"/>
      <c r="J1031" s="37"/>
      <c r="K1031" s="35"/>
    </row>
    <row r="1032" spans="1:11" x14ac:dyDescent="0.2">
      <c r="A1032" s="36"/>
      <c r="B1032" s="36"/>
      <c r="C1032" s="36"/>
      <c r="D1032" s="36"/>
      <c r="E1032" s="36"/>
      <c r="F1032" s="36"/>
      <c r="G1032" s="37"/>
      <c r="H1032" s="36"/>
      <c r="I1032" s="37"/>
      <c r="J1032" s="37"/>
      <c r="K1032" s="35"/>
    </row>
    <row r="1033" spans="1:11" x14ac:dyDescent="0.2">
      <c r="A1033" s="36"/>
      <c r="B1033" s="36"/>
      <c r="C1033" s="36"/>
      <c r="D1033" s="36"/>
      <c r="E1033" s="36"/>
      <c r="F1033" s="36"/>
      <c r="G1033" s="37"/>
      <c r="H1033" s="36"/>
      <c r="I1033" s="37"/>
      <c r="J1033" s="37"/>
      <c r="K1033" s="35"/>
    </row>
    <row r="1034" spans="1:11" x14ac:dyDescent="0.2">
      <c r="A1034" s="36"/>
      <c r="B1034" s="36"/>
      <c r="C1034" s="36"/>
      <c r="D1034" s="36"/>
      <c r="E1034" s="36"/>
      <c r="F1034" s="36"/>
      <c r="G1034" s="37"/>
      <c r="H1034" s="36"/>
      <c r="I1034" s="37"/>
      <c r="J1034" s="37"/>
      <c r="K1034" s="35"/>
    </row>
    <row r="1035" spans="1:11" x14ac:dyDescent="0.2">
      <c r="A1035" s="36"/>
      <c r="B1035" s="36"/>
      <c r="C1035" s="36"/>
      <c r="D1035" s="36"/>
      <c r="E1035" s="36"/>
      <c r="F1035" s="36"/>
      <c r="G1035" s="37"/>
      <c r="H1035" s="36"/>
      <c r="I1035" s="37"/>
      <c r="J1035" s="37"/>
      <c r="K1035" s="35"/>
    </row>
    <row r="1036" spans="1:11" x14ac:dyDescent="0.2">
      <c r="A1036" s="36"/>
      <c r="B1036" s="36"/>
      <c r="C1036" s="36"/>
      <c r="D1036" s="36"/>
      <c r="E1036" s="36"/>
      <c r="F1036" s="36"/>
      <c r="G1036" s="37"/>
      <c r="H1036" s="36"/>
      <c r="I1036" s="37"/>
      <c r="J1036" s="37"/>
      <c r="K1036" s="35"/>
    </row>
    <row r="1037" spans="1:11" x14ac:dyDescent="0.2">
      <c r="A1037" s="36"/>
      <c r="B1037" s="36"/>
      <c r="C1037" s="36"/>
      <c r="D1037" s="36"/>
      <c r="E1037" s="36"/>
      <c r="F1037" s="36"/>
      <c r="G1037" s="37"/>
      <c r="H1037" s="36"/>
      <c r="I1037" s="37"/>
      <c r="J1037" s="37"/>
      <c r="K1037" s="35"/>
    </row>
    <row r="1038" spans="1:11" x14ac:dyDescent="0.2">
      <c r="A1038" s="36"/>
      <c r="B1038" s="36"/>
      <c r="C1038" s="36"/>
      <c r="D1038" s="36"/>
      <c r="E1038" s="36"/>
      <c r="F1038" s="36"/>
      <c r="G1038" s="37"/>
      <c r="H1038" s="36"/>
      <c r="I1038" s="37"/>
      <c r="J1038" s="37"/>
      <c r="K1038" s="35"/>
    </row>
    <row r="1039" spans="1:11" x14ac:dyDescent="0.2">
      <c r="A1039" s="36"/>
      <c r="B1039" s="36"/>
      <c r="C1039" s="36"/>
      <c r="D1039" s="36"/>
      <c r="E1039" s="36"/>
      <c r="F1039" s="36"/>
      <c r="G1039" s="37"/>
      <c r="H1039" s="36"/>
      <c r="I1039" s="37"/>
      <c r="J1039" s="37"/>
      <c r="K1039" s="35"/>
    </row>
    <row r="1040" spans="1:11" x14ac:dyDescent="0.2">
      <c r="A1040" s="36"/>
      <c r="B1040" s="36"/>
      <c r="C1040" s="36"/>
      <c r="D1040" s="36"/>
      <c r="E1040" s="36"/>
      <c r="F1040" s="36"/>
      <c r="G1040" s="37"/>
      <c r="H1040" s="36"/>
      <c r="I1040" s="37"/>
      <c r="J1040" s="37"/>
      <c r="K1040" s="35"/>
    </row>
    <row r="1041" spans="1:11" x14ac:dyDescent="0.2">
      <c r="A1041" s="36"/>
      <c r="B1041" s="36"/>
      <c r="C1041" s="36"/>
      <c r="D1041" s="36"/>
      <c r="E1041" s="36"/>
      <c r="F1041" s="36"/>
      <c r="G1041" s="37"/>
      <c r="H1041" s="36"/>
      <c r="I1041" s="37"/>
      <c r="J1041" s="37"/>
      <c r="K1041" s="35"/>
    </row>
    <row r="1042" spans="1:11" x14ac:dyDescent="0.2">
      <c r="A1042" s="36"/>
      <c r="B1042" s="36"/>
      <c r="C1042" s="36"/>
      <c r="D1042" s="36"/>
      <c r="E1042" s="36"/>
      <c r="F1042" s="36"/>
      <c r="G1042" s="37"/>
      <c r="H1042" s="36"/>
      <c r="I1042" s="37"/>
      <c r="J1042" s="37"/>
      <c r="K1042" s="35"/>
    </row>
    <row r="1043" spans="1:11" x14ac:dyDescent="0.2">
      <c r="A1043" s="36"/>
      <c r="B1043" s="36"/>
      <c r="C1043" s="36"/>
      <c r="D1043" s="36"/>
      <c r="E1043" s="36"/>
      <c r="F1043" s="36"/>
      <c r="G1043" s="37"/>
      <c r="H1043" s="36"/>
      <c r="I1043" s="37"/>
      <c r="J1043" s="37"/>
      <c r="K1043" s="35"/>
    </row>
    <row r="1044" spans="1:11" x14ac:dyDescent="0.2">
      <c r="A1044" s="36"/>
      <c r="B1044" s="36"/>
      <c r="C1044" s="36"/>
      <c r="D1044" s="36"/>
      <c r="E1044" s="36"/>
      <c r="F1044" s="36"/>
      <c r="G1044" s="37"/>
      <c r="H1044" s="36"/>
      <c r="I1044" s="37"/>
      <c r="J1044" s="37"/>
      <c r="K1044" s="35"/>
    </row>
    <row r="1045" spans="1:11" x14ac:dyDescent="0.2">
      <c r="A1045" s="36"/>
      <c r="B1045" s="36"/>
      <c r="C1045" s="36"/>
      <c r="D1045" s="36"/>
      <c r="E1045" s="36"/>
      <c r="F1045" s="36"/>
      <c r="G1045" s="37"/>
      <c r="H1045" s="36"/>
      <c r="I1045" s="37"/>
      <c r="J1045" s="37"/>
      <c r="K1045" s="35"/>
    </row>
    <row r="1046" spans="1:11" x14ac:dyDescent="0.2">
      <c r="A1046" s="36"/>
      <c r="B1046" s="36"/>
      <c r="C1046" s="36"/>
      <c r="D1046" s="36"/>
      <c r="E1046" s="36"/>
      <c r="F1046" s="36"/>
      <c r="G1046" s="37"/>
      <c r="H1046" s="36"/>
      <c r="I1046" s="37"/>
      <c r="J1046" s="37"/>
      <c r="K1046" s="35"/>
    </row>
    <row r="1047" spans="1:11" x14ac:dyDescent="0.2">
      <c r="A1047" s="36"/>
      <c r="B1047" s="36"/>
      <c r="C1047" s="36"/>
      <c r="D1047" s="36"/>
      <c r="E1047" s="36"/>
      <c r="F1047" s="36"/>
      <c r="G1047" s="37"/>
      <c r="H1047" s="36"/>
      <c r="I1047" s="37"/>
      <c r="J1047" s="37"/>
      <c r="K1047" s="35"/>
    </row>
    <row r="1048" spans="1:11" x14ac:dyDescent="0.2">
      <c r="A1048" s="36"/>
      <c r="B1048" s="36"/>
      <c r="C1048" s="36"/>
      <c r="D1048" s="36"/>
      <c r="E1048" s="36"/>
      <c r="F1048" s="36"/>
      <c r="G1048" s="37"/>
      <c r="H1048" s="36"/>
      <c r="I1048" s="37"/>
      <c r="J1048" s="37"/>
      <c r="K1048" s="35"/>
    </row>
    <row r="1049" spans="1:11" x14ac:dyDescent="0.2">
      <c r="A1049" s="36"/>
      <c r="B1049" s="36"/>
      <c r="C1049" s="36"/>
      <c r="D1049" s="36"/>
      <c r="E1049" s="36"/>
      <c r="F1049" s="36"/>
      <c r="G1049" s="37"/>
      <c r="H1049" s="36"/>
      <c r="I1049" s="37"/>
      <c r="J1049" s="37"/>
      <c r="K1049" s="35"/>
    </row>
    <row r="1050" spans="1:11" x14ac:dyDescent="0.2">
      <c r="A1050" s="36"/>
      <c r="B1050" s="36"/>
      <c r="C1050" s="36"/>
      <c r="D1050" s="36"/>
      <c r="E1050" s="36"/>
      <c r="F1050" s="36"/>
      <c r="G1050" s="37"/>
      <c r="H1050" s="36"/>
      <c r="I1050" s="37"/>
      <c r="J1050" s="37"/>
      <c r="K1050" s="35"/>
    </row>
    <row r="1051" spans="1:11" x14ac:dyDescent="0.2">
      <c r="A1051" s="36"/>
      <c r="B1051" s="36"/>
      <c r="C1051" s="36"/>
      <c r="D1051" s="36"/>
      <c r="E1051" s="36"/>
      <c r="F1051" s="36"/>
      <c r="G1051" s="37"/>
      <c r="H1051" s="36"/>
      <c r="I1051" s="37"/>
      <c r="J1051" s="37"/>
      <c r="K1051" s="35"/>
    </row>
    <row r="1052" spans="1:11" x14ac:dyDescent="0.2">
      <c r="A1052" s="36"/>
      <c r="B1052" s="36"/>
      <c r="C1052" s="36"/>
      <c r="D1052" s="36"/>
      <c r="E1052" s="36"/>
      <c r="F1052" s="36"/>
      <c r="G1052" s="37"/>
      <c r="H1052" s="36"/>
      <c r="I1052" s="37"/>
      <c r="J1052" s="37"/>
      <c r="K1052" s="35"/>
    </row>
    <row r="1053" spans="1:11" x14ac:dyDescent="0.2">
      <c r="A1053" s="36"/>
      <c r="B1053" s="36"/>
      <c r="C1053" s="36"/>
      <c r="D1053" s="36"/>
      <c r="E1053" s="36"/>
      <c r="F1053" s="36"/>
      <c r="G1053" s="37"/>
      <c r="H1053" s="36"/>
      <c r="I1053" s="37"/>
      <c r="J1053" s="37"/>
      <c r="K1053" s="35"/>
    </row>
    <row r="1054" spans="1:11" x14ac:dyDescent="0.2">
      <c r="A1054" s="36"/>
      <c r="B1054" s="36"/>
      <c r="C1054" s="36"/>
      <c r="D1054" s="36"/>
      <c r="E1054" s="36"/>
      <c r="F1054" s="36"/>
      <c r="G1054" s="37"/>
      <c r="H1054" s="36"/>
      <c r="I1054" s="37"/>
      <c r="J1054" s="37"/>
      <c r="K1054" s="35"/>
    </row>
    <row r="1055" spans="1:11" x14ac:dyDescent="0.2">
      <c r="A1055" s="36"/>
      <c r="B1055" s="36"/>
      <c r="C1055" s="36"/>
      <c r="D1055" s="36"/>
      <c r="E1055" s="36"/>
      <c r="F1055" s="36"/>
      <c r="G1055" s="37"/>
      <c r="H1055" s="36"/>
      <c r="I1055" s="37"/>
      <c r="J1055" s="37"/>
      <c r="K1055" s="35"/>
    </row>
    <row r="1056" spans="1:11" x14ac:dyDescent="0.2">
      <c r="A1056" s="36"/>
      <c r="B1056" s="36"/>
      <c r="C1056" s="36"/>
      <c r="D1056" s="36"/>
      <c r="E1056" s="36"/>
      <c r="F1056" s="36"/>
      <c r="G1056" s="37"/>
      <c r="H1056" s="36"/>
      <c r="I1056" s="37"/>
      <c r="J1056" s="37"/>
      <c r="K1056" s="35"/>
    </row>
    <row r="1057" spans="1:11" x14ac:dyDescent="0.2">
      <c r="A1057" s="36"/>
      <c r="B1057" s="36"/>
      <c r="C1057" s="36"/>
      <c r="D1057" s="36"/>
      <c r="E1057" s="36"/>
      <c r="F1057" s="36"/>
      <c r="G1057" s="37"/>
      <c r="H1057" s="36"/>
      <c r="I1057" s="37"/>
      <c r="J1057" s="37"/>
      <c r="K1057" s="35"/>
    </row>
    <row r="1058" spans="1:11" x14ac:dyDescent="0.2">
      <c r="A1058" s="36"/>
      <c r="B1058" s="36"/>
      <c r="C1058" s="36"/>
      <c r="D1058" s="36"/>
      <c r="E1058" s="36"/>
      <c r="F1058" s="36"/>
      <c r="G1058" s="37"/>
      <c r="H1058" s="36"/>
      <c r="I1058" s="37"/>
      <c r="J1058" s="37"/>
      <c r="K1058" s="35"/>
    </row>
    <row r="1059" spans="1:11" x14ac:dyDescent="0.2">
      <c r="A1059" s="36"/>
      <c r="B1059" s="36"/>
      <c r="C1059" s="36"/>
      <c r="D1059" s="36"/>
      <c r="E1059" s="36"/>
      <c r="F1059" s="36"/>
      <c r="G1059" s="37"/>
      <c r="H1059" s="36"/>
      <c r="I1059" s="37"/>
      <c r="J1059" s="37"/>
      <c r="K1059" s="35"/>
    </row>
    <row r="1060" spans="1:11" x14ac:dyDescent="0.2">
      <c r="A1060" s="36"/>
      <c r="B1060" s="36"/>
      <c r="C1060" s="36"/>
      <c r="D1060" s="36"/>
      <c r="E1060" s="36"/>
      <c r="F1060" s="36"/>
      <c r="G1060" s="37"/>
      <c r="H1060" s="36"/>
      <c r="I1060" s="37"/>
      <c r="J1060" s="37"/>
      <c r="K1060" s="35"/>
    </row>
    <row r="1061" spans="1:11" x14ac:dyDescent="0.2">
      <c r="A1061" s="36"/>
      <c r="B1061" s="36"/>
      <c r="C1061" s="36"/>
      <c r="D1061" s="36"/>
      <c r="E1061" s="36"/>
      <c r="F1061" s="36"/>
      <c r="G1061" s="37"/>
      <c r="H1061" s="36"/>
      <c r="I1061" s="37"/>
      <c r="J1061" s="37"/>
      <c r="K1061" s="35"/>
    </row>
    <row r="1062" spans="1:11" x14ac:dyDescent="0.2">
      <c r="A1062" s="36"/>
      <c r="B1062" s="36"/>
      <c r="C1062" s="36"/>
      <c r="D1062" s="36"/>
      <c r="E1062" s="36"/>
      <c r="F1062" s="36"/>
      <c r="G1062" s="37"/>
      <c r="H1062" s="36"/>
      <c r="I1062" s="37"/>
      <c r="J1062" s="37"/>
      <c r="K1062" s="35"/>
    </row>
    <row r="1063" spans="1:11" x14ac:dyDescent="0.2">
      <c r="A1063" s="36"/>
      <c r="B1063" s="36"/>
      <c r="C1063" s="36"/>
      <c r="D1063" s="36"/>
      <c r="E1063" s="36"/>
      <c r="F1063" s="36"/>
      <c r="G1063" s="37"/>
      <c r="H1063" s="36"/>
      <c r="I1063" s="37"/>
      <c r="J1063" s="37"/>
      <c r="K1063" s="35"/>
    </row>
    <row r="1064" spans="1:11" x14ac:dyDescent="0.2">
      <c r="A1064" s="36"/>
      <c r="B1064" s="36"/>
      <c r="C1064" s="36"/>
      <c r="D1064" s="36"/>
      <c r="E1064" s="36"/>
      <c r="F1064" s="36"/>
      <c r="G1064" s="37"/>
      <c r="H1064" s="36"/>
      <c r="I1064" s="37"/>
      <c r="J1064" s="37"/>
      <c r="K1064" s="35"/>
    </row>
    <row r="1065" spans="1:11" x14ac:dyDescent="0.2">
      <c r="A1065" s="36"/>
      <c r="B1065" s="36"/>
      <c r="C1065" s="36"/>
      <c r="D1065" s="36"/>
      <c r="E1065" s="36"/>
      <c r="F1065" s="36"/>
      <c r="G1065" s="37"/>
      <c r="H1065" s="36"/>
      <c r="I1065" s="37"/>
      <c r="J1065" s="37"/>
      <c r="K1065" s="35"/>
    </row>
    <row r="1066" spans="1:11" x14ac:dyDescent="0.2">
      <c r="A1066" s="36"/>
      <c r="B1066" s="36"/>
      <c r="C1066" s="36"/>
      <c r="D1066" s="36"/>
      <c r="E1066" s="36"/>
      <c r="F1066" s="36"/>
      <c r="G1066" s="37"/>
      <c r="H1066" s="36"/>
      <c r="I1066" s="37"/>
      <c r="J1066" s="37"/>
      <c r="K1066" s="35"/>
    </row>
    <row r="1067" spans="1:11" x14ac:dyDescent="0.2">
      <c r="A1067" s="36"/>
      <c r="B1067" s="36"/>
      <c r="C1067" s="36"/>
      <c r="D1067" s="36"/>
      <c r="E1067" s="36"/>
      <c r="F1067" s="36"/>
      <c r="G1067" s="37"/>
      <c r="H1067" s="36"/>
      <c r="I1067" s="37"/>
      <c r="J1067" s="37"/>
      <c r="K1067" s="35"/>
    </row>
    <row r="1068" spans="1:11" x14ac:dyDescent="0.2">
      <c r="A1068" s="36"/>
      <c r="B1068" s="36"/>
      <c r="C1068" s="36"/>
      <c r="D1068" s="36"/>
      <c r="E1068" s="36"/>
      <c r="F1068" s="36"/>
      <c r="G1068" s="37"/>
      <c r="H1068" s="36"/>
      <c r="I1068" s="37"/>
      <c r="J1068" s="37"/>
      <c r="K1068" s="35"/>
    </row>
    <row r="1069" spans="1:11" x14ac:dyDescent="0.2">
      <c r="A1069" s="36"/>
      <c r="B1069" s="36"/>
      <c r="C1069" s="36"/>
      <c r="D1069" s="36"/>
      <c r="E1069" s="36"/>
      <c r="F1069" s="36"/>
      <c r="G1069" s="37"/>
      <c r="H1069" s="36"/>
      <c r="I1069" s="37"/>
      <c r="J1069" s="37"/>
      <c r="K1069" s="35"/>
    </row>
    <row r="1070" spans="1:11" x14ac:dyDescent="0.2">
      <c r="A1070" s="36"/>
      <c r="B1070" s="36"/>
      <c r="C1070" s="36"/>
      <c r="D1070" s="36"/>
      <c r="E1070" s="36"/>
      <c r="F1070" s="36"/>
      <c r="G1070" s="37"/>
      <c r="H1070" s="36"/>
      <c r="I1070" s="37"/>
      <c r="J1070" s="37"/>
      <c r="K1070" s="35"/>
    </row>
    <row r="1071" spans="1:11" x14ac:dyDescent="0.2">
      <c r="A1071" s="36"/>
      <c r="B1071" s="36"/>
      <c r="C1071" s="36"/>
      <c r="D1071" s="36"/>
      <c r="E1071" s="36"/>
      <c r="F1071" s="36"/>
      <c r="G1071" s="37"/>
      <c r="H1071" s="36"/>
      <c r="I1071" s="37"/>
      <c r="J1071" s="37"/>
      <c r="K1071" s="35"/>
    </row>
    <row r="1072" spans="1:11" x14ac:dyDescent="0.2">
      <c r="A1072" s="36"/>
      <c r="B1072" s="36"/>
      <c r="C1072" s="36"/>
      <c r="D1072" s="36"/>
      <c r="E1072" s="36"/>
      <c r="F1072" s="36"/>
      <c r="G1072" s="37"/>
      <c r="H1072" s="36"/>
      <c r="I1072" s="37"/>
      <c r="J1072" s="37"/>
      <c r="K1072" s="35"/>
    </row>
    <row r="1073" spans="1:11" x14ac:dyDescent="0.2">
      <c r="A1073" s="36"/>
      <c r="B1073" s="36"/>
      <c r="C1073" s="36"/>
      <c r="D1073" s="36"/>
      <c r="E1073" s="36"/>
      <c r="F1073" s="36"/>
      <c r="G1073" s="37"/>
      <c r="H1073" s="36"/>
      <c r="I1073" s="37"/>
      <c r="J1073" s="37"/>
      <c r="K1073" s="35"/>
    </row>
    <row r="1074" spans="1:11" x14ac:dyDescent="0.2">
      <c r="A1074" s="36"/>
      <c r="B1074" s="36"/>
      <c r="C1074" s="36"/>
      <c r="D1074" s="36"/>
      <c r="E1074" s="36"/>
      <c r="F1074" s="36"/>
      <c r="G1074" s="37"/>
      <c r="H1074" s="36"/>
      <c r="I1074" s="37"/>
      <c r="J1074" s="37"/>
      <c r="K1074" s="35"/>
    </row>
    <row r="1075" spans="1:11" x14ac:dyDescent="0.2">
      <c r="A1075" s="36"/>
      <c r="B1075" s="36"/>
      <c r="C1075" s="36"/>
      <c r="D1075" s="36"/>
      <c r="E1075" s="36"/>
      <c r="F1075" s="36"/>
      <c r="G1075" s="37"/>
      <c r="H1075" s="36"/>
      <c r="I1075" s="37"/>
      <c r="J1075" s="37"/>
      <c r="K1075" s="35"/>
    </row>
    <row r="1076" spans="1:11" x14ac:dyDescent="0.2">
      <c r="A1076" s="36"/>
      <c r="B1076" s="36"/>
      <c r="C1076" s="36"/>
      <c r="D1076" s="36"/>
      <c r="E1076" s="36"/>
      <c r="F1076" s="36"/>
      <c r="G1076" s="37"/>
      <c r="H1076" s="36"/>
      <c r="I1076" s="37"/>
      <c r="J1076" s="37"/>
      <c r="K1076" s="35"/>
    </row>
    <row r="1077" spans="1:11" x14ac:dyDescent="0.2">
      <c r="A1077" s="36"/>
      <c r="B1077" s="36"/>
      <c r="C1077" s="36"/>
      <c r="D1077" s="36"/>
      <c r="E1077" s="36"/>
      <c r="F1077" s="36"/>
      <c r="G1077" s="37"/>
      <c r="H1077" s="36"/>
      <c r="I1077" s="37"/>
      <c r="J1077" s="37"/>
      <c r="K1077" s="35"/>
    </row>
    <row r="1078" spans="1:11" x14ac:dyDescent="0.2">
      <c r="A1078" s="36"/>
      <c r="B1078" s="36"/>
      <c r="C1078" s="36"/>
      <c r="D1078" s="36"/>
      <c r="E1078" s="36"/>
      <c r="F1078" s="36"/>
      <c r="G1078" s="37"/>
      <c r="H1078" s="36"/>
      <c r="I1078" s="37"/>
      <c r="J1078" s="37"/>
      <c r="K1078" s="35"/>
    </row>
    <row r="1079" spans="1:11" x14ac:dyDescent="0.2">
      <c r="A1079" s="36"/>
      <c r="B1079" s="36"/>
      <c r="C1079" s="36"/>
      <c r="D1079" s="36"/>
      <c r="E1079" s="36"/>
      <c r="F1079" s="36"/>
      <c r="G1079" s="37"/>
      <c r="H1079" s="36"/>
      <c r="I1079" s="37"/>
      <c r="J1079" s="37"/>
      <c r="K1079" s="35"/>
    </row>
    <row r="1080" spans="1:11" x14ac:dyDescent="0.2">
      <c r="A1080" s="36"/>
      <c r="B1080" s="36"/>
      <c r="C1080" s="36"/>
      <c r="D1080" s="36"/>
      <c r="E1080" s="36"/>
      <c r="F1080" s="36"/>
      <c r="G1080" s="37"/>
      <c r="H1080" s="36"/>
      <c r="I1080" s="37"/>
      <c r="J1080" s="37"/>
      <c r="K1080" s="35"/>
    </row>
    <row r="1081" spans="1:11" x14ac:dyDescent="0.2">
      <c r="A1081" s="36"/>
      <c r="B1081" s="36"/>
      <c r="C1081" s="36"/>
      <c r="D1081" s="36"/>
      <c r="E1081" s="36"/>
      <c r="F1081" s="36"/>
      <c r="G1081" s="37"/>
      <c r="H1081" s="36"/>
      <c r="I1081" s="37"/>
      <c r="J1081" s="37"/>
      <c r="K1081" s="35"/>
    </row>
    <row r="1082" spans="1:11" x14ac:dyDescent="0.2">
      <c r="A1082" s="36"/>
      <c r="B1082" s="36"/>
      <c r="C1082" s="36"/>
      <c r="D1082" s="36"/>
      <c r="E1082" s="36"/>
      <c r="F1082" s="36"/>
      <c r="G1082" s="37"/>
      <c r="H1082" s="36"/>
      <c r="I1082" s="37"/>
      <c r="J1082" s="37"/>
      <c r="K1082" s="35"/>
    </row>
    <row r="1083" spans="1:11" x14ac:dyDescent="0.2">
      <c r="A1083" s="36"/>
      <c r="B1083" s="36"/>
      <c r="C1083" s="36"/>
      <c r="D1083" s="36"/>
      <c r="E1083" s="36"/>
      <c r="F1083" s="36"/>
      <c r="G1083" s="37"/>
      <c r="H1083" s="36"/>
      <c r="I1083" s="37"/>
      <c r="J1083" s="37"/>
      <c r="K1083" s="35"/>
    </row>
    <row r="1084" spans="1:11" x14ac:dyDescent="0.2">
      <c r="A1084" s="36"/>
      <c r="B1084" s="36"/>
      <c r="C1084" s="36"/>
      <c r="D1084" s="36"/>
      <c r="E1084" s="36"/>
      <c r="F1084" s="36"/>
      <c r="G1084" s="37"/>
      <c r="H1084" s="36"/>
      <c r="I1084" s="37"/>
      <c r="J1084" s="37"/>
      <c r="K1084" s="35"/>
    </row>
    <row r="1085" spans="1:11" x14ac:dyDescent="0.2">
      <c r="A1085" s="36"/>
      <c r="B1085" s="36"/>
      <c r="C1085" s="36"/>
      <c r="D1085" s="36"/>
      <c r="E1085" s="36"/>
      <c r="F1085" s="36"/>
      <c r="G1085" s="37"/>
      <c r="H1085" s="36"/>
      <c r="I1085" s="37"/>
      <c r="J1085" s="37"/>
      <c r="K1085" s="35"/>
    </row>
    <row r="1086" spans="1:11" x14ac:dyDescent="0.2">
      <c r="A1086" s="36"/>
      <c r="B1086" s="36"/>
      <c r="C1086" s="36"/>
      <c r="D1086" s="36"/>
      <c r="E1086" s="36"/>
      <c r="F1086" s="36"/>
      <c r="G1086" s="37"/>
      <c r="H1086" s="36"/>
      <c r="I1086" s="37"/>
      <c r="J1086" s="37"/>
      <c r="K1086" s="35"/>
    </row>
    <row r="1087" spans="1:11" x14ac:dyDescent="0.2">
      <c r="A1087" s="36"/>
      <c r="B1087" s="36"/>
      <c r="C1087" s="36"/>
      <c r="D1087" s="36"/>
      <c r="E1087" s="36"/>
      <c r="F1087" s="36"/>
      <c r="G1087" s="37"/>
      <c r="H1087" s="36"/>
      <c r="I1087" s="37"/>
      <c r="J1087" s="37"/>
      <c r="K1087" s="35"/>
    </row>
    <row r="1088" spans="1:11" x14ac:dyDescent="0.2">
      <c r="A1088" s="36"/>
      <c r="B1088" s="36"/>
      <c r="C1088" s="36"/>
      <c r="D1088" s="36"/>
      <c r="E1088" s="36"/>
      <c r="F1088" s="36"/>
      <c r="G1088" s="37"/>
      <c r="H1088" s="36"/>
      <c r="I1088" s="37"/>
      <c r="J1088" s="37"/>
      <c r="K1088" s="35"/>
    </row>
    <row r="1089" spans="1:11" x14ac:dyDescent="0.2">
      <c r="A1089" s="36"/>
      <c r="B1089" s="36"/>
      <c r="C1089" s="36"/>
      <c r="D1089" s="36"/>
      <c r="E1089" s="36"/>
      <c r="F1089" s="36"/>
      <c r="G1089" s="37"/>
      <c r="H1089" s="36"/>
      <c r="I1089" s="37"/>
      <c r="J1089" s="37"/>
      <c r="K1089" s="35"/>
    </row>
    <row r="1090" spans="1:11" x14ac:dyDescent="0.2">
      <c r="A1090" s="36"/>
      <c r="B1090" s="36"/>
      <c r="C1090" s="36"/>
      <c r="D1090" s="36"/>
      <c r="E1090" s="36"/>
      <c r="F1090" s="36"/>
      <c r="G1090" s="37"/>
      <c r="H1090" s="36"/>
      <c r="I1090" s="37"/>
      <c r="J1090" s="37"/>
      <c r="K1090" s="35"/>
    </row>
    <row r="1091" spans="1:11" x14ac:dyDescent="0.2">
      <c r="A1091" s="36"/>
      <c r="B1091" s="36"/>
      <c r="C1091" s="36"/>
      <c r="D1091" s="36"/>
      <c r="E1091" s="36"/>
      <c r="F1091" s="36"/>
      <c r="G1091" s="37"/>
      <c r="H1091" s="36"/>
      <c r="I1091" s="37"/>
      <c r="J1091" s="37"/>
      <c r="K1091" s="35"/>
    </row>
    <row r="1092" spans="1:11" x14ac:dyDescent="0.2">
      <c r="A1092" s="36"/>
      <c r="B1092" s="36"/>
      <c r="C1092" s="36"/>
      <c r="D1092" s="36"/>
      <c r="E1092" s="36"/>
      <c r="F1092" s="36"/>
      <c r="G1092" s="37"/>
      <c r="H1092" s="36"/>
      <c r="I1092" s="37"/>
      <c r="J1092" s="37"/>
      <c r="K1092" s="35"/>
    </row>
    <row r="1093" spans="1:11" x14ac:dyDescent="0.2">
      <c r="A1093" s="36"/>
      <c r="B1093" s="36"/>
      <c r="C1093" s="36"/>
      <c r="D1093" s="36"/>
      <c r="E1093" s="36"/>
      <c r="F1093" s="36"/>
      <c r="G1093" s="37"/>
      <c r="H1093" s="36"/>
      <c r="I1093" s="37"/>
      <c r="J1093" s="37"/>
      <c r="K1093" s="35"/>
    </row>
    <row r="1094" spans="1:11" x14ac:dyDescent="0.2">
      <c r="A1094" s="36"/>
      <c r="B1094" s="36"/>
      <c r="C1094" s="36"/>
      <c r="D1094" s="36"/>
      <c r="E1094" s="36"/>
      <c r="F1094" s="36"/>
      <c r="G1094" s="37"/>
      <c r="H1094" s="36"/>
      <c r="I1094" s="37"/>
      <c r="J1094" s="37"/>
      <c r="K1094" s="35"/>
    </row>
    <row r="1095" spans="1:11" x14ac:dyDescent="0.2">
      <c r="A1095" s="36"/>
      <c r="B1095" s="36"/>
      <c r="C1095" s="36"/>
      <c r="D1095" s="36"/>
      <c r="E1095" s="36"/>
      <c r="F1095" s="36"/>
      <c r="G1095" s="37"/>
      <c r="H1095" s="36"/>
      <c r="I1095" s="37"/>
      <c r="J1095" s="37"/>
      <c r="K1095" s="35"/>
    </row>
    <row r="1096" spans="1:11" x14ac:dyDescent="0.2">
      <c r="A1096" s="36"/>
      <c r="B1096" s="36"/>
      <c r="C1096" s="36"/>
      <c r="D1096" s="36"/>
      <c r="E1096" s="36"/>
      <c r="F1096" s="36"/>
      <c r="G1096" s="37"/>
      <c r="H1096" s="36"/>
      <c r="I1096" s="37"/>
      <c r="J1096" s="37"/>
      <c r="K1096" s="35"/>
    </row>
    <row r="1097" spans="1:11" x14ac:dyDescent="0.2">
      <c r="A1097" s="36"/>
      <c r="B1097" s="36"/>
      <c r="C1097" s="36"/>
      <c r="D1097" s="36"/>
      <c r="E1097" s="36"/>
      <c r="F1097" s="36"/>
      <c r="G1097" s="37"/>
      <c r="H1097" s="36"/>
      <c r="I1097" s="37"/>
      <c r="J1097" s="37"/>
      <c r="K1097" s="35"/>
    </row>
    <row r="1098" spans="1:11" x14ac:dyDescent="0.2">
      <c r="A1098" s="36"/>
      <c r="B1098" s="36"/>
      <c r="C1098" s="36"/>
      <c r="D1098" s="36"/>
      <c r="E1098" s="36"/>
      <c r="F1098" s="36"/>
      <c r="G1098" s="37"/>
      <c r="H1098" s="36"/>
      <c r="I1098" s="37"/>
      <c r="J1098" s="37"/>
      <c r="K1098" s="35"/>
    </row>
    <row r="1099" spans="1:11" x14ac:dyDescent="0.2">
      <c r="A1099" s="36"/>
      <c r="B1099" s="36"/>
      <c r="C1099" s="36"/>
      <c r="D1099" s="36"/>
      <c r="E1099" s="36"/>
      <c r="F1099" s="36"/>
      <c r="G1099" s="37"/>
      <c r="H1099" s="36"/>
      <c r="I1099" s="37"/>
      <c r="J1099" s="37"/>
      <c r="K1099" s="35"/>
    </row>
    <row r="1100" spans="1:11" x14ac:dyDescent="0.2">
      <c r="A1100" s="36"/>
      <c r="B1100" s="36"/>
      <c r="C1100" s="36"/>
      <c r="D1100" s="36"/>
      <c r="E1100" s="36"/>
      <c r="F1100" s="36"/>
      <c r="G1100" s="37"/>
      <c r="H1100" s="36"/>
      <c r="I1100" s="37"/>
      <c r="J1100" s="37"/>
      <c r="K1100" s="35"/>
    </row>
    <row r="1101" spans="1:11" x14ac:dyDescent="0.2">
      <c r="A1101" s="36"/>
      <c r="B1101" s="36"/>
      <c r="C1101" s="36"/>
      <c r="D1101" s="36"/>
      <c r="E1101" s="36"/>
      <c r="F1101" s="36"/>
      <c r="G1101" s="37"/>
      <c r="H1101" s="36"/>
      <c r="I1101" s="37"/>
      <c r="J1101" s="37"/>
      <c r="K1101" s="35"/>
    </row>
    <row r="1102" spans="1:11" x14ac:dyDescent="0.2">
      <c r="A1102" s="36"/>
      <c r="B1102" s="36"/>
      <c r="C1102" s="36"/>
      <c r="D1102" s="36"/>
      <c r="E1102" s="36"/>
      <c r="F1102" s="36"/>
      <c r="G1102" s="37"/>
      <c r="H1102" s="36"/>
      <c r="I1102" s="37"/>
      <c r="J1102" s="37"/>
      <c r="K1102" s="35"/>
    </row>
    <row r="1103" spans="1:11" x14ac:dyDescent="0.2">
      <c r="A1103" s="36"/>
      <c r="B1103" s="36"/>
      <c r="C1103" s="36"/>
      <c r="D1103" s="36"/>
      <c r="E1103" s="36"/>
      <c r="F1103" s="36"/>
      <c r="G1103" s="37"/>
      <c r="H1103" s="36"/>
      <c r="I1103" s="37"/>
      <c r="J1103" s="37"/>
      <c r="K1103" s="35"/>
    </row>
    <row r="1104" spans="1:11" x14ac:dyDescent="0.2">
      <c r="A1104" s="36"/>
      <c r="B1104" s="36"/>
      <c r="C1104" s="36"/>
      <c r="D1104" s="36"/>
      <c r="E1104" s="36"/>
      <c r="F1104" s="36"/>
      <c r="G1104" s="37"/>
      <c r="H1104" s="36"/>
      <c r="I1104" s="37"/>
      <c r="J1104" s="37"/>
      <c r="K1104" s="35"/>
    </row>
    <row r="1105" spans="1:11" x14ac:dyDescent="0.2">
      <c r="A1105" s="36"/>
      <c r="B1105" s="36"/>
      <c r="C1105" s="36"/>
      <c r="D1105" s="36"/>
      <c r="E1105" s="36"/>
      <c r="F1105" s="36"/>
      <c r="G1105" s="37"/>
      <c r="H1105" s="36"/>
      <c r="I1105" s="37"/>
      <c r="J1105" s="37"/>
      <c r="K1105" s="35"/>
    </row>
    <row r="1106" spans="1:11" x14ac:dyDescent="0.2">
      <c r="A1106" s="36"/>
      <c r="B1106" s="36"/>
      <c r="C1106" s="36"/>
      <c r="D1106" s="36"/>
      <c r="E1106" s="36"/>
      <c r="F1106" s="36"/>
      <c r="G1106" s="37"/>
      <c r="H1106" s="36"/>
      <c r="I1106" s="37"/>
      <c r="J1106" s="37"/>
      <c r="K1106" s="35"/>
    </row>
    <row r="1107" spans="1:11" x14ac:dyDescent="0.2">
      <c r="A1107" s="36"/>
      <c r="B1107" s="36"/>
      <c r="C1107" s="36"/>
      <c r="D1107" s="36"/>
      <c r="E1107" s="36"/>
      <c r="F1107" s="36"/>
      <c r="G1107" s="37"/>
      <c r="H1107" s="36"/>
      <c r="I1107" s="37"/>
      <c r="J1107" s="37"/>
      <c r="K1107" s="35"/>
    </row>
    <row r="1108" spans="1:11" x14ac:dyDescent="0.2">
      <c r="A1108" s="36"/>
      <c r="B1108" s="36"/>
      <c r="C1108" s="36"/>
      <c r="D1108" s="36"/>
      <c r="E1108" s="36"/>
      <c r="F1108" s="36"/>
      <c r="G1108" s="37"/>
      <c r="H1108" s="36"/>
      <c r="I1108" s="37"/>
      <c r="J1108" s="37"/>
      <c r="K1108" s="35"/>
    </row>
    <row r="1109" spans="1:11" x14ac:dyDescent="0.2">
      <c r="A1109" s="36"/>
      <c r="B1109" s="36"/>
      <c r="C1109" s="36"/>
      <c r="D1109" s="36"/>
      <c r="E1109" s="36"/>
      <c r="F1109" s="36"/>
      <c r="G1109" s="37"/>
      <c r="H1109" s="36"/>
      <c r="I1109" s="37"/>
      <c r="J1109" s="37"/>
      <c r="K1109" s="35"/>
    </row>
    <row r="1110" spans="1:11" x14ac:dyDescent="0.2">
      <c r="A1110" s="36"/>
      <c r="B1110" s="36"/>
      <c r="C1110" s="36"/>
      <c r="D1110" s="36"/>
      <c r="E1110" s="36"/>
      <c r="F1110" s="36"/>
      <c r="G1110" s="37"/>
      <c r="H1110" s="36"/>
      <c r="I1110" s="37"/>
      <c r="J1110" s="37"/>
      <c r="K1110" s="35"/>
    </row>
    <row r="1111" spans="1:11" x14ac:dyDescent="0.2">
      <c r="A1111" s="36"/>
      <c r="B1111" s="36"/>
      <c r="C1111" s="36"/>
      <c r="D1111" s="36"/>
      <c r="E1111" s="36"/>
      <c r="F1111" s="36"/>
      <c r="G1111" s="37"/>
      <c r="H1111" s="36"/>
      <c r="I1111" s="37"/>
      <c r="J1111" s="37"/>
      <c r="K1111" s="35"/>
    </row>
    <row r="1112" spans="1:11" x14ac:dyDescent="0.2">
      <c r="A1112" s="36"/>
      <c r="B1112" s="36"/>
      <c r="C1112" s="36"/>
      <c r="D1112" s="36"/>
      <c r="E1112" s="36"/>
      <c r="F1112" s="36"/>
      <c r="G1112" s="37"/>
      <c r="H1112" s="36"/>
      <c r="I1112" s="37"/>
      <c r="J1112" s="37"/>
      <c r="K1112" s="35"/>
    </row>
    <row r="1113" spans="1:11" x14ac:dyDescent="0.2">
      <c r="A1113" s="36"/>
      <c r="B1113" s="36"/>
      <c r="C1113" s="36"/>
      <c r="D1113" s="36"/>
      <c r="E1113" s="36"/>
      <c r="F1113" s="36"/>
      <c r="G1113" s="37"/>
      <c r="H1113" s="36"/>
      <c r="I1113" s="37"/>
      <c r="J1113" s="37"/>
      <c r="K1113" s="35"/>
    </row>
    <row r="1114" spans="1:11" x14ac:dyDescent="0.2">
      <c r="A1114" s="36"/>
      <c r="B1114" s="36"/>
      <c r="C1114" s="36"/>
      <c r="D1114" s="36"/>
      <c r="E1114" s="36"/>
      <c r="F1114" s="36"/>
      <c r="G1114" s="37"/>
      <c r="H1114" s="36"/>
      <c r="I1114" s="37"/>
      <c r="J1114" s="37"/>
      <c r="K1114" s="35"/>
    </row>
    <row r="1115" spans="1:11" x14ac:dyDescent="0.2">
      <c r="A1115" s="36"/>
      <c r="B1115" s="36"/>
      <c r="C1115" s="36"/>
      <c r="D1115" s="36"/>
      <c r="E1115" s="36"/>
      <c r="F1115" s="36"/>
      <c r="G1115" s="37"/>
      <c r="H1115" s="36"/>
      <c r="I1115" s="37"/>
      <c r="J1115" s="37"/>
      <c r="K1115" s="35"/>
    </row>
    <row r="1116" spans="1:11" x14ac:dyDescent="0.2">
      <c r="A1116" s="36"/>
      <c r="B1116" s="36"/>
      <c r="C1116" s="36"/>
      <c r="D1116" s="36"/>
      <c r="E1116" s="36"/>
      <c r="F1116" s="36"/>
      <c r="G1116" s="37"/>
      <c r="H1116" s="36"/>
      <c r="I1116" s="37"/>
      <c r="J1116" s="37"/>
      <c r="K1116" s="35"/>
    </row>
    <row r="1117" spans="1:11" x14ac:dyDescent="0.2">
      <c r="A1117" s="36"/>
      <c r="B1117" s="36"/>
      <c r="C1117" s="36"/>
      <c r="D1117" s="36"/>
      <c r="E1117" s="36"/>
      <c r="F1117" s="36"/>
      <c r="G1117" s="37"/>
      <c r="H1117" s="36"/>
      <c r="I1117" s="37"/>
      <c r="J1117" s="37"/>
      <c r="K1117" s="35"/>
    </row>
    <row r="1118" spans="1:11" x14ac:dyDescent="0.2">
      <c r="A1118" s="36"/>
      <c r="B1118" s="36"/>
      <c r="C1118" s="36"/>
      <c r="D1118" s="36"/>
      <c r="E1118" s="36"/>
      <c r="F1118" s="36"/>
      <c r="G1118" s="37"/>
      <c r="H1118" s="36"/>
      <c r="I1118" s="37"/>
      <c r="J1118" s="37"/>
      <c r="K1118" s="35"/>
    </row>
    <row r="1119" spans="1:11" x14ac:dyDescent="0.2">
      <c r="A1119" s="36"/>
      <c r="B1119" s="36"/>
      <c r="C1119" s="36"/>
      <c r="D1119" s="36"/>
      <c r="E1119" s="36"/>
      <c r="F1119" s="36"/>
      <c r="G1119" s="37"/>
      <c r="H1119" s="36"/>
      <c r="I1119" s="37"/>
      <c r="J1119" s="37"/>
      <c r="K1119" s="35"/>
    </row>
    <row r="1120" spans="1:11" x14ac:dyDescent="0.2">
      <c r="A1120" s="36"/>
      <c r="B1120" s="36"/>
      <c r="C1120" s="36"/>
      <c r="D1120" s="36"/>
      <c r="E1120" s="36"/>
      <c r="F1120" s="36"/>
      <c r="G1120" s="37"/>
      <c r="H1120" s="36"/>
      <c r="I1120" s="37"/>
      <c r="J1120" s="37"/>
      <c r="K1120" s="35"/>
    </row>
    <row r="1121" spans="1:11" x14ac:dyDescent="0.2">
      <c r="A1121" s="36"/>
      <c r="B1121" s="36"/>
      <c r="C1121" s="36"/>
      <c r="D1121" s="36"/>
      <c r="E1121" s="36"/>
      <c r="F1121" s="36"/>
      <c r="G1121" s="37"/>
      <c r="H1121" s="36"/>
      <c r="I1121" s="37"/>
      <c r="J1121" s="37"/>
      <c r="K1121" s="35"/>
    </row>
    <row r="1122" spans="1:11" x14ac:dyDescent="0.2">
      <c r="A1122" s="36"/>
      <c r="B1122" s="36"/>
      <c r="C1122" s="36"/>
      <c r="D1122" s="36"/>
      <c r="E1122" s="36"/>
      <c r="F1122" s="36"/>
      <c r="G1122" s="37"/>
      <c r="H1122" s="36"/>
      <c r="I1122" s="37"/>
      <c r="J1122" s="37"/>
      <c r="K1122" s="35"/>
    </row>
    <row r="1123" spans="1:11" x14ac:dyDescent="0.2">
      <c r="A1123" s="36"/>
      <c r="B1123" s="36"/>
      <c r="C1123" s="36"/>
      <c r="D1123" s="36"/>
      <c r="E1123" s="36"/>
      <c r="F1123" s="36"/>
      <c r="G1123" s="37"/>
      <c r="H1123" s="36"/>
      <c r="I1123" s="37"/>
      <c r="J1123" s="37"/>
      <c r="K1123" s="35"/>
    </row>
    <row r="1124" spans="1:11" x14ac:dyDescent="0.2">
      <c r="A1124" s="36"/>
      <c r="B1124" s="36"/>
      <c r="C1124" s="36"/>
      <c r="D1124" s="36"/>
      <c r="E1124" s="36"/>
      <c r="F1124" s="36"/>
      <c r="G1124" s="37"/>
      <c r="H1124" s="36"/>
      <c r="I1124" s="37"/>
      <c r="J1124" s="37"/>
      <c r="K1124" s="35"/>
    </row>
    <row r="1125" spans="1:11" x14ac:dyDescent="0.2">
      <c r="A1125" s="36"/>
      <c r="B1125" s="36"/>
      <c r="C1125" s="36"/>
      <c r="D1125" s="36"/>
      <c r="E1125" s="36"/>
      <c r="F1125" s="36"/>
      <c r="G1125" s="37"/>
      <c r="H1125" s="36"/>
      <c r="I1125" s="37"/>
      <c r="J1125" s="37"/>
      <c r="K1125" s="35"/>
    </row>
    <row r="1126" spans="1:11" x14ac:dyDescent="0.2">
      <c r="A1126" s="36"/>
      <c r="B1126" s="36"/>
      <c r="C1126" s="36"/>
      <c r="D1126" s="36"/>
      <c r="E1126" s="36"/>
      <c r="F1126" s="36"/>
      <c r="G1126" s="37"/>
      <c r="H1126" s="36"/>
      <c r="I1126" s="37"/>
      <c r="J1126" s="37"/>
      <c r="K1126" s="35"/>
    </row>
    <row r="1127" spans="1:11" x14ac:dyDescent="0.2">
      <c r="A1127" s="36"/>
      <c r="B1127" s="36"/>
      <c r="C1127" s="36"/>
      <c r="D1127" s="36"/>
      <c r="E1127" s="36"/>
      <c r="F1127" s="36"/>
      <c r="G1127" s="37"/>
      <c r="H1127" s="36"/>
      <c r="I1127" s="37"/>
      <c r="J1127" s="37"/>
      <c r="K1127" s="35"/>
    </row>
    <row r="1128" spans="1:11" x14ac:dyDescent="0.2">
      <c r="A1128" s="36"/>
      <c r="B1128" s="36"/>
      <c r="C1128" s="36"/>
      <c r="D1128" s="36"/>
      <c r="E1128" s="36"/>
      <c r="F1128" s="36"/>
      <c r="G1128" s="37"/>
      <c r="H1128" s="36"/>
      <c r="I1128" s="37"/>
      <c r="J1128" s="37"/>
      <c r="K1128" s="35"/>
    </row>
    <row r="1129" spans="1:11" x14ac:dyDescent="0.2">
      <c r="A1129" s="36"/>
      <c r="B1129" s="36"/>
      <c r="C1129" s="36"/>
      <c r="D1129" s="36"/>
      <c r="E1129" s="36"/>
      <c r="F1129" s="36"/>
      <c r="G1129" s="37"/>
      <c r="H1129" s="36"/>
      <c r="I1129" s="37"/>
      <c r="J1129" s="37"/>
      <c r="K1129" s="35"/>
    </row>
    <row r="1130" spans="1:11" x14ac:dyDescent="0.2">
      <c r="A1130" s="36"/>
      <c r="B1130" s="36"/>
      <c r="C1130" s="36"/>
      <c r="D1130" s="36"/>
      <c r="E1130" s="36"/>
      <c r="F1130" s="36"/>
      <c r="G1130" s="37"/>
      <c r="H1130" s="36"/>
      <c r="I1130" s="37"/>
      <c r="J1130" s="37"/>
      <c r="K1130" s="35"/>
    </row>
    <row r="1131" spans="1:11" x14ac:dyDescent="0.2">
      <c r="A1131" s="36"/>
      <c r="B1131" s="36"/>
      <c r="C1131" s="36"/>
      <c r="D1131" s="36"/>
      <c r="E1131" s="36"/>
      <c r="F1131" s="36"/>
      <c r="G1131" s="37"/>
      <c r="H1131" s="36"/>
      <c r="I1131" s="37"/>
      <c r="J1131" s="37"/>
      <c r="K1131" s="35"/>
    </row>
    <row r="1132" spans="1:11" x14ac:dyDescent="0.2">
      <c r="A1132" s="36"/>
      <c r="B1132" s="36"/>
      <c r="C1132" s="36"/>
      <c r="D1132" s="36"/>
      <c r="E1132" s="36"/>
      <c r="F1132" s="36"/>
      <c r="G1132" s="37"/>
      <c r="H1132" s="36"/>
      <c r="I1132" s="37"/>
      <c r="J1132" s="37"/>
      <c r="K1132" s="35"/>
    </row>
    <row r="1133" spans="1:11" x14ac:dyDescent="0.2">
      <c r="A1133" s="36"/>
      <c r="B1133" s="36"/>
      <c r="C1133" s="36"/>
      <c r="D1133" s="36"/>
      <c r="E1133" s="36"/>
      <c r="F1133" s="36"/>
      <c r="G1133" s="37"/>
      <c r="H1133" s="36"/>
      <c r="I1133" s="37"/>
      <c r="J1133" s="37"/>
      <c r="K1133" s="35"/>
    </row>
    <row r="1134" spans="1:11" x14ac:dyDescent="0.2">
      <c r="A1134" s="36"/>
      <c r="B1134" s="36"/>
      <c r="C1134" s="36"/>
      <c r="D1134" s="36"/>
      <c r="E1134" s="36"/>
      <c r="F1134" s="36"/>
      <c r="G1134" s="37"/>
      <c r="H1134" s="36"/>
      <c r="I1134" s="37"/>
      <c r="J1134" s="37"/>
      <c r="K1134" s="35"/>
    </row>
    <row r="1135" spans="1:11" x14ac:dyDescent="0.2">
      <c r="A1135" s="36"/>
      <c r="B1135" s="36"/>
      <c r="C1135" s="36"/>
      <c r="D1135" s="36"/>
      <c r="E1135" s="36"/>
      <c r="F1135" s="36"/>
      <c r="G1135" s="37"/>
      <c r="H1135" s="36"/>
      <c r="I1135" s="37"/>
      <c r="J1135" s="37"/>
      <c r="K1135" s="35"/>
    </row>
    <row r="1136" spans="1:11" x14ac:dyDescent="0.2">
      <c r="A1136" s="36"/>
      <c r="B1136" s="36"/>
      <c r="C1136" s="36"/>
      <c r="D1136" s="36"/>
      <c r="E1136" s="36"/>
      <c r="F1136" s="36"/>
      <c r="G1136" s="37"/>
      <c r="H1136" s="36"/>
      <c r="I1136" s="37"/>
      <c r="J1136" s="37"/>
      <c r="K1136" s="35"/>
    </row>
    <row r="1137" spans="1:11" x14ac:dyDescent="0.2">
      <c r="A1137" s="36"/>
      <c r="B1137" s="36"/>
      <c r="C1137" s="36"/>
      <c r="D1137" s="36"/>
      <c r="E1137" s="36"/>
      <c r="F1137" s="36"/>
      <c r="G1137" s="37"/>
      <c r="H1137" s="36"/>
      <c r="I1137" s="37"/>
      <c r="J1137" s="37"/>
      <c r="K1137" s="35"/>
    </row>
    <row r="1138" spans="1:11" x14ac:dyDescent="0.2">
      <c r="A1138" s="36"/>
      <c r="B1138" s="36"/>
      <c r="C1138" s="36"/>
      <c r="D1138" s="36"/>
      <c r="E1138" s="36"/>
      <c r="F1138" s="36"/>
      <c r="G1138" s="37"/>
      <c r="H1138" s="36"/>
      <c r="I1138" s="37"/>
      <c r="J1138" s="37"/>
      <c r="K1138" s="35"/>
    </row>
    <row r="1139" spans="1:11" x14ac:dyDescent="0.2">
      <c r="A1139" s="36"/>
      <c r="B1139" s="36"/>
      <c r="C1139" s="36"/>
      <c r="D1139" s="36"/>
      <c r="E1139" s="36"/>
      <c r="F1139" s="36"/>
      <c r="G1139" s="37"/>
      <c r="H1139" s="36"/>
      <c r="I1139" s="37"/>
      <c r="J1139" s="37"/>
      <c r="K1139" s="35"/>
    </row>
    <row r="1140" spans="1:11" x14ac:dyDescent="0.2">
      <c r="A1140" s="36"/>
      <c r="B1140" s="36"/>
      <c r="C1140" s="36"/>
      <c r="D1140" s="36"/>
      <c r="E1140" s="36"/>
      <c r="F1140" s="36"/>
      <c r="G1140" s="37"/>
      <c r="H1140" s="36"/>
      <c r="I1140" s="37"/>
      <c r="J1140" s="37"/>
      <c r="K1140" s="35"/>
    </row>
    <row r="1141" spans="1:11" x14ac:dyDescent="0.2">
      <c r="A1141" s="36"/>
      <c r="B1141" s="36"/>
      <c r="C1141" s="36"/>
      <c r="D1141" s="36"/>
      <c r="E1141" s="36"/>
      <c r="F1141" s="36"/>
      <c r="G1141" s="37"/>
      <c r="H1141" s="36"/>
      <c r="I1141" s="37"/>
      <c r="J1141" s="37"/>
      <c r="K1141" s="35"/>
    </row>
    <row r="1142" spans="1:11" x14ac:dyDescent="0.2">
      <c r="A1142" s="36"/>
      <c r="B1142" s="36"/>
      <c r="C1142" s="36"/>
      <c r="D1142" s="36"/>
      <c r="E1142" s="36"/>
      <c r="F1142" s="36"/>
      <c r="G1142" s="37"/>
      <c r="H1142" s="36"/>
      <c r="I1142" s="37"/>
      <c r="J1142" s="37"/>
      <c r="K1142" s="35"/>
    </row>
    <row r="1143" spans="1:11" x14ac:dyDescent="0.2">
      <c r="A1143" s="36"/>
      <c r="B1143" s="36"/>
      <c r="C1143" s="36"/>
      <c r="D1143" s="36"/>
      <c r="E1143" s="36"/>
      <c r="F1143" s="36"/>
      <c r="G1143" s="37"/>
      <c r="H1143" s="36"/>
      <c r="I1143" s="37"/>
      <c r="J1143" s="37"/>
      <c r="K1143" s="35"/>
    </row>
    <row r="1144" spans="1:11" x14ac:dyDescent="0.2">
      <c r="A1144" s="36"/>
      <c r="B1144" s="36"/>
      <c r="C1144" s="36"/>
      <c r="D1144" s="36"/>
      <c r="E1144" s="36"/>
      <c r="F1144" s="36"/>
      <c r="G1144" s="37"/>
      <c r="H1144" s="36"/>
      <c r="I1144" s="37"/>
      <c r="J1144" s="37"/>
      <c r="K1144" s="35"/>
    </row>
    <row r="1145" spans="1:11" x14ac:dyDescent="0.2">
      <c r="A1145" s="36"/>
      <c r="B1145" s="36"/>
      <c r="C1145" s="36"/>
      <c r="D1145" s="36"/>
      <c r="E1145" s="36"/>
      <c r="F1145" s="36"/>
      <c r="G1145" s="37"/>
      <c r="H1145" s="36"/>
      <c r="I1145" s="37"/>
      <c r="J1145" s="37"/>
      <c r="K1145" s="35"/>
    </row>
    <row r="1146" spans="1:11" x14ac:dyDescent="0.2">
      <c r="A1146" s="36"/>
      <c r="B1146" s="36"/>
      <c r="C1146" s="36"/>
      <c r="D1146" s="36"/>
      <c r="E1146" s="36"/>
      <c r="F1146" s="36"/>
      <c r="G1146" s="37"/>
      <c r="H1146" s="36"/>
      <c r="I1146" s="37"/>
      <c r="J1146" s="37"/>
      <c r="K1146" s="35"/>
    </row>
    <row r="1147" spans="1:11" x14ac:dyDescent="0.2">
      <c r="A1147" s="36"/>
      <c r="B1147" s="36"/>
      <c r="C1147" s="36"/>
      <c r="D1147" s="36"/>
      <c r="E1147" s="36"/>
      <c r="F1147" s="36"/>
      <c r="G1147" s="37"/>
      <c r="H1147" s="36"/>
      <c r="I1147" s="37"/>
      <c r="J1147" s="37"/>
      <c r="K1147" s="35"/>
    </row>
    <row r="1148" spans="1:11" x14ac:dyDescent="0.2">
      <c r="A1148" s="36"/>
      <c r="B1148" s="36"/>
      <c r="C1148" s="36"/>
      <c r="D1148" s="36"/>
      <c r="E1148" s="36"/>
      <c r="F1148" s="36"/>
      <c r="G1148" s="37"/>
      <c r="H1148" s="36"/>
      <c r="I1148" s="37"/>
      <c r="J1148" s="37"/>
      <c r="K1148" s="35"/>
    </row>
    <row r="1149" spans="1:11" x14ac:dyDescent="0.2">
      <c r="A1149" s="36"/>
      <c r="B1149" s="36"/>
      <c r="C1149" s="36"/>
      <c r="D1149" s="36"/>
      <c r="E1149" s="36"/>
      <c r="F1149" s="36"/>
      <c r="G1149" s="37"/>
      <c r="H1149" s="36"/>
      <c r="I1149" s="37"/>
      <c r="J1149" s="37"/>
      <c r="K1149" s="35"/>
    </row>
    <row r="1150" spans="1:11" x14ac:dyDescent="0.2">
      <c r="A1150" s="36"/>
      <c r="B1150" s="36"/>
      <c r="C1150" s="36"/>
      <c r="D1150" s="36"/>
      <c r="E1150" s="36"/>
      <c r="F1150" s="36"/>
      <c r="G1150" s="37"/>
      <c r="H1150" s="36"/>
      <c r="I1150" s="37"/>
      <c r="J1150" s="37"/>
      <c r="K1150" s="35"/>
    </row>
    <row r="1151" spans="1:11" x14ac:dyDescent="0.2">
      <c r="A1151" s="36"/>
      <c r="B1151" s="36"/>
      <c r="C1151" s="36"/>
      <c r="D1151" s="36"/>
      <c r="E1151" s="36"/>
      <c r="F1151" s="36"/>
      <c r="G1151" s="37"/>
      <c r="H1151" s="36"/>
      <c r="I1151" s="37"/>
      <c r="J1151" s="37"/>
      <c r="K1151" s="35"/>
    </row>
    <row r="1152" spans="1:11" x14ac:dyDescent="0.2">
      <c r="A1152" s="36"/>
      <c r="B1152" s="36"/>
      <c r="C1152" s="36"/>
      <c r="D1152" s="36"/>
      <c r="E1152" s="36"/>
      <c r="F1152" s="36"/>
      <c r="G1152" s="37"/>
      <c r="H1152" s="36"/>
      <c r="I1152" s="37"/>
      <c r="J1152" s="37"/>
      <c r="K1152" s="35"/>
    </row>
    <row r="1153" spans="1:11" x14ac:dyDescent="0.2">
      <c r="A1153" s="36"/>
      <c r="B1153" s="36"/>
      <c r="C1153" s="36"/>
      <c r="D1153" s="36"/>
      <c r="E1153" s="36"/>
      <c r="F1153" s="36"/>
      <c r="G1153" s="37"/>
      <c r="H1153" s="36"/>
      <c r="I1153" s="37"/>
      <c r="J1153" s="37"/>
      <c r="K1153" s="35"/>
    </row>
    <row r="1154" spans="1:11" x14ac:dyDescent="0.2">
      <c r="A1154" s="36"/>
      <c r="B1154" s="36"/>
      <c r="C1154" s="36"/>
      <c r="D1154" s="36"/>
      <c r="E1154" s="36"/>
      <c r="F1154" s="36"/>
      <c r="G1154" s="37"/>
      <c r="H1154" s="36"/>
      <c r="I1154" s="37"/>
      <c r="J1154" s="37"/>
      <c r="K1154" s="35"/>
    </row>
    <row r="1155" spans="1:11" x14ac:dyDescent="0.2">
      <c r="A1155" s="36"/>
      <c r="B1155" s="36"/>
      <c r="C1155" s="36"/>
      <c r="D1155" s="36"/>
      <c r="E1155" s="36"/>
      <c r="F1155" s="36"/>
      <c r="G1155" s="37"/>
      <c r="H1155" s="36"/>
      <c r="I1155" s="37"/>
      <c r="J1155" s="37"/>
      <c r="K1155" s="35"/>
    </row>
    <row r="1156" spans="1:11" x14ac:dyDescent="0.2">
      <c r="A1156" s="36"/>
      <c r="B1156" s="36"/>
      <c r="C1156" s="36"/>
      <c r="D1156" s="36"/>
      <c r="E1156" s="36"/>
      <c r="F1156" s="36"/>
      <c r="G1156" s="37"/>
      <c r="H1156" s="36"/>
      <c r="I1156" s="37"/>
      <c r="J1156" s="37"/>
      <c r="K1156" s="35"/>
    </row>
    <row r="1157" spans="1:11" x14ac:dyDescent="0.2">
      <c r="A1157" s="36"/>
      <c r="B1157" s="36"/>
      <c r="C1157" s="36"/>
      <c r="D1157" s="36"/>
      <c r="E1157" s="36"/>
      <c r="F1157" s="36"/>
      <c r="G1157" s="37"/>
      <c r="H1157" s="36"/>
      <c r="I1157" s="37"/>
      <c r="J1157" s="37"/>
      <c r="K1157" s="35"/>
    </row>
    <row r="1158" spans="1:11" x14ac:dyDescent="0.2">
      <c r="A1158" s="36"/>
      <c r="B1158" s="36"/>
      <c r="C1158" s="36"/>
      <c r="D1158" s="36"/>
      <c r="E1158" s="36"/>
      <c r="F1158" s="36"/>
      <c r="G1158" s="37"/>
      <c r="H1158" s="36"/>
      <c r="I1158" s="37"/>
      <c r="J1158" s="37"/>
      <c r="K1158" s="35"/>
    </row>
    <row r="1159" spans="1:11" x14ac:dyDescent="0.2">
      <c r="A1159" s="36"/>
      <c r="B1159" s="36"/>
      <c r="C1159" s="36"/>
      <c r="D1159" s="36"/>
      <c r="E1159" s="36"/>
      <c r="F1159" s="36"/>
      <c r="G1159" s="37"/>
      <c r="H1159" s="36"/>
      <c r="I1159" s="37"/>
      <c r="J1159" s="37"/>
      <c r="K1159" s="35"/>
    </row>
    <row r="1160" spans="1:11" x14ac:dyDescent="0.2">
      <c r="A1160" s="36"/>
      <c r="B1160" s="36"/>
      <c r="C1160" s="36"/>
      <c r="D1160" s="36"/>
      <c r="E1160" s="36"/>
      <c r="F1160" s="36"/>
      <c r="G1160" s="37"/>
      <c r="H1160" s="36"/>
      <c r="I1160" s="37"/>
      <c r="J1160" s="37"/>
      <c r="K1160" s="35"/>
    </row>
    <row r="1161" spans="1:11" x14ac:dyDescent="0.2">
      <c r="A1161" s="36"/>
      <c r="B1161" s="36"/>
      <c r="C1161" s="36"/>
      <c r="D1161" s="36"/>
      <c r="E1161" s="36"/>
      <c r="F1161" s="36"/>
      <c r="G1161" s="37"/>
      <c r="H1161" s="36"/>
      <c r="I1161" s="37"/>
      <c r="J1161" s="37"/>
      <c r="K1161" s="35"/>
    </row>
    <row r="1162" spans="1:11" x14ac:dyDescent="0.2">
      <c r="A1162" s="36"/>
      <c r="B1162" s="36"/>
      <c r="C1162" s="36"/>
      <c r="D1162" s="36"/>
      <c r="E1162" s="36"/>
      <c r="F1162" s="36"/>
      <c r="G1162" s="37"/>
      <c r="H1162" s="36"/>
      <c r="I1162" s="37"/>
      <c r="J1162" s="37"/>
      <c r="K1162" s="35"/>
    </row>
    <row r="1163" spans="1:11" x14ac:dyDescent="0.2">
      <c r="A1163" s="36"/>
      <c r="B1163" s="36"/>
      <c r="C1163" s="36"/>
      <c r="D1163" s="36"/>
      <c r="E1163" s="36"/>
      <c r="F1163" s="36"/>
      <c r="G1163" s="37"/>
      <c r="H1163" s="36"/>
      <c r="I1163" s="37"/>
      <c r="J1163" s="37"/>
      <c r="K1163" s="35"/>
    </row>
    <row r="1164" spans="1:11" x14ac:dyDescent="0.2">
      <c r="A1164" s="36"/>
      <c r="B1164" s="36"/>
      <c r="C1164" s="36"/>
      <c r="D1164" s="36"/>
      <c r="E1164" s="36"/>
      <c r="F1164" s="36"/>
      <c r="G1164" s="37"/>
      <c r="H1164" s="36"/>
      <c r="I1164" s="37"/>
      <c r="J1164" s="37"/>
      <c r="K1164" s="35"/>
    </row>
    <row r="1165" spans="1:11" x14ac:dyDescent="0.2">
      <c r="A1165" s="36"/>
      <c r="B1165" s="36"/>
      <c r="C1165" s="36"/>
      <c r="D1165" s="36"/>
      <c r="E1165" s="36"/>
      <c r="F1165" s="36"/>
      <c r="G1165" s="37"/>
      <c r="H1165" s="36"/>
      <c r="I1165" s="37"/>
      <c r="J1165" s="37"/>
      <c r="K1165" s="35"/>
    </row>
    <row r="1166" spans="1:11" x14ac:dyDescent="0.2">
      <c r="A1166" s="36"/>
      <c r="B1166" s="36"/>
      <c r="C1166" s="36"/>
      <c r="D1166" s="36"/>
      <c r="E1166" s="36"/>
      <c r="F1166" s="36"/>
      <c r="G1166" s="37"/>
      <c r="H1166" s="36"/>
      <c r="I1166" s="37"/>
      <c r="J1166" s="37"/>
      <c r="K1166" s="35"/>
    </row>
    <row r="1167" spans="1:11" x14ac:dyDescent="0.2">
      <c r="A1167" s="36"/>
      <c r="B1167" s="36"/>
      <c r="C1167" s="36"/>
      <c r="D1167" s="36"/>
      <c r="E1167" s="36"/>
      <c r="F1167" s="36"/>
      <c r="G1167" s="37"/>
      <c r="H1167" s="36"/>
      <c r="I1167" s="37"/>
      <c r="J1167" s="37"/>
      <c r="K1167" s="35"/>
    </row>
    <row r="1168" spans="1:11" x14ac:dyDescent="0.2">
      <c r="A1168" s="36"/>
      <c r="B1168" s="36"/>
      <c r="C1168" s="36"/>
      <c r="D1168" s="36"/>
      <c r="E1168" s="36"/>
      <c r="F1168" s="36"/>
      <c r="G1168" s="37"/>
      <c r="H1168" s="36"/>
      <c r="I1168" s="37"/>
      <c r="J1168" s="37"/>
      <c r="K1168" s="35"/>
    </row>
    <row r="1169" spans="1:11" x14ac:dyDescent="0.2">
      <c r="A1169" s="36"/>
      <c r="B1169" s="36"/>
      <c r="C1169" s="36"/>
      <c r="D1169" s="36"/>
      <c r="E1169" s="36"/>
      <c r="F1169" s="36"/>
      <c r="G1169" s="37"/>
      <c r="H1169" s="36"/>
      <c r="I1169" s="37"/>
      <c r="J1169" s="37"/>
      <c r="K1169" s="35"/>
    </row>
    <row r="1170" spans="1:11" x14ac:dyDescent="0.2">
      <c r="A1170" s="36"/>
      <c r="B1170" s="36"/>
      <c r="C1170" s="36"/>
      <c r="D1170" s="36"/>
      <c r="E1170" s="36"/>
      <c r="F1170" s="36"/>
      <c r="G1170" s="37"/>
      <c r="H1170" s="36"/>
      <c r="I1170" s="37"/>
      <c r="J1170" s="37"/>
      <c r="K1170" s="35"/>
    </row>
    <row r="1171" spans="1:11" x14ac:dyDescent="0.2">
      <c r="A1171" s="36"/>
      <c r="B1171" s="36"/>
      <c r="C1171" s="36"/>
      <c r="D1171" s="36"/>
      <c r="E1171" s="36"/>
      <c r="F1171" s="36"/>
      <c r="G1171" s="37"/>
      <c r="H1171" s="36"/>
      <c r="I1171" s="37"/>
      <c r="J1171" s="37"/>
      <c r="K1171" s="35"/>
    </row>
    <row r="1172" spans="1:11" x14ac:dyDescent="0.2">
      <c r="A1172" s="36"/>
      <c r="B1172" s="36"/>
      <c r="C1172" s="36"/>
      <c r="D1172" s="36"/>
      <c r="E1172" s="36"/>
      <c r="F1172" s="36"/>
      <c r="G1172" s="37"/>
      <c r="H1172" s="36"/>
      <c r="I1172" s="37"/>
      <c r="J1172" s="37"/>
      <c r="K1172" s="35"/>
    </row>
    <row r="1173" spans="1:11" x14ac:dyDescent="0.2">
      <c r="A1173" s="36"/>
      <c r="B1173" s="36"/>
      <c r="C1173" s="36"/>
      <c r="D1173" s="36"/>
      <c r="E1173" s="36"/>
      <c r="F1173" s="36"/>
      <c r="G1173" s="37"/>
      <c r="H1173" s="36"/>
      <c r="I1173" s="37"/>
      <c r="J1173" s="37"/>
      <c r="K1173" s="35"/>
    </row>
    <row r="1174" spans="1:11" x14ac:dyDescent="0.2">
      <c r="A1174" s="36"/>
      <c r="B1174" s="36"/>
      <c r="C1174" s="36"/>
      <c r="D1174" s="36"/>
      <c r="E1174" s="36"/>
      <c r="F1174" s="36"/>
      <c r="G1174" s="37"/>
      <c r="H1174" s="36"/>
      <c r="I1174" s="37"/>
      <c r="J1174" s="37"/>
      <c r="K1174" s="35"/>
    </row>
    <row r="1175" spans="1:11" x14ac:dyDescent="0.2">
      <c r="A1175" s="36"/>
      <c r="B1175" s="36"/>
      <c r="C1175" s="36"/>
      <c r="D1175" s="36"/>
      <c r="E1175" s="36"/>
      <c r="F1175" s="36"/>
      <c r="G1175" s="37"/>
      <c r="H1175" s="36"/>
      <c r="I1175" s="37"/>
      <c r="J1175" s="37"/>
      <c r="K1175" s="35"/>
    </row>
    <row r="1176" spans="1:11" x14ac:dyDescent="0.2">
      <c r="A1176" s="36"/>
      <c r="B1176" s="36"/>
      <c r="C1176" s="36"/>
      <c r="D1176" s="36"/>
      <c r="E1176" s="36"/>
      <c r="F1176" s="36"/>
      <c r="G1176" s="37"/>
      <c r="H1176" s="36"/>
      <c r="I1176" s="37"/>
      <c r="J1176" s="37"/>
      <c r="K1176" s="35"/>
    </row>
    <row r="1177" spans="1:11" x14ac:dyDescent="0.2">
      <c r="A1177" s="36"/>
      <c r="B1177" s="36"/>
      <c r="C1177" s="36"/>
      <c r="D1177" s="36"/>
      <c r="E1177" s="36"/>
      <c r="F1177" s="36"/>
      <c r="G1177" s="37"/>
      <c r="H1177" s="36"/>
      <c r="I1177" s="37"/>
      <c r="J1177" s="37"/>
      <c r="K1177" s="35"/>
    </row>
    <row r="1178" spans="1:11" x14ac:dyDescent="0.2">
      <c r="A1178" s="36"/>
      <c r="B1178" s="36"/>
      <c r="C1178" s="36"/>
      <c r="D1178" s="36"/>
      <c r="E1178" s="36"/>
      <c r="F1178" s="36"/>
      <c r="G1178" s="37"/>
      <c r="H1178" s="36"/>
      <c r="I1178" s="37"/>
      <c r="J1178" s="37"/>
      <c r="K1178" s="35"/>
    </row>
    <row r="1179" spans="1:11" x14ac:dyDescent="0.2">
      <c r="A1179" s="36"/>
      <c r="B1179" s="36"/>
      <c r="C1179" s="36"/>
      <c r="D1179" s="36"/>
      <c r="E1179" s="36"/>
      <c r="F1179" s="36"/>
      <c r="G1179" s="37"/>
      <c r="H1179" s="36"/>
      <c r="I1179" s="37"/>
      <c r="J1179" s="37"/>
      <c r="K1179" s="35"/>
    </row>
    <row r="1180" spans="1:11" x14ac:dyDescent="0.2">
      <c r="A1180" s="36"/>
      <c r="B1180" s="36"/>
      <c r="C1180" s="36"/>
      <c r="D1180" s="36"/>
      <c r="E1180" s="36"/>
      <c r="F1180" s="36"/>
      <c r="G1180" s="37"/>
      <c r="H1180" s="36"/>
      <c r="I1180" s="37"/>
      <c r="J1180" s="37"/>
      <c r="K1180" s="35"/>
    </row>
    <row r="1181" spans="1:11" x14ac:dyDescent="0.2">
      <c r="A1181" s="36"/>
      <c r="B1181" s="36"/>
      <c r="C1181" s="36"/>
      <c r="D1181" s="36"/>
      <c r="E1181" s="36"/>
      <c r="F1181" s="36"/>
      <c r="G1181" s="37"/>
      <c r="H1181" s="36"/>
      <c r="I1181" s="37"/>
      <c r="J1181" s="37"/>
      <c r="K1181" s="35"/>
    </row>
    <row r="1182" spans="1:11" x14ac:dyDescent="0.2">
      <c r="A1182" s="36"/>
      <c r="B1182" s="36"/>
      <c r="C1182" s="36"/>
      <c r="D1182" s="36"/>
      <c r="E1182" s="36"/>
      <c r="F1182" s="36"/>
      <c r="G1182" s="37"/>
      <c r="H1182" s="36"/>
      <c r="I1182" s="37"/>
      <c r="J1182" s="37"/>
      <c r="K1182" s="35"/>
    </row>
    <row r="1183" spans="1:11" x14ac:dyDescent="0.2">
      <c r="A1183" s="36"/>
      <c r="B1183" s="36"/>
      <c r="C1183" s="36"/>
      <c r="D1183" s="36"/>
      <c r="E1183" s="36"/>
      <c r="F1183" s="36"/>
      <c r="G1183" s="37"/>
      <c r="H1183" s="36"/>
      <c r="I1183" s="37"/>
      <c r="J1183" s="37"/>
      <c r="K1183" s="35"/>
    </row>
    <row r="1184" spans="1:11" x14ac:dyDescent="0.2">
      <c r="A1184" s="36"/>
      <c r="B1184" s="36"/>
      <c r="C1184" s="36"/>
      <c r="D1184" s="36"/>
      <c r="E1184" s="36"/>
      <c r="F1184" s="36"/>
      <c r="G1184" s="37"/>
      <c r="H1184" s="36"/>
      <c r="I1184" s="37"/>
      <c r="J1184" s="37"/>
      <c r="K1184" s="35"/>
    </row>
    <row r="1185" spans="1:11" x14ac:dyDescent="0.2">
      <c r="A1185" s="36"/>
      <c r="B1185" s="36"/>
      <c r="C1185" s="36"/>
      <c r="D1185" s="36"/>
      <c r="E1185" s="36"/>
      <c r="F1185" s="36"/>
      <c r="G1185" s="37"/>
      <c r="H1185" s="36"/>
      <c r="I1185" s="37"/>
      <c r="J1185" s="37"/>
      <c r="K1185" s="35"/>
    </row>
    <row r="1186" spans="1:11" x14ac:dyDescent="0.2">
      <c r="A1186" s="36"/>
      <c r="B1186" s="36"/>
      <c r="C1186" s="36"/>
      <c r="D1186" s="36"/>
      <c r="E1186" s="36"/>
      <c r="F1186" s="36"/>
      <c r="G1186" s="37"/>
      <c r="H1186" s="36"/>
      <c r="I1186" s="37"/>
      <c r="J1186" s="37"/>
      <c r="K1186" s="35"/>
    </row>
    <row r="1187" spans="1:11" x14ac:dyDescent="0.2">
      <c r="A1187" s="36"/>
      <c r="B1187" s="36"/>
      <c r="C1187" s="36"/>
      <c r="D1187" s="36"/>
      <c r="E1187" s="36"/>
      <c r="F1187" s="36"/>
      <c r="G1187" s="37"/>
      <c r="H1187" s="36"/>
      <c r="I1187" s="37"/>
      <c r="J1187" s="37"/>
      <c r="K1187" s="35"/>
    </row>
    <row r="1188" spans="1:11" x14ac:dyDescent="0.2">
      <c r="A1188" s="36"/>
      <c r="B1188" s="36"/>
      <c r="C1188" s="36"/>
      <c r="D1188" s="36"/>
      <c r="E1188" s="36"/>
      <c r="F1188" s="36"/>
      <c r="G1188" s="37"/>
      <c r="H1188" s="36"/>
      <c r="I1188" s="37"/>
      <c r="J1188" s="37"/>
      <c r="K1188" s="35"/>
    </row>
    <row r="1189" spans="1:11" x14ac:dyDescent="0.2">
      <c r="A1189" s="36"/>
      <c r="B1189" s="36"/>
      <c r="C1189" s="36"/>
      <c r="D1189" s="36"/>
      <c r="E1189" s="36"/>
      <c r="F1189" s="36"/>
      <c r="G1189" s="37"/>
      <c r="H1189" s="36"/>
      <c r="I1189" s="37"/>
      <c r="J1189" s="37"/>
      <c r="K1189" s="35"/>
    </row>
    <row r="1190" spans="1:11" x14ac:dyDescent="0.2">
      <c r="A1190" s="36"/>
      <c r="B1190" s="36"/>
      <c r="C1190" s="36"/>
      <c r="D1190" s="36"/>
      <c r="E1190" s="36"/>
      <c r="F1190" s="36"/>
      <c r="G1190" s="37"/>
      <c r="H1190" s="36"/>
      <c r="I1190" s="37"/>
      <c r="J1190" s="37"/>
      <c r="K1190" s="35"/>
    </row>
    <row r="1191" spans="1:11" x14ac:dyDescent="0.2">
      <c r="A1191" s="36"/>
      <c r="B1191" s="36"/>
      <c r="C1191" s="36"/>
      <c r="D1191" s="36"/>
      <c r="E1191" s="36"/>
      <c r="F1191" s="36"/>
      <c r="G1191" s="37"/>
      <c r="H1191" s="36"/>
      <c r="I1191" s="37"/>
      <c r="J1191" s="37"/>
      <c r="K1191" s="35"/>
    </row>
    <row r="1192" spans="1:11" x14ac:dyDescent="0.2">
      <c r="A1192" s="36"/>
      <c r="B1192" s="36"/>
      <c r="C1192" s="36"/>
      <c r="D1192" s="36"/>
      <c r="E1192" s="36"/>
      <c r="F1192" s="36"/>
      <c r="G1192" s="37"/>
      <c r="H1192" s="36"/>
      <c r="I1192" s="37"/>
      <c r="J1192" s="37"/>
      <c r="K1192" s="35"/>
    </row>
    <row r="1193" spans="1:11" x14ac:dyDescent="0.2">
      <c r="A1193" s="36"/>
      <c r="B1193" s="36"/>
      <c r="C1193" s="36"/>
      <c r="D1193" s="36"/>
      <c r="E1193" s="36"/>
      <c r="F1193" s="36"/>
      <c r="G1193" s="37"/>
      <c r="H1193" s="36"/>
      <c r="I1193" s="37"/>
      <c r="J1193" s="37"/>
      <c r="K1193" s="35"/>
    </row>
    <row r="1194" spans="1:11" x14ac:dyDescent="0.2">
      <c r="A1194" s="36"/>
      <c r="B1194" s="36"/>
      <c r="C1194" s="36"/>
      <c r="D1194" s="36"/>
      <c r="E1194" s="36"/>
      <c r="F1194" s="36"/>
      <c r="G1194" s="37"/>
      <c r="H1194" s="36"/>
      <c r="I1194" s="37"/>
      <c r="J1194" s="37"/>
      <c r="K1194" s="35"/>
    </row>
    <row r="1195" spans="1:11" x14ac:dyDescent="0.2">
      <c r="A1195" s="36"/>
      <c r="B1195" s="36"/>
      <c r="C1195" s="36"/>
      <c r="D1195" s="36"/>
      <c r="E1195" s="36"/>
      <c r="F1195" s="36"/>
      <c r="G1195" s="37"/>
      <c r="H1195" s="36"/>
      <c r="I1195" s="37"/>
      <c r="J1195" s="37"/>
      <c r="K1195" s="35"/>
    </row>
    <row r="1196" spans="1:11" x14ac:dyDescent="0.2">
      <c r="A1196" s="36"/>
      <c r="B1196" s="36"/>
      <c r="C1196" s="36"/>
      <c r="D1196" s="36"/>
      <c r="E1196" s="36"/>
      <c r="F1196" s="36"/>
      <c r="G1196" s="37"/>
      <c r="H1196" s="36"/>
      <c r="I1196" s="37"/>
      <c r="J1196" s="37"/>
      <c r="K1196" s="35"/>
    </row>
    <row r="1197" spans="1:11" x14ac:dyDescent="0.2">
      <c r="A1197" s="36"/>
      <c r="B1197" s="36"/>
      <c r="C1197" s="36"/>
      <c r="D1197" s="36"/>
      <c r="E1197" s="36"/>
      <c r="F1197" s="36"/>
      <c r="G1197" s="37"/>
      <c r="H1197" s="36"/>
      <c r="I1197" s="37"/>
      <c r="J1197" s="37"/>
      <c r="K1197" s="35"/>
    </row>
    <row r="1198" spans="1:11" x14ac:dyDescent="0.2">
      <c r="A1198" s="36"/>
      <c r="B1198" s="36"/>
      <c r="C1198" s="36"/>
      <c r="D1198" s="36"/>
      <c r="E1198" s="36"/>
      <c r="F1198" s="36"/>
      <c r="G1198" s="37"/>
      <c r="H1198" s="36"/>
      <c r="I1198" s="37"/>
      <c r="J1198" s="37"/>
      <c r="K1198" s="35"/>
    </row>
    <row r="1199" spans="1:11" x14ac:dyDescent="0.2">
      <c r="A1199" s="36"/>
      <c r="B1199" s="36"/>
      <c r="C1199" s="36"/>
      <c r="D1199" s="36"/>
      <c r="E1199" s="36"/>
      <c r="F1199" s="36"/>
      <c r="G1199" s="37"/>
      <c r="H1199" s="36"/>
      <c r="I1199" s="37"/>
      <c r="J1199" s="37"/>
      <c r="K1199" s="35"/>
    </row>
    <row r="1200" spans="1:11" x14ac:dyDescent="0.2">
      <c r="A1200" s="36"/>
      <c r="B1200" s="36"/>
      <c r="C1200" s="36"/>
      <c r="D1200" s="36"/>
      <c r="E1200" s="36"/>
      <c r="F1200" s="36"/>
      <c r="G1200" s="37"/>
      <c r="H1200" s="36"/>
      <c r="I1200" s="37"/>
      <c r="J1200" s="37"/>
      <c r="K1200" s="35"/>
    </row>
    <row r="1201" spans="1:11" x14ac:dyDescent="0.2">
      <c r="A1201" s="36"/>
      <c r="B1201" s="36"/>
      <c r="C1201" s="36"/>
      <c r="D1201" s="36"/>
      <c r="E1201" s="36"/>
      <c r="F1201" s="36"/>
      <c r="G1201" s="37"/>
      <c r="H1201" s="36"/>
      <c r="I1201" s="37"/>
      <c r="J1201" s="37"/>
      <c r="K1201" s="35"/>
    </row>
    <row r="1202" spans="1:11" x14ac:dyDescent="0.2">
      <c r="A1202" s="36"/>
      <c r="B1202" s="36"/>
      <c r="C1202" s="36"/>
      <c r="D1202" s="36"/>
      <c r="E1202" s="36"/>
      <c r="F1202" s="36"/>
      <c r="G1202" s="37"/>
      <c r="H1202" s="36"/>
      <c r="I1202" s="37"/>
      <c r="J1202" s="37"/>
      <c r="K1202" s="35"/>
    </row>
    <row r="1203" spans="1:11" x14ac:dyDescent="0.2">
      <c r="A1203" s="36"/>
      <c r="B1203" s="36"/>
      <c r="C1203" s="36"/>
      <c r="D1203" s="36"/>
      <c r="E1203" s="36"/>
      <c r="F1203" s="36"/>
      <c r="G1203" s="37"/>
      <c r="H1203" s="36"/>
      <c r="I1203" s="37"/>
      <c r="J1203" s="37"/>
      <c r="K1203" s="35"/>
    </row>
    <row r="1204" spans="1:11" x14ac:dyDescent="0.2">
      <c r="A1204" s="36"/>
      <c r="B1204" s="36"/>
      <c r="C1204" s="36"/>
      <c r="D1204" s="36"/>
      <c r="E1204" s="36"/>
      <c r="F1204" s="36"/>
      <c r="G1204" s="37"/>
      <c r="H1204" s="36"/>
      <c r="I1204" s="37"/>
      <c r="J1204" s="37"/>
      <c r="K1204" s="35"/>
    </row>
    <row r="1205" spans="1:11" x14ac:dyDescent="0.2">
      <c r="A1205" s="36"/>
      <c r="B1205" s="36"/>
      <c r="C1205" s="36"/>
      <c r="D1205" s="36"/>
      <c r="E1205" s="36"/>
      <c r="F1205" s="36"/>
      <c r="G1205" s="37"/>
      <c r="H1205" s="36"/>
      <c r="I1205" s="37"/>
      <c r="J1205" s="37"/>
      <c r="K1205" s="35"/>
    </row>
    <row r="1206" spans="1:11" x14ac:dyDescent="0.2">
      <c r="A1206" s="36"/>
      <c r="B1206" s="36"/>
      <c r="C1206" s="36"/>
      <c r="D1206" s="36"/>
      <c r="E1206" s="36"/>
      <c r="F1206" s="36"/>
      <c r="G1206" s="37"/>
      <c r="H1206" s="36"/>
      <c r="I1206" s="37"/>
      <c r="J1206" s="37"/>
      <c r="K1206" s="35"/>
    </row>
    <row r="1207" spans="1:11" x14ac:dyDescent="0.2">
      <c r="A1207" s="36"/>
      <c r="B1207" s="36"/>
      <c r="C1207" s="36"/>
      <c r="D1207" s="36"/>
      <c r="E1207" s="36"/>
      <c r="F1207" s="36"/>
      <c r="G1207" s="37"/>
      <c r="H1207" s="36"/>
      <c r="I1207" s="37"/>
      <c r="J1207" s="37"/>
      <c r="K1207" s="35"/>
    </row>
    <row r="1208" spans="1:11" x14ac:dyDescent="0.2">
      <c r="A1208" s="36"/>
      <c r="B1208" s="36"/>
      <c r="C1208" s="36"/>
      <c r="D1208" s="36"/>
      <c r="E1208" s="36"/>
      <c r="F1208" s="36"/>
      <c r="G1208" s="37"/>
      <c r="H1208" s="36"/>
      <c r="I1208" s="37"/>
      <c r="J1208" s="37"/>
      <c r="K1208" s="35"/>
    </row>
    <row r="1209" spans="1:11" x14ac:dyDescent="0.2">
      <c r="A1209" s="36"/>
      <c r="B1209" s="36"/>
      <c r="C1209" s="36"/>
      <c r="D1209" s="36"/>
      <c r="E1209" s="36"/>
      <c r="F1209" s="36"/>
      <c r="G1209" s="37"/>
      <c r="H1209" s="36"/>
      <c r="I1209" s="37"/>
      <c r="J1209" s="37"/>
      <c r="K1209" s="35"/>
    </row>
    <row r="1210" spans="1:11" x14ac:dyDescent="0.2">
      <c r="A1210" s="36"/>
      <c r="B1210" s="36"/>
      <c r="C1210" s="36"/>
      <c r="D1210" s="36"/>
      <c r="E1210" s="36"/>
      <c r="F1210" s="36"/>
      <c r="G1210" s="37"/>
      <c r="H1210" s="36"/>
      <c r="I1210" s="37"/>
      <c r="J1210" s="37"/>
      <c r="K1210" s="35"/>
    </row>
    <row r="1211" spans="1:11" x14ac:dyDescent="0.2">
      <c r="A1211" s="36"/>
      <c r="B1211" s="36"/>
      <c r="C1211" s="36"/>
      <c r="D1211" s="36"/>
      <c r="E1211" s="36"/>
      <c r="F1211" s="36"/>
      <c r="G1211" s="37"/>
      <c r="H1211" s="36"/>
      <c r="I1211" s="37"/>
      <c r="J1211" s="37"/>
      <c r="K1211" s="35"/>
    </row>
    <row r="1212" spans="1:11" x14ac:dyDescent="0.2">
      <c r="A1212" s="36"/>
      <c r="B1212" s="36"/>
      <c r="C1212" s="36"/>
      <c r="D1212" s="36"/>
      <c r="E1212" s="36"/>
      <c r="F1212" s="36"/>
      <c r="G1212" s="37"/>
      <c r="H1212" s="36"/>
      <c r="I1212" s="37"/>
      <c r="J1212" s="37"/>
      <c r="K1212" s="35"/>
    </row>
    <row r="1213" spans="1:11" x14ac:dyDescent="0.2">
      <c r="A1213" s="36"/>
      <c r="B1213" s="36"/>
      <c r="C1213" s="36"/>
      <c r="D1213" s="36"/>
      <c r="E1213" s="36"/>
      <c r="F1213" s="36"/>
      <c r="G1213" s="37"/>
      <c r="H1213" s="36"/>
      <c r="I1213" s="37"/>
      <c r="J1213" s="37"/>
      <c r="K1213" s="35"/>
    </row>
    <row r="1214" spans="1:11" x14ac:dyDescent="0.2">
      <c r="A1214" s="36"/>
      <c r="B1214" s="36"/>
      <c r="C1214" s="36"/>
      <c r="D1214" s="36"/>
      <c r="E1214" s="36"/>
      <c r="F1214" s="36"/>
      <c r="G1214" s="37"/>
      <c r="H1214" s="36"/>
      <c r="I1214" s="37"/>
      <c r="J1214" s="37"/>
      <c r="K1214" s="35"/>
    </row>
    <row r="1215" spans="1:11" x14ac:dyDescent="0.2">
      <c r="A1215" s="36"/>
      <c r="B1215" s="36"/>
      <c r="C1215" s="36"/>
      <c r="D1215" s="36"/>
      <c r="E1215" s="36"/>
      <c r="F1215" s="36"/>
      <c r="G1215" s="37"/>
      <c r="H1215" s="36"/>
      <c r="I1215" s="37"/>
      <c r="J1215" s="37"/>
      <c r="K1215" s="35"/>
    </row>
    <row r="1216" spans="1:11" x14ac:dyDescent="0.2">
      <c r="A1216" s="36"/>
      <c r="B1216" s="36"/>
      <c r="C1216" s="36"/>
      <c r="D1216" s="36"/>
      <c r="E1216" s="36"/>
      <c r="F1216" s="36"/>
      <c r="G1216" s="37"/>
      <c r="H1216" s="36"/>
      <c r="I1216" s="37"/>
      <c r="J1216" s="37"/>
      <c r="K1216" s="35"/>
    </row>
    <row r="1217" spans="1:11" x14ac:dyDescent="0.2">
      <c r="A1217" s="36"/>
      <c r="B1217" s="36"/>
      <c r="C1217" s="36"/>
      <c r="D1217" s="36"/>
      <c r="E1217" s="36"/>
      <c r="F1217" s="36"/>
      <c r="G1217" s="37"/>
      <c r="H1217" s="36"/>
      <c r="I1217" s="37"/>
      <c r="J1217" s="37"/>
      <c r="K1217" s="35"/>
    </row>
    <row r="1218" spans="1:11" x14ac:dyDescent="0.2">
      <c r="A1218" s="36"/>
      <c r="B1218" s="36"/>
      <c r="C1218" s="36"/>
      <c r="D1218" s="36"/>
      <c r="E1218" s="36"/>
      <c r="F1218" s="36"/>
      <c r="G1218" s="37"/>
      <c r="H1218" s="36"/>
      <c r="I1218" s="37"/>
      <c r="J1218" s="37"/>
      <c r="K1218" s="35"/>
    </row>
    <row r="1219" spans="1:11" x14ac:dyDescent="0.2">
      <c r="A1219" s="36"/>
      <c r="B1219" s="36"/>
      <c r="C1219" s="36"/>
      <c r="D1219" s="36"/>
      <c r="E1219" s="36"/>
      <c r="F1219" s="36"/>
      <c r="G1219" s="37"/>
      <c r="H1219" s="36"/>
      <c r="I1219" s="37"/>
      <c r="J1219" s="37"/>
      <c r="K1219" s="35"/>
    </row>
    <row r="1220" spans="1:11" x14ac:dyDescent="0.2">
      <c r="A1220" s="36"/>
      <c r="B1220" s="36"/>
      <c r="C1220" s="36"/>
      <c r="D1220" s="36"/>
      <c r="E1220" s="36"/>
      <c r="F1220" s="36"/>
      <c r="G1220" s="37"/>
      <c r="H1220" s="36"/>
      <c r="I1220" s="37"/>
      <c r="J1220" s="37"/>
      <c r="K1220" s="35"/>
    </row>
    <row r="1221" spans="1:11" x14ac:dyDescent="0.2">
      <c r="A1221" s="36"/>
      <c r="B1221" s="36"/>
      <c r="C1221" s="36"/>
      <c r="D1221" s="36"/>
      <c r="E1221" s="36"/>
      <c r="F1221" s="36"/>
      <c r="G1221" s="37"/>
      <c r="H1221" s="36"/>
      <c r="I1221" s="37"/>
      <c r="J1221" s="37"/>
      <c r="K1221" s="35"/>
    </row>
    <row r="1222" spans="1:11" x14ac:dyDescent="0.2">
      <c r="A1222" s="36"/>
      <c r="B1222" s="36"/>
      <c r="C1222" s="36"/>
      <c r="D1222" s="36"/>
      <c r="E1222" s="36"/>
      <c r="F1222" s="36"/>
      <c r="G1222" s="37"/>
      <c r="H1222" s="36"/>
      <c r="I1222" s="37"/>
      <c r="J1222" s="37"/>
      <c r="K1222" s="35"/>
    </row>
    <row r="1223" spans="1:11" x14ac:dyDescent="0.2">
      <c r="A1223" s="36"/>
      <c r="B1223" s="36"/>
      <c r="C1223" s="36"/>
      <c r="D1223" s="36"/>
      <c r="E1223" s="36"/>
      <c r="F1223" s="36"/>
      <c r="G1223" s="37"/>
      <c r="H1223" s="36"/>
      <c r="I1223" s="37"/>
      <c r="J1223" s="37"/>
      <c r="K1223" s="35"/>
    </row>
    <row r="1224" spans="1:11" x14ac:dyDescent="0.2">
      <c r="A1224" s="36"/>
      <c r="B1224" s="36"/>
      <c r="C1224" s="36"/>
      <c r="D1224" s="36"/>
      <c r="E1224" s="36"/>
      <c r="F1224" s="36"/>
      <c r="G1224" s="37"/>
      <c r="H1224" s="36"/>
      <c r="I1224" s="37"/>
      <c r="J1224" s="37"/>
      <c r="K1224" s="35"/>
    </row>
    <row r="1225" spans="1:11" x14ac:dyDescent="0.2">
      <c r="A1225" s="36"/>
      <c r="B1225" s="36"/>
      <c r="C1225" s="36"/>
      <c r="D1225" s="36"/>
      <c r="E1225" s="36"/>
      <c r="F1225" s="36"/>
      <c r="G1225" s="37"/>
      <c r="H1225" s="36"/>
      <c r="I1225" s="37"/>
      <c r="J1225" s="37"/>
      <c r="K1225" s="35"/>
    </row>
    <row r="1226" spans="1:11" x14ac:dyDescent="0.2">
      <c r="A1226" s="36"/>
      <c r="B1226" s="36"/>
      <c r="C1226" s="36"/>
      <c r="D1226" s="36"/>
      <c r="E1226" s="36"/>
      <c r="F1226" s="36"/>
      <c r="G1226" s="37"/>
      <c r="H1226" s="36"/>
      <c r="I1226" s="37"/>
      <c r="J1226" s="37"/>
      <c r="K1226" s="35"/>
    </row>
    <row r="1227" spans="1:11" x14ac:dyDescent="0.2">
      <c r="A1227" s="36"/>
      <c r="B1227" s="36"/>
      <c r="C1227" s="36"/>
      <c r="D1227" s="36"/>
      <c r="E1227" s="36"/>
      <c r="F1227" s="36"/>
      <c r="G1227" s="37"/>
      <c r="H1227" s="36"/>
      <c r="I1227" s="37"/>
      <c r="J1227" s="37"/>
      <c r="K1227" s="35"/>
    </row>
    <row r="1228" spans="1:11" x14ac:dyDescent="0.2">
      <c r="A1228" s="36"/>
      <c r="B1228" s="36"/>
      <c r="C1228" s="36"/>
      <c r="D1228" s="36"/>
      <c r="E1228" s="36"/>
      <c r="F1228" s="36"/>
      <c r="G1228" s="37"/>
      <c r="H1228" s="36"/>
      <c r="I1228" s="37"/>
      <c r="J1228" s="37"/>
      <c r="K1228" s="35"/>
    </row>
    <row r="1229" spans="1:11" x14ac:dyDescent="0.2">
      <c r="A1229" s="36"/>
      <c r="B1229" s="36"/>
      <c r="C1229" s="36"/>
      <c r="D1229" s="36"/>
      <c r="E1229" s="36"/>
      <c r="F1229" s="36"/>
      <c r="G1229" s="37"/>
      <c r="H1229" s="36"/>
      <c r="I1229" s="37"/>
      <c r="J1229" s="37"/>
      <c r="K1229" s="35"/>
    </row>
    <row r="1230" spans="1:11" x14ac:dyDescent="0.2">
      <c r="A1230" s="36"/>
      <c r="B1230" s="36"/>
      <c r="C1230" s="36"/>
      <c r="D1230" s="36"/>
      <c r="E1230" s="36"/>
      <c r="F1230" s="36"/>
      <c r="G1230" s="37"/>
      <c r="H1230" s="36"/>
      <c r="I1230" s="37"/>
      <c r="J1230" s="37"/>
      <c r="K1230" s="35"/>
    </row>
    <row r="1231" spans="1:11" x14ac:dyDescent="0.2">
      <c r="A1231" s="36"/>
      <c r="B1231" s="36"/>
      <c r="C1231" s="36"/>
      <c r="D1231" s="36"/>
      <c r="E1231" s="36"/>
      <c r="F1231" s="36"/>
      <c r="G1231" s="37"/>
      <c r="H1231" s="36"/>
      <c r="I1231" s="37"/>
      <c r="J1231" s="37"/>
      <c r="K1231" s="35"/>
    </row>
    <row r="1232" spans="1:11" x14ac:dyDescent="0.2">
      <c r="A1232" s="36"/>
      <c r="B1232" s="36"/>
      <c r="C1232" s="36"/>
      <c r="D1232" s="36"/>
      <c r="E1232" s="36"/>
      <c r="F1232" s="36"/>
      <c r="G1232" s="37"/>
      <c r="H1232" s="36"/>
      <c r="I1232" s="37"/>
      <c r="J1232" s="37"/>
      <c r="K1232" s="35"/>
    </row>
    <row r="1233" spans="1:11" x14ac:dyDescent="0.2">
      <c r="A1233" s="36"/>
      <c r="B1233" s="36"/>
      <c r="C1233" s="36"/>
      <c r="D1233" s="36"/>
      <c r="E1233" s="36"/>
      <c r="F1233" s="36"/>
      <c r="G1233" s="37"/>
      <c r="H1233" s="36"/>
      <c r="I1233" s="37"/>
      <c r="J1233" s="37"/>
      <c r="K1233" s="35"/>
    </row>
    <row r="1234" spans="1:11" x14ac:dyDescent="0.2">
      <c r="A1234" s="36"/>
      <c r="B1234" s="36"/>
      <c r="C1234" s="36"/>
      <c r="D1234" s="36"/>
      <c r="E1234" s="36"/>
      <c r="F1234" s="36"/>
      <c r="G1234" s="37"/>
      <c r="H1234" s="36"/>
      <c r="I1234" s="37"/>
      <c r="J1234" s="37"/>
      <c r="K1234" s="35"/>
    </row>
    <row r="1235" spans="1:11" x14ac:dyDescent="0.2">
      <c r="A1235" s="36"/>
      <c r="B1235" s="36"/>
      <c r="C1235" s="36"/>
      <c r="D1235" s="36"/>
      <c r="E1235" s="36"/>
      <c r="F1235" s="36"/>
      <c r="G1235" s="37"/>
      <c r="H1235" s="36"/>
      <c r="I1235" s="37"/>
      <c r="J1235" s="37"/>
      <c r="K1235" s="35"/>
    </row>
    <row r="1236" spans="1:11" x14ac:dyDescent="0.2">
      <c r="A1236" s="36"/>
      <c r="B1236" s="36"/>
      <c r="C1236" s="36"/>
      <c r="D1236" s="36"/>
      <c r="E1236" s="36"/>
      <c r="F1236" s="36"/>
      <c r="G1236" s="37"/>
      <c r="H1236" s="36"/>
      <c r="I1236" s="37"/>
      <c r="J1236" s="37"/>
      <c r="K1236" s="35"/>
    </row>
    <row r="1237" spans="1:11" x14ac:dyDescent="0.2">
      <c r="A1237" s="36"/>
      <c r="B1237" s="36"/>
      <c r="C1237" s="36"/>
      <c r="D1237" s="36"/>
      <c r="E1237" s="36"/>
      <c r="F1237" s="36"/>
      <c r="G1237" s="37"/>
      <c r="H1237" s="36"/>
      <c r="I1237" s="37"/>
      <c r="J1237" s="37"/>
      <c r="K1237" s="35"/>
    </row>
    <row r="1238" spans="1:11" x14ac:dyDescent="0.2">
      <c r="A1238" s="36"/>
      <c r="B1238" s="36"/>
      <c r="C1238" s="36"/>
      <c r="D1238" s="36"/>
      <c r="E1238" s="36"/>
      <c r="F1238" s="36"/>
      <c r="G1238" s="37"/>
      <c r="H1238" s="36"/>
      <c r="I1238" s="37"/>
      <c r="J1238" s="37"/>
      <c r="K1238" s="35"/>
    </row>
    <row r="1239" spans="1:11" x14ac:dyDescent="0.2">
      <c r="A1239" s="36"/>
      <c r="B1239" s="36"/>
      <c r="C1239" s="36"/>
      <c r="D1239" s="36"/>
      <c r="E1239" s="36"/>
      <c r="F1239" s="36"/>
      <c r="G1239" s="37"/>
      <c r="H1239" s="36"/>
      <c r="I1239" s="37"/>
      <c r="J1239" s="37"/>
      <c r="K1239" s="35"/>
    </row>
    <row r="1240" spans="1:11" x14ac:dyDescent="0.2">
      <c r="A1240" s="36"/>
      <c r="B1240" s="36"/>
      <c r="C1240" s="36"/>
      <c r="D1240" s="36"/>
      <c r="E1240" s="36"/>
      <c r="F1240" s="36"/>
      <c r="G1240" s="37"/>
      <c r="H1240" s="36"/>
      <c r="I1240" s="37"/>
      <c r="J1240" s="37"/>
      <c r="K1240" s="35"/>
    </row>
    <row r="1241" spans="1:11" x14ac:dyDescent="0.2">
      <c r="A1241" s="36"/>
      <c r="B1241" s="36"/>
      <c r="C1241" s="36"/>
      <c r="D1241" s="36"/>
      <c r="E1241" s="36"/>
      <c r="F1241" s="36"/>
      <c r="G1241" s="37"/>
      <c r="H1241" s="36"/>
      <c r="I1241" s="37"/>
      <c r="J1241" s="37"/>
      <c r="K1241" s="35"/>
    </row>
    <row r="1242" spans="1:11" x14ac:dyDescent="0.2">
      <c r="A1242" s="36"/>
      <c r="B1242" s="36"/>
      <c r="C1242" s="36"/>
      <c r="D1242" s="36"/>
      <c r="E1242" s="36"/>
      <c r="F1242" s="36"/>
      <c r="G1242" s="37"/>
      <c r="H1242" s="36"/>
      <c r="I1242" s="37"/>
      <c r="J1242" s="37"/>
      <c r="K1242" s="35"/>
    </row>
    <row r="1243" spans="1:11" x14ac:dyDescent="0.2">
      <c r="A1243" s="36"/>
      <c r="B1243" s="36"/>
      <c r="C1243" s="36"/>
      <c r="D1243" s="36"/>
      <c r="E1243" s="36"/>
      <c r="F1243" s="36"/>
      <c r="G1243" s="37"/>
      <c r="H1243" s="36"/>
      <c r="I1243" s="37"/>
      <c r="J1243" s="37"/>
      <c r="K1243" s="35"/>
    </row>
    <row r="1244" spans="1:11" x14ac:dyDescent="0.2">
      <c r="A1244" s="36"/>
      <c r="B1244" s="36"/>
      <c r="C1244" s="36"/>
      <c r="D1244" s="36"/>
      <c r="E1244" s="36"/>
      <c r="F1244" s="36"/>
      <c r="G1244" s="37"/>
      <c r="H1244" s="36"/>
      <c r="I1244" s="37"/>
      <c r="J1244" s="37"/>
      <c r="K1244" s="35"/>
    </row>
    <row r="1245" spans="1:11" x14ac:dyDescent="0.2">
      <c r="A1245" s="36"/>
      <c r="B1245" s="36"/>
      <c r="C1245" s="36"/>
      <c r="D1245" s="36"/>
      <c r="E1245" s="36"/>
      <c r="F1245" s="36"/>
      <c r="G1245" s="37"/>
      <c r="H1245" s="36"/>
      <c r="I1245" s="37"/>
      <c r="J1245" s="37"/>
      <c r="K1245" s="35"/>
    </row>
    <row r="1246" spans="1:11" x14ac:dyDescent="0.2">
      <c r="A1246" s="36"/>
      <c r="B1246" s="36"/>
      <c r="C1246" s="36"/>
      <c r="D1246" s="36"/>
      <c r="E1246" s="36"/>
      <c r="F1246" s="36"/>
      <c r="G1246" s="37"/>
      <c r="H1246" s="36"/>
      <c r="I1246" s="37"/>
      <c r="J1246" s="37"/>
      <c r="K1246" s="35"/>
    </row>
    <row r="1247" spans="1:11" x14ac:dyDescent="0.2">
      <c r="A1247" s="36"/>
      <c r="B1247" s="36"/>
      <c r="C1247" s="36"/>
      <c r="D1247" s="36"/>
      <c r="E1247" s="36"/>
      <c r="F1247" s="36"/>
      <c r="G1247" s="37"/>
      <c r="H1247" s="36"/>
      <c r="I1247" s="37"/>
      <c r="J1247" s="37"/>
      <c r="K1247" s="35"/>
    </row>
    <row r="1248" spans="1:11" x14ac:dyDescent="0.2">
      <c r="A1248" s="36"/>
      <c r="B1248" s="36"/>
      <c r="C1248" s="36"/>
      <c r="D1248" s="36"/>
      <c r="E1248" s="36"/>
      <c r="F1248" s="36"/>
      <c r="G1248" s="37"/>
      <c r="H1248" s="36"/>
      <c r="I1248" s="37"/>
      <c r="J1248" s="37"/>
      <c r="K1248" s="35"/>
    </row>
    <row r="1249" spans="1:11" x14ac:dyDescent="0.2">
      <c r="A1249" s="36"/>
      <c r="B1249" s="36"/>
      <c r="C1249" s="36"/>
      <c r="D1249" s="36"/>
      <c r="E1249" s="36"/>
      <c r="F1249" s="36"/>
      <c r="G1249" s="37"/>
      <c r="H1249" s="36"/>
      <c r="I1249" s="37"/>
      <c r="J1249" s="37"/>
      <c r="K1249" s="35"/>
    </row>
    <row r="1250" spans="1:11" x14ac:dyDescent="0.2">
      <c r="A1250" s="36"/>
      <c r="B1250" s="36"/>
      <c r="C1250" s="36"/>
      <c r="D1250" s="36"/>
      <c r="E1250" s="36"/>
      <c r="F1250" s="36"/>
      <c r="G1250" s="37"/>
      <c r="H1250" s="36"/>
      <c r="I1250" s="37"/>
      <c r="J1250" s="37"/>
      <c r="K1250" s="35"/>
    </row>
    <row r="1251" spans="1:11" x14ac:dyDescent="0.2">
      <c r="A1251" s="36"/>
      <c r="B1251" s="36"/>
      <c r="C1251" s="36"/>
      <c r="D1251" s="36"/>
      <c r="E1251" s="36"/>
      <c r="F1251" s="36"/>
      <c r="G1251" s="37"/>
      <c r="H1251" s="36"/>
      <c r="I1251" s="37"/>
      <c r="J1251" s="37"/>
      <c r="K1251" s="35"/>
    </row>
    <row r="1252" spans="1:11" x14ac:dyDescent="0.2">
      <c r="A1252" s="36"/>
      <c r="B1252" s="36"/>
      <c r="C1252" s="36"/>
      <c r="D1252" s="36"/>
      <c r="E1252" s="36"/>
      <c r="F1252" s="36"/>
      <c r="G1252" s="37"/>
      <c r="H1252" s="36"/>
      <c r="I1252" s="37"/>
      <c r="J1252" s="37"/>
      <c r="K1252" s="35"/>
    </row>
    <row r="1253" spans="1:11" x14ac:dyDescent="0.2">
      <c r="A1253" s="36"/>
      <c r="B1253" s="36"/>
      <c r="C1253" s="36"/>
      <c r="D1253" s="36"/>
      <c r="E1253" s="36"/>
      <c r="F1253" s="36"/>
      <c r="G1253" s="37"/>
      <c r="H1253" s="36"/>
      <c r="I1253" s="37"/>
      <c r="J1253" s="37"/>
      <c r="K1253" s="35"/>
    </row>
    <row r="1254" spans="1:11" x14ac:dyDescent="0.2">
      <c r="A1254" s="36"/>
      <c r="B1254" s="36"/>
      <c r="C1254" s="36"/>
      <c r="D1254" s="36"/>
      <c r="E1254" s="36"/>
      <c r="F1254" s="36"/>
      <c r="G1254" s="37"/>
      <c r="H1254" s="36"/>
      <c r="I1254" s="37"/>
      <c r="J1254" s="37"/>
      <c r="K1254" s="35"/>
    </row>
    <row r="1255" spans="1:11" x14ac:dyDescent="0.2">
      <c r="A1255" s="36"/>
      <c r="B1255" s="36"/>
      <c r="C1255" s="36"/>
      <c r="D1255" s="36"/>
      <c r="E1255" s="36"/>
      <c r="F1255" s="36"/>
      <c r="G1255" s="37"/>
      <c r="H1255" s="36"/>
      <c r="I1255" s="37"/>
      <c r="J1255" s="37"/>
      <c r="K1255" s="35"/>
    </row>
    <row r="1256" spans="1:11" x14ac:dyDescent="0.2">
      <c r="A1256" s="36"/>
      <c r="B1256" s="36"/>
      <c r="C1256" s="36"/>
      <c r="D1256" s="36"/>
      <c r="E1256" s="36"/>
      <c r="F1256" s="36"/>
      <c r="G1256" s="37"/>
      <c r="H1256" s="36"/>
      <c r="I1256" s="37"/>
      <c r="J1256" s="37"/>
      <c r="K1256" s="35"/>
    </row>
    <row r="1257" spans="1:11" x14ac:dyDescent="0.2">
      <c r="A1257" s="36"/>
      <c r="B1257" s="36"/>
      <c r="C1257" s="36"/>
      <c r="D1257" s="36"/>
      <c r="E1257" s="36"/>
      <c r="F1257" s="36"/>
      <c r="G1257" s="37"/>
      <c r="H1257" s="36"/>
      <c r="I1257" s="37"/>
      <c r="J1257" s="37"/>
      <c r="K1257" s="35"/>
    </row>
    <row r="1258" spans="1:11" x14ac:dyDescent="0.2">
      <c r="A1258" s="36"/>
      <c r="B1258" s="36"/>
      <c r="C1258" s="36"/>
      <c r="D1258" s="36"/>
      <c r="E1258" s="36"/>
      <c r="F1258" s="36"/>
      <c r="G1258" s="37"/>
      <c r="H1258" s="36"/>
      <c r="I1258" s="37"/>
      <c r="J1258" s="37"/>
      <c r="K1258" s="35"/>
    </row>
    <row r="1259" spans="1:11" x14ac:dyDescent="0.2">
      <c r="A1259" s="36"/>
      <c r="B1259" s="36"/>
      <c r="C1259" s="36"/>
      <c r="D1259" s="36"/>
      <c r="E1259" s="36"/>
      <c r="F1259" s="36"/>
      <c r="G1259" s="37"/>
      <c r="H1259" s="36"/>
      <c r="I1259" s="37"/>
      <c r="J1259" s="37"/>
      <c r="K1259" s="35"/>
    </row>
    <row r="1260" spans="1:11" x14ac:dyDescent="0.2">
      <c r="A1260" s="36"/>
      <c r="B1260" s="36"/>
      <c r="C1260" s="36"/>
      <c r="D1260" s="36"/>
      <c r="E1260" s="36"/>
      <c r="F1260" s="36"/>
      <c r="G1260" s="37"/>
      <c r="H1260" s="36"/>
      <c r="I1260" s="37"/>
      <c r="J1260" s="37"/>
      <c r="K1260" s="35"/>
    </row>
    <row r="1261" spans="1:11" x14ac:dyDescent="0.2">
      <c r="A1261" s="36"/>
      <c r="B1261" s="36"/>
      <c r="C1261" s="36"/>
      <c r="D1261" s="36"/>
      <c r="E1261" s="36"/>
      <c r="F1261" s="36"/>
      <c r="G1261" s="37"/>
      <c r="H1261" s="36"/>
      <c r="I1261" s="37"/>
      <c r="J1261" s="37"/>
      <c r="K1261" s="35"/>
    </row>
    <row r="1262" spans="1:11" x14ac:dyDescent="0.2">
      <c r="A1262" s="36"/>
      <c r="B1262" s="36"/>
      <c r="C1262" s="36"/>
      <c r="D1262" s="36"/>
      <c r="E1262" s="36"/>
      <c r="F1262" s="36"/>
      <c r="G1262" s="37"/>
      <c r="H1262" s="36"/>
      <c r="I1262" s="37"/>
      <c r="J1262" s="37"/>
      <c r="K1262" s="35"/>
    </row>
    <row r="1263" spans="1:11" x14ac:dyDescent="0.2">
      <c r="A1263" s="36"/>
      <c r="B1263" s="36"/>
      <c r="C1263" s="36"/>
      <c r="D1263" s="36"/>
      <c r="E1263" s="36"/>
      <c r="F1263" s="36"/>
      <c r="G1263" s="37"/>
      <c r="H1263" s="36"/>
      <c r="I1263" s="37"/>
      <c r="J1263" s="37"/>
      <c r="K1263" s="35"/>
    </row>
    <row r="1264" spans="1:11" x14ac:dyDescent="0.2">
      <c r="A1264" s="36"/>
      <c r="B1264" s="36"/>
      <c r="C1264" s="36"/>
      <c r="D1264" s="36"/>
      <c r="E1264" s="36"/>
      <c r="F1264" s="36"/>
      <c r="G1264" s="37"/>
      <c r="H1264" s="36"/>
      <c r="I1264" s="37"/>
      <c r="J1264" s="37"/>
      <c r="K1264" s="35"/>
    </row>
    <row r="1265" spans="1:11" x14ac:dyDescent="0.2">
      <c r="A1265" s="36"/>
      <c r="B1265" s="36"/>
      <c r="C1265" s="36"/>
      <c r="D1265" s="36"/>
      <c r="E1265" s="36"/>
      <c r="F1265" s="36"/>
      <c r="G1265" s="37"/>
      <c r="H1265" s="36"/>
      <c r="I1265" s="37"/>
      <c r="J1265" s="37"/>
      <c r="K1265" s="35"/>
    </row>
    <row r="1266" spans="1:11" x14ac:dyDescent="0.2">
      <c r="A1266" s="36"/>
      <c r="B1266" s="36"/>
      <c r="C1266" s="36"/>
      <c r="D1266" s="36"/>
      <c r="E1266" s="36"/>
      <c r="F1266" s="36"/>
      <c r="G1266" s="37"/>
      <c r="H1266" s="36"/>
      <c r="I1266" s="37"/>
      <c r="J1266" s="37"/>
      <c r="K1266" s="35"/>
    </row>
    <row r="1267" spans="1:11" x14ac:dyDescent="0.2">
      <c r="A1267" s="36"/>
      <c r="B1267" s="36"/>
      <c r="C1267" s="36"/>
      <c r="D1267" s="36"/>
      <c r="E1267" s="36"/>
      <c r="F1267" s="36"/>
      <c r="G1267" s="37"/>
      <c r="H1267" s="36"/>
      <c r="I1267" s="37"/>
      <c r="J1267" s="37"/>
      <c r="K1267" s="35"/>
    </row>
    <row r="1268" spans="1:11" x14ac:dyDescent="0.2">
      <c r="A1268" s="36"/>
      <c r="B1268" s="36"/>
      <c r="C1268" s="36"/>
      <c r="D1268" s="36"/>
      <c r="E1268" s="36"/>
      <c r="F1268" s="36"/>
      <c r="G1268" s="37"/>
      <c r="H1268" s="36"/>
      <c r="I1268" s="37"/>
      <c r="J1268" s="37"/>
      <c r="K1268" s="35"/>
    </row>
    <row r="1269" spans="1:11" x14ac:dyDescent="0.2">
      <c r="A1269" s="36"/>
      <c r="B1269" s="36"/>
      <c r="C1269" s="36"/>
      <c r="D1269" s="36"/>
      <c r="E1269" s="36"/>
      <c r="F1269" s="36"/>
      <c r="G1269" s="37"/>
      <c r="H1269" s="36"/>
      <c r="I1269" s="37"/>
      <c r="J1269" s="37"/>
      <c r="K1269" s="35"/>
    </row>
    <row r="1270" spans="1:11" x14ac:dyDescent="0.2">
      <c r="A1270" s="36"/>
      <c r="B1270" s="36"/>
      <c r="C1270" s="36"/>
      <c r="D1270" s="36"/>
      <c r="E1270" s="36"/>
      <c r="F1270" s="36"/>
      <c r="G1270" s="37"/>
      <c r="H1270" s="36"/>
      <c r="I1270" s="37"/>
      <c r="J1270" s="37"/>
      <c r="K1270" s="35"/>
    </row>
    <row r="1271" spans="1:11" x14ac:dyDescent="0.2">
      <c r="A1271" s="36"/>
      <c r="B1271" s="36"/>
      <c r="C1271" s="36"/>
      <c r="D1271" s="36"/>
      <c r="E1271" s="36"/>
      <c r="F1271" s="36"/>
      <c r="G1271" s="37"/>
      <c r="H1271" s="36"/>
      <c r="I1271" s="37"/>
      <c r="J1271" s="37"/>
      <c r="K1271" s="35"/>
    </row>
    <row r="1272" spans="1:11" x14ac:dyDescent="0.2">
      <c r="A1272" s="36"/>
      <c r="B1272" s="36"/>
      <c r="C1272" s="36"/>
      <c r="D1272" s="36"/>
      <c r="E1272" s="36"/>
      <c r="F1272" s="36"/>
      <c r="G1272" s="37"/>
      <c r="H1272" s="36"/>
      <c r="I1272" s="37"/>
      <c r="J1272" s="37"/>
      <c r="K1272" s="35"/>
    </row>
    <row r="1273" spans="1:11" x14ac:dyDescent="0.2">
      <c r="A1273" s="36"/>
      <c r="B1273" s="36"/>
      <c r="C1273" s="36"/>
      <c r="D1273" s="36"/>
      <c r="E1273" s="36"/>
      <c r="F1273" s="36"/>
      <c r="G1273" s="37"/>
      <c r="H1273" s="36"/>
      <c r="I1273" s="37"/>
      <c r="J1273" s="37"/>
      <c r="K1273" s="35"/>
    </row>
    <row r="1274" spans="1:11" x14ac:dyDescent="0.2">
      <c r="A1274" s="36"/>
      <c r="B1274" s="36"/>
      <c r="C1274" s="36"/>
      <c r="D1274" s="36"/>
      <c r="E1274" s="36"/>
      <c r="F1274" s="36"/>
      <c r="G1274" s="37"/>
      <c r="H1274" s="36"/>
      <c r="I1274" s="37"/>
      <c r="J1274" s="37"/>
      <c r="K1274" s="35"/>
    </row>
    <row r="1275" spans="1:11" x14ac:dyDescent="0.2">
      <c r="A1275" s="36"/>
      <c r="B1275" s="36"/>
      <c r="C1275" s="36"/>
      <c r="D1275" s="36"/>
      <c r="E1275" s="36"/>
      <c r="F1275" s="36"/>
      <c r="G1275" s="37"/>
      <c r="H1275" s="36"/>
      <c r="I1275" s="37"/>
      <c r="J1275" s="37"/>
      <c r="K1275" s="35"/>
    </row>
    <row r="1276" spans="1:11" x14ac:dyDescent="0.2">
      <c r="A1276" s="36"/>
      <c r="B1276" s="36"/>
      <c r="C1276" s="36"/>
      <c r="D1276" s="36"/>
      <c r="E1276" s="36"/>
      <c r="F1276" s="36"/>
      <c r="G1276" s="37"/>
      <c r="H1276" s="36"/>
      <c r="I1276" s="37"/>
      <c r="J1276" s="37"/>
      <c r="K1276" s="35"/>
    </row>
    <row r="1277" spans="1:11" x14ac:dyDescent="0.2">
      <c r="A1277" s="36"/>
      <c r="B1277" s="36"/>
      <c r="C1277" s="36"/>
      <c r="D1277" s="36"/>
      <c r="E1277" s="36"/>
      <c r="F1277" s="36"/>
      <c r="G1277" s="37"/>
      <c r="H1277" s="36"/>
      <c r="I1277" s="37"/>
      <c r="J1277" s="37"/>
      <c r="K1277" s="35"/>
    </row>
    <row r="1278" spans="1:11" x14ac:dyDescent="0.2">
      <c r="A1278" s="36"/>
      <c r="B1278" s="36"/>
      <c r="C1278" s="36"/>
      <c r="D1278" s="36"/>
      <c r="E1278" s="36"/>
      <c r="F1278" s="36"/>
      <c r="G1278" s="37"/>
      <c r="H1278" s="36"/>
      <c r="I1278" s="37"/>
      <c r="J1278" s="37"/>
      <c r="K1278" s="35"/>
    </row>
    <row r="1279" spans="1:11" x14ac:dyDescent="0.2">
      <c r="A1279" s="36"/>
      <c r="B1279" s="36"/>
      <c r="C1279" s="36"/>
      <c r="D1279" s="36"/>
      <c r="E1279" s="36"/>
      <c r="F1279" s="36"/>
      <c r="G1279" s="37"/>
      <c r="H1279" s="36"/>
      <c r="I1279" s="37"/>
      <c r="J1279" s="37"/>
      <c r="K1279" s="35"/>
    </row>
    <row r="1280" spans="1:11" x14ac:dyDescent="0.2">
      <c r="A1280" s="36"/>
      <c r="B1280" s="36"/>
      <c r="C1280" s="36"/>
      <c r="D1280" s="36"/>
      <c r="E1280" s="36"/>
      <c r="F1280" s="36"/>
      <c r="G1280" s="37"/>
      <c r="H1280" s="36"/>
      <c r="I1280" s="37"/>
      <c r="J1280" s="37"/>
      <c r="K1280" s="35"/>
    </row>
    <row r="1281" spans="1:11" x14ac:dyDescent="0.2">
      <c r="A1281" s="36"/>
      <c r="B1281" s="36"/>
      <c r="C1281" s="36"/>
      <c r="D1281" s="36"/>
      <c r="E1281" s="36"/>
      <c r="F1281" s="36"/>
      <c r="G1281" s="37"/>
      <c r="H1281" s="36"/>
      <c r="I1281" s="37"/>
      <c r="J1281" s="37"/>
      <c r="K1281" s="35"/>
    </row>
    <row r="1282" spans="1:11" x14ac:dyDescent="0.2">
      <c r="A1282" s="36"/>
      <c r="B1282" s="36"/>
      <c r="C1282" s="36"/>
      <c r="D1282" s="36"/>
      <c r="E1282" s="36"/>
      <c r="F1282" s="36"/>
      <c r="G1282" s="37"/>
      <c r="H1282" s="36"/>
      <c r="I1282" s="37"/>
      <c r="J1282" s="37"/>
      <c r="K1282" s="35"/>
    </row>
    <row r="1283" spans="1:11" x14ac:dyDescent="0.2">
      <c r="A1283" s="36"/>
      <c r="B1283" s="36"/>
      <c r="C1283" s="36"/>
      <c r="D1283" s="36"/>
      <c r="E1283" s="36"/>
      <c r="F1283" s="36"/>
      <c r="G1283" s="37"/>
      <c r="H1283" s="36"/>
      <c r="I1283" s="37"/>
      <c r="J1283" s="37"/>
      <c r="K1283" s="35"/>
    </row>
    <row r="1284" spans="1:11" x14ac:dyDescent="0.2">
      <c r="A1284" s="36"/>
      <c r="B1284" s="36"/>
      <c r="C1284" s="36"/>
      <c r="D1284" s="36"/>
      <c r="E1284" s="36"/>
      <c r="F1284" s="36"/>
      <c r="G1284" s="37"/>
      <c r="H1284" s="36"/>
      <c r="I1284" s="37"/>
      <c r="J1284" s="37"/>
      <c r="K1284" s="35"/>
    </row>
    <row r="1285" spans="1:11" x14ac:dyDescent="0.2">
      <c r="A1285" s="36"/>
      <c r="B1285" s="36"/>
      <c r="C1285" s="36"/>
      <c r="D1285" s="36"/>
      <c r="E1285" s="36"/>
      <c r="F1285" s="36"/>
      <c r="G1285" s="37"/>
      <c r="H1285" s="36"/>
      <c r="I1285" s="37"/>
      <c r="J1285" s="37"/>
      <c r="K1285" s="35"/>
    </row>
    <row r="1286" spans="1:11" x14ac:dyDescent="0.2">
      <c r="A1286" s="36"/>
      <c r="B1286" s="36"/>
      <c r="C1286" s="36"/>
      <c r="D1286" s="36"/>
      <c r="E1286" s="36"/>
      <c r="F1286" s="36"/>
      <c r="G1286" s="37"/>
      <c r="H1286" s="36"/>
      <c r="I1286" s="37"/>
      <c r="J1286" s="37"/>
      <c r="K1286" s="35"/>
    </row>
    <row r="1287" spans="1:11" x14ac:dyDescent="0.2">
      <c r="A1287" s="36"/>
      <c r="B1287" s="36"/>
      <c r="C1287" s="36"/>
      <c r="D1287" s="36"/>
      <c r="E1287" s="36"/>
      <c r="F1287" s="36"/>
      <c r="G1287" s="37"/>
      <c r="H1287" s="36"/>
      <c r="I1287" s="37"/>
      <c r="J1287" s="37"/>
      <c r="K1287" s="35"/>
    </row>
    <row r="1288" spans="1:11" x14ac:dyDescent="0.2">
      <c r="A1288" s="36"/>
      <c r="B1288" s="36"/>
      <c r="C1288" s="36"/>
      <c r="D1288" s="36"/>
      <c r="E1288" s="36"/>
      <c r="F1288" s="36"/>
      <c r="G1288" s="37"/>
      <c r="H1288" s="36"/>
      <c r="I1288" s="37"/>
      <c r="J1288" s="37"/>
      <c r="K1288" s="35"/>
    </row>
    <row r="1289" spans="1:11" x14ac:dyDescent="0.2">
      <c r="A1289" s="36"/>
      <c r="B1289" s="36"/>
      <c r="C1289" s="36"/>
      <c r="D1289" s="36"/>
      <c r="E1289" s="36"/>
      <c r="F1289" s="36"/>
      <c r="G1289" s="37"/>
      <c r="H1289" s="36"/>
      <c r="I1289" s="37"/>
      <c r="J1289" s="37"/>
      <c r="K1289" s="35"/>
    </row>
    <row r="1290" spans="1:11" x14ac:dyDescent="0.2">
      <c r="A1290" s="36"/>
      <c r="B1290" s="36"/>
      <c r="C1290" s="36"/>
      <c r="D1290" s="36"/>
      <c r="E1290" s="36"/>
      <c r="F1290" s="36"/>
      <c r="G1290" s="37"/>
      <c r="H1290" s="36"/>
      <c r="I1290" s="37"/>
      <c r="J1290" s="37"/>
      <c r="K1290" s="35"/>
    </row>
    <row r="1291" spans="1:11" x14ac:dyDescent="0.2">
      <c r="A1291" s="36"/>
      <c r="B1291" s="36"/>
      <c r="C1291" s="36"/>
      <c r="D1291" s="36"/>
      <c r="E1291" s="36"/>
      <c r="F1291" s="36"/>
      <c r="G1291" s="37"/>
      <c r="H1291" s="36"/>
      <c r="I1291" s="37"/>
      <c r="J1291" s="37"/>
      <c r="K1291" s="35"/>
    </row>
    <row r="1292" spans="1:11" x14ac:dyDescent="0.2">
      <c r="A1292" s="36"/>
      <c r="B1292" s="36"/>
      <c r="C1292" s="36"/>
      <c r="D1292" s="36"/>
      <c r="E1292" s="36"/>
      <c r="F1292" s="36"/>
      <c r="G1292" s="37"/>
      <c r="H1292" s="36"/>
      <c r="I1292" s="37"/>
      <c r="J1292" s="37"/>
      <c r="K1292" s="35"/>
    </row>
    <row r="1293" spans="1:11" x14ac:dyDescent="0.2">
      <c r="A1293" s="36"/>
      <c r="B1293" s="36"/>
      <c r="C1293" s="36"/>
      <c r="D1293" s="36"/>
      <c r="E1293" s="36"/>
      <c r="F1293" s="36"/>
      <c r="G1293" s="37"/>
      <c r="H1293" s="36"/>
      <c r="I1293" s="37"/>
      <c r="J1293" s="37"/>
      <c r="K1293" s="35"/>
    </row>
    <row r="1294" spans="1:11" x14ac:dyDescent="0.2">
      <c r="A1294" s="36"/>
      <c r="B1294" s="36"/>
      <c r="C1294" s="36"/>
      <c r="D1294" s="36"/>
      <c r="E1294" s="36"/>
      <c r="F1294" s="36"/>
      <c r="G1294" s="37"/>
      <c r="H1294" s="36"/>
      <c r="I1294" s="37"/>
      <c r="J1294" s="37"/>
      <c r="K1294" s="35"/>
    </row>
    <row r="1295" spans="1:11" x14ac:dyDescent="0.2">
      <c r="A1295" s="36"/>
      <c r="B1295" s="36"/>
      <c r="C1295" s="36"/>
      <c r="D1295" s="36"/>
      <c r="E1295" s="36"/>
      <c r="F1295" s="36"/>
      <c r="G1295" s="37"/>
      <c r="H1295" s="36"/>
      <c r="I1295" s="37"/>
      <c r="J1295" s="37"/>
      <c r="K1295" s="35"/>
    </row>
    <row r="1296" spans="1:11" x14ac:dyDescent="0.2">
      <c r="A1296" s="36"/>
      <c r="B1296" s="36"/>
      <c r="C1296" s="36"/>
      <c r="D1296" s="36"/>
      <c r="E1296" s="36"/>
      <c r="F1296" s="36"/>
      <c r="G1296" s="37"/>
      <c r="H1296" s="36"/>
      <c r="I1296" s="37"/>
      <c r="J1296" s="37"/>
      <c r="K1296" s="35"/>
    </row>
    <row r="1297" spans="1:11" x14ac:dyDescent="0.2">
      <c r="A1297" s="36"/>
      <c r="B1297" s="36"/>
      <c r="C1297" s="36"/>
      <c r="D1297" s="36"/>
      <c r="E1297" s="36"/>
      <c r="F1297" s="36"/>
      <c r="G1297" s="37"/>
      <c r="H1297" s="36"/>
      <c r="I1297" s="37"/>
      <c r="J1297" s="37"/>
      <c r="K1297" s="35"/>
    </row>
    <row r="1298" spans="1:11" x14ac:dyDescent="0.2">
      <c r="A1298" s="36"/>
      <c r="B1298" s="36"/>
      <c r="C1298" s="36"/>
      <c r="D1298" s="36"/>
      <c r="E1298" s="36"/>
      <c r="F1298" s="36"/>
      <c r="G1298" s="37"/>
      <c r="H1298" s="36"/>
      <c r="I1298" s="37"/>
      <c r="J1298" s="37"/>
      <c r="K1298" s="35"/>
    </row>
    <row r="1299" spans="1:11" x14ac:dyDescent="0.2">
      <c r="A1299" s="36"/>
      <c r="B1299" s="36"/>
      <c r="C1299" s="36"/>
      <c r="D1299" s="36"/>
      <c r="E1299" s="36"/>
      <c r="F1299" s="36"/>
      <c r="G1299" s="37"/>
      <c r="H1299" s="36"/>
      <c r="I1299" s="37"/>
      <c r="J1299" s="37"/>
      <c r="K1299" s="35"/>
    </row>
    <row r="1300" spans="1:11" x14ac:dyDescent="0.2">
      <c r="A1300" s="36"/>
      <c r="B1300" s="36"/>
      <c r="C1300" s="36"/>
      <c r="D1300" s="36"/>
      <c r="E1300" s="36"/>
      <c r="F1300" s="36"/>
      <c r="G1300" s="37"/>
      <c r="H1300" s="36"/>
      <c r="I1300" s="37"/>
      <c r="J1300" s="37"/>
      <c r="K1300" s="35"/>
    </row>
    <row r="1301" spans="1:11" x14ac:dyDescent="0.2">
      <c r="A1301" s="36"/>
      <c r="B1301" s="36"/>
      <c r="C1301" s="36"/>
      <c r="D1301" s="36"/>
      <c r="E1301" s="36"/>
      <c r="F1301" s="36"/>
      <c r="G1301" s="37"/>
      <c r="H1301" s="36"/>
      <c r="I1301" s="37"/>
      <c r="J1301" s="37"/>
      <c r="K1301" s="35"/>
    </row>
    <row r="1302" spans="1:11" x14ac:dyDescent="0.2">
      <c r="A1302" s="36"/>
      <c r="B1302" s="36"/>
      <c r="C1302" s="36"/>
      <c r="D1302" s="36"/>
      <c r="E1302" s="36"/>
      <c r="F1302" s="36"/>
      <c r="G1302" s="37"/>
      <c r="H1302" s="36"/>
      <c r="I1302" s="37"/>
      <c r="J1302" s="37"/>
      <c r="K1302" s="35"/>
    </row>
    <row r="1303" spans="1:11" x14ac:dyDescent="0.2">
      <c r="A1303" s="36"/>
      <c r="B1303" s="36"/>
      <c r="C1303" s="36"/>
      <c r="D1303" s="36"/>
      <c r="E1303" s="36"/>
      <c r="F1303" s="36"/>
      <c r="G1303" s="37"/>
      <c r="H1303" s="36"/>
      <c r="I1303" s="37"/>
      <c r="J1303" s="37"/>
      <c r="K1303" s="35"/>
    </row>
    <row r="1304" spans="1:11" x14ac:dyDescent="0.2">
      <c r="A1304" s="36"/>
      <c r="B1304" s="36"/>
      <c r="C1304" s="36"/>
      <c r="D1304" s="36"/>
      <c r="E1304" s="36"/>
      <c r="F1304" s="36"/>
      <c r="G1304" s="37"/>
      <c r="H1304" s="36"/>
      <c r="I1304" s="37"/>
      <c r="J1304" s="37"/>
      <c r="K1304" s="35"/>
    </row>
    <row r="1305" spans="1:11" x14ac:dyDescent="0.2">
      <c r="A1305" s="36"/>
      <c r="B1305" s="36"/>
      <c r="C1305" s="36"/>
      <c r="D1305" s="36"/>
      <c r="E1305" s="36"/>
      <c r="F1305" s="36"/>
      <c r="G1305" s="37"/>
      <c r="H1305" s="36"/>
      <c r="I1305" s="37"/>
      <c r="J1305" s="37"/>
      <c r="K1305" s="35"/>
    </row>
    <row r="1306" spans="1:11" x14ac:dyDescent="0.2">
      <c r="A1306" s="36"/>
      <c r="B1306" s="36"/>
      <c r="C1306" s="36"/>
      <c r="D1306" s="36"/>
      <c r="E1306" s="36"/>
      <c r="F1306" s="36"/>
      <c r="G1306" s="37"/>
      <c r="H1306" s="36"/>
      <c r="I1306" s="37"/>
      <c r="J1306" s="37"/>
      <c r="K1306" s="35"/>
    </row>
    <row r="1307" spans="1:11" x14ac:dyDescent="0.2">
      <c r="A1307" s="36"/>
      <c r="B1307" s="36"/>
      <c r="C1307" s="36"/>
      <c r="D1307" s="36"/>
      <c r="E1307" s="36"/>
      <c r="F1307" s="36"/>
      <c r="G1307" s="37"/>
      <c r="H1307" s="36"/>
      <c r="I1307" s="37"/>
      <c r="J1307" s="37"/>
      <c r="K1307" s="35"/>
    </row>
    <row r="1308" spans="1:11" x14ac:dyDescent="0.2">
      <c r="A1308" s="36"/>
      <c r="B1308" s="36"/>
      <c r="C1308" s="36"/>
      <c r="D1308" s="36"/>
      <c r="E1308" s="36"/>
      <c r="F1308" s="36"/>
      <c r="G1308" s="37"/>
      <c r="H1308" s="36"/>
      <c r="I1308" s="37"/>
      <c r="J1308" s="37"/>
      <c r="K1308" s="35"/>
    </row>
    <row r="1309" spans="1:11" x14ac:dyDescent="0.2">
      <c r="A1309" s="36"/>
      <c r="B1309" s="36"/>
      <c r="C1309" s="36"/>
      <c r="D1309" s="36"/>
      <c r="E1309" s="36"/>
      <c r="F1309" s="36"/>
      <c r="G1309" s="37"/>
      <c r="H1309" s="36"/>
      <c r="I1309" s="37"/>
      <c r="J1309" s="37"/>
      <c r="K1309" s="35"/>
    </row>
    <row r="1310" spans="1:11" x14ac:dyDescent="0.2">
      <c r="A1310" s="36"/>
      <c r="B1310" s="36"/>
      <c r="C1310" s="36"/>
      <c r="D1310" s="36"/>
      <c r="E1310" s="36"/>
      <c r="F1310" s="36"/>
      <c r="G1310" s="37"/>
      <c r="H1310" s="36"/>
      <c r="I1310" s="37"/>
      <c r="J1310" s="37"/>
      <c r="K1310" s="35"/>
    </row>
    <row r="1311" spans="1:11" x14ac:dyDescent="0.2">
      <c r="A1311" s="36"/>
      <c r="B1311" s="36"/>
      <c r="C1311" s="36"/>
      <c r="D1311" s="36"/>
      <c r="E1311" s="36"/>
      <c r="F1311" s="36"/>
      <c r="G1311" s="37"/>
      <c r="H1311" s="36"/>
      <c r="I1311" s="37"/>
      <c r="J1311" s="37"/>
      <c r="K1311" s="35"/>
    </row>
    <row r="1312" spans="1:11" x14ac:dyDescent="0.2">
      <c r="A1312" s="36"/>
      <c r="B1312" s="36"/>
      <c r="C1312" s="36"/>
      <c r="D1312" s="36"/>
      <c r="E1312" s="36"/>
      <c r="F1312" s="36"/>
      <c r="G1312" s="37"/>
      <c r="H1312" s="36"/>
      <c r="I1312" s="37"/>
      <c r="J1312" s="37"/>
      <c r="K1312" s="35"/>
    </row>
    <row r="1313" spans="1:11" x14ac:dyDescent="0.2">
      <c r="A1313" s="36"/>
      <c r="B1313" s="36"/>
      <c r="C1313" s="36"/>
      <c r="D1313" s="36"/>
      <c r="E1313" s="36"/>
      <c r="F1313" s="36"/>
      <c r="G1313" s="37"/>
      <c r="H1313" s="36"/>
      <c r="I1313" s="37"/>
      <c r="J1313" s="37"/>
      <c r="K1313" s="35"/>
    </row>
    <row r="1314" spans="1:11" x14ac:dyDescent="0.2">
      <c r="A1314" s="36"/>
      <c r="B1314" s="36"/>
      <c r="C1314" s="36"/>
      <c r="D1314" s="36"/>
      <c r="E1314" s="36"/>
      <c r="F1314" s="36"/>
      <c r="G1314" s="37"/>
      <c r="H1314" s="36"/>
      <c r="I1314" s="37"/>
      <c r="J1314" s="37"/>
      <c r="K1314" s="35"/>
    </row>
    <row r="1315" spans="1:11" x14ac:dyDescent="0.2">
      <c r="A1315" s="36"/>
      <c r="B1315" s="36"/>
      <c r="C1315" s="36"/>
      <c r="D1315" s="36"/>
      <c r="E1315" s="36"/>
      <c r="F1315" s="36"/>
      <c r="G1315" s="37"/>
      <c r="H1315" s="36"/>
      <c r="I1315" s="37"/>
      <c r="J1315" s="37"/>
      <c r="K1315" s="35"/>
    </row>
    <row r="1316" spans="1:11" x14ac:dyDescent="0.2">
      <c r="A1316" s="36"/>
      <c r="B1316" s="36"/>
      <c r="C1316" s="36"/>
      <c r="D1316" s="36"/>
      <c r="E1316" s="36"/>
      <c r="F1316" s="36"/>
      <c r="G1316" s="37"/>
      <c r="H1316" s="36"/>
      <c r="I1316" s="37"/>
      <c r="J1316" s="37"/>
      <c r="K1316" s="35"/>
    </row>
    <row r="1317" spans="1:11" x14ac:dyDescent="0.2">
      <c r="A1317" s="36"/>
      <c r="B1317" s="36"/>
      <c r="C1317" s="36"/>
      <c r="D1317" s="36"/>
      <c r="E1317" s="36"/>
      <c r="F1317" s="36"/>
      <c r="G1317" s="37"/>
      <c r="H1317" s="36"/>
      <c r="I1317" s="37"/>
      <c r="J1317" s="37"/>
      <c r="K1317" s="35"/>
    </row>
    <row r="1318" spans="1:11" x14ac:dyDescent="0.2">
      <c r="A1318" s="36"/>
      <c r="B1318" s="36"/>
      <c r="C1318" s="36"/>
      <c r="D1318" s="36"/>
      <c r="E1318" s="36"/>
      <c r="F1318" s="36"/>
      <c r="G1318" s="37"/>
      <c r="H1318" s="36"/>
      <c r="I1318" s="37"/>
      <c r="J1318" s="37"/>
      <c r="K1318" s="35"/>
    </row>
    <row r="1319" spans="1:11" x14ac:dyDescent="0.2">
      <c r="A1319" s="36"/>
      <c r="B1319" s="36"/>
      <c r="C1319" s="36"/>
      <c r="D1319" s="36"/>
      <c r="E1319" s="36"/>
      <c r="F1319" s="36"/>
      <c r="G1319" s="37"/>
      <c r="H1319" s="36"/>
      <c r="I1319" s="37"/>
      <c r="J1319" s="37"/>
      <c r="K1319" s="35"/>
    </row>
    <row r="1320" spans="1:11" x14ac:dyDescent="0.2">
      <c r="A1320" s="36"/>
      <c r="B1320" s="36"/>
      <c r="C1320" s="36"/>
      <c r="D1320" s="36"/>
      <c r="E1320" s="36"/>
      <c r="F1320" s="36"/>
      <c r="G1320" s="37"/>
      <c r="H1320" s="36"/>
      <c r="I1320" s="37"/>
      <c r="J1320" s="37"/>
      <c r="K1320" s="35"/>
    </row>
    <row r="1321" spans="1:11" x14ac:dyDescent="0.2">
      <c r="A1321" s="36"/>
      <c r="B1321" s="36"/>
      <c r="C1321" s="36"/>
      <c r="D1321" s="36"/>
      <c r="E1321" s="36"/>
      <c r="F1321" s="36"/>
      <c r="G1321" s="37"/>
      <c r="H1321" s="36"/>
      <c r="I1321" s="37"/>
      <c r="J1321" s="37"/>
      <c r="K1321" s="35"/>
    </row>
    <row r="1322" spans="1:11" x14ac:dyDescent="0.2">
      <c r="A1322" s="36"/>
      <c r="B1322" s="36"/>
      <c r="C1322" s="36"/>
      <c r="D1322" s="36"/>
      <c r="E1322" s="36"/>
      <c r="F1322" s="36"/>
      <c r="G1322" s="37"/>
      <c r="H1322" s="36"/>
      <c r="I1322" s="37"/>
      <c r="J1322" s="37"/>
      <c r="K1322" s="35"/>
    </row>
    <row r="1323" spans="1:11" x14ac:dyDescent="0.2">
      <c r="A1323" s="36"/>
      <c r="B1323" s="36"/>
      <c r="C1323" s="36"/>
      <c r="D1323" s="36"/>
      <c r="E1323" s="36"/>
      <c r="F1323" s="36"/>
      <c r="G1323" s="37"/>
      <c r="H1323" s="36"/>
      <c r="I1323" s="37"/>
      <c r="J1323" s="37"/>
      <c r="K1323" s="35"/>
    </row>
    <row r="1324" spans="1:11" x14ac:dyDescent="0.2">
      <c r="A1324" s="36"/>
      <c r="B1324" s="36"/>
      <c r="C1324" s="36"/>
      <c r="D1324" s="36"/>
      <c r="E1324" s="36"/>
      <c r="F1324" s="36"/>
      <c r="G1324" s="37"/>
      <c r="H1324" s="36"/>
      <c r="I1324" s="37"/>
      <c r="J1324" s="37"/>
      <c r="K1324" s="35"/>
    </row>
    <row r="1325" spans="1:11" x14ac:dyDescent="0.2">
      <c r="A1325" s="36"/>
      <c r="B1325" s="36"/>
      <c r="C1325" s="36"/>
      <c r="D1325" s="36"/>
      <c r="E1325" s="36"/>
      <c r="F1325" s="36"/>
      <c r="G1325" s="37"/>
      <c r="H1325" s="36"/>
      <c r="I1325" s="37"/>
      <c r="J1325" s="37"/>
      <c r="K1325" s="35"/>
    </row>
    <row r="1326" spans="1:11" x14ac:dyDescent="0.2">
      <c r="A1326" s="36"/>
      <c r="B1326" s="36"/>
      <c r="C1326" s="36"/>
      <c r="D1326" s="36"/>
      <c r="E1326" s="36"/>
      <c r="F1326" s="36"/>
      <c r="G1326" s="37"/>
      <c r="H1326" s="36"/>
      <c r="I1326" s="37"/>
      <c r="J1326" s="37"/>
      <c r="K1326" s="35"/>
    </row>
    <row r="1327" spans="1:11" x14ac:dyDescent="0.2">
      <c r="A1327" s="36"/>
      <c r="B1327" s="36"/>
      <c r="C1327" s="36"/>
      <c r="D1327" s="36"/>
      <c r="E1327" s="36"/>
      <c r="F1327" s="36"/>
      <c r="G1327" s="37"/>
      <c r="H1327" s="36"/>
      <c r="I1327" s="37"/>
      <c r="J1327" s="37"/>
      <c r="K1327" s="35"/>
    </row>
    <row r="1328" spans="1:11" x14ac:dyDescent="0.2">
      <c r="A1328" s="36"/>
      <c r="B1328" s="36"/>
      <c r="C1328" s="36"/>
      <c r="D1328" s="36"/>
      <c r="E1328" s="36"/>
      <c r="F1328" s="36"/>
      <c r="G1328" s="37"/>
      <c r="H1328" s="36"/>
      <c r="I1328" s="37"/>
      <c r="J1328" s="37"/>
      <c r="K1328" s="35"/>
    </row>
    <row r="1329" spans="1:11" x14ac:dyDescent="0.2">
      <c r="A1329" s="36"/>
      <c r="B1329" s="36"/>
      <c r="C1329" s="36"/>
      <c r="D1329" s="36"/>
      <c r="E1329" s="36"/>
      <c r="F1329" s="36"/>
      <c r="G1329" s="37"/>
      <c r="H1329" s="36"/>
      <c r="I1329" s="37"/>
      <c r="J1329" s="37"/>
      <c r="K1329" s="35"/>
    </row>
    <row r="1330" spans="1:11" x14ac:dyDescent="0.2">
      <c r="A1330" s="36"/>
      <c r="B1330" s="36"/>
      <c r="C1330" s="36"/>
      <c r="D1330" s="36"/>
      <c r="E1330" s="36"/>
      <c r="F1330" s="36"/>
      <c r="G1330" s="37"/>
      <c r="H1330" s="36"/>
      <c r="I1330" s="37"/>
      <c r="J1330" s="37"/>
      <c r="K1330" s="35"/>
    </row>
    <row r="1331" spans="1:11" x14ac:dyDescent="0.2">
      <c r="A1331" s="36"/>
      <c r="B1331" s="36"/>
      <c r="C1331" s="36"/>
      <c r="D1331" s="36"/>
      <c r="E1331" s="36"/>
      <c r="F1331" s="36"/>
      <c r="G1331" s="37"/>
      <c r="H1331" s="36"/>
      <c r="I1331" s="37"/>
      <c r="J1331" s="37"/>
      <c r="K1331" s="35"/>
    </row>
    <row r="1332" spans="1:11" x14ac:dyDescent="0.2">
      <c r="A1332" s="36"/>
      <c r="B1332" s="36"/>
      <c r="C1332" s="36"/>
      <c r="D1332" s="36"/>
      <c r="E1332" s="36"/>
      <c r="F1332" s="36"/>
      <c r="G1332" s="37"/>
      <c r="H1332" s="36"/>
      <c r="I1332" s="37"/>
      <c r="J1332" s="37"/>
      <c r="K1332" s="35"/>
    </row>
    <row r="1333" spans="1:11" x14ac:dyDescent="0.2">
      <c r="A1333" s="36"/>
      <c r="B1333" s="36"/>
      <c r="C1333" s="36"/>
      <c r="D1333" s="36"/>
      <c r="E1333" s="36"/>
      <c r="F1333" s="36"/>
      <c r="G1333" s="37"/>
      <c r="H1333" s="36"/>
      <c r="I1333" s="37"/>
      <c r="J1333" s="37"/>
      <c r="K1333" s="35"/>
    </row>
    <row r="1334" spans="1:11" x14ac:dyDescent="0.2">
      <c r="A1334" s="36"/>
      <c r="B1334" s="36"/>
      <c r="C1334" s="36"/>
      <c r="D1334" s="36"/>
      <c r="E1334" s="36"/>
      <c r="F1334" s="36"/>
      <c r="G1334" s="37"/>
      <c r="H1334" s="36"/>
      <c r="I1334" s="37"/>
      <c r="J1334" s="37"/>
      <c r="K1334" s="35"/>
    </row>
    <row r="1335" spans="1:11" x14ac:dyDescent="0.2">
      <c r="A1335" s="36"/>
      <c r="B1335" s="36"/>
      <c r="C1335" s="36"/>
      <c r="D1335" s="36"/>
      <c r="E1335" s="36"/>
      <c r="F1335" s="36"/>
      <c r="G1335" s="37"/>
      <c r="H1335" s="36"/>
      <c r="I1335" s="37"/>
      <c r="J1335" s="37"/>
      <c r="K1335" s="35"/>
    </row>
    <row r="1336" spans="1:11" x14ac:dyDescent="0.2">
      <c r="A1336" s="36"/>
      <c r="B1336" s="36"/>
      <c r="C1336" s="36"/>
      <c r="D1336" s="36"/>
      <c r="E1336" s="36"/>
      <c r="F1336" s="36"/>
      <c r="G1336" s="37"/>
      <c r="H1336" s="36"/>
      <c r="I1336" s="37"/>
      <c r="J1336" s="37"/>
      <c r="K1336" s="35"/>
    </row>
    <row r="1337" spans="1:11" x14ac:dyDescent="0.2">
      <c r="A1337" s="36"/>
      <c r="B1337" s="36"/>
      <c r="C1337" s="36"/>
      <c r="D1337" s="36"/>
      <c r="E1337" s="36"/>
      <c r="F1337" s="36"/>
      <c r="G1337" s="37"/>
      <c r="H1337" s="36"/>
      <c r="I1337" s="37"/>
      <c r="J1337" s="37"/>
      <c r="K1337" s="35"/>
    </row>
    <row r="1338" spans="1:11" x14ac:dyDescent="0.2">
      <c r="A1338" s="36"/>
      <c r="B1338" s="36"/>
      <c r="C1338" s="36"/>
      <c r="D1338" s="36"/>
      <c r="E1338" s="36"/>
      <c r="F1338" s="36"/>
      <c r="G1338" s="37"/>
      <c r="H1338" s="36"/>
      <c r="I1338" s="37"/>
      <c r="J1338" s="37"/>
      <c r="K1338" s="35"/>
    </row>
    <row r="1339" spans="1:11" x14ac:dyDescent="0.2">
      <c r="A1339" s="36"/>
      <c r="B1339" s="36"/>
      <c r="C1339" s="36"/>
      <c r="D1339" s="36"/>
      <c r="E1339" s="36"/>
      <c r="F1339" s="36"/>
      <c r="G1339" s="37"/>
      <c r="H1339" s="36"/>
      <c r="I1339" s="37"/>
      <c r="J1339" s="37"/>
      <c r="K1339" s="35"/>
    </row>
    <row r="1340" spans="1:11" x14ac:dyDescent="0.2">
      <c r="A1340" s="36"/>
      <c r="B1340" s="36"/>
      <c r="C1340" s="36"/>
      <c r="D1340" s="36"/>
      <c r="E1340" s="36"/>
      <c r="F1340" s="36"/>
      <c r="G1340" s="37"/>
      <c r="H1340" s="36"/>
      <c r="I1340" s="37"/>
      <c r="J1340" s="37"/>
      <c r="K1340" s="35"/>
    </row>
    <row r="1341" spans="1:11" x14ac:dyDescent="0.2">
      <c r="A1341" s="36"/>
      <c r="B1341" s="36"/>
      <c r="C1341" s="36"/>
      <c r="D1341" s="36"/>
      <c r="E1341" s="36"/>
      <c r="F1341" s="36"/>
      <c r="G1341" s="37"/>
      <c r="H1341" s="36"/>
      <c r="I1341" s="37"/>
      <c r="J1341" s="37"/>
      <c r="K1341" s="35"/>
    </row>
    <row r="1342" spans="1:11" x14ac:dyDescent="0.2">
      <c r="A1342" s="36"/>
      <c r="B1342" s="36"/>
      <c r="C1342" s="36"/>
      <c r="D1342" s="36"/>
      <c r="E1342" s="36"/>
      <c r="F1342" s="36"/>
      <c r="G1342" s="37"/>
      <c r="H1342" s="36"/>
      <c r="I1342" s="37"/>
      <c r="J1342" s="37"/>
      <c r="K1342" s="35"/>
    </row>
    <row r="1343" spans="1:11" x14ac:dyDescent="0.2">
      <c r="A1343" s="36"/>
      <c r="B1343" s="36"/>
      <c r="C1343" s="36"/>
      <c r="D1343" s="36"/>
      <c r="E1343" s="36"/>
      <c r="F1343" s="36"/>
      <c r="G1343" s="37"/>
      <c r="H1343" s="36"/>
      <c r="I1343" s="37"/>
      <c r="J1343" s="37"/>
      <c r="K1343" s="35"/>
    </row>
    <row r="1344" spans="1:11" x14ac:dyDescent="0.2">
      <c r="A1344" s="36"/>
      <c r="B1344" s="36"/>
      <c r="C1344" s="36"/>
      <c r="D1344" s="36"/>
      <c r="E1344" s="36"/>
      <c r="F1344" s="36"/>
      <c r="G1344" s="37"/>
      <c r="H1344" s="36"/>
      <c r="I1344" s="37"/>
      <c r="J1344" s="37"/>
      <c r="K1344" s="35"/>
    </row>
    <row r="1345" spans="1:11" x14ac:dyDescent="0.2">
      <c r="A1345" s="36"/>
      <c r="B1345" s="36"/>
      <c r="C1345" s="36"/>
      <c r="D1345" s="36"/>
      <c r="E1345" s="36"/>
      <c r="F1345" s="36"/>
      <c r="G1345" s="37"/>
      <c r="H1345" s="36"/>
      <c r="I1345" s="37"/>
      <c r="J1345" s="37"/>
      <c r="K1345" s="35"/>
    </row>
    <row r="1346" spans="1:11" x14ac:dyDescent="0.2">
      <c r="A1346" s="36"/>
      <c r="B1346" s="36"/>
      <c r="C1346" s="36"/>
      <c r="D1346" s="36"/>
      <c r="E1346" s="36"/>
      <c r="F1346" s="36"/>
      <c r="G1346" s="37"/>
      <c r="H1346" s="36"/>
      <c r="I1346" s="37"/>
      <c r="J1346" s="37"/>
      <c r="K1346" s="35"/>
    </row>
    <row r="1347" spans="1:11" x14ac:dyDescent="0.2">
      <c r="A1347" s="36"/>
      <c r="B1347" s="36"/>
      <c r="C1347" s="36"/>
      <c r="D1347" s="36"/>
      <c r="E1347" s="36"/>
      <c r="F1347" s="36"/>
      <c r="G1347" s="37"/>
      <c r="H1347" s="36"/>
      <c r="I1347" s="37"/>
      <c r="J1347" s="37"/>
      <c r="K1347" s="35"/>
    </row>
    <row r="1348" spans="1:11" x14ac:dyDescent="0.2">
      <c r="A1348" s="36"/>
      <c r="B1348" s="36"/>
      <c r="C1348" s="36"/>
      <c r="D1348" s="36"/>
      <c r="E1348" s="36"/>
      <c r="F1348" s="36"/>
      <c r="G1348" s="37"/>
      <c r="H1348" s="36"/>
      <c r="I1348" s="37"/>
      <c r="J1348" s="37"/>
      <c r="K1348" s="35"/>
    </row>
    <row r="1349" spans="1:11" x14ac:dyDescent="0.2">
      <c r="A1349" s="36"/>
      <c r="B1349" s="36"/>
      <c r="C1349" s="36"/>
      <c r="D1349" s="36"/>
      <c r="E1349" s="36"/>
      <c r="F1349" s="36"/>
      <c r="G1349" s="37"/>
      <c r="H1349" s="36"/>
      <c r="I1349" s="37"/>
      <c r="J1349" s="37"/>
      <c r="K1349" s="35"/>
    </row>
    <row r="1350" spans="1:11" x14ac:dyDescent="0.2">
      <c r="A1350" s="36"/>
      <c r="B1350" s="36"/>
      <c r="C1350" s="36"/>
      <c r="D1350" s="36"/>
      <c r="E1350" s="36"/>
      <c r="F1350" s="36"/>
      <c r="G1350" s="37"/>
      <c r="H1350" s="36"/>
      <c r="I1350" s="37"/>
      <c r="J1350" s="37"/>
      <c r="K1350" s="35"/>
    </row>
    <row r="1351" spans="1:11" x14ac:dyDescent="0.2">
      <c r="A1351" s="36"/>
      <c r="B1351" s="36"/>
      <c r="C1351" s="36"/>
      <c r="D1351" s="36"/>
      <c r="E1351" s="36"/>
      <c r="F1351" s="36"/>
      <c r="G1351" s="37"/>
      <c r="H1351" s="36"/>
      <c r="I1351" s="37"/>
      <c r="J1351" s="37"/>
      <c r="K1351" s="35"/>
    </row>
    <row r="1352" spans="1:11" x14ac:dyDescent="0.2">
      <c r="A1352" s="36"/>
      <c r="B1352" s="36"/>
      <c r="C1352" s="36"/>
      <c r="D1352" s="36"/>
      <c r="E1352" s="36"/>
      <c r="F1352" s="36"/>
      <c r="G1352" s="37"/>
      <c r="H1352" s="36"/>
      <c r="I1352" s="37"/>
      <c r="J1352" s="37"/>
      <c r="K1352" s="35"/>
    </row>
    <row r="1353" spans="1:11" x14ac:dyDescent="0.2">
      <c r="A1353" s="36"/>
      <c r="B1353" s="36"/>
      <c r="C1353" s="36"/>
      <c r="D1353" s="36"/>
      <c r="E1353" s="36"/>
      <c r="F1353" s="36"/>
      <c r="G1353" s="37"/>
      <c r="H1353" s="36"/>
      <c r="I1353" s="37"/>
      <c r="J1353" s="37"/>
      <c r="K1353" s="35"/>
    </row>
    <row r="1354" spans="1:11" x14ac:dyDescent="0.2">
      <c r="A1354" s="36"/>
      <c r="B1354" s="36"/>
      <c r="C1354" s="36"/>
      <c r="D1354" s="36"/>
      <c r="E1354" s="36"/>
      <c r="F1354" s="36"/>
      <c r="G1354" s="37"/>
      <c r="H1354" s="36"/>
      <c r="I1354" s="37"/>
      <c r="J1354" s="37"/>
      <c r="K1354" s="35"/>
    </row>
    <row r="1355" spans="1:11" x14ac:dyDescent="0.2">
      <c r="A1355" s="36"/>
      <c r="B1355" s="36"/>
      <c r="C1355" s="36"/>
      <c r="D1355" s="36"/>
      <c r="E1355" s="36"/>
      <c r="F1355" s="36"/>
      <c r="G1355" s="37"/>
      <c r="H1355" s="36"/>
      <c r="I1355" s="37"/>
      <c r="J1355" s="37"/>
      <c r="K1355" s="35"/>
    </row>
    <row r="1356" spans="1:11" x14ac:dyDescent="0.2">
      <c r="A1356" s="36"/>
      <c r="B1356" s="36"/>
      <c r="C1356" s="36"/>
      <c r="D1356" s="36"/>
      <c r="E1356" s="36"/>
      <c r="F1356" s="36"/>
      <c r="G1356" s="37"/>
      <c r="H1356" s="36"/>
      <c r="I1356" s="37"/>
      <c r="J1356" s="37"/>
      <c r="K1356" s="35"/>
    </row>
    <row r="1357" spans="1:11" x14ac:dyDescent="0.2">
      <c r="A1357" s="36"/>
      <c r="B1357" s="36"/>
      <c r="C1357" s="36"/>
      <c r="D1357" s="36"/>
      <c r="E1357" s="36"/>
      <c r="F1357" s="36"/>
      <c r="G1357" s="37"/>
      <c r="H1357" s="36"/>
      <c r="I1357" s="37"/>
      <c r="J1357" s="37"/>
      <c r="K1357" s="35"/>
    </row>
    <row r="1358" spans="1:11" x14ac:dyDescent="0.2">
      <c r="A1358" s="36"/>
      <c r="B1358" s="36"/>
      <c r="C1358" s="36"/>
      <c r="D1358" s="36"/>
      <c r="E1358" s="36"/>
      <c r="F1358" s="36"/>
      <c r="G1358" s="37"/>
      <c r="H1358" s="36"/>
      <c r="I1358" s="37"/>
      <c r="J1358" s="37"/>
      <c r="K1358" s="35"/>
    </row>
    <row r="1359" spans="1:11" x14ac:dyDescent="0.2">
      <c r="A1359" s="36"/>
      <c r="B1359" s="36"/>
      <c r="C1359" s="36"/>
      <c r="D1359" s="36"/>
      <c r="E1359" s="36"/>
      <c r="F1359" s="36"/>
      <c r="G1359" s="37"/>
      <c r="H1359" s="36"/>
      <c r="I1359" s="37"/>
      <c r="J1359" s="37"/>
      <c r="K1359" s="35"/>
    </row>
    <row r="1360" spans="1:11" x14ac:dyDescent="0.2">
      <c r="A1360" s="36"/>
      <c r="B1360" s="36"/>
      <c r="C1360" s="36"/>
      <c r="D1360" s="36"/>
      <c r="E1360" s="36"/>
      <c r="F1360" s="36"/>
      <c r="G1360" s="37"/>
      <c r="H1360" s="36"/>
      <c r="I1360" s="37"/>
      <c r="J1360" s="37"/>
      <c r="K1360" s="35"/>
    </row>
    <row r="1361" spans="1:11" x14ac:dyDescent="0.2">
      <c r="A1361" s="36"/>
      <c r="B1361" s="36"/>
      <c r="C1361" s="36"/>
      <c r="D1361" s="36"/>
      <c r="E1361" s="36"/>
      <c r="F1361" s="36"/>
      <c r="G1361" s="37"/>
      <c r="H1361" s="36"/>
      <c r="I1361" s="37"/>
      <c r="J1361" s="37"/>
      <c r="K1361" s="35"/>
    </row>
    <row r="1362" spans="1:11" x14ac:dyDescent="0.2">
      <c r="A1362" s="36"/>
      <c r="B1362" s="36"/>
      <c r="C1362" s="36"/>
      <c r="D1362" s="36"/>
      <c r="E1362" s="36"/>
      <c r="F1362" s="36"/>
      <c r="G1362" s="37"/>
      <c r="H1362" s="36"/>
      <c r="I1362" s="37"/>
      <c r="J1362" s="37"/>
      <c r="K1362" s="35"/>
    </row>
    <row r="1363" spans="1:11" x14ac:dyDescent="0.2">
      <c r="A1363" s="36"/>
      <c r="B1363" s="36"/>
      <c r="C1363" s="36"/>
      <c r="D1363" s="36"/>
      <c r="E1363" s="36"/>
      <c r="F1363" s="36"/>
      <c r="G1363" s="37"/>
      <c r="H1363" s="36"/>
      <c r="I1363" s="37"/>
      <c r="J1363" s="37"/>
      <c r="K1363" s="35"/>
    </row>
    <row r="1364" spans="1:11" x14ac:dyDescent="0.2">
      <c r="A1364" s="36"/>
      <c r="B1364" s="36"/>
      <c r="C1364" s="36"/>
      <c r="D1364" s="36"/>
      <c r="E1364" s="36"/>
      <c r="F1364" s="36"/>
      <c r="G1364" s="37"/>
      <c r="H1364" s="36"/>
      <c r="I1364" s="37"/>
      <c r="J1364" s="37"/>
      <c r="K1364" s="35"/>
    </row>
    <row r="1365" spans="1:11" x14ac:dyDescent="0.2">
      <c r="A1365" s="36"/>
      <c r="B1365" s="36"/>
      <c r="C1365" s="36"/>
      <c r="D1365" s="36"/>
      <c r="E1365" s="36"/>
      <c r="F1365" s="36"/>
      <c r="G1365" s="37"/>
      <c r="H1365" s="36"/>
      <c r="I1365" s="37"/>
      <c r="J1365" s="37"/>
      <c r="K1365" s="35"/>
    </row>
    <row r="1366" spans="1:11" x14ac:dyDescent="0.2">
      <c r="A1366" s="36"/>
      <c r="B1366" s="36"/>
      <c r="C1366" s="36"/>
      <c r="D1366" s="36"/>
      <c r="E1366" s="36"/>
      <c r="F1366" s="36"/>
      <c r="G1366" s="37"/>
      <c r="H1366" s="36"/>
      <c r="I1366" s="37"/>
      <c r="J1366" s="37"/>
      <c r="K1366" s="35"/>
    </row>
    <row r="1367" spans="1:11" x14ac:dyDescent="0.2">
      <c r="A1367" s="36"/>
      <c r="B1367" s="36"/>
      <c r="C1367" s="36"/>
      <c r="D1367" s="36"/>
      <c r="E1367" s="36"/>
      <c r="F1367" s="36"/>
      <c r="G1367" s="37"/>
      <c r="H1367" s="36"/>
      <c r="I1367" s="37"/>
      <c r="J1367" s="37"/>
      <c r="K1367" s="35"/>
    </row>
    <row r="1368" spans="1:11" x14ac:dyDescent="0.2">
      <c r="A1368" s="36"/>
      <c r="B1368" s="36"/>
      <c r="C1368" s="36"/>
      <c r="D1368" s="36"/>
      <c r="E1368" s="36"/>
      <c r="F1368" s="36"/>
      <c r="G1368" s="37"/>
      <c r="H1368" s="36"/>
      <c r="I1368" s="37"/>
      <c r="J1368" s="37"/>
      <c r="K1368" s="35"/>
    </row>
    <row r="1369" spans="1:11" x14ac:dyDescent="0.2">
      <c r="A1369" s="36"/>
      <c r="B1369" s="36"/>
      <c r="C1369" s="36"/>
      <c r="D1369" s="36"/>
      <c r="E1369" s="36"/>
      <c r="F1369" s="36"/>
      <c r="G1369" s="37"/>
      <c r="H1369" s="36"/>
      <c r="I1369" s="37"/>
      <c r="J1369" s="37"/>
      <c r="K1369" s="35"/>
    </row>
    <row r="1370" spans="1:11" x14ac:dyDescent="0.2">
      <c r="A1370" s="36"/>
      <c r="B1370" s="36"/>
      <c r="C1370" s="36"/>
      <c r="D1370" s="36"/>
      <c r="E1370" s="36"/>
      <c r="F1370" s="36"/>
      <c r="G1370" s="37"/>
      <c r="H1370" s="36"/>
      <c r="I1370" s="37"/>
      <c r="J1370" s="37"/>
      <c r="K1370" s="35"/>
    </row>
    <row r="1371" spans="1:11" x14ac:dyDescent="0.2">
      <c r="A1371" s="36"/>
      <c r="B1371" s="36"/>
      <c r="C1371" s="36"/>
      <c r="D1371" s="36"/>
      <c r="E1371" s="36"/>
      <c r="F1371" s="36"/>
      <c r="G1371" s="37"/>
      <c r="H1371" s="36"/>
      <c r="I1371" s="37"/>
      <c r="J1371" s="37"/>
      <c r="K1371" s="35"/>
    </row>
    <row r="1372" spans="1:11" x14ac:dyDescent="0.2">
      <c r="A1372" s="36"/>
      <c r="B1372" s="36"/>
      <c r="C1372" s="36"/>
      <c r="D1372" s="36"/>
      <c r="E1372" s="36"/>
      <c r="F1372" s="36"/>
      <c r="G1372" s="37"/>
      <c r="H1372" s="36"/>
      <c r="I1372" s="37"/>
      <c r="J1372" s="37"/>
      <c r="K1372" s="35"/>
    </row>
    <row r="1373" spans="1:11" x14ac:dyDescent="0.2">
      <c r="A1373" s="36"/>
      <c r="B1373" s="36"/>
      <c r="C1373" s="36"/>
      <c r="D1373" s="36"/>
      <c r="E1373" s="36"/>
      <c r="F1373" s="36"/>
      <c r="G1373" s="37"/>
      <c r="H1373" s="36"/>
      <c r="I1373" s="37"/>
      <c r="J1373" s="37"/>
      <c r="K1373" s="35"/>
    </row>
    <row r="1374" spans="1:11" x14ac:dyDescent="0.2">
      <c r="A1374" s="36"/>
      <c r="B1374" s="36"/>
      <c r="C1374" s="36"/>
      <c r="D1374" s="36"/>
      <c r="E1374" s="36"/>
      <c r="F1374" s="36"/>
      <c r="G1374" s="37"/>
      <c r="H1374" s="36"/>
      <c r="I1374" s="37"/>
      <c r="J1374" s="37"/>
      <c r="K1374" s="35"/>
    </row>
    <row r="1375" spans="1:11" x14ac:dyDescent="0.2">
      <c r="A1375" s="36"/>
      <c r="B1375" s="36"/>
      <c r="C1375" s="36"/>
      <c r="D1375" s="36"/>
      <c r="E1375" s="36"/>
      <c r="F1375" s="36"/>
      <c r="G1375" s="37"/>
      <c r="H1375" s="36"/>
      <c r="I1375" s="37"/>
      <c r="J1375" s="37"/>
      <c r="K1375" s="35"/>
    </row>
    <row r="1376" spans="1:11" x14ac:dyDescent="0.2">
      <c r="A1376" s="36"/>
      <c r="B1376" s="36"/>
      <c r="C1376" s="36"/>
      <c r="D1376" s="36"/>
      <c r="E1376" s="36"/>
      <c r="F1376" s="36"/>
      <c r="G1376" s="37"/>
      <c r="H1376" s="36"/>
      <c r="I1376" s="37"/>
      <c r="J1376" s="37"/>
      <c r="K1376" s="35"/>
    </row>
    <row r="1377" spans="1:11" x14ac:dyDescent="0.2">
      <c r="A1377" s="36"/>
      <c r="B1377" s="36"/>
      <c r="C1377" s="36"/>
      <c r="D1377" s="36"/>
      <c r="E1377" s="36"/>
      <c r="F1377" s="36"/>
      <c r="G1377" s="37"/>
      <c r="H1377" s="36"/>
      <c r="I1377" s="37"/>
      <c r="J1377" s="37"/>
      <c r="K1377" s="35"/>
    </row>
    <row r="1378" spans="1:11" x14ac:dyDescent="0.2">
      <c r="A1378" s="36"/>
      <c r="B1378" s="36"/>
      <c r="C1378" s="36"/>
      <c r="D1378" s="36"/>
      <c r="E1378" s="36"/>
      <c r="F1378" s="36"/>
      <c r="G1378" s="37"/>
      <c r="H1378" s="36"/>
      <c r="I1378" s="37"/>
      <c r="J1378" s="37"/>
      <c r="K1378" s="35"/>
    </row>
    <row r="1379" spans="1:11" x14ac:dyDescent="0.2">
      <c r="A1379" s="36"/>
      <c r="B1379" s="36"/>
      <c r="C1379" s="36"/>
      <c r="D1379" s="36"/>
      <c r="E1379" s="36"/>
      <c r="F1379" s="36"/>
      <c r="G1379" s="37"/>
      <c r="H1379" s="36"/>
      <c r="I1379" s="37"/>
      <c r="J1379" s="37"/>
      <c r="K1379" s="35"/>
    </row>
    <row r="1380" spans="1:11" x14ac:dyDescent="0.2">
      <c r="A1380" s="36"/>
      <c r="B1380" s="36"/>
      <c r="C1380" s="36"/>
      <c r="D1380" s="36"/>
      <c r="E1380" s="36"/>
      <c r="F1380" s="36"/>
      <c r="G1380" s="37"/>
      <c r="H1380" s="36"/>
      <c r="I1380" s="37"/>
      <c r="J1380" s="37"/>
      <c r="K1380" s="35"/>
    </row>
    <row r="1381" spans="1:11" x14ac:dyDescent="0.2">
      <c r="A1381" s="36"/>
      <c r="B1381" s="36"/>
      <c r="C1381" s="36"/>
      <c r="D1381" s="36"/>
      <c r="E1381" s="36"/>
      <c r="F1381" s="36"/>
      <c r="G1381" s="37"/>
      <c r="H1381" s="36"/>
      <c r="I1381" s="37"/>
      <c r="J1381" s="37"/>
      <c r="K1381" s="35"/>
    </row>
    <row r="1382" spans="1:11" x14ac:dyDescent="0.2">
      <c r="A1382" s="36"/>
      <c r="B1382" s="36"/>
      <c r="C1382" s="36"/>
      <c r="D1382" s="36"/>
      <c r="E1382" s="36"/>
      <c r="F1382" s="36"/>
      <c r="G1382" s="37"/>
      <c r="H1382" s="36"/>
      <c r="I1382" s="37"/>
      <c r="J1382" s="37"/>
      <c r="K1382" s="35"/>
    </row>
    <row r="1383" spans="1:11" x14ac:dyDescent="0.2">
      <c r="A1383" s="36"/>
      <c r="B1383" s="36"/>
      <c r="C1383" s="36"/>
      <c r="D1383" s="36"/>
      <c r="E1383" s="36"/>
      <c r="F1383" s="36"/>
      <c r="G1383" s="37"/>
      <c r="H1383" s="36"/>
      <c r="I1383" s="37"/>
      <c r="J1383" s="37"/>
      <c r="K1383" s="35"/>
    </row>
    <row r="1384" spans="1:11" x14ac:dyDescent="0.2">
      <c r="A1384" s="36"/>
      <c r="B1384" s="36"/>
      <c r="C1384" s="36"/>
      <c r="D1384" s="36"/>
      <c r="E1384" s="36"/>
      <c r="F1384" s="36"/>
      <c r="G1384" s="37"/>
      <c r="H1384" s="36"/>
      <c r="I1384" s="37"/>
      <c r="J1384" s="37"/>
      <c r="K1384" s="35"/>
    </row>
    <row r="1385" spans="1:11" x14ac:dyDescent="0.2">
      <c r="A1385" s="36"/>
      <c r="B1385" s="36"/>
      <c r="C1385" s="36"/>
      <c r="D1385" s="36"/>
      <c r="E1385" s="36"/>
      <c r="F1385" s="36"/>
      <c r="G1385" s="37"/>
      <c r="H1385" s="36"/>
      <c r="I1385" s="37"/>
      <c r="J1385" s="37"/>
      <c r="K1385" s="35"/>
    </row>
    <row r="1386" spans="1:11" x14ac:dyDescent="0.2">
      <c r="A1386" s="36"/>
      <c r="B1386" s="36"/>
      <c r="C1386" s="36"/>
      <c r="D1386" s="36"/>
      <c r="E1386" s="36"/>
      <c r="F1386" s="36"/>
      <c r="G1386" s="37"/>
      <c r="H1386" s="36"/>
      <c r="I1386" s="37"/>
      <c r="J1386" s="37"/>
      <c r="K1386" s="35"/>
    </row>
    <row r="1387" spans="1:11" x14ac:dyDescent="0.2">
      <c r="A1387" s="36"/>
      <c r="B1387" s="36"/>
      <c r="C1387" s="36"/>
      <c r="D1387" s="36"/>
      <c r="E1387" s="36"/>
      <c r="F1387" s="36"/>
      <c r="G1387" s="37"/>
      <c r="H1387" s="36"/>
      <c r="I1387" s="37"/>
      <c r="J1387" s="37"/>
      <c r="K1387" s="35"/>
    </row>
    <row r="1388" spans="1:11" x14ac:dyDescent="0.2">
      <c r="A1388" s="36"/>
      <c r="B1388" s="36"/>
      <c r="C1388" s="36"/>
      <c r="D1388" s="36"/>
      <c r="E1388" s="36"/>
      <c r="F1388" s="36"/>
      <c r="G1388" s="37"/>
      <c r="H1388" s="36"/>
      <c r="I1388" s="37"/>
      <c r="J1388" s="37"/>
      <c r="K1388" s="35"/>
    </row>
    <row r="1389" spans="1:11" x14ac:dyDescent="0.2">
      <c r="A1389" s="36"/>
      <c r="B1389" s="36"/>
      <c r="C1389" s="36"/>
      <c r="D1389" s="36"/>
      <c r="E1389" s="36"/>
      <c r="F1389" s="36"/>
      <c r="G1389" s="37"/>
      <c r="H1389" s="36"/>
      <c r="I1389" s="37"/>
      <c r="J1389" s="37"/>
      <c r="K1389" s="35"/>
    </row>
    <row r="1390" spans="1:11" x14ac:dyDescent="0.2">
      <c r="A1390" s="36"/>
      <c r="B1390" s="36"/>
      <c r="C1390" s="36"/>
      <c r="D1390" s="36"/>
      <c r="E1390" s="36"/>
      <c r="F1390" s="36"/>
      <c r="G1390" s="37"/>
      <c r="H1390" s="36"/>
      <c r="I1390" s="37"/>
      <c r="J1390" s="37"/>
      <c r="K1390" s="35"/>
    </row>
    <row r="1391" spans="1:11" x14ac:dyDescent="0.2">
      <c r="A1391" s="36"/>
      <c r="B1391" s="36"/>
      <c r="C1391" s="36"/>
      <c r="D1391" s="36"/>
      <c r="E1391" s="36"/>
      <c r="F1391" s="36"/>
      <c r="G1391" s="37"/>
      <c r="H1391" s="36"/>
      <c r="I1391" s="37"/>
      <c r="J1391" s="37"/>
      <c r="K1391" s="35"/>
    </row>
    <row r="1392" spans="1:11" x14ac:dyDescent="0.2">
      <c r="A1392" s="36"/>
      <c r="B1392" s="36"/>
      <c r="C1392" s="36"/>
      <c r="D1392" s="36"/>
      <c r="E1392" s="36"/>
      <c r="F1392" s="36"/>
      <c r="G1392" s="37"/>
      <c r="H1392" s="36"/>
      <c r="I1392" s="37"/>
      <c r="J1392" s="37"/>
      <c r="K1392" s="35"/>
    </row>
    <row r="1393" spans="1:11" x14ac:dyDescent="0.2">
      <c r="A1393" s="36"/>
      <c r="B1393" s="36"/>
      <c r="C1393" s="36"/>
      <c r="D1393" s="36"/>
      <c r="E1393" s="36"/>
      <c r="F1393" s="36"/>
      <c r="G1393" s="37"/>
      <c r="H1393" s="36"/>
      <c r="I1393" s="37"/>
      <c r="J1393" s="37"/>
      <c r="K1393" s="35"/>
    </row>
    <row r="1394" spans="1:11" x14ac:dyDescent="0.2">
      <c r="A1394" s="36"/>
      <c r="B1394" s="36"/>
      <c r="C1394" s="36"/>
      <c r="D1394" s="36"/>
      <c r="E1394" s="36"/>
      <c r="F1394" s="36"/>
      <c r="G1394" s="37"/>
      <c r="H1394" s="36"/>
      <c r="I1394" s="37"/>
      <c r="J1394" s="37"/>
      <c r="K1394" s="35"/>
    </row>
    <row r="1395" spans="1:11" x14ac:dyDescent="0.2">
      <c r="A1395" s="36"/>
      <c r="B1395" s="36"/>
      <c r="C1395" s="36"/>
      <c r="D1395" s="36"/>
      <c r="E1395" s="36"/>
      <c r="F1395" s="36"/>
      <c r="G1395" s="37"/>
      <c r="H1395" s="36"/>
      <c r="I1395" s="37"/>
      <c r="J1395" s="37"/>
      <c r="K1395" s="35"/>
    </row>
    <row r="1396" spans="1:11" x14ac:dyDescent="0.2">
      <c r="A1396" s="36"/>
      <c r="B1396" s="36"/>
      <c r="C1396" s="36"/>
      <c r="D1396" s="36"/>
      <c r="E1396" s="36"/>
      <c r="F1396" s="36"/>
      <c r="G1396" s="37"/>
      <c r="H1396" s="36"/>
      <c r="I1396" s="37"/>
      <c r="J1396" s="37"/>
      <c r="K1396" s="35"/>
    </row>
    <row r="1397" spans="1:11" x14ac:dyDescent="0.2">
      <c r="A1397" s="36"/>
      <c r="B1397" s="36"/>
      <c r="C1397" s="36"/>
      <c r="D1397" s="36"/>
      <c r="E1397" s="36"/>
      <c r="F1397" s="36"/>
      <c r="G1397" s="37"/>
      <c r="H1397" s="36"/>
      <c r="I1397" s="37"/>
      <c r="J1397" s="37"/>
      <c r="K1397" s="35"/>
    </row>
    <row r="1398" spans="1:11" x14ac:dyDescent="0.2">
      <c r="A1398" s="36"/>
      <c r="B1398" s="36"/>
      <c r="C1398" s="36"/>
      <c r="D1398" s="36"/>
      <c r="E1398" s="36"/>
      <c r="F1398" s="36"/>
      <c r="G1398" s="37"/>
      <c r="H1398" s="36"/>
      <c r="I1398" s="37"/>
      <c r="J1398" s="37"/>
      <c r="K1398" s="35"/>
    </row>
    <row r="1399" spans="1:11" x14ac:dyDescent="0.2">
      <c r="A1399" s="36"/>
      <c r="B1399" s="36"/>
      <c r="C1399" s="36"/>
      <c r="D1399" s="36"/>
      <c r="E1399" s="36"/>
      <c r="F1399" s="36"/>
      <c r="G1399" s="37"/>
      <c r="H1399" s="36"/>
      <c r="I1399" s="37"/>
      <c r="J1399" s="37"/>
      <c r="K1399" s="35"/>
    </row>
    <row r="1400" spans="1:11" x14ac:dyDescent="0.2">
      <c r="A1400" s="36"/>
      <c r="B1400" s="36"/>
      <c r="C1400" s="36"/>
      <c r="D1400" s="36"/>
      <c r="E1400" s="36"/>
      <c r="F1400" s="36"/>
      <c r="G1400" s="37"/>
      <c r="H1400" s="36"/>
      <c r="I1400" s="37"/>
      <c r="J1400" s="37"/>
      <c r="K1400" s="35"/>
    </row>
    <row r="1401" spans="1:11" x14ac:dyDescent="0.2">
      <c r="A1401" s="36"/>
      <c r="B1401" s="36"/>
      <c r="C1401" s="36"/>
      <c r="D1401" s="36"/>
      <c r="E1401" s="36"/>
      <c r="F1401" s="36"/>
      <c r="G1401" s="37"/>
      <c r="H1401" s="36"/>
      <c r="I1401" s="37"/>
      <c r="J1401" s="37"/>
      <c r="K1401" s="35"/>
    </row>
    <row r="1402" spans="1:11" x14ac:dyDescent="0.2">
      <c r="A1402" s="36"/>
      <c r="B1402" s="36"/>
      <c r="C1402" s="36"/>
      <c r="D1402" s="36"/>
      <c r="E1402" s="36"/>
      <c r="F1402" s="36"/>
      <c r="G1402" s="37"/>
      <c r="H1402" s="36"/>
      <c r="I1402" s="37"/>
      <c r="J1402" s="37"/>
      <c r="K1402" s="35"/>
    </row>
    <row r="1403" spans="1:11" x14ac:dyDescent="0.2">
      <c r="A1403" s="36"/>
      <c r="B1403" s="36"/>
      <c r="C1403" s="36"/>
      <c r="D1403" s="36"/>
      <c r="E1403" s="36"/>
      <c r="F1403" s="36"/>
      <c r="G1403" s="37"/>
      <c r="H1403" s="36"/>
      <c r="I1403" s="37"/>
      <c r="J1403" s="37"/>
      <c r="K1403" s="35"/>
    </row>
    <row r="1404" spans="1:11" x14ac:dyDescent="0.2">
      <c r="A1404" s="36"/>
      <c r="B1404" s="36"/>
      <c r="C1404" s="36"/>
      <c r="D1404" s="36"/>
      <c r="E1404" s="36"/>
      <c r="F1404" s="36"/>
      <c r="G1404" s="37"/>
      <c r="H1404" s="36"/>
      <c r="I1404" s="37"/>
      <c r="J1404" s="37"/>
      <c r="K1404" s="35"/>
    </row>
    <row r="1405" spans="1:11" x14ac:dyDescent="0.2">
      <c r="A1405" s="36"/>
      <c r="B1405" s="36"/>
      <c r="C1405" s="36"/>
      <c r="D1405" s="36"/>
      <c r="E1405" s="36"/>
      <c r="F1405" s="36"/>
      <c r="G1405" s="37"/>
      <c r="H1405" s="36"/>
      <c r="I1405" s="37"/>
      <c r="J1405" s="37"/>
      <c r="K1405" s="35"/>
    </row>
    <row r="1406" spans="1:11" x14ac:dyDescent="0.2">
      <c r="A1406" s="36"/>
      <c r="B1406" s="36"/>
      <c r="C1406" s="36"/>
      <c r="D1406" s="36"/>
      <c r="E1406" s="36"/>
      <c r="F1406" s="36"/>
      <c r="G1406" s="37"/>
      <c r="H1406" s="36"/>
      <c r="I1406" s="37"/>
      <c r="J1406" s="37"/>
      <c r="K1406" s="35"/>
    </row>
    <row r="1407" spans="1:11" x14ac:dyDescent="0.2">
      <c r="A1407" s="36"/>
      <c r="B1407" s="36"/>
      <c r="C1407" s="36"/>
      <c r="D1407" s="36"/>
      <c r="E1407" s="36"/>
      <c r="F1407" s="36"/>
      <c r="G1407" s="37"/>
      <c r="H1407" s="36"/>
      <c r="I1407" s="37"/>
      <c r="J1407" s="37"/>
      <c r="K1407" s="35"/>
    </row>
    <row r="1408" spans="1:11" x14ac:dyDescent="0.2">
      <c r="A1408" s="36"/>
      <c r="B1408" s="36"/>
      <c r="C1408" s="36"/>
      <c r="D1408" s="36"/>
      <c r="E1408" s="36"/>
      <c r="F1408" s="36"/>
      <c r="G1408" s="37"/>
      <c r="H1408" s="36"/>
      <c r="I1408" s="37"/>
      <c r="J1408" s="37"/>
      <c r="K1408" s="35"/>
    </row>
    <row r="1409" spans="1:11" x14ac:dyDescent="0.2">
      <c r="A1409" s="36"/>
      <c r="B1409" s="36"/>
      <c r="C1409" s="36"/>
      <c r="D1409" s="36"/>
      <c r="E1409" s="36"/>
      <c r="F1409" s="36"/>
      <c r="G1409" s="37"/>
      <c r="H1409" s="36"/>
      <c r="I1409" s="37"/>
      <c r="J1409" s="37"/>
      <c r="K1409" s="35"/>
    </row>
    <row r="1410" spans="1:11" x14ac:dyDescent="0.2">
      <c r="A1410" s="36"/>
      <c r="B1410" s="36"/>
      <c r="C1410" s="36"/>
      <c r="D1410" s="36"/>
      <c r="E1410" s="36"/>
      <c r="F1410" s="36"/>
      <c r="G1410" s="37"/>
      <c r="H1410" s="36"/>
      <c r="I1410" s="37"/>
      <c r="J1410" s="37"/>
      <c r="K1410" s="35"/>
    </row>
    <row r="1411" spans="1:11" x14ac:dyDescent="0.2">
      <c r="A1411" s="36"/>
      <c r="B1411" s="36"/>
      <c r="C1411" s="36"/>
      <c r="D1411" s="36"/>
      <c r="E1411" s="36"/>
      <c r="F1411" s="36"/>
      <c r="G1411" s="37"/>
      <c r="H1411" s="36"/>
      <c r="I1411" s="37"/>
      <c r="J1411" s="37"/>
      <c r="K1411" s="35"/>
    </row>
    <row r="1412" spans="1:11" x14ac:dyDescent="0.2">
      <c r="A1412" s="36"/>
      <c r="B1412" s="36"/>
      <c r="C1412" s="36"/>
      <c r="D1412" s="36"/>
      <c r="E1412" s="36"/>
      <c r="F1412" s="36"/>
      <c r="G1412" s="37"/>
      <c r="H1412" s="36"/>
      <c r="I1412" s="37"/>
      <c r="J1412" s="37"/>
      <c r="K1412" s="35"/>
    </row>
    <row r="1413" spans="1:11" x14ac:dyDescent="0.2">
      <c r="A1413" s="36"/>
      <c r="B1413" s="36"/>
      <c r="C1413" s="36"/>
      <c r="D1413" s="36"/>
      <c r="E1413" s="36"/>
      <c r="F1413" s="36"/>
      <c r="G1413" s="37"/>
      <c r="H1413" s="36"/>
      <c r="I1413" s="37"/>
      <c r="J1413" s="37"/>
      <c r="K1413" s="35"/>
    </row>
    <row r="1414" spans="1:11" x14ac:dyDescent="0.2">
      <c r="A1414" s="36"/>
      <c r="B1414" s="36"/>
      <c r="C1414" s="36"/>
      <c r="D1414" s="36"/>
      <c r="E1414" s="36"/>
      <c r="F1414" s="36"/>
      <c r="G1414" s="37"/>
      <c r="H1414" s="36"/>
      <c r="I1414" s="37"/>
      <c r="J1414" s="37"/>
      <c r="K1414" s="35"/>
    </row>
    <row r="1415" spans="1:11" x14ac:dyDescent="0.2">
      <c r="A1415" s="36"/>
      <c r="B1415" s="36"/>
      <c r="C1415" s="36"/>
      <c r="D1415" s="36"/>
      <c r="E1415" s="36"/>
      <c r="F1415" s="36"/>
      <c r="G1415" s="37"/>
      <c r="H1415" s="36"/>
      <c r="I1415" s="37"/>
      <c r="J1415" s="37"/>
      <c r="K1415" s="35"/>
    </row>
    <row r="1416" spans="1:11" x14ac:dyDescent="0.2">
      <c r="A1416" s="36"/>
      <c r="B1416" s="36"/>
      <c r="C1416" s="36"/>
      <c r="D1416" s="36"/>
      <c r="E1416" s="36"/>
      <c r="F1416" s="36"/>
      <c r="G1416" s="37"/>
      <c r="H1416" s="36"/>
      <c r="I1416" s="37"/>
      <c r="J1416" s="37"/>
      <c r="K1416" s="35"/>
    </row>
    <row r="1417" spans="1:11" x14ac:dyDescent="0.2">
      <c r="A1417" s="36"/>
      <c r="B1417" s="36"/>
      <c r="C1417" s="36"/>
      <c r="D1417" s="36"/>
      <c r="E1417" s="36"/>
      <c r="F1417" s="36"/>
      <c r="G1417" s="37"/>
      <c r="H1417" s="36"/>
      <c r="I1417" s="37"/>
      <c r="J1417" s="37"/>
      <c r="K1417" s="35"/>
    </row>
    <row r="1418" spans="1:11" x14ac:dyDescent="0.2">
      <c r="A1418" s="36"/>
      <c r="B1418" s="36"/>
      <c r="C1418" s="36"/>
      <c r="D1418" s="36"/>
      <c r="E1418" s="36"/>
      <c r="F1418" s="36"/>
      <c r="G1418" s="37"/>
      <c r="H1418" s="36"/>
      <c r="I1418" s="37"/>
      <c r="J1418" s="37"/>
      <c r="K1418" s="35"/>
    </row>
    <row r="1419" spans="1:11" x14ac:dyDescent="0.2">
      <c r="A1419" s="36"/>
      <c r="B1419" s="36"/>
      <c r="C1419" s="36"/>
      <c r="D1419" s="36"/>
      <c r="E1419" s="36"/>
      <c r="F1419" s="36"/>
      <c r="G1419" s="37"/>
      <c r="H1419" s="36"/>
      <c r="I1419" s="37"/>
      <c r="J1419" s="37"/>
      <c r="K1419" s="35"/>
    </row>
    <row r="1420" spans="1:11" x14ac:dyDescent="0.2">
      <c r="A1420" s="36"/>
      <c r="B1420" s="36"/>
      <c r="C1420" s="36"/>
      <c r="D1420" s="36"/>
      <c r="E1420" s="36"/>
      <c r="F1420" s="36"/>
      <c r="G1420" s="37"/>
      <c r="H1420" s="36"/>
      <c r="I1420" s="37"/>
      <c r="J1420" s="37"/>
      <c r="K1420" s="35"/>
    </row>
    <row r="1421" spans="1:11" x14ac:dyDescent="0.2">
      <c r="A1421" s="36"/>
      <c r="B1421" s="36"/>
      <c r="C1421" s="36"/>
      <c r="D1421" s="36"/>
      <c r="E1421" s="36"/>
      <c r="F1421" s="36"/>
      <c r="G1421" s="37"/>
      <c r="H1421" s="36"/>
      <c r="I1421" s="37"/>
      <c r="J1421" s="37"/>
      <c r="K1421" s="35"/>
    </row>
    <row r="1422" spans="1:11" x14ac:dyDescent="0.2">
      <c r="A1422" s="36"/>
      <c r="B1422" s="36"/>
      <c r="C1422" s="36"/>
      <c r="D1422" s="36"/>
      <c r="E1422" s="36"/>
      <c r="F1422" s="36"/>
      <c r="G1422" s="37"/>
      <c r="H1422" s="36"/>
      <c r="I1422" s="37"/>
      <c r="J1422" s="37"/>
      <c r="K1422" s="35"/>
    </row>
    <row r="1423" spans="1:11" x14ac:dyDescent="0.2">
      <c r="A1423" s="36"/>
      <c r="B1423" s="36"/>
      <c r="C1423" s="36"/>
      <c r="D1423" s="36"/>
      <c r="E1423" s="36"/>
      <c r="F1423" s="36"/>
      <c r="G1423" s="37"/>
      <c r="H1423" s="36"/>
      <c r="I1423" s="37"/>
      <c r="J1423" s="37"/>
      <c r="K1423" s="35"/>
    </row>
    <row r="1424" spans="1:11" x14ac:dyDescent="0.2">
      <c r="A1424" s="36"/>
      <c r="B1424" s="36"/>
      <c r="C1424" s="36"/>
      <c r="D1424" s="36"/>
      <c r="E1424" s="36"/>
      <c r="F1424" s="36"/>
      <c r="G1424" s="37"/>
      <c r="H1424" s="36"/>
      <c r="I1424" s="37"/>
      <c r="J1424" s="37"/>
      <c r="K1424" s="35"/>
    </row>
    <row r="1425" spans="1:11" x14ac:dyDescent="0.2">
      <c r="A1425" s="36"/>
      <c r="B1425" s="36"/>
      <c r="C1425" s="36"/>
      <c r="D1425" s="36"/>
      <c r="E1425" s="36"/>
      <c r="F1425" s="36"/>
      <c r="G1425" s="37"/>
      <c r="H1425" s="36"/>
      <c r="I1425" s="37"/>
      <c r="J1425" s="37"/>
      <c r="K1425" s="35"/>
    </row>
    <row r="1426" spans="1:11" x14ac:dyDescent="0.2">
      <c r="A1426" s="36"/>
      <c r="B1426" s="36"/>
      <c r="C1426" s="36"/>
      <c r="D1426" s="36"/>
      <c r="E1426" s="36"/>
      <c r="F1426" s="36"/>
      <c r="G1426" s="37"/>
      <c r="H1426" s="36"/>
      <c r="I1426" s="37"/>
      <c r="J1426" s="37"/>
      <c r="K1426" s="35"/>
    </row>
    <row r="1427" spans="1:11" x14ac:dyDescent="0.2">
      <c r="A1427" s="36"/>
      <c r="B1427" s="36"/>
      <c r="C1427" s="36"/>
      <c r="D1427" s="36"/>
      <c r="E1427" s="36"/>
      <c r="F1427" s="36"/>
      <c r="G1427" s="37"/>
      <c r="H1427" s="36"/>
      <c r="I1427" s="37"/>
      <c r="J1427" s="37"/>
      <c r="K1427" s="35"/>
    </row>
    <row r="1428" spans="1:11" x14ac:dyDescent="0.2">
      <c r="A1428" s="36"/>
      <c r="B1428" s="36"/>
      <c r="C1428" s="36"/>
      <c r="D1428" s="36"/>
      <c r="E1428" s="36"/>
      <c r="F1428" s="36"/>
      <c r="G1428" s="37"/>
      <c r="H1428" s="36"/>
      <c r="I1428" s="37"/>
      <c r="J1428" s="37"/>
      <c r="K1428" s="35"/>
    </row>
    <row r="1429" spans="1:11" x14ac:dyDescent="0.2">
      <c r="A1429" s="36"/>
      <c r="B1429" s="36"/>
      <c r="C1429" s="36"/>
      <c r="D1429" s="36"/>
      <c r="E1429" s="36"/>
      <c r="F1429" s="36"/>
      <c r="G1429" s="37"/>
      <c r="H1429" s="36"/>
      <c r="I1429" s="37"/>
      <c r="J1429" s="37"/>
      <c r="K1429" s="35"/>
    </row>
    <row r="1430" spans="1:11" x14ac:dyDescent="0.2">
      <c r="A1430" s="36"/>
      <c r="B1430" s="36"/>
      <c r="C1430" s="36"/>
      <c r="D1430" s="36"/>
      <c r="E1430" s="36"/>
      <c r="F1430" s="36"/>
      <c r="G1430" s="37"/>
      <c r="H1430" s="36"/>
      <c r="I1430" s="37"/>
      <c r="J1430" s="37"/>
      <c r="K1430" s="35"/>
    </row>
    <row r="1431" spans="1:11" x14ac:dyDescent="0.2">
      <c r="A1431" s="36"/>
      <c r="B1431" s="36"/>
      <c r="C1431" s="36"/>
      <c r="D1431" s="36"/>
      <c r="E1431" s="36"/>
      <c r="F1431" s="36"/>
      <c r="G1431" s="37"/>
      <c r="H1431" s="36"/>
      <c r="I1431" s="37"/>
      <c r="J1431" s="37"/>
      <c r="K1431" s="35"/>
    </row>
    <row r="1432" spans="1:11" x14ac:dyDescent="0.2">
      <c r="A1432" s="36"/>
      <c r="B1432" s="36"/>
      <c r="C1432" s="36"/>
      <c r="D1432" s="36"/>
      <c r="E1432" s="36"/>
      <c r="F1432" s="36"/>
      <c r="G1432" s="37"/>
      <c r="H1432" s="36"/>
      <c r="I1432" s="37"/>
      <c r="J1432" s="37"/>
      <c r="K1432" s="35"/>
    </row>
    <row r="1433" spans="1:11" x14ac:dyDescent="0.2">
      <c r="A1433" s="36"/>
      <c r="B1433" s="36"/>
      <c r="C1433" s="36"/>
      <c r="D1433" s="36"/>
      <c r="E1433" s="36"/>
      <c r="F1433" s="36"/>
      <c r="G1433" s="37"/>
      <c r="H1433" s="36"/>
      <c r="I1433" s="37"/>
      <c r="J1433" s="37"/>
      <c r="K1433" s="35"/>
    </row>
    <row r="1434" spans="1:11" x14ac:dyDescent="0.2">
      <c r="A1434" s="36"/>
      <c r="B1434" s="36"/>
      <c r="C1434" s="36"/>
      <c r="D1434" s="36"/>
      <c r="E1434" s="36"/>
      <c r="F1434" s="36"/>
      <c r="G1434" s="37"/>
      <c r="H1434" s="36"/>
      <c r="I1434" s="37"/>
      <c r="J1434" s="37"/>
      <c r="K1434" s="35"/>
    </row>
    <row r="1435" spans="1:11" x14ac:dyDescent="0.2">
      <c r="A1435" s="36"/>
      <c r="B1435" s="36"/>
      <c r="C1435" s="36"/>
      <c r="D1435" s="36"/>
      <c r="E1435" s="36"/>
      <c r="F1435" s="36"/>
      <c r="G1435" s="37"/>
      <c r="H1435" s="36"/>
      <c r="I1435" s="37"/>
      <c r="J1435" s="37"/>
      <c r="K1435" s="35"/>
    </row>
    <row r="1436" spans="1:11" x14ac:dyDescent="0.2">
      <c r="A1436" s="36"/>
      <c r="B1436" s="36"/>
      <c r="C1436" s="36"/>
      <c r="D1436" s="36"/>
      <c r="E1436" s="36"/>
      <c r="F1436" s="36"/>
      <c r="G1436" s="37"/>
      <c r="H1436" s="36"/>
      <c r="I1436" s="37"/>
      <c r="J1436" s="37"/>
      <c r="K1436" s="35"/>
    </row>
    <row r="1437" spans="1:11" x14ac:dyDescent="0.2">
      <c r="A1437" s="36"/>
      <c r="B1437" s="36"/>
      <c r="C1437" s="36"/>
      <c r="D1437" s="36"/>
      <c r="E1437" s="36"/>
      <c r="F1437" s="36"/>
      <c r="G1437" s="37"/>
      <c r="H1437" s="36"/>
      <c r="I1437" s="37"/>
      <c r="J1437" s="37"/>
      <c r="K1437" s="35"/>
    </row>
    <row r="1438" spans="1:11" x14ac:dyDescent="0.2">
      <c r="A1438" s="36"/>
      <c r="B1438" s="36"/>
      <c r="C1438" s="36"/>
      <c r="D1438" s="36"/>
      <c r="E1438" s="36"/>
      <c r="F1438" s="36"/>
      <c r="G1438" s="37"/>
      <c r="H1438" s="36"/>
      <c r="I1438" s="37"/>
      <c r="J1438" s="37"/>
      <c r="K1438" s="35"/>
    </row>
    <row r="1439" spans="1:11" x14ac:dyDescent="0.2">
      <c r="A1439" s="36"/>
      <c r="B1439" s="36"/>
      <c r="C1439" s="36"/>
      <c r="D1439" s="36"/>
      <c r="E1439" s="36"/>
      <c r="F1439" s="36"/>
      <c r="G1439" s="37"/>
      <c r="H1439" s="36"/>
      <c r="I1439" s="37"/>
      <c r="J1439" s="37"/>
      <c r="K1439" s="35"/>
    </row>
    <row r="1440" spans="1:11" x14ac:dyDescent="0.2">
      <c r="A1440" s="36"/>
      <c r="B1440" s="36"/>
      <c r="C1440" s="36"/>
      <c r="D1440" s="36"/>
      <c r="E1440" s="36"/>
      <c r="F1440" s="36"/>
      <c r="G1440" s="37"/>
      <c r="H1440" s="36"/>
      <c r="I1440" s="37"/>
      <c r="J1440" s="37"/>
      <c r="K1440" s="35"/>
    </row>
    <row r="1441" spans="1:11" x14ac:dyDescent="0.2">
      <c r="A1441" s="36"/>
      <c r="B1441" s="36"/>
      <c r="C1441" s="36"/>
      <c r="D1441" s="36"/>
      <c r="E1441" s="36"/>
      <c r="F1441" s="36"/>
      <c r="G1441" s="37"/>
      <c r="H1441" s="36"/>
      <c r="I1441" s="37"/>
      <c r="J1441" s="37"/>
      <c r="K1441" s="35"/>
    </row>
    <row r="1442" spans="1:11" x14ac:dyDescent="0.2">
      <c r="A1442" s="36"/>
      <c r="B1442" s="36"/>
      <c r="C1442" s="36"/>
      <c r="D1442" s="36"/>
      <c r="E1442" s="36"/>
      <c r="F1442" s="36"/>
      <c r="G1442" s="37"/>
      <c r="H1442" s="36"/>
      <c r="I1442" s="37"/>
      <c r="J1442" s="37"/>
      <c r="K1442" s="35"/>
    </row>
    <row r="1443" spans="1:11" x14ac:dyDescent="0.2">
      <c r="A1443" s="36"/>
      <c r="B1443" s="36"/>
      <c r="C1443" s="36"/>
      <c r="D1443" s="36"/>
      <c r="E1443" s="36"/>
      <c r="F1443" s="36"/>
      <c r="G1443" s="37"/>
      <c r="H1443" s="36"/>
      <c r="I1443" s="37"/>
      <c r="J1443" s="37"/>
      <c r="K1443" s="35"/>
    </row>
    <row r="1444" spans="1:11" x14ac:dyDescent="0.2">
      <c r="A1444" s="36"/>
      <c r="B1444" s="36"/>
      <c r="C1444" s="36"/>
      <c r="D1444" s="36"/>
      <c r="E1444" s="36"/>
      <c r="F1444" s="36"/>
      <c r="G1444" s="37"/>
      <c r="H1444" s="36"/>
      <c r="I1444" s="37"/>
      <c r="J1444" s="37"/>
      <c r="K1444" s="35"/>
    </row>
    <row r="1445" spans="1:11" x14ac:dyDescent="0.2">
      <c r="A1445" s="36"/>
      <c r="B1445" s="36"/>
      <c r="C1445" s="36"/>
      <c r="D1445" s="36"/>
      <c r="E1445" s="36"/>
      <c r="F1445" s="36"/>
      <c r="G1445" s="37"/>
      <c r="H1445" s="36"/>
      <c r="I1445" s="37"/>
      <c r="J1445" s="37"/>
      <c r="K1445" s="35"/>
    </row>
    <row r="1446" spans="1:11" x14ac:dyDescent="0.2">
      <c r="A1446" s="36"/>
      <c r="B1446" s="36"/>
      <c r="C1446" s="36"/>
      <c r="D1446" s="36"/>
      <c r="E1446" s="36"/>
      <c r="F1446" s="36"/>
      <c r="G1446" s="37"/>
      <c r="H1446" s="36"/>
      <c r="I1446" s="37"/>
      <c r="J1446" s="37"/>
      <c r="K1446" s="35"/>
    </row>
    <row r="1447" spans="1:11" x14ac:dyDescent="0.2">
      <c r="A1447" s="36"/>
      <c r="B1447" s="36"/>
      <c r="C1447" s="36"/>
      <c r="D1447" s="36"/>
      <c r="E1447" s="36"/>
      <c r="F1447" s="36"/>
      <c r="G1447" s="37"/>
      <c r="H1447" s="36"/>
      <c r="I1447" s="37"/>
      <c r="J1447" s="37"/>
      <c r="K1447" s="35"/>
    </row>
    <row r="1448" spans="1:11" x14ac:dyDescent="0.2">
      <c r="A1448" s="36"/>
      <c r="B1448" s="36"/>
      <c r="C1448" s="36"/>
      <c r="D1448" s="36"/>
      <c r="E1448" s="36"/>
      <c r="F1448" s="36"/>
      <c r="G1448" s="37"/>
      <c r="H1448" s="36"/>
      <c r="I1448" s="37"/>
      <c r="J1448" s="37"/>
      <c r="K1448" s="35"/>
    </row>
    <row r="1449" spans="1:11" x14ac:dyDescent="0.2">
      <c r="A1449" s="36"/>
      <c r="B1449" s="36"/>
      <c r="C1449" s="36"/>
      <c r="D1449" s="36"/>
      <c r="E1449" s="36"/>
      <c r="F1449" s="36"/>
      <c r="G1449" s="37"/>
      <c r="H1449" s="36"/>
      <c r="I1449" s="37"/>
      <c r="J1449" s="37"/>
      <c r="K1449" s="35"/>
    </row>
    <row r="1450" spans="1:11" x14ac:dyDescent="0.2">
      <c r="A1450" s="36"/>
      <c r="B1450" s="36"/>
      <c r="C1450" s="36"/>
      <c r="D1450" s="36"/>
      <c r="E1450" s="36"/>
      <c r="F1450" s="36"/>
      <c r="G1450" s="37"/>
      <c r="H1450" s="36"/>
      <c r="I1450" s="37"/>
      <c r="J1450" s="37"/>
      <c r="K1450" s="35"/>
    </row>
    <row r="1451" spans="1:11" x14ac:dyDescent="0.2">
      <c r="A1451" s="36"/>
      <c r="B1451" s="36"/>
      <c r="C1451" s="36"/>
      <c r="D1451" s="36"/>
      <c r="E1451" s="36"/>
      <c r="F1451" s="36"/>
      <c r="G1451" s="37"/>
      <c r="H1451" s="36"/>
      <c r="I1451" s="37"/>
      <c r="J1451" s="37"/>
      <c r="K1451" s="35"/>
    </row>
    <row r="1452" spans="1:11" x14ac:dyDescent="0.2">
      <c r="A1452" s="36"/>
      <c r="B1452" s="36"/>
      <c r="C1452" s="36"/>
      <c r="D1452" s="36"/>
      <c r="E1452" s="36"/>
      <c r="F1452" s="36"/>
      <c r="G1452" s="37"/>
      <c r="H1452" s="36"/>
      <c r="I1452" s="37"/>
      <c r="J1452" s="37"/>
      <c r="K1452" s="35"/>
    </row>
    <row r="1453" spans="1:11" x14ac:dyDescent="0.2">
      <c r="A1453" s="36"/>
      <c r="B1453" s="36"/>
      <c r="C1453" s="36"/>
      <c r="D1453" s="36"/>
      <c r="E1453" s="36"/>
      <c r="F1453" s="36"/>
      <c r="G1453" s="37"/>
      <c r="H1453" s="36"/>
      <c r="I1453" s="37"/>
      <c r="J1453" s="37"/>
      <c r="K1453" s="35"/>
    </row>
    <row r="1454" spans="1:11" x14ac:dyDescent="0.2">
      <c r="A1454" s="36"/>
      <c r="B1454" s="36"/>
      <c r="C1454" s="36"/>
      <c r="D1454" s="36"/>
      <c r="E1454" s="36"/>
      <c r="F1454" s="36"/>
      <c r="G1454" s="37"/>
      <c r="H1454" s="36"/>
      <c r="I1454" s="37"/>
      <c r="J1454" s="37"/>
      <c r="K1454" s="35"/>
    </row>
    <row r="1455" spans="1:11" x14ac:dyDescent="0.2">
      <c r="A1455" s="36"/>
      <c r="B1455" s="36"/>
      <c r="C1455" s="36"/>
      <c r="D1455" s="36"/>
      <c r="E1455" s="36"/>
      <c r="F1455" s="36"/>
      <c r="G1455" s="37"/>
      <c r="H1455" s="36"/>
      <c r="I1455" s="37"/>
      <c r="J1455" s="37"/>
      <c r="K1455" s="35"/>
    </row>
    <row r="1456" spans="1:11" x14ac:dyDescent="0.2">
      <c r="A1456" s="36"/>
      <c r="B1456" s="36"/>
      <c r="C1456" s="36"/>
      <c r="D1456" s="36"/>
      <c r="E1456" s="36"/>
      <c r="F1456" s="36"/>
      <c r="G1456" s="37"/>
      <c r="H1456" s="36"/>
      <c r="I1456" s="37"/>
      <c r="J1456" s="37"/>
      <c r="K1456" s="35"/>
    </row>
    <row r="1457" spans="1:11" x14ac:dyDescent="0.2">
      <c r="A1457" s="36"/>
      <c r="B1457" s="36"/>
      <c r="C1457" s="36"/>
      <c r="D1457" s="36"/>
      <c r="E1457" s="36"/>
      <c r="F1457" s="36"/>
      <c r="G1457" s="37"/>
      <c r="H1457" s="36"/>
      <c r="I1457" s="37"/>
      <c r="J1457" s="37"/>
      <c r="K1457" s="35"/>
    </row>
    <row r="1458" spans="1:11" x14ac:dyDescent="0.2">
      <c r="A1458" s="36"/>
      <c r="B1458" s="36"/>
      <c r="C1458" s="36"/>
      <c r="D1458" s="36"/>
      <c r="E1458" s="36"/>
      <c r="F1458" s="36"/>
      <c r="G1458" s="37"/>
      <c r="H1458" s="36"/>
      <c r="I1458" s="37"/>
      <c r="J1458" s="37"/>
      <c r="K1458" s="35"/>
    </row>
    <row r="1459" spans="1:11" x14ac:dyDescent="0.2">
      <c r="A1459" s="36"/>
      <c r="B1459" s="36"/>
      <c r="C1459" s="36"/>
      <c r="D1459" s="36"/>
      <c r="E1459" s="36"/>
      <c r="F1459" s="36"/>
      <c r="G1459" s="37"/>
      <c r="H1459" s="36"/>
      <c r="I1459" s="37"/>
      <c r="J1459" s="37"/>
      <c r="K1459" s="35"/>
    </row>
    <row r="1460" spans="1:11" x14ac:dyDescent="0.2">
      <c r="A1460" s="36"/>
      <c r="B1460" s="36"/>
      <c r="C1460" s="36"/>
      <c r="D1460" s="36"/>
      <c r="E1460" s="36"/>
      <c r="F1460" s="36"/>
      <c r="G1460" s="37"/>
      <c r="H1460" s="36"/>
      <c r="I1460" s="37"/>
      <c r="J1460" s="37"/>
      <c r="K1460" s="35"/>
    </row>
    <row r="1461" spans="1:11" x14ac:dyDescent="0.2">
      <c r="A1461" s="36"/>
      <c r="B1461" s="36"/>
      <c r="C1461" s="36"/>
      <c r="D1461" s="36"/>
      <c r="E1461" s="36"/>
      <c r="F1461" s="36"/>
      <c r="G1461" s="37"/>
      <c r="H1461" s="36"/>
      <c r="I1461" s="37"/>
      <c r="J1461" s="37"/>
      <c r="K1461" s="35"/>
    </row>
    <row r="1462" spans="1:11" x14ac:dyDescent="0.2">
      <c r="A1462" s="36"/>
      <c r="B1462" s="36"/>
      <c r="C1462" s="36"/>
      <c r="D1462" s="36"/>
      <c r="E1462" s="36"/>
      <c r="F1462" s="36"/>
      <c r="G1462" s="37"/>
      <c r="H1462" s="36"/>
      <c r="I1462" s="37"/>
      <c r="J1462" s="37"/>
      <c r="K1462" s="35"/>
    </row>
    <row r="1463" spans="1:11" x14ac:dyDescent="0.2">
      <c r="A1463" s="36"/>
      <c r="B1463" s="36"/>
      <c r="C1463" s="36"/>
      <c r="D1463" s="36"/>
      <c r="E1463" s="36"/>
      <c r="F1463" s="36"/>
      <c r="G1463" s="37"/>
      <c r="H1463" s="36"/>
      <c r="I1463" s="37"/>
      <c r="J1463" s="37"/>
      <c r="K1463" s="35"/>
    </row>
    <row r="1464" spans="1:11" x14ac:dyDescent="0.2">
      <c r="A1464" s="36"/>
      <c r="B1464" s="36"/>
      <c r="C1464" s="36"/>
      <c r="D1464" s="36"/>
      <c r="E1464" s="36"/>
      <c r="F1464" s="36"/>
      <c r="G1464" s="37"/>
      <c r="H1464" s="36"/>
      <c r="I1464" s="37"/>
      <c r="J1464" s="37"/>
      <c r="K1464" s="35"/>
    </row>
    <row r="1465" spans="1:11" x14ac:dyDescent="0.2">
      <c r="A1465" s="36"/>
      <c r="B1465" s="36"/>
      <c r="C1465" s="36"/>
      <c r="D1465" s="36"/>
      <c r="E1465" s="36"/>
      <c r="F1465" s="36"/>
      <c r="G1465" s="37"/>
      <c r="H1465" s="36"/>
      <c r="I1465" s="37"/>
      <c r="J1465" s="37"/>
      <c r="K1465" s="35"/>
    </row>
    <row r="1466" spans="1:11" x14ac:dyDescent="0.2">
      <c r="A1466" s="36"/>
      <c r="B1466" s="36"/>
      <c r="C1466" s="36"/>
      <c r="D1466" s="36"/>
      <c r="E1466" s="36"/>
      <c r="F1466" s="36"/>
      <c r="G1466" s="37"/>
      <c r="H1466" s="36"/>
      <c r="I1466" s="37"/>
      <c r="J1466" s="37"/>
      <c r="K1466" s="35"/>
    </row>
    <row r="1467" spans="1:11" x14ac:dyDescent="0.2">
      <c r="A1467" s="36"/>
      <c r="B1467" s="36"/>
      <c r="C1467" s="36"/>
      <c r="D1467" s="36"/>
      <c r="E1467" s="36"/>
      <c r="F1467" s="36"/>
      <c r="G1467" s="37"/>
      <c r="H1467" s="36"/>
      <c r="I1467" s="37"/>
      <c r="J1467" s="37"/>
      <c r="K1467" s="35"/>
    </row>
    <row r="1468" spans="1:11" x14ac:dyDescent="0.2">
      <c r="A1468" s="36"/>
      <c r="B1468" s="36"/>
      <c r="C1468" s="36"/>
      <c r="D1468" s="36"/>
      <c r="E1468" s="36"/>
      <c r="F1468" s="36"/>
      <c r="G1468" s="37"/>
      <c r="H1468" s="36"/>
      <c r="I1468" s="37"/>
      <c r="J1468" s="37"/>
      <c r="K1468" s="35"/>
    </row>
    <row r="1469" spans="1:11" x14ac:dyDescent="0.2">
      <c r="A1469" s="36"/>
      <c r="B1469" s="36"/>
      <c r="C1469" s="36"/>
      <c r="D1469" s="36"/>
      <c r="E1469" s="36"/>
      <c r="F1469" s="36"/>
      <c r="G1469" s="37"/>
      <c r="H1469" s="36"/>
      <c r="I1469" s="37"/>
      <c r="J1469" s="37"/>
      <c r="K1469" s="35"/>
    </row>
    <row r="1470" spans="1:11" x14ac:dyDescent="0.2">
      <c r="A1470" s="36"/>
      <c r="B1470" s="36"/>
      <c r="C1470" s="36"/>
      <c r="D1470" s="36"/>
      <c r="E1470" s="36"/>
      <c r="F1470" s="36"/>
      <c r="G1470" s="37"/>
      <c r="H1470" s="36"/>
      <c r="I1470" s="37"/>
      <c r="J1470" s="37"/>
      <c r="K1470" s="35"/>
    </row>
    <row r="1471" spans="1:11" x14ac:dyDescent="0.2">
      <c r="A1471" s="36"/>
      <c r="B1471" s="36"/>
      <c r="C1471" s="36"/>
      <c r="D1471" s="36"/>
      <c r="E1471" s="36"/>
      <c r="F1471" s="36"/>
      <c r="G1471" s="37"/>
      <c r="H1471" s="36"/>
      <c r="I1471" s="37"/>
      <c r="J1471" s="37"/>
      <c r="K1471" s="35"/>
    </row>
    <row r="1472" spans="1:11" x14ac:dyDescent="0.2">
      <c r="A1472" s="36"/>
      <c r="B1472" s="36"/>
      <c r="C1472" s="36"/>
      <c r="D1472" s="36"/>
      <c r="E1472" s="36"/>
      <c r="F1472" s="36"/>
      <c r="G1472" s="37"/>
      <c r="H1472" s="36"/>
      <c r="I1472" s="37"/>
      <c r="J1472" s="37"/>
      <c r="K1472" s="35"/>
    </row>
    <row r="1473" spans="1:11" x14ac:dyDescent="0.2">
      <c r="A1473" s="36"/>
      <c r="B1473" s="36"/>
      <c r="C1473" s="36"/>
      <c r="D1473" s="36"/>
      <c r="E1473" s="36"/>
      <c r="F1473" s="36"/>
      <c r="G1473" s="37"/>
      <c r="H1473" s="36"/>
      <c r="I1473" s="37"/>
      <c r="J1473" s="37"/>
      <c r="K1473" s="35"/>
    </row>
    <row r="1474" spans="1:11" x14ac:dyDescent="0.2">
      <c r="A1474" s="36"/>
      <c r="B1474" s="36"/>
      <c r="C1474" s="36"/>
      <c r="D1474" s="36"/>
      <c r="E1474" s="36"/>
      <c r="F1474" s="36"/>
      <c r="G1474" s="37"/>
      <c r="H1474" s="36"/>
      <c r="I1474" s="37"/>
      <c r="J1474" s="37"/>
      <c r="K1474" s="35"/>
    </row>
    <row r="1475" spans="1:11" x14ac:dyDescent="0.2">
      <c r="A1475" s="36"/>
      <c r="B1475" s="36"/>
      <c r="C1475" s="36"/>
      <c r="D1475" s="36"/>
      <c r="E1475" s="36"/>
      <c r="F1475" s="36"/>
      <c r="G1475" s="37"/>
      <c r="H1475" s="36"/>
      <c r="I1475" s="37"/>
      <c r="J1475" s="37"/>
      <c r="K1475" s="35"/>
    </row>
    <row r="1476" spans="1:11" x14ac:dyDescent="0.2">
      <c r="A1476" s="36"/>
      <c r="B1476" s="36"/>
      <c r="C1476" s="36"/>
      <c r="D1476" s="36"/>
      <c r="E1476" s="36"/>
      <c r="F1476" s="36"/>
      <c r="G1476" s="37"/>
      <c r="H1476" s="36"/>
      <c r="I1476" s="37"/>
      <c r="J1476" s="37"/>
      <c r="K1476" s="35"/>
    </row>
    <row r="1477" spans="1:11" x14ac:dyDescent="0.2">
      <c r="A1477" s="36"/>
      <c r="B1477" s="36"/>
      <c r="C1477" s="36"/>
      <c r="D1477" s="36"/>
      <c r="E1477" s="36"/>
      <c r="F1477" s="36"/>
      <c r="G1477" s="37"/>
      <c r="H1477" s="36"/>
      <c r="I1477" s="37"/>
      <c r="J1477" s="37"/>
      <c r="K1477" s="35"/>
    </row>
    <row r="1478" spans="1:11" x14ac:dyDescent="0.2">
      <c r="A1478" s="36"/>
      <c r="B1478" s="36"/>
      <c r="C1478" s="36"/>
      <c r="D1478" s="36"/>
      <c r="E1478" s="36"/>
      <c r="F1478" s="36"/>
      <c r="G1478" s="37"/>
      <c r="H1478" s="36"/>
      <c r="I1478" s="37"/>
      <c r="J1478" s="37"/>
      <c r="K1478" s="35"/>
    </row>
    <row r="1479" spans="1:11" x14ac:dyDescent="0.2">
      <c r="A1479" s="36"/>
      <c r="B1479" s="36"/>
      <c r="C1479" s="36"/>
      <c r="D1479" s="36"/>
      <c r="E1479" s="36"/>
      <c r="F1479" s="36"/>
      <c r="G1479" s="37"/>
      <c r="H1479" s="36"/>
      <c r="I1479" s="37"/>
      <c r="J1479" s="37"/>
      <c r="K1479" s="35"/>
    </row>
    <row r="1480" spans="1:11" x14ac:dyDescent="0.2">
      <c r="A1480" s="36"/>
      <c r="B1480" s="36"/>
      <c r="C1480" s="36"/>
      <c r="D1480" s="36"/>
      <c r="E1480" s="36"/>
      <c r="F1480" s="36"/>
      <c r="G1480" s="37"/>
      <c r="H1480" s="36"/>
      <c r="I1480" s="37"/>
      <c r="J1480" s="37"/>
      <c r="K1480" s="35"/>
    </row>
    <row r="1481" spans="1:11" x14ac:dyDescent="0.2">
      <c r="A1481" s="36"/>
      <c r="B1481" s="36"/>
      <c r="C1481" s="36"/>
      <c r="D1481" s="36"/>
      <c r="E1481" s="36"/>
      <c r="F1481" s="36"/>
      <c r="G1481" s="37"/>
      <c r="H1481" s="36"/>
      <c r="I1481" s="37"/>
      <c r="J1481" s="37"/>
      <c r="K1481" s="35"/>
    </row>
    <row r="1482" spans="1:11" x14ac:dyDescent="0.2">
      <c r="A1482" s="36"/>
      <c r="B1482" s="36"/>
      <c r="C1482" s="36"/>
      <c r="D1482" s="36"/>
      <c r="E1482" s="36"/>
      <c r="F1482" s="36"/>
      <c r="G1482" s="37"/>
      <c r="H1482" s="36"/>
      <c r="I1482" s="37"/>
      <c r="J1482" s="37"/>
      <c r="K1482" s="35"/>
    </row>
    <row r="1483" spans="1:11" x14ac:dyDescent="0.2">
      <c r="A1483" s="36"/>
      <c r="B1483" s="36"/>
      <c r="C1483" s="36"/>
      <c r="D1483" s="36"/>
      <c r="E1483" s="36"/>
      <c r="F1483" s="36"/>
      <c r="G1483" s="37"/>
      <c r="H1483" s="36"/>
      <c r="I1483" s="37"/>
      <c r="J1483" s="37"/>
      <c r="K1483" s="35"/>
    </row>
    <row r="1484" spans="1:11" x14ac:dyDescent="0.2">
      <c r="A1484" s="36"/>
      <c r="B1484" s="36"/>
      <c r="C1484" s="36"/>
      <c r="D1484" s="36"/>
      <c r="E1484" s="36"/>
      <c r="F1484" s="36"/>
      <c r="G1484" s="37"/>
      <c r="H1484" s="36"/>
      <c r="I1484" s="37"/>
      <c r="J1484" s="37"/>
      <c r="K1484" s="35"/>
    </row>
    <row r="1485" spans="1:11" x14ac:dyDescent="0.2">
      <c r="A1485" s="36"/>
      <c r="B1485" s="36"/>
      <c r="C1485" s="36"/>
      <c r="D1485" s="36"/>
      <c r="E1485" s="36"/>
      <c r="F1485" s="36"/>
      <c r="G1485" s="37"/>
      <c r="H1485" s="36"/>
      <c r="I1485" s="37"/>
      <c r="J1485" s="37"/>
      <c r="K1485" s="35"/>
    </row>
    <row r="1486" spans="1:11" x14ac:dyDescent="0.2">
      <c r="A1486" s="36"/>
      <c r="B1486" s="36"/>
      <c r="C1486" s="36"/>
      <c r="D1486" s="36"/>
      <c r="E1486" s="36"/>
      <c r="F1486" s="36"/>
      <c r="G1486" s="37"/>
      <c r="H1486" s="36"/>
      <c r="I1486" s="37"/>
      <c r="J1486" s="37"/>
      <c r="K1486" s="35"/>
    </row>
    <row r="1487" spans="1:11" x14ac:dyDescent="0.2">
      <c r="A1487" s="36"/>
      <c r="B1487" s="36"/>
      <c r="C1487" s="36"/>
      <c r="D1487" s="36"/>
      <c r="E1487" s="36"/>
      <c r="F1487" s="36"/>
      <c r="G1487" s="37"/>
      <c r="H1487" s="36"/>
      <c r="I1487" s="37"/>
      <c r="J1487" s="37"/>
      <c r="K1487" s="35"/>
    </row>
    <row r="1488" spans="1:11" x14ac:dyDescent="0.2">
      <c r="A1488" s="36"/>
      <c r="B1488" s="36"/>
      <c r="C1488" s="36"/>
      <c r="D1488" s="36"/>
      <c r="E1488" s="36"/>
      <c r="F1488" s="36"/>
      <c r="G1488" s="37"/>
      <c r="H1488" s="36"/>
      <c r="I1488" s="37"/>
      <c r="J1488" s="37"/>
      <c r="K1488" s="35"/>
    </row>
    <row r="1489" spans="1:11" x14ac:dyDescent="0.2">
      <c r="A1489" s="36"/>
      <c r="B1489" s="36"/>
      <c r="C1489" s="36"/>
      <c r="D1489" s="36"/>
      <c r="E1489" s="36"/>
      <c r="F1489" s="36"/>
      <c r="G1489" s="37"/>
      <c r="H1489" s="36"/>
      <c r="I1489" s="37"/>
      <c r="J1489" s="37"/>
      <c r="K1489" s="35"/>
    </row>
    <row r="1490" spans="1:11" x14ac:dyDescent="0.2">
      <c r="A1490" s="36"/>
      <c r="B1490" s="36"/>
      <c r="C1490" s="36"/>
      <c r="D1490" s="36"/>
      <c r="E1490" s="36"/>
      <c r="F1490" s="36"/>
      <c r="G1490" s="37"/>
      <c r="H1490" s="36"/>
      <c r="I1490" s="37"/>
      <c r="J1490" s="37"/>
      <c r="K1490" s="35"/>
    </row>
    <row r="1491" spans="1:11" x14ac:dyDescent="0.2">
      <c r="A1491" s="36"/>
      <c r="B1491" s="36"/>
      <c r="C1491" s="36"/>
      <c r="D1491" s="36"/>
      <c r="E1491" s="36"/>
      <c r="F1491" s="36"/>
      <c r="G1491" s="37"/>
      <c r="H1491" s="36"/>
      <c r="I1491" s="37"/>
      <c r="J1491" s="37"/>
      <c r="K1491" s="35"/>
    </row>
    <row r="1492" spans="1:11" x14ac:dyDescent="0.2">
      <c r="A1492" s="36"/>
      <c r="B1492" s="36"/>
      <c r="C1492" s="36"/>
      <c r="D1492" s="36"/>
      <c r="E1492" s="36"/>
      <c r="F1492" s="36"/>
      <c r="G1492" s="37"/>
      <c r="H1492" s="36"/>
      <c r="I1492" s="37"/>
      <c r="J1492" s="37"/>
      <c r="K1492" s="35"/>
    </row>
    <row r="1493" spans="1:11" x14ac:dyDescent="0.2">
      <c r="A1493" s="36"/>
      <c r="B1493" s="36"/>
      <c r="C1493" s="36"/>
      <c r="D1493" s="36"/>
      <c r="E1493" s="36"/>
      <c r="F1493" s="36"/>
      <c r="G1493" s="37"/>
      <c r="H1493" s="36"/>
      <c r="I1493" s="37"/>
      <c r="J1493" s="37"/>
      <c r="K1493" s="35"/>
    </row>
    <row r="1494" spans="1:11" x14ac:dyDescent="0.2">
      <c r="A1494" s="36"/>
      <c r="B1494" s="36"/>
      <c r="C1494" s="36"/>
      <c r="D1494" s="36"/>
      <c r="E1494" s="36"/>
      <c r="F1494" s="36"/>
      <c r="G1494" s="37"/>
      <c r="H1494" s="36"/>
      <c r="I1494" s="37"/>
      <c r="J1494" s="37"/>
      <c r="K1494" s="35"/>
    </row>
    <row r="1495" spans="1:11" x14ac:dyDescent="0.2">
      <c r="A1495" s="36"/>
      <c r="B1495" s="36"/>
      <c r="C1495" s="36"/>
      <c r="D1495" s="36"/>
      <c r="E1495" s="36"/>
      <c r="F1495" s="36"/>
      <c r="G1495" s="37"/>
      <c r="H1495" s="36"/>
      <c r="I1495" s="37"/>
      <c r="J1495" s="37"/>
      <c r="K1495" s="35"/>
    </row>
    <row r="1496" spans="1:11" x14ac:dyDescent="0.2">
      <c r="A1496" s="36"/>
      <c r="B1496" s="36"/>
      <c r="C1496" s="36"/>
      <c r="D1496" s="36"/>
      <c r="E1496" s="36"/>
      <c r="F1496" s="36"/>
      <c r="G1496" s="37"/>
      <c r="H1496" s="36"/>
      <c r="I1496" s="37"/>
      <c r="J1496" s="37"/>
      <c r="K1496" s="35"/>
    </row>
    <row r="1497" spans="1:11" x14ac:dyDescent="0.2">
      <c r="A1497" s="36"/>
      <c r="B1497" s="36"/>
      <c r="C1497" s="36"/>
      <c r="D1497" s="36"/>
      <c r="E1497" s="36"/>
      <c r="F1497" s="36"/>
      <c r="G1497" s="37"/>
      <c r="H1497" s="36"/>
      <c r="I1497" s="37"/>
      <c r="J1497" s="37"/>
      <c r="K1497" s="35"/>
    </row>
    <row r="1498" spans="1:11" x14ac:dyDescent="0.2">
      <c r="A1498" s="36"/>
      <c r="B1498" s="36"/>
      <c r="C1498" s="36"/>
      <c r="D1498" s="36"/>
      <c r="E1498" s="36"/>
      <c r="F1498" s="36"/>
      <c r="G1498" s="37"/>
      <c r="H1498" s="36"/>
      <c r="I1498" s="37"/>
      <c r="J1498" s="37"/>
      <c r="K1498" s="35"/>
    </row>
    <row r="1499" spans="1:11" x14ac:dyDescent="0.2">
      <c r="A1499" s="36"/>
      <c r="B1499" s="36"/>
      <c r="C1499" s="36"/>
      <c r="D1499" s="36"/>
      <c r="E1499" s="36"/>
      <c r="F1499" s="36"/>
      <c r="G1499" s="37"/>
      <c r="H1499" s="36"/>
      <c r="I1499" s="37"/>
      <c r="J1499" s="37"/>
      <c r="K1499" s="35"/>
    </row>
    <row r="1500" spans="1:11" x14ac:dyDescent="0.2">
      <c r="A1500" s="36"/>
      <c r="B1500" s="36"/>
      <c r="C1500" s="36"/>
      <c r="D1500" s="36"/>
      <c r="E1500" s="36"/>
      <c r="F1500" s="36"/>
      <c r="G1500" s="37"/>
      <c r="H1500" s="36"/>
      <c r="I1500" s="37"/>
      <c r="J1500" s="37"/>
      <c r="K1500" s="35"/>
    </row>
    <row r="1501" spans="1:11" x14ac:dyDescent="0.2">
      <c r="A1501" s="36"/>
      <c r="B1501" s="36"/>
      <c r="C1501" s="36"/>
      <c r="D1501" s="36"/>
      <c r="E1501" s="36"/>
      <c r="F1501" s="36"/>
      <c r="G1501" s="37"/>
      <c r="H1501" s="36"/>
      <c r="I1501" s="37"/>
      <c r="J1501" s="37"/>
      <c r="K1501" s="35"/>
    </row>
    <row r="1502" spans="1:11" x14ac:dyDescent="0.2">
      <c r="A1502" s="36"/>
      <c r="B1502" s="36"/>
      <c r="C1502" s="36"/>
      <c r="D1502" s="36"/>
      <c r="E1502" s="36"/>
      <c r="F1502" s="36"/>
      <c r="G1502" s="37"/>
      <c r="H1502" s="36"/>
      <c r="I1502" s="37"/>
      <c r="J1502" s="37"/>
      <c r="K1502" s="35"/>
    </row>
    <row r="1503" spans="1:11" x14ac:dyDescent="0.2">
      <c r="A1503" s="36"/>
      <c r="B1503" s="36"/>
      <c r="C1503" s="36"/>
      <c r="D1503" s="36"/>
      <c r="E1503" s="36"/>
      <c r="F1503" s="36"/>
      <c r="G1503" s="37"/>
      <c r="H1503" s="36"/>
      <c r="I1503" s="37"/>
      <c r="J1503" s="37"/>
      <c r="K1503" s="35"/>
    </row>
    <row r="1504" spans="1:11" x14ac:dyDescent="0.2">
      <c r="A1504" s="36"/>
      <c r="B1504" s="36"/>
      <c r="C1504" s="36"/>
      <c r="D1504" s="36"/>
      <c r="E1504" s="36"/>
      <c r="F1504" s="36"/>
      <c r="G1504" s="37"/>
      <c r="H1504" s="36"/>
      <c r="I1504" s="37"/>
      <c r="J1504" s="37"/>
      <c r="K1504" s="35"/>
    </row>
    <row r="1505" spans="1:11" x14ac:dyDescent="0.2">
      <c r="A1505" s="36"/>
      <c r="B1505" s="36"/>
      <c r="C1505" s="36"/>
      <c r="D1505" s="36"/>
      <c r="E1505" s="36"/>
      <c r="F1505" s="36"/>
      <c r="G1505" s="37"/>
      <c r="H1505" s="36"/>
      <c r="I1505" s="37"/>
      <c r="J1505" s="37"/>
      <c r="K1505" s="35"/>
    </row>
    <row r="1506" spans="1:11" x14ac:dyDescent="0.2">
      <c r="A1506" s="36"/>
      <c r="B1506" s="36"/>
      <c r="C1506" s="36"/>
      <c r="D1506" s="36"/>
      <c r="E1506" s="36"/>
      <c r="F1506" s="36"/>
      <c r="G1506" s="37"/>
      <c r="H1506" s="36"/>
      <c r="I1506" s="37"/>
      <c r="J1506" s="37"/>
      <c r="K1506" s="35"/>
    </row>
    <row r="1507" spans="1:11" x14ac:dyDescent="0.2">
      <c r="A1507" s="36"/>
      <c r="B1507" s="36"/>
      <c r="C1507" s="36"/>
      <c r="D1507" s="36"/>
      <c r="E1507" s="36"/>
      <c r="F1507" s="36"/>
      <c r="G1507" s="37"/>
      <c r="H1507" s="36"/>
      <c r="I1507" s="37"/>
      <c r="J1507" s="37"/>
      <c r="K1507" s="35"/>
    </row>
    <row r="1508" spans="1:11" x14ac:dyDescent="0.2">
      <c r="A1508" s="36"/>
      <c r="B1508" s="36"/>
      <c r="C1508" s="36"/>
      <c r="D1508" s="36"/>
      <c r="E1508" s="36"/>
      <c r="F1508" s="36"/>
      <c r="G1508" s="37"/>
      <c r="H1508" s="36"/>
      <c r="I1508" s="37"/>
      <c r="J1508" s="37"/>
      <c r="K1508" s="35"/>
    </row>
    <row r="1509" spans="1:11" x14ac:dyDescent="0.2">
      <c r="A1509" s="36"/>
      <c r="B1509" s="36"/>
      <c r="C1509" s="36"/>
      <c r="D1509" s="36"/>
      <c r="E1509" s="36"/>
      <c r="F1509" s="36"/>
      <c r="G1509" s="37"/>
      <c r="H1509" s="36"/>
      <c r="I1509" s="37"/>
      <c r="J1509" s="37"/>
      <c r="K1509" s="35"/>
    </row>
    <row r="1510" spans="1:11" x14ac:dyDescent="0.2">
      <c r="A1510" s="36"/>
      <c r="B1510" s="36"/>
      <c r="C1510" s="36"/>
      <c r="D1510" s="36"/>
      <c r="E1510" s="36"/>
      <c r="F1510" s="36"/>
      <c r="G1510" s="37"/>
      <c r="H1510" s="36"/>
      <c r="I1510" s="37"/>
      <c r="J1510" s="37"/>
      <c r="K1510" s="35"/>
    </row>
    <row r="1511" spans="1:11" x14ac:dyDescent="0.2">
      <c r="A1511" s="36"/>
      <c r="B1511" s="36"/>
      <c r="C1511" s="36"/>
      <c r="D1511" s="36"/>
      <c r="E1511" s="36"/>
      <c r="F1511" s="36"/>
      <c r="G1511" s="37"/>
      <c r="H1511" s="36"/>
      <c r="I1511" s="37"/>
      <c r="J1511" s="37"/>
      <c r="K1511" s="35"/>
    </row>
    <row r="1512" spans="1:11" x14ac:dyDescent="0.2">
      <c r="A1512" s="36"/>
      <c r="B1512" s="36"/>
      <c r="C1512" s="36"/>
      <c r="D1512" s="36"/>
      <c r="E1512" s="36"/>
      <c r="F1512" s="36"/>
      <c r="G1512" s="37"/>
      <c r="H1512" s="36"/>
      <c r="I1512" s="37"/>
      <c r="J1512" s="37"/>
      <c r="K1512" s="35"/>
    </row>
    <row r="1513" spans="1:11" x14ac:dyDescent="0.2">
      <c r="A1513" s="36"/>
      <c r="B1513" s="36"/>
      <c r="C1513" s="36"/>
      <c r="D1513" s="36"/>
      <c r="E1513" s="36"/>
      <c r="F1513" s="36"/>
      <c r="G1513" s="37"/>
      <c r="H1513" s="36"/>
      <c r="I1513" s="37"/>
      <c r="J1513" s="37"/>
      <c r="K1513" s="35"/>
    </row>
    <row r="1514" spans="1:11" x14ac:dyDescent="0.2">
      <c r="A1514" s="36"/>
      <c r="B1514" s="36"/>
      <c r="C1514" s="36"/>
      <c r="D1514" s="36"/>
      <c r="E1514" s="36"/>
      <c r="F1514" s="36"/>
      <c r="G1514" s="37"/>
      <c r="H1514" s="36"/>
      <c r="I1514" s="37"/>
      <c r="J1514" s="37"/>
      <c r="K1514" s="35"/>
    </row>
    <row r="1515" spans="1:11" x14ac:dyDescent="0.2">
      <c r="A1515" s="36"/>
      <c r="B1515" s="36"/>
      <c r="C1515" s="36"/>
      <c r="D1515" s="36"/>
      <c r="E1515" s="36"/>
      <c r="F1515" s="36"/>
      <c r="G1515" s="37"/>
      <c r="H1515" s="36"/>
      <c r="I1515" s="37"/>
      <c r="J1515" s="37"/>
      <c r="K1515" s="35"/>
    </row>
    <row r="1516" spans="1:11" x14ac:dyDescent="0.2">
      <c r="A1516" s="36"/>
      <c r="B1516" s="36"/>
      <c r="C1516" s="36"/>
      <c r="D1516" s="36"/>
      <c r="E1516" s="36"/>
      <c r="F1516" s="36"/>
      <c r="G1516" s="37"/>
      <c r="H1516" s="36"/>
      <c r="I1516" s="37"/>
      <c r="J1516" s="37"/>
      <c r="K1516" s="35"/>
    </row>
    <row r="1517" spans="1:11" x14ac:dyDescent="0.2">
      <c r="A1517" s="36"/>
      <c r="B1517" s="36"/>
      <c r="C1517" s="36"/>
      <c r="D1517" s="36"/>
      <c r="E1517" s="36"/>
      <c r="F1517" s="36"/>
      <c r="G1517" s="37"/>
      <c r="H1517" s="36"/>
      <c r="I1517" s="37"/>
      <c r="J1517" s="37"/>
      <c r="K1517" s="35"/>
    </row>
    <row r="1518" spans="1:11" x14ac:dyDescent="0.2">
      <c r="A1518" s="36"/>
      <c r="B1518" s="36"/>
      <c r="C1518" s="36"/>
      <c r="D1518" s="36"/>
      <c r="E1518" s="36"/>
      <c r="F1518" s="36"/>
      <c r="G1518" s="37"/>
      <c r="H1518" s="36"/>
      <c r="I1518" s="37"/>
      <c r="J1518" s="37"/>
      <c r="K1518" s="35"/>
    </row>
    <row r="1519" spans="1:11" x14ac:dyDescent="0.2">
      <c r="A1519" s="36"/>
      <c r="B1519" s="36"/>
      <c r="C1519" s="36"/>
      <c r="D1519" s="36"/>
      <c r="E1519" s="36"/>
      <c r="F1519" s="36"/>
      <c r="G1519" s="37"/>
      <c r="H1519" s="36"/>
      <c r="I1519" s="37"/>
      <c r="J1519" s="37"/>
      <c r="K1519" s="35"/>
    </row>
    <row r="1520" spans="1:11" x14ac:dyDescent="0.2">
      <c r="A1520" s="36"/>
      <c r="B1520" s="36"/>
      <c r="C1520" s="36"/>
      <c r="D1520" s="36"/>
      <c r="E1520" s="36"/>
      <c r="F1520" s="36"/>
      <c r="G1520" s="37"/>
      <c r="H1520" s="36"/>
      <c r="I1520" s="37"/>
      <c r="J1520" s="37"/>
      <c r="K1520" s="35"/>
    </row>
    <row r="1521" spans="1:11" x14ac:dyDescent="0.2">
      <c r="A1521" s="36"/>
      <c r="B1521" s="36"/>
      <c r="C1521" s="36"/>
      <c r="D1521" s="36"/>
      <c r="E1521" s="36"/>
      <c r="F1521" s="36"/>
      <c r="G1521" s="37"/>
      <c r="H1521" s="36"/>
      <c r="I1521" s="37"/>
      <c r="J1521" s="37"/>
      <c r="K1521" s="35"/>
    </row>
    <row r="1522" spans="1:11" x14ac:dyDescent="0.2">
      <c r="A1522" s="36"/>
      <c r="B1522" s="36"/>
      <c r="C1522" s="36"/>
      <c r="D1522" s="36"/>
      <c r="E1522" s="36"/>
      <c r="F1522" s="36"/>
      <c r="G1522" s="37"/>
      <c r="H1522" s="36"/>
      <c r="I1522" s="37"/>
      <c r="J1522" s="37"/>
      <c r="K1522" s="35"/>
    </row>
    <row r="1523" spans="1:11" x14ac:dyDescent="0.2">
      <c r="A1523" s="36"/>
      <c r="B1523" s="36"/>
      <c r="C1523" s="36"/>
      <c r="D1523" s="36"/>
      <c r="E1523" s="36"/>
      <c r="F1523" s="36"/>
      <c r="G1523" s="37"/>
      <c r="H1523" s="36"/>
      <c r="I1523" s="37"/>
      <c r="J1523" s="37"/>
      <c r="K1523" s="35"/>
    </row>
    <row r="1524" spans="1:11" x14ac:dyDescent="0.2">
      <c r="A1524" s="36"/>
      <c r="B1524" s="36"/>
      <c r="C1524" s="36"/>
      <c r="D1524" s="36"/>
      <c r="E1524" s="36"/>
      <c r="F1524" s="36"/>
      <c r="G1524" s="37"/>
      <c r="H1524" s="36"/>
      <c r="I1524" s="37"/>
      <c r="J1524" s="37"/>
      <c r="K1524" s="35"/>
    </row>
    <row r="1525" spans="1:11" x14ac:dyDescent="0.2">
      <c r="A1525" s="36"/>
      <c r="B1525" s="36"/>
      <c r="C1525" s="36"/>
      <c r="D1525" s="36"/>
      <c r="E1525" s="36"/>
      <c r="F1525" s="36"/>
      <c r="G1525" s="37"/>
      <c r="H1525" s="36"/>
      <c r="I1525" s="37"/>
      <c r="J1525" s="37"/>
      <c r="K1525" s="35"/>
    </row>
    <row r="1526" spans="1:11" x14ac:dyDescent="0.2">
      <c r="A1526" s="36"/>
      <c r="B1526" s="36"/>
      <c r="C1526" s="36"/>
      <c r="D1526" s="36"/>
      <c r="E1526" s="36"/>
      <c r="F1526" s="36"/>
      <c r="G1526" s="37"/>
      <c r="H1526" s="36"/>
      <c r="I1526" s="37"/>
      <c r="J1526" s="37"/>
      <c r="K1526" s="35"/>
    </row>
    <row r="1527" spans="1:11" x14ac:dyDescent="0.2">
      <c r="A1527" s="36"/>
      <c r="B1527" s="36"/>
      <c r="C1527" s="36"/>
      <c r="D1527" s="36"/>
      <c r="E1527" s="36"/>
      <c r="F1527" s="36"/>
      <c r="G1527" s="37"/>
      <c r="H1527" s="36"/>
      <c r="I1527" s="37"/>
      <c r="J1527" s="37"/>
      <c r="K1527" s="35"/>
    </row>
    <row r="1528" spans="1:11" x14ac:dyDescent="0.2">
      <c r="A1528" s="36"/>
      <c r="B1528" s="36"/>
      <c r="C1528" s="36"/>
      <c r="D1528" s="36"/>
      <c r="E1528" s="36"/>
      <c r="F1528" s="36"/>
      <c r="G1528" s="37"/>
      <c r="H1528" s="36"/>
      <c r="I1528" s="37"/>
      <c r="J1528" s="37"/>
      <c r="K1528" s="35"/>
    </row>
    <row r="1529" spans="1:11" x14ac:dyDescent="0.2">
      <c r="A1529" s="36"/>
      <c r="B1529" s="36"/>
      <c r="C1529" s="36"/>
      <c r="D1529" s="36"/>
      <c r="E1529" s="36"/>
      <c r="F1529" s="36"/>
      <c r="G1529" s="37"/>
      <c r="H1529" s="36"/>
      <c r="I1529" s="37"/>
      <c r="J1529" s="37"/>
      <c r="K1529" s="35"/>
    </row>
    <row r="1530" spans="1:11" x14ac:dyDescent="0.2">
      <c r="A1530" s="36"/>
      <c r="B1530" s="36"/>
      <c r="C1530" s="36"/>
      <c r="D1530" s="36"/>
      <c r="E1530" s="36"/>
      <c r="F1530" s="36"/>
      <c r="G1530" s="37"/>
      <c r="H1530" s="36"/>
      <c r="I1530" s="37"/>
      <c r="J1530" s="37"/>
      <c r="K1530" s="35"/>
    </row>
    <row r="1531" spans="1:11" x14ac:dyDescent="0.2">
      <c r="A1531" s="36"/>
      <c r="B1531" s="36"/>
      <c r="C1531" s="36"/>
      <c r="D1531" s="36"/>
      <c r="E1531" s="36"/>
      <c r="F1531" s="36"/>
      <c r="G1531" s="37"/>
      <c r="H1531" s="36"/>
      <c r="I1531" s="37"/>
      <c r="J1531" s="37"/>
      <c r="K1531" s="35"/>
    </row>
    <row r="1532" spans="1:11" x14ac:dyDescent="0.2">
      <c r="A1532" s="36"/>
      <c r="B1532" s="36"/>
      <c r="C1532" s="36"/>
      <c r="D1532" s="36"/>
      <c r="E1532" s="36"/>
      <c r="F1532" s="36"/>
      <c r="G1532" s="37"/>
      <c r="H1532" s="36"/>
      <c r="I1532" s="37"/>
      <c r="J1532" s="37"/>
      <c r="K1532" s="35"/>
    </row>
    <row r="1533" spans="1:11" x14ac:dyDescent="0.2">
      <c r="A1533" s="36"/>
      <c r="B1533" s="36"/>
      <c r="C1533" s="36"/>
      <c r="D1533" s="36"/>
      <c r="E1533" s="36"/>
      <c r="F1533" s="36"/>
      <c r="G1533" s="37"/>
      <c r="H1533" s="36"/>
      <c r="I1533" s="37"/>
      <c r="J1533" s="37"/>
      <c r="K1533" s="35"/>
    </row>
    <row r="1534" spans="1:11" x14ac:dyDescent="0.2">
      <c r="A1534" s="36"/>
      <c r="B1534" s="36"/>
      <c r="C1534" s="36"/>
      <c r="D1534" s="36"/>
      <c r="E1534" s="36"/>
      <c r="F1534" s="36"/>
      <c r="G1534" s="37"/>
      <c r="H1534" s="36"/>
      <c r="I1534" s="37"/>
      <c r="J1534" s="37"/>
      <c r="K1534" s="35"/>
    </row>
    <row r="1535" spans="1:11" x14ac:dyDescent="0.2">
      <c r="A1535" s="36"/>
      <c r="B1535" s="36"/>
      <c r="C1535" s="36"/>
      <c r="D1535" s="36"/>
      <c r="E1535" s="36"/>
      <c r="F1535" s="36"/>
      <c r="G1535" s="37"/>
      <c r="H1535" s="36"/>
      <c r="I1535" s="37"/>
      <c r="J1535" s="37"/>
      <c r="K1535" s="35"/>
    </row>
    <row r="1536" spans="1:11" x14ac:dyDescent="0.2">
      <c r="A1536" s="36"/>
      <c r="B1536" s="36"/>
      <c r="C1536" s="36"/>
      <c r="D1536" s="36"/>
      <c r="E1536" s="36"/>
      <c r="F1536" s="36"/>
      <c r="G1536" s="37"/>
      <c r="H1536" s="36"/>
      <c r="I1536" s="37"/>
      <c r="J1536" s="37"/>
      <c r="K1536" s="35"/>
    </row>
    <row r="1537" spans="1:11" x14ac:dyDescent="0.2">
      <c r="A1537" s="36"/>
      <c r="B1537" s="36"/>
      <c r="C1537" s="36"/>
      <c r="D1537" s="36"/>
      <c r="E1537" s="36"/>
      <c r="F1537" s="36"/>
      <c r="G1537" s="37"/>
      <c r="H1537" s="36"/>
      <c r="I1537" s="37"/>
      <c r="J1537" s="37"/>
      <c r="K1537" s="35"/>
    </row>
    <row r="1538" spans="1:11" x14ac:dyDescent="0.2">
      <c r="A1538" s="36"/>
      <c r="B1538" s="36"/>
      <c r="C1538" s="36"/>
      <c r="D1538" s="36"/>
      <c r="E1538" s="36"/>
      <c r="F1538" s="36"/>
      <c r="G1538" s="37"/>
      <c r="H1538" s="36"/>
      <c r="I1538" s="37"/>
      <c r="J1538" s="37"/>
      <c r="K1538" s="35"/>
    </row>
    <row r="1539" spans="1:11" x14ac:dyDescent="0.2">
      <c r="A1539" s="36"/>
      <c r="B1539" s="36"/>
      <c r="C1539" s="36"/>
      <c r="D1539" s="36"/>
      <c r="E1539" s="36"/>
      <c r="F1539" s="36"/>
      <c r="G1539" s="37"/>
      <c r="H1539" s="36"/>
      <c r="I1539" s="37"/>
      <c r="J1539" s="37"/>
      <c r="K1539" s="35"/>
    </row>
    <row r="1540" spans="1:11" x14ac:dyDescent="0.2">
      <c r="A1540" s="36"/>
      <c r="B1540" s="36"/>
      <c r="C1540" s="36"/>
      <c r="D1540" s="36"/>
      <c r="E1540" s="36"/>
      <c r="F1540" s="36"/>
      <c r="G1540" s="37"/>
      <c r="H1540" s="36"/>
      <c r="I1540" s="37"/>
      <c r="J1540" s="37"/>
      <c r="K1540" s="35"/>
    </row>
    <row r="1541" spans="1:11" x14ac:dyDescent="0.2">
      <c r="A1541" s="36"/>
      <c r="B1541" s="36"/>
      <c r="C1541" s="36"/>
      <c r="D1541" s="36"/>
      <c r="E1541" s="36"/>
      <c r="F1541" s="36"/>
      <c r="G1541" s="37"/>
      <c r="H1541" s="36"/>
      <c r="I1541" s="37"/>
      <c r="J1541" s="37"/>
      <c r="K1541" s="35"/>
    </row>
    <row r="1542" spans="1:11" x14ac:dyDescent="0.2">
      <c r="A1542" s="36"/>
      <c r="B1542" s="36"/>
      <c r="C1542" s="36"/>
      <c r="D1542" s="36"/>
      <c r="E1542" s="36"/>
      <c r="F1542" s="36"/>
      <c r="G1542" s="37"/>
      <c r="H1542" s="36"/>
      <c r="I1542" s="37"/>
      <c r="J1542" s="37"/>
      <c r="K1542" s="35"/>
    </row>
    <row r="1543" spans="1:11" x14ac:dyDescent="0.2">
      <c r="A1543" s="36"/>
      <c r="B1543" s="36"/>
      <c r="C1543" s="36"/>
      <c r="D1543" s="36"/>
      <c r="E1543" s="36"/>
      <c r="F1543" s="36"/>
      <c r="G1543" s="37"/>
      <c r="H1543" s="36"/>
      <c r="I1543" s="37"/>
      <c r="J1543" s="37"/>
      <c r="K1543" s="35"/>
    </row>
    <row r="1544" spans="1:11" x14ac:dyDescent="0.2">
      <c r="A1544" s="36"/>
      <c r="B1544" s="36"/>
      <c r="C1544" s="36"/>
      <c r="D1544" s="36"/>
      <c r="E1544" s="36"/>
      <c r="F1544" s="36"/>
      <c r="G1544" s="37"/>
      <c r="H1544" s="36"/>
      <c r="I1544" s="37"/>
      <c r="J1544" s="37"/>
      <c r="K1544" s="35"/>
    </row>
    <row r="1545" spans="1:11" x14ac:dyDescent="0.2">
      <c r="A1545" s="36"/>
      <c r="B1545" s="36"/>
      <c r="C1545" s="36"/>
      <c r="D1545" s="36"/>
      <c r="E1545" s="36"/>
      <c r="F1545" s="36"/>
      <c r="G1545" s="37"/>
      <c r="H1545" s="36"/>
      <c r="I1545" s="37"/>
      <c r="J1545" s="37"/>
      <c r="K1545" s="35"/>
    </row>
    <row r="1546" spans="1:11" x14ac:dyDescent="0.2">
      <c r="A1546" s="36"/>
      <c r="B1546" s="36"/>
      <c r="C1546" s="36"/>
      <c r="D1546" s="36"/>
      <c r="E1546" s="36"/>
      <c r="F1546" s="36"/>
      <c r="G1546" s="37"/>
      <c r="H1546" s="36"/>
      <c r="I1546" s="37"/>
      <c r="J1546" s="37"/>
      <c r="K1546" s="35"/>
    </row>
    <row r="1547" spans="1:11" x14ac:dyDescent="0.2">
      <c r="A1547" s="36"/>
      <c r="B1547" s="36"/>
      <c r="C1547" s="36"/>
      <c r="D1547" s="36"/>
      <c r="E1547" s="36"/>
      <c r="F1547" s="36"/>
      <c r="G1547" s="37"/>
      <c r="H1547" s="36"/>
      <c r="I1547" s="37"/>
      <c r="J1547" s="37"/>
      <c r="K1547" s="35"/>
    </row>
    <row r="1548" spans="1:11" x14ac:dyDescent="0.2">
      <c r="A1548" s="36"/>
      <c r="B1548" s="36"/>
      <c r="C1548" s="36"/>
      <c r="D1548" s="36"/>
      <c r="E1548" s="36"/>
      <c r="F1548" s="36"/>
      <c r="G1548" s="37"/>
      <c r="H1548" s="36"/>
      <c r="I1548" s="37"/>
      <c r="J1548" s="37"/>
      <c r="K1548" s="35"/>
    </row>
    <row r="1549" spans="1:11" x14ac:dyDescent="0.2">
      <c r="A1549" s="36"/>
      <c r="B1549" s="36"/>
      <c r="C1549" s="36"/>
      <c r="D1549" s="36"/>
      <c r="E1549" s="36"/>
      <c r="F1549" s="36"/>
      <c r="G1549" s="37"/>
      <c r="H1549" s="36"/>
      <c r="I1549" s="37"/>
      <c r="J1549" s="37"/>
      <c r="K1549" s="35"/>
    </row>
    <row r="1550" spans="1:11" x14ac:dyDescent="0.2">
      <c r="A1550" s="36"/>
      <c r="B1550" s="36"/>
      <c r="C1550" s="36"/>
      <c r="D1550" s="36"/>
      <c r="E1550" s="36"/>
      <c r="F1550" s="36"/>
      <c r="G1550" s="37"/>
      <c r="H1550" s="36"/>
      <c r="I1550" s="37"/>
      <c r="J1550" s="37"/>
      <c r="K1550" s="35"/>
    </row>
    <row r="1551" spans="1:11" x14ac:dyDescent="0.2">
      <c r="A1551" s="36"/>
      <c r="B1551" s="36"/>
      <c r="C1551" s="36"/>
      <c r="D1551" s="36"/>
      <c r="E1551" s="36"/>
      <c r="F1551" s="36"/>
      <c r="G1551" s="37"/>
      <c r="H1551" s="36"/>
      <c r="I1551" s="37"/>
      <c r="J1551" s="37"/>
      <c r="K1551" s="35"/>
    </row>
    <row r="1552" spans="1:11" x14ac:dyDescent="0.2">
      <c r="A1552" s="36"/>
      <c r="B1552" s="36"/>
      <c r="C1552" s="36"/>
      <c r="D1552" s="36"/>
      <c r="E1552" s="36"/>
      <c r="F1552" s="36"/>
      <c r="G1552" s="37"/>
      <c r="H1552" s="36"/>
      <c r="I1552" s="37"/>
      <c r="J1552" s="37"/>
      <c r="K1552" s="35"/>
    </row>
    <row r="1553" spans="1:11" x14ac:dyDescent="0.2">
      <c r="A1553" s="36"/>
      <c r="B1553" s="36"/>
      <c r="C1553" s="36"/>
      <c r="D1553" s="36"/>
      <c r="E1553" s="36"/>
      <c r="F1553" s="36"/>
      <c r="G1553" s="37"/>
      <c r="H1553" s="36"/>
      <c r="I1553" s="37"/>
      <c r="J1553" s="37"/>
      <c r="K1553" s="35"/>
    </row>
    <row r="1554" spans="1:11" x14ac:dyDescent="0.2">
      <c r="A1554" s="36"/>
      <c r="B1554" s="36"/>
      <c r="C1554" s="36"/>
      <c r="D1554" s="36"/>
      <c r="E1554" s="36"/>
      <c r="F1554" s="36"/>
      <c r="G1554" s="37"/>
      <c r="H1554" s="36"/>
      <c r="I1554" s="37"/>
      <c r="J1554" s="37"/>
      <c r="K1554" s="35"/>
    </row>
    <row r="1555" spans="1:11" x14ac:dyDescent="0.2">
      <c r="A1555" s="36"/>
      <c r="B1555" s="36"/>
      <c r="C1555" s="36"/>
      <c r="D1555" s="36"/>
      <c r="E1555" s="36"/>
      <c r="F1555" s="36"/>
      <c r="G1555" s="37"/>
      <c r="H1555" s="36"/>
      <c r="I1555" s="37"/>
      <c r="J1555" s="37"/>
      <c r="K1555" s="35"/>
    </row>
    <row r="1556" spans="1:11" x14ac:dyDescent="0.2">
      <c r="A1556" s="36"/>
      <c r="B1556" s="36"/>
      <c r="C1556" s="36"/>
      <c r="D1556" s="36"/>
      <c r="E1556" s="36"/>
      <c r="F1556" s="36"/>
      <c r="G1556" s="37"/>
      <c r="H1556" s="36"/>
      <c r="I1556" s="37"/>
      <c r="J1556" s="37"/>
      <c r="K1556" s="35"/>
    </row>
    <row r="1557" spans="1:11" x14ac:dyDescent="0.2">
      <c r="A1557" s="36"/>
      <c r="B1557" s="36"/>
      <c r="C1557" s="36"/>
      <c r="D1557" s="36"/>
      <c r="E1557" s="36"/>
      <c r="F1557" s="36"/>
      <c r="G1557" s="37"/>
      <c r="H1557" s="36"/>
      <c r="I1557" s="37"/>
      <c r="J1557" s="37"/>
      <c r="K1557" s="35"/>
    </row>
    <row r="1558" spans="1:11" x14ac:dyDescent="0.2">
      <c r="A1558" s="36"/>
      <c r="B1558" s="36"/>
      <c r="C1558" s="36"/>
      <c r="D1558" s="36"/>
      <c r="E1558" s="36"/>
      <c r="F1558" s="36"/>
      <c r="G1558" s="37"/>
      <c r="H1558" s="36"/>
      <c r="I1558" s="37"/>
      <c r="J1558" s="37"/>
      <c r="K1558" s="35"/>
    </row>
    <row r="1559" spans="1:11" x14ac:dyDescent="0.2">
      <c r="A1559" s="36"/>
      <c r="B1559" s="36"/>
      <c r="C1559" s="36"/>
      <c r="D1559" s="36"/>
      <c r="E1559" s="36"/>
      <c r="F1559" s="36"/>
      <c r="G1559" s="37"/>
      <c r="H1559" s="36"/>
      <c r="I1559" s="37"/>
      <c r="J1559" s="37"/>
      <c r="K1559" s="35"/>
    </row>
    <row r="1560" spans="1:11" x14ac:dyDescent="0.2">
      <c r="A1560" s="36"/>
      <c r="B1560" s="36"/>
      <c r="C1560" s="36"/>
      <c r="D1560" s="36"/>
      <c r="E1560" s="36"/>
      <c r="F1560" s="36"/>
      <c r="G1560" s="37"/>
      <c r="H1560" s="36"/>
      <c r="I1560" s="37"/>
      <c r="J1560" s="37"/>
      <c r="K1560" s="35"/>
    </row>
    <row r="1561" spans="1:11" x14ac:dyDescent="0.2">
      <c r="A1561" s="36"/>
      <c r="B1561" s="36"/>
      <c r="C1561" s="36"/>
      <c r="D1561" s="36"/>
      <c r="E1561" s="36"/>
      <c r="F1561" s="36"/>
      <c r="G1561" s="37"/>
      <c r="H1561" s="36"/>
      <c r="I1561" s="37"/>
      <c r="J1561" s="37"/>
      <c r="K1561" s="35"/>
    </row>
    <row r="1562" spans="1:11" x14ac:dyDescent="0.2">
      <c r="A1562" s="36"/>
      <c r="B1562" s="36"/>
      <c r="C1562" s="36"/>
      <c r="D1562" s="36"/>
      <c r="E1562" s="36"/>
      <c r="F1562" s="36"/>
      <c r="G1562" s="37"/>
      <c r="H1562" s="36"/>
      <c r="I1562" s="37"/>
      <c r="J1562" s="37"/>
      <c r="K1562" s="35"/>
    </row>
    <row r="1563" spans="1:11" x14ac:dyDescent="0.2">
      <c r="A1563" s="36"/>
      <c r="B1563" s="36"/>
      <c r="C1563" s="36"/>
      <c r="D1563" s="36"/>
      <c r="E1563" s="36"/>
      <c r="F1563" s="36"/>
      <c r="G1563" s="37"/>
      <c r="H1563" s="36"/>
      <c r="I1563" s="37"/>
      <c r="J1563" s="37"/>
      <c r="K1563" s="35"/>
    </row>
    <row r="1564" spans="1:11" x14ac:dyDescent="0.2">
      <c r="A1564" s="36"/>
      <c r="B1564" s="36"/>
      <c r="C1564" s="36"/>
      <c r="D1564" s="36"/>
      <c r="E1564" s="36"/>
      <c r="F1564" s="36"/>
      <c r="G1564" s="37"/>
      <c r="H1564" s="36"/>
      <c r="I1564" s="37"/>
      <c r="J1564" s="37"/>
      <c r="K1564" s="35"/>
    </row>
    <row r="1565" spans="1:11" x14ac:dyDescent="0.2">
      <c r="A1565" s="36"/>
      <c r="B1565" s="36"/>
      <c r="C1565" s="36"/>
      <c r="D1565" s="36"/>
      <c r="E1565" s="36"/>
      <c r="F1565" s="36"/>
      <c r="G1565" s="37"/>
      <c r="H1565" s="36"/>
      <c r="I1565" s="37"/>
      <c r="J1565" s="37"/>
      <c r="K1565" s="35"/>
    </row>
    <row r="1566" spans="1:11" x14ac:dyDescent="0.2">
      <c r="A1566" s="36"/>
      <c r="B1566" s="36"/>
      <c r="C1566" s="36"/>
      <c r="D1566" s="36"/>
      <c r="E1566" s="36"/>
      <c r="F1566" s="36"/>
      <c r="G1566" s="37"/>
      <c r="H1566" s="36"/>
      <c r="I1566" s="37"/>
      <c r="J1566" s="37"/>
      <c r="K1566" s="35"/>
    </row>
    <row r="1567" spans="1:11" x14ac:dyDescent="0.2">
      <c r="A1567" s="36"/>
      <c r="B1567" s="36"/>
      <c r="C1567" s="36"/>
      <c r="D1567" s="36"/>
      <c r="E1567" s="36"/>
      <c r="F1567" s="36"/>
      <c r="G1567" s="37"/>
      <c r="H1567" s="36"/>
      <c r="I1567" s="37"/>
      <c r="J1567" s="37"/>
      <c r="K1567" s="35"/>
    </row>
    <row r="1568" spans="1:11" x14ac:dyDescent="0.2">
      <c r="A1568" s="36"/>
      <c r="B1568" s="36"/>
      <c r="C1568" s="36"/>
      <c r="D1568" s="36"/>
      <c r="E1568" s="36"/>
      <c r="F1568" s="36"/>
      <c r="G1568" s="37"/>
      <c r="H1568" s="36"/>
      <c r="I1568" s="37"/>
      <c r="J1568" s="37"/>
      <c r="K1568" s="35"/>
    </row>
    <row r="1569" spans="1:11" x14ac:dyDescent="0.2">
      <c r="A1569" s="36"/>
      <c r="B1569" s="36"/>
      <c r="C1569" s="36"/>
      <c r="D1569" s="36"/>
      <c r="E1569" s="36"/>
      <c r="F1569" s="36"/>
      <c r="G1569" s="37"/>
      <c r="H1569" s="36"/>
      <c r="I1569" s="37"/>
      <c r="J1569" s="37"/>
      <c r="K1569" s="35"/>
    </row>
    <row r="1570" spans="1:11" x14ac:dyDescent="0.2">
      <c r="A1570" s="36"/>
      <c r="B1570" s="36"/>
      <c r="C1570" s="36"/>
      <c r="D1570" s="36"/>
      <c r="E1570" s="36"/>
      <c r="F1570" s="36"/>
      <c r="G1570" s="37"/>
      <c r="H1570" s="36"/>
      <c r="I1570" s="37"/>
      <c r="J1570" s="37"/>
      <c r="K1570" s="35"/>
    </row>
    <row r="1571" spans="1:11" x14ac:dyDescent="0.2">
      <c r="A1571" s="36"/>
      <c r="B1571" s="36"/>
      <c r="C1571" s="36"/>
      <c r="D1571" s="36"/>
      <c r="E1571" s="36"/>
      <c r="F1571" s="36"/>
      <c r="G1571" s="37"/>
      <c r="H1571" s="36"/>
      <c r="I1571" s="37"/>
      <c r="J1571" s="37"/>
      <c r="K1571" s="35"/>
    </row>
    <row r="1572" spans="1:11" x14ac:dyDescent="0.2">
      <c r="A1572" s="36"/>
      <c r="B1572" s="36"/>
      <c r="C1572" s="36"/>
      <c r="D1572" s="36"/>
      <c r="E1572" s="36"/>
      <c r="F1572" s="36"/>
      <c r="G1572" s="37"/>
      <c r="H1572" s="36"/>
      <c r="I1572" s="37"/>
      <c r="J1572" s="37"/>
      <c r="K1572" s="35"/>
    </row>
    <row r="1573" spans="1:11" x14ac:dyDescent="0.2">
      <c r="A1573" s="36"/>
      <c r="B1573" s="36"/>
      <c r="C1573" s="36"/>
      <c r="D1573" s="36"/>
      <c r="E1573" s="36"/>
      <c r="F1573" s="36"/>
      <c r="G1573" s="37"/>
      <c r="H1573" s="36"/>
      <c r="I1573" s="37"/>
      <c r="J1573" s="37"/>
      <c r="K1573" s="35"/>
    </row>
    <row r="1574" spans="1:11" x14ac:dyDescent="0.2">
      <c r="A1574" s="36"/>
      <c r="B1574" s="36"/>
      <c r="C1574" s="36"/>
      <c r="D1574" s="36"/>
      <c r="E1574" s="36"/>
      <c r="F1574" s="36"/>
      <c r="G1574" s="37"/>
      <c r="H1574" s="36"/>
      <c r="I1574" s="37"/>
      <c r="J1574" s="37"/>
      <c r="K1574" s="35"/>
    </row>
    <row r="1575" spans="1:11" x14ac:dyDescent="0.2">
      <c r="A1575" s="36"/>
      <c r="B1575" s="36"/>
      <c r="C1575" s="36"/>
      <c r="D1575" s="36"/>
      <c r="E1575" s="36"/>
      <c r="F1575" s="36"/>
      <c r="G1575" s="37"/>
      <c r="H1575" s="36"/>
      <c r="I1575" s="37"/>
      <c r="J1575" s="37"/>
      <c r="K1575" s="35"/>
    </row>
    <row r="1576" spans="1:11" x14ac:dyDescent="0.2">
      <c r="A1576" s="36"/>
      <c r="B1576" s="36"/>
      <c r="C1576" s="36"/>
      <c r="D1576" s="36"/>
      <c r="E1576" s="36"/>
      <c r="F1576" s="36"/>
      <c r="G1576" s="37"/>
      <c r="H1576" s="36"/>
      <c r="I1576" s="37"/>
      <c r="J1576" s="37"/>
      <c r="K1576" s="35"/>
    </row>
    <row r="1577" spans="1:11" x14ac:dyDescent="0.2">
      <c r="A1577" s="36"/>
      <c r="B1577" s="36"/>
      <c r="C1577" s="36"/>
      <c r="D1577" s="36"/>
      <c r="E1577" s="36"/>
      <c r="F1577" s="36"/>
      <c r="G1577" s="37"/>
      <c r="H1577" s="36"/>
      <c r="I1577" s="37"/>
      <c r="J1577" s="37"/>
      <c r="K1577" s="35"/>
    </row>
    <row r="1578" spans="1:11" x14ac:dyDescent="0.2">
      <c r="A1578" s="36"/>
      <c r="B1578" s="36"/>
      <c r="C1578" s="36"/>
      <c r="D1578" s="36"/>
      <c r="E1578" s="36"/>
      <c r="F1578" s="36"/>
      <c r="G1578" s="37"/>
      <c r="H1578" s="36"/>
      <c r="I1578" s="37"/>
      <c r="J1578" s="37"/>
      <c r="K1578" s="35"/>
    </row>
    <row r="1579" spans="1:11" x14ac:dyDescent="0.2">
      <c r="A1579" s="36"/>
      <c r="B1579" s="36"/>
      <c r="C1579" s="36"/>
      <c r="D1579" s="36"/>
      <c r="E1579" s="36"/>
      <c r="F1579" s="36"/>
      <c r="G1579" s="37"/>
      <c r="H1579" s="36"/>
      <c r="I1579" s="37"/>
      <c r="J1579" s="37"/>
      <c r="K1579" s="35"/>
    </row>
    <row r="1580" spans="1:11" x14ac:dyDescent="0.2">
      <c r="A1580" s="36"/>
      <c r="B1580" s="36"/>
      <c r="C1580" s="36"/>
      <c r="D1580" s="36"/>
      <c r="E1580" s="36"/>
      <c r="F1580" s="36"/>
      <c r="G1580" s="37"/>
      <c r="H1580" s="36"/>
      <c r="I1580" s="37"/>
      <c r="J1580" s="37"/>
      <c r="K1580" s="35"/>
    </row>
    <row r="1581" spans="1:11" x14ac:dyDescent="0.2">
      <c r="A1581" s="36"/>
      <c r="B1581" s="36"/>
      <c r="C1581" s="36"/>
      <c r="D1581" s="36"/>
      <c r="E1581" s="36"/>
      <c r="F1581" s="36"/>
      <c r="G1581" s="37"/>
      <c r="H1581" s="36"/>
      <c r="I1581" s="37"/>
      <c r="J1581" s="37"/>
      <c r="K1581" s="35"/>
    </row>
    <row r="1582" spans="1:11" x14ac:dyDescent="0.2">
      <c r="A1582" s="36"/>
      <c r="B1582" s="36"/>
      <c r="C1582" s="36"/>
      <c r="D1582" s="36"/>
      <c r="E1582" s="36"/>
      <c r="F1582" s="36"/>
      <c r="G1582" s="37"/>
      <c r="H1582" s="36"/>
      <c r="I1582" s="37"/>
      <c r="J1582" s="37"/>
      <c r="K1582" s="35"/>
    </row>
    <row r="1583" spans="1:11" x14ac:dyDescent="0.2">
      <c r="A1583" s="36"/>
      <c r="B1583" s="36"/>
      <c r="C1583" s="36"/>
      <c r="D1583" s="36"/>
      <c r="E1583" s="36"/>
      <c r="F1583" s="36"/>
      <c r="G1583" s="37"/>
      <c r="H1583" s="36"/>
      <c r="I1583" s="37"/>
      <c r="J1583" s="37"/>
      <c r="K1583" s="35"/>
    </row>
    <row r="1584" spans="1:11" x14ac:dyDescent="0.2">
      <c r="A1584" s="36"/>
      <c r="B1584" s="36"/>
      <c r="C1584" s="36"/>
      <c r="D1584" s="36"/>
      <c r="E1584" s="36"/>
      <c r="F1584" s="36"/>
      <c r="G1584" s="37"/>
      <c r="H1584" s="36"/>
      <c r="I1584" s="37"/>
      <c r="J1584" s="37"/>
      <c r="K1584" s="35"/>
    </row>
    <row r="1585" spans="1:11" x14ac:dyDescent="0.2">
      <c r="A1585" s="36"/>
      <c r="B1585" s="36"/>
      <c r="C1585" s="36"/>
      <c r="D1585" s="36"/>
      <c r="E1585" s="36"/>
      <c r="F1585" s="36"/>
      <c r="G1585" s="37"/>
      <c r="H1585" s="36"/>
      <c r="I1585" s="37"/>
      <c r="J1585" s="37"/>
      <c r="K1585" s="35"/>
    </row>
    <row r="1586" spans="1:11" x14ac:dyDescent="0.2">
      <c r="A1586" s="36"/>
      <c r="B1586" s="36"/>
      <c r="C1586" s="36"/>
      <c r="D1586" s="36"/>
      <c r="E1586" s="36"/>
      <c r="F1586" s="36"/>
      <c r="G1586" s="37"/>
      <c r="H1586" s="36"/>
      <c r="I1586" s="37"/>
      <c r="J1586" s="37"/>
      <c r="K1586" s="35"/>
    </row>
    <row r="1587" spans="1:11" x14ac:dyDescent="0.2">
      <c r="A1587" s="36"/>
      <c r="B1587" s="36"/>
      <c r="C1587" s="36"/>
      <c r="D1587" s="36"/>
      <c r="E1587" s="36"/>
      <c r="F1587" s="36"/>
      <c r="G1587" s="37"/>
      <c r="H1587" s="36"/>
      <c r="I1587" s="37"/>
      <c r="J1587" s="37"/>
      <c r="K1587" s="35"/>
    </row>
    <row r="1588" spans="1:11" x14ac:dyDescent="0.2">
      <c r="A1588" s="36"/>
      <c r="B1588" s="36"/>
      <c r="C1588" s="36"/>
      <c r="D1588" s="36"/>
      <c r="E1588" s="36"/>
      <c r="F1588" s="36"/>
      <c r="G1588" s="37"/>
      <c r="H1588" s="36"/>
      <c r="I1588" s="37"/>
      <c r="J1588" s="37"/>
      <c r="K1588" s="35"/>
    </row>
    <row r="1589" spans="1:11" x14ac:dyDescent="0.2">
      <c r="A1589" s="36"/>
      <c r="B1589" s="36"/>
      <c r="C1589" s="36"/>
      <c r="D1589" s="36"/>
      <c r="E1589" s="36"/>
      <c r="F1589" s="36"/>
      <c r="G1589" s="37"/>
      <c r="H1589" s="36"/>
      <c r="I1589" s="37"/>
      <c r="J1589" s="37"/>
      <c r="K1589" s="35"/>
    </row>
    <row r="1590" spans="1:11" x14ac:dyDescent="0.2">
      <c r="A1590" s="36"/>
      <c r="B1590" s="36"/>
      <c r="C1590" s="36"/>
      <c r="D1590" s="36"/>
      <c r="E1590" s="36"/>
      <c r="F1590" s="36"/>
      <c r="G1590" s="37"/>
      <c r="H1590" s="36"/>
      <c r="I1590" s="37"/>
      <c r="J1590" s="37"/>
      <c r="K1590" s="35"/>
    </row>
    <row r="1591" spans="1:11" x14ac:dyDescent="0.2">
      <c r="A1591" s="36"/>
      <c r="B1591" s="36"/>
      <c r="C1591" s="36"/>
      <c r="D1591" s="36"/>
      <c r="E1591" s="36"/>
      <c r="F1591" s="36"/>
      <c r="G1591" s="37"/>
      <c r="H1591" s="36"/>
      <c r="I1591" s="37"/>
      <c r="J1591" s="37"/>
      <c r="K1591" s="35"/>
    </row>
    <row r="1592" spans="1:11" x14ac:dyDescent="0.2">
      <c r="A1592" s="36"/>
      <c r="B1592" s="36"/>
      <c r="C1592" s="36"/>
      <c r="D1592" s="36"/>
      <c r="E1592" s="36"/>
      <c r="F1592" s="36"/>
      <c r="G1592" s="37"/>
      <c r="H1592" s="36"/>
      <c r="I1592" s="37"/>
      <c r="J1592" s="37"/>
      <c r="K1592" s="35"/>
    </row>
    <row r="1593" spans="1:11" x14ac:dyDescent="0.2">
      <c r="A1593" s="36"/>
      <c r="B1593" s="36"/>
      <c r="C1593" s="36"/>
      <c r="D1593" s="36"/>
      <c r="E1593" s="36"/>
      <c r="F1593" s="36"/>
      <c r="G1593" s="37"/>
      <c r="H1593" s="36"/>
      <c r="I1593" s="37"/>
      <c r="J1593" s="37"/>
      <c r="K1593" s="35"/>
    </row>
    <row r="1594" spans="1:11" x14ac:dyDescent="0.2">
      <c r="A1594" s="36"/>
      <c r="B1594" s="36"/>
      <c r="C1594" s="36"/>
      <c r="D1594" s="36"/>
      <c r="E1594" s="36"/>
      <c r="F1594" s="36"/>
      <c r="G1594" s="37"/>
      <c r="H1594" s="36"/>
      <c r="I1594" s="37"/>
      <c r="J1594" s="37"/>
      <c r="K1594" s="35"/>
    </row>
    <row r="1595" spans="1:11" x14ac:dyDescent="0.2">
      <c r="A1595" s="36"/>
      <c r="B1595" s="36"/>
      <c r="C1595" s="36"/>
      <c r="D1595" s="36"/>
      <c r="E1595" s="36"/>
      <c r="F1595" s="36"/>
      <c r="G1595" s="37"/>
      <c r="H1595" s="36"/>
      <c r="I1595" s="37"/>
      <c r="J1595" s="37"/>
      <c r="K1595" s="35"/>
    </row>
    <row r="1596" spans="1:11" x14ac:dyDescent="0.2">
      <c r="A1596" s="36"/>
      <c r="B1596" s="36"/>
      <c r="C1596" s="36"/>
      <c r="D1596" s="36"/>
      <c r="E1596" s="36"/>
      <c r="F1596" s="36"/>
      <c r="G1596" s="37"/>
      <c r="H1596" s="36"/>
      <c r="I1596" s="37"/>
      <c r="J1596" s="37"/>
      <c r="K1596" s="35"/>
    </row>
    <row r="1597" spans="1:11" x14ac:dyDescent="0.2">
      <c r="A1597" s="36"/>
      <c r="B1597" s="36"/>
      <c r="C1597" s="36"/>
      <c r="D1597" s="36"/>
      <c r="E1597" s="36"/>
      <c r="F1597" s="36"/>
      <c r="G1597" s="37"/>
      <c r="H1597" s="36"/>
      <c r="I1597" s="37"/>
      <c r="J1597" s="37"/>
      <c r="K1597" s="35"/>
    </row>
    <row r="1598" spans="1:11" x14ac:dyDescent="0.2">
      <c r="A1598" s="36"/>
      <c r="B1598" s="36"/>
      <c r="C1598" s="36"/>
      <c r="D1598" s="36"/>
      <c r="E1598" s="36"/>
      <c r="F1598" s="36"/>
      <c r="G1598" s="37"/>
      <c r="H1598" s="36"/>
      <c r="I1598" s="37"/>
      <c r="J1598" s="37"/>
      <c r="K1598" s="35"/>
    </row>
    <row r="1599" spans="1:11" x14ac:dyDescent="0.2">
      <c r="A1599" s="36"/>
      <c r="B1599" s="36"/>
      <c r="C1599" s="36"/>
      <c r="D1599" s="36"/>
      <c r="E1599" s="36"/>
      <c r="F1599" s="36"/>
      <c r="G1599" s="37"/>
      <c r="H1599" s="36"/>
      <c r="I1599" s="37"/>
      <c r="J1599" s="37"/>
      <c r="K1599" s="35"/>
    </row>
    <row r="1600" spans="1:11" x14ac:dyDescent="0.2">
      <c r="A1600" s="36"/>
      <c r="B1600" s="36"/>
      <c r="C1600" s="36"/>
      <c r="D1600" s="36"/>
      <c r="E1600" s="36"/>
      <c r="F1600" s="36"/>
      <c r="G1600" s="37"/>
      <c r="H1600" s="36"/>
      <c r="I1600" s="37"/>
      <c r="J1600" s="37"/>
      <c r="K1600" s="35"/>
    </row>
    <row r="1601" spans="1:11" x14ac:dyDescent="0.2">
      <c r="A1601" s="36"/>
      <c r="B1601" s="36"/>
      <c r="C1601" s="36"/>
      <c r="D1601" s="36"/>
      <c r="E1601" s="36"/>
      <c r="F1601" s="36"/>
      <c r="G1601" s="37"/>
      <c r="H1601" s="36"/>
      <c r="I1601" s="37"/>
      <c r="J1601" s="37"/>
      <c r="K1601" s="35"/>
    </row>
    <row r="1602" spans="1:11" x14ac:dyDescent="0.2">
      <c r="A1602" s="36"/>
      <c r="B1602" s="36"/>
      <c r="C1602" s="36"/>
      <c r="D1602" s="36"/>
      <c r="E1602" s="36"/>
      <c r="F1602" s="36"/>
      <c r="G1602" s="37"/>
      <c r="H1602" s="36"/>
      <c r="I1602" s="37"/>
      <c r="J1602" s="37"/>
      <c r="K1602" s="35"/>
    </row>
    <row r="1603" spans="1:11" x14ac:dyDescent="0.2">
      <c r="A1603" s="36"/>
      <c r="B1603" s="36"/>
      <c r="C1603" s="36"/>
      <c r="D1603" s="36"/>
      <c r="E1603" s="36"/>
      <c r="F1603" s="36"/>
      <c r="G1603" s="37"/>
      <c r="H1603" s="36"/>
      <c r="I1603" s="37"/>
      <c r="J1603" s="37"/>
      <c r="K1603" s="35"/>
    </row>
    <row r="1604" spans="1:11" x14ac:dyDescent="0.2">
      <c r="A1604" s="36"/>
      <c r="B1604" s="36"/>
      <c r="C1604" s="36"/>
      <c r="D1604" s="36"/>
      <c r="E1604" s="36"/>
      <c r="F1604" s="36"/>
      <c r="G1604" s="37"/>
      <c r="H1604" s="36"/>
      <c r="I1604" s="37"/>
      <c r="J1604" s="37"/>
      <c r="K1604" s="35"/>
    </row>
    <row r="1605" spans="1:11" x14ac:dyDescent="0.2">
      <c r="A1605" s="36"/>
      <c r="B1605" s="36"/>
      <c r="C1605" s="36"/>
      <c r="D1605" s="36"/>
      <c r="E1605" s="36"/>
      <c r="F1605" s="36"/>
      <c r="G1605" s="37"/>
      <c r="H1605" s="36"/>
      <c r="I1605" s="37"/>
      <c r="J1605" s="37"/>
      <c r="K1605" s="35"/>
    </row>
    <row r="1606" spans="1:11" x14ac:dyDescent="0.2">
      <c r="A1606" s="36"/>
      <c r="B1606" s="36"/>
      <c r="C1606" s="36"/>
      <c r="D1606" s="36"/>
      <c r="E1606" s="36"/>
      <c r="F1606" s="36"/>
      <c r="G1606" s="37"/>
      <c r="H1606" s="36"/>
      <c r="I1606" s="37"/>
      <c r="J1606" s="37"/>
      <c r="K1606" s="35"/>
    </row>
    <row r="1607" spans="1:11" x14ac:dyDescent="0.2">
      <c r="A1607" s="36"/>
      <c r="B1607" s="36"/>
      <c r="C1607" s="36"/>
      <c r="D1607" s="36"/>
      <c r="E1607" s="36"/>
      <c r="F1607" s="36"/>
      <c r="G1607" s="37"/>
      <c r="H1607" s="36"/>
      <c r="I1607" s="37"/>
      <c r="J1607" s="37"/>
      <c r="K1607" s="35"/>
    </row>
    <row r="1608" spans="1:11" x14ac:dyDescent="0.2">
      <c r="A1608" s="36"/>
      <c r="B1608" s="36"/>
      <c r="C1608" s="36"/>
      <c r="D1608" s="36"/>
      <c r="E1608" s="36"/>
      <c r="F1608" s="36"/>
      <c r="G1608" s="37"/>
      <c r="H1608" s="36"/>
      <c r="I1608" s="37"/>
      <c r="J1608" s="37"/>
      <c r="K1608" s="35"/>
    </row>
    <row r="1609" spans="1:11" x14ac:dyDescent="0.2">
      <c r="A1609" s="36"/>
      <c r="B1609" s="36"/>
      <c r="C1609" s="36"/>
      <c r="D1609" s="36"/>
      <c r="E1609" s="36"/>
      <c r="F1609" s="36"/>
      <c r="G1609" s="37"/>
      <c r="H1609" s="36"/>
      <c r="I1609" s="37"/>
      <c r="J1609" s="37"/>
      <c r="K1609" s="35"/>
    </row>
    <row r="1610" spans="1:11" x14ac:dyDescent="0.2">
      <c r="A1610" s="36"/>
      <c r="B1610" s="36"/>
      <c r="C1610" s="36"/>
      <c r="D1610" s="36"/>
      <c r="E1610" s="36"/>
      <c r="F1610" s="36"/>
      <c r="G1610" s="37"/>
      <c r="H1610" s="36"/>
      <c r="I1610" s="37"/>
      <c r="J1610" s="37"/>
      <c r="K1610" s="35"/>
    </row>
    <row r="1611" spans="1:11" x14ac:dyDescent="0.2">
      <c r="A1611" s="36"/>
      <c r="B1611" s="36"/>
      <c r="C1611" s="36"/>
      <c r="D1611" s="36"/>
      <c r="E1611" s="36"/>
      <c r="F1611" s="36"/>
      <c r="G1611" s="37"/>
      <c r="H1611" s="36"/>
      <c r="I1611" s="37"/>
      <c r="J1611" s="37"/>
      <c r="K1611" s="35"/>
    </row>
    <row r="1612" spans="1:11" x14ac:dyDescent="0.2">
      <c r="A1612" s="36"/>
      <c r="B1612" s="36"/>
      <c r="C1612" s="36"/>
      <c r="D1612" s="36"/>
      <c r="E1612" s="36"/>
      <c r="F1612" s="36"/>
      <c r="G1612" s="37"/>
      <c r="H1612" s="36"/>
      <c r="I1612" s="37"/>
      <c r="J1612" s="37"/>
      <c r="K1612" s="35"/>
    </row>
    <row r="1613" spans="1:11" x14ac:dyDescent="0.2">
      <c r="A1613" s="36"/>
      <c r="B1613" s="36"/>
      <c r="C1613" s="36"/>
      <c r="D1613" s="36"/>
      <c r="E1613" s="36"/>
      <c r="F1613" s="36"/>
      <c r="G1613" s="37"/>
      <c r="H1613" s="36"/>
      <c r="I1613" s="37"/>
      <c r="J1613" s="37"/>
      <c r="K1613" s="35"/>
    </row>
    <row r="1614" spans="1:11" x14ac:dyDescent="0.2">
      <c r="A1614" s="36"/>
      <c r="B1614" s="36"/>
      <c r="C1614" s="36"/>
      <c r="D1614" s="36"/>
      <c r="E1614" s="36"/>
      <c r="F1614" s="36"/>
      <c r="G1614" s="37"/>
      <c r="H1614" s="36"/>
      <c r="I1614" s="37"/>
      <c r="J1614" s="37"/>
      <c r="K1614" s="35"/>
    </row>
    <row r="1615" spans="1:11" x14ac:dyDescent="0.2">
      <c r="A1615" s="36"/>
      <c r="B1615" s="36"/>
      <c r="C1615" s="36"/>
      <c r="D1615" s="36"/>
      <c r="E1615" s="36"/>
      <c r="F1615" s="36"/>
      <c r="G1615" s="37"/>
      <c r="H1615" s="36"/>
      <c r="I1615" s="37"/>
      <c r="J1615" s="37"/>
      <c r="K1615" s="35"/>
    </row>
    <row r="1616" spans="1:11" x14ac:dyDescent="0.2">
      <c r="A1616" s="36"/>
      <c r="B1616" s="36"/>
      <c r="C1616" s="36"/>
      <c r="D1616" s="36"/>
      <c r="E1616" s="36"/>
      <c r="F1616" s="36"/>
      <c r="G1616" s="37"/>
      <c r="H1616" s="36"/>
      <c r="I1616" s="37"/>
      <c r="J1616" s="37"/>
      <c r="K1616" s="35"/>
    </row>
    <row r="1617" spans="1:11" x14ac:dyDescent="0.2">
      <c r="A1617" s="36"/>
      <c r="B1617" s="36"/>
      <c r="C1617" s="36"/>
      <c r="D1617" s="36"/>
      <c r="E1617" s="36"/>
      <c r="F1617" s="36"/>
      <c r="G1617" s="37"/>
      <c r="H1617" s="36"/>
      <c r="I1617" s="37"/>
      <c r="J1617" s="37"/>
      <c r="K1617" s="35"/>
    </row>
    <row r="1618" spans="1:11" x14ac:dyDescent="0.2">
      <c r="A1618" s="36"/>
      <c r="B1618" s="36"/>
      <c r="C1618" s="36"/>
      <c r="D1618" s="36"/>
      <c r="E1618" s="36"/>
      <c r="F1618" s="36"/>
      <c r="G1618" s="37"/>
      <c r="H1618" s="36"/>
      <c r="I1618" s="37"/>
      <c r="J1618" s="37"/>
      <c r="K1618" s="35"/>
    </row>
    <row r="1619" spans="1:11" x14ac:dyDescent="0.2">
      <c r="A1619" s="36"/>
      <c r="B1619" s="36"/>
      <c r="C1619" s="36"/>
      <c r="D1619" s="36"/>
      <c r="E1619" s="36"/>
      <c r="F1619" s="36"/>
      <c r="G1619" s="37"/>
      <c r="H1619" s="36"/>
      <c r="I1619" s="37"/>
      <c r="J1619" s="37"/>
      <c r="K1619" s="35"/>
    </row>
    <row r="1620" spans="1:11" x14ac:dyDescent="0.2">
      <c r="A1620" s="36"/>
      <c r="B1620" s="36"/>
      <c r="C1620" s="36"/>
      <c r="D1620" s="36"/>
      <c r="E1620" s="36"/>
      <c r="F1620" s="36"/>
      <c r="G1620" s="37"/>
      <c r="H1620" s="36"/>
      <c r="I1620" s="37"/>
      <c r="J1620" s="37"/>
      <c r="K1620" s="35"/>
    </row>
    <row r="1621" spans="1:11" x14ac:dyDescent="0.2">
      <c r="A1621" s="36"/>
      <c r="B1621" s="36"/>
      <c r="C1621" s="36"/>
      <c r="D1621" s="36"/>
      <c r="E1621" s="36"/>
      <c r="F1621" s="36"/>
      <c r="G1621" s="37"/>
      <c r="H1621" s="36"/>
      <c r="I1621" s="37"/>
      <c r="J1621" s="37"/>
      <c r="K1621" s="35"/>
    </row>
    <row r="1622" spans="1:11" x14ac:dyDescent="0.2">
      <c r="A1622" s="36"/>
      <c r="B1622" s="36"/>
      <c r="C1622" s="36"/>
      <c r="D1622" s="36"/>
      <c r="E1622" s="36"/>
      <c r="F1622" s="36"/>
      <c r="G1622" s="37"/>
      <c r="H1622" s="36"/>
      <c r="I1622" s="37"/>
      <c r="J1622" s="37"/>
      <c r="K1622" s="35"/>
    </row>
    <row r="1623" spans="1:11" x14ac:dyDescent="0.2">
      <c r="A1623" s="36"/>
      <c r="B1623" s="36"/>
      <c r="C1623" s="36"/>
      <c r="D1623" s="36"/>
      <c r="E1623" s="36"/>
      <c r="F1623" s="36"/>
      <c r="G1623" s="37"/>
      <c r="H1623" s="36"/>
      <c r="I1623" s="37"/>
      <c r="J1623" s="37"/>
      <c r="K1623" s="35"/>
    </row>
    <row r="1624" spans="1:11" x14ac:dyDescent="0.2">
      <c r="A1624" s="36"/>
      <c r="B1624" s="36"/>
      <c r="C1624" s="36"/>
      <c r="D1624" s="36"/>
      <c r="E1624" s="36"/>
      <c r="F1624" s="36"/>
      <c r="G1624" s="37"/>
      <c r="H1624" s="36"/>
      <c r="I1624" s="37"/>
      <c r="J1624" s="37"/>
      <c r="K1624" s="35"/>
    </row>
    <row r="1625" spans="1:11" x14ac:dyDescent="0.2">
      <c r="A1625" s="36"/>
      <c r="B1625" s="36"/>
      <c r="C1625" s="36"/>
      <c r="D1625" s="36"/>
      <c r="E1625" s="36"/>
      <c r="F1625" s="36"/>
      <c r="G1625" s="37"/>
      <c r="H1625" s="36"/>
      <c r="I1625" s="37"/>
      <c r="J1625" s="37"/>
      <c r="K1625" s="35"/>
    </row>
    <row r="1626" spans="1:11" x14ac:dyDescent="0.2">
      <c r="A1626" s="36"/>
      <c r="B1626" s="36"/>
      <c r="C1626" s="36"/>
      <c r="D1626" s="36"/>
      <c r="E1626" s="36"/>
      <c r="F1626" s="36"/>
      <c r="G1626" s="37"/>
      <c r="H1626" s="36"/>
      <c r="I1626" s="37"/>
      <c r="J1626" s="37"/>
      <c r="K1626" s="35"/>
    </row>
    <row r="1627" spans="1:11" x14ac:dyDescent="0.2">
      <c r="A1627" s="36"/>
      <c r="B1627" s="36"/>
      <c r="C1627" s="36"/>
      <c r="D1627" s="36"/>
      <c r="E1627" s="36"/>
      <c r="F1627" s="36"/>
      <c r="G1627" s="37"/>
      <c r="H1627" s="36"/>
      <c r="I1627" s="37"/>
      <c r="J1627" s="37"/>
      <c r="K1627" s="35"/>
    </row>
    <row r="1628" spans="1:11" x14ac:dyDescent="0.2">
      <c r="A1628" s="36"/>
      <c r="B1628" s="36"/>
      <c r="C1628" s="36"/>
      <c r="D1628" s="36"/>
      <c r="E1628" s="36"/>
      <c r="F1628" s="36"/>
      <c r="G1628" s="37"/>
      <c r="H1628" s="36"/>
      <c r="I1628" s="37"/>
      <c r="J1628" s="37"/>
      <c r="K1628" s="35"/>
    </row>
    <row r="1629" spans="1:11" x14ac:dyDescent="0.2">
      <c r="A1629" s="36"/>
      <c r="B1629" s="36"/>
      <c r="C1629" s="36"/>
      <c r="D1629" s="36"/>
      <c r="E1629" s="36"/>
      <c r="F1629" s="36"/>
      <c r="G1629" s="37"/>
      <c r="H1629" s="36"/>
      <c r="I1629" s="37"/>
      <c r="J1629" s="37"/>
      <c r="K1629" s="35"/>
    </row>
    <row r="1630" spans="1:11" x14ac:dyDescent="0.2">
      <c r="A1630" s="36"/>
      <c r="B1630" s="36"/>
      <c r="C1630" s="36"/>
      <c r="D1630" s="36"/>
      <c r="E1630" s="36"/>
      <c r="F1630" s="36"/>
      <c r="G1630" s="37"/>
      <c r="H1630" s="36"/>
      <c r="I1630" s="37"/>
      <c r="J1630" s="37"/>
      <c r="K1630" s="35"/>
    </row>
    <row r="1631" spans="1:11" x14ac:dyDescent="0.2">
      <c r="A1631" s="36"/>
      <c r="B1631" s="36"/>
      <c r="C1631" s="36"/>
      <c r="D1631" s="36"/>
      <c r="E1631" s="36"/>
      <c r="F1631" s="36"/>
      <c r="G1631" s="37"/>
      <c r="H1631" s="36"/>
      <c r="I1631" s="37"/>
      <c r="J1631" s="37"/>
      <c r="K1631" s="35"/>
    </row>
    <row r="1632" spans="1:11" x14ac:dyDescent="0.2">
      <c r="A1632" s="36"/>
      <c r="B1632" s="36"/>
      <c r="C1632" s="36"/>
      <c r="D1632" s="36"/>
      <c r="E1632" s="36"/>
      <c r="F1632" s="36"/>
      <c r="G1632" s="37"/>
      <c r="H1632" s="36"/>
      <c r="I1632" s="37"/>
      <c r="J1632" s="37"/>
      <c r="K1632" s="35"/>
    </row>
    <row r="1633" spans="1:11" x14ac:dyDescent="0.2">
      <c r="A1633" s="36"/>
      <c r="B1633" s="36"/>
      <c r="C1633" s="36"/>
      <c r="D1633" s="36"/>
      <c r="E1633" s="36"/>
      <c r="F1633" s="36"/>
      <c r="G1633" s="37"/>
      <c r="H1633" s="36"/>
      <c r="I1633" s="37"/>
      <c r="J1633" s="37"/>
      <c r="K1633" s="35"/>
    </row>
    <row r="1634" spans="1:11" x14ac:dyDescent="0.2">
      <c r="A1634" s="36"/>
      <c r="B1634" s="36"/>
      <c r="C1634" s="36"/>
      <c r="D1634" s="36"/>
      <c r="E1634" s="36"/>
      <c r="F1634" s="36"/>
      <c r="G1634" s="37"/>
      <c r="H1634" s="36"/>
      <c r="I1634" s="37"/>
      <c r="J1634" s="37"/>
      <c r="K1634" s="35"/>
    </row>
    <row r="1635" spans="1:11" x14ac:dyDescent="0.2">
      <c r="A1635" s="36"/>
      <c r="B1635" s="36"/>
      <c r="C1635" s="36"/>
      <c r="D1635" s="36"/>
      <c r="E1635" s="36"/>
      <c r="F1635" s="36"/>
      <c r="G1635" s="37"/>
      <c r="H1635" s="36"/>
      <c r="I1635" s="37"/>
      <c r="J1635" s="37"/>
      <c r="K1635" s="35"/>
    </row>
    <row r="1636" spans="1:11" x14ac:dyDescent="0.2">
      <c r="A1636" s="36"/>
      <c r="B1636" s="36"/>
      <c r="C1636" s="36"/>
      <c r="D1636" s="36"/>
      <c r="E1636" s="36"/>
      <c r="F1636" s="36"/>
      <c r="G1636" s="37"/>
      <c r="H1636" s="36"/>
      <c r="I1636" s="37"/>
      <c r="J1636" s="37"/>
      <c r="K1636" s="35"/>
    </row>
    <row r="1637" spans="1:11" x14ac:dyDescent="0.2">
      <c r="A1637" s="36"/>
      <c r="B1637" s="36"/>
      <c r="C1637" s="36"/>
      <c r="D1637" s="36"/>
      <c r="E1637" s="36"/>
      <c r="F1637" s="36"/>
      <c r="G1637" s="37"/>
      <c r="H1637" s="36"/>
      <c r="I1637" s="37"/>
      <c r="J1637" s="37"/>
      <c r="K1637" s="35"/>
    </row>
    <row r="1638" spans="1:11" x14ac:dyDescent="0.2">
      <c r="A1638" s="36"/>
      <c r="B1638" s="36"/>
      <c r="C1638" s="36"/>
      <c r="D1638" s="36"/>
      <c r="E1638" s="36"/>
      <c r="F1638" s="36"/>
      <c r="G1638" s="37"/>
      <c r="H1638" s="36"/>
      <c r="I1638" s="37"/>
      <c r="J1638" s="37"/>
      <c r="K1638" s="35"/>
    </row>
    <row r="1639" spans="1:11" x14ac:dyDescent="0.2">
      <c r="A1639" s="36"/>
      <c r="B1639" s="36"/>
      <c r="C1639" s="36"/>
      <c r="D1639" s="36"/>
      <c r="E1639" s="36"/>
      <c r="F1639" s="36"/>
      <c r="G1639" s="37"/>
      <c r="H1639" s="36"/>
      <c r="I1639" s="37"/>
      <c r="J1639" s="37"/>
      <c r="K1639" s="35"/>
    </row>
    <row r="1640" spans="1:11" x14ac:dyDescent="0.2">
      <c r="A1640" s="36"/>
      <c r="B1640" s="36"/>
      <c r="C1640" s="36"/>
      <c r="D1640" s="36"/>
      <c r="E1640" s="36"/>
      <c r="F1640" s="36"/>
      <c r="G1640" s="37"/>
      <c r="H1640" s="36"/>
      <c r="I1640" s="37"/>
      <c r="J1640" s="37"/>
      <c r="K1640" s="35"/>
    </row>
    <row r="1641" spans="1:11" x14ac:dyDescent="0.2">
      <c r="A1641" s="36"/>
      <c r="B1641" s="36"/>
      <c r="C1641" s="36"/>
      <c r="D1641" s="36"/>
      <c r="E1641" s="36"/>
      <c r="F1641" s="36"/>
      <c r="G1641" s="37"/>
      <c r="H1641" s="36"/>
      <c r="I1641" s="37"/>
      <c r="J1641" s="37"/>
      <c r="K1641" s="35"/>
    </row>
    <row r="1642" spans="1:11" x14ac:dyDescent="0.2">
      <c r="A1642" s="36"/>
      <c r="B1642" s="36"/>
      <c r="C1642" s="36"/>
      <c r="D1642" s="36"/>
      <c r="E1642" s="36"/>
      <c r="F1642" s="36"/>
      <c r="G1642" s="37"/>
      <c r="H1642" s="36"/>
      <c r="I1642" s="37"/>
      <c r="J1642" s="37"/>
      <c r="K1642" s="35"/>
    </row>
    <row r="1643" spans="1:11" x14ac:dyDescent="0.2">
      <c r="A1643" s="36"/>
      <c r="B1643" s="36"/>
      <c r="C1643" s="36"/>
      <c r="D1643" s="36"/>
      <c r="E1643" s="36"/>
      <c r="F1643" s="36"/>
      <c r="G1643" s="37"/>
      <c r="H1643" s="36"/>
      <c r="I1643" s="37"/>
      <c r="J1643" s="37"/>
      <c r="K1643" s="35"/>
    </row>
    <row r="1644" spans="1:11" x14ac:dyDescent="0.2">
      <c r="A1644" s="36"/>
      <c r="B1644" s="36"/>
      <c r="C1644" s="36"/>
      <c r="D1644" s="36"/>
      <c r="E1644" s="36"/>
      <c r="F1644" s="36"/>
      <c r="G1644" s="37"/>
      <c r="H1644" s="36"/>
      <c r="I1644" s="37"/>
      <c r="J1644" s="37"/>
      <c r="K1644" s="35"/>
    </row>
    <row r="1645" spans="1:11" x14ac:dyDescent="0.2">
      <c r="A1645" s="36"/>
      <c r="B1645" s="36"/>
      <c r="C1645" s="36"/>
      <c r="D1645" s="36"/>
      <c r="E1645" s="36"/>
      <c r="F1645" s="36"/>
      <c r="G1645" s="37"/>
      <c r="H1645" s="36"/>
      <c r="I1645" s="37"/>
      <c r="J1645" s="37"/>
      <c r="K1645" s="35"/>
    </row>
    <row r="1646" spans="1:11" x14ac:dyDescent="0.2">
      <c r="A1646" s="36"/>
      <c r="B1646" s="36"/>
      <c r="C1646" s="36"/>
      <c r="D1646" s="36"/>
      <c r="E1646" s="36"/>
      <c r="F1646" s="36"/>
      <c r="G1646" s="37"/>
      <c r="H1646" s="36"/>
      <c r="I1646" s="37"/>
      <c r="J1646" s="37"/>
      <c r="K1646" s="35"/>
    </row>
    <row r="1647" spans="1:11" x14ac:dyDescent="0.2">
      <c r="A1647" s="36"/>
      <c r="B1647" s="36"/>
      <c r="C1647" s="36"/>
      <c r="D1647" s="36"/>
      <c r="E1647" s="36"/>
      <c r="F1647" s="36"/>
      <c r="G1647" s="37"/>
      <c r="H1647" s="36"/>
      <c r="I1647" s="37"/>
      <c r="J1647" s="37"/>
      <c r="K1647" s="35"/>
    </row>
    <row r="1648" spans="1:11" x14ac:dyDescent="0.2">
      <c r="A1648" s="36"/>
      <c r="B1648" s="36"/>
      <c r="C1648" s="36"/>
      <c r="D1648" s="36"/>
      <c r="E1648" s="36"/>
      <c r="F1648" s="36"/>
      <c r="G1648" s="37"/>
      <c r="H1648" s="36"/>
      <c r="I1648" s="37"/>
      <c r="J1648" s="37"/>
      <c r="K1648" s="35"/>
    </row>
    <row r="1649" spans="1:11" x14ac:dyDescent="0.2">
      <c r="A1649" s="36"/>
      <c r="B1649" s="36"/>
      <c r="C1649" s="36"/>
      <c r="D1649" s="36"/>
      <c r="E1649" s="36"/>
      <c r="F1649" s="36"/>
      <c r="G1649" s="37"/>
      <c r="H1649" s="36"/>
      <c r="I1649" s="37"/>
      <c r="J1649" s="37"/>
      <c r="K1649" s="35"/>
    </row>
    <row r="1650" spans="1:11" x14ac:dyDescent="0.2">
      <c r="A1650" s="36"/>
      <c r="B1650" s="36"/>
      <c r="C1650" s="36"/>
      <c r="D1650" s="36"/>
      <c r="E1650" s="36"/>
      <c r="F1650" s="36"/>
      <c r="G1650" s="37"/>
      <c r="H1650" s="36"/>
      <c r="I1650" s="37"/>
      <c r="J1650" s="37"/>
      <c r="K1650" s="35"/>
    </row>
    <row r="1651" spans="1:11" x14ac:dyDescent="0.2">
      <c r="A1651" s="36"/>
      <c r="B1651" s="36"/>
      <c r="C1651" s="36"/>
      <c r="D1651" s="36"/>
      <c r="E1651" s="36"/>
      <c r="F1651" s="36"/>
      <c r="G1651" s="37"/>
      <c r="H1651" s="36"/>
      <c r="I1651" s="37"/>
      <c r="J1651" s="37"/>
      <c r="K1651" s="35"/>
    </row>
    <row r="1652" spans="1:11" x14ac:dyDescent="0.2">
      <c r="A1652" s="36"/>
      <c r="B1652" s="36"/>
      <c r="C1652" s="36"/>
      <c r="D1652" s="36"/>
      <c r="E1652" s="36"/>
      <c r="F1652" s="36"/>
      <c r="G1652" s="37"/>
      <c r="H1652" s="36"/>
      <c r="I1652" s="37"/>
      <c r="J1652" s="37"/>
      <c r="K1652" s="35"/>
    </row>
    <row r="1653" spans="1:11" x14ac:dyDescent="0.2">
      <c r="A1653" s="36"/>
      <c r="B1653" s="36"/>
      <c r="C1653" s="36"/>
      <c r="D1653" s="36"/>
      <c r="E1653" s="36"/>
      <c r="F1653" s="36"/>
      <c r="G1653" s="37"/>
      <c r="H1653" s="36"/>
      <c r="I1653" s="37"/>
      <c r="J1653" s="37"/>
      <c r="K1653" s="35"/>
    </row>
    <row r="1654" spans="1:11" x14ac:dyDescent="0.2">
      <c r="A1654" s="36"/>
      <c r="B1654" s="36"/>
      <c r="C1654" s="36"/>
      <c r="D1654" s="36"/>
      <c r="E1654" s="36"/>
      <c r="F1654" s="36"/>
      <c r="G1654" s="37"/>
      <c r="H1654" s="36"/>
      <c r="I1654" s="37"/>
      <c r="J1654" s="37"/>
      <c r="K1654" s="35"/>
    </row>
    <row r="1655" spans="1:11" x14ac:dyDescent="0.2">
      <c r="A1655" s="36"/>
      <c r="B1655" s="36"/>
      <c r="C1655" s="36"/>
      <c r="D1655" s="36"/>
      <c r="E1655" s="36"/>
      <c r="F1655" s="36"/>
      <c r="G1655" s="37"/>
      <c r="H1655" s="36"/>
      <c r="I1655" s="37"/>
      <c r="J1655" s="37"/>
      <c r="K1655" s="35"/>
    </row>
    <row r="1656" spans="1:11" x14ac:dyDescent="0.2">
      <c r="A1656" s="36"/>
      <c r="B1656" s="36"/>
      <c r="C1656" s="36"/>
      <c r="D1656" s="36"/>
      <c r="E1656" s="36"/>
      <c r="F1656" s="36"/>
      <c r="G1656" s="37"/>
      <c r="H1656" s="36"/>
      <c r="I1656" s="37"/>
      <c r="J1656" s="37"/>
      <c r="K1656" s="35"/>
    </row>
    <row r="1657" spans="1:11" x14ac:dyDescent="0.2">
      <c r="A1657" s="36"/>
      <c r="B1657" s="36"/>
      <c r="C1657" s="36"/>
      <c r="D1657" s="36"/>
      <c r="E1657" s="36"/>
      <c r="F1657" s="36"/>
      <c r="G1657" s="37"/>
      <c r="H1657" s="36"/>
      <c r="I1657" s="37"/>
      <c r="J1657" s="37"/>
      <c r="K1657" s="35"/>
    </row>
    <row r="1658" spans="1:11" x14ac:dyDescent="0.2">
      <c r="A1658" s="36"/>
      <c r="B1658" s="36"/>
      <c r="C1658" s="36"/>
      <c r="D1658" s="36"/>
      <c r="E1658" s="36"/>
      <c r="F1658" s="36"/>
      <c r="G1658" s="37"/>
      <c r="H1658" s="36"/>
      <c r="I1658" s="37"/>
      <c r="J1658" s="37"/>
      <c r="K1658" s="35"/>
    </row>
    <row r="1659" spans="1:11" x14ac:dyDescent="0.2">
      <c r="A1659" s="36"/>
      <c r="B1659" s="36"/>
      <c r="C1659" s="36"/>
      <c r="D1659" s="36"/>
      <c r="E1659" s="36"/>
      <c r="F1659" s="36"/>
      <c r="G1659" s="37"/>
      <c r="H1659" s="36"/>
      <c r="I1659" s="37"/>
      <c r="J1659" s="37"/>
      <c r="K1659" s="35"/>
    </row>
    <row r="1660" spans="1:11" x14ac:dyDescent="0.2">
      <c r="A1660" s="36"/>
      <c r="B1660" s="36"/>
      <c r="C1660" s="36"/>
      <c r="D1660" s="36"/>
      <c r="E1660" s="36"/>
      <c r="F1660" s="36"/>
      <c r="G1660" s="37"/>
      <c r="H1660" s="36"/>
      <c r="I1660" s="37"/>
      <c r="J1660" s="37"/>
      <c r="K1660" s="35"/>
    </row>
    <row r="1661" spans="1:11" x14ac:dyDescent="0.2">
      <c r="A1661" s="36"/>
      <c r="B1661" s="36"/>
      <c r="C1661" s="36"/>
      <c r="D1661" s="36"/>
      <c r="E1661" s="36"/>
      <c r="F1661" s="36"/>
      <c r="G1661" s="37"/>
      <c r="H1661" s="36"/>
      <c r="I1661" s="37"/>
      <c r="J1661" s="37"/>
      <c r="K1661" s="35"/>
    </row>
    <row r="1662" spans="1:11" x14ac:dyDescent="0.2">
      <c r="A1662" s="36"/>
      <c r="B1662" s="36"/>
      <c r="C1662" s="36"/>
      <c r="D1662" s="36"/>
      <c r="E1662" s="36"/>
      <c r="F1662" s="36"/>
      <c r="G1662" s="37"/>
      <c r="H1662" s="36"/>
      <c r="I1662" s="37"/>
      <c r="J1662" s="37"/>
      <c r="K1662" s="35"/>
    </row>
    <row r="1663" spans="1:11" x14ac:dyDescent="0.2">
      <c r="A1663" s="36"/>
      <c r="B1663" s="36"/>
      <c r="C1663" s="36"/>
      <c r="D1663" s="36"/>
      <c r="E1663" s="36"/>
      <c r="F1663" s="36"/>
      <c r="G1663" s="37"/>
      <c r="H1663" s="36"/>
      <c r="I1663" s="37"/>
      <c r="J1663" s="37"/>
      <c r="K1663" s="35"/>
    </row>
    <row r="1664" spans="1:11" x14ac:dyDescent="0.2">
      <c r="A1664" s="36"/>
      <c r="B1664" s="36"/>
      <c r="C1664" s="36"/>
      <c r="D1664" s="36"/>
      <c r="E1664" s="36"/>
      <c r="F1664" s="36"/>
      <c r="G1664" s="37"/>
      <c r="H1664" s="36"/>
      <c r="I1664" s="37"/>
      <c r="J1664" s="37"/>
      <c r="K1664" s="35"/>
    </row>
    <row r="1665" spans="1:11" x14ac:dyDescent="0.2">
      <c r="A1665" s="36"/>
      <c r="B1665" s="36"/>
      <c r="C1665" s="36"/>
      <c r="D1665" s="36"/>
      <c r="E1665" s="36"/>
      <c r="F1665" s="36"/>
      <c r="G1665" s="37"/>
      <c r="H1665" s="36"/>
      <c r="I1665" s="37"/>
      <c r="J1665" s="37"/>
      <c r="K1665" s="35"/>
    </row>
    <row r="1666" spans="1:11" x14ac:dyDescent="0.2">
      <c r="A1666" s="36"/>
      <c r="B1666" s="36"/>
      <c r="C1666" s="36"/>
      <c r="D1666" s="36"/>
      <c r="E1666" s="36"/>
      <c r="F1666" s="36"/>
      <c r="G1666" s="37"/>
      <c r="H1666" s="36"/>
      <c r="I1666" s="37"/>
      <c r="J1666" s="37"/>
      <c r="K1666" s="35"/>
    </row>
    <row r="1667" spans="1:11" x14ac:dyDescent="0.2">
      <c r="A1667" s="36"/>
      <c r="B1667" s="36"/>
      <c r="C1667" s="36"/>
      <c r="D1667" s="36"/>
      <c r="E1667" s="36"/>
      <c r="F1667" s="36"/>
      <c r="G1667" s="37"/>
      <c r="H1667" s="36"/>
      <c r="I1667" s="37"/>
      <c r="J1667" s="37"/>
      <c r="K1667" s="35"/>
    </row>
    <row r="1668" spans="1:11" x14ac:dyDescent="0.2">
      <c r="A1668" s="36"/>
      <c r="B1668" s="36"/>
      <c r="C1668" s="36"/>
      <c r="D1668" s="36"/>
      <c r="E1668" s="36"/>
      <c r="F1668" s="36"/>
      <c r="G1668" s="37"/>
      <c r="H1668" s="36"/>
      <c r="I1668" s="37"/>
      <c r="J1668" s="37"/>
      <c r="K1668" s="35"/>
    </row>
    <row r="1669" spans="1:11" x14ac:dyDescent="0.2">
      <c r="A1669" s="36"/>
      <c r="B1669" s="36"/>
      <c r="C1669" s="36"/>
      <c r="D1669" s="36"/>
      <c r="E1669" s="36"/>
      <c r="F1669" s="36"/>
      <c r="G1669" s="37"/>
      <c r="H1669" s="36"/>
      <c r="I1669" s="37"/>
      <c r="J1669" s="37"/>
      <c r="K1669" s="35"/>
    </row>
    <row r="1670" spans="1:11" x14ac:dyDescent="0.2">
      <c r="A1670" s="36"/>
      <c r="B1670" s="36"/>
      <c r="C1670" s="36"/>
      <c r="D1670" s="36"/>
      <c r="E1670" s="36"/>
      <c r="F1670" s="36"/>
      <c r="G1670" s="37"/>
      <c r="H1670" s="36"/>
      <c r="I1670" s="37"/>
      <c r="J1670" s="37"/>
      <c r="K1670" s="35"/>
    </row>
    <row r="1671" spans="1:11" x14ac:dyDescent="0.2">
      <c r="A1671" s="36"/>
      <c r="B1671" s="36"/>
      <c r="C1671" s="36"/>
      <c r="D1671" s="36"/>
      <c r="E1671" s="36"/>
      <c r="F1671" s="36"/>
      <c r="G1671" s="37"/>
      <c r="H1671" s="36"/>
      <c r="I1671" s="37"/>
      <c r="J1671" s="37"/>
      <c r="K1671" s="35"/>
    </row>
    <row r="1672" spans="1:11" x14ac:dyDescent="0.2">
      <c r="A1672" s="36"/>
      <c r="B1672" s="36"/>
      <c r="C1672" s="36"/>
      <c r="D1672" s="36"/>
      <c r="E1672" s="36"/>
      <c r="F1672" s="36"/>
      <c r="G1672" s="37"/>
      <c r="H1672" s="36"/>
      <c r="I1672" s="37"/>
      <c r="J1672" s="37"/>
      <c r="K1672" s="35"/>
    </row>
    <row r="1673" spans="1:11" x14ac:dyDescent="0.2">
      <c r="A1673" s="36"/>
      <c r="B1673" s="36"/>
      <c r="C1673" s="36"/>
      <c r="D1673" s="36"/>
      <c r="E1673" s="36"/>
      <c r="F1673" s="36"/>
      <c r="G1673" s="37"/>
      <c r="H1673" s="36"/>
      <c r="I1673" s="37"/>
      <c r="J1673" s="37"/>
      <c r="K1673" s="35"/>
    </row>
    <row r="1674" spans="1:11" x14ac:dyDescent="0.2">
      <c r="A1674" s="36"/>
      <c r="B1674" s="36"/>
      <c r="C1674" s="36"/>
      <c r="D1674" s="36"/>
      <c r="E1674" s="36"/>
      <c r="F1674" s="36"/>
      <c r="G1674" s="37"/>
      <c r="H1674" s="36"/>
      <c r="I1674" s="37"/>
      <c r="J1674" s="37"/>
      <c r="K1674" s="35"/>
    </row>
    <row r="1675" spans="1:11" x14ac:dyDescent="0.2">
      <c r="A1675" s="36"/>
      <c r="B1675" s="36"/>
      <c r="C1675" s="36"/>
      <c r="D1675" s="36"/>
      <c r="E1675" s="36"/>
      <c r="F1675" s="36"/>
      <c r="G1675" s="37"/>
      <c r="H1675" s="36"/>
      <c r="I1675" s="37"/>
      <c r="J1675" s="37"/>
      <c r="K1675" s="35"/>
    </row>
    <row r="1676" spans="1:11" x14ac:dyDescent="0.2">
      <c r="A1676" s="36"/>
      <c r="B1676" s="36"/>
      <c r="C1676" s="36"/>
      <c r="D1676" s="36"/>
      <c r="E1676" s="36"/>
      <c r="F1676" s="36"/>
      <c r="G1676" s="37"/>
      <c r="H1676" s="36"/>
      <c r="I1676" s="37"/>
      <c r="J1676" s="37"/>
      <c r="K1676" s="35"/>
    </row>
    <row r="1677" spans="1:11" x14ac:dyDescent="0.2">
      <c r="A1677" s="36"/>
      <c r="B1677" s="36"/>
      <c r="C1677" s="36"/>
      <c r="D1677" s="36"/>
      <c r="E1677" s="36"/>
      <c r="F1677" s="36"/>
      <c r="G1677" s="37"/>
      <c r="H1677" s="36"/>
      <c r="I1677" s="37"/>
      <c r="J1677" s="37"/>
      <c r="K1677" s="35"/>
    </row>
    <row r="1678" spans="1:11" x14ac:dyDescent="0.2">
      <c r="A1678" s="36"/>
      <c r="B1678" s="36"/>
      <c r="C1678" s="36"/>
      <c r="D1678" s="36"/>
      <c r="E1678" s="36"/>
      <c r="F1678" s="36"/>
      <c r="G1678" s="37"/>
      <c r="H1678" s="36"/>
      <c r="I1678" s="37"/>
      <c r="J1678" s="37"/>
      <c r="K1678" s="35"/>
    </row>
    <row r="1679" spans="1:11" x14ac:dyDescent="0.2">
      <c r="A1679" s="36"/>
      <c r="B1679" s="36"/>
      <c r="C1679" s="36"/>
      <c r="D1679" s="36"/>
      <c r="E1679" s="36"/>
      <c r="F1679" s="36"/>
      <c r="G1679" s="37"/>
      <c r="H1679" s="36"/>
      <c r="I1679" s="37"/>
      <c r="J1679" s="37"/>
      <c r="K1679" s="35"/>
    </row>
    <row r="1680" spans="1:11" x14ac:dyDescent="0.2">
      <c r="A1680" s="36"/>
      <c r="B1680" s="36"/>
      <c r="C1680" s="36"/>
      <c r="D1680" s="36"/>
      <c r="E1680" s="36"/>
      <c r="F1680" s="36"/>
      <c r="G1680" s="37"/>
      <c r="H1680" s="36"/>
      <c r="I1680" s="37"/>
      <c r="J1680" s="37"/>
      <c r="K1680" s="35"/>
    </row>
    <row r="1681" spans="1:11" x14ac:dyDescent="0.2">
      <c r="A1681" s="36"/>
      <c r="B1681" s="36"/>
      <c r="C1681" s="36"/>
      <c r="D1681" s="36"/>
      <c r="E1681" s="36"/>
      <c r="F1681" s="36"/>
      <c r="G1681" s="37"/>
      <c r="H1681" s="36"/>
      <c r="I1681" s="37"/>
      <c r="J1681" s="37"/>
      <c r="K1681" s="35"/>
    </row>
    <row r="1682" spans="1:11" x14ac:dyDescent="0.2">
      <c r="A1682" s="36"/>
      <c r="B1682" s="36"/>
      <c r="C1682" s="36"/>
      <c r="D1682" s="36"/>
      <c r="E1682" s="36"/>
      <c r="F1682" s="36"/>
      <c r="G1682" s="37"/>
      <c r="H1682" s="36"/>
      <c r="I1682" s="37"/>
      <c r="J1682" s="37"/>
      <c r="K1682" s="35"/>
    </row>
    <row r="1683" spans="1:11" x14ac:dyDescent="0.2">
      <c r="A1683" s="36"/>
      <c r="B1683" s="36"/>
      <c r="C1683" s="36"/>
      <c r="D1683" s="36"/>
      <c r="E1683" s="36"/>
      <c r="F1683" s="36"/>
      <c r="G1683" s="37"/>
      <c r="H1683" s="36"/>
      <c r="I1683" s="37"/>
      <c r="J1683" s="37"/>
      <c r="K1683" s="35"/>
    </row>
    <row r="1684" spans="1:11" x14ac:dyDescent="0.2">
      <c r="A1684" s="36"/>
      <c r="B1684" s="36"/>
      <c r="C1684" s="36"/>
      <c r="D1684" s="36"/>
      <c r="E1684" s="36"/>
      <c r="F1684" s="36"/>
      <c r="G1684" s="37"/>
      <c r="H1684" s="36"/>
      <c r="I1684" s="37"/>
      <c r="J1684" s="37"/>
      <c r="K1684" s="35"/>
    </row>
    <row r="1685" spans="1:11" x14ac:dyDescent="0.2">
      <c r="A1685" s="36"/>
      <c r="B1685" s="36"/>
      <c r="C1685" s="36"/>
      <c r="D1685" s="36"/>
      <c r="E1685" s="36"/>
      <c r="F1685" s="36"/>
      <c r="G1685" s="37"/>
      <c r="H1685" s="36"/>
      <c r="I1685" s="37"/>
      <c r="J1685" s="37"/>
      <c r="K1685" s="35"/>
    </row>
    <row r="1686" spans="1:11" x14ac:dyDescent="0.2">
      <c r="A1686" s="36"/>
      <c r="B1686" s="36"/>
      <c r="C1686" s="36"/>
      <c r="D1686" s="36"/>
      <c r="E1686" s="36"/>
      <c r="F1686" s="36"/>
      <c r="G1686" s="37"/>
      <c r="H1686" s="36"/>
      <c r="I1686" s="37"/>
      <c r="J1686" s="37"/>
      <c r="K1686" s="35"/>
    </row>
    <row r="1687" spans="1:11" x14ac:dyDescent="0.2">
      <c r="A1687" s="36"/>
      <c r="B1687" s="36"/>
      <c r="C1687" s="36"/>
      <c r="D1687" s="36"/>
      <c r="E1687" s="36"/>
      <c r="F1687" s="36"/>
      <c r="G1687" s="37"/>
      <c r="H1687" s="36"/>
      <c r="I1687" s="37"/>
      <c r="J1687" s="37"/>
      <c r="K1687" s="35"/>
    </row>
    <row r="1688" spans="1:11" x14ac:dyDescent="0.2">
      <c r="A1688" s="36"/>
      <c r="B1688" s="36"/>
      <c r="C1688" s="36"/>
      <c r="D1688" s="36"/>
      <c r="E1688" s="36"/>
      <c r="F1688" s="36"/>
      <c r="G1688" s="37"/>
      <c r="H1688" s="36"/>
      <c r="I1688" s="37"/>
      <c r="J1688" s="37"/>
      <c r="K1688" s="35"/>
    </row>
    <row r="1689" spans="1:11" x14ac:dyDescent="0.2">
      <c r="A1689" s="36"/>
      <c r="B1689" s="36"/>
      <c r="C1689" s="36"/>
      <c r="D1689" s="36"/>
      <c r="E1689" s="36"/>
      <c r="F1689" s="36"/>
      <c r="G1689" s="37"/>
      <c r="H1689" s="36"/>
      <c r="I1689" s="37"/>
      <c r="J1689" s="37"/>
      <c r="K1689" s="35"/>
    </row>
    <row r="1690" spans="1:11" x14ac:dyDescent="0.2">
      <c r="A1690" s="36"/>
      <c r="B1690" s="36"/>
      <c r="C1690" s="36"/>
      <c r="D1690" s="36"/>
      <c r="E1690" s="36"/>
      <c r="F1690" s="36"/>
      <c r="G1690" s="37"/>
      <c r="H1690" s="36"/>
      <c r="I1690" s="37"/>
      <c r="J1690" s="37"/>
      <c r="K1690" s="35"/>
    </row>
    <row r="1691" spans="1:11" x14ac:dyDescent="0.2">
      <c r="A1691" s="36"/>
      <c r="B1691" s="36"/>
      <c r="C1691" s="36"/>
      <c r="D1691" s="36"/>
      <c r="E1691" s="36"/>
      <c r="F1691" s="36"/>
      <c r="G1691" s="37"/>
      <c r="H1691" s="36"/>
      <c r="I1691" s="37"/>
      <c r="J1691" s="37"/>
      <c r="K1691" s="35"/>
    </row>
    <row r="1692" spans="1:11" x14ac:dyDescent="0.2">
      <c r="A1692" s="36"/>
      <c r="B1692" s="36"/>
      <c r="C1692" s="36"/>
      <c r="D1692" s="36"/>
      <c r="E1692" s="36"/>
      <c r="F1692" s="36"/>
      <c r="G1692" s="37"/>
      <c r="H1692" s="36"/>
      <c r="I1692" s="37"/>
      <c r="J1692" s="37"/>
      <c r="K1692" s="35"/>
    </row>
    <row r="1693" spans="1:11" x14ac:dyDescent="0.2">
      <c r="A1693" s="36"/>
      <c r="B1693" s="36"/>
      <c r="C1693" s="36"/>
      <c r="D1693" s="36"/>
      <c r="E1693" s="36"/>
      <c r="F1693" s="36"/>
      <c r="G1693" s="37"/>
      <c r="H1693" s="36"/>
      <c r="I1693" s="37"/>
      <c r="J1693" s="37"/>
      <c r="K1693" s="35"/>
    </row>
    <row r="1694" spans="1:11" x14ac:dyDescent="0.2">
      <c r="A1694" s="36"/>
      <c r="B1694" s="36"/>
      <c r="C1694" s="36"/>
      <c r="D1694" s="36"/>
      <c r="E1694" s="36"/>
      <c r="F1694" s="36"/>
      <c r="G1694" s="37"/>
      <c r="H1694" s="36"/>
      <c r="I1694" s="37"/>
      <c r="J1694" s="37"/>
      <c r="K1694" s="35"/>
    </row>
    <row r="1695" spans="1:11" x14ac:dyDescent="0.2">
      <c r="A1695" s="36"/>
      <c r="B1695" s="36"/>
      <c r="C1695" s="36"/>
      <c r="D1695" s="36"/>
      <c r="E1695" s="36"/>
      <c r="F1695" s="36"/>
      <c r="G1695" s="37"/>
      <c r="H1695" s="36"/>
      <c r="I1695" s="37"/>
      <c r="J1695" s="37"/>
      <c r="K1695" s="35"/>
    </row>
    <row r="1696" spans="1:11" x14ac:dyDescent="0.2">
      <c r="A1696" s="36"/>
      <c r="B1696" s="36"/>
      <c r="C1696" s="36"/>
      <c r="D1696" s="36"/>
      <c r="E1696" s="36"/>
      <c r="F1696" s="36"/>
      <c r="G1696" s="37"/>
      <c r="H1696" s="36"/>
      <c r="I1696" s="37"/>
      <c r="J1696" s="37"/>
      <c r="K1696" s="35"/>
    </row>
    <row r="1697" spans="1:11" x14ac:dyDescent="0.2">
      <c r="A1697" s="36"/>
      <c r="B1697" s="36"/>
      <c r="C1697" s="36"/>
      <c r="D1697" s="36"/>
      <c r="E1697" s="36"/>
      <c r="F1697" s="36"/>
      <c r="G1697" s="37"/>
      <c r="H1697" s="36"/>
      <c r="I1697" s="37"/>
      <c r="J1697" s="37"/>
      <c r="K1697" s="35"/>
    </row>
    <row r="1698" spans="1:11" x14ac:dyDescent="0.2">
      <c r="A1698" s="36"/>
      <c r="B1698" s="36"/>
      <c r="C1698" s="36"/>
      <c r="D1698" s="36"/>
      <c r="E1698" s="36"/>
      <c r="F1698" s="36"/>
      <c r="G1698" s="37"/>
      <c r="H1698" s="36"/>
      <c r="I1698" s="37"/>
      <c r="J1698" s="37"/>
      <c r="K1698" s="35"/>
    </row>
    <row r="1699" spans="1:11" x14ac:dyDescent="0.2">
      <c r="A1699" s="36"/>
      <c r="B1699" s="36"/>
      <c r="C1699" s="36"/>
      <c r="D1699" s="36"/>
      <c r="E1699" s="36"/>
      <c r="F1699" s="36"/>
      <c r="G1699" s="37"/>
      <c r="H1699" s="36"/>
      <c r="I1699" s="37"/>
      <c r="J1699" s="37"/>
      <c r="K1699" s="35"/>
    </row>
    <row r="1700" spans="1:11" x14ac:dyDescent="0.2">
      <c r="A1700" s="36"/>
      <c r="B1700" s="36"/>
      <c r="C1700" s="36"/>
      <c r="D1700" s="36"/>
      <c r="E1700" s="36"/>
      <c r="F1700" s="36"/>
      <c r="G1700" s="37"/>
      <c r="H1700" s="36"/>
      <c r="I1700" s="37"/>
      <c r="J1700" s="37"/>
      <c r="K1700" s="35"/>
    </row>
    <row r="1701" spans="1:11" x14ac:dyDescent="0.2">
      <c r="A1701" s="36"/>
      <c r="B1701" s="36"/>
      <c r="C1701" s="36"/>
      <c r="D1701" s="36"/>
      <c r="E1701" s="36"/>
      <c r="F1701" s="36"/>
      <c r="G1701" s="37"/>
      <c r="H1701" s="36"/>
      <c r="I1701" s="37"/>
      <c r="J1701" s="37"/>
      <c r="K1701" s="35"/>
    </row>
    <row r="1702" spans="1:11" x14ac:dyDescent="0.2">
      <c r="A1702" s="36"/>
      <c r="B1702" s="36"/>
      <c r="C1702" s="36"/>
      <c r="D1702" s="36"/>
      <c r="E1702" s="36"/>
      <c r="F1702" s="36"/>
      <c r="G1702" s="37"/>
      <c r="H1702" s="36"/>
      <c r="I1702" s="37"/>
      <c r="J1702" s="37"/>
      <c r="K1702" s="35"/>
    </row>
    <row r="1703" spans="1:11" x14ac:dyDescent="0.2">
      <c r="A1703" s="36"/>
      <c r="B1703" s="36"/>
      <c r="C1703" s="36"/>
      <c r="D1703" s="36"/>
      <c r="E1703" s="36"/>
      <c r="F1703" s="36"/>
      <c r="G1703" s="37"/>
      <c r="H1703" s="36"/>
      <c r="I1703" s="37"/>
      <c r="J1703" s="37"/>
      <c r="K1703" s="35"/>
    </row>
    <row r="1704" spans="1:11" x14ac:dyDescent="0.2">
      <c r="A1704" s="36"/>
      <c r="B1704" s="36"/>
      <c r="C1704" s="36"/>
      <c r="D1704" s="36"/>
      <c r="E1704" s="36"/>
      <c r="F1704" s="36"/>
      <c r="G1704" s="37"/>
      <c r="H1704" s="36"/>
      <c r="I1704" s="37"/>
      <c r="J1704" s="37"/>
      <c r="K1704" s="35"/>
    </row>
    <row r="1705" spans="1:11" x14ac:dyDescent="0.2">
      <c r="A1705" s="36"/>
      <c r="B1705" s="36"/>
      <c r="C1705" s="36"/>
      <c r="D1705" s="36"/>
      <c r="E1705" s="36"/>
      <c r="F1705" s="36"/>
      <c r="G1705" s="37"/>
      <c r="H1705" s="36"/>
      <c r="I1705" s="37"/>
      <c r="J1705" s="37"/>
      <c r="K1705" s="35"/>
    </row>
    <row r="1706" spans="1:11" x14ac:dyDescent="0.2">
      <c r="A1706" s="36"/>
      <c r="B1706" s="36"/>
      <c r="C1706" s="36"/>
      <c r="D1706" s="36"/>
      <c r="E1706" s="36"/>
      <c r="F1706" s="36"/>
      <c r="G1706" s="37"/>
      <c r="H1706" s="36"/>
      <c r="I1706" s="37"/>
      <c r="J1706" s="37"/>
      <c r="K1706" s="35"/>
    </row>
    <row r="1707" spans="1:11" x14ac:dyDescent="0.2">
      <c r="A1707" s="36"/>
      <c r="B1707" s="36"/>
      <c r="C1707" s="36"/>
      <c r="D1707" s="36"/>
      <c r="E1707" s="36"/>
      <c r="F1707" s="36"/>
      <c r="G1707" s="37"/>
      <c r="H1707" s="36"/>
      <c r="I1707" s="37"/>
      <c r="J1707" s="37"/>
      <c r="K1707" s="35"/>
    </row>
    <row r="1708" spans="1:11" x14ac:dyDescent="0.2">
      <c r="A1708" s="36"/>
      <c r="B1708" s="36"/>
      <c r="C1708" s="36"/>
      <c r="D1708" s="36"/>
      <c r="E1708" s="36"/>
      <c r="F1708" s="36"/>
      <c r="G1708" s="37"/>
      <c r="H1708" s="36"/>
      <c r="I1708" s="37"/>
      <c r="J1708" s="37"/>
      <c r="K1708" s="35"/>
    </row>
    <row r="1709" spans="1:11" x14ac:dyDescent="0.2">
      <c r="A1709" s="36"/>
      <c r="B1709" s="36"/>
      <c r="C1709" s="36"/>
      <c r="D1709" s="36"/>
      <c r="E1709" s="36"/>
      <c r="F1709" s="36"/>
      <c r="G1709" s="37"/>
      <c r="H1709" s="36"/>
      <c r="I1709" s="37"/>
      <c r="J1709" s="37"/>
      <c r="K1709" s="35"/>
    </row>
    <row r="1710" spans="1:11" x14ac:dyDescent="0.2">
      <c r="A1710" s="36"/>
      <c r="B1710" s="36"/>
      <c r="C1710" s="36"/>
      <c r="D1710" s="36"/>
      <c r="E1710" s="36"/>
      <c r="F1710" s="36"/>
      <c r="G1710" s="37"/>
      <c r="H1710" s="36"/>
      <c r="I1710" s="37"/>
      <c r="J1710" s="37"/>
      <c r="K1710" s="35"/>
    </row>
    <row r="1711" spans="1:11" x14ac:dyDescent="0.2">
      <c r="A1711" s="36"/>
      <c r="B1711" s="36"/>
      <c r="C1711" s="36"/>
      <c r="D1711" s="36"/>
      <c r="E1711" s="36"/>
      <c r="F1711" s="36"/>
      <c r="G1711" s="37"/>
      <c r="H1711" s="36"/>
      <c r="I1711" s="37"/>
      <c r="J1711" s="37"/>
      <c r="K1711" s="35"/>
    </row>
    <row r="1712" spans="1:11" x14ac:dyDescent="0.2">
      <c r="A1712" s="36"/>
      <c r="B1712" s="36"/>
      <c r="C1712" s="36"/>
      <c r="D1712" s="36"/>
      <c r="E1712" s="36"/>
      <c r="F1712" s="36"/>
      <c r="G1712" s="37"/>
      <c r="H1712" s="36"/>
      <c r="I1712" s="37"/>
      <c r="J1712" s="37"/>
      <c r="K1712" s="35"/>
    </row>
    <row r="1713" spans="1:11" x14ac:dyDescent="0.2">
      <c r="A1713" s="36"/>
      <c r="B1713" s="36"/>
      <c r="C1713" s="36"/>
      <c r="D1713" s="36"/>
      <c r="E1713" s="36"/>
      <c r="F1713" s="36"/>
      <c r="G1713" s="37"/>
      <c r="H1713" s="36"/>
      <c r="I1713" s="37"/>
      <c r="J1713" s="37"/>
      <c r="K1713" s="35"/>
    </row>
    <row r="1714" spans="1:11" x14ac:dyDescent="0.2">
      <c r="A1714" s="36"/>
      <c r="B1714" s="36"/>
      <c r="C1714" s="36"/>
      <c r="D1714" s="36"/>
      <c r="E1714" s="36"/>
      <c r="F1714" s="36"/>
      <c r="G1714" s="37"/>
      <c r="H1714" s="36"/>
      <c r="I1714" s="37"/>
      <c r="J1714" s="37"/>
      <c r="K1714" s="35"/>
    </row>
    <row r="1715" spans="1:11" x14ac:dyDescent="0.2">
      <c r="A1715" s="36"/>
      <c r="B1715" s="36"/>
      <c r="C1715" s="36"/>
      <c r="D1715" s="36"/>
      <c r="E1715" s="36"/>
      <c r="F1715" s="36"/>
      <c r="G1715" s="37"/>
      <c r="H1715" s="36"/>
      <c r="I1715" s="37"/>
      <c r="J1715" s="37"/>
      <c r="K1715" s="35"/>
    </row>
    <row r="1716" spans="1:11" x14ac:dyDescent="0.2">
      <c r="A1716" s="36"/>
      <c r="B1716" s="36"/>
      <c r="C1716" s="36"/>
      <c r="D1716" s="36"/>
      <c r="E1716" s="36"/>
      <c r="F1716" s="36"/>
      <c r="G1716" s="37"/>
      <c r="H1716" s="36"/>
      <c r="I1716" s="37"/>
      <c r="J1716" s="37"/>
      <c r="K1716" s="35"/>
    </row>
    <row r="1717" spans="1:11" x14ac:dyDescent="0.2">
      <c r="A1717" s="36"/>
      <c r="B1717" s="36"/>
      <c r="C1717" s="36"/>
      <c r="D1717" s="36"/>
      <c r="E1717" s="36"/>
      <c r="F1717" s="36"/>
      <c r="G1717" s="37"/>
      <c r="H1717" s="36"/>
      <c r="I1717" s="37"/>
      <c r="J1717" s="37"/>
      <c r="K1717" s="35"/>
    </row>
    <row r="1718" spans="1:11" x14ac:dyDescent="0.2">
      <c r="A1718" s="36"/>
      <c r="B1718" s="36"/>
      <c r="C1718" s="36"/>
      <c r="D1718" s="36"/>
      <c r="E1718" s="36"/>
      <c r="F1718" s="36"/>
      <c r="G1718" s="37"/>
      <c r="H1718" s="36"/>
      <c r="I1718" s="37"/>
      <c r="J1718" s="37"/>
      <c r="K1718" s="35"/>
    </row>
    <row r="1719" spans="1:11" x14ac:dyDescent="0.2">
      <c r="A1719" s="36"/>
      <c r="B1719" s="36"/>
      <c r="C1719" s="36"/>
      <c r="D1719" s="36"/>
      <c r="E1719" s="36"/>
      <c r="F1719" s="36"/>
      <c r="G1719" s="37"/>
      <c r="H1719" s="36"/>
      <c r="I1719" s="37"/>
      <c r="J1719" s="37"/>
      <c r="K1719" s="35"/>
    </row>
    <row r="1720" spans="1:11" x14ac:dyDescent="0.2">
      <c r="A1720" s="36"/>
      <c r="B1720" s="36"/>
      <c r="C1720" s="36"/>
      <c r="D1720" s="36"/>
      <c r="E1720" s="36"/>
      <c r="F1720" s="36"/>
      <c r="G1720" s="37"/>
      <c r="H1720" s="36"/>
      <c r="I1720" s="37"/>
      <c r="J1720" s="37"/>
      <c r="K1720" s="35"/>
    </row>
    <row r="1721" spans="1:11" x14ac:dyDescent="0.2">
      <c r="A1721" s="36"/>
      <c r="B1721" s="36"/>
      <c r="C1721" s="36"/>
      <c r="D1721" s="36"/>
      <c r="E1721" s="36"/>
      <c r="F1721" s="36"/>
      <c r="G1721" s="37"/>
      <c r="H1721" s="36"/>
      <c r="I1721" s="37"/>
      <c r="J1721" s="37"/>
      <c r="K1721" s="35"/>
    </row>
    <row r="1722" spans="1:11" x14ac:dyDescent="0.2">
      <c r="A1722" s="36"/>
      <c r="B1722" s="36"/>
      <c r="C1722" s="36"/>
      <c r="D1722" s="36"/>
      <c r="E1722" s="36"/>
      <c r="F1722" s="36"/>
      <c r="G1722" s="37"/>
      <c r="H1722" s="36"/>
      <c r="I1722" s="37"/>
      <c r="J1722" s="37"/>
      <c r="K1722" s="35"/>
    </row>
    <row r="1723" spans="1:11" x14ac:dyDescent="0.2">
      <c r="A1723" s="36"/>
      <c r="B1723" s="36"/>
      <c r="C1723" s="36"/>
      <c r="D1723" s="36"/>
      <c r="E1723" s="36"/>
      <c r="F1723" s="36"/>
      <c r="G1723" s="37"/>
      <c r="H1723" s="36"/>
      <c r="I1723" s="37"/>
      <c r="J1723" s="37"/>
      <c r="K1723" s="35"/>
    </row>
    <row r="1724" spans="1:11" x14ac:dyDescent="0.2">
      <c r="A1724" s="36"/>
      <c r="B1724" s="36"/>
      <c r="C1724" s="36"/>
      <c r="D1724" s="36"/>
      <c r="E1724" s="36"/>
      <c r="F1724" s="36"/>
      <c r="G1724" s="37"/>
      <c r="H1724" s="36"/>
      <c r="I1724" s="37"/>
      <c r="J1724" s="37"/>
      <c r="K1724" s="35"/>
    </row>
    <row r="1725" spans="1:11" x14ac:dyDescent="0.2">
      <c r="A1725" s="36"/>
      <c r="B1725" s="36"/>
      <c r="C1725" s="36"/>
      <c r="D1725" s="36"/>
      <c r="E1725" s="36"/>
      <c r="F1725" s="36"/>
      <c r="G1725" s="37"/>
      <c r="H1725" s="36"/>
      <c r="I1725" s="37"/>
      <c r="J1725" s="37"/>
      <c r="K1725" s="35"/>
    </row>
    <row r="1726" spans="1:11" x14ac:dyDescent="0.2">
      <c r="A1726" s="36"/>
      <c r="B1726" s="36"/>
      <c r="C1726" s="36"/>
      <c r="D1726" s="36"/>
      <c r="E1726" s="36"/>
      <c r="F1726" s="36"/>
      <c r="G1726" s="37"/>
      <c r="H1726" s="36"/>
      <c r="I1726" s="37"/>
      <c r="J1726" s="37"/>
      <c r="K1726" s="35"/>
    </row>
    <row r="1727" spans="1:11" x14ac:dyDescent="0.2">
      <c r="A1727" s="36"/>
      <c r="B1727" s="36"/>
      <c r="C1727" s="36"/>
      <c r="D1727" s="36"/>
      <c r="E1727" s="36"/>
      <c r="F1727" s="36"/>
      <c r="G1727" s="37"/>
      <c r="H1727" s="36"/>
      <c r="I1727" s="37"/>
      <c r="J1727" s="37"/>
      <c r="K1727" s="35"/>
    </row>
    <row r="1728" spans="1:11" x14ac:dyDescent="0.2">
      <c r="A1728" s="36"/>
      <c r="B1728" s="36"/>
      <c r="C1728" s="36"/>
      <c r="D1728" s="36"/>
      <c r="E1728" s="36"/>
      <c r="F1728" s="36"/>
      <c r="G1728" s="37"/>
      <c r="H1728" s="36"/>
      <c r="I1728" s="37"/>
      <c r="J1728" s="37"/>
      <c r="K1728" s="35"/>
    </row>
    <row r="1729" spans="1:11" x14ac:dyDescent="0.2">
      <c r="A1729" s="36"/>
      <c r="B1729" s="36"/>
      <c r="C1729" s="36"/>
      <c r="D1729" s="36"/>
      <c r="E1729" s="36"/>
      <c r="F1729" s="36"/>
      <c r="G1729" s="37"/>
      <c r="H1729" s="36"/>
      <c r="I1729" s="37"/>
      <c r="J1729" s="37"/>
      <c r="K1729" s="35"/>
    </row>
    <row r="1730" spans="1:11" x14ac:dyDescent="0.2">
      <c r="A1730" s="36"/>
      <c r="B1730" s="36"/>
      <c r="C1730" s="36"/>
      <c r="D1730" s="36"/>
      <c r="E1730" s="36"/>
      <c r="F1730" s="36"/>
      <c r="G1730" s="37"/>
      <c r="H1730" s="36"/>
      <c r="I1730" s="37"/>
      <c r="J1730" s="37"/>
      <c r="K1730" s="35"/>
    </row>
    <row r="1731" spans="1:11" x14ac:dyDescent="0.2">
      <c r="A1731" s="36"/>
      <c r="B1731" s="36"/>
      <c r="C1731" s="36"/>
      <c r="D1731" s="36"/>
      <c r="E1731" s="36"/>
      <c r="F1731" s="36"/>
      <c r="G1731" s="37"/>
      <c r="H1731" s="36"/>
      <c r="I1731" s="37"/>
      <c r="J1731" s="37"/>
      <c r="K1731" s="35"/>
    </row>
    <row r="1732" spans="1:11" x14ac:dyDescent="0.2">
      <c r="A1732" s="36"/>
      <c r="B1732" s="36"/>
      <c r="C1732" s="36"/>
      <c r="D1732" s="36"/>
      <c r="E1732" s="36"/>
      <c r="F1732" s="36"/>
      <c r="G1732" s="37"/>
      <c r="H1732" s="36"/>
      <c r="I1732" s="37"/>
      <c r="J1732" s="37"/>
      <c r="K1732" s="35"/>
    </row>
    <row r="1733" spans="1:11" x14ac:dyDescent="0.2">
      <c r="A1733" s="36"/>
      <c r="B1733" s="36"/>
      <c r="C1733" s="36"/>
      <c r="D1733" s="36"/>
      <c r="E1733" s="36"/>
      <c r="F1733" s="36"/>
      <c r="G1733" s="37"/>
      <c r="H1733" s="36"/>
      <c r="I1733" s="37"/>
      <c r="J1733" s="37"/>
      <c r="K1733" s="35"/>
    </row>
    <row r="1734" spans="1:11" x14ac:dyDescent="0.2">
      <c r="A1734" s="36"/>
      <c r="B1734" s="36"/>
      <c r="C1734" s="36"/>
      <c r="D1734" s="36"/>
      <c r="E1734" s="36"/>
      <c r="F1734" s="36"/>
      <c r="G1734" s="37"/>
      <c r="H1734" s="36"/>
      <c r="I1734" s="37"/>
      <c r="J1734" s="37"/>
      <c r="K1734" s="35"/>
    </row>
    <row r="1735" spans="1:11" x14ac:dyDescent="0.2">
      <c r="A1735" s="36"/>
      <c r="B1735" s="36"/>
      <c r="C1735" s="36"/>
      <c r="D1735" s="36"/>
      <c r="E1735" s="36"/>
      <c r="F1735" s="36"/>
      <c r="G1735" s="37"/>
      <c r="H1735" s="36"/>
      <c r="I1735" s="37"/>
      <c r="J1735" s="37"/>
      <c r="K1735" s="35"/>
    </row>
    <row r="1736" spans="1:11" x14ac:dyDescent="0.2">
      <c r="A1736" s="36"/>
      <c r="B1736" s="36"/>
      <c r="C1736" s="36"/>
      <c r="D1736" s="36"/>
      <c r="E1736" s="36"/>
      <c r="F1736" s="36"/>
      <c r="G1736" s="37"/>
      <c r="H1736" s="36"/>
      <c r="I1736" s="37"/>
      <c r="J1736" s="37"/>
      <c r="K1736" s="35"/>
    </row>
    <row r="1737" spans="1:11" x14ac:dyDescent="0.2">
      <c r="A1737" s="36"/>
      <c r="B1737" s="36"/>
      <c r="C1737" s="36"/>
      <c r="D1737" s="36"/>
      <c r="E1737" s="36"/>
      <c r="F1737" s="36"/>
      <c r="G1737" s="37"/>
      <c r="H1737" s="36"/>
      <c r="I1737" s="37"/>
      <c r="J1737" s="37"/>
      <c r="K1737" s="35"/>
    </row>
    <row r="1738" spans="1:11" x14ac:dyDescent="0.2">
      <c r="A1738" s="36"/>
      <c r="B1738" s="36"/>
      <c r="C1738" s="36"/>
      <c r="D1738" s="36"/>
      <c r="E1738" s="36"/>
      <c r="F1738" s="36"/>
      <c r="G1738" s="37"/>
      <c r="H1738" s="36"/>
      <c r="I1738" s="37"/>
      <c r="J1738" s="37"/>
      <c r="K1738" s="35"/>
    </row>
    <row r="1739" spans="1:11" x14ac:dyDescent="0.2">
      <c r="A1739" s="36"/>
      <c r="B1739" s="36"/>
      <c r="C1739" s="36"/>
      <c r="D1739" s="36"/>
      <c r="E1739" s="36"/>
      <c r="F1739" s="36"/>
      <c r="G1739" s="37"/>
      <c r="H1739" s="36"/>
      <c r="I1739" s="37"/>
      <c r="J1739" s="37"/>
      <c r="K1739" s="35"/>
    </row>
    <row r="1740" spans="1:11" x14ac:dyDescent="0.2">
      <c r="A1740" s="36"/>
      <c r="B1740" s="36"/>
      <c r="C1740" s="36"/>
      <c r="D1740" s="36"/>
      <c r="E1740" s="36"/>
      <c r="F1740" s="36"/>
      <c r="G1740" s="37"/>
      <c r="H1740" s="36"/>
      <c r="I1740" s="37"/>
      <c r="J1740" s="37"/>
      <c r="K1740" s="35"/>
    </row>
    <row r="1741" spans="1:11" x14ac:dyDescent="0.2">
      <c r="A1741" s="36"/>
      <c r="B1741" s="36"/>
      <c r="C1741" s="36"/>
      <c r="D1741" s="36"/>
      <c r="E1741" s="36"/>
      <c r="F1741" s="36"/>
      <c r="G1741" s="37"/>
      <c r="H1741" s="36"/>
      <c r="I1741" s="37"/>
      <c r="J1741" s="37"/>
      <c r="K1741" s="35"/>
    </row>
    <row r="1742" spans="1:11" x14ac:dyDescent="0.2">
      <c r="A1742" s="36"/>
      <c r="B1742" s="36"/>
      <c r="C1742" s="36"/>
      <c r="D1742" s="36"/>
      <c r="E1742" s="36"/>
      <c r="F1742" s="36"/>
      <c r="G1742" s="37"/>
      <c r="H1742" s="36"/>
      <c r="I1742" s="37"/>
      <c r="J1742" s="37"/>
      <c r="K1742" s="35"/>
    </row>
    <row r="1743" spans="1:11" x14ac:dyDescent="0.2">
      <c r="A1743" s="36"/>
      <c r="B1743" s="36"/>
      <c r="C1743" s="36"/>
      <c r="D1743" s="36"/>
      <c r="E1743" s="36"/>
      <c r="F1743" s="36"/>
      <c r="G1743" s="37"/>
      <c r="H1743" s="36"/>
      <c r="I1743" s="37"/>
      <c r="J1743" s="37"/>
      <c r="K1743" s="35"/>
    </row>
    <row r="1744" spans="1:11" x14ac:dyDescent="0.2">
      <c r="A1744" s="36"/>
      <c r="B1744" s="36"/>
      <c r="C1744" s="36"/>
      <c r="D1744" s="36"/>
      <c r="E1744" s="36"/>
      <c r="F1744" s="36"/>
      <c r="G1744" s="37"/>
      <c r="H1744" s="36"/>
      <c r="I1744" s="37"/>
      <c r="J1744" s="37"/>
      <c r="K1744" s="35"/>
    </row>
    <row r="1745" spans="1:11" x14ac:dyDescent="0.2">
      <c r="A1745" s="36"/>
      <c r="B1745" s="36"/>
      <c r="C1745" s="36"/>
      <c r="D1745" s="36"/>
      <c r="E1745" s="36"/>
      <c r="F1745" s="36"/>
      <c r="G1745" s="37"/>
      <c r="H1745" s="36"/>
      <c r="I1745" s="37"/>
      <c r="J1745" s="37"/>
      <c r="K1745" s="35"/>
    </row>
    <row r="1746" spans="1:11" x14ac:dyDescent="0.2">
      <c r="A1746" s="36"/>
      <c r="B1746" s="36"/>
      <c r="C1746" s="36"/>
      <c r="D1746" s="36"/>
      <c r="E1746" s="36"/>
      <c r="F1746" s="36"/>
      <c r="G1746" s="37"/>
      <c r="H1746" s="36"/>
      <c r="I1746" s="37"/>
      <c r="J1746" s="37"/>
      <c r="K1746" s="35"/>
    </row>
    <row r="1747" spans="1:11" x14ac:dyDescent="0.2">
      <c r="A1747" s="36"/>
      <c r="B1747" s="36"/>
      <c r="C1747" s="36"/>
      <c r="D1747" s="36"/>
      <c r="E1747" s="36"/>
      <c r="F1747" s="36"/>
      <c r="G1747" s="37"/>
      <c r="H1747" s="36"/>
      <c r="I1747" s="37"/>
      <c r="J1747" s="37"/>
      <c r="K1747" s="35"/>
    </row>
    <row r="1748" spans="1:11" x14ac:dyDescent="0.2">
      <c r="A1748" s="36"/>
      <c r="B1748" s="36"/>
      <c r="C1748" s="36"/>
      <c r="D1748" s="36"/>
      <c r="E1748" s="36"/>
      <c r="F1748" s="36"/>
      <c r="G1748" s="37"/>
      <c r="H1748" s="36"/>
      <c r="I1748" s="37"/>
      <c r="J1748" s="37"/>
      <c r="K1748" s="35"/>
    </row>
    <row r="1749" spans="1:11" x14ac:dyDescent="0.2">
      <c r="A1749" s="36"/>
      <c r="B1749" s="36"/>
      <c r="C1749" s="36"/>
      <c r="D1749" s="36"/>
      <c r="E1749" s="36"/>
      <c r="F1749" s="36"/>
      <c r="G1749" s="37"/>
      <c r="H1749" s="36"/>
      <c r="I1749" s="37"/>
      <c r="J1749" s="37"/>
      <c r="K1749" s="35"/>
    </row>
    <row r="1750" spans="1:11" x14ac:dyDescent="0.2">
      <c r="A1750" s="36"/>
      <c r="B1750" s="36"/>
      <c r="C1750" s="36"/>
      <c r="D1750" s="36"/>
      <c r="E1750" s="36"/>
      <c r="F1750" s="36"/>
      <c r="G1750" s="37"/>
      <c r="H1750" s="36"/>
      <c r="I1750" s="37"/>
      <c r="J1750" s="37"/>
      <c r="K1750" s="35"/>
    </row>
    <row r="1751" spans="1:11" x14ac:dyDescent="0.2">
      <c r="A1751" s="36"/>
      <c r="B1751" s="36"/>
      <c r="C1751" s="36"/>
      <c r="D1751" s="36"/>
      <c r="E1751" s="36"/>
      <c r="F1751" s="36"/>
      <c r="G1751" s="37"/>
      <c r="H1751" s="36"/>
      <c r="I1751" s="37"/>
      <c r="J1751" s="37"/>
      <c r="K1751" s="35"/>
    </row>
    <row r="1752" spans="1:11" x14ac:dyDescent="0.2">
      <c r="A1752" s="36"/>
      <c r="B1752" s="36"/>
      <c r="C1752" s="36"/>
      <c r="D1752" s="36"/>
      <c r="E1752" s="36"/>
      <c r="F1752" s="36"/>
      <c r="G1752" s="37"/>
      <c r="H1752" s="36"/>
      <c r="I1752" s="37"/>
      <c r="J1752" s="37"/>
      <c r="K1752" s="35"/>
    </row>
    <row r="1753" spans="1:11" x14ac:dyDescent="0.2">
      <c r="A1753" s="36"/>
      <c r="B1753" s="36"/>
      <c r="C1753" s="36"/>
      <c r="D1753" s="36"/>
      <c r="E1753" s="36"/>
      <c r="F1753" s="36"/>
      <c r="G1753" s="37"/>
      <c r="H1753" s="36"/>
      <c r="I1753" s="37"/>
      <c r="J1753" s="37"/>
      <c r="K1753" s="35"/>
    </row>
    <row r="1754" spans="1:11" x14ac:dyDescent="0.2">
      <c r="A1754" s="36"/>
      <c r="B1754" s="36"/>
      <c r="C1754" s="36"/>
      <c r="D1754" s="36"/>
      <c r="E1754" s="36"/>
      <c r="F1754" s="36"/>
      <c r="G1754" s="37"/>
      <c r="H1754" s="36"/>
      <c r="I1754" s="37"/>
      <c r="J1754" s="37"/>
      <c r="K1754" s="35"/>
    </row>
    <row r="1755" spans="1:11" x14ac:dyDescent="0.2">
      <c r="A1755" s="36"/>
      <c r="B1755" s="36"/>
      <c r="C1755" s="36"/>
      <c r="D1755" s="36"/>
      <c r="E1755" s="36"/>
      <c r="F1755" s="36"/>
      <c r="G1755" s="37"/>
      <c r="H1755" s="36"/>
      <c r="I1755" s="37"/>
      <c r="J1755" s="37"/>
      <c r="K1755" s="35"/>
    </row>
    <row r="1756" spans="1:11" x14ac:dyDescent="0.2">
      <c r="A1756" s="36"/>
      <c r="B1756" s="36"/>
      <c r="C1756" s="36"/>
      <c r="D1756" s="36"/>
      <c r="E1756" s="36"/>
      <c r="F1756" s="36"/>
      <c r="G1756" s="37"/>
      <c r="H1756" s="36"/>
      <c r="I1756" s="37"/>
      <c r="J1756" s="37"/>
      <c r="K1756" s="35"/>
    </row>
    <row r="1757" spans="1:11" x14ac:dyDescent="0.2">
      <c r="A1757" s="36"/>
      <c r="B1757" s="36"/>
      <c r="C1757" s="36"/>
      <c r="D1757" s="36"/>
      <c r="E1757" s="36"/>
      <c r="F1757" s="36"/>
      <c r="G1757" s="37"/>
      <c r="H1757" s="36"/>
      <c r="I1757" s="37"/>
      <c r="J1757" s="37"/>
      <c r="K1757" s="35"/>
    </row>
    <row r="1758" spans="1:11" x14ac:dyDescent="0.2">
      <c r="A1758" s="36"/>
      <c r="B1758" s="36"/>
      <c r="C1758" s="36"/>
      <c r="D1758" s="36"/>
      <c r="E1758" s="36"/>
      <c r="F1758" s="36"/>
      <c r="G1758" s="37"/>
      <c r="H1758" s="36"/>
      <c r="I1758" s="37"/>
      <c r="J1758" s="37"/>
      <c r="K1758" s="35"/>
    </row>
    <row r="1759" spans="1:11" x14ac:dyDescent="0.2">
      <c r="A1759" s="36"/>
      <c r="B1759" s="36"/>
      <c r="C1759" s="36"/>
      <c r="D1759" s="36"/>
      <c r="E1759" s="36"/>
      <c r="F1759" s="36"/>
      <c r="G1759" s="37"/>
      <c r="H1759" s="36"/>
      <c r="I1759" s="37"/>
      <c r="J1759" s="37"/>
      <c r="K1759" s="35"/>
    </row>
    <row r="1760" spans="1:11" x14ac:dyDescent="0.2">
      <c r="A1760" s="36"/>
      <c r="B1760" s="36"/>
      <c r="C1760" s="36"/>
      <c r="D1760" s="36"/>
      <c r="E1760" s="36"/>
      <c r="F1760" s="36"/>
      <c r="G1760" s="37"/>
      <c r="H1760" s="36"/>
      <c r="I1760" s="37"/>
      <c r="J1760" s="37"/>
      <c r="K1760" s="35"/>
    </row>
    <row r="1761" spans="1:11" x14ac:dyDescent="0.2">
      <c r="A1761" s="36"/>
      <c r="B1761" s="36"/>
      <c r="C1761" s="36"/>
      <c r="D1761" s="36"/>
      <c r="E1761" s="36"/>
      <c r="F1761" s="36"/>
      <c r="G1761" s="37"/>
      <c r="H1761" s="36"/>
      <c r="I1761" s="37"/>
      <c r="J1761" s="37"/>
      <c r="K1761" s="35"/>
    </row>
    <row r="1762" spans="1:11" x14ac:dyDescent="0.2">
      <c r="A1762" s="36"/>
      <c r="B1762" s="36"/>
      <c r="C1762" s="36"/>
      <c r="D1762" s="36"/>
      <c r="E1762" s="36"/>
      <c r="F1762" s="36"/>
      <c r="G1762" s="37"/>
      <c r="H1762" s="36"/>
      <c r="I1762" s="37"/>
      <c r="J1762" s="37"/>
      <c r="K1762" s="35"/>
    </row>
    <row r="1763" spans="1:11" x14ac:dyDescent="0.2">
      <c r="A1763" s="36"/>
      <c r="B1763" s="36"/>
      <c r="C1763" s="36"/>
      <c r="D1763" s="36"/>
      <c r="E1763" s="36"/>
      <c r="F1763" s="36"/>
      <c r="G1763" s="37"/>
      <c r="H1763" s="36"/>
      <c r="I1763" s="37"/>
      <c r="J1763" s="37"/>
      <c r="K1763" s="35"/>
    </row>
    <row r="1764" spans="1:11" x14ac:dyDescent="0.2">
      <c r="A1764" s="36"/>
      <c r="B1764" s="36"/>
      <c r="C1764" s="36"/>
      <c r="D1764" s="36"/>
      <c r="E1764" s="36"/>
      <c r="F1764" s="36"/>
      <c r="G1764" s="37"/>
      <c r="H1764" s="36"/>
      <c r="I1764" s="37"/>
      <c r="J1764" s="37"/>
      <c r="K1764" s="35"/>
    </row>
    <row r="1765" spans="1:11" x14ac:dyDescent="0.2">
      <c r="A1765" s="36"/>
      <c r="B1765" s="36"/>
      <c r="C1765" s="36"/>
      <c r="D1765" s="36"/>
      <c r="E1765" s="36"/>
      <c r="F1765" s="36"/>
      <c r="G1765" s="37"/>
      <c r="H1765" s="36"/>
      <c r="I1765" s="37"/>
      <c r="J1765" s="37"/>
      <c r="K1765" s="35"/>
    </row>
    <row r="1766" spans="1:11" x14ac:dyDescent="0.2">
      <c r="A1766" s="36"/>
      <c r="B1766" s="36"/>
      <c r="C1766" s="36"/>
      <c r="D1766" s="36"/>
      <c r="E1766" s="36"/>
      <c r="F1766" s="36"/>
      <c r="G1766" s="37"/>
      <c r="H1766" s="36"/>
      <c r="I1766" s="37"/>
      <c r="J1766" s="37"/>
      <c r="K1766" s="35"/>
    </row>
    <row r="1767" spans="1:11" x14ac:dyDescent="0.2">
      <c r="A1767" s="36"/>
      <c r="B1767" s="36"/>
      <c r="C1767" s="36"/>
      <c r="D1767" s="36"/>
      <c r="E1767" s="36"/>
      <c r="F1767" s="36"/>
      <c r="G1767" s="37"/>
      <c r="H1767" s="36"/>
      <c r="I1767" s="37"/>
      <c r="J1767" s="37"/>
      <c r="K1767" s="35"/>
    </row>
    <row r="1768" spans="1:11" x14ac:dyDescent="0.2">
      <c r="A1768" s="36"/>
      <c r="B1768" s="36"/>
      <c r="C1768" s="36"/>
      <c r="D1768" s="36"/>
      <c r="E1768" s="36"/>
      <c r="F1768" s="36"/>
      <c r="G1768" s="37"/>
      <c r="H1768" s="36"/>
      <c r="I1768" s="37"/>
      <c r="J1768" s="37"/>
      <c r="K1768" s="35"/>
    </row>
    <row r="1769" spans="1:11" x14ac:dyDescent="0.2">
      <c r="A1769" s="36"/>
      <c r="B1769" s="36"/>
      <c r="C1769" s="36"/>
      <c r="D1769" s="36"/>
      <c r="E1769" s="36"/>
      <c r="F1769" s="36"/>
      <c r="G1769" s="37"/>
      <c r="H1769" s="36"/>
      <c r="I1769" s="37"/>
      <c r="J1769" s="37"/>
      <c r="K1769" s="35"/>
    </row>
    <row r="1770" spans="1:11" x14ac:dyDescent="0.2">
      <c r="A1770" s="36"/>
      <c r="B1770" s="36"/>
      <c r="C1770" s="36"/>
      <c r="D1770" s="36"/>
      <c r="E1770" s="36"/>
      <c r="F1770" s="36"/>
      <c r="G1770" s="37"/>
      <c r="H1770" s="36"/>
      <c r="I1770" s="37"/>
      <c r="J1770" s="37"/>
      <c r="K1770" s="35"/>
    </row>
    <row r="1771" spans="1:11" x14ac:dyDescent="0.2">
      <c r="A1771" s="36"/>
      <c r="B1771" s="36"/>
      <c r="C1771" s="36"/>
      <c r="D1771" s="36"/>
      <c r="E1771" s="36"/>
      <c r="F1771" s="36"/>
      <c r="G1771" s="37"/>
      <c r="H1771" s="36"/>
      <c r="I1771" s="37"/>
      <c r="J1771" s="37"/>
      <c r="K1771" s="35"/>
    </row>
    <row r="1772" spans="1:11" x14ac:dyDescent="0.2">
      <c r="A1772" s="36"/>
      <c r="B1772" s="36"/>
      <c r="C1772" s="36"/>
      <c r="D1772" s="36"/>
      <c r="E1772" s="36"/>
      <c r="F1772" s="36"/>
      <c r="G1772" s="37"/>
      <c r="H1772" s="36"/>
      <c r="I1772" s="37"/>
      <c r="J1772" s="37"/>
      <c r="K1772" s="35"/>
    </row>
    <row r="1773" spans="1:11" x14ac:dyDescent="0.2">
      <c r="A1773" s="36"/>
      <c r="B1773" s="36"/>
      <c r="C1773" s="36"/>
      <c r="D1773" s="36"/>
      <c r="E1773" s="36"/>
      <c r="F1773" s="36"/>
      <c r="G1773" s="37"/>
      <c r="H1773" s="36"/>
      <c r="I1773" s="37"/>
      <c r="J1773" s="37"/>
      <c r="K1773" s="35"/>
    </row>
    <row r="1774" spans="1:11" x14ac:dyDescent="0.2">
      <c r="A1774" s="36"/>
      <c r="B1774" s="36"/>
      <c r="C1774" s="36"/>
      <c r="D1774" s="36"/>
      <c r="E1774" s="36"/>
      <c r="F1774" s="36"/>
      <c r="G1774" s="37"/>
      <c r="H1774" s="36"/>
      <c r="I1774" s="37"/>
      <c r="J1774" s="37"/>
      <c r="K1774" s="35"/>
    </row>
    <row r="1775" spans="1:11" x14ac:dyDescent="0.2">
      <c r="A1775" s="36"/>
      <c r="B1775" s="36"/>
      <c r="C1775" s="36"/>
      <c r="D1775" s="36"/>
      <c r="E1775" s="36"/>
      <c r="F1775" s="36"/>
      <c r="G1775" s="37"/>
      <c r="H1775" s="36"/>
      <c r="I1775" s="37"/>
      <c r="J1775" s="37"/>
      <c r="K1775" s="35"/>
    </row>
    <row r="1776" spans="1:11" x14ac:dyDescent="0.2">
      <c r="A1776" s="36"/>
      <c r="B1776" s="36"/>
      <c r="C1776" s="36"/>
      <c r="D1776" s="36"/>
      <c r="E1776" s="36"/>
      <c r="F1776" s="36"/>
      <c r="G1776" s="37"/>
      <c r="H1776" s="36"/>
      <c r="I1776" s="37"/>
      <c r="J1776" s="37"/>
      <c r="K1776" s="35"/>
    </row>
    <row r="1777" spans="1:11" x14ac:dyDescent="0.2">
      <c r="A1777" s="36"/>
      <c r="B1777" s="36"/>
      <c r="C1777" s="36"/>
      <c r="D1777" s="36"/>
      <c r="E1777" s="36"/>
      <c r="F1777" s="36"/>
      <c r="G1777" s="37"/>
      <c r="H1777" s="36"/>
      <c r="I1777" s="37"/>
      <c r="J1777" s="37"/>
      <c r="K1777" s="35"/>
    </row>
    <row r="1778" spans="1:11" x14ac:dyDescent="0.2">
      <c r="A1778" s="36"/>
      <c r="B1778" s="36"/>
      <c r="C1778" s="36"/>
      <c r="D1778" s="36"/>
      <c r="E1778" s="36"/>
      <c r="F1778" s="36"/>
      <c r="G1778" s="37"/>
      <c r="H1778" s="36"/>
      <c r="I1778" s="37"/>
      <c r="J1778" s="37"/>
      <c r="K1778" s="35"/>
    </row>
    <row r="1779" spans="1:11" x14ac:dyDescent="0.2">
      <c r="A1779" s="36"/>
      <c r="B1779" s="36"/>
      <c r="C1779" s="36"/>
      <c r="D1779" s="36"/>
      <c r="E1779" s="36"/>
      <c r="F1779" s="36"/>
      <c r="G1779" s="37"/>
      <c r="H1779" s="36"/>
      <c r="I1779" s="37"/>
      <c r="J1779" s="37"/>
      <c r="K1779" s="35"/>
    </row>
    <row r="1780" spans="1:11" x14ac:dyDescent="0.2">
      <c r="A1780" s="36"/>
      <c r="B1780" s="36"/>
      <c r="C1780" s="36"/>
      <c r="D1780" s="36"/>
      <c r="E1780" s="36"/>
      <c r="F1780" s="36"/>
      <c r="G1780" s="37"/>
      <c r="H1780" s="36"/>
      <c r="I1780" s="37"/>
      <c r="J1780" s="37"/>
      <c r="K1780" s="35"/>
    </row>
    <row r="1781" spans="1:11" x14ac:dyDescent="0.2">
      <c r="A1781" s="36"/>
      <c r="B1781" s="36"/>
      <c r="C1781" s="36"/>
      <c r="D1781" s="36"/>
      <c r="E1781" s="36"/>
      <c r="F1781" s="36"/>
      <c r="G1781" s="37"/>
      <c r="H1781" s="36"/>
      <c r="I1781" s="37"/>
      <c r="J1781" s="37"/>
      <c r="K1781" s="35"/>
    </row>
    <row r="1782" spans="1:11" x14ac:dyDescent="0.2">
      <c r="A1782" s="36"/>
      <c r="B1782" s="36"/>
      <c r="C1782" s="36"/>
      <c r="D1782" s="36"/>
      <c r="E1782" s="36"/>
      <c r="F1782" s="36"/>
      <c r="G1782" s="37"/>
      <c r="H1782" s="36"/>
      <c r="I1782" s="37"/>
      <c r="J1782" s="37"/>
      <c r="K1782" s="35"/>
    </row>
    <row r="1783" spans="1:11" x14ac:dyDescent="0.2">
      <c r="A1783" s="36"/>
      <c r="B1783" s="36"/>
      <c r="C1783" s="36"/>
      <c r="D1783" s="36"/>
      <c r="E1783" s="36"/>
      <c r="F1783" s="36"/>
      <c r="G1783" s="37"/>
      <c r="H1783" s="36"/>
      <c r="I1783" s="37"/>
      <c r="J1783" s="37"/>
      <c r="K1783" s="35"/>
    </row>
    <row r="1784" spans="1:11" x14ac:dyDescent="0.2">
      <c r="A1784" s="36"/>
      <c r="B1784" s="36"/>
      <c r="C1784" s="36"/>
      <c r="D1784" s="36"/>
      <c r="E1784" s="36"/>
      <c r="F1784" s="36"/>
      <c r="G1784" s="37"/>
      <c r="H1784" s="36"/>
      <c r="I1784" s="37"/>
      <c r="J1784" s="37"/>
      <c r="K1784" s="35"/>
    </row>
    <row r="1785" spans="1:11" x14ac:dyDescent="0.2">
      <c r="A1785" s="36"/>
      <c r="B1785" s="36"/>
      <c r="C1785" s="36"/>
      <c r="D1785" s="36"/>
      <c r="E1785" s="36"/>
      <c r="F1785" s="36"/>
      <c r="G1785" s="37"/>
      <c r="H1785" s="36"/>
      <c r="I1785" s="37"/>
      <c r="J1785" s="37"/>
      <c r="K1785" s="35"/>
    </row>
    <row r="1786" spans="1:11" x14ac:dyDescent="0.2">
      <c r="A1786" s="36"/>
      <c r="B1786" s="36"/>
      <c r="C1786" s="36"/>
      <c r="D1786" s="36"/>
      <c r="E1786" s="36"/>
      <c r="F1786" s="36"/>
      <c r="G1786" s="37"/>
      <c r="H1786" s="36"/>
      <c r="I1786" s="37"/>
      <c r="J1786" s="37"/>
      <c r="K1786" s="35"/>
    </row>
    <row r="1787" spans="1:11" x14ac:dyDescent="0.2">
      <c r="A1787" s="36"/>
      <c r="B1787" s="36"/>
      <c r="C1787" s="36"/>
      <c r="D1787" s="36"/>
      <c r="E1787" s="36"/>
      <c r="F1787" s="36"/>
      <c r="G1787" s="37"/>
      <c r="H1787" s="36"/>
      <c r="I1787" s="37"/>
      <c r="J1787" s="37"/>
      <c r="K1787" s="35"/>
    </row>
    <row r="1788" spans="1:11" x14ac:dyDescent="0.2">
      <c r="A1788" s="36"/>
      <c r="B1788" s="36"/>
      <c r="C1788" s="36"/>
      <c r="D1788" s="36"/>
      <c r="E1788" s="36"/>
      <c r="F1788" s="36"/>
      <c r="G1788" s="37"/>
      <c r="H1788" s="36"/>
      <c r="I1788" s="37"/>
      <c r="J1788" s="37"/>
      <c r="K1788" s="35"/>
    </row>
    <row r="1789" spans="1:11" x14ac:dyDescent="0.2">
      <c r="A1789" s="36"/>
      <c r="B1789" s="36"/>
      <c r="C1789" s="36"/>
      <c r="D1789" s="36"/>
      <c r="E1789" s="36"/>
      <c r="F1789" s="36"/>
      <c r="G1789" s="37"/>
      <c r="H1789" s="36"/>
      <c r="I1789" s="37"/>
      <c r="J1789" s="37"/>
      <c r="K1789" s="35"/>
    </row>
    <row r="1790" spans="1:11" x14ac:dyDescent="0.2">
      <c r="A1790" s="36"/>
      <c r="B1790" s="36"/>
      <c r="C1790" s="36"/>
      <c r="D1790" s="36"/>
      <c r="E1790" s="36"/>
      <c r="F1790" s="36"/>
      <c r="G1790" s="37"/>
      <c r="H1790" s="36"/>
      <c r="I1790" s="37"/>
      <c r="J1790" s="37"/>
      <c r="K1790" s="35"/>
    </row>
    <row r="1791" spans="1:11" x14ac:dyDescent="0.2">
      <c r="A1791" s="36"/>
      <c r="B1791" s="36"/>
      <c r="C1791" s="36"/>
      <c r="D1791" s="36"/>
      <c r="E1791" s="36"/>
      <c r="F1791" s="36"/>
      <c r="G1791" s="37"/>
      <c r="H1791" s="36"/>
      <c r="I1791" s="37"/>
      <c r="J1791" s="37"/>
      <c r="K1791" s="35"/>
    </row>
    <row r="1792" spans="1:11" x14ac:dyDescent="0.2">
      <c r="A1792" s="36"/>
      <c r="B1792" s="36"/>
      <c r="C1792" s="36"/>
      <c r="D1792" s="36"/>
      <c r="E1792" s="36"/>
      <c r="F1792" s="36"/>
      <c r="G1792" s="37"/>
      <c r="H1792" s="36"/>
      <c r="I1792" s="37"/>
      <c r="J1792" s="37"/>
      <c r="K1792" s="35"/>
    </row>
    <row r="1793" spans="1:11" x14ac:dyDescent="0.2">
      <c r="A1793" s="36"/>
      <c r="B1793" s="36"/>
      <c r="C1793" s="36"/>
      <c r="D1793" s="36"/>
      <c r="E1793" s="36"/>
      <c r="F1793" s="36"/>
      <c r="G1793" s="37"/>
      <c r="H1793" s="36"/>
      <c r="I1793" s="37"/>
      <c r="J1793" s="37"/>
      <c r="K1793" s="35"/>
    </row>
    <row r="1794" spans="1:11" x14ac:dyDescent="0.2">
      <c r="A1794" s="36"/>
      <c r="B1794" s="36"/>
      <c r="C1794" s="36"/>
      <c r="D1794" s="36"/>
      <c r="E1794" s="36"/>
      <c r="F1794" s="36"/>
      <c r="G1794" s="37"/>
      <c r="H1794" s="36"/>
      <c r="I1794" s="37"/>
      <c r="J1794" s="37"/>
      <c r="K1794" s="35"/>
    </row>
    <row r="1795" spans="1:11" x14ac:dyDescent="0.2">
      <c r="A1795" s="36"/>
      <c r="B1795" s="36"/>
      <c r="C1795" s="36"/>
      <c r="D1795" s="36"/>
      <c r="E1795" s="36"/>
      <c r="F1795" s="36"/>
      <c r="G1795" s="37"/>
      <c r="H1795" s="36"/>
      <c r="I1795" s="37"/>
      <c r="J1795" s="37"/>
      <c r="K1795" s="35"/>
    </row>
    <row r="1796" spans="1:11" x14ac:dyDescent="0.2">
      <c r="A1796" s="36"/>
      <c r="B1796" s="36"/>
      <c r="C1796" s="36"/>
      <c r="D1796" s="36"/>
      <c r="E1796" s="36"/>
      <c r="F1796" s="36"/>
      <c r="G1796" s="37"/>
      <c r="H1796" s="36"/>
      <c r="I1796" s="37"/>
      <c r="J1796" s="37"/>
      <c r="K1796" s="35"/>
    </row>
    <row r="1797" spans="1:11" x14ac:dyDescent="0.2">
      <c r="A1797" s="36"/>
      <c r="B1797" s="36"/>
      <c r="C1797" s="36"/>
      <c r="D1797" s="36"/>
      <c r="E1797" s="36"/>
      <c r="F1797" s="36"/>
      <c r="G1797" s="37"/>
      <c r="H1797" s="36"/>
      <c r="I1797" s="37"/>
      <c r="J1797" s="37"/>
      <c r="K1797" s="35"/>
    </row>
    <row r="1798" spans="1:11" x14ac:dyDescent="0.2">
      <c r="A1798" s="36"/>
      <c r="B1798" s="36"/>
      <c r="C1798" s="36"/>
      <c r="D1798" s="36"/>
      <c r="E1798" s="36"/>
      <c r="F1798" s="36"/>
      <c r="G1798" s="37"/>
      <c r="H1798" s="36"/>
      <c r="I1798" s="37"/>
      <c r="J1798" s="37"/>
      <c r="K1798" s="35"/>
    </row>
    <row r="1799" spans="1:11" x14ac:dyDescent="0.2">
      <c r="A1799" s="36"/>
      <c r="B1799" s="36"/>
      <c r="C1799" s="36"/>
      <c r="D1799" s="36"/>
      <c r="E1799" s="36"/>
      <c r="F1799" s="36"/>
      <c r="G1799" s="37"/>
      <c r="H1799" s="36"/>
      <c r="I1799" s="37"/>
      <c r="J1799" s="37"/>
      <c r="K1799" s="35"/>
    </row>
    <row r="1800" spans="1:11" x14ac:dyDescent="0.2">
      <c r="A1800" s="36"/>
      <c r="B1800" s="36"/>
      <c r="C1800" s="36"/>
      <c r="D1800" s="36"/>
      <c r="E1800" s="36"/>
      <c r="F1800" s="36"/>
      <c r="G1800" s="37"/>
      <c r="H1800" s="36"/>
      <c r="I1800" s="37"/>
      <c r="J1800" s="37"/>
      <c r="K1800" s="35"/>
    </row>
    <row r="1801" spans="1:11" x14ac:dyDescent="0.2">
      <c r="A1801" s="36"/>
      <c r="B1801" s="36"/>
      <c r="C1801" s="36"/>
      <c r="D1801" s="36"/>
      <c r="E1801" s="36"/>
      <c r="F1801" s="36"/>
      <c r="G1801" s="37"/>
      <c r="H1801" s="36"/>
      <c r="I1801" s="37"/>
      <c r="J1801" s="37"/>
      <c r="K1801" s="35"/>
    </row>
    <row r="1802" spans="1:11" x14ac:dyDescent="0.2">
      <c r="A1802" s="36"/>
      <c r="B1802" s="36"/>
      <c r="C1802" s="36"/>
      <c r="D1802" s="36"/>
      <c r="E1802" s="36"/>
      <c r="F1802" s="36"/>
      <c r="G1802" s="37"/>
      <c r="H1802" s="36"/>
      <c r="I1802" s="37"/>
      <c r="J1802" s="37"/>
      <c r="K1802" s="35"/>
    </row>
    <row r="1803" spans="1:11" x14ac:dyDescent="0.2">
      <c r="A1803" s="36"/>
      <c r="B1803" s="36"/>
      <c r="C1803" s="36"/>
      <c r="D1803" s="36"/>
      <c r="E1803" s="36"/>
      <c r="F1803" s="36"/>
      <c r="G1803" s="37"/>
      <c r="H1803" s="36"/>
      <c r="I1803" s="37"/>
      <c r="J1803" s="37"/>
      <c r="K1803" s="35"/>
    </row>
    <row r="1804" spans="1:11" x14ac:dyDescent="0.2">
      <c r="A1804" s="36"/>
      <c r="B1804" s="36"/>
      <c r="C1804" s="36"/>
      <c r="D1804" s="36"/>
      <c r="E1804" s="36"/>
      <c r="F1804" s="36"/>
      <c r="G1804" s="37"/>
      <c r="H1804" s="36"/>
      <c r="I1804" s="37"/>
      <c r="J1804" s="37"/>
      <c r="K1804" s="35"/>
    </row>
    <row r="1805" spans="1:11" x14ac:dyDescent="0.2">
      <c r="A1805" s="36"/>
      <c r="B1805" s="36"/>
      <c r="C1805" s="36"/>
      <c r="D1805" s="36"/>
      <c r="E1805" s="36"/>
      <c r="F1805" s="36"/>
      <c r="G1805" s="37"/>
      <c r="H1805" s="36"/>
      <c r="I1805" s="37"/>
      <c r="J1805" s="37"/>
      <c r="K1805" s="35"/>
    </row>
    <row r="1806" spans="1:11" x14ac:dyDescent="0.2">
      <c r="A1806" s="36"/>
      <c r="B1806" s="36"/>
      <c r="C1806" s="36"/>
      <c r="D1806" s="36"/>
      <c r="E1806" s="36"/>
      <c r="F1806" s="36"/>
      <c r="G1806" s="37"/>
      <c r="H1806" s="36"/>
      <c r="I1806" s="37"/>
      <c r="J1806" s="37"/>
      <c r="K1806" s="35"/>
    </row>
    <row r="1807" spans="1:11" x14ac:dyDescent="0.2">
      <c r="A1807" s="36"/>
      <c r="B1807" s="36"/>
      <c r="C1807" s="36"/>
      <c r="D1807" s="36"/>
      <c r="E1807" s="36"/>
      <c r="F1807" s="36"/>
      <c r="G1807" s="37"/>
      <c r="H1807" s="36"/>
      <c r="I1807" s="37"/>
      <c r="J1807" s="37"/>
      <c r="K1807" s="35"/>
    </row>
    <row r="1808" spans="1:11" x14ac:dyDescent="0.2">
      <c r="A1808" s="36"/>
      <c r="B1808" s="36"/>
      <c r="C1808" s="36"/>
      <c r="D1808" s="36"/>
      <c r="E1808" s="36"/>
      <c r="F1808" s="36"/>
      <c r="G1808" s="37"/>
      <c r="H1808" s="36"/>
      <c r="I1808" s="37"/>
      <c r="J1808" s="37"/>
      <c r="K1808" s="35"/>
    </row>
    <row r="1809" spans="1:11" x14ac:dyDescent="0.2">
      <c r="A1809" s="36"/>
      <c r="B1809" s="36"/>
      <c r="C1809" s="36"/>
      <c r="D1809" s="36"/>
      <c r="E1809" s="36"/>
      <c r="F1809" s="36"/>
      <c r="G1809" s="37"/>
      <c r="H1809" s="36"/>
      <c r="I1809" s="37"/>
      <c r="J1809" s="37"/>
      <c r="K1809" s="35"/>
    </row>
    <row r="1810" spans="1:11" x14ac:dyDescent="0.2">
      <c r="A1810" s="36"/>
      <c r="B1810" s="36"/>
      <c r="C1810" s="36"/>
      <c r="D1810" s="36"/>
      <c r="E1810" s="36"/>
      <c r="F1810" s="36"/>
      <c r="G1810" s="37"/>
      <c r="H1810" s="36"/>
      <c r="I1810" s="37"/>
      <c r="J1810" s="37"/>
      <c r="K1810" s="35"/>
    </row>
    <row r="1811" spans="1:11" x14ac:dyDescent="0.2">
      <c r="A1811" s="36"/>
      <c r="B1811" s="36"/>
      <c r="C1811" s="36"/>
      <c r="D1811" s="36"/>
      <c r="E1811" s="36"/>
      <c r="F1811" s="36"/>
      <c r="G1811" s="37"/>
      <c r="H1811" s="36"/>
      <c r="I1811" s="37"/>
      <c r="J1811" s="37"/>
      <c r="K1811" s="35"/>
    </row>
    <row r="1812" spans="1:11" x14ac:dyDescent="0.2">
      <c r="A1812" s="36"/>
      <c r="B1812" s="36"/>
      <c r="C1812" s="36"/>
      <c r="D1812" s="36"/>
      <c r="E1812" s="36"/>
      <c r="F1812" s="36"/>
      <c r="G1812" s="37"/>
      <c r="H1812" s="36"/>
      <c r="I1812" s="37"/>
      <c r="J1812" s="37"/>
      <c r="K1812" s="35"/>
    </row>
    <row r="1813" spans="1:11" x14ac:dyDescent="0.2">
      <c r="A1813" s="36"/>
      <c r="B1813" s="36"/>
      <c r="C1813" s="36"/>
      <c r="D1813" s="36"/>
      <c r="E1813" s="36"/>
      <c r="F1813" s="36"/>
      <c r="G1813" s="37"/>
      <c r="H1813" s="36"/>
      <c r="I1813" s="37"/>
      <c r="J1813" s="37"/>
      <c r="K1813" s="35"/>
    </row>
    <row r="1814" spans="1:11" x14ac:dyDescent="0.2">
      <c r="A1814" s="36"/>
      <c r="B1814" s="36"/>
      <c r="C1814" s="36"/>
      <c r="D1814" s="36"/>
      <c r="E1814" s="36"/>
      <c r="F1814" s="36"/>
      <c r="G1814" s="37"/>
      <c r="H1814" s="36"/>
      <c r="I1814" s="37"/>
      <c r="J1814" s="37"/>
      <c r="K1814" s="35"/>
    </row>
    <row r="1815" spans="1:11" x14ac:dyDescent="0.2">
      <c r="A1815" s="36"/>
      <c r="B1815" s="36"/>
      <c r="C1815" s="36"/>
      <c r="D1815" s="36"/>
      <c r="E1815" s="36"/>
      <c r="F1815" s="36"/>
      <c r="G1815" s="37"/>
      <c r="H1815" s="36"/>
      <c r="I1815" s="37"/>
      <c r="J1815" s="37"/>
      <c r="K1815" s="35"/>
    </row>
    <row r="1816" spans="1:11" x14ac:dyDescent="0.2">
      <c r="A1816" s="36"/>
      <c r="B1816" s="36"/>
      <c r="C1816" s="36"/>
      <c r="D1816" s="36"/>
      <c r="E1816" s="36"/>
      <c r="F1816" s="36"/>
      <c r="G1816" s="37"/>
      <c r="H1816" s="36"/>
      <c r="I1816" s="37"/>
      <c r="J1816" s="37"/>
      <c r="K1816" s="35"/>
    </row>
    <row r="1817" spans="1:11" x14ac:dyDescent="0.2">
      <c r="A1817" s="36"/>
      <c r="B1817" s="36"/>
      <c r="C1817" s="36"/>
      <c r="D1817" s="36"/>
      <c r="E1817" s="36"/>
      <c r="F1817" s="36"/>
      <c r="G1817" s="37"/>
      <c r="H1817" s="36"/>
      <c r="I1817" s="37"/>
      <c r="J1817" s="37"/>
      <c r="K1817" s="35"/>
    </row>
    <row r="1818" spans="1:11" x14ac:dyDescent="0.2">
      <c r="A1818" s="36"/>
      <c r="B1818" s="36"/>
      <c r="C1818" s="36"/>
      <c r="D1818" s="36"/>
      <c r="E1818" s="36"/>
      <c r="F1818" s="36"/>
      <c r="G1818" s="37"/>
      <c r="H1818" s="36"/>
      <c r="I1818" s="37"/>
      <c r="J1818" s="37"/>
      <c r="K1818" s="35"/>
    </row>
    <row r="1819" spans="1:11" x14ac:dyDescent="0.2">
      <c r="A1819" s="36"/>
      <c r="B1819" s="36"/>
      <c r="C1819" s="36"/>
      <c r="D1819" s="36"/>
      <c r="E1819" s="36"/>
      <c r="F1819" s="36"/>
      <c r="G1819" s="37"/>
      <c r="H1819" s="36"/>
      <c r="I1819" s="37"/>
      <c r="J1819" s="37"/>
      <c r="K1819" s="35"/>
    </row>
    <row r="1820" spans="1:11" x14ac:dyDescent="0.2">
      <c r="A1820" s="36"/>
      <c r="B1820" s="36"/>
      <c r="C1820" s="36"/>
      <c r="D1820" s="36"/>
      <c r="E1820" s="36"/>
      <c r="F1820" s="36"/>
      <c r="G1820" s="37"/>
      <c r="H1820" s="36"/>
      <c r="I1820" s="37"/>
      <c r="J1820" s="37"/>
      <c r="K1820" s="35"/>
    </row>
    <row r="1821" spans="1:11" x14ac:dyDescent="0.2">
      <c r="A1821" s="36"/>
      <c r="B1821" s="36"/>
      <c r="C1821" s="36"/>
      <c r="D1821" s="36"/>
      <c r="E1821" s="36"/>
      <c r="F1821" s="36"/>
      <c r="G1821" s="37"/>
      <c r="H1821" s="36"/>
      <c r="I1821" s="37"/>
      <c r="J1821" s="37"/>
      <c r="K1821" s="35"/>
    </row>
    <row r="1822" spans="1:11" x14ac:dyDescent="0.2">
      <c r="A1822" s="36"/>
      <c r="B1822" s="36"/>
      <c r="C1822" s="36"/>
      <c r="D1822" s="36"/>
      <c r="E1822" s="36"/>
      <c r="F1822" s="36"/>
      <c r="G1822" s="37"/>
      <c r="H1822" s="36"/>
      <c r="I1822" s="37"/>
      <c r="J1822" s="37"/>
      <c r="K1822" s="35"/>
    </row>
    <row r="1823" spans="1:11" x14ac:dyDescent="0.2">
      <c r="A1823" s="36"/>
      <c r="B1823" s="36"/>
      <c r="C1823" s="36"/>
      <c r="D1823" s="36"/>
      <c r="E1823" s="36"/>
      <c r="F1823" s="36"/>
      <c r="G1823" s="37"/>
      <c r="H1823" s="36"/>
      <c r="I1823" s="37"/>
      <c r="J1823" s="37"/>
      <c r="K1823" s="35"/>
    </row>
    <row r="1824" spans="1:11" x14ac:dyDescent="0.2">
      <c r="A1824" s="36"/>
      <c r="B1824" s="36"/>
      <c r="C1824" s="36"/>
      <c r="D1824" s="36"/>
      <c r="E1824" s="36"/>
      <c r="F1824" s="36"/>
      <c r="G1824" s="37"/>
      <c r="H1824" s="36"/>
      <c r="I1824" s="37"/>
      <c r="J1824" s="37"/>
      <c r="K1824" s="35"/>
    </row>
    <row r="1825" spans="1:11" x14ac:dyDescent="0.2">
      <c r="A1825" s="36"/>
      <c r="B1825" s="36"/>
      <c r="C1825" s="36"/>
      <c r="D1825" s="36"/>
      <c r="E1825" s="36"/>
      <c r="F1825" s="36"/>
      <c r="G1825" s="37"/>
      <c r="H1825" s="36"/>
      <c r="I1825" s="37"/>
      <c r="J1825" s="37"/>
      <c r="K1825" s="35"/>
    </row>
    <row r="1826" spans="1:11" x14ac:dyDescent="0.2">
      <c r="A1826" s="36"/>
      <c r="B1826" s="36"/>
      <c r="C1826" s="36"/>
      <c r="D1826" s="36"/>
      <c r="E1826" s="36"/>
      <c r="F1826" s="36"/>
      <c r="G1826" s="37"/>
      <c r="H1826" s="36"/>
      <c r="I1826" s="37"/>
      <c r="J1826" s="37"/>
      <c r="K1826" s="35"/>
    </row>
    <row r="1827" spans="1:11" x14ac:dyDescent="0.2">
      <c r="A1827" s="36"/>
      <c r="B1827" s="36"/>
      <c r="C1827" s="36"/>
      <c r="D1827" s="36"/>
      <c r="E1827" s="36"/>
      <c r="F1827" s="36"/>
      <c r="G1827" s="37"/>
      <c r="H1827" s="36"/>
      <c r="I1827" s="37"/>
      <c r="J1827" s="37"/>
      <c r="K1827" s="35"/>
    </row>
    <row r="1828" spans="1:11" x14ac:dyDescent="0.2">
      <c r="A1828" s="36"/>
      <c r="B1828" s="36"/>
      <c r="C1828" s="36"/>
      <c r="D1828" s="36"/>
      <c r="E1828" s="36"/>
      <c r="F1828" s="36"/>
      <c r="G1828" s="37"/>
      <c r="H1828" s="36"/>
      <c r="I1828" s="37"/>
      <c r="J1828" s="37"/>
      <c r="K1828" s="35"/>
    </row>
    <row r="1829" spans="1:11" x14ac:dyDescent="0.2">
      <c r="A1829" s="36"/>
      <c r="B1829" s="36"/>
      <c r="C1829" s="36"/>
      <c r="D1829" s="36"/>
      <c r="E1829" s="36"/>
      <c r="F1829" s="36"/>
      <c r="G1829" s="37"/>
      <c r="H1829" s="36"/>
      <c r="I1829" s="37"/>
      <c r="J1829" s="37"/>
      <c r="K1829" s="35"/>
    </row>
    <row r="1830" spans="1:11" x14ac:dyDescent="0.2">
      <c r="A1830" s="36"/>
      <c r="B1830" s="36"/>
      <c r="C1830" s="36"/>
      <c r="D1830" s="36"/>
      <c r="E1830" s="36"/>
      <c r="F1830" s="36"/>
      <c r="G1830" s="37"/>
      <c r="H1830" s="36"/>
      <c r="I1830" s="37"/>
      <c r="J1830" s="37"/>
      <c r="K1830" s="35"/>
    </row>
    <row r="1831" spans="1:11" x14ac:dyDescent="0.2">
      <c r="A1831" s="36"/>
      <c r="B1831" s="36"/>
      <c r="C1831" s="36"/>
      <c r="D1831" s="36"/>
      <c r="E1831" s="36"/>
      <c r="F1831" s="36"/>
      <c r="G1831" s="37"/>
      <c r="H1831" s="36"/>
      <c r="I1831" s="37"/>
      <c r="J1831" s="37"/>
      <c r="K1831" s="35"/>
    </row>
    <row r="1832" spans="1:11" x14ac:dyDescent="0.2">
      <c r="A1832" s="36"/>
      <c r="B1832" s="36"/>
      <c r="C1832" s="36"/>
      <c r="D1832" s="36"/>
      <c r="E1832" s="36"/>
      <c r="F1832" s="36"/>
      <c r="G1832" s="37"/>
      <c r="H1832" s="36"/>
      <c r="I1832" s="37"/>
      <c r="J1832" s="37"/>
      <c r="K1832" s="35"/>
    </row>
    <row r="1833" spans="1:11" x14ac:dyDescent="0.2">
      <c r="A1833" s="36"/>
      <c r="B1833" s="36"/>
      <c r="C1833" s="36"/>
      <c r="D1833" s="36"/>
      <c r="E1833" s="36"/>
      <c r="F1833" s="36"/>
      <c r="G1833" s="37"/>
      <c r="H1833" s="36"/>
      <c r="I1833" s="37"/>
      <c r="J1833" s="37"/>
      <c r="K1833" s="35"/>
    </row>
    <row r="1834" spans="1:11" x14ac:dyDescent="0.2">
      <c r="A1834" s="36"/>
      <c r="B1834" s="36"/>
      <c r="C1834" s="36"/>
      <c r="D1834" s="36"/>
      <c r="E1834" s="36"/>
      <c r="F1834" s="36"/>
      <c r="G1834" s="37"/>
      <c r="H1834" s="36"/>
      <c r="I1834" s="37"/>
      <c r="J1834" s="37"/>
      <c r="K1834" s="35"/>
    </row>
    <row r="1835" spans="1:11" x14ac:dyDescent="0.2">
      <c r="A1835" s="36"/>
      <c r="B1835" s="36"/>
      <c r="C1835" s="36"/>
      <c r="D1835" s="36"/>
      <c r="E1835" s="36"/>
      <c r="F1835" s="36"/>
      <c r="G1835" s="37"/>
      <c r="H1835" s="36"/>
      <c r="I1835" s="37"/>
      <c r="J1835" s="37"/>
      <c r="K1835" s="35"/>
    </row>
    <row r="1836" spans="1:11" x14ac:dyDescent="0.2">
      <c r="A1836" s="36"/>
      <c r="B1836" s="36"/>
      <c r="C1836" s="36"/>
      <c r="D1836" s="36"/>
      <c r="E1836" s="36"/>
      <c r="F1836" s="36"/>
      <c r="G1836" s="37"/>
      <c r="H1836" s="36"/>
      <c r="I1836" s="37"/>
      <c r="J1836" s="37"/>
      <c r="K1836" s="35"/>
    </row>
    <row r="1837" spans="1:11" x14ac:dyDescent="0.2">
      <c r="A1837" s="36"/>
      <c r="B1837" s="36"/>
      <c r="C1837" s="36"/>
      <c r="D1837" s="36"/>
      <c r="E1837" s="36"/>
      <c r="F1837" s="36"/>
      <c r="G1837" s="37"/>
      <c r="H1837" s="36"/>
      <c r="I1837" s="37"/>
      <c r="J1837" s="37"/>
      <c r="K1837" s="35"/>
    </row>
    <row r="1838" spans="1:11" x14ac:dyDescent="0.2">
      <c r="A1838" s="36"/>
      <c r="B1838" s="36"/>
      <c r="C1838" s="36"/>
      <c r="D1838" s="36"/>
      <c r="E1838" s="36"/>
      <c r="F1838" s="36"/>
      <c r="G1838" s="37"/>
      <c r="H1838" s="36"/>
      <c r="I1838" s="37"/>
      <c r="J1838" s="37"/>
      <c r="K1838" s="35"/>
    </row>
    <row r="1839" spans="1:11" x14ac:dyDescent="0.2">
      <c r="A1839" s="36"/>
      <c r="B1839" s="36"/>
      <c r="C1839" s="36"/>
      <c r="D1839" s="36"/>
      <c r="E1839" s="36"/>
      <c r="F1839" s="36"/>
      <c r="G1839" s="37"/>
      <c r="H1839" s="36"/>
      <c r="I1839" s="37"/>
      <c r="J1839" s="37"/>
      <c r="K1839" s="35"/>
    </row>
    <row r="1840" spans="1:11" x14ac:dyDescent="0.2">
      <c r="A1840" s="36"/>
      <c r="B1840" s="36"/>
      <c r="C1840" s="36"/>
      <c r="D1840" s="36"/>
      <c r="E1840" s="36"/>
      <c r="F1840" s="36"/>
      <c r="G1840" s="37"/>
      <c r="H1840" s="36"/>
      <c r="I1840" s="37"/>
      <c r="J1840" s="37"/>
      <c r="K1840" s="35"/>
    </row>
    <row r="1841" spans="1:11" x14ac:dyDescent="0.2">
      <c r="A1841" s="36"/>
      <c r="B1841" s="36"/>
      <c r="C1841" s="36"/>
      <c r="D1841" s="36"/>
      <c r="E1841" s="36"/>
      <c r="F1841" s="36"/>
      <c r="G1841" s="37"/>
      <c r="H1841" s="36"/>
      <c r="I1841" s="37"/>
      <c r="J1841" s="37"/>
      <c r="K1841" s="35"/>
    </row>
    <row r="1842" spans="1:11" x14ac:dyDescent="0.2">
      <c r="A1842" s="36"/>
      <c r="B1842" s="36"/>
      <c r="C1842" s="36"/>
      <c r="D1842" s="36"/>
      <c r="E1842" s="36"/>
      <c r="F1842" s="36"/>
      <c r="G1842" s="37"/>
      <c r="H1842" s="36"/>
      <c r="I1842" s="37"/>
      <c r="J1842" s="37"/>
      <c r="K1842" s="35"/>
    </row>
    <row r="1843" spans="1:11" x14ac:dyDescent="0.2">
      <c r="A1843" s="36"/>
      <c r="B1843" s="36"/>
      <c r="C1843" s="36"/>
      <c r="D1843" s="36"/>
      <c r="E1843" s="36"/>
      <c r="F1843" s="36"/>
      <c r="G1843" s="37"/>
      <c r="H1843" s="36"/>
      <c r="I1843" s="37"/>
      <c r="J1843" s="37"/>
      <c r="K1843" s="35"/>
    </row>
    <row r="1844" spans="1:11" x14ac:dyDescent="0.2">
      <c r="A1844" s="36"/>
      <c r="B1844" s="36"/>
      <c r="C1844" s="36"/>
      <c r="D1844" s="36"/>
      <c r="E1844" s="36"/>
      <c r="F1844" s="36"/>
      <c r="G1844" s="37"/>
      <c r="H1844" s="36"/>
      <c r="I1844" s="37"/>
      <c r="J1844" s="37"/>
      <c r="K1844" s="35"/>
    </row>
    <row r="1845" spans="1:11" x14ac:dyDescent="0.2">
      <c r="A1845" s="36"/>
      <c r="B1845" s="36"/>
      <c r="C1845" s="36"/>
      <c r="D1845" s="36"/>
      <c r="E1845" s="36"/>
      <c r="F1845" s="36"/>
      <c r="G1845" s="37"/>
      <c r="H1845" s="36"/>
      <c r="I1845" s="37"/>
      <c r="J1845" s="37"/>
      <c r="K1845" s="35"/>
    </row>
    <row r="1846" spans="1:11" x14ac:dyDescent="0.2">
      <c r="A1846" s="36"/>
      <c r="B1846" s="36"/>
      <c r="C1846" s="36"/>
      <c r="D1846" s="36"/>
      <c r="E1846" s="36"/>
      <c r="F1846" s="36"/>
      <c r="G1846" s="37"/>
      <c r="H1846" s="36"/>
      <c r="I1846" s="37"/>
      <c r="J1846" s="37"/>
      <c r="K1846" s="35"/>
    </row>
    <row r="1847" spans="1:11" x14ac:dyDescent="0.2">
      <c r="A1847" s="36"/>
      <c r="B1847" s="36"/>
      <c r="C1847" s="36"/>
      <c r="D1847" s="36"/>
      <c r="E1847" s="36"/>
      <c r="F1847" s="36"/>
      <c r="G1847" s="37"/>
      <c r="H1847" s="36"/>
      <c r="I1847" s="37"/>
      <c r="J1847" s="37"/>
      <c r="K1847" s="35"/>
    </row>
    <row r="1848" spans="1:11" x14ac:dyDescent="0.2">
      <c r="A1848" s="36"/>
      <c r="B1848" s="36"/>
      <c r="C1848" s="36"/>
      <c r="D1848" s="36"/>
      <c r="E1848" s="36"/>
      <c r="F1848" s="36"/>
      <c r="G1848" s="37"/>
      <c r="H1848" s="36"/>
      <c r="I1848" s="37"/>
      <c r="J1848" s="37"/>
      <c r="K1848" s="35"/>
    </row>
    <row r="1849" spans="1:11" x14ac:dyDescent="0.2">
      <c r="A1849" s="36"/>
      <c r="B1849" s="36"/>
      <c r="C1849" s="36"/>
      <c r="D1849" s="36"/>
      <c r="E1849" s="36"/>
      <c r="F1849" s="36"/>
      <c r="G1849" s="37"/>
      <c r="H1849" s="36"/>
      <c r="I1849" s="37"/>
      <c r="J1849" s="37"/>
      <c r="K1849" s="35"/>
    </row>
    <row r="1850" spans="1:11" x14ac:dyDescent="0.2">
      <c r="A1850" s="36"/>
      <c r="B1850" s="36"/>
      <c r="C1850" s="36"/>
      <c r="D1850" s="36"/>
      <c r="E1850" s="36"/>
      <c r="F1850" s="36"/>
      <c r="G1850" s="37"/>
      <c r="H1850" s="36"/>
      <c r="I1850" s="37"/>
      <c r="J1850" s="37"/>
      <c r="K1850" s="35"/>
    </row>
    <row r="1851" spans="1:11" x14ac:dyDescent="0.2">
      <c r="A1851" s="36"/>
      <c r="B1851" s="36"/>
      <c r="C1851" s="36"/>
      <c r="D1851" s="36"/>
      <c r="E1851" s="36"/>
      <c r="F1851" s="36"/>
      <c r="G1851" s="37"/>
      <c r="H1851" s="36"/>
      <c r="I1851" s="37"/>
      <c r="J1851" s="37"/>
      <c r="K1851" s="35"/>
    </row>
    <row r="1852" spans="1:11" x14ac:dyDescent="0.2">
      <c r="A1852" s="36"/>
      <c r="B1852" s="36"/>
      <c r="C1852" s="36"/>
      <c r="D1852" s="36"/>
      <c r="E1852" s="36"/>
      <c r="F1852" s="36"/>
      <c r="G1852" s="37"/>
      <c r="H1852" s="36"/>
      <c r="I1852" s="37"/>
      <c r="J1852" s="37"/>
      <c r="K1852" s="35"/>
    </row>
    <row r="1853" spans="1:11" x14ac:dyDescent="0.2">
      <c r="A1853" s="36"/>
      <c r="B1853" s="36"/>
      <c r="C1853" s="36"/>
      <c r="D1853" s="36"/>
      <c r="E1853" s="36"/>
      <c r="F1853" s="36"/>
      <c r="G1853" s="37"/>
      <c r="H1853" s="36"/>
      <c r="I1853" s="37"/>
      <c r="J1853" s="37"/>
      <c r="K1853" s="35"/>
    </row>
    <row r="1854" spans="1:11" x14ac:dyDescent="0.2">
      <c r="A1854" s="36"/>
      <c r="B1854" s="36"/>
      <c r="C1854" s="36"/>
      <c r="D1854" s="36"/>
      <c r="E1854" s="36"/>
      <c r="F1854" s="36"/>
      <c r="G1854" s="37"/>
      <c r="H1854" s="36"/>
      <c r="I1854" s="37"/>
      <c r="J1854" s="37"/>
      <c r="K1854" s="35"/>
    </row>
    <row r="1855" spans="1:11" x14ac:dyDescent="0.2">
      <c r="A1855" s="36"/>
      <c r="B1855" s="36"/>
      <c r="C1855" s="36"/>
      <c r="D1855" s="36"/>
      <c r="E1855" s="36"/>
      <c r="F1855" s="36"/>
      <c r="G1855" s="37"/>
      <c r="H1855" s="36"/>
      <c r="I1855" s="37"/>
      <c r="J1855" s="37"/>
      <c r="K1855" s="35"/>
    </row>
    <row r="1856" spans="1:11" x14ac:dyDescent="0.2">
      <c r="A1856" s="36"/>
      <c r="B1856" s="36"/>
      <c r="C1856" s="36"/>
      <c r="D1856" s="36"/>
      <c r="E1856" s="36"/>
      <c r="F1856" s="36"/>
      <c r="G1856" s="37"/>
      <c r="H1856" s="36"/>
      <c r="I1856" s="37"/>
      <c r="J1856" s="37"/>
      <c r="K1856" s="35"/>
    </row>
    <row r="1857" spans="1:11" x14ac:dyDescent="0.2">
      <c r="A1857" s="36"/>
      <c r="B1857" s="36"/>
      <c r="C1857" s="36"/>
      <c r="D1857" s="36"/>
      <c r="E1857" s="36"/>
      <c r="F1857" s="36"/>
      <c r="G1857" s="37"/>
      <c r="H1857" s="36"/>
      <c r="I1857" s="37"/>
      <c r="J1857" s="37"/>
      <c r="K1857" s="35"/>
    </row>
    <row r="1858" spans="1:11" x14ac:dyDescent="0.2">
      <c r="A1858" s="36"/>
      <c r="B1858" s="36"/>
      <c r="C1858" s="36"/>
      <c r="D1858" s="36"/>
      <c r="E1858" s="36"/>
      <c r="F1858" s="36"/>
      <c r="G1858" s="37"/>
      <c r="H1858" s="36"/>
      <c r="I1858" s="37"/>
      <c r="J1858" s="37"/>
      <c r="K1858" s="35"/>
    </row>
    <row r="1859" spans="1:11" x14ac:dyDescent="0.2">
      <c r="A1859" s="36"/>
      <c r="B1859" s="36"/>
      <c r="C1859" s="36"/>
      <c r="D1859" s="36"/>
      <c r="E1859" s="36"/>
      <c r="F1859" s="36"/>
      <c r="G1859" s="37"/>
      <c r="H1859" s="36"/>
      <c r="I1859" s="37"/>
      <c r="J1859" s="37"/>
      <c r="K1859" s="35"/>
    </row>
    <row r="1860" spans="1:11" x14ac:dyDescent="0.2">
      <c r="A1860" s="36"/>
      <c r="B1860" s="36"/>
      <c r="C1860" s="36"/>
      <c r="D1860" s="36"/>
      <c r="E1860" s="36"/>
      <c r="F1860" s="36"/>
      <c r="G1860" s="37"/>
      <c r="H1860" s="36"/>
      <c r="I1860" s="37"/>
      <c r="J1860" s="37"/>
      <c r="K1860" s="35"/>
    </row>
    <row r="1861" spans="1:11" x14ac:dyDescent="0.2">
      <c r="A1861" s="36"/>
      <c r="B1861" s="36"/>
      <c r="C1861" s="36"/>
      <c r="D1861" s="36"/>
      <c r="E1861" s="36"/>
      <c r="F1861" s="36"/>
      <c r="G1861" s="37"/>
      <c r="H1861" s="36"/>
      <c r="I1861" s="37"/>
      <c r="J1861" s="37"/>
      <c r="K1861" s="35"/>
    </row>
    <row r="1862" spans="1:11" x14ac:dyDescent="0.2">
      <c r="A1862" s="36"/>
      <c r="B1862" s="36"/>
      <c r="C1862" s="36"/>
      <c r="D1862" s="36"/>
      <c r="E1862" s="36"/>
      <c r="F1862" s="36"/>
      <c r="G1862" s="37"/>
      <c r="H1862" s="36"/>
      <c r="I1862" s="37"/>
      <c r="J1862" s="37"/>
      <c r="K1862" s="35"/>
    </row>
    <row r="1863" spans="1:11" x14ac:dyDescent="0.2">
      <c r="A1863" s="36"/>
      <c r="B1863" s="36"/>
      <c r="C1863" s="36"/>
      <c r="D1863" s="36"/>
      <c r="E1863" s="36"/>
      <c r="F1863" s="36"/>
      <c r="G1863" s="37"/>
      <c r="H1863" s="36"/>
      <c r="I1863" s="37"/>
      <c r="J1863" s="37"/>
      <c r="K1863" s="35"/>
    </row>
    <row r="1864" spans="1:11" x14ac:dyDescent="0.2">
      <c r="A1864" s="36"/>
      <c r="B1864" s="36"/>
      <c r="C1864" s="36"/>
      <c r="D1864" s="36"/>
      <c r="E1864" s="36"/>
      <c r="F1864" s="36"/>
      <c r="G1864" s="37"/>
      <c r="H1864" s="36"/>
      <c r="I1864" s="37"/>
      <c r="J1864" s="37"/>
      <c r="K1864" s="35"/>
    </row>
    <row r="1865" spans="1:11" x14ac:dyDescent="0.2">
      <c r="A1865" s="36"/>
      <c r="B1865" s="36"/>
      <c r="C1865" s="36"/>
      <c r="D1865" s="36"/>
      <c r="E1865" s="36"/>
      <c r="F1865" s="36"/>
      <c r="G1865" s="37"/>
      <c r="H1865" s="36"/>
      <c r="I1865" s="37"/>
      <c r="J1865" s="37"/>
      <c r="K1865" s="35"/>
    </row>
    <row r="1866" spans="1:11" x14ac:dyDescent="0.2">
      <c r="A1866" s="36"/>
      <c r="B1866" s="36"/>
      <c r="C1866" s="36"/>
      <c r="D1866" s="36"/>
      <c r="E1866" s="36"/>
      <c r="F1866" s="36"/>
      <c r="G1866" s="37"/>
      <c r="H1866" s="36"/>
      <c r="I1866" s="37"/>
      <c r="J1866" s="37"/>
      <c r="K1866" s="35"/>
    </row>
    <row r="1867" spans="1:11" x14ac:dyDescent="0.2">
      <c r="A1867" s="36"/>
      <c r="B1867" s="36"/>
      <c r="C1867" s="36"/>
      <c r="D1867" s="36"/>
      <c r="E1867" s="36"/>
      <c r="F1867" s="36"/>
      <c r="G1867" s="37"/>
      <c r="H1867" s="36"/>
      <c r="I1867" s="37"/>
      <c r="J1867" s="37"/>
      <c r="K1867" s="35"/>
    </row>
    <row r="1868" spans="1:11" x14ac:dyDescent="0.2">
      <c r="A1868" s="36"/>
      <c r="B1868" s="36"/>
      <c r="C1868" s="36"/>
      <c r="D1868" s="36"/>
      <c r="E1868" s="36"/>
      <c r="F1868" s="36"/>
      <c r="G1868" s="37"/>
      <c r="H1868" s="36"/>
      <c r="I1868" s="37"/>
      <c r="J1868" s="37"/>
      <c r="K1868" s="35"/>
    </row>
    <row r="1869" spans="1:11" x14ac:dyDescent="0.2">
      <c r="A1869" s="36"/>
      <c r="B1869" s="36"/>
      <c r="C1869" s="36"/>
      <c r="D1869" s="36"/>
      <c r="E1869" s="36"/>
      <c r="F1869" s="36"/>
      <c r="G1869" s="37"/>
      <c r="H1869" s="36"/>
      <c r="I1869" s="37"/>
      <c r="J1869" s="37"/>
      <c r="K1869" s="35"/>
    </row>
    <row r="1870" spans="1:11" x14ac:dyDescent="0.2">
      <c r="A1870" s="36"/>
      <c r="B1870" s="36"/>
      <c r="C1870" s="36"/>
      <c r="D1870" s="36"/>
      <c r="E1870" s="36"/>
      <c r="F1870" s="36"/>
      <c r="G1870" s="37"/>
      <c r="H1870" s="36"/>
      <c r="I1870" s="37"/>
      <c r="J1870" s="37"/>
      <c r="K1870" s="35"/>
    </row>
    <row r="1871" spans="1:11" x14ac:dyDescent="0.2">
      <c r="A1871" s="36"/>
      <c r="B1871" s="36"/>
      <c r="C1871" s="36"/>
      <c r="D1871" s="36"/>
      <c r="E1871" s="36"/>
      <c r="F1871" s="36"/>
      <c r="G1871" s="37"/>
      <c r="H1871" s="36"/>
      <c r="I1871" s="37"/>
      <c r="J1871" s="37"/>
      <c r="K1871" s="35"/>
    </row>
    <row r="1872" spans="1:11" x14ac:dyDescent="0.2">
      <c r="A1872" s="36"/>
      <c r="B1872" s="36"/>
      <c r="C1872" s="36"/>
      <c r="D1872" s="36"/>
      <c r="E1872" s="36"/>
      <c r="F1872" s="36"/>
      <c r="G1872" s="37"/>
      <c r="H1872" s="36"/>
      <c r="I1872" s="37"/>
      <c r="J1872" s="37"/>
      <c r="K1872" s="35"/>
    </row>
    <row r="1873" spans="1:11" x14ac:dyDescent="0.2">
      <c r="A1873" s="36"/>
      <c r="B1873" s="36"/>
      <c r="C1873" s="36"/>
      <c r="D1873" s="36"/>
      <c r="E1873" s="36"/>
      <c r="F1873" s="36"/>
      <c r="G1873" s="37"/>
      <c r="H1873" s="36"/>
      <c r="I1873" s="37"/>
      <c r="J1873" s="37"/>
      <c r="K1873" s="35"/>
    </row>
    <row r="1874" spans="1:11" x14ac:dyDescent="0.2">
      <c r="A1874" s="36"/>
      <c r="B1874" s="36"/>
      <c r="C1874" s="36"/>
      <c r="D1874" s="36"/>
      <c r="E1874" s="36"/>
      <c r="F1874" s="36"/>
      <c r="G1874" s="37"/>
      <c r="H1874" s="36"/>
      <c r="I1874" s="37"/>
      <c r="J1874" s="37"/>
      <c r="K1874" s="35"/>
    </row>
    <row r="1875" spans="1:11" x14ac:dyDescent="0.2">
      <c r="A1875" s="36"/>
      <c r="B1875" s="36"/>
      <c r="C1875" s="36"/>
      <c r="D1875" s="36"/>
      <c r="E1875" s="36"/>
      <c r="F1875" s="36"/>
      <c r="G1875" s="37"/>
      <c r="H1875" s="36"/>
      <c r="I1875" s="37"/>
      <c r="J1875" s="37"/>
      <c r="K1875" s="35"/>
    </row>
    <row r="1876" spans="1:11" x14ac:dyDescent="0.2">
      <c r="A1876" s="36"/>
      <c r="B1876" s="36"/>
      <c r="C1876" s="36"/>
      <c r="D1876" s="36"/>
      <c r="E1876" s="36"/>
      <c r="F1876" s="36"/>
      <c r="G1876" s="37"/>
      <c r="H1876" s="36"/>
      <c r="I1876" s="37"/>
      <c r="J1876" s="37"/>
      <c r="K1876" s="35"/>
    </row>
    <row r="1877" spans="1:11" x14ac:dyDescent="0.2">
      <c r="A1877" s="36"/>
      <c r="B1877" s="36"/>
      <c r="C1877" s="36"/>
      <c r="D1877" s="36"/>
      <c r="E1877" s="36"/>
      <c r="F1877" s="36"/>
      <c r="G1877" s="37"/>
      <c r="H1877" s="36"/>
      <c r="I1877" s="37"/>
      <c r="J1877" s="37"/>
      <c r="K1877" s="35"/>
    </row>
    <row r="1878" spans="1:11" x14ac:dyDescent="0.2">
      <c r="A1878" s="36"/>
      <c r="B1878" s="36"/>
      <c r="C1878" s="36"/>
      <c r="D1878" s="36"/>
      <c r="E1878" s="36"/>
      <c r="F1878" s="36"/>
      <c r="G1878" s="37"/>
      <c r="H1878" s="36"/>
      <c r="I1878" s="37"/>
      <c r="J1878" s="37"/>
      <c r="K1878" s="35"/>
    </row>
    <row r="1879" spans="1:11" x14ac:dyDescent="0.2">
      <c r="A1879" s="36"/>
      <c r="B1879" s="36"/>
      <c r="C1879" s="36"/>
      <c r="D1879" s="36"/>
      <c r="E1879" s="36"/>
      <c r="F1879" s="36"/>
      <c r="G1879" s="37"/>
      <c r="H1879" s="36"/>
      <c r="I1879" s="37"/>
      <c r="J1879" s="37"/>
      <c r="K1879" s="35"/>
    </row>
    <row r="1880" spans="1:11" x14ac:dyDescent="0.2">
      <c r="A1880" s="36"/>
      <c r="B1880" s="36"/>
      <c r="C1880" s="36"/>
      <c r="D1880" s="36"/>
      <c r="E1880" s="36"/>
      <c r="F1880" s="36"/>
      <c r="G1880" s="37"/>
      <c r="H1880" s="36"/>
      <c r="I1880" s="37"/>
      <c r="J1880" s="37"/>
      <c r="K1880" s="35"/>
    </row>
    <row r="1881" spans="1:11" x14ac:dyDescent="0.2">
      <c r="A1881" s="36"/>
      <c r="B1881" s="36"/>
      <c r="C1881" s="36"/>
      <c r="D1881" s="36"/>
      <c r="E1881" s="36"/>
      <c r="F1881" s="36"/>
      <c r="G1881" s="37"/>
      <c r="H1881" s="36"/>
      <c r="I1881" s="37"/>
      <c r="J1881" s="37"/>
      <c r="K1881" s="35"/>
    </row>
    <row r="1882" spans="1:11" x14ac:dyDescent="0.2">
      <c r="A1882" s="36"/>
      <c r="B1882" s="36"/>
      <c r="C1882" s="36"/>
      <c r="D1882" s="36"/>
      <c r="E1882" s="36"/>
      <c r="F1882" s="36"/>
      <c r="G1882" s="37"/>
      <c r="H1882" s="36"/>
      <c r="I1882" s="37"/>
      <c r="J1882" s="37"/>
      <c r="K1882" s="35"/>
    </row>
    <row r="1883" spans="1:11" x14ac:dyDescent="0.2">
      <c r="A1883" s="36"/>
      <c r="B1883" s="36"/>
      <c r="C1883" s="36"/>
      <c r="D1883" s="36"/>
      <c r="E1883" s="36"/>
      <c r="F1883" s="36"/>
      <c r="G1883" s="37"/>
      <c r="H1883" s="36"/>
      <c r="I1883" s="37"/>
      <c r="J1883" s="37"/>
      <c r="K1883" s="35"/>
    </row>
    <row r="1884" spans="1:11" x14ac:dyDescent="0.2">
      <c r="A1884" s="36"/>
      <c r="B1884" s="36"/>
      <c r="C1884" s="36"/>
      <c r="D1884" s="36"/>
      <c r="E1884" s="36"/>
      <c r="F1884" s="36"/>
      <c r="G1884" s="37"/>
      <c r="H1884" s="36"/>
      <c r="I1884" s="37"/>
      <c r="J1884" s="37"/>
      <c r="K1884" s="35"/>
    </row>
    <row r="1885" spans="1:11" x14ac:dyDescent="0.2">
      <c r="A1885" s="36"/>
      <c r="B1885" s="36"/>
      <c r="C1885" s="36"/>
      <c r="D1885" s="36"/>
      <c r="E1885" s="36"/>
      <c r="F1885" s="36"/>
      <c r="G1885" s="37"/>
      <c r="H1885" s="36"/>
      <c r="I1885" s="37"/>
      <c r="J1885" s="37"/>
      <c r="K1885" s="35"/>
    </row>
    <row r="1886" spans="1:11" x14ac:dyDescent="0.2">
      <c r="A1886" s="36"/>
      <c r="B1886" s="36"/>
      <c r="C1886" s="36"/>
      <c r="D1886" s="36"/>
      <c r="E1886" s="36"/>
      <c r="F1886" s="36"/>
      <c r="G1886" s="37"/>
      <c r="H1886" s="36"/>
      <c r="I1886" s="37"/>
      <c r="J1886" s="37"/>
      <c r="K1886" s="35"/>
    </row>
    <row r="1887" spans="1:11" x14ac:dyDescent="0.2">
      <c r="A1887" s="36"/>
      <c r="B1887" s="36"/>
      <c r="C1887" s="36"/>
      <c r="D1887" s="36"/>
      <c r="E1887" s="36"/>
      <c r="F1887" s="36"/>
      <c r="G1887" s="37"/>
      <c r="H1887" s="36"/>
      <c r="I1887" s="37"/>
      <c r="J1887" s="37"/>
      <c r="K1887" s="35"/>
    </row>
    <row r="1888" spans="1:11" x14ac:dyDescent="0.2">
      <c r="A1888" s="36"/>
      <c r="B1888" s="36"/>
      <c r="C1888" s="36"/>
      <c r="D1888" s="36"/>
      <c r="E1888" s="36"/>
      <c r="F1888" s="36"/>
      <c r="G1888" s="37"/>
      <c r="H1888" s="36"/>
      <c r="I1888" s="37"/>
      <c r="J1888" s="37"/>
      <c r="K1888" s="35"/>
    </row>
    <row r="1889" spans="1:11" x14ac:dyDescent="0.2">
      <c r="A1889" s="36"/>
      <c r="B1889" s="36"/>
      <c r="C1889" s="36"/>
      <c r="D1889" s="36"/>
      <c r="E1889" s="36"/>
      <c r="F1889" s="36"/>
      <c r="G1889" s="37"/>
      <c r="H1889" s="36"/>
      <c r="I1889" s="37"/>
      <c r="J1889" s="37"/>
      <c r="K1889" s="35"/>
    </row>
    <row r="1890" spans="1:11" x14ac:dyDescent="0.2">
      <c r="A1890" s="36"/>
      <c r="B1890" s="36"/>
      <c r="C1890" s="36"/>
      <c r="D1890" s="36"/>
      <c r="E1890" s="36"/>
      <c r="F1890" s="36"/>
      <c r="G1890" s="37"/>
      <c r="H1890" s="36"/>
      <c r="I1890" s="37"/>
      <c r="J1890" s="37"/>
      <c r="K1890" s="35"/>
    </row>
    <row r="1891" spans="1:11" x14ac:dyDescent="0.2">
      <c r="A1891" s="36"/>
      <c r="B1891" s="36"/>
      <c r="C1891" s="36"/>
      <c r="D1891" s="36"/>
      <c r="E1891" s="36"/>
      <c r="F1891" s="36"/>
      <c r="G1891" s="37"/>
      <c r="H1891" s="36"/>
      <c r="I1891" s="37"/>
      <c r="J1891" s="37"/>
      <c r="K1891" s="35"/>
    </row>
    <row r="1892" spans="1:11" x14ac:dyDescent="0.2">
      <c r="A1892" s="36"/>
      <c r="B1892" s="36"/>
      <c r="C1892" s="36"/>
      <c r="D1892" s="36"/>
      <c r="E1892" s="36"/>
      <c r="F1892" s="36"/>
      <c r="G1892" s="37"/>
      <c r="H1892" s="36"/>
      <c r="I1892" s="37"/>
      <c r="J1892" s="37"/>
      <c r="K1892" s="35"/>
    </row>
    <row r="1893" spans="1:11" x14ac:dyDescent="0.2">
      <c r="A1893" s="36"/>
      <c r="B1893" s="36"/>
      <c r="C1893" s="36"/>
      <c r="D1893" s="36"/>
      <c r="E1893" s="36"/>
      <c r="F1893" s="36"/>
      <c r="G1893" s="37"/>
      <c r="H1893" s="36"/>
      <c r="I1893" s="37"/>
      <c r="J1893" s="37"/>
      <c r="K1893" s="35"/>
    </row>
    <row r="1894" spans="1:11" x14ac:dyDescent="0.2">
      <c r="A1894" s="36"/>
      <c r="B1894" s="36"/>
      <c r="C1894" s="36"/>
      <c r="D1894" s="36"/>
      <c r="E1894" s="36"/>
      <c r="F1894" s="36"/>
      <c r="G1894" s="37"/>
      <c r="H1894" s="36"/>
      <c r="I1894" s="37"/>
      <c r="J1894" s="37"/>
      <c r="K1894" s="35"/>
    </row>
    <row r="1895" spans="1:11" x14ac:dyDescent="0.2">
      <c r="A1895" s="36"/>
      <c r="B1895" s="36"/>
      <c r="C1895" s="36"/>
      <c r="D1895" s="36"/>
      <c r="E1895" s="36"/>
      <c r="F1895" s="36"/>
      <c r="G1895" s="37"/>
      <c r="H1895" s="36"/>
      <c r="I1895" s="37"/>
      <c r="J1895" s="37"/>
      <c r="K1895" s="35"/>
    </row>
    <row r="1896" spans="1:11" x14ac:dyDescent="0.2">
      <c r="A1896" s="36"/>
      <c r="B1896" s="36"/>
      <c r="C1896" s="36"/>
      <c r="D1896" s="36"/>
      <c r="E1896" s="36"/>
      <c r="F1896" s="36"/>
      <c r="G1896" s="37"/>
      <c r="H1896" s="36"/>
      <c r="I1896" s="37"/>
      <c r="J1896" s="37"/>
      <c r="K1896" s="35"/>
    </row>
    <row r="1897" spans="1:11" x14ac:dyDescent="0.2">
      <c r="A1897" s="36"/>
      <c r="B1897" s="36"/>
      <c r="C1897" s="36"/>
      <c r="D1897" s="36"/>
      <c r="E1897" s="36"/>
      <c r="F1897" s="36"/>
      <c r="G1897" s="37"/>
      <c r="H1897" s="36"/>
      <c r="I1897" s="37"/>
      <c r="J1897" s="37"/>
      <c r="K1897" s="35"/>
    </row>
    <row r="1898" spans="1:11" x14ac:dyDescent="0.2">
      <c r="A1898" s="36"/>
      <c r="B1898" s="36"/>
      <c r="C1898" s="36"/>
      <c r="D1898" s="36"/>
      <c r="E1898" s="36"/>
      <c r="F1898" s="36"/>
      <c r="G1898" s="37"/>
      <c r="H1898" s="36"/>
      <c r="I1898" s="37"/>
      <c r="J1898" s="37"/>
      <c r="K1898" s="35"/>
    </row>
    <row r="1899" spans="1:11" x14ac:dyDescent="0.2">
      <c r="A1899" s="36"/>
      <c r="B1899" s="36"/>
      <c r="C1899" s="36"/>
      <c r="D1899" s="36"/>
      <c r="E1899" s="36"/>
      <c r="F1899" s="36"/>
      <c r="G1899" s="37"/>
      <c r="H1899" s="36"/>
      <c r="I1899" s="37"/>
      <c r="J1899" s="37"/>
      <c r="K1899" s="35"/>
    </row>
    <row r="1900" spans="1:11" x14ac:dyDescent="0.2">
      <c r="A1900" s="36"/>
      <c r="B1900" s="36"/>
      <c r="C1900" s="36"/>
      <c r="D1900" s="36"/>
      <c r="E1900" s="36"/>
      <c r="F1900" s="36"/>
      <c r="G1900" s="37"/>
      <c r="H1900" s="36"/>
      <c r="I1900" s="37"/>
      <c r="J1900" s="37"/>
      <c r="K1900" s="35"/>
    </row>
    <row r="1901" spans="1:11" x14ac:dyDescent="0.2">
      <c r="A1901" s="36"/>
      <c r="B1901" s="36"/>
      <c r="C1901" s="36"/>
      <c r="D1901" s="36"/>
      <c r="E1901" s="36"/>
      <c r="F1901" s="36"/>
      <c r="G1901" s="37"/>
      <c r="H1901" s="36"/>
      <c r="I1901" s="37"/>
      <c r="J1901" s="37"/>
      <c r="K1901" s="35"/>
    </row>
    <row r="1902" spans="1:11" x14ac:dyDescent="0.2">
      <c r="A1902" s="36"/>
      <c r="B1902" s="36"/>
      <c r="C1902" s="36"/>
      <c r="D1902" s="36"/>
      <c r="E1902" s="36"/>
      <c r="F1902" s="36"/>
      <c r="G1902" s="37"/>
      <c r="H1902" s="36"/>
      <c r="I1902" s="37"/>
      <c r="J1902" s="37"/>
      <c r="K1902" s="35"/>
    </row>
    <row r="1903" spans="1:11" x14ac:dyDescent="0.2">
      <c r="A1903" s="36"/>
      <c r="B1903" s="36"/>
      <c r="C1903" s="36"/>
      <c r="D1903" s="36"/>
      <c r="E1903" s="36"/>
      <c r="F1903" s="36"/>
      <c r="G1903" s="37"/>
      <c r="H1903" s="36"/>
      <c r="I1903" s="37"/>
      <c r="J1903" s="37"/>
      <c r="K1903" s="35"/>
    </row>
    <row r="1904" spans="1:11" x14ac:dyDescent="0.2">
      <c r="A1904" s="36"/>
      <c r="B1904" s="36"/>
      <c r="C1904" s="36"/>
      <c r="D1904" s="36"/>
      <c r="E1904" s="36"/>
      <c r="F1904" s="36"/>
      <c r="G1904" s="37"/>
      <c r="H1904" s="36"/>
      <c r="I1904" s="37"/>
      <c r="J1904" s="37"/>
      <c r="K1904" s="35"/>
    </row>
    <row r="1905" spans="1:11" x14ac:dyDescent="0.2">
      <c r="A1905" s="36"/>
      <c r="B1905" s="36"/>
      <c r="C1905" s="36"/>
      <c r="D1905" s="36"/>
      <c r="E1905" s="36"/>
      <c r="F1905" s="36"/>
      <c r="G1905" s="37"/>
      <c r="H1905" s="36"/>
      <c r="I1905" s="37"/>
      <c r="J1905" s="37"/>
      <c r="K1905" s="35"/>
    </row>
    <row r="1906" spans="1:11" x14ac:dyDescent="0.2">
      <c r="A1906" s="36"/>
      <c r="B1906" s="36"/>
      <c r="C1906" s="36"/>
      <c r="D1906" s="36"/>
      <c r="E1906" s="36"/>
      <c r="F1906" s="36"/>
      <c r="G1906" s="37"/>
      <c r="H1906" s="36"/>
      <c r="I1906" s="37"/>
      <c r="J1906" s="37"/>
      <c r="K1906" s="35"/>
    </row>
    <row r="1907" spans="1:11" x14ac:dyDescent="0.2">
      <c r="A1907" s="36"/>
      <c r="B1907" s="36"/>
      <c r="C1907" s="36"/>
      <c r="D1907" s="36"/>
      <c r="E1907" s="36"/>
      <c r="F1907" s="36"/>
      <c r="G1907" s="37"/>
      <c r="H1907" s="36"/>
      <c r="I1907" s="37"/>
      <c r="J1907" s="37"/>
      <c r="K1907" s="35"/>
    </row>
    <row r="1908" spans="1:11" x14ac:dyDescent="0.2">
      <c r="A1908" s="36"/>
      <c r="B1908" s="36"/>
      <c r="C1908" s="36"/>
      <c r="D1908" s="36"/>
      <c r="E1908" s="36"/>
      <c r="F1908" s="36"/>
      <c r="G1908" s="37"/>
      <c r="H1908" s="36"/>
      <c r="I1908" s="37"/>
      <c r="J1908" s="37"/>
      <c r="K1908" s="35"/>
    </row>
    <row r="1909" spans="1:11" x14ac:dyDescent="0.2">
      <c r="A1909" s="36"/>
      <c r="B1909" s="36"/>
      <c r="C1909" s="36"/>
      <c r="D1909" s="36"/>
      <c r="E1909" s="36"/>
      <c r="F1909" s="36"/>
      <c r="G1909" s="37"/>
      <c r="H1909" s="36"/>
      <c r="I1909" s="37"/>
      <c r="J1909" s="37"/>
      <c r="K1909" s="35"/>
    </row>
    <row r="1910" spans="1:11" x14ac:dyDescent="0.2">
      <c r="A1910" s="36"/>
      <c r="B1910" s="36"/>
      <c r="C1910" s="36"/>
      <c r="D1910" s="36"/>
      <c r="E1910" s="36"/>
      <c r="F1910" s="36"/>
      <c r="G1910" s="37"/>
      <c r="H1910" s="36"/>
      <c r="I1910" s="37"/>
      <c r="J1910" s="37"/>
      <c r="K1910" s="35"/>
    </row>
    <row r="1911" spans="1:11" x14ac:dyDescent="0.2">
      <c r="A1911" s="36"/>
      <c r="B1911" s="36"/>
      <c r="C1911" s="36"/>
      <c r="D1911" s="36"/>
      <c r="E1911" s="36"/>
      <c r="F1911" s="36"/>
      <c r="G1911" s="37"/>
      <c r="H1911" s="36"/>
      <c r="I1911" s="37"/>
      <c r="J1911" s="37"/>
      <c r="K1911" s="35"/>
    </row>
    <row r="1912" spans="1:11" x14ac:dyDescent="0.2">
      <c r="A1912" s="36"/>
      <c r="B1912" s="36"/>
      <c r="C1912" s="36"/>
      <c r="D1912" s="36"/>
      <c r="E1912" s="36"/>
      <c r="F1912" s="36"/>
      <c r="G1912" s="37"/>
      <c r="H1912" s="36"/>
      <c r="I1912" s="37"/>
      <c r="J1912" s="37"/>
      <c r="K1912" s="35"/>
    </row>
    <row r="1913" spans="1:11" x14ac:dyDescent="0.2">
      <c r="A1913" s="36"/>
      <c r="B1913" s="36"/>
      <c r="C1913" s="36"/>
      <c r="D1913" s="36"/>
      <c r="E1913" s="36"/>
      <c r="F1913" s="36"/>
      <c r="G1913" s="37"/>
      <c r="H1913" s="36"/>
      <c r="I1913" s="37"/>
      <c r="J1913" s="37"/>
      <c r="K1913" s="35"/>
    </row>
    <row r="1914" spans="1:11" x14ac:dyDescent="0.2">
      <c r="A1914" s="36"/>
      <c r="B1914" s="36"/>
      <c r="C1914" s="36"/>
      <c r="D1914" s="36"/>
      <c r="E1914" s="36"/>
      <c r="F1914" s="36"/>
      <c r="G1914" s="37"/>
      <c r="H1914" s="36"/>
      <c r="I1914" s="37"/>
      <c r="J1914" s="37"/>
      <c r="K1914" s="35"/>
    </row>
    <row r="1915" spans="1:11" x14ac:dyDescent="0.2">
      <c r="A1915" s="36"/>
      <c r="B1915" s="36"/>
      <c r="C1915" s="36"/>
      <c r="D1915" s="36"/>
      <c r="E1915" s="36"/>
      <c r="F1915" s="36"/>
      <c r="G1915" s="37"/>
      <c r="H1915" s="36"/>
      <c r="I1915" s="37"/>
      <c r="J1915" s="37"/>
      <c r="K1915" s="35"/>
    </row>
    <row r="1916" spans="1:11" x14ac:dyDescent="0.2">
      <c r="A1916" s="36"/>
      <c r="B1916" s="36"/>
      <c r="C1916" s="36"/>
      <c r="D1916" s="36"/>
      <c r="E1916" s="36"/>
      <c r="F1916" s="36"/>
      <c r="G1916" s="37"/>
      <c r="H1916" s="36"/>
      <c r="I1916" s="37"/>
      <c r="J1916" s="37"/>
      <c r="K1916" s="35"/>
    </row>
    <row r="1917" spans="1:11" x14ac:dyDescent="0.2">
      <c r="A1917" s="36"/>
      <c r="B1917" s="36"/>
      <c r="C1917" s="36"/>
      <c r="D1917" s="36"/>
      <c r="E1917" s="36"/>
      <c r="F1917" s="36"/>
      <c r="G1917" s="37"/>
      <c r="H1917" s="36"/>
      <c r="I1917" s="37"/>
      <c r="J1917" s="37"/>
      <c r="K1917" s="35"/>
    </row>
    <row r="1918" spans="1:11" x14ac:dyDescent="0.2">
      <c r="A1918" s="36"/>
      <c r="B1918" s="36"/>
      <c r="C1918" s="36"/>
      <c r="D1918" s="36"/>
      <c r="E1918" s="36"/>
      <c r="F1918" s="36"/>
      <c r="G1918" s="37"/>
      <c r="H1918" s="36"/>
      <c r="I1918" s="37"/>
      <c r="J1918" s="37"/>
      <c r="K1918" s="35"/>
    </row>
    <row r="1919" spans="1:11" x14ac:dyDescent="0.2">
      <c r="A1919" s="36"/>
      <c r="B1919" s="36"/>
      <c r="C1919" s="36"/>
      <c r="D1919" s="36"/>
      <c r="E1919" s="36"/>
      <c r="F1919" s="36"/>
      <c r="G1919" s="37"/>
      <c r="H1919" s="36"/>
      <c r="I1919" s="37"/>
      <c r="J1919" s="37"/>
      <c r="K1919" s="35"/>
    </row>
    <row r="1920" spans="1:11" x14ac:dyDescent="0.2">
      <c r="A1920" s="36"/>
      <c r="B1920" s="36"/>
      <c r="C1920" s="36"/>
      <c r="D1920" s="36"/>
      <c r="E1920" s="36"/>
      <c r="F1920" s="36"/>
      <c r="G1920" s="37"/>
      <c r="H1920" s="36"/>
      <c r="I1920" s="37"/>
      <c r="J1920" s="37"/>
      <c r="K1920" s="35"/>
    </row>
    <row r="1921" spans="1:11" x14ac:dyDescent="0.2">
      <c r="A1921" s="36"/>
      <c r="B1921" s="36"/>
      <c r="C1921" s="36"/>
      <c r="D1921" s="36"/>
      <c r="E1921" s="36"/>
      <c r="F1921" s="36"/>
      <c r="G1921" s="37"/>
      <c r="H1921" s="36"/>
      <c r="I1921" s="37"/>
      <c r="J1921" s="37"/>
      <c r="K1921" s="35"/>
    </row>
    <row r="1922" spans="1:11" x14ac:dyDescent="0.2">
      <c r="A1922" s="36"/>
      <c r="B1922" s="36"/>
      <c r="C1922" s="36"/>
      <c r="D1922" s="36"/>
      <c r="E1922" s="36"/>
      <c r="F1922" s="36"/>
      <c r="G1922" s="37"/>
      <c r="H1922" s="36"/>
      <c r="I1922" s="37"/>
      <c r="J1922" s="37"/>
      <c r="K1922" s="35"/>
    </row>
    <row r="1923" spans="1:11" x14ac:dyDescent="0.2">
      <c r="A1923" s="36"/>
      <c r="B1923" s="36"/>
      <c r="C1923" s="36"/>
      <c r="D1923" s="36"/>
      <c r="E1923" s="36"/>
      <c r="F1923" s="36"/>
      <c r="G1923" s="37"/>
      <c r="H1923" s="36"/>
      <c r="I1923" s="37"/>
      <c r="J1923" s="37"/>
      <c r="K1923" s="35"/>
    </row>
    <row r="1924" spans="1:11" x14ac:dyDescent="0.2">
      <c r="A1924" s="36"/>
      <c r="B1924" s="36"/>
      <c r="C1924" s="36"/>
      <c r="D1924" s="36"/>
      <c r="E1924" s="36"/>
      <c r="F1924" s="36"/>
      <c r="G1924" s="37"/>
      <c r="H1924" s="36"/>
      <c r="I1924" s="37"/>
      <c r="J1924" s="37"/>
      <c r="K1924" s="35"/>
    </row>
    <row r="1925" spans="1:11" x14ac:dyDescent="0.2">
      <c r="A1925" s="36"/>
      <c r="B1925" s="36"/>
      <c r="C1925" s="36"/>
      <c r="D1925" s="36"/>
      <c r="E1925" s="36"/>
      <c r="F1925" s="36"/>
      <c r="G1925" s="37"/>
      <c r="H1925" s="36"/>
      <c r="I1925" s="37"/>
      <c r="J1925" s="37"/>
      <c r="K1925" s="35"/>
    </row>
    <row r="1926" spans="1:11" x14ac:dyDescent="0.2">
      <c r="A1926" s="36"/>
      <c r="B1926" s="36"/>
      <c r="C1926" s="36"/>
      <c r="D1926" s="36"/>
      <c r="E1926" s="36"/>
      <c r="F1926" s="36"/>
      <c r="G1926" s="37"/>
      <c r="H1926" s="36"/>
      <c r="I1926" s="37"/>
      <c r="J1926" s="37"/>
      <c r="K1926" s="35"/>
    </row>
    <row r="1927" spans="1:11" x14ac:dyDescent="0.2">
      <c r="A1927" s="36"/>
      <c r="B1927" s="36"/>
      <c r="C1927" s="36"/>
      <c r="D1927" s="36"/>
      <c r="E1927" s="36"/>
      <c r="F1927" s="36"/>
      <c r="G1927" s="37"/>
      <c r="H1927" s="36"/>
      <c r="I1927" s="37"/>
      <c r="J1927" s="37"/>
      <c r="K1927" s="35"/>
    </row>
    <row r="1928" spans="1:11" x14ac:dyDescent="0.2">
      <c r="A1928" s="36"/>
      <c r="B1928" s="36"/>
      <c r="C1928" s="36"/>
      <c r="D1928" s="36"/>
      <c r="E1928" s="36"/>
      <c r="F1928" s="36"/>
      <c r="G1928" s="37"/>
      <c r="H1928" s="36"/>
      <c r="I1928" s="37"/>
      <c r="J1928" s="37"/>
      <c r="K1928" s="35"/>
    </row>
    <row r="1929" spans="1:11" x14ac:dyDescent="0.2">
      <c r="A1929" s="36"/>
      <c r="B1929" s="36"/>
      <c r="C1929" s="36"/>
      <c r="D1929" s="36"/>
      <c r="E1929" s="36"/>
      <c r="F1929" s="36"/>
      <c r="G1929" s="37"/>
      <c r="H1929" s="36"/>
      <c r="I1929" s="37"/>
      <c r="J1929" s="37"/>
      <c r="K1929" s="35"/>
    </row>
    <row r="1930" spans="1:11" x14ac:dyDescent="0.2">
      <c r="A1930" s="36"/>
      <c r="B1930" s="36"/>
      <c r="C1930" s="36"/>
      <c r="D1930" s="36"/>
      <c r="E1930" s="36"/>
      <c r="F1930" s="36"/>
      <c r="G1930" s="37"/>
      <c r="H1930" s="36"/>
      <c r="I1930" s="37"/>
      <c r="J1930" s="37"/>
      <c r="K1930" s="35"/>
    </row>
    <row r="1931" spans="1:11" x14ac:dyDescent="0.2">
      <c r="A1931" s="36"/>
      <c r="B1931" s="36"/>
      <c r="C1931" s="36"/>
      <c r="D1931" s="36"/>
      <c r="E1931" s="36"/>
      <c r="F1931" s="36"/>
      <c r="G1931" s="37"/>
      <c r="H1931" s="36"/>
      <c r="I1931" s="37"/>
      <c r="J1931" s="37"/>
      <c r="K1931" s="35"/>
    </row>
    <row r="1932" spans="1:11" x14ac:dyDescent="0.2">
      <c r="A1932" s="36"/>
      <c r="B1932" s="36"/>
      <c r="C1932" s="36"/>
      <c r="D1932" s="36"/>
      <c r="E1932" s="36"/>
      <c r="F1932" s="36"/>
      <c r="G1932" s="37"/>
      <c r="H1932" s="36"/>
      <c r="I1932" s="37"/>
      <c r="J1932" s="37"/>
      <c r="K1932" s="35"/>
    </row>
    <row r="1933" spans="1:11" x14ac:dyDescent="0.2">
      <c r="A1933" s="36"/>
      <c r="B1933" s="36"/>
      <c r="C1933" s="36"/>
      <c r="D1933" s="36"/>
      <c r="E1933" s="36"/>
      <c r="F1933" s="36"/>
      <c r="G1933" s="37"/>
      <c r="H1933" s="36"/>
      <c r="I1933" s="37"/>
      <c r="J1933" s="37"/>
      <c r="K1933" s="35"/>
    </row>
    <row r="1934" spans="1:11" x14ac:dyDescent="0.2">
      <c r="A1934" s="36"/>
      <c r="B1934" s="36"/>
      <c r="C1934" s="36"/>
      <c r="D1934" s="36"/>
      <c r="E1934" s="36"/>
      <c r="F1934" s="36"/>
      <c r="G1934" s="37"/>
      <c r="H1934" s="36"/>
      <c r="I1934" s="37"/>
      <c r="J1934" s="37"/>
      <c r="K1934" s="35"/>
    </row>
    <row r="1935" spans="1:11" x14ac:dyDescent="0.2">
      <c r="A1935" s="36"/>
      <c r="B1935" s="36"/>
      <c r="C1935" s="36"/>
      <c r="D1935" s="36"/>
      <c r="E1935" s="36"/>
      <c r="F1935" s="36"/>
      <c r="G1935" s="37"/>
      <c r="H1935" s="36"/>
      <c r="I1935" s="37"/>
      <c r="J1935" s="37"/>
      <c r="K1935" s="35"/>
    </row>
    <row r="1936" spans="1:11" x14ac:dyDescent="0.2">
      <c r="A1936" s="36"/>
      <c r="B1936" s="36"/>
      <c r="C1936" s="36"/>
      <c r="D1936" s="36"/>
      <c r="E1936" s="36"/>
      <c r="F1936" s="36"/>
      <c r="G1936" s="37"/>
      <c r="H1936" s="36"/>
      <c r="I1936" s="37"/>
      <c r="J1936" s="37"/>
      <c r="K1936" s="35"/>
    </row>
    <row r="1937" spans="1:11" x14ac:dyDescent="0.2">
      <c r="A1937" s="36"/>
      <c r="B1937" s="36"/>
      <c r="C1937" s="36"/>
      <c r="D1937" s="36"/>
      <c r="E1937" s="36"/>
      <c r="F1937" s="36"/>
      <c r="G1937" s="37"/>
      <c r="H1937" s="36"/>
      <c r="I1937" s="37"/>
      <c r="J1937" s="37"/>
      <c r="K1937" s="35"/>
    </row>
    <row r="1938" spans="1:11" x14ac:dyDescent="0.2">
      <c r="A1938" s="36"/>
      <c r="B1938" s="36"/>
      <c r="C1938" s="36"/>
      <c r="D1938" s="36"/>
      <c r="E1938" s="36"/>
      <c r="F1938" s="36"/>
      <c r="G1938" s="37"/>
      <c r="H1938" s="36"/>
      <c r="I1938" s="37"/>
      <c r="J1938" s="37"/>
      <c r="K1938" s="35"/>
    </row>
    <row r="1939" spans="1:11" x14ac:dyDescent="0.2">
      <c r="A1939" s="36"/>
      <c r="B1939" s="36"/>
      <c r="C1939" s="36"/>
      <c r="D1939" s="36"/>
      <c r="E1939" s="36"/>
      <c r="F1939" s="36"/>
      <c r="G1939" s="37"/>
      <c r="H1939" s="36"/>
      <c r="I1939" s="37"/>
      <c r="J1939" s="37"/>
      <c r="K1939" s="35"/>
    </row>
    <row r="1940" spans="1:11" x14ac:dyDescent="0.2">
      <c r="A1940" s="36"/>
      <c r="B1940" s="36"/>
      <c r="C1940" s="36"/>
      <c r="D1940" s="36"/>
      <c r="E1940" s="36"/>
      <c r="F1940" s="36"/>
      <c r="G1940" s="37"/>
      <c r="H1940" s="36"/>
      <c r="I1940" s="37"/>
      <c r="J1940" s="37"/>
      <c r="K1940" s="35"/>
    </row>
    <row r="1941" spans="1:11" x14ac:dyDescent="0.2">
      <c r="A1941" s="36"/>
      <c r="B1941" s="36"/>
      <c r="C1941" s="36"/>
      <c r="D1941" s="36"/>
      <c r="E1941" s="36"/>
      <c r="F1941" s="36"/>
      <c r="G1941" s="37"/>
      <c r="H1941" s="36"/>
      <c r="I1941" s="37"/>
      <c r="J1941" s="37"/>
      <c r="K1941" s="35"/>
    </row>
    <row r="1942" spans="1:11" x14ac:dyDescent="0.2">
      <c r="A1942" s="36"/>
      <c r="B1942" s="36"/>
      <c r="C1942" s="36"/>
      <c r="D1942" s="36"/>
      <c r="E1942" s="36"/>
      <c r="F1942" s="36"/>
      <c r="G1942" s="37"/>
      <c r="H1942" s="36"/>
      <c r="I1942" s="37"/>
      <c r="J1942" s="37"/>
      <c r="K1942" s="35"/>
    </row>
    <row r="1943" spans="1:11" x14ac:dyDescent="0.2">
      <c r="A1943" s="36"/>
      <c r="B1943" s="36"/>
      <c r="C1943" s="36"/>
      <c r="D1943" s="36"/>
      <c r="E1943" s="36"/>
      <c r="F1943" s="36"/>
      <c r="G1943" s="37"/>
      <c r="H1943" s="36"/>
      <c r="I1943" s="37"/>
      <c r="J1943" s="37"/>
      <c r="K1943" s="35"/>
    </row>
    <row r="1944" spans="1:11" x14ac:dyDescent="0.2">
      <c r="A1944" s="36"/>
      <c r="B1944" s="36"/>
      <c r="C1944" s="36"/>
      <c r="D1944" s="36"/>
      <c r="E1944" s="36"/>
      <c r="F1944" s="36"/>
      <c r="G1944" s="37"/>
      <c r="H1944" s="36"/>
      <c r="I1944" s="37"/>
      <c r="J1944" s="37"/>
      <c r="K1944" s="35"/>
    </row>
    <row r="1945" spans="1:11" x14ac:dyDescent="0.2">
      <c r="A1945" s="36"/>
      <c r="B1945" s="36"/>
      <c r="C1945" s="36"/>
      <c r="D1945" s="36"/>
      <c r="E1945" s="36"/>
      <c r="F1945" s="36"/>
      <c r="G1945" s="37"/>
      <c r="H1945" s="36"/>
      <c r="I1945" s="37"/>
      <c r="J1945" s="37"/>
      <c r="K1945" s="35"/>
    </row>
    <row r="1946" spans="1:11" x14ac:dyDescent="0.2">
      <c r="A1946" s="36"/>
      <c r="B1946" s="36"/>
      <c r="C1946" s="36"/>
      <c r="D1946" s="36"/>
      <c r="E1946" s="36"/>
      <c r="F1946" s="36"/>
      <c r="G1946" s="37"/>
      <c r="H1946" s="36"/>
      <c r="I1946" s="37"/>
      <c r="J1946" s="37"/>
      <c r="K1946" s="35"/>
    </row>
    <row r="1947" spans="1:11" x14ac:dyDescent="0.2">
      <c r="A1947" s="36"/>
      <c r="B1947" s="36"/>
      <c r="C1947" s="36"/>
      <c r="D1947" s="36"/>
      <c r="E1947" s="36"/>
      <c r="F1947" s="36"/>
      <c r="G1947" s="37"/>
      <c r="H1947" s="36"/>
      <c r="I1947" s="37"/>
      <c r="J1947" s="37"/>
      <c r="K1947" s="35"/>
    </row>
    <row r="1948" spans="1:11" x14ac:dyDescent="0.2">
      <c r="A1948" s="36"/>
      <c r="B1948" s="36"/>
      <c r="C1948" s="36"/>
      <c r="D1948" s="36"/>
      <c r="E1948" s="36"/>
      <c r="F1948" s="36"/>
      <c r="G1948" s="37"/>
      <c r="H1948" s="36"/>
      <c r="I1948" s="37"/>
      <c r="J1948" s="37"/>
      <c r="K1948" s="35"/>
    </row>
    <row r="1949" spans="1:11" x14ac:dyDescent="0.2">
      <c r="A1949" s="36"/>
      <c r="B1949" s="36"/>
      <c r="C1949" s="36"/>
      <c r="D1949" s="36"/>
      <c r="E1949" s="36"/>
      <c r="F1949" s="36"/>
      <c r="G1949" s="37"/>
      <c r="H1949" s="36"/>
      <c r="I1949" s="37"/>
      <c r="J1949" s="37"/>
      <c r="K1949" s="35"/>
    </row>
    <row r="1950" spans="1:11" x14ac:dyDescent="0.2">
      <c r="A1950" s="36"/>
      <c r="B1950" s="36"/>
      <c r="C1950" s="36"/>
      <c r="D1950" s="36"/>
      <c r="E1950" s="36"/>
      <c r="F1950" s="36"/>
      <c r="G1950" s="37"/>
      <c r="H1950" s="36"/>
      <c r="I1950" s="37"/>
      <c r="J1950" s="37"/>
      <c r="K1950" s="35"/>
    </row>
    <row r="1951" spans="1:11" x14ac:dyDescent="0.2">
      <c r="A1951" s="36"/>
      <c r="B1951" s="36"/>
      <c r="C1951" s="36"/>
      <c r="D1951" s="36"/>
      <c r="E1951" s="36"/>
      <c r="F1951" s="36"/>
      <c r="G1951" s="37"/>
      <c r="H1951" s="36"/>
      <c r="I1951" s="37"/>
      <c r="J1951" s="37"/>
      <c r="K1951" s="35"/>
    </row>
    <row r="1952" spans="1:11" x14ac:dyDescent="0.2">
      <c r="A1952" s="36"/>
      <c r="B1952" s="36"/>
      <c r="C1952" s="36"/>
      <c r="D1952" s="36"/>
      <c r="E1952" s="36"/>
      <c r="F1952" s="36"/>
      <c r="G1952" s="37"/>
      <c r="H1952" s="36"/>
      <c r="I1952" s="37"/>
      <c r="J1952" s="37"/>
      <c r="K1952" s="35"/>
    </row>
    <row r="1953" spans="1:11" x14ac:dyDescent="0.2">
      <c r="A1953" s="36"/>
      <c r="B1953" s="36"/>
      <c r="C1953" s="36"/>
      <c r="D1953" s="36"/>
      <c r="E1953" s="36"/>
      <c r="F1953" s="36"/>
      <c r="G1953" s="37"/>
      <c r="H1953" s="36"/>
      <c r="I1953" s="37"/>
      <c r="J1953" s="37"/>
      <c r="K1953" s="35"/>
    </row>
    <row r="1954" spans="1:11" x14ac:dyDescent="0.2">
      <c r="A1954" s="36"/>
      <c r="B1954" s="36"/>
      <c r="C1954" s="36"/>
      <c r="D1954" s="36"/>
      <c r="E1954" s="36"/>
      <c r="F1954" s="36"/>
      <c r="G1954" s="37"/>
      <c r="H1954" s="36"/>
      <c r="I1954" s="37"/>
      <c r="J1954" s="37"/>
      <c r="K1954" s="35"/>
    </row>
    <row r="1955" spans="1:11" x14ac:dyDescent="0.2">
      <c r="A1955" s="36"/>
      <c r="B1955" s="36"/>
      <c r="C1955" s="36"/>
      <c r="D1955" s="36"/>
      <c r="E1955" s="36"/>
      <c r="F1955" s="36"/>
      <c r="G1955" s="37"/>
      <c r="H1955" s="36"/>
      <c r="I1955" s="37"/>
      <c r="J1955" s="37"/>
      <c r="K1955" s="35"/>
    </row>
    <row r="1956" spans="1:11" x14ac:dyDescent="0.2">
      <c r="A1956" s="36"/>
      <c r="B1956" s="36"/>
      <c r="C1956" s="36"/>
      <c r="D1956" s="36"/>
      <c r="E1956" s="36"/>
      <c r="F1956" s="36"/>
      <c r="G1956" s="37"/>
      <c r="H1956" s="36"/>
      <c r="I1956" s="37"/>
      <c r="J1956" s="37"/>
      <c r="K1956" s="35"/>
    </row>
    <row r="1957" spans="1:11" x14ac:dyDescent="0.2">
      <c r="A1957" s="36"/>
      <c r="B1957" s="36"/>
      <c r="C1957" s="36"/>
      <c r="D1957" s="36"/>
      <c r="E1957" s="36"/>
      <c r="F1957" s="36"/>
      <c r="G1957" s="37"/>
      <c r="H1957" s="36"/>
      <c r="I1957" s="37"/>
      <c r="J1957" s="37"/>
      <c r="K1957" s="35"/>
    </row>
    <row r="1958" spans="1:11" x14ac:dyDescent="0.2">
      <c r="A1958" s="36"/>
      <c r="B1958" s="36"/>
      <c r="C1958" s="36"/>
      <c r="D1958" s="36"/>
      <c r="E1958" s="36"/>
      <c r="F1958" s="36"/>
      <c r="G1958" s="37"/>
      <c r="H1958" s="36"/>
      <c r="I1958" s="37"/>
      <c r="J1958" s="37"/>
      <c r="K1958" s="35"/>
    </row>
    <row r="1959" spans="1:11" x14ac:dyDescent="0.2">
      <c r="A1959" s="36"/>
      <c r="B1959" s="36"/>
      <c r="C1959" s="36"/>
      <c r="D1959" s="36"/>
      <c r="E1959" s="36"/>
      <c r="F1959" s="36"/>
      <c r="G1959" s="37"/>
      <c r="H1959" s="36"/>
      <c r="I1959" s="37"/>
      <c r="J1959" s="37"/>
      <c r="K1959" s="35"/>
    </row>
    <row r="1960" spans="1:11" x14ac:dyDescent="0.2">
      <c r="A1960" s="36"/>
      <c r="B1960" s="36"/>
      <c r="C1960" s="36"/>
      <c r="D1960" s="36"/>
      <c r="E1960" s="36"/>
      <c r="F1960" s="36"/>
      <c r="G1960" s="37"/>
      <c r="H1960" s="36"/>
      <c r="I1960" s="37"/>
      <c r="J1960" s="37"/>
      <c r="K1960" s="35"/>
    </row>
    <row r="1961" spans="1:11" x14ac:dyDescent="0.2">
      <c r="A1961" s="36"/>
      <c r="B1961" s="36"/>
      <c r="C1961" s="36"/>
      <c r="D1961" s="36"/>
      <c r="E1961" s="36"/>
      <c r="F1961" s="36"/>
      <c r="G1961" s="37"/>
      <c r="H1961" s="36"/>
      <c r="I1961" s="37"/>
      <c r="J1961" s="37"/>
      <c r="K1961" s="35"/>
    </row>
    <row r="1962" spans="1:11" x14ac:dyDescent="0.2">
      <c r="A1962" s="36"/>
      <c r="B1962" s="36"/>
      <c r="C1962" s="36"/>
      <c r="D1962" s="36"/>
      <c r="E1962" s="36"/>
      <c r="F1962" s="36"/>
      <c r="G1962" s="37"/>
      <c r="H1962" s="36"/>
      <c r="I1962" s="37"/>
      <c r="J1962" s="37"/>
      <c r="K1962" s="35"/>
    </row>
    <row r="1963" spans="1:11" x14ac:dyDescent="0.2">
      <c r="A1963" s="36"/>
      <c r="B1963" s="36"/>
      <c r="C1963" s="36"/>
      <c r="D1963" s="36"/>
      <c r="E1963" s="36"/>
      <c r="F1963" s="36"/>
      <c r="G1963" s="37"/>
      <c r="H1963" s="36"/>
      <c r="I1963" s="37"/>
      <c r="J1963" s="37"/>
      <c r="K1963" s="35"/>
    </row>
    <row r="1964" spans="1:11" x14ac:dyDescent="0.2">
      <c r="A1964" s="36"/>
      <c r="B1964" s="36"/>
      <c r="C1964" s="36"/>
      <c r="D1964" s="36"/>
      <c r="E1964" s="36"/>
      <c r="F1964" s="36"/>
      <c r="G1964" s="37"/>
      <c r="H1964" s="36"/>
      <c r="I1964" s="37"/>
      <c r="J1964" s="37"/>
      <c r="K1964" s="35"/>
    </row>
    <row r="1965" spans="1:11" x14ac:dyDescent="0.2">
      <c r="A1965" s="36"/>
      <c r="B1965" s="36"/>
      <c r="C1965" s="36"/>
      <c r="D1965" s="36"/>
      <c r="E1965" s="36"/>
      <c r="F1965" s="36"/>
      <c r="G1965" s="37"/>
      <c r="H1965" s="36"/>
      <c r="I1965" s="37"/>
      <c r="J1965" s="37"/>
      <c r="K1965" s="35"/>
    </row>
    <row r="1966" spans="1:11" x14ac:dyDescent="0.2">
      <c r="A1966" s="36"/>
      <c r="B1966" s="36"/>
      <c r="C1966" s="36"/>
      <c r="D1966" s="36"/>
      <c r="E1966" s="36"/>
      <c r="F1966" s="36"/>
      <c r="G1966" s="37"/>
      <c r="H1966" s="36"/>
      <c r="I1966" s="37"/>
      <c r="J1966" s="37"/>
      <c r="K1966" s="35"/>
    </row>
    <row r="1967" spans="1:11" x14ac:dyDescent="0.2">
      <c r="A1967" s="36"/>
      <c r="B1967" s="36"/>
      <c r="C1967" s="36"/>
      <c r="D1967" s="36"/>
      <c r="E1967" s="36"/>
      <c r="F1967" s="36"/>
      <c r="G1967" s="37"/>
      <c r="H1967" s="36"/>
      <c r="I1967" s="37"/>
      <c r="J1967" s="37"/>
      <c r="K1967" s="35"/>
    </row>
    <row r="1968" spans="1:11" x14ac:dyDescent="0.2">
      <c r="A1968" s="36"/>
      <c r="B1968" s="36"/>
      <c r="C1968" s="36"/>
      <c r="D1968" s="36"/>
      <c r="E1968" s="36"/>
      <c r="F1968" s="36"/>
      <c r="G1968" s="37"/>
      <c r="H1968" s="36"/>
      <c r="I1968" s="37"/>
      <c r="J1968" s="37"/>
      <c r="K1968" s="35"/>
    </row>
    <row r="1969" spans="1:11" x14ac:dyDescent="0.2">
      <c r="A1969" s="36"/>
      <c r="B1969" s="36"/>
      <c r="C1969" s="36"/>
      <c r="D1969" s="36"/>
      <c r="E1969" s="36"/>
      <c r="F1969" s="36"/>
      <c r="G1969" s="37"/>
      <c r="H1969" s="36"/>
      <c r="I1969" s="37"/>
      <c r="J1969" s="37"/>
      <c r="K1969" s="35"/>
    </row>
    <row r="1970" spans="1:11" x14ac:dyDescent="0.2">
      <c r="A1970" s="36"/>
      <c r="B1970" s="36"/>
      <c r="C1970" s="36"/>
      <c r="D1970" s="36"/>
      <c r="E1970" s="36"/>
      <c r="F1970" s="36"/>
      <c r="G1970" s="37"/>
      <c r="H1970" s="36"/>
      <c r="I1970" s="37"/>
      <c r="J1970" s="37"/>
      <c r="K1970" s="35"/>
    </row>
    <row r="1971" spans="1:11" x14ac:dyDescent="0.2">
      <c r="A1971" s="36"/>
      <c r="B1971" s="36"/>
      <c r="C1971" s="36"/>
      <c r="D1971" s="36"/>
      <c r="E1971" s="36"/>
      <c r="F1971" s="36"/>
      <c r="G1971" s="37"/>
      <c r="H1971" s="36"/>
      <c r="I1971" s="37"/>
      <c r="J1971" s="37"/>
      <c r="K1971" s="35"/>
    </row>
    <row r="1972" spans="1:11" x14ac:dyDescent="0.2">
      <c r="A1972" s="36"/>
      <c r="B1972" s="36"/>
      <c r="C1972" s="36"/>
      <c r="D1972" s="36"/>
      <c r="E1972" s="36"/>
      <c r="F1972" s="36"/>
      <c r="G1972" s="37"/>
      <c r="H1972" s="36"/>
      <c r="I1972" s="37"/>
      <c r="J1972" s="37"/>
      <c r="K1972" s="35"/>
    </row>
    <row r="1973" spans="1:11" x14ac:dyDescent="0.2">
      <c r="A1973" s="36"/>
      <c r="B1973" s="36"/>
      <c r="C1973" s="36"/>
      <c r="D1973" s="36"/>
      <c r="E1973" s="36"/>
      <c r="F1973" s="36"/>
      <c r="G1973" s="37"/>
      <c r="H1973" s="36"/>
      <c r="I1973" s="37"/>
      <c r="J1973" s="37"/>
      <c r="K1973" s="35"/>
    </row>
    <row r="1974" spans="1:11" x14ac:dyDescent="0.2">
      <c r="A1974" s="36"/>
      <c r="B1974" s="36"/>
      <c r="C1974" s="36"/>
      <c r="D1974" s="36"/>
      <c r="E1974" s="36"/>
      <c r="F1974" s="36"/>
      <c r="G1974" s="37"/>
      <c r="H1974" s="36"/>
      <c r="I1974" s="37"/>
      <c r="J1974" s="37"/>
      <c r="K1974" s="35"/>
    </row>
    <row r="1975" spans="1:11" x14ac:dyDescent="0.2">
      <c r="A1975" s="36"/>
      <c r="B1975" s="36"/>
      <c r="C1975" s="36"/>
      <c r="D1975" s="36"/>
      <c r="E1975" s="36"/>
      <c r="F1975" s="36"/>
      <c r="G1975" s="37"/>
      <c r="H1975" s="36"/>
      <c r="I1975" s="37"/>
      <c r="J1975" s="37"/>
      <c r="K1975" s="35"/>
    </row>
    <row r="1976" spans="1:11" x14ac:dyDescent="0.2">
      <c r="A1976" s="36"/>
      <c r="B1976" s="36"/>
      <c r="C1976" s="36"/>
      <c r="D1976" s="36"/>
      <c r="E1976" s="36"/>
      <c r="F1976" s="36"/>
      <c r="G1976" s="37"/>
      <c r="H1976" s="36"/>
      <c r="I1976" s="37"/>
      <c r="J1976" s="37"/>
      <c r="K1976" s="35"/>
    </row>
    <row r="1977" spans="1:11" x14ac:dyDescent="0.2">
      <c r="A1977" s="36"/>
      <c r="B1977" s="36"/>
      <c r="C1977" s="36"/>
      <c r="D1977" s="36"/>
      <c r="E1977" s="36"/>
      <c r="F1977" s="36"/>
      <c r="G1977" s="37"/>
      <c r="H1977" s="36"/>
      <c r="I1977" s="37"/>
      <c r="J1977" s="37"/>
      <c r="K1977" s="35"/>
    </row>
    <row r="1978" spans="1:11" x14ac:dyDescent="0.2">
      <c r="A1978" s="36"/>
      <c r="B1978" s="36"/>
      <c r="C1978" s="36"/>
      <c r="D1978" s="36"/>
      <c r="E1978" s="36"/>
      <c r="F1978" s="36"/>
      <c r="G1978" s="37"/>
      <c r="H1978" s="36"/>
      <c r="I1978" s="37"/>
      <c r="J1978" s="37"/>
      <c r="K1978" s="35"/>
    </row>
    <row r="1979" spans="1:11" x14ac:dyDescent="0.2">
      <c r="A1979" s="36"/>
      <c r="B1979" s="36"/>
      <c r="C1979" s="36"/>
      <c r="D1979" s="36"/>
      <c r="E1979" s="36"/>
      <c r="F1979" s="36"/>
      <c r="G1979" s="37"/>
      <c r="H1979" s="36"/>
      <c r="I1979" s="37"/>
      <c r="J1979" s="37"/>
      <c r="K1979" s="35"/>
    </row>
    <row r="1980" spans="1:11" x14ac:dyDescent="0.2">
      <c r="A1980" s="36"/>
      <c r="B1980" s="36"/>
      <c r="C1980" s="36"/>
      <c r="D1980" s="36"/>
      <c r="E1980" s="36"/>
      <c r="F1980" s="36"/>
      <c r="G1980" s="37"/>
      <c r="H1980" s="36"/>
      <c r="I1980" s="37"/>
      <c r="J1980" s="37"/>
      <c r="K1980" s="35"/>
    </row>
    <row r="1981" spans="1:11" x14ac:dyDescent="0.2">
      <c r="A1981" s="36"/>
      <c r="B1981" s="36"/>
      <c r="C1981" s="36"/>
      <c r="D1981" s="36"/>
      <c r="E1981" s="36"/>
      <c r="F1981" s="36"/>
      <c r="G1981" s="37"/>
      <c r="H1981" s="36"/>
      <c r="I1981" s="37"/>
      <c r="J1981" s="37"/>
      <c r="K1981" s="35"/>
    </row>
    <row r="1982" spans="1:11" x14ac:dyDescent="0.2">
      <c r="A1982" s="36"/>
      <c r="B1982" s="36"/>
      <c r="C1982" s="36"/>
      <c r="D1982" s="36"/>
      <c r="E1982" s="36"/>
      <c r="F1982" s="36"/>
      <c r="G1982" s="37"/>
      <c r="H1982" s="36"/>
      <c r="I1982" s="37"/>
      <c r="J1982" s="37"/>
      <c r="K1982" s="35"/>
    </row>
    <row r="1983" spans="1:11" x14ac:dyDescent="0.2">
      <c r="A1983" s="36"/>
      <c r="B1983" s="36"/>
      <c r="C1983" s="36"/>
      <c r="D1983" s="36"/>
      <c r="E1983" s="36"/>
      <c r="F1983" s="36"/>
      <c r="G1983" s="37"/>
      <c r="H1983" s="36"/>
      <c r="I1983" s="37"/>
      <c r="J1983" s="37"/>
      <c r="K1983" s="35"/>
    </row>
    <row r="1984" spans="1:11" x14ac:dyDescent="0.2">
      <c r="A1984" s="36"/>
      <c r="B1984" s="36"/>
      <c r="C1984" s="36"/>
      <c r="D1984" s="36"/>
      <c r="E1984" s="36"/>
      <c r="F1984" s="36"/>
      <c r="G1984" s="37"/>
      <c r="H1984" s="36"/>
      <c r="I1984" s="37"/>
      <c r="J1984" s="37"/>
      <c r="K1984" s="35"/>
    </row>
    <row r="1985" spans="1:11" x14ac:dyDescent="0.2">
      <c r="A1985" s="36"/>
      <c r="B1985" s="36"/>
      <c r="C1985" s="36"/>
      <c r="D1985" s="36"/>
      <c r="E1985" s="36"/>
      <c r="F1985" s="36"/>
      <c r="G1985" s="37"/>
      <c r="H1985" s="36"/>
      <c r="I1985" s="37"/>
      <c r="J1985" s="37"/>
      <c r="K1985" s="35"/>
    </row>
    <row r="1986" spans="1:11" x14ac:dyDescent="0.2">
      <c r="A1986" s="36"/>
      <c r="B1986" s="36"/>
      <c r="C1986" s="36"/>
      <c r="D1986" s="36"/>
      <c r="E1986" s="36"/>
      <c r="F1986" s="36"/>
      <c r="G1986" s="37"/>
      <c r="H1986" s="36"/>
      <c r="I1986" s="37"/>
      <c r="J1986" s="37"/>
      <c r="K1986" s="35"/>
    </row>
    <row r="1987" spans="1:11" x14ac:dyDescent="0.2">
      <c r="A1987" s="36"/>
      <c r="B1987" s="36"/>
      <c r="C1987" s="36"/>
      <c r="D1987" s="36"/>
      <c r="E1987" s="36"/>
      <c r="F1987" s="36"/>
      <c r="G1987" s="37"/>
      <c r="H1987" s="36"/>
      <c r="I1987" s="37"/>
      <c r="J1987" s="37"/>
      <c r="K1987" s="35"/>
    </row>
    <row r="1988" spans="1:11" x14ac:dyDescent="0.2">
      <c r="A1988" s="36"/>
      <c r="B1988" s="36"/>
      <c r="C1988" s="36"/>
      <c r="D1988" s="36"/>
      <c r="E1988" s="36"/>
      <c r="F1988" s="36"/>
      <c r="G1988" s="37"/>
      <c r="H1988" s="36"/>
      <c r="I1988" s="37"/>
      <c r="J1988" s="37"/>
      <c r="K1988" s="35"/>
    </row>
    <row r="1989" spans="1:11" x14ac:dyDescent="0.2">
      <c r="A1989" s="36"/>
      <c r="B1989" s="36"/>
      <c r="C1989" s="36"/>
      <c r="D1989" s="36"/>
      <c r="E1989" s="36"/>
      <c r="F1989" s="36"/>
      <c r="G1989" s="37"/>
      <c r="H1989" s="36"/>
      <c r="I1989" s="37"/>
      <c r="J1989" s="37"/>
      <c r="K1989" s="35"/>
    </row>
    <row r="1990" spans="1:11" x14ac:dyDescent="0.2">
      <c r="A1990" s="36"/>
      <c r="B1990" s="36"/>
      <c r="C1990" s="36"/>
      <c r="D1990" s="36"/>
      <c r="E1990" s="36"/>
      <c r="F1990" s="36"/>
      <c r="G1990" s="37"/>
      <c r="H1990" s="36"/>
      <c r="I1990" s="37"/>
      <c r="J1990" s="37"/>
      <c r="K1990" s="35"/>
    </row>
    <row r="1991" spans="1:11" x14ac:dyDescent="0.2">
      <c r="A1991" s="36"/>
      <c r="B1991" s="36"/>
      <c r="C1991" s="36"/>
      <c r="D1991" s="36"/>
      <c r="E1991" s="36"/>
      <c r="F1991" s="36"/>
      <c r="G1991" s="37"/>
      <c r="H1991" s="36"/>
      <c r="I1991" s="37"/>
      <c r="J1991" s="37"/>
      <c r="K1991" s="35"/>
    </row>
    <row r="1992" spans="1:11" x14ac:dyDescent="0.2">
      <c r="A1992" s="36"/>
      <c r="B1992" s="36"/>
      <c r="C1992" s="36"/>
      <c r="D1992" s="36"/>
      <c r="E1992" s="36"/>
      <c r="F1992" s="36"/>
      <c r="G1992" s="37"/>
      <c r="H1992" s="36"/>
      <c r="I1992" s="37"/>
      <c r="J1992" s="37"/>
      <c r="K1992" s="35"/>
    </row>
    <row r="1993" spans="1:11" x14ac:dyDescent="0.2">
      <c r="A1993" s="36"/>
      <c r="B1993" s="36"/>
      <c r="C1993" s="36"/>
      <c r="D1993" s="36"/>
      <c r="E1993" s="36"/>
      <c r="F1993" s="36"/>
      <c r="G1993" s="37"/>
      <c r="H1993" s="36"/>
      <c r="I1993" s="37"/>
      <c r="J1993" s="37"/>
      <c r="K1993" s="35"/>
    </row>
    <row r="1994" spans="1:11" x14ac:dyDescent="0.2">
      <c r="A1994" s="36"/>
      <c r="B1994" s="36"/>
      <c r="C1994" s="36"/>
      <c r="D1994" s="36"/>
      <c r="E1994" s="36"/>
      <c r="F1994" s="36"/>
      <c r="G1994" s="37"/>
      <c r="H1994" s="36"/>
      <c r="I1994" s="37"/>
      <c r="J1994" s="37"/>
      <c r="K1994" s="35"/>
    </row>
    <row r="1995" spans="1:11" x14ac:dyDescent="0.2">
      <c r="A1995" s="36"/>
      <c r="B1995" s="36"/>
      <c r="C1995" s="36"/>
      <c r="D1995" s="36"/>
      <c r="E1995" s="36"/>
      <c r="F1995" s="36"/>
      <c r="G1995" s="37"/>
      <c r="H1995" s="36"/>
      <c r="I1995" s="37"/>
      <c r="J1995" s="37"/>
      <c r="K1995" s="35"/>
    </row>
    <row r="1996" spans="1:11" x14ac:dyDescent="0.2">
      <c r="A1996" s="36"/>
      <c r="B1996" s="36"/>
      <c r="C1996" s="36"/>
      <c r="D1996" s="36"/>
      <c r="E1996" s="36"/>
      <c r="F1996" s="36"/>
      <c r="G1996" s="37"/>
      <c r="H1996" s="36"/>
      <c r="I1996" s="37"/>
      <c r="J1996" s="37"/>
      <c r="K1996" s="35"/>
    </row>
    <row r="1997" spans="1:11" x14ac:dyDescent="0.2">
      <c r="A1997" s="36"/>
      <c r="B1997" s="36"/>
      <c r="C1997" s="36"/>
      <c r="D1997" s="36"/>
      <c r="E1997" s="36"/>
      <c r="F1997" s="36"/>
      <c r="G1997" s="37"/>
      <c r="H1997" s="36"/>
      <c r="I1997" s="37"/>
      <c r="J1997" s="37"/>
      <c r="K1997" s="35"/>
    </row>
    <row r="1998" spans="1:11" x14ac:dyDescent="0.2">
      <c r="A1998" s="36"/>
      <c r="B1998" s="36"/>
      <c r="C1998" s="36"/>
      <c r="D1998" s="36"/>
      <c r="E1998" s="36"/>
      <c r="F1998" s="36"/>
      <c r="G1998" s="37"/>
      <c r="H1998" s="36"/>
      <c r="I1998" s="37"/>
      <c r="J1998" s="37"/>
      <c r="K1998" s="35"/>
    </row>
    <row r="1999" spans="1:11" x14ac:dyDescent="0.2">
      <c r="A1999" s="36"/>
      <c r="B1999" s="36"/>
      <c r="C1999" s="36"/>
      <c r="D1999" s="36"/>
      <c r="E1999" s="36"/>
      <c r="F1999" s="36"/>
      <c r="G1999" s="37"/>
      <c r="H1999" s="36"/>
      <c r="I1999" s="37"/>
      <c r="J1999" s="37"/>
      <c r="K1999" s="35"/>
    </row>
    <row r="2000" spans="1:11" x14ac:dyDescent="0.2">
      <c r="A2000" s="36"/>
      <c r="B2000" s="36"/>
      <c r="C2000" s="36"/>
      <c r="D2000" s="36"/>
      <c r="E2000" s="36"/>
      <c r="F2000" s="36"/>
      <c r="G2000" s="37"/>
      <c r="H2000" s="36"/>
      <c r="I2000" s="37"/>
      <c r="J2000" s="37"/>
      <c r="K2000" s="35"/>
    </row>
    <row r="2001" spans="1:11" x14ac:dyDescent="0.2">
      <c r="A2001" s="36"/>
      <c r="B2001" s="36"/>
      <c r="C2001" s="36"/>
      <c r="D2001" s="36"/>
      <c r="E2001" s="36"/>
      <c r="F2001" s="36"/>
      <c r="G2001" s="37"/>
      <c r="H2001" s="36"/>
      <c r="I2001" s="37"/>
      <c r="J2001" s="37"/>
      <c r="K2001" s="35"/>
    </row>
    <row r="2002" spans="1:11" x14ac:dyDescent="0.2">
      <c r="A2002" s="36"/>
      <c r="B2002" s="36"/>
      <c r="C2002" s="36"/>
      <c r="D2002" s="36"/>
      <c r="E2002" s="36"/>
      <c r="F2002" s="36"/>
      <c r="G2002" s="37"/>
      <c r="H2002" s="36"/>
      <c r="I2002" s="37"/>
      <c r="J2002" s="37"/>
      <c r="K2002" s="35"/>
    </row>
    <row r="2003" spans="1:11" x14ac:dyDescent="0.2">
      <c r="A2003" s="36"/>
      <c r="B2003" s="36"/>
      <c r="C2003" s="36"/>
      <c r="D2003" s="36"/>
      <c r="E2003" s="36"/>
      <c r="F2003" s="36"/>
      <c r="G2003" s="37"/>
      <c r="H2003" s="36"/>
      <c r="I2003" s="37"/>
      <c r="J2003" s="37"/>
      <c r="K2003" s="35"/>
    </row>
    <row r="2004" spans="1:11" x14ac:dyDescent="0.2">
      <c r="A2004" s="36"/>
      <c r="B2004" s="36"/>
      <c r="C2004" s="36"/>
      <c r="D2004" s="36"/>
      <c r="E2004" s="36"/>
      <c r="F2004" s="36"/>
      <c r="G2004" s="37"/>
      <c r="H2004" s="36"/>
      <c r="I2004" s="37"/>
      <c r="J2004" s="37"/>
      <c r="K2004" s="35"/>
    </row>
    <row r="2005" spans="1:11" x14ac:dyDescent="0.2">
      <c r="A2005" s="36"/>
      <c r="B2005" s="36"/>
      <c r="C2005" s="36"/>
      <c r="D2005" s="36"/>
      <c r="E2005" s="36"/>
      <c r="F2005" s="36"/>
      <c r="G2005" s="37"/>
      <c r="H2005" s="36"/>
      <c r="I2005" s="37"/>
      <c r="J2005" s="37"/>
      <c r="K2005" s="35"/>
    </row>
    <row r="2006" spans="1:11" x14ac:dyDescent="0.2">
      <c r="A2006" s="36"/>
      <c r="B2006" s="36"/>
      <c r="C2006" s="36"/>
      <c r="D2006" s="36"/>
      <c r="E2006" s="36"/>
      <c r="F2006" s="36"/>
      <c r="G2006" s="37"/>
      <c r="H2006" s="36"/>
      <c r="I2006" s="37"/>
      <c r="J2006" s="37"/>
      <c r="K2006" s="35"/>
    </row>
    <row r="2007" spans="1:11" x14ac:dyDescent="0.2">
      <c r="A2007" s="36"/>
      <c r="B2007" s="36"/>
      <c r="C2007" s="36"/>
      <c r="D2007" s="36"/>
      <c r="E2007" s="36"/>
      <c r="F2007" s="36"/>
      <c r="G2007" s="37"/>
      <c r="H2007" s="36"/>
      <c r="I2007" s="37"/>
      <c r="J2007" s="37"/>
      <c r="K2007" s="35"/>
    </row>
    <row r="2008" spans="1:11" x14ac:dyDescent="0.2">
      <c r="A2008" s="36"/>
      <c r="B2008" s="36"/>
      <c r="C2008" s="36"/>
      <c r="D2008" s="36"/>
      <c r="E2008" s="36"/>
      <c r="F2008" s="36"/>
      <c r="G2008" s="37"/>
      <c r="H2008" s="36"/>
      <c r="I2008" s="37"/>
      <c r="J2008" s="37"/>
      <c r="K2008" s="35"/>
    </row>
    <row r="2009" spans="1:11" x14ac:dyDescent="0.2">
      <c r="A2009" s="36"/>
      <c r="B2009" s="36"/>
      <c r="C2009" s="36"/>
      <c r="D2009" s="36"/>
      <c r="E2009" s="36"/>
      <c r="F2009" s="36"/>
      <c r="G2009" s="37"/>
      <c r="H2009" s="36"/>
      <c r="I2009" s="37"/>
      <c r="J2009" s="37"/>
      <c r="K2009" s="35"/>
    </row>
    <row r="2010" spans="1:11" x14ac:dyDescent="0.2">
      <c r="A2010" s="36"/>
      <c r="B2010" s="36"/>
      <c r="C2010" s="36"/>
      <c r="D2010" s="36"/>
      <c r="E2010" s="36"/>
      <c r="F2010" s="36"/>
      <c r="G2010" s="37"/>
      <c r="H2010" s="36"/>
      <c r="I2010" s="37"/>
      <c r="J2010" s="37"/>
      <c r="K2010" s="35"/>
    </row>
    <row r="2011" spans="1:11" x14ac:dyDescent="0.2">
      <c r="A2011" s="36"/>
      <c r="B2011" s="36"/>
      <c r="C2011" s="36"/>
      <c r="D2011" s="36"/>
      <c r="E2011" s="36"/>
      <c r="F2011" s="36"/>
      <c r="G2011" s="37"/>
      <c r="H2011" s="36"/>
      <c r="I2011" s="37"/>
      <c r="J2011" s="37"/>
      <c r="K2011" s="35"/>
    </row>
    <row r="2012" spans="1:11" x14ac:dyDescent="0.2">
      <c r="A2012" s="36"/>
      <c r="B2012" s="36"/>
      <c r="C2012" s="36"/>
      <c r="D2012" s="36"/>
      <c r="E2012" s="36"/>
      <c r="F2012" s="36"/>
      <c r="G2012" s="37"/>
      <c r="H2012" s="36"/>
      <c r="I2012" s="37"/>
      <c r="J2012" s="37"/>
      <c r="K2012" s="35"/>
    </row>
    <row r="2013" spans="1:11" x14ac:dyDescent="0.2">
      <c r="A2013" s="36"/>
      <c r="B2013" s="36"/>
      <c r="C2013" s="36"/>
      <c r="D2013" s="36"/>
      <c r="E2013" s="36"/>
      <c r="F2013" s="36"/>
      <c r="G2013" s="37"/>
      <c r="H2013" s="36"/>
      <c r="I2013" s="37"/>
      <c r="J2013" s="37"/>
      <c r="K2013" s="35"/>
    </row>
    <row r="2014" spans="1:11" x14ac:dyDescent="0.2">
      <c r="A2014" s="36"/>
      <c r="B2014" s="36"/>
      <c r="C2014" s="36"/>
      <c r="D2014" s="36"/>
      <c r="E2014" s="36"/>
      <c r="F2014" s="36"/>
      <c r="G2014" s="37"/>
      <c r="H2014" s="36"/>
      <c r="I2014" s="37"/>
      <c r="J2014" s="37"/>
      <c r="K2014" s="35"/>
    </row>
    <row r="2015" spans="1:11" x14ac:dyDescent="0.2">
      <c r="A2015" s="36"/>
      <c r="B2015" s="36"/>
      <c r="C2015" s="36"/>
      <c r="D2015" s="36"/>
      <c r="E2015" s="36"/>
      <c r="F2015" s="36"/>
      <c r="G2015" s="37"/>
      <c r="H2015" s="36"/>
      <c r="I2015" s="37"/>
      <c r="J2015" s="37"/>
      <c r="K2015" s="35"/>
    </row>
    <row r="2016" spans="1:11" x14ac:dyDescent="0.2">
      <c r="A2016" s="36"/>
      <c r="B2016" s="36"/>
      <c r="C2016" s="36"/>
      <c r="D2016" s="36"/>
      <c r="E2016" s="36"/>
      <c r="F2016" s="36"/>
      <c r="G2016" s="37"/>
      <c r="H2016" s="36"/>
      <c r="I2016" s="37"/>
      <c r="J2016" s="37"/>
      <c r="K2016" s="35"/>
    </row>
    <row r="2017" spans="1:11" x14ac:dyDescent="0.2">
      <c r="A2017" s="36"/>
      <c r="B2017" s="36"/>
      <c r="C2017" s="36"/>
      <c r="D2017" s="36"/>
      <c r="E2017" s="36"/>
      <c r="F2017" s="36"/>
      <c r="G2017" s="37"/>
      <c r="H2017" s="36"/>
      <c r="I2017" s="37"/>
      <c r="J2017" s="37"/>
      <c r="K2017" s="35"/>
    </row>
    <row r="2018" spans="1:11" x14ac:dyDescent="0.2">
      <c r="A2018" s="36"/>
      <c r="B2018" s="36"/>
      <c r="C2018" s="36"/>
      <c r="D2018" s="36"/>
      <c r="E2018" s="36"/>
      <c r="F2018" s="36"/>
      <c r="G2018" s="37"/>
      <c r="H2018" s="36"/>
      <c r="I2018" s="37"/>
      <c r="J2018" s="37"/>
      <c r="K2018" s="35"/>
    </row>
    <row r="2019" spans="1:11" x14ac:dyDescent="0.2">
      <c r="A2019" s="36"/>
      <c r="B2019" s="36"/>
      <c r="C2019" s="36"/>
      <c r="D2019" s="36"/>
      <c r="E2019" s="36"/>
      <c r="F2019" s="36"/>
      <c r="G2019" s="37"/>
      <c r="H2019" s="36"/>
      <c r="I2019" s="37"/>
      <c r="J2019" s="37"/>
      <c r="K2019" s="35"/>
    </row>
    <row r="2020" spans="1:11" x14ac:dyDescent="0.2">
      <c r="A2020" s="36"/>
      <c r="B2020" s="36"/>
      <c r="C2020" s="36"/>
      <c r="D2020" s="36"/>
      <c r="E2020" s="36"/>
      <c r="F2020" s="36"/>
      <c r="G2020" s="37"/>
      <c r="H2020" s="36"/>
      <c r="I2020" s="37"/>
      <c r="J2020" s="37"/>
      <c r="K2020" s="35"/>
    </row>
    <row r="2021" spans="1:11" x14ac:dyDescent="0.2">
      <c r="A2021" s="36"/>
      <c r="B2021" s="36"/>
      <c r="C2021" s="36"/>
      <c r="D2021" s="36"/>
      <c r="E2021" s="36"/>
      <c r="F2021" s="36"/>
      <c r="G2021" s="37"/>
      <c r="H2021" s="36"/>
      <c r="I2021" s="37"/>
      <c r="J2021" s="37"/>
      <c r="K2021" s="35"/>
    </row>
    <row r="2022" spans="1:11" x14ac:dyDescent="0.2">
      <c r="A2022" s="36"/>
      <c r="B2022" s="36"/>
      <c r="C2022" s="36"/>
      <c r="D2022" s="36"/>
      <c r="E2022" s="36"/>
      <c r="F2022" s="36"/>
      <c r="G2022" s="37"/>
      <c r="H2022" s="36"/>
      <c r="I2022" s="37"/>
      <c r="J2022" s="37"/>
      <c r="K2022" s="35"/>
    </row>
    <row r="2023" spans="1:11" x14ac:dyDescent="0.2">
      <c r="A2023" s="36"/>
      <c r="B2023" s="36"/>
      <c r="C2023" s="36"/>
      <c r="D2023" s="36"/>
      <c r="E2023" s="36"/>
      <c r="F2023" s="36"/>
      <c r="G2023" s="37"/>
      <c r="H2023" s="36"/>
      <c r="I2023" s="37"/>
      <c r="J2023" s="37"/>
      <c r="K2023" s="35"/>
    </row>
    <row r="2024" spans="1:11" x14ac:dyDescent="0.2">
      <c r="A2024" s="36"/>
      <c r="B2024" s="36"/>
      <c r="C2024" s="36"/>
      <c r="D2024" s="36"/>
      <c r="E2024" s="36"/>
      <c r="F2024" s="36"/>
      <c r="G2024" s="37"/>
      <c r="H2024" s="36"/>
      <c r="I2024" s="37"/>
      <c r="J2024" s="37"/>
      <c r="K2024" s="35"/>
    </row>
    <row r="2025" spans="1:11" x14ac:dyDescent="0.2">
      <c r="A2025" s="36"/>
      <c r="B2025" s="36"/>
      <c r="C2025" s="36"/>
      <c r="D2025" s="36"/>
      <c r="E2025" s="36"/>
      <c r="F2025" s="36"/>
      <c r="G2025" s="37"/>
      <c r="H2025" s="36"/>
      <c r="I2025" s="37"/>
      <c r="J2025" s="37"/>
      <c r="K2025" s="35"/>
    </row>
    <row r="2026" spans="1:11" x14ac:dyDescent="0.2">
      <c r="A2026" s="36"/>
      <c r="B2026" s="36"/>
      <c r="C2026" s="36"/>
      <c r="D2026" s="36"/>
      <c r="E2026" s="36"/>
      <c r="F2026" s="36"/>
      <c r="G2026" s="37"/>
      <c r="H2026" s="36"/>
      <c r="I2026" s="37"/>
      <c r="J2026" s="37"/>
      <c r="K2026" s="35"/>
    </row>
    <row r="2027" spans="1:11" x14ac:dyDescent="0.2">
      <c r="A2027" s="36"/>
      <c r="B2027" s="36"/>
      <c r="C2027" s="36"/>
      <c r="D2027" s="36"/>
      <c r="E2027" s="36"/>
      <c r="F2027" s="36"/>
      <c r="G2027" s="37"/>
      <c r="H2027" s="36"/>
      <c r="I2027" s="37"/>
      <c r="J2027" s="37"/>
      <c r="K2027" s="35"/>
    </row>
    <row r="2028" spans="1:11" x14ac:dyDescent="0.2">
      <c r="A2028" s="36"/>
      <c r="B2028" s="36"/>
      <c r="C2028" s="36"/>
      <c r="D2028" s="36"/>
      <c r="E2028" s="36"/>
      <c r="F2028" s="36"/>
      <c r="G2028" s="37"/>
      <c r="H2028" s="36"/>
      <c r="I2028" s="37"/>
      <c r="J2028" s="37"/>
      <c r="K2028" s="35"/>
    </row>
    <row r="2029" spans="1:11" x14ac:dyDescent="0.2">
      <c r="A2029" s="36"/>
      <c r="B2029" s="36"/>
      <c r="C2029" s="36"/>
      <c r="D2029" s="36"/>
      <c r="E2029" s="36"/>
      <c r="F2029" s="36"/>
      <c r="G2029" s="37"/>
      <c r="H2029" s="36"/>
      <c r="I2029" s="37"/>
      <c r="J2029" s="37"/>
      <c r="K2029" s="35"/>
    </row>
    <row r="2030" spans="1:11" x14ac:dyDescent="0.2">
      <c r="A2030" s="36"/>
      <c r="B2030" s="36"/>
      <c r="C2030" s="36"/>
      <c r="D2030" s="36"/>
      <c r="E2030" s="36"/>
      <c r="F2030" s="36"/>
      <c r="G2030" s="37"/>
      <c r="H2030" s="36"/>
      <c r="I2030" s="37"/>
      <c r="J2030" s="37"/>
      <c r="K2030" s="35"/>
    </row>
    <row r="2031" spans="1:11" x14ac:dyDescent="0.2">
      <c r="A2031" s="36"/>
      <c r="B2031" s="36"/>
      <c r="C2031" s="36"/>
      <c r="D2031" s="36"/>
      <c r="E2031" s="36"/>
      <c r="F2031" s="36"/>
      <c r="G2031" s="37"/>
      <c r="H2031" s="36"/>
      <c r="I2031" s="37"/>
      <c r="J2031" s="37"/>
      <c r="K2031" s="35"/>
    </row>
    <row r="2032" spans="1:11" x14ac:dyDescent="0.2">
      <c r="A2032" s="36"/>
      <c r="B2032" s="36"/>
      <c r="C2032" s="36"/>
      <c r="D2032" s="36"/>
      <c r="E2032" s="36"/>
      <c r="F2032" s="36"/>
      <c r="G2032" s="37"/>
      <c r="H2032" s="36"/>
      <c r="I2032" s="37"/>
      <c r="J2032" s="37"/>
      <c r="K2032" s="35"/>
    </row>
    <row r="2033" spans="1:11" x14ac:dyDescent="0.2">
      <c r="A2033" s="36"/>
      <c r="B2033" s="36"/>
      <c r="C2033" s="36"/>
      <c r="D2033" s="36"/>
      <c r="E2033" s="36"/>
      <c r="F2033" s="36"/>
      <c r="G2033" s="37"/>
      <c r="H2033" s="36"/>
      <c r="I2033" s="37"/>
      <c r="J2033" s="37"/>
      <c r="K2033" s="35"/>
    </row>
    <row r="2034" spans="1:11" x14ac:dyDescent="0.2">
      <c r="A2034" s="36"/>
      <c r="B2034" s="36"/>
      <c r="C2034" s="36"/>
      <c r="D2034" s="36"/>
      <c r="E2034" s="36"/>
      <c r="F2034" s="36"/>
      <c r="G2034" s="37"/>
      <c r="H2034" s="36"/>
      <c r="I2034" s="37"/>
      <c r="J2034" s="37"/>
      <c r="K2034" s="35"/>
    </row>
    <row r="2035" spans="1:11" x14ac:dyDescent="0.2">
      <c r="A2035" s="36"/>
      <c r="B2035" s="36"/>
      <c r="C2035" s="36"/>
      <c r="D2035" s="36"/>
      <c r="E2035" s="36"/>
      <c r="F2035" s="36"/>
      <c r="G2035" s="37"/>
      <c r="H2035" s="36"/>
      <c r="I2035" s="37"/>
      <c r="J2035" s="37"/>
      <c r="K2035" s="35"/>
    </row>
    <row r="2036" spans="1:11" x14ac:dyDescent="0.2">
      <c r="A2036" s="36"/>
      <c r="B2036" s="36"/>
      <c r="C2036" s="36"/>
      <c r="D2036" s="36"/>
      <c r="E2036" s="36"/>
      <c r="F2036" s="36"/>
      <c r="G2036" s="37"/>
      <c r="H2036" s="36"/>
      <c r="I2036" s="37"/>
      <c r="J2036" s="37"/>
      <c r="K2036" s="35"/>
    </row>
    <row r="2037" spans="1:11" x14ac:dyDescent="0.2">
      <c r="A2037" s="36"/>
      <c r="B2037" s="36"/>
      <c r="C2037" s="36"/>
      <c r="D2037" s="36"/>
      <c r="E2037" s="36"/>
      <c r="F2037" s="36"/>
      <c r="G2037" s="37"/>
      <c r="H2037" s="36"/>
      <c r="I2037" s="37"/>
      <c r="J2037" s="37"/>
      <c r="K2037" s="35"/>
    </row>
    <row r="2038" spans="1:11" x14ac:dyDescent="0.2">
      <c r="A2038" s="36"/>
      <c r="B2038" s="36"/>
      <c r="C2038" s="36"/>
      <c r="D2038" s="36"/>
      <c r="E2038" s="36"/>
      <c r="F2038" s="36"/>
      <c r="G2038" s="37"/>
      <c r="H2038" s="36"/>
      <c r="I2038" s="37"/>
      <c r="J2038" s="37"/>
      <c r="K2038" s="35"/>
    </row>
    <row r="2039" spans="1:11" x14ac:dyDescent="0.2">
      <c r="A2039" s="36"/>
      <c r="B2039" s="36"/>
      <c r="C2039" s="36"/>
      <c r="D2039" s="36"/>
      <c r="E2039" s="36"/>
      <c r="F2039" s="36"/>
      <c r="G2039" s="37"/>
      <c r="H2039" s="36"/>
      <c r="I2039" s="37"/>
      <c r="J2039" s="37"/>
      <c r="K2039" s="35"/>
    </row>
    <row r="2040" spans="1:11" x14ac:dyDescent="0.2">
      <c r="A2040" s="36"/>
      <c r="B2040" s="36"/>
      <c r="C2040" s="36"/>
      <c r="D2040" s="36"/>
      <c r="E2040" s="36"/>
      <c r="F2040" s="36"/>
      <c r="G2040" s="37"/>
      <c r="H2040" s="36"/>
      <c r="I2040" s="37"/>
      <c r="J2040" s="37"/>
      <c r="K2040" s="35"/>
    </row>
    <row r="2041" spans="1:11" x14ac:dyDescent="0.2">
      <c r="A2041" s="36"/>
      <c r="B2041" s="36"/>
      <c r="C2041" s="36"/>
      <c r="D2041" s="36"/>
      <c r="E2041" s="36"/>
      <c r="F2041" s="36"/>
      <c r="G2041" s="37"/>
      <c r="H2041" s="36"/>
      <c r="I2041" s="37"/>
      <c r="J2041" s="37"/>
      <c r="K2041" s="35"/>
    </row>
    <row r="2042" spans="1:11" x14ac:dyDescent="0.2">
      <c r="A2042" s="36"/>
      <c r="B2042" s="36"/>
      <c r="C2042" s="36"/>
      <c r="D2042" s="36"/>
      <c r="E2042" s="36"/>
      <c r="F2042" s="36"/>
      <c r="G2042" s="37"/>
      <c r="H2042" s="36"/>
      <c r="I2042" s="37"/>
      <c r="J2042" s="37"/>
      <c r="K2042" s="35"/>
    </row>
    <row r="2043" spans="1:11" x14ac:dyDescent="0.2">
      <c r="A2043" s="36"/>
      <c r="B2043" s="36"/>
      <c r="C2043" s="36"/>
      <c r="D2043" s="36"/>
      <c r="E2043" s="36"/>
      <c r="F2043" s="36"/>
      <c r="G2043" s="37"/>
      <c r="H2043" s="36"/>
      <c r="I2043" s="37"/>
      <c r="J2043" s="37"/>
      <c r="K2043" s="35"/>
    </row>
    <row r="2044" spans="1:11" x14ac:dyDescent="0.2">
      <c r="A2044" s="36"/>
      <c r="B2044" s="36"/>
      <c r="C2044" s="36"/>
      <c r="D2044" s="36"/>
      <c r="E2044" s="36"/>
      <c r="F2044" s="36"/>
      <c r="G2044" s="37"/>
      <c r="H2044" s="36"/>
      <c r="I2044" s="37"/>
      <c r="J2044" s="37"/>
      <c r="K2044" s="35"/>
    </row>
    <row r="2045" spans="1:11" x14ac:dyDescent="0.2">
      <c r="A2045" s="36"/>
      <c r="B2045" s="36"/>
      <c r="C2045" s="36"/>
      <c r="D2045" s="36"/>
      <c r="E2045" s="36"/>
      <c r="F2045" s="36"/>
      <c r="G2045" s="37"/>
      <c r="H2045" s="36"/>
      <c r="I2045" s="37"/>
      <c r="J2045" s="37"/>
      <c r="K2045" s="35"/>
    </row>
    <row r="2046" spans="1:11" x14ac:dyDescent="0.2">
      <c r="A2046" s="36"/>
      <c r="B2046" s="36"/>
      <c r="C2046" s="36"/>
      <c r="D2046" s="36"/>
      <c r="E2046" s="36"/>
      <c r="F2046" s="36"/>
      <c r="G2046" s="37"/>
      <c r="H2046" s="36"/>
      <c r="I2046" s="37"/>
      <c r="J2046" s="37"/>
      <c r="K2046" s="35"/>
    </row>
    <row r="2047" spans="1:11" x14ac:dyDescent="0.2">
      <c r="A2047" s="36"/>
      <c r="B2047" s="36"/>
      <c r="C2047" s="36"/>
      <c r="D2047" s="36"/>
      <c r="E2047" s="36"/>
      <c r="F2047" s="36"/>
      <c r="G2047" s="37"/>
      <c r="H2047" s="36"/>
      <c r="I2047" s="37"/>
      <c r="J2047" s="37"/>
      <c r="K2047" s="35"/>
    </row>
    <row r="2048" spans="1:11" x14ac:dyDescent="0.2">
      <c r="A2048" s="36"/>
      <c r="B2048" s="36"/>
      <c r="C2048" s="36"/>
      <c r="D2048" s="36"/>
      <c r="E2048" s="36"/>
      <c r="F2048" s="36"/>
      <c r="G2048" s="37"/>
      <c r="H2048" s="36"/>
      <c r="I2048" s="37"/>
      <c r="J2048" s="37"/>
      <c r="K2048" s="35"/>
    </row>
    <row r="2049" spans="1:11" x14ac:dyDescent="0.2">
      <c r="A2049" s="36"/>
      <c r="B2049" s="36"/>
      <c r="C2049" s="36"/>
      <c r="D2049" s="36"/>
      <c r="E2049" s="36"/>
      <c r="F2049" s="36"/>
      <c r="G2049" s="37"/>
      <c r="H2049" s="36"/>
      <c r="I2049" s="37"/>
      <c r="J2049" s="37"/>
      <c r="K2049" s="35"/>
    </row>
    <row r="2050" spans="1:11" x14ac:dyDescent="0.2">
      <c r="A2050" s="36"/>
      <c r="B2050" s="36"/>
      <c r="C2050" s="36"/>
      <c r="D2050" s="36"/>
      <c r="E2050" s="36"/>
      <c r="F2050" s="36"/>
      <c r="G2050" s="37"/>
      <c r="H2050" s="36"/>
      <c r="I2050" s="37"/>
      <c r="J2050" s="37"/>
      <c r="K2050" s="35"/>
    </row>
    <row r="2051" spans="1:11" x14ac:dyDescent="0.2">
      <c r="A2051" s="36"/>
      <c r="B2051" s="36"/>
      <c r="C2051" s="36"/>
      <c r="D2051" s="36"/>
      <c r="E2051" s="36"/>
      <c r="F2051" s="36"/>
      <c r="G2051" s="37"/>
      <c r="H2051" s="36"/>
      <c r="I2051" s="37"/>
      <c r="J2051" s="37"/>
      <c r="K2051" s="35"/>
    </row>
    <row r="2052" spans="1:11" x14ac:dyDescent="0.2">
      <c r="A2052" s="36"/>
      <c r="B2052" s="36"/>
      <c r="C2052" s="36"/>
      <c r="D2052" s="36"/>
      <c r="E2052" s="36"/>
      <c r="F2052" s="36"/>
      <c r="G2052" s="37"/>
      <c r="H2052" s="36"/>
      <c r="I2052" s="37"/>
      <c r="J2052" s="37"/>
      <c r="K2052" s="35"/>
    </row>
    <row r="2053" spans="1:11" x14ac:dyDescent="0.2">
      <c r="A2053" s="36"/>
      <c r="B2053" s="36"/>
      <c r="C2053" s="36"/>
      <c r="D2053" s="36"/>
      <c r="E2053" s="36"/>
      <c r="F2053" s="36"/>
      <c r="G2053" s="37"/>
      <c r="H2053" s="36"/>
      <c r="I2053" s="37"/>
      <c r="J2053" s="37"/>
      <c r="K2053" s="35"/>
    </row>
    <row r="2054" spans="1:11" x14ac:dyDescent="0.2">
      <c r="A2054" s="36"/>
      <c r="B2054" s="36"/>
      <c r="C2054" s="36"/>
      <c r="D2054" s="36"/>
      <c r="E2054" s="36"/>
      <c r="F2054" s="36"/>
      <c r="G2054" s="37"/>
      <c r="H2054" s="36"/>
      <c r="I2054" s="37"/>
      <c r="J2054" s="37"/>
      <c r="K2054" s="35"/>
    </row>
    <row r="2055" spans="1:11" x14ac:dyDescent="0.2">
      <c r="A2055" s="36"/>
      <c r="B2055" s="36"/>
      <c r="C2055" s="36"/>
      <c r="D2055" s="36"/>
      <c r="E2055" s="36"/>
      <c r="F2055" s="36"/>
      <c r="G2055" s="37"/>
      <c r="H2055" s="36"/>
      <c r="I2055" s="37"/>
      <c r="J2055" s="37"/>
      <c r="K2055" s="35"/>
    </row>
    <row r="2056" spans="1:11" x14ac:dyDescent="0.2">
      <c r="A2056" s="36"/>
      <c r="B2056" s="36"/>
      <c r="C2056" s="36"/>
      <c r="D2056" s="36"/>
      <c r="E2056" s="36"/>
      <c r="F2056" s="36"/>
      <c r="G2056" s="37"/>
      <c r="H2056" s="36"/>
      <c r="I2056" s="37"/>
      <c r="J2056" s="37"/>
      <c r="K2056" s="35"/>
    </row>
    <row r="2057" spans="1:11" x14ac:dyDescent="0.2">
      <c r="A2057" s="36"/>
      <c r="B2057" s="36"/>
      <c r="C2057" s="36"/>
      <c r="D2057" s="36"/>
      <c r="E2057" s="36"/>
      <c r="F2057" s="36"/>
      <c r="G2057" s="37"/>
      <c r="H2057" s="36"/>
      <c r="I2057" s="37"/>
      <c r="J2057" s="37"/>
      <c r="K2057" s="35"/>
    </row>
    <row r="2058" spans="1:11" x14ac:dyDescent="0.2">
      <c r="A2058" s="36"/>
      <c r="B2058" s="36"/>
      <c r="C2058" s="36"/>
      <c r="D2058" s="36"/>
      <c r="E2058" s="36"/>
      <c r="F2058" s="36"/>
      <c r="G2058" s="37"/>
      <c r="H2058" s="36"/>
      <c r="I2058" s="37"/>
      <c r="J2058" s="37"/>
      <c r="K2058" s="35"/>
    </row>
    <row r="2059" spans="1:11" x14ac:dyDescent="0.2">
      <c r="A2059" s="36"/>
      <c r="B2059" s="36"/>
      <c r="C2059" s="36"/>
      <c r="D2059" s="36"/>
      <c r="E2059" s="36"/>
      <c r="F2059" s="36"/>
      <c r="G2059" s="37"/>
      <c r="H2059" s="36"/>
      <c r="I2059" s="37"/>
      <c r="J2059" s="37"/>
      <c r="K2059" s="35"/>
    </row>
    <row r="2060" spans="1:11" x14ac:dyDescent="0.2">
      <c r="A2060" s="36"/>
      <c r="B2060" s="36"/>
      <c r="C2060" s="36"/>
      <c r="D2060" s="36"/>
      <c r="E2060" s="36"/>
      <c r="F2060" s="36"/>
      <c r="G2060" s="37"/>
      <c r="H2060" s="36"/>
      <c r="I2060" s="37"/>
      <c r="J2060" s="37"/>
      <c r="K2060" s="35"/>
    </row>
    <row r="2061" spans="1:11" x14ac:dyDescent="0.2">
      <c r="A2061" s="36"/>
      <c r="B2061" s="36"/>
      <c r="C2061" s="36"/>
      <c r="D2061" s="36"/>
      <c r="E2061" s="36"/>
      <c r="F2061" s="36"/>
      <c r="G2061" s="37"/>
      <c r="H2061" s="36"/>
      <c r="I2061" s="37"/>
      <c r="J2061" s="37"/>
      <c r="K2061" s="35"/>
    </row>
    <row r="2062" spans="1:11" x14ac:dyDescent="0.2">
      <c r="A2062" s="36"/>
      <c r="B2062" s="36"/>
      <c r="C2062" s="36"/>
      <c r="D2062" s="36"/>
      <c r="E2062" s="36"/>
      <c r="F2062" s="36"/>
      <c r="G2062" s="37"/>
      <c r="H2062" s="36"/>
      <c r="I2062" s="37"/>
      <c r="J2062" s="37"/>
      <c r="K2062" s="35"/>
    </row>
    <row r="2063" spans="1:11" x14ac:dyDescent="0.2">
      <c r="A2063" s="36"/>
      <c r="B2063" s="36"/>
      <c r="C2063" s="36"/>
      <c r="D2063" s="36"/>
      <c r="E2063" s="36"/>
      <c r="F2063" s="36"/>
      <c r="G2063" s="37"/>
      <c r="H2063" s="36"/>
      <c r="I2063" s="37"/>
      <c r="J2063" s="37"/>
      <c r="K2063" s="35"/>
    </row>
    <row r="2064" spans="1:11" x14ac:dyDescent="0.2">
      <c r="A2064" s="36"/>
      <c r="B2064" s="36"/>
      <c r="C2064" s="36"/>
      <c r="D2064" s="36"/>
      <c r="E2064" s="36"/>
      <c r="F2064" s="36"/>
      <c r="G2064" s="37"/>
      <c r="H2064" s="36"/>
      <c r="I2064" s="37"/>
      <c r="J2064" s="37"/>
      <c r="K2064" s="35"/>
    </row>
    <row r="2065" spans="1:11" x14ac:dyDescent="0.2">
      <c r="A2065" s="36"/>
      <c r="B2065" s="36"/>
      <c r="C2065" s="36"/>
      <c r="D2065" s="36"/>
      <c r="E2065" s="36"/>
      <c r="F2065" s="36"/>
      <c r="G2065" s="37"/>
      <c r="H2065" s="36"/>
      <c r="I2065" s="37"/>
      <c r="J2065" s="37"/>
      <c r="K2065" s="35"/>
    </row>
    <row r="2066" spans="1:11" x14ac:dyDescent="0.2">
      <c r="A2066" s="36"/>
      <c r="B2066" s="36"/>
      <c r="C2066" s="36"/>
      <c r="D2066" s="36"/>
      <c r="E2066" s="36"/>
      <c r="F2066" s="36"/>
      <c r="G2066" s="37"/>
      <c r="H2066" s="36"/>
      <c r="I2066" s="37"/>
      <c r="J2066" s="37"/>
      <c r="K2066" s="35"/>
    </row>
    <row r="2067" spans="1:11" x14ac:dyDescent="0.2">
      <c r="A2067" s="36"/>
      <c r="B2067" s="36"/>
      <c r="C2067" s="36"/>
      <c r="D2067" s="36"/>
      <c r="E2067" s="36"/>
      <c r="F2067" s="36"/>
      <c r="G2067" s="37"/>
      <c r="H2067" s="36"/>
      <c r="I2067" s="37"/>
      <c r="J2067" s="37"/>
      <c r="K2067" s="35"/>
    </row>
    <row r="2068" spans="1:11" x14ac:dyDescent="0.2">
      <c r="A2068" s="36"/>
      <c r="B2068" s="36"/>
      <c r="C2068" s="36"/>
      <c r="D2068" s="36"/>
      <c r="E2068" s="36"/>
      <c r="F2068" s="36"/>
      <c r="G2068" s="37"/>
      <c r="H2068" s="36"/>
      <c r="I2068" s="37"/>
      <c r="J2068" s="37"/>
      <c r="K2068" s="35"/>
    </row>
    <row r="2069" spans="1:11" x14ac:dyDescent="0.2">
      <c r="A2069" s="36"/>
      <c r="B2069" s="36"/>
      <c r="C2069" s="36"/>
      <c r="D2069" s="36"/>
      <c r="E2069" s="36"/>
      <c r="F2069" s="36"/>
      <c r="G2069" s="37"/>
      <c r="H2069" s="36"/>
      <c r="I2069" s="37"/>
      <c r="J2069" s="37"/>
      <c r="K2069" s="35"/>
    </row>
    <row r="2070" spans="1:11" x14ac:dyDescent="0.2">
      <c r="A2070" s="36"/>
      <c r="B2070" s="36"/>
      <c r="C2070" s="36"/>
      <c r="D2070" s="36"/>
      <c r="E2070" s="36"/>
      <c r="F2070" s="36"/>
      <c r="G2070" s="37"/>
      <c r="H2070" s="36"/>
      <c r="I2070" s="37"/>
      <c r="J2070" s="37"/>
      <c r="K2070" s="35"/>
    </row>
    <row r="2071" spans="1:11" x14ac:dyDescent="0.2">
      <c r="A2071" s="36"/>
      <c r="B2071" s="36"/>
      <c r="C2071" s="36"/>
      <c r="D2071" s="36"/>
      <c r="E2071" s="36"/>
      <c r="F2071" s="36"/>
      <c r="G2071" s="37"/>
      <c r="H2071" s="36"/>
      <c r="I2071" s="37"/>
      <c r="J2071" s="37"/>
      <c r="K2071" s="35"/>
    </row>
    <row r="2072" spans="1:11" x14ac:dyDescent="0.2">
      <c r="A2072" s="36"/>
      <c r="B2072" s="36"/>
      <c r="C2072" s="36"/>
      <c r="D2072" s="36"/>
      <c r="E2072" s="36"/>
      <c r="F2072" s="36"/>
      <c r="G2072" s="37"/>
      <c r="H2072" s="36"/>
      <c r="I2072" s="37"/>
      <c r="J2072" s="37"/>
      <c r="K2072" s="35"/>
    </row>
    <row r="2073" spans="1:11" x14ac:dyDescent="0.2">
      <c r="A2073" s="36"/>
      <c r="B2073" s="36"/>
      <c r="C2073" s="36"/>
      <c r="D2073" s="36"/>
      <c r="E2073" s="36"/>
      <c r="F2073" s="36"/>
      <c r="G2073" s="37"/>
      <c r="H2073" s="36"/>
      <c r="I2073" s="37"/>
      <c r="J2073" s="37"/>
      <c r="K2073" s="35"/>
    </row>
    <row r="2074" spans="1:11" x14ac:dyDescent="0.2">
      <c r="A2074" s="36"/>
      <c r="B2074" s="36"/>
      <c r="C2074" s="36"/>
      <c r="D2074" s="36"/>
      <c r="E2074" s="36"/>
      <c r="F2074" s="36"/>
      <c r="G2074" s="37"/>
      <c r="H2074" s="36"/>
      <c r="I2074" s="37"/>
      <c r="J2074" s="37"/>
      <c r="K2074" s="35"/>
    </row>
    <row r="2075" spans="1:11" x14ac:dyDescent="0.2">
      <c r="A2075" s="36"/>
      <c r="B2075" s="36"/>
      <c r="C2075" s="36"/>
      <c r="D2075" s="36"/>
      <c r="E2075" s="36"/>
      <c r="F2075" s="36"/>
      <c r="G2075" s="37"/>
      <c r="H2075" s="36"/>
      <c r="I2075" s="37"/>
      <c r="J2075" s="37"/>
      <c r="K2075" s="35"/>
    </row>
    <row r="2076" spans="1:11" x14ac:dyDescent="0.2">
      <c r="A2076" s="36"/>
      <c r="B2076" s="36"/>
      <c r="C2076" s="36"/>
      <c r="D2076" s="36"/>
      <c r="E2076" s="36"/>
      <c r="F2076" s="36"/>
      <c r="G2076" s="37"/>
      <c r="H2076" s="36"/>
      <c r="I2076" s="37"/>
      <c r="J2076" s="37"/>
      <c r="K2076" s="35"/>
    </row>
    <row r="2077" spans="1:11" x14ac:dyDescent="0.2">
      <c r="A2077" s="36"/>
      <c r="B2077" s="36"/>
      <c r="C2077" s="36"/>
      <c r="D2077" s="36"/>
      <c r="E2077" s="36"/>
      <c r="F2077" s="36"/>
      <c r="G2077" s="37"/>
      <c r="H2077" s="36"/>
      <c r="I2077" s="37"/>
      <c r="J2077" s="37"/>
      <c r="K2077" s="35"/>
    </row>
    <row r="2078" spans="1:11" x14ac:dyDescent="0.2">
      <c r="A2078" s="36"/>
      <c r="B2078" s="36"/>
      <c r="C2078" s="36"/>
      <c r="D2078" s="36"/>
      <c r="E2078" s="36"/>
      <c r="F2078" s="36"/>
      <c r="G2078" s="37"/>
      <c r="H2078" s="36"/>
      <c r="I2078" s="37"/>
      <c r="J2078" s="37"/>
      <c r="K2078" s="35"/>
    </row>
    <row r="2079" spans="1:11" x14ac:dyDescent="0.2">
      <c r="A2079" s="36"/>
      <c r="B2079" s="36"/>
      <c r="C2079" s="36"/>
      <c r="D2079" s="36"/>
      <c r="E2079" s="36"/>
      <c r="F2079" s="36"/>
      <c r="G2079" s="37"/>
      <c r="H2079" s="36"/>
      <c r="I2079" s="37"/>
      <c r="J2079" s="37"/>
      <c r="K2079" s="35"/>
    </row>
    <row r="2080" spans="1:11" x14ac:dyDescent="0.2">
      <c r="A2080" s="36"/>
      <c r="B2080" s="36"/>
      <c r="C2080" s="36"/>
      <c r="D2080" s="36"/>
      <c r="E2080" s="36"/>
      <c r="F2080" s="36"/>
      <c r="G2080" s="37"/>
      <c r="H2080" s="36"/>
      <c r="I2080" s="37"/>
      <c r="J2080" s="37"/>
      <c r="K2080" s="35"/>
    </row>
    <row r="2081" spans="1:11" x14ac:dyDescent="0.2">
      <c r="A2081" s="36"/>
      <c r="B2081" s="36"/>
      <c r="C2081" s="36"/>
      <c r="D2081" s="36"/>
      <c r="E2081" s="36"/>
      <c r="F2081" s="36"/>
      <c r="G2081" s="37"/>
      <c r="H2081" s="36"/>
      <c r="I2081" s="37"/>
      <c r="J2081" s="37"/>
      <c r="K2081" s="35"/>
    </row>
    <row r="2082" spans="1:11" x14ac:dyDescent="0.2">
      <c r="A2082" s="36"/>
      <c r="B2082" s="36"/>
      <c r="C2082" s="36"/>
      <c r="D2082" s="36"/>
      <c r="E2082" s="36"/>
      <c r="F2082" s="36"/>
      <c r="G2082" s="37"/>
      <c r="H2082" s="36"/>
      <c r="I2082" s="37"/>
      <c r="J2082" s="37"/>
      <c r="K2082" s="35"/>
    </row>
    <row r="2083" spans="1:11" x14ac:dyDescent="0.2">
      <c r="A2083" s="36"/>
      <c r="B2083" s="36"/>
      <c r="C2083" s="36"/>
      <c r="D2083" s="36"/>
      <c r="E2083" s="36"/>
      <c r="F2083" s="36"/>
      <c r="G2083" s="37"/>
      <c r="H2083" s="36"/>
      <c r="I2083" s="37"/>
      <c r="J2083" s="37"/>
      <c r="K2083" s="35"/>
    </row>
    <row r="2084" spans="1:11" x14ac:dyDescent="0.2">
      <c r="A2084" s="36"/>
      <c r="B2084" s="36"/>
      <c r="C2084" s="36"/>
      <c r="D2084" s="36"/>
      <c r="E2084" s="36"/>
      <c r="F2084" s="36"/>
      <c r="G2084" s="37"/>
      <c r="H2084" s="36"/>
      <c r="I2084" s="37"/>
      <c r="J2084" s="37"/>
      <c r="K2084" s="35"/>
    </row>
    <row r="2085" spans="1:11" x14ac:dyDescent="0.2">
      <c r="A2085" s="36"/>
      <c r="B2085" s="36"/>
      <c r="C2085" s="36"/>
      <c r="D2085" s="36"/>
      <c r="E2085" s="36"/>
      <c r="F2085" s="36"/>
      <c r="G2085" s="37"/>
      <c r="H2085" s="36"/>
      <c r="I2085" s="37"/>
      <c r="J2085" s="37"/>
      <c r="K2085" s="35"/>
    </row>
    <row r="2086" spans="1:11" x14ac:dyDescent="0.2">
      <c r="A2086" s="36"/>
      <c r="B2086" s="36"/>
      <c r="C2086" s="36"/>
      <c r="D2086" s="36"/>
      <c r="E2086" s="36"/>
      <c r="F2086" s="36"/>
      <c r="G2086" s="37"/>
      <c r="H2086" s="36"/>
      <c r="I2086" s="37"/>
      <c r="J2086" s="37"/>
      <c r="K2086" s="35"/>
    </row>
    <row r="2087" spans="1:11" x14ac:dyDescent="0.2">
      <c r="A2087" s="36"/>
      <c r="B2087" s="36"/>
      <c r="C2087" s="36"/>
      <c r="D2087" s="36"/>
      <c r="E2087" s="36"/>
      <c r="F2087" s="36"/>
      <c r="G2087" s="37"/>
      <c r="H2087" s="36"/>
      <c r="I2087" s="37"/>
      <c r="J2087" s="37"/>
      <c r="K2087" s="35"/>
    </row>
    <row r="2088" spans="1:11" x14ac:dyDescent="0.2">
      <c r="A2088" s="36"/>
      <c r="B2088" s="36"/>
      <c r="C2088" s="36"/>
      <c r="D2088" s="36"/>
      <c r="E2088" s="36"/>
      <c r="F2088" s="36"/>
      <c r="G2088" s="37"/>
      <c r="H2088" s="36"/>
      <c r="I2088" s="37"/>
      <c r="J2088" s="37"/>
      <c r="K2088" s="35"/>
    </row>
    <row r="2089" spans="1:11" x14ac:dyDescent="0.2">
      <c r="A2089" s="36"/>
      <c r="B2089" s="36"/>
      <c r="C2089" s="36"/>
      <c r="D2089" s="36"/>
      <c r="E2089" s="36"/>
      <c r="F2089" s="36"/>
      <c r="G2089" s="37"/>
      <c r="H2089" s="36"/>
      <c r="I2089" s="37"/>
      <c r="J2089" s="37"/>
      <c r="K2089" s="35"/>
    </row>
    <row r="2090" spans="1:11" x14ac:dyDescent="0.2">
      <c r="A2090" s="36"/>
      <c r="B2090" s="36"/>
      <c r="C2090" s="36"/>
      <c r="D2090" s="36"/>
      <c r="E2090" s="36"/>
      <c r="F2090" s="36"/>
      <c r="G2090" s="37"/>
      <c r="H2090" s="36"/>
      <c r="I2090" s="37"/>
      <c r="J2090" s="37"/>
      <c r="K2090" s="35"/>
    </row>
    <row r="2091" spans="1:11" x14ac:dyDescent="0.2">
      <c r="A2091" s="36"/>
      <c r="B2091" s="36"/>
      <c r="C2091" s="36"/>
      <c r="D2091" s="36"/>
      <c r="E2091" s="36"/>
      <c r="F2091" s="36"/>
      <c r="G2091" s="37"/>
      <c r="H2091" s="36"/>
      <c r="I2091" s="37"/>
      <c r="J2091" s="37"/>
      <c r="K2091" s="35"/>
    </row>
    <row r="2092" spans="1:11" x14ac:dyDescent="0.2">
      <c r="A2092" s="36"/>
      <c r="B2092" s="36"/>
      <c r="C2092" s="36"/>
      <c r="D2092" s="36"/>
      <c r="E2092" s="36"/>
      <c r="F2092" s="36"/>
      <c r="G2092" s="37"/>
      <c r="H2092" s="36"/>
      <c r="I2092" s="37"/>
      <c r="J2092" s="37"/>
      <c r="K2092" s="35"/>
    </row>
    <row r="2093" spans="1:11" x14ac:dyDescent="0.2">
      <c r="A2093" s="36"/>
      <c r="B2093" s="36"/>
      <c r="C2093" s="36"/>
      <c r="D2093" s="36"/>
      <c r="E2093" s="36"/>
      <c r="F2093" s="36"/>
      <c r="G2093" s="37"/>
      <c r="H2093" s="36"/>
      <c r="I2093" s="37"/>
      <c r="J2093" s="37"/>
      <c r="K2093" s="35"/>
    </row>
    <row r="2094" spans="1:11" x14ac:dyDescent="0.2">
      <c r="A2094" s="36"/>
      <c r="B2094" s="36"/>
      <c r="C2094" s="36"/>
      <c r="D2094" s="36"/>
      <c r="E2094" s="36"/>
      <c r="F2094" s="36"/>
      <c r="G2094" s="37"/>
      <c r="H2094" s="36"/>
      <c r="I2094" s="37"/>
      <c r="J2094" s="37"/>
      <c r="K2094" s="35"/>
    </row>
    <row r="2095" spans="1:11" x14ac:dyDescent="0.2">
      <c r="A2095" s="36"/>
      <c r="B2095" s="36"/>
      <c r="C2095" s="36"/>
      <c r="D2095" s="36"/>
      <c r="E2095" s="36"/>
      <c r="F2095" s="36"/>
      <c r="G2095" s="37"/>
      <c r="H2095" s="36"/>
      <c r="I2095" s="37"/>
      <c r="J2095" s="37"/>
      <c r="K2095" s="35"/>
    </row>
    <row r="2096" spans="1:11" x14ac:dyDescent="0.2">
      <c r="A2096" s="36"/>
      <c r="B2096" s="36"/>
      <c r="C2096" s="36"/>
      <c r="D2096" s="36"/>
      <c r="E2096" s="36"/>
      <c r="F2096" s="36"/>
      <c r="G2096" s="37"/>
      <c r="H2096" s="36"/>
      <c r="I2096" s="37"/>
      <c r="J2096" s="37"/>
      <c r="K2096" s="35"/>
    </row>
    <row r="2097" spans="1:11" x14ac:dyDescent="0.2">
      <c r="A2097" s="36"/>
      <c r="B2097" s="36"/>
      <c r="C2097" s="36"/>
      <c r="D2097" s="36"/>
      <c r="E2097" s="36"/>
      <c r="F2097" s="36"/>
      <c r="G2097" s="37"/>
      <c r="H2097" s="36"/>
      <c r="I2097" s="37"/>
      <c r="J2097" s="37"/>
      <c r="K2097" s="35"/>
    </row>
    <row r="2098" spans="1:11" x14ac:dyDescent="0.2">
      <c r="A2098" s="36"/>
      <c r="B2098" s="36"/>
      <c r="C2098" s="36"/>
      <c r="D2098" s="36"/>
      <c r="E2098" s="36"/>
      <c r="F2098" s="36"/>
      <c r="G2098" s="37"/>
      <c r="H2098" s="36"/>
      <c r="I2098" s="37"/>
      <c r="J2098" s="37"/>
      <c r="K2098" s="35"/>
    </row>
    <row r="2099" spans="1:11" x14ac:dyDescent="0.2">
      <c r="A2099" s="36"/>
      <c r="B2099" s="36"/>
      <c r="C2099" s="36"/>
      <c r="D2099" s="36"/>
      <c r="E2099" s="36"/>
      <c r="F2099" s="36"/>
      <c r="G2099" s="37"/>
      <c r="H2099" s="36"/>
      <c r="I2099" s="37"/>
      <c r="J2099" s="37"/>
      <c r="K2099" s="35"/>
    </row>
    <row r="2100" spans="1:11" x14ac:dyDescent="0.2">
      <c r="A2100" s="36"/>
      <c r="B2100" s="36"/>
      <c r="C2100" s="36"/>
      <c r="D2100" s="36"/>
      <c r="E2100" s="36"/>
      <c r="F2100" s="36"/>
      <c r="G2100" s="37"/>
      <c r="H2100" s="36"/>
      <c r="I2100" s="37"/>
      <c r="J2100" s="37"/>
      <c r="K2100" s="35"/>
    </row>
    <row r="2101" spans="1:11" x14ac:dyDescent="0.2">
      <c r="A2101" s="36"/>
      <c r="B2101" s="36"/>
      <c r="C2101" s="36"/>
      <c r="D2101" s="36"/>
      <c r="E2101" s="36"/>
      <c r="F2101" s="36"/>
      <c r="G2101" s="37"/>
      <c r="H2101" s="36"/>
      <c r="I2101" s="37"/>
      <c r="J2101" s="37"/>
      <c r="K2101" s="35"/>
    </row>
    <row r="2102" spans="1:11" x14ac:dyDescent="0.2">
      <c r="A2102" s="36"/>
      <c r="B2102" s="36"/>
      <c r="C2102" s="36"/>
      <c r="D2102" s="36"/>
      <c r="E2102" s="36"/>
      <c r="F2102" s="36"/>
      <c r="G2102" s="37"/>
      <c r="H2102" s="36"/>
      <c r="I2102" s="37"/>
      <c r="J2102" s="37"/>
      <c r="K2102" s="35"/>
    </row>
    <row r="2103" spans="1:11" x14ac:dyDescent="0.2">
      <c r="A2103" s="36"/>
      <c r="B2103" s="36"/>
      <c r="C2103" s="36"/>
      <c r="D2103" s="36"/>
      <c r="E2103" s="36"/>
      <c r="F2103" s="36"/>
      <c r="G2103" s="37"/>
      <c r="H2103" s="36"/>
      <c r="I2103" s="37"/>
      <c r="J2103" s="37"/>
      <c r="K2103" s="35"/>
    </row>
    <row r="2104" spans="1:11" x14ac:dyDescent="0.2">
      <c r="A2104" s="36"/>
      <c r="B2104" s="36"/>
      <c r="C2104" s="36"/>
      <c r="D2104" s="36"/>
      <c r="E2104" s="36"/>
      <c r="F2104" s="36"/>
      <c r="G2104" s="37"/>
      <c r="H2104" s="36"/>
      <c r="I2104" s="37"/>
      <c r="J2104" s="37"/>
      <c r="K2104" s="35"/>
    </row>
    <row r="2105" spans="1:11" x14ac:dyDescent="0.2">
      <c r="A2105" s="36"/>
      <c r="B2105" s="36"/>
      <c r="C2105" s="36"/>
      <c r="D2105" s="36"/>
      <c r="E2105" s="36"/>
      <c r="F2105" s="36"/>
      <c r="G2105" s="37"/>
      <c r="H2105" s="36"/>
      <c r="I2105" s="37"/>
      <c r="J2105" s="37"/>
      <c r="K2105" s="35"/>
    </row>
    <row r="2106" spans="1:11" x14ac:dyDescent="0.2">
      <c r="A2106" s="36"/>
      <c r="B2106" s="36"/>
      <c r="C2106" s="36"/>
      <c r="D2106" s="36"/>
      <c r="E2106" s="36"/>
      <c r="F2106" s="36"/>
      <c r="G2106" s="37"/>
      <c r="H2106" s="36"/>
      <c r="I2106" s="37"/>
      <c r="J2106" s="37"/>
      <c r="K2106" s="35"/>
    </row>
    <row r="2107" spans="1:11" x14ac:dyDescent="0.2">
      <c r="A2107" s="36"/>
      <c r="B2107" s="36"/>
      <c r="C2107" s="36"/>
      <c r="D2107" s="36"/>
      <c r="E2107" s="36"/>
      <c r="F2107" s="36"/>
      <c r="G2107" s="37"/>
      <c r="H2107" s="36"/>
      <c r="I2107" s="37"/>
      <c r="J2107" s="37"/>
      <c r="K2107" s="35"/>
    </row>
    <row r="2108" spans="1:11" x14ac:dyDescent="0.2">
      <c r="A2108" s="36"/>
      <c r="B2108" s="36"/>
      <c r="C2108" s="36"/>
      <c r="D2108" s="36"/>
      <c r="E2108" s="36"/>
      <c r="F2108" s="36"/>
      <c r="G2108" s="37"/>
      <c r="H2108" s="36"/>
      <c r="I2108" s="37"/>
      <c r="J2108" s="37"/>
      <c r="K2108" s="35"/>
    </row>
    <row r="2109" spans="1:11" x14ac:dyDescent="0.2">
      <c r="A2109" s="36"/>
      <c r="B2109" s="36"/>
      <c r="C2109" s="36"/>
      <c r="D2109" s="36"/>
      <c r="E2109" s="36"/>
      <c r="F2109" s="36"/>
      <c r="G2109" s="37"/>
      <c r="H2109" s="36"/>
      <c r="I2109" s="37"/>
      <c r="J2109" s="37"/>
      <c r="K2109" s="35"/>
    </row>
    <row r="2110" spans="1:11" x14ac:dyDescent="0.2">
      <c r="A2110" s="36"/>
      <c r="B2110" s="36"/>
      <c r="C2110" s="36"/>
      <c r="D2110" s="36"/>
      <c r="E2110" s="36"/>
      <c r="F2110" s="36"/>
      <c r="G2110" s="37"/>
      <c r="H2110" s="36"/>
      <c r="I2110" s="37"/>
      <c r="J2110" s="37"/>
      <c r="K2110" s="35"/>
    </row>
    <row r="2111" spans="1:11" x14ac:dyDescent="0.2">
      <c r="A2111" s="36"/>
      <c r="B2111" s="36"/>
      <c r="C2111" s="36"/>
      <c r="D2111" s="36"/>
      <c r="E2111" s="36"/>
      <c r="F2111" s="36"/>
      <c r="G2111" s="37"/>
      <c r="H2111" s="36"/>
      <c r="I2111" s="37"/>
      <c r="J2111" s="37"/>
      <c r="K2111" s="35"/>
    </row>
    <row r="2112" spans="1:11" x14ac:dyDescent="0.2">
      <c r="A2112" s="36"/>
      <c r="B2112" s="36"/>
      <c r="C2112" s="36"/>
      <c r="D2112" s="36"/>
      <c r="E2112" s="36"/>
      <c r="F2112" s="36"/>
      <c r="G2112" s="37"/>
      <c r="H2112" s="36"/>
      <c r="I2112" s="37"/>
      <c r="J2112" s="37"/>
      <c r="K2112" s="35"/>
    </row>
    <row r="2113" spans="1:11" x14ac:dyDescent="0.2">
      <c r="A2113" s="36"/>
      <c r="B2113" s="36"/>
      <c r="C2113" s="36"/>
      <c r="D2113" s="36"/>
      <c r="E2113" s="36"/>
      <c r="F2113" s="36"/>
      <c r="G2113" s="37"/>
      <c r="H2113" s="36"/>
      <c r="I2113" s="37"/>
      <c r="J2113" s="37"/>
      <c r="K2113" s="35"/>
    </row>
    <row r="2114" spans="1:11" x14ac:dyDescent="0.2">
      <c r="A2114" s="36"/>
      <c r="B2114" s="36"/>
      <c r="C2114" s="36"/>
      <c r="D2114" s="36"/>
      <c r="E2114" s="36"/>
      <c r="F2114" s="36"/>
      <c r="G2114" s="37"/>
      <c r="H2114" s="36"/>
      <c r="I2114" s="37"/>
      <c r="J2114" s="37"/>
      <c r="K2114" s="35"/>
    </row>
    <row r="2115" spans="1:11" x14ac:dyDescent="0.2">
      <c r="A2115" s="36"/>
      <c r="B2115" s="36"/>
      <c r="C2115" s="36"/>
      <c r="D2115" s="36"/>
      <c r="E2115" s="36"/>
      <c r="F2115" s="36"/>
      <c r="G2115" s="37"/>
      <c r="H2115" s="36"/>
      <c r="I2115" s="37"/>
      <c r="J2115" s="37"/>
      <c r="K2115" s="35"/>
    </row>
    <row r="2116" spans="1:11" x14ac:dyDescent="0.2">
      <c r="A2116" s="36"/>
      <c r="B2116" s="36"/>
      <c r="C2116" s="36"/>
      <c r="D2116" s="36"/>
      <c r="E2116" s="36"/>
      <c r="F2116" s="36"/>
      <c r="G2116" s="37"/>
      <c r="H2116" s="36"/>
      <c r="I2116" s="37"/>
      <c r="J2116" s="37"/>
      <c r="K2116" s="35"/>
    </row>
    <row r="2117" spans="1:11" x14ac:dyDescent="0.2">
      <c r="A2117" s="36"/>
      <c r="B2117" s="36"/>
      <c r="C2117" s="36"/>
      <c r="D2117" s="36"/>
      <c r="E2117" s="36"/>
      <c r="F2117" s="36"/>
      <c r="G2117" s="37"/>
      <c r="H2117" s="36"/>
      <c r="I2117" s="37"/>
      <c r="J2117" s="37"/>
      <c r="K2117" s="35"/>
    </row>
    <row r="2118" spans="1:11" x14ac:dyDescent="0.2">
      <c r="A2118" s="36"/>
      <c r="B2118" s="36"/>
      <c r="C2118" s="36"/>
      <c r="D2118" s="36"/>
      <c r="E2118" s="36"/>
      <c r="F2118" s="36"/>
      <c r="G2118" s="37"/>
      <c r="H2118" s="36"/>
      <c r="I2118" s="37"/>
      <c r="J2118" s="37"/>
      <c r="K2118" s="35"/>
    </row>
    <row r="2119" spans="1:11" x14ac:dyDescent="0.2">
      <c r="A2119" s="36"/>
      <c r="B2119" s="36"/>
      <c r="C2119" s="36"/>
      <c r="D2119" s="36"/>
      <c r="E2119" s="36"/>
      <c r="F2119" s="36"/>
      <c r="G2119" s="37"/>
      <c r="H2119" s="36"/>
      <c r="I2119" s="37"/>
      <c r="J2119" s="37"/>
      <c r="K2119" s="35"/>
    </row>
    <row r="2120" spans="1:11" x14ac:dyDescent="0.2">
      <c r="A2120" s="36"/>
      <c r="B2120" s="36"/>
      <c r="C2120" s="36"/>
      <c r="D2120" s="36"/>
      <c r="E2120" s="36"/>
      <c r="F2120" s="36"/>
      <c r="G2120" s="37"/>
      <c r="H2120" s="36"/>
      <c r="I2120" s="37"/>
      <c r="J2120" s="37"/>
      <c r="K2120" s="35"/>
    </row>
    <row r="2121" spans="1:11" x14ac:dyDescent="0.2">
      <c r="A2121" s="36"/>
      <c r="B2121" s="36"/>
      <c r="C2121" s="36"/>
      <c r="D2121" s="36"/>
      <c r="E2121" s="36"/>
      <c r="F2121" s="36"/>
      <c r="G2121" s="37"/>
      <c r="H2121" s="36"/>
      <c r="I2121" s="37"/>
      <c r="J2121" s="37"/>
      <c r="K2121" s="35"/>
    </row>
    <row r="2122" spans="1:11" x14ac:dyDescent="0.2">
      <c r="A2122" s="36"/>
      <c r="B2122" s="36"/>
      <c r="C2122" s="36"/>
      <c r="D2122" s="36"/>
      <c r="E2122" s="36"/>
      <c r="F2122" s="36"/>
      <c r="G2122" s="37"/>
      <c r="H2122" s="36"/>
      <c r="I2122" s="37"/>
      <c r="J2122" s="37"/>
      <c r="K2122" s="35"/>
    </row>
    <row r="2123" spans="1:11" x14ac:dyDescent="0.2">
      <c r="A2123" s="36"/>
      <c r="B2123" s="36"/>
      <c r="C2123" s="36"/>
      <c r="D2123" s="36"/>
      <c r="E2123" s="36"/>
      <c r="F2123" s="36"/>
      <c r="G2123" s="37"/>
      <c r="H2123" s="36"/>
      <c r="I2123" s="37"/>
      <c r="J2123" s="37"/>
      <c r="K2123" s="35"/>
    </row>
    <row r="2124" spans="1:11" x14ac:dyDescent="0.2">
      <c r="A2124" s="36"/>
      <c r="B2124" s="36"/>
      <c r="C2124" s="36"/>
      <c r="D2124" s="36"/>
      <c r="E2124" s="36"/>
      <c r="F2124" s="36"/>
      <c r="G2124" s="37"/>
      <c r="H2124" s="36"/>
      <c r="I2124" s="37"/>
      <c r="J2124" s="37"/>
      <c r="K2124" s="35"/>
    </row>
    <row r="2125" spans="1:11" x14ac:dyDescent="0.2">
      <c r="A2125" s="36"/>
      <c r="B2125" s="36"/>
      <c r="C2125" s="36"/>
      <c r="D2125" s="36"/>
      <c r="E2125" s="36"/>
      <c r="F2125" s="36"/>
      <c r="G2125" s="37"/>
      <c r="H2125" s="36"/>
      <c r="I2125" s="37"/>
      <c r="J2125" s="37"/>
      <c r="K2125" s="35"/>
    </row>
    <row r="2126" spans="1:11" x14ac:dyDescent="0.2">
      <c r="A2126" s="36"/>
      <c r="B2126" s="36"/>
      <c r="C2126" s="36"/>
      <c r="D2126" s="36"/>
      <c r="E2126" s="36"/>
      <c r="F2126" s="36"/>
      <c r="G2126" s="37"/>
      <c r="H2126" s="36"/>
      <c r="I2126" s="37"/>
      <c r="J2126" s="37"/>
      <c r="K2126" s="35"/>
    </row>
    <row r="2127" spans="1:11" x14ac:dyDescent="0.2">
      <c r="A2127" s="36"/>
      <c r="B2127" s="36"/>
      <c r="C2127" s="36"/>
      <c r="D2127" s="36"/>
      <c r="E2127" s="36"/>
      <c r="F2127" s="36"/>
      <c r="G2127" s="37"/>
      <c r="H2127" s="36"/>
      <c r="I2127" s="37"/>
      <c r="J2127" s="37"/>
      <c r="K2127" s="35"/>
    </row>
    <row r="2128" spans="1:11" x14ac:dyDescent="0.2">
      <c r="A2128" s="36"/>
      <c r="B2128" s="36"/>
      <c r="C2128" s="36"/>
      <c r="D2128" s="36"/>
      <c r="E2128" s="36"/>
      <c r="F2128" s="36"/>
      <c r="G2128" s="37"/>
      <c r="H2128" s="36"/>
      <c r="I2128" s="37"/>
      <c r="J2128" s="37"/>
      <c r="K2128" s="35"/>
    </row>
    <row r="2129" spans="1:11" x14ac:dyDescent="0.2">
      <c r="A2129" s="36"/>
      <c r="B2129" s="36"/>
      <c r="C2129" s="36"/>
      <c r="D2129" s="36"/>
      <c r="E2129" s="36"/>
      <c r="F2129" s="36"/>
      <c r="G2129" s="37"/>
      <c r="H2129" s="36"/>
      <c r="I2129" s="37"/>
      <c r="J2129" s="37"/>
      <c r="K2129" s="35"/>
    </row>
    <row r="2130" spans="1:11" x14ac:dyDescent="0.2">
      <c r="A2130" s="36"/>
      <c r="B2130" s="36"/>
      <c r="C2130" s="36"/>
      <c r="D2130" s="36"/>
      <c r="E2130" s="36"/>
      <c r="F2130" s="36"/>
      <c r="G2130" s="37"/>
      <c r="H2130" s="36"/>
      <c r="I2130" s="37"/>
      <c r="J2130" s="37"/>
      <c r="K2130" s="35"/>
    </row>
    <row r="2131" spans="1:11" x14ac:dyDescent="0.2">
      <c r="A2131" s="36"/>
      <c r="B2131" s="36"/>
      <c r="C2131" s="36"/>
      <c r="D2131" s="36"/>
      <c r="E2131" s="36"/>
      <c r="F2131" s="36"/>
      <c r="G2131" s="37"/>
      <c r="H2131" s="36"/>
      <c r="I2131" s="37"/>
      <c r="J2131" s="37"/>
      <c r="K2131" s="35"/>
    </row>
    <row r="2132" spans="1:11" x14ac:dyDescent="0.2">
      <c r="A2132" s="36"/>
      <c r="B2132" s="36"/>
      <c r="C2132" s="36"/>
      <c r="D2132" s="36"/>
      <c r="E2132" s="36"/>
      <c r="F2132" s="36"/>
      <c r="G2132" s="37"/>
      <c r="H2132" s="36"/>
      <c r="I2132" s="37"/>
      <c r="J2132" s="37"/>
      <c r="K2132" s="35"/>
    </row>
    <row r="2133" spans="1:11" x14ac:dyDescent="0.2">
      <c r="A2133" s="36"/>
      <c r="B2133" s="36"/>
      <c r="C2133" s="36"/>
      <c r="D2133" s="36"/>
      <c r="E2133" s="36"/>
      <c r="F2133" s="36"/>
      <c r="G2133" s="37"/>
      <c r="H2133" s="36"/>
      <c r="I2133" s="37"/>
      <c r="J2133" s="37"/>
      <c r="K2133" s="35"/>
    </row>
    <row r="2134" spans="1:11" x14ac:dyDescent="0.2">
      <c r="A2134" s="36"/>
      <c r="B2134" s="36"/>
      <c r="C2134" s="36"/>
      <c r="D2134" s="36"/>
      <c r="E2134" s="36"/>
      <c r="F2134" s="36"/>
      <c r="G2134" s="37"/>
      <c r="H2134" s="36"/>
      <c r="I2134" s="37"/>
      <c r="J2134" s="37"/>
      <c r="K2134" s="35"/>
    </row>
    <row r="2135" spans="1:11" x14ac:dyDescent="0.2">
      <c r="A2135" s="36"/>
      <c r="B2135" s="36"/>
      <c r="C2135" s="36"/>
      <c r="D2135" s="36"/>
      <c r="E2135" s="36"/>
      <c r="F2135" s="36"/>
      <c r="G2135" s="37"/>
      <c r="H2135" s="36"/>
      <c r="I2135" s="37"/>
      <c r="J2135" s="37"/>
      <c r="K2135" s="35"/>
    </row>
    <row r="2136" spans="1:11" x14ac:dyDescent="0.2">
      <c r="A2136" s="36"/>
      <c r="B2136" s="36"/>
      <c r="C2136" s="36"/>
      <c r="D2136" s="36"/>
      <c r="E2136" s="36"/>
      <c r="F2136" s="36"/>
      <c r="G2136" s="37"/>
      <c r="H2136" s="36"/>
      <c r="I2136" s="37"/>
      <c r="J2136" s="37"/>
      <c r="K2136" s="35"/>
    </row>
    <row r="2137" spans="1:11" x14ac:dyDescent="0.2">
      <c r="A2137" s="36"/>
      <c r="B2137" s="36"/>
      <c r="C2137" s="36"/>
      <c r="D2137" s="36"/>
      <c r="E2137" s="36"/>
      <c r="F2137" s="36"/>
      <c r="G2137" s="37"/>
      <c r="H2137" s="36"/>
      <c r="I2137" s="37"/>
      <c r="J2137" s="37"/>
      <c r="K2137" s="35"/>
    </row>
    <row r="2138" spans="1:11" x14ac:dyDescent="0.2">
      <c r="A2138" s="36"/>
      <c r="B2138" s="36"/>
      <c r="C2138" s="36"/>
      <c r="D2138" s="36"/>
      <c r="E2138" s="36"/>
      <c r="F2138" s="36"/>
      <c r="G2138" s="37"/>
      <c r="H2138" s="36"/>
      <c r="I2138" s="37"/>
      <c r="J2138" s="37"/>
      <c r="K2138" s="35"/>
    </row>
    <row r="2139" spans="1:11" x14ac:dyDescent="0.2">
      <c r="A2139" s="36"/>
      <c r="B2139" s="36"/>
      <c r="C2139" s="36"/>
      <c r="D2139" s="36"/>
      <c r="E2139" s="36"/>
      <c r="F2139" s="36"/>
      <c r="G2139" s="37"/>
      <c r="H2139" s="36"/>
      <c r="I2139" s="37"/>
      <c r="J2139" s="37"/>
      <c r="K2139" s="35"/>
    </row>
    <row r="2140" spans="1:11" x14ac:dyDescent="0.2">
      <c r="A2140" s="36"/>
      <c r="B2140" s="36"/>
      <c r="C2140" s="36"/>
      <c r="D2140" s="36"/>
      <c r="E2140" s="36"/>
      <c r="F2140" s="36"/>
      <c r="G2140" s="37"/>
      <c r="H2140" s="36"/>
      <c r="I2140" s="37"/>
      <c r="J2140" s="37"/>
      <c r="K2140" s="35"/>
    </row>
    <row r="2141" spans="1:11" x14ac:dyDescent="0.2">
      <c r="A2141" s="36"/>
      <c r="B2141" s="36"/>
      <c r="C2141" s="36"/>
      <c r="D2141" s="36"/>
      <c r="E2141" s="36"/>
      <c r="F2141" s="36"/>
      <c r="G2141" s="37"/>
      <c r="H2141" s="36"/>
      <c r="I2141" s="37"/>
      <c r="J2141" s="37"/>
      <c r="K2141" s="35"/>
    </row>
    <row r="2142" spans="1:11" x14ac:dyDescent="0.2">
      <c r="A2142" s="36"/>
      <c r="B2142" s="36"/>
      <c r="C2142" s="36"/>
      <c r="D2142" s="36"/>
      <c r="E2142" s="36"/>
      <c r="F2142" s="36"/>
      <c r="G2142" s="37"/>
      <c r="H2142" s="36"/>
      <c r="I2142" s="37"/>
      <c r="J2142" s="37"/>
      <c r="K2142" s="35"/>
    </row>
    <row r="2143" spans="1:11" x14ac:dyDescent="0.2">
      <c r="A2143" s="36"/>
      <c r="B2143" s="36"/>
      <c r="C2143" s="36"/>
      <c r="D2143" s="36"/>
      <c r="E2143" s="36"/>
      <c r="F2143" s="36"/>
      <c r="G2143" s="37"/>
      <c r="H2143" s="36"/>
      <c r="I2143" s="37"/>
      <c r="J2143" s="37"/>
      <c r="K2143" s="35"/>
    </row>
    <row r="2144" spans="1:11" x14ac:dyDescent="0.2">
      <c r="A2144" s="36"/>
      <c r="B2144" s="36"/>
      <c r="C2144" s="36"/>
      <c r="D2144" s="36"/>
      <c r="E2144" s="36"/>
      <c r="F2144" s="36"/>
      <c r="G2144" s="37"/>
      <c r="H2144" s="36"/>
      <c r="I2144" s="37"/>
      <c r="J2144" s="37"/>
      <c r="K2144" s="35"/>
    </row>
    <row r="2145" spans="1:11" x14ac:dyDescent="0.2">
      <c r="A2145" s="36"/>
      <c r="B2145" s="36"/>
      <c r="C2145" s="36"/>
      <c r="D2145" s="36"/>
      <c r="E2145" s="36"/>
      <c r="F2145" s="36"/>
      <c r="G2145" s="37"/>
      <c r="H2145" s="36"/>
      <c r="I2145" s="37"/>
      <c r="J2145" s="37"/>
      <c r="K2145" s="35"/>
    </row>
    <row r="2146" spans="1:11" x14ac:dyDescent="0.2">
      <c r="A2146" s="36"/>
      <c r="B2146" s="36"/>
      <c r="C2146" s="36"/>
      <c r="D2146" s="36"/>
      <c r="E2146" s="36"/>
      <c r="F2146" s="36"/>
      <c r="G2146" s="37"/>
      <c r="H2146" s="36"/>
      <c r="I2146" s="37"/>
      <c r="J2146" s="37"/>
      <c r="K2146" s="35"/>
    </row>
    <row r="2147" spans="1:11" x14ac:dyDescent="0.2">
      <c r="A2147" s="36"/>
      <c r="B2147" s="36"/>
      <c r="C2147" s="36"/>
      <c r="D2147" s="36"/>
      <c r="E2147" s="36"/>
      <c r="F2147" s="36"/>
      <c r="G2147" s="37"/>
      <c r="H2147" s="36"/>
      <c r="I2147" s="37"/>
      <c r="J2147" s="37"/>
      <c r="K2147" s="35"/>
    </row>
    <row r="2148" spans="1:11" x14ac:dyDescent="0.2">
      <c r="A2148" s="36"/>
      <c r="B2148" s="36"/>
      <c r="C2148" s="36"/>
      <c r="D2148" s="36"/>
      <c r="E2148" s="36"/>
      <c r="F2148" s="36"/>
      <c r="G2148" s="37"/>
      <c r="H2148" s="36"/>
      <c r="I2148" s="37"/>
      <c r="J2148" s="37"/>
      <c r="K2148" s="35"/>
    </row>
    <row r="2149" spans="1:11" x14ac:dyDescent="0.2">
      <c r="A2149" s="36"/>
      <c r="B2149" s="36"/>
      <c r="C2149" s="36"/>
      <c r="D2149" s="36"/>
      <c r="E2149" s="36"/>
      <c r="F2149" s="36"/>
      <c r="G2149" s="37"/>
      <c r="H2149" s="36"/>
      <c r="I2149" s="37"/>
      <c r="J2149" s="37"/>
      <c r="K2149" s="35"/>
    </row>
    <row r="2150" spans="1:11" x14ac:dyDescent="0.2">
      <c r="A2150" s="36"/>
      <c r="B2150" s="36"/>
      <c r="C2150" s="36"/>
      <c r="D2150" s="36"/>
      <c r="E2150" s="36"/>
      <c r="F2150" s="36"/>
      <c r="G2150" s="37"/>
      <c r="H2150" s="36"/>
      <c r="I2150" s="37"/>
      <c r="J2150" s="37"/>
      <c r="K2150" s="35"/>
    </row>
    <row r="2151" spans="1:11" x14ac:dyDescent="0.2">
      <c r="A2151" s="36"/>
      <c r="B2151" s="36"/>
      <c r="C2151" s="36"/>
      <c r="D2151" s="36"/>
      <c r="E2151" s="36"/>
      <c r="F2151" s="36"/>
      <c r="G2151" s="37"/>
      <c r="H2151" s="36"/>
      <c r="I2151" s="37"/>
      <c r="J2151" s="37"/>
      <c r="K2151" s="35"/>
    </row>
    <row r="2152" spans="1:11" x14ac:dyDescent="0.2">
      <c r="A2152" s="36"/>
      <c r="B2152" s="36"/>
      <c r="C2152" s="36"/>
      <c r="D2152" s="36"/>
      <c r="E2152" s="36"/>
      <c r="F2152" s="36"/>
      <c r="G2152" s="37"/>
      <c r="H2152" s="36"/>
      <c r="I2152" s="37"/>
      <c r="J2152" s="37"/>
      <c r="K2152" s="35"/>
    </row>
    <row r="2153" spans="1:11" x14ac:dyDescent="0.2">
      <c r="A2153" s="36"/>
      <c r="B2153" s="36"/>
      <c r="C2153" s="36"/>
      <c r="D2153" s="36"/>
      <c r="E2153" s="36"/>
      <c r="F2153" s="36"/>
      <c r="G2153" s="37"/>
      <c r="H2153" s="36"/>
      <c r="I2153" s="37"/>
      <c r="J2153" s="37"/>
      <c r="K2153" s="35"/>
    </row>
    <row r="2154" spans="1:11" x14ac:dyDescent="0.2">
      <c r="A2154" s="36"/>
      <c r="B2154" s="36"/>
      <c r="C2154" s="36"/>
      <c r="D2154" s="36"/>
      <c r="E2154" s="36"/>
      <c r="F2154" s="36"/>
      <c r="G2154" s="37"/>
      <c r="H2154" s="36"/>
      <c r="I2154" s="37"/>
      <c r="J2154" s="37"/>
      <c r="K2154" s="35"/>
    </row>
    <row r="2155" spans="1:11" x14ac:dyDescent="0.2">
      <c r="A2155" s="36"/>
      <c r="B2155" s="36"/>
      <c r="C2155" s="36"/>
      <c r="D2155" s="36"/>
      <c r="E2155" s="36"/>
      <c r="F2155" s="36"/>
      <c r="G2155" s="37"/>
      <c r="H2155" s="36"/>
      <c r="I2155" s="37"/>
      <c r="J2155" s="37"/>
      <c r="K2155" s="35"/>
    </row>
    <row r="2156" spans="1:11" x14ac:dyDescent="0.2">
      <c r="A2156" s="36"/>
      <c r="B2156" s="36"/>
      <c r="C2156" s="36"/>
      <c r="D2156" s="36"/>
      <c r="E2156" s="36"/>
      <c r="F2156" s="36"/>
      <c r="G2156" s="37"/>
      <c r="H2156" s="36"/>
      <c r="I2156" s="37"/>
      <c r="J2156" s="37"/>
      <c r="K2156" s="35"/>
    </row>
    <row r="2157" spans="1:11" x14ac:dyDescent="0.2">
      <c r="A2157" s="36"/>
      <c r="B2157" s="36"/>
      <c r="C2157" s="36"/>
      <c r="D2157" s="36"/>
      <c r="E2157" s="36"/>
      <c r="F2157" s="36"/>
      <c r="G2157" s="37"/>
      <c r="H2157" s="36"/>
      <c r="I2157" s="37"/>
      <c r="J2157" s="37"/>
      <c r="K2157" s="35"/>
    </row>
    <row r="2158" spans="1:11" x14ac:dyDescent="0.2">
      <c r="A2158" s="36"/>
      <c r="B2158" s="36"/>
      <c r="C2158" s="36"/>
      <c r="D2158" s="36"/>
      <c r="E2158" s="36"/>
      <c r="F2158" s="36"/>
      <c r="G2158" s="37"/>
      <c r="H2158" s="36"/>
      <c r="I2158" s="37"/>
      <c r="J2158" s="37"/>
      <c r="K2158" s="35"/>
    </row>
    <row r="2159" spans="1:11" x14ac:dyDescent="0.2">
      <c r="A2159" s="36"/>
      <c r="B2159" s="36"/>
      <c r="C2159" s="36"/>
      <c r="D2159" s="36"/>
      <c r="E2159" s="36"/>
      <c r="F2159" s="36"/>
      <c r="G2159" s="37"/>
      <c r="H2159" s="36"/>
      <c r="I2159" s="37"/>
      <c r="J2159" s="37"/>
      <c r="K2159" s="35"/>
    </row>
    <row r="2160" spans="1:11" x14ac:dyDescent="0.2">
      <c r="A2160" s="36"/>
      <c r="B2160" s="36"/>
      <c r="C2160" s="36"/>
      <c r="D2160" s="36"/>
      <c r="E2160" s="36"/>
      <c r="F2160" s="36"/>
      <c r="G2160" s="37"/>
      <c r="H2160" s="36"/>
      <c r="I2160" s="37"/>
      <c r="J2160" s="37"/>
      <c r="K2160" s="35"/>
    </row>
    <row r="2161" spans="1:11" x14ac:dyDescent="0.2">
      <c r="A2161" s="36"/>
      <c r="B2161" s="36"/>
      <c r="C2161" s="36"/>
      <c r="D2161" s="36"/>
      <c r="E2161" s="36"/>
      <c r="F2161" s="36"/>
      <c r="G2161" s="37"/>
      <c r="H2161" s="36"/>
      <c r="I2161" s="37"/>
      <c r="J2161" s="37"/>
      <c r="K2161" s="35"/>
    </row>
    <row r="2162" spans="1:11" x14ac:dyDescent="0.2">
      <c r="A2162" s="36"/>
      <c r="B2162" s="36"/>
      <c r="C2162" s="36"/>
      <c r="D2162" s="36"/>
      <c r="E2162" s="36"/>
      <c r="F2162" s="36"/>
      <c r="G2162" s="37"/>
      <c r="H2162" s="36"/>
      <c r="I2162" s="37"/>
      <c r="J2162" s="37"/>
      <c r="K2162" s="35"/>
    </row>
    <row r="2163" spans="1:11" x14ac:dyDescent="0.2">
      <c r="A2163" s="36"/>
      <c r="B2163" s="36"/>
      <c r="C2163" s="36"/>
      <c r="D2163" s="36"/>
      <c r="E2163" s="36"/>
      <c r="F2163" s="36"/>
      <c r="G2163" s="37"/>
      <c r="H2163" s="36"/>
      <c r="I2163" s="37"/>
      <c r="J2163" s="37"/>
      <c r="K2163" s="35"/>
    </row>
    <row r="2164" spans="1:11" x14ac:dyDescent="0.2">
      <c r="A2164" s="36"/>
      <c r="B2164" s="36"/>
      <c r="C2164" s="36"/>
      <c r="D2164" s="36"/>
      <c r="E2164" s="36"/>
      <c r="F2164" s="36"/>
      <c r="G2164" s="37"/>
      <c r="H2164" s="36"/>
      <c r="I2164" s="37"/>
      <c r="J2164" s="37"/>
      <c r="K2164" s="35"/>
    </row>
    <row r="2165" spans="1:11" x14ac:dyDescent="0.2">
      <c r="A2165" s="36"/>
      <c r="B2165" s="36"/>
      <c r="C2165" s="36"/>
      <c r="D2165" s="36"/>
      <c r="E2165" s="36"/>
      <c r="F2165" s="36"/>
      <c r="G2165" s="37"/>
      <c r="H2165" s="36"/>
      <c r="I2165" s="37"/>
      <c r="J2165" s="37"/>
      <c r="K2165" s="35"/>
    </row>
    <row r="2166" spans="1:11" x14ac:dyDescent="0.2">
      <c r="A2166" s="36"/>
      <c r="B2166" s="36"/>
      <c r="C2166" s="36"/>
      <c r="D2166" s="36"/>
      <c r="E2166" s="36"/>
      <c r="F2166" s="36"/>
      <c r="G2166" s="37"/>
      <c r="H2166" s="36"/>
      <c r="I2166" s="37"/>
      <c r="J2166" s="37"/>
      <c r="K2166" s="35"/>
    </row>
    <row r="2167" spans="1:11" x14ac:dyDescent="0.2">
      <c r="A2167" s="36"/>
      <c r="B2167" s="36"/>
      <c r="C2167" s="36"/>
      <c r="D2167" s="36"/>
      <c r="E2167" s="36"/>
      <c r="F2167" s="36"/>
      <c r="G2167" s="37"/>
      <c r="H2167" s="36"/>
      <c r="I2167" s="37"/>
      <c r="J2167" s="37"/>
      <c r="K2167" s="35"/>
    </row>
    <row r="2168" spans="1:11" x14ac:dyDescent="0.2">
      <c r="A2168" s="36"/>
      <c r="B2168" s="36"/>
      <c r="C2168" s="36"/>
      <c r="D2168" s="36"/>
      <c r="E2168" s="36"/>
      <c r="F2168" s="36"/>
      <c r="G2168" s="37"/>
      <c r="H2168" s="36"/>
      <c r="I2168" s="37"/>
      <c r="J2168" s="37"/>
      <c r="K2168" s="35"/>
    </row>
    <row r="2169" spans="1:11" x14ac:dyDescent="0.2">
      <c r="A2169" s="36"/>
      <c r="B2169" s="36"/>
      <c r="C2169" s="36"/>
      <c r="D2169" s="36"/>
      <c r="E2169" s="36"/>
      <c r="F2169" s="36"/>
      <c r="G2169" s="37"/>
      <c r="H2169" s="36"/>
      <c r="I2169" s="37"/>
      <c r="J2169" s="37"/>
      <c r="K2169" s="35"/>
    </row>
    <row r="2170" spans="1:11" x14ac:dyDescent="0.2">
      <c r="A2170" s="36"/>
      <c r="B2170" s="36"/>
      <c r="C2170" s="36"/>
      <c r="D2170" s="36"/>
      <c r="E2170" s="36"/>
      <c r="F2170" s="36"/>
      <c r="G2170" s="37"/>
      <c r="H2170" s="36"/>
      <c r="I2170" s="37"/>
      <c r="J2170" s="37"/>
      <c r="K2170" s="35"/>
    </row>
    <row r="2171" spans="1:11" x14ac:dyDescent="0.2">
      <c r="A2171" s="36"/>
      <c r="B2171" s="36"/>
      <c r="C2171" s="36"/>
      <c r="D2171" s="36"/>
      <c r="E2171" s="36"/>
      <c r="F2171" s="36"/>
      <c r="G2171" s="37"/>
      <c r="H2171" s="36"/>
      <c r="I2171" s="37"/>
      <c r="J2171" s="37"/>
      <c r="K2171" s="35"/>
    </row>
    <row r="2172" spans="1:11" x14ac:dyDescent="0.2">
      <c r="A2172" s="36"/>
      <c r="B2172" s="36"/>
      <c r="C2172" s="36"/>
      <c r="D2172" s="36"/>
      <c r="E2172" s="36"/>
      <c r="F2172" s="36"/>
      <c r="G2172" s="37"/>
      <c r="H2172" s="36"/>
      <c r="I2172" s="37"/>
      <c r="J2172" s="37"/>
      <c r="K2172" s="35"/>
    </row>
    <row r="2173" spans="1:11" x14ac:dyDescent="0.2">
      <c r="A2173" s="36"/>
      <c r="B2173" s="36"/>
      <c r="C2173" s="36"/>
      <c r="D2173" s="36"/>
      <c r="E2173" s="36"/>
      <c r="F2173" s="36"/>
      <c r="G2173" s="37"/>
      <c r="H2173" s="36"/>
      <c r="I2173" s="37"/>
      <c r="J2173" s="37"/>
      <c r="K2173" s="35"/>
    </row>
    <row r="2174" spans="1:11" x14ac:dyDescent="0.2">
      <c r="A2174" s="36"/>
      <c r="B2174" s="36"/>
      <c r="C2174" s="36"/>
      <c r="D2174" s="36"/>
      <c r="E2174" s="36"/>
      <c r="F2174" s="36"/>
      <c r="G2174" s="37"/>
      <c r="H2174" s="36"/>
      <c r="I2174" s="37"/>
      <c r="J2174" s="37"/>
      <c r="K2174" s="35"/>
    </row>
    <row r="2175" spans="1:11" x14ac:dyDescent="0.2">
      <c r="A2175" s="36"/>
      <c r="B2175" s="36"/>
      <c r="C2175" s="36"/>
      <c r="D2175" s="36"/>
      <c r="E2175" s="36"/>
      <c r="F2175" s="36"/>
      <c r="G2175" s="37"/>
      <c r="H2175" s="36"/>
      <c r="I2175" s="37"/>
      <c r="J2175" s="37"/>
      <c r="K2175" s="35"/>
    </row>
    <row r="2176" spans="1:11" x14ac:dyDescent="0.2">
      <c r="A2176" s="36"/>
      <c r="B2176" s="36"/>
      <c r="C2176" s="36"/>
      <c r="D2176" s="36"/>
      <c r="E2176" s="36"/>
      <c r="F2176" s="36"/>
      <c r="G2176" s="37"/>
      <c r="H2176" s="36"/>
      <c r="I2176" s="37"/>
      <c r="J2176" s="37"/>
      <c r="K2176" s="35"/>
    </row>
    <row r="2177" spans="1:11" x14ac:dyDescent="0.2">
      <c r="A2177" s="36"/>
      <c r="B2177" s="36"/>
      <c r="C2177" s="36"/>
      <c r="D2177" s="36"/>
      <c r="E2177" s="36"/>
      <c r="F2177" s="36"/>
      <c r="G2177" s="37"/>
      <c r="H2177" s="36"/>
      <c r="I2177" s="37"/>
      <c r="J2177" s="37"/>
      <c r="K2177" s="35"/>
    </row>
    <row r="2178" spans="1:11" x14ac:dyDescent="0.2">
      <c r="A2178" s="36"/>
      <c r="B2178" s="36"/>
      <c r="C2178" s="36"/>
      <c r="D2178" s="36"/>
      <c r="E2178" s="36"/>
      <c r="F2178" s="36"/>
      <c r="G2178" s="37"/>
      <c r="H2178" s="36"/>
      <c r="I2178" s="37"/>
      <c r="J2178" s="37"/>
      <c r="K2178" s="35"/>
    </row>
    <row r="2179" spans="1:11" x14ac:dyDescent="0.2">
      <c r="A2179" s="36"/>
      <c r="B2179" s="36"/>
      <c r="C2179" s="36"/>
      <c r="D2179" s="36"/>
      <c r="E2179" s="36"/>
      <c r="F2179" s="36"/>
      <c r="G2179" s="37"/>
      <c r="H2179" s="36"/>
      <c r="I2179" s="37"/>
      <c r="J2179" s="37"/>
      <c r="K2179" s="35"/>
    </row>
    <row r="2180" spans="1:11" x14ac:dyDescent="0.2">
      <c r="A2180" s="36"/>
      <c r="B2180" s="36"/>
      <c r="C2180" s="36"/>
      <c r="D2180" s="36"/>
      <c r="E2180" s="36"/>
      <c r="F2180" s="36"/>
      <c r="G2180" s="37"/>
      <c r="H2180" s="36"/>
      <c r="I2180" s="37"/>
      <c r="J2180" s="37"/>
      <c r="K2180" s="35"/>
    </row>
    <row r="2181" spans="1:11" x14ac:dyDescent="0.2">
      <c r="A2181" s="36"/>
      <c r="B2181" s="36"/>
      <c r="C2181" s="36"/>
      <c r="D2181" s="36"/>
      <c r="E2181" s="36"/>
      <c r="F2181" s="36"/>
      <c r="G2181" s="37"/>
      <c r="H2181" s="36"/>
      <c r="I2181" s="37"/>
      <c r="J2181" s="37"/>
      <c r="K2181" s="35"/>
    </row>
    <row r="2182" spans="1:11" x14ac:dyDescent="0.2">
      <c r="A2182" s="36"/>
      <c r="B2182" s="36"/>
      <c r="C2182" s="36"/>
      <c r="D2182" s="36"/>
      <c r="E2182" s="36"/>
      <c r="F2182" s="36"/>
      <c r="G2182" s="37"/>
      <c r="H2182" s="36"/>
      <c r="I2182" s="37"/>
      <c r="J2182" s="37"/>
      <c r="K2182" s="35"/>
    </row>
    <row r="2183" spans="1:11" x14ac:dyDescent="0.2">
      <c r="A2183" s="36"/>
      <c r="B2183" s="36"/>
      <c r="C2183" s="36"/>
      <c r="D2183" s="36"/>
      <c r="E2183" s="36"/>
      <c r="F2183" s="36"/>
      <c r="G2183" s="37"/>
      <c r="H2183" s="36"/>
      <c r="I2183" s="37"/>
      <c r="J2183" s="37"/>
      <c r="K2183" s="35"/>
    </row>
    <row r="2184" spans="1:11" x14ac:dyDescent="0.2">
      <c r="A2184" s="36"/>
      <c r="B2184" s="36"/>
      <c r="C2184" s="36"/>
      <c r="D2184" s="36"/>
      <c r="E2184" s="36"/>
      <c r="F2184" s="36"/>
      <c r="G2184" s="37"/>
      <c r="H2184" s="36"/>
      <c r="I2184" s="37"/>
      <c r="J2184" s="37"/>
      <c r="K2184" s="35"/>
    </row>
    <row r="2185" spans="1:11" x14ac:dyDescent="0.2">
      <c r="A2185" s="36"/>
      <c r="B2185" s="36"/>
      <c r="C2185" s="36"/>
      <c r="D2185" s="36"/>
      <c r="E2185" s="36"/>
      <c r="F2185" s="36"/>
      <c r="G2185" s="37"/>
      <c r="H2185" s="36"/>
      <c r="I2185" s="37"/>
      <c r="J2185" s="37"/>
      <c r="K2185" s="35"/>
    </row>
    <row r="2186" spans="1:11" x14ac:dyDescent="0.2">
      <c r="A2186" s="36"/>
      <c r="B2186" s="36"/>
      <c r="C2186" s="36"/>
      <c r="D2186" s="36"/>
      <c r="E2186" s="36"/>
      <c r="F2186" s="36"/>
      <c r="G2186" s="37"/>
      <c r="H2186" s="36"/>
      <c r="I2186" s="37"/>
      <c r="J2186" s="37"/>
      <c r="K2186" s="35"/>
    </row>
    <row r="2187" spans="1:11" x14ac:dyDescent="0.2">
      <c r="A2187" s="36"/>
      <c r="B2187" s="36"/>
      <c r="C2187" s="36"/>
      <c r="D2187" s="36"/>
      <c r="E2187" s="36"/>
      <c r="F2187" s="36"/>
      <c r="G2187" s="37"/>
      <c r="H2187" s="36"/>
      <c r="I2187" s="37"/>
      <c r="J2187" s="37"/>
      <c r="K2187" s="35"/>
    </row>
    <row r="2188" spans="1:11" x14ac:dyDescent="0.2">
      <c r="A2188" s="36"/>
      <c r="B2188" s="36"/>
      <c r="C2188" s="36"/>
      <c r="D2188" s="36"/>
      <c r="E2188" s="36"/>
      <c r="F2188" s="36"/>
      <c r="G2188" s="37"/>
      <c r="H2188" s="36"/>
      <c r="I2188" s="37"/>
      <c r="J2188" s="37"/>
      <c r="K2188" s="35"/>
    </row>
    <row r="2189" spans="1:11" x14ac:dyDescent="0.2">
      <c r="A2189" s="36"/>
      <c r="B2189" s="36"/>
      <c r="C2189" s="36"/>
      <c r="D2189" s="36"/>
      <c r="E2189" s="36"/>
      <c r="F2189" s="36"/>
      <c r="G2189" s="37"/>
      <c r="H2189" s="36"/>
      <c r="I2189" s="37"/>
      <c r="J2189" s="37"/>
      <c r="K2189" s="35"/>
    </row>
    <row r="2190" spans="1:11" x14ac:dyDescent="0.2">
      <c r="A2190" s="36"/>
      <c r="B2190" s="36"/>
      <c r="C2190" s="36"/>
      <c r="D2190" s="36"/>
      <c r="E2190" s="36"/>
      <c r="F2190" s="36"/>
      <c r="G2190" s="37"/>
      <c r="H2190" s="36"/>
      <c r="I2190" s="37"/>
      <c r="J2190" s="37"/>
      <c r="K2190" s="35"/>
    </row>
    <row r="2191" spans="1:11" x14ac:dyDescent="0.2">
      <c r="A2191" s="36"/>
      <c r="B2191" s="36"/>
      <c r="C2191" s="36"/>
      <c r="D2191" s="36"/>
      <c r="E2191" s="36"/>
      <c r="F2191" s="36"/>
      <c r="G2191" s="37"/>
      <c r="H2191" s="36"/>
      <c r="I2191" s="37"/>
      <c r="J2191" s="37"/>
      <c r="K2191" s="35"/>
    </row>
    <row r="2192" spans="1:11" x14ac:dyDescent="0.2">
      <c r="A2192" s="40"/>
      <c r="B2192" s="36"/>
      <c r="C2192" s="36"/>
      <c r="D2192" s="36"/>
      <c r="E2192" s="36"/>
      <c r="F2192" s="36"/>
      <c r="G2192" s="37"/>
      <c r="H2192" s="36"/>
      <c r="I2192" s="37"/>
      <c r="J2192" s="37"/>
      <c r="K2192" s="35"/>
    </row>
    <row r="2193" spans="1:11" x14ac:dyDescent="0.2">
      <c r="A2193" s="36"/>
      <c r="B2193" s="36"/>
      <c r="C2193" s="36"/>
      <c r="D2193" s="36"/>
      <c r="E2193" s="36"/>
      <c r="F2193" s="36"/>
      <c r="G2193" s="37"/>
      <c r="H2193" s="36"/>
      <c r="I2193" s="37"/>
      <c r="J2193" s="37"/>
      <c r="K2193" s="35"/>
    </row>
    <row r="2194" spans="1:11" x14ac:dyDescent="0.2">
      <c r="A2194" s="36"/>
      <c r="B2194" s="36"/>
      <c r="C2194" s="36"/>
      <c r="D2194" s="36"/>
      <c r="E2194" s="36"/>
      <c r="F2194" s="36"/>
      <c r="G2194" s="37"/>
      <c r="H2194" s="36"/>
      <c r="I2194" s="37"/>
      <c r="J2194" s="37"/>
      <c r="K2194" s="35"/>
    </row>
    <row r="2195" spans="1:11" x14ac:dyDescent="0.2">
      <c r="A2195" s="36"/>
      <c r="B2195" s="36"/>
      <c r="C2195" s="36"/>
      <c r="D2195" s="36"/>
      <c r="E2195" s="36"/>
      <c r="F2195" s="36"/>
      <c r="G2195" s="37"/>
      <c r="H2195" s="36"/>
      <c r="I2195" s="37"/>
      <c r="J2195" s="37"/>
      <c r="K2195" s="35"/>
    </row>
    <row r="2196" spans="1:11" x14ac:dyDescent="0.2">
      <c r="A2196" s="36"/>
      <c r="B2196" s="36"/>
      <c r="C2196" s="36"/>
      <c r="D2196" s="36"/>
      <c r="E2196" s="36"/>
      <c r="F2196" s="36"/>
      <c r="G2196" s="37"/>
      <c r="H2196" s="36"/>
      <c r="I2196" s="37"/>
      <c r="J2196" s="37"/>
      <c r="K2196" s="35"/>
    </row>
    <row r="2197" spans="1:11" x14ac:dyDescent="0.2">
      <c r="A2197" s="36"/>
      <c r="B2197" s="36"/>
      <c r="C2197" s="36"/>
      <c r="D2197" s="36"/>
      <c r="E2197" s="36"/>
      <c r="F2197" s="36"/>
      <c r="G2197" s="37"/>
      <c r="H2197" s="36"/>
      <c r="I2197" s="37"/>
      <c r="J2197" s="37"/>
      <c r="K2197" s="35"/>
    </row>
    <row r="2198" spans="1:11" x14ac:dyDescent="0.2">
      <c r="A2198" s="36"/>
      <c r="B2198" s="36"/>
      <c r="C2198" s="36"/>
      <c r="D2198" s="36"/>
      <c r="E2198" s="36"/>
      <c r="F2198" s="36"/>
      <c r="G2198" s="37"/>
      <c r="H2198" s="36"/>
      <c r="I2198" s="37"/>
      <c r="J2198" s="37"/>
      <c r="K2198" s="35"/>
    </row>
    <row r="2199" spans="1:11" x14ac:dyDescent="0.2">
      <c r="A2199" s="36"/>
      <c r="B2199" s="36"/>
      <c r="C2199" s="36"/>
      <c r="D2199" s="36"/>
      <c r="E2199" s="36"/>
      <c r="F2199" s="36"/>
      <c r="G2199" s="37"/>
      <c r="H2199" s="36"/>
      <c r="I2199" s="37"/>
      <c r="J2199" s="37"/>
      <c r="K2199" s="35"/>
    </row>
    <row r="2200" spans="1:11" x14ac:dyDescent="0.2">
      <c r="A2200" s="36"/>
      <c r="B2200" s="36"/>
      <c r="C2200" s="36"/>
      <c r="D2200" s="36"/>
      <c r="E2200" s="36"/>
      <c r="F2200" s="36"/>
      <c r="G2200" s="37"/>
      <c r="H2200" s="36"/>
      <c r="I2200" s="37"/>
      <c r="J2200" s="37"/>
      <c r="K2200" s="35"/>
    </row>
    <row r="2201" spans="1:11" x14ac:dyDescent="0.2">
      <c r="A2201" s="36"/>
      <c r="B2201" s="36"/>
      <c r="C2201" s="36"/>
      <c r="D2201" s="36"/>
      <c r="E2201" s="36"/>
      <c r="F2201" s="36"/>
      <c r="G2201" s="37"/>
      <c r="H2201" s="36"/>
      <c r="I2201" s="37"/>
      <c r="J2201" s="37"/>
      <c r="K2201" s="35"/>
    </row>
    <row r="2202" spans="1:11" x14ac:dyDescent="0.2">
      <c r="A2202" s="36"/>
      <c r="B2202" s="36"/>
      <c r="C2202" s="36"/>
      <c r="D2202" s="36"/>
      <c r="E2202" s="36"/>
      <c r="F2202" s="36"/>
      <c r="G2202" s="37"/>
      <c r="H2202" s="36"/>
      <c r="I2202" s="37"/>
      <c r="J2202" s="37"/>
      <c r="K2202" s="35"/>
    </row>
    <row r="2203" spans="1:11" x14ac:dyDescent="0.2">
      <c r="A2203" s="40"/>
      <c r="B2203" s="36"/>
      <c r="C2203" s="36"/>
      <c r="D2203" s="36"/>
      <c r="E2203" s="36"/>
      <c r="F2203" s="36"/>
      <c r="G2203" s="37"/>
      <c r="H2203" s="36"/>
      <c r="I2203" s="37"/>
      <c r="J2203" s="37"/>
      <c r="K2203" s="35"/>
    </row>
    <row r="2204" spans="1:11" x14ac:dyDescent="0.2">
      <c r="A2204" s="36"/>
      <c r="B2204" s="36"/>
      <c r="C2204" s="36"/>
      <c r="D2204" s="36"/>
      <c r="E2204" s="36"/>
      <c r="F2204" s="36"/>
      <c r="G2204" s="37"/>
      <c r="H2204" s="36"/>
      <c r="I2204" s="37"/>
      <c r="J2204" s="37"/>
      <c r="K2204" s="35"/>
    </row>
    <row r="2205" spans="1:11" x14ac:dyDescent="0.2">
      <c r="A2205" s="36"/>
      <c r="B2205" s="36"/>
      <c r="C2205" s="36"/>
      <c r="D2205" s="36"/>
      <c r="E2205" s="36"/>
      <c r="F2205" s="36"/>
      <c r="G2205" s="37"/>
      <c r="H2205" s="36"/>
      <c r="I2205" s="37"/>
      <c r="J2205" s="37"/>
      <c r="K2205" s="35"/>
    </row>
    <row r="2206" spans="1:11" x14ac:dyDescent="0.2">
      <c r="A2206" s="36"/>
      <c r="B2206" s="36"/>
      <c r="C2206" s="36"/>
      <c r="D2206" s="36"/>
      <c r="E2206" s="36"/>
      <c r="F2206" s="36"/>
      <c r="G2206" s="37"/>
      <c r="H2206" s="36"/>
      <c r="I2206" s="37"/>
      <c r="J2206" s="37"/>
      <c r="K2206" s="35"/>
    </row>
    <row r="2207" spans="1:11" x14ac:dyDescent="0.2">
      <c r="A2207" s="36"/>
      <c r="B2207" s="36"/>
      <c r="C2207" s="36"/>
      <c r="D2207" s="36"/>
      <c r="E2207" s="36"/>
      <c r="F2207" s="36"/>
      <c r="G2207" s="37"/>
      <c r="H2207" s="36"/>
      <c r="I2207" s="37"/>
      <c r="J2207" s="37"/>
      <c r="K2207" s="35"/>
    </row>
    <row r="2208" spans="1:11" x14ac:dyDescent="0.2">
      <c r="A2208" s="36"/>
      <c r="B2208" s="36"/>
      <c r="C2208" s="36"/>
      <c r="D2208" s="36"/>
      <c r="E2208" s="36"/>
      <c r="F2208" s="36"/>
      <c r="G2208" s="37"/>
      <c r="H2208" s="36"/>
      <c r="I2208" s="37"/>
      <c r="J2208" s="37"/>
      <c r="K2208" s="35"/>
    </row>
    <row r="2209" spans="1:11" x14ac:dyDescent="0.2">
      <c r="A2209" s="36"/>
      <c r="B2209" s="36"/>
      <c r="C2209" s="36"/>
      <c r="D2209" s="36"/>
      <c r="E2209" s="36"/>
      <c r="F2209" s="36"/>
      <c r="G2209" s="37"/>
      <c r="H2209" s="36"/>
      <c r="I2209" s="37"/>
      <c r="J2209" s="37"/>
      <c r="K2209" s="35"/>
    </row>
    <row r="2210" spans="1:11" x14ac:dyDescent="0.2">
      <c r="A2210" s="36"/>
      <c r="B2210" s="36"/>
      <c r="C2210" s="36"/>
      <c r="D2210" s="36"/>
      <c r="E2210" s="36"/>
      <c r="F2210" s="36"/>
      <c r="G2210" s="37"/>
      <c r="H2210" s="36"/>
      <c r="I2210" s="37"/>
      <c r="J2210" s="37"/>
      <c r="K2210" s="35"/>
    </row>
    <row r="2211" spans="1:11" x14ac:dyDescent="0.2">
      <c r="A2211" s="36"/>
      <c r="B2211" s="36"/>
      <c r="C2211" s="36"/>
      <c r="D2211" s="36"/>
      <c r="E2211" s="36"/>
      <c r="F2211" s="36"/>
      <c r="G2211" s="37"/>
      <c r="H2211" s="36"/>
      <c r="I2211" s="37"/>
      <c r="J2211" s="37"/>
      <c r="K2211" s="35"/>
    </row>
    <row r="2212" spans="1:11" x14ac:dyDescent="0.2">
      <c r="A2212" s="36"/>
      <c r="B2212" s="36"/>
      <c r="C2212" s="36"/>
      <c r="D2212" s="36"/>
      <c r="E2212" s="36"/>
      <c r="F2212" s="36"/>
      <c r="G2212" s="37"/>
      <c r="H2212" s="36"/>
      <c r="I2212" s="37"/>
      <c r="J2212" s="37"/>
      <c r="K2212" s="35"/>
    </row>
    <row r="2213" spans="1:11" x14ac:dyDescent="0.2">
      <c r="A2213" s="36"/>
      <c r="B2213" s="36"/>
      <c r="C2213" s="36"/>
      <c r="D2213" s="36"/>
      <c r="E2213" s="36"/>
      <c r="F2213" s="36"/>
      <c r="G2213" s="37"/>
      <c r="H2213" s="36"/>
      <c r="I2213" s="37"/>
      <c r="J2213" s="37"/>
      <c r="K2213" s="35"/>
    </row>
    <row r="2214" spans="1:11" x14ac:dyDescent="0.2">
      <c r="A2214" s="36"/>
      <c r="B2214" s="36"/>
      <c r="C2214" s="36"/>
      <c r="D2214" s="36"/>
      <c r="E2214" s="36"/>
      <c r="F2214" s="36"/>
      <c r="G2214" s="37"/>
      <c r="H2214" s="36"/>
      <c r="I2214" s="37"/>
      <c r="J2214" s="37"/>
      <c r="K2214" s="35"/>
    </row>
    <row r="2215" spans="1:11" x14ac:dyDescent="0.2">
      <c r="A2215" s="36"/>
      <c r="B2215" s="36"/>
      <c r="C2215" s="36"/>
      <c r="D2215" s="36"/>
      <c r="E2215" s="36"/>
      <c r="F2215" s="36"/>
      <c r="G2215" s="37"/>
      <c r="H2215" s="36"/>
      <c r="I2215" s="37"/>
      <c r="J2215" s="37"/>
      <c r="K2215" s="35"/>
    </row>
    <row r="2216" spans="1:11" x14ac:dyDescent="0.2">
      <c r="A2216" s="36"/>
      <c r="B2216" s="36"/>
      <c r="C2216" s="36"/>
      <c r="D2216" s="36"/>
      <c r="E2216" s="36"/>
      <c r="F2216" s="36"/>
      <c r="G2216" s="37"/>
      <c r="H2216" s="36"/>
      <c r="I2216" s="37"/>
      <c r="J2216" s="37"/>
      <c r="K2216" s="35"/>
    </row>
    <row r="2217" spans="1:11" x14ac:dyDescent="0.2">
      <c r="A2217" s="36"/>
      <c r="B2217" s="36"/>
      <c r="C2217" s="36"/>
      <c r="D2217" s="36"/>
      <c r="E2217" s="36"/>
      <c r="F2217" s="36"/>
      <c r="G2217" s="37"/>
      <c r="H2217" s="36"/>
      <c r="I2217" s="37"/>
      <c r="J2217" s="37"/>
      <c r="K2217" s="35"/>
    </row>
    <row r="2218" spans="1:11" x14ac:dyDescent="0.2">
      <c r="A2218" s="36"/>
      <c r="B2218" s="36"/>
      <c r="C2218" s="36"/>
      <c r="D2218" s="36"/>
      <c r="E2218" s="36"/>
      <c r="F2218" s="36"/>
      <c r="G2218" s="37"/>
      <c r="H2218" s="36"/>
      <c r="I2218" s="37"/>
      <c r="J2218" s="37"/>
      <c r="K2218" s="35"/>
    </row>
    <row r="2219" spans="1:11" x14ac:dyDescent="0.2">
      <c r="A2219" s="36"/>
      <c r="B2219" s="36"/>
      <c r="C2219" s="36"/>
      <c r="D2219" s="36"/>
      <c r="E2219" s="36"/>
      <c r="F2219" s="36"/>
      <c r="G2219" s="37"/>
      <c r="H2219" s="36"/>
      <c r="I2219" s="37"/>
      <c r="J2219" s="37"/>
      <c r="K2219" s="35"/>
    </row>
    <row r="2220" spans="1:11" x14ac:dyDescent="0.2">
      <c r="A2220" s="36"/>
      <c r="B2220" s="36"/>
      <c r="C2220" s="36"/>
      <c r="D2220" s="36"/>
      <c r="E2220" s="36"/>
      <c r="F2220" s="36"/>
      <c r="G2220" s="37"/>
      <c r="H2220" s="36"/>
      <c r="I2220" s="37"/>
      <c r="J2220" s="37"/>
      <c r="K2220" s="35"/>
    </row>
    <row r="2221" spans="1:11" x14ac:dyDescent="0.2">
      <c r="A2221" s="36"/>
      <c r="B2221" s="36"/>
      <c r="C2221" s="36"/>
      <c r="D2221" s="36"/>
      <c r="E2221" s="36"/>
      <c r="F2221" s="36"/>
      <c r="G2221" s="37"/>
      <c r="H2221" s="36"/>
      <c r="I2221" s="37"/>
      <c r="J2221" s="37"/>
      <c r="K2221" s="35"/>
    </row>
    <row r="2222" spans="1:11" x14ac:dyDescent="0.2">
      <c r="A2222" s="36"/>
      <c r="B2222" s="36"/>
      <c r="C2222" s="36"/>
      <c r="D2222" s="36"/>
      <c r="E2222" s="36"/>
      <c r="F2222" s="36"/>
      <c r="G2222" s="37"/>
      <c r="H2222" s="36"/>
      <c r="I2222" s="37"/>
      <c r="J2222" s="37"/>
      <c r="K2222" s="35"/>
    </row>
    <row r="2223" spans="1:11" x14ac:dyDescent="0.2">
      <c r="A2223" s="36"/>
      <c r="B2223" s="36"/>
      <c r="C2223" s="36"/>
      <c r="D2223" s="36"/>
      <c r="E2223" s="36"/>
      <c r="F2223" s="36"/>
      <c r="G2223" s="37"/>
      <c r="H2223" s="36"/>
      <c r="I2223" s="37"/>
      <c r="J2223" s="37"/>
      <c r="K2223" s="35"/>
    </row>
    <row r="2224" spans="1:11" x14ac:dyDescent="0.2">
      <c r="A2224" s="36"/>
      <c r="B2224" s="36"/>
      <c r="C2224" s="36"/>
      <c r="D2224" s="36"/>
      <c r="E2224" s="36"/>
      <c r="F2224" s="36"/>
      <c r="G2224" s="37"/>
      <c r="H2224" s="36"/>
      <c r="I2224" s="37"/>
      <c r="J2224" s="37"/>
      <c r="K2224" s="35"/>
    </row>
    <row r="2225" spans="1:11" x14ac:dyDescent="0.2">
      <c r="A2225" s="36"/>
      <c r="B2225" s="36"/>
      <c r="C2225" s="36"/>
      <c r="D2225" s="36"/>
      <c r="E2225" s="36"/>
      <c r="F2225" s="36"/>
      <c r="G2225" s="37"/>
      <c r="H2225" s="36"/>
      <c r="I2225" s="37"/>
      <c r="J2225" s="37"/>
      <c r="K2225" s="35"/>
    </row>
    <row r="2226" spans="1:11" x14ac:dyDescent="0.2">
      <c r="A2226" s="36"/>
      <c r="B2226" s="36"/>
      <c r="C2226" s="36"/>
      <c r="D2226" s="36"/>
      <c r="E2226" s="36"/>
      <c r="F2226" s="36"/>
      <c r="G2226" s="37"/>
      <c r="H2226" s="36"/>
      <c r="I2226" s="37"/>
      <c r="J2226" s="37"/>
      <c r="K2226" s="35"/>
    </row>
    <row r="2227" spans="1:11" x14ac:dyDescent="0.2">
      <c r="A2227" s="36"/>
      <c r="B2227" s="36"/>
      <c r="C2227" s="36"/>
      <c r="D2227" s="36"/>
      <c r="E2227" s="36"/>
      <c r="F2227" s="36"/>
      <c r="G2227" s="37"/>
      <c r="H2227" s="36"/>
      <c r="I2227" s="37"/>
      <c r="J2227" s="37"/>
      <c r="K2227" s="35"/>
    </row>
    <row r="2228" spans="1:11" x14ac:dyDescent="0.2">
      <c r="A2228" s="36"/>
      <c r="B2228" s="36"/>
      <c r="C2228" s="36"/>
      <c r="D2228" s="36"/>
      <c r="E2228" s="36"/>
      <c r="F2228" s="36"/>
      <c r="G2228" s="37"/>
      <c r="H2228" s="36"/>
      <c r="I2228" s="37"/>
      <c r="J2228" s="37"/>
      <c r="K2228" s="35"/>
    </row>
    <row r="2229" spans="1:11" x14ac:dyDescent="0.2">
      <c r="A2229" s="36"/>
      <c r="B2229" s="36"/>
      <c r="C2229" s="36"/>
      <c r="D2229" s="36"/>
      <c r="E2229" s="36"/>
      <c r="F2229" s="36"/>
      <c r="G2229" s="37"/>
      <c r="H2229" s="36"/>
      <c r="I2229" s="37"/>
      <c r="J2229" s="37"/>
      <c r="K2229" s="35"/>
    </row>
    <row r="2230" spans="1:11" x14ac:dyDescent="0.2">
      <c r="A2230" s="36"/>
      <c r="B2230" s="36"/>
      <c r="C2230" s="36"/>
      <c r="D2230" s="36"/>
      <c r="E2230" s="36"/>
      <c r="F2230" s="36"/>
      <c r="G2230" s="37"/>
      <c r="H2230" s="36"/>
      <c r="I2230" s="37"/>
      <c r="J2230" s="37"/>
      <c r="K2230" s="35"/>
    </row>
    <row r="2231" spans="1:11" x14ac:dyDescent="0.2">
      <c r="A2231" s="36"/>
      <c r="B2231" s="36"/>
      <c r="C2231" s="36"/>
      <c r="D2231" s="36"/>
      <c r="E2231" s="36"/>
      <c r="F2231" s="36"/>
      <c r="G2231" s="37"/>
      <c r="H2231" s="36"/>
      <c r="I2231" s="37"/>
      <c r="J2231" s="37"/>
      <c r="K2231" s="35"/>
    </row>
    <row r="2232" spans="1:11" x14ac:dyDescent="0.2">
      <c r="A2232" s="36"/>
      <c r="B2232" s="36"/>
      <c r="C2232" s="36"/>
      <c r="D2232" s="36"/>
      <c r="E2232" s="36"/>
      <c r="F2232" s="36"/>
      <c r="G2232" s="37"/>
      <c r="H2232" s="36"/>
      <c r="I2232" s="37"/>
      <c r="J2232" s="37"/>
      <c r="K2232" s="35"/>
    </row>
    <row r="2233" spans="1:11" x14ac:dyDescent="0.2">
      <c r="A2233" s="36"/>
      <c r="B2233" s="36"/>
      <c r="C2233" s="36"/>
      <c r="D2233" s="36"/>
      <c r="E2233" s="36"/>
      <c r="F2233" s="36"/>
      <c r="G2233" s="37"/>
      <c r="H2233" s="36"/>
      <c r="I2233" s="37"/>
      <c r="J2233" s="37"/>
      <c r="K2233" s="35"/>
    </row>
    <row r="2234" spans="1:11" x14ac:dyDescent="0.2">
      <c r="A2234" s="36"/>
      <c r="B2234" s="36"/>
      <c r="C2234" s="36"/>
      <c r="D2234" s="36"/>
      <c r="E2234" s="36"/>
      <c r="F2234" s="36"/>
      <c r="G2234" s="37"/>
      <c r="H2234" s="36"/>
      <c r="I2234" s="37"/>
      <c r="J2234" s="37"/>
      <c r="K2234" s="35"/>
    </row>
    <row r="2235" spans="1:11" x14ac:dyDescent="0.2">
      <c r="A2235" s="36"/>
      <c r="B2235" s="36"/>
      <c r="C2235" s="36"/>
      <c r="D2235" s="36"/>
      <c r="E2235" s="36"/>
      <c r="F2235" s="36"/>
      <c r="G2235" s="37"/>
      <c r="H2235" s="36"/>
      <c r="I2235" s="37"/>
      <c r="J2235" s="37"/>
      <c r="K2235" s="35"/>
    </row>
    <row r="2236" spans="1:11" x14ac:dyDescent="0.2">
      <c r="A2236" s="36"/>
      <c r="B2236" s="36"/>
      <c r="C2236" s="36"/>
      <c r="D2236" s="36"/>
      <c r="E2236" s="36"/>
      <c r="F2236" s="36"/>
      <c r="G2236" s="37"/>
      <c r="H2236" s="36"/>
      <c r="I2236" s="37"/>
      <c r="J2236" s="37"/>
      <c r="K2236" s="35"/>
    </row>
    <row r="2237" spans="1:11" x14ac:dyDescent="0.2">
      <c r="A2237" s="36"/>
      <c r="B2237" s="36"/>
      <c r="C2237" s="36"/>
      <c r="D2237" s="36"/>
      <c r="E2237" s="36"/>
      <c r="F2237" s="36"/>
      <c r="G2237" s="37"/>
      <c r="H2237" s="36"/>
      <c r="I2237" s="37"/>
      <c r="J2237" s="37"/>
      <c r="K2237" s="35"/>
    </row>
    <row r="2238" spans="1:11" x14ac:dyDescent="0.2">
      <c r="A2238" s="36"/>
      <c r="B2238" s="36"/>
      <c r="C2238" s="36"/>
      <c r="D2238" s="36"/>
      <c r="E2238" s="36"/>
      <c r="F2238" s="36"/>
      <c r="G2238" s="37"/>
      <c r="H2238" s="36"/>
      <c r="I2238" s="37"/>
      <c r="J2238" s="37"/>
      <c r="K2238" s="35"/>
    </row>
    <row r="2239" spans="1:11" x14ac:dyDescent="0.2">
      <c r="A2239" s="36"/>
      <c r="B2239" s="36"/>
      <c r="C2239" s="36"/>
      <c r="D2239" s="36"/>
      <c r="E2239" s="36"/>
      <c r="F2239" s="36"/>
      <c r="G2239" s="37"/>
      <c r="H2239" s="36"/>
      <c r="I2239" s="37"/>
      <c r="J2239" s="37"/>
      <c r="K2239" s="35"/>
    </row>
    <row r="2240" spans="1:11" x14ac:dyDescent="0.2">
      <c r="A2240" s="36"/>
      <c r="B2240" s="36"/>
      <c r="C2240" s="36"/>
      <c r="D2240" s="36"/>
      <c r="E2240" s="36"/>
      <c r="F2240" s="36"/>
      <c r="G2240" s="37"/>
      <c r="H2240" s="36"/>
      <c r="I2240" s="37"/>
      <c r="J2240" s="37"/>
      <c r="K2240" s="35"/>
    </row>
    <row r="2241" spans="1:11" x14ac:dyDescent="0.2">
      <c r="A2241" s="36"/>
      <c r="B2241" s="36"/>
      <c r="C2241" s="36"/>
      <c r="D2241" s="36"/>
      <c r="E2241" s="36"/>
      <c r="F2241" s="36"/>
      <c r="G2241" s="37"/>
      <c r="H2241" s="36"/>
      <c r="I2241" s="37"/>
      <c r="J2241" s="37"/>
      <c r="K2241" s="35"/>
    </row>
    <row r="2242" spans="1:11" x14ac:dyDescent="0.2">
      <c r="A2242" s="36"/>
      <c r="B2242" s="36"/>
      <c r="C2242" s="36"/>
      <c r="D2242" s="36"/>
      <c r="E2242" s="36"/>
      <c r="F2242" s="36"/>
      <c r="G2242" s="37"/>
      <c r="H2242" s="36"/>
      <c r="I2242" s="37"/>
      <c r="J2242" s="37"/>
      <c r="K2242" s="35"/>
    </row>
    <row r="2243" spans="1:11" x14ac:dyDescent="0.2">
      <c r="A2243" s="36"/>
      <c r="B2243" s="36"/>
      <c r="C2243" s="36"/>
      <c r="D2243" s="36"/>
      <c r="E2243" s="36"/>
      <c r="F2243" s="36"/>
      <c r="G2243" s="37"/>
      <c r="H2243" s="36"/>
      <c r="I2243" s="37"/>
      <c r="J2243" s="37"/>
      <c r="K2243" s="35"/>
    </row>
    <row r="2244" spans="1:11" x14ac:dyDescent="0.2">
      <c r="A2244" s="36"/>
      <c r="B2244" s="36"/>
      <c r="C2244" s="36"/>
      <c r="D2244" s="36"/>
      <c r="E2244" s="36"/>
      <c r="F2244" s="36"/>
      <c r="G2244" s="37"/>
      <c r="H2244" s="36"/>
      <c r="I2244" s="37"/>
      <c r="J2244" s="37"/>
      <c r="K2244" s="35"/>
    </row>
    <row r="2245" spans="1:11" x14ac:dyDescent="0.2">
      <c r="A2245" s="36"/>
      <c r="B2245" s="36"/>
      <c r="C2245" s="36"/>
      <c r="D2245" s="36"/>
      <c r="E2245" s="36"/>
      <c r="F2245" s="36"/>
      <c r="G2245" s="37"/>
      <c r="H2245" s="36"/>
      <c r="I2245" s="37"/>
      <c r="J2245" s="37"/>
      <c r="K2245" s="35"/>
    </row>
    <row r="2246" spans="1:11" x14ac:dyDescent="0.2">
      <c r="A2246" s="36"/>
      <c r="B2246" s="36"/>
      <c r="C2246" s="36"/>
      <c r="D2246" s="36"/>
      <c r="E2246" s="36"/>
      <c r="F2246" s="36"/>
      <c r="G2246" s="37"/>
      <c r="H2246" s="36"/>
      <c r="I2246" s="37"/>
      <c r="J2246" s="37"/>
      <c r="K2246" s="35"/>
    </row>
    <row r="2247" spans="1:11" x14ac:dyDescent="0.2">
      <c r="A2247" s="36"/>
      <c r="B2247" s="36"/>
      <c r="C2247" s="36"/>
      <c r="D2247" s="36"/>
      <c r="E2247" s="36"/>
      <c r="F2247" s="36"/>
      <c r="G2247" s="37"/>
      <c r="H2247" s="36"/>
      <c r="I2247" s="37"/>
      <c r="J2247" s="37"/>
      <c r="K2247" s="35"/>
    </row>
    <row r="2248" spans="1:11" x14ac:dyDescent="0.2">
      <c r="A2248" s="36"/>
      <c r="B2248" s="36"/>
      <c r="C2248" s="36"/>
      <c r="D2248" s="36"/>
      <c r="E2248" s="36"/>
      <c r="F2248" s="36"/>
      <c r="G2248" s="37"/>
      <c r="H2248" s="36"/>
      <c r="I2248" s="37"/>
      <c r="J2248" s="37"/>
      <c r="K2248" s="35"/>
    </row>
    <row r="2249" spans="1:11" x14ac:dyDescent="0.2">
      <c r="A2249" s="36"/>
      <c r="B2249" s="36"/>
      <c r="C2249" s="36"/>
      <c r="D2249" s="36"/>
      <c r="E2249" s="36"/>
      <c r="F2249" s="36"/>
      <c r="G2249" s="37"/>
      <c r="H2249" s="36"/>
      <c r="I2249" s="37"/>
      <c r="J2249" s="37"/>
      <c r="K2249" s="35"/>
    </row>
    <row r="2250" spans="1:11" x14ac:dyDescent="0.2">
      <c r="A2250" s="36"/>
      <c r="B2250" s="36"/>
      <c r="C2250" s="36"/>
      <c r="D2250" s="36"/>
      <c r="E2250" s="36"/>
      <c r="F2250" s="36"/>
      <c r="G2250" s="37"/>
      <c r="H2250" s="36"/>
      <c r="I2250" s="37"/>
      <c r="J2250" s="37"/>
      <c r="K2250" s="35"/>
    </row>
    <row r="2251" spans="1:11" x14ac:dyDescent="0.2">
      <c r="A2251" s="36"/>
      <c r="B2251" s="36"/>
      <c r="C2251" s="36"/>
      <c r="D2251" s="36"/>
      <c r="E2251" s="36"/>
      <c r="F2251" s="36"/>
      <c r="G2251" s="37"/>
      <c r="H2251" s="36"/>
      <c r="I2251" s="37"/>
      <c r="J2251" s="37"/>
      <c r="K2251" s="35"/>
    </row>
    <row r="2252" spans="1:11" x14ac:dyDescent="0.2">
      <c r="A2252" s="36"/>
      <c r="B2252" s="36"/>
      <c r="C2252" s="36"/>
      <c r="D2252" s="36"/>
      <c r="E2252" s="36"/>
      <c r="F2252" s="36"/>
      <c r="G2252" s="37"/>
      <c r="H2252" s="36"/>
      <c r="I2252" s="37"/>
      <c r="J2252" s="37"/>
      <c r="K2252" s="35"/>
    </row>
    <row r="2253" spans="1:11" x14ac:dyDescent="0.2">
      <c r="A2253" s="36"/>
      <c r="B2253" s="36"/>
      <c r="C2253" s="36"/>
      <c r="D2253" s="36"/>
      <c r="E2253" s="36"/>
      <c r="F2253" s="36"/>
      <c r="G2253" s="37"/>
      <c r="H2253" s="36"/>
      <c r="I2253" s="37"/>
      <c r="J2253" s="37"/>
      <c r="K2253" s="35"/>
    </row>
    <row r="2254" spans="1:11" x14ac:dyDescent="0.2">
      <c r="A2254" s="36"/>
      <c r="B2254" s="36"/>
      <c r="C2254" s="36"/>
      <c r="D2254" s="36"/>
      <c r="E2254" s="36"/>
      <c r="F2254" s="36"/>
      <c r="G2254" s="37"/>
      <c r="H2254" s="36"/>
      <c r="I2254" s="37"/>
      <c r="J2254" s="37"/>
      <c r="K2254" s="35"/>
    </row>
    <row r="2255" spans="1:11" x14ac:dyDescent="0.2">
      <c r="A2255" s="36"/>
      <c r="B2255" s="36"/>
      <c r="C2255" s="36"/>
      <c r="D2255" s="36"/>
      <c r="E2255" s="36"/>
      <c r="F2255" s="36"/>
      <c r="G2255" s="37"/>
      <c r="H2255" s="36"/>
      <c r="I2255" s="37"/>
      <c r="J2255" s="37"/>
      <c r="K2255" s="35"/>
    </row>
    <row r="2256" spans="1:11" x14ac:dyDescent="0.2">
      <c r="A2256" s="36"/>
      <c r="B2256" s="36"/>
      <c r="C2256" s="36"/>
      <c r="D2256" s="36"/>
      <c r="E2256" s="36"/>
      <c r="F2256" s="36"/>
      <c r="G2256" s="37"/>
      <c r="H2256" s="36"/>
      <c r="I2256" s="37"/>
      <c r="J2256" s="37"/>
      <c r="K2256" s="35"/>
    </row>
    <row r="2257" spans="1:11" x14ac:dyDescent="0.2">
      <c r="A2257" s="36"/>
      <c r="B2257" s="36"/>
      <c r="C2257" s="36"/>
      <c r="D2257" s="36"/>
      <c r="E2257" s="36"/>
      <c r="F2257" s="36"/>
      <c r="G2257" s="37"/>
      <c r="H2257" s="36"/>
      <c r="I2257" s="37"/>
      <c r="J2257" s="37"/>
      <c r="K2257" s="35"/>
    </row>
    <row r="2258" spans="1:11" x14ac:dyDescent="0.2">
      <c r="A2258" s="36"/>
      <c r="B2258" s="36"/>
      <c r="C2258" s="36"/>
      <c r="D2258" s="36"/>
      <c r="E2258" s="36"/>
      <c r="F2258" s="36"/>
      <c r="G2258" s="37"/>
      <c r="H2258" s="36"/>
      <c r="I2258" s="37"/>
      <c r="J2258" s="37"/>
      <c r="K2258" s="35"/>
    </row>
    <row r="2259" spans="1:11" x14ac:dyDescent="0.2">
      <c r="A2259" s="36"/>
      <c r="B2259" s="36"/>
      <c r="C2259" s="36"/>
      <c r="D2259" s="36"/>
      <c r="E2259" s="36"/>
      <c r="F2259" s="36"/>
      <c r="G2259" s="37"/>
      <c r="H2259" s="36"/>
      <c r="I2259" s="37"/>
      <c r="J2259" s="37"/>
      <c r="K2259" s="35"/>
    </row>
    <row r="2260" spans="1:11" x14ac:dyDescent="0.2">
      <c r="A2260" s="36"/>
      <c r="B2260" s="36"/>
      <c r="C2260" s="36"/>
      <c r="D2260" s="36"/>
      <c r="E2260" s="36"/>
      <c r="F2260" s="36"/>
      <c r="G2260" s="37"/>
      <c r="H2260" s="36"/>
      <c r="I2260" s="37"/>
      <c r="J2260" s="37"/>
      <c r="K2260" s="35"/>
    </row>
    <row r="2261" spans="1:11" x14ac:dyDescent="0.2">
      <c r="A2261" s="36"/>
      <c r="B2261" s="36"/>
      <c r="C2261" s="36"/>
      <c r="D2261" s="36"/>
      <c r="E2261" s="36"/>
      <c r="F2261" s="36"/>
      <c r="G2261" s="37"/>
      <c r="H2261" s="36"/>
      <c r="I2261" s="37"/>
      <c r="J2261" s="37"/>
      <c r="K2261" s="35"/>
    </row>
    <row r="2262" spans="1:11" x14ac:dyDescent="0.2">
      <c r="A2262" s="36"/>
      <c r="B2262" s="36"/>
      <c r="C2262" s="36"/>
      <c r="D2262" s="36"/>
      <c r="E2262" s="36"/>
      <c r="F2262" s="36"/>
      <c r="G2262" s="37"/>
      <c r="H2262" s="36"/>
      <c r="I2262" s="37"/>
      <c r="J2262" s="37"/>
      <c r="K2262" s="35"/>
    </row>
    <row r="2263" spans="1:11" x14ac:dyDescent="0.2">
      <c r="A2263" s="36"/>
      <c r="B2263" s="36"/>
      <c r="C2263" s="36"/>
      <c r="D2263" s="36"/>
      <c r="E2263" s="36"/>
      <c r="F2263" s="36"/>
      <c r="G2263" s="37"/>
      <c r="H2263" s="36"/>
      <c r="I2263" s="37"/>
      <c r="J2263" s="37"/>
      <c r="K2263" s="35"/>
    </row>
    <row r="2264" spans="1:11" x14ac:dyDescent="0.2">
      <c r="A2264" s="36"/>
      <c r="B2264" s="36"/>
      <c r="C2264" s="36"/>
      <c r="D2264" s="36"/>
      <c r="E2264" s="36"/>
      <c r="F2264" s="36"/>
      <c r="G2264" s="37"/>
      <c r="H2264" s="36"/>
      <c r="I2264" s="37"/>
      <c r="J2264" s="37"/>
      <c r="K2264" s="35"/>
    </row>
    <row r="2265" spans="1:11" x14ac:dyDescent="0.2">
      <c r="A2265" s="36"/>
      <c r="B2265" s="36"/>
      <c r="C2265" s="36"/>
      <c r="D2265" s="36"/>
      <c r="E2265" s="36"/>
      <c r="F2265" s="36"/>
      <c r="G2265" s="37"/>
      <c r="H2265" s="36"/>
      <c r="I2265" s="37"/>
      <c r="J2265" s="37"/>
      <c r="K2265" s="35"/>
    </row>
    <row r="2266" spans="1:11" x14ac:dyDescent="0.2">
      <c r="A2266" s="36"/>
      <c r="B2266" s="36"/>
      <c r="C2266" s="36"/>
      <c r="D2266" s="36"/>
      <c r="E2266" s="36"/>
      <c r="F2266" s="36"/>
      <c r="G2266" s="37"/>
      <c r="H2266" s="36"/>
      <c r="I2266" s="37"/>
      <c r="J2266" s="37"/>
      <c r="K2266" s="35"/>
    </row>
    <row r="2267" spans="1:11" x14ac:dyDescent="0.2">
      <c r="A2267" s="36"/>
      <c r="B2267" s="36"/>
      <c r="C2267" s="36"/>
      <c r="D2267" s="36"/>
      <c r="E2267" s="36"/>
      <c r="F2267" s="36"/>
      <c r="G2267" s="37"/>
      <c r="H2267" s="36"/>
      <c r="I2267" s="37"/>
      <c r="J2267" s="37"/>
      <c r="K2267" s="35"/>
    </row>
    <row r="2268" spans="1:11" x14ac:dyDescent="0.2">
      <c r="A2268" s="36"/>
      <c r="B2268" s="36"/>
      <c r="C2268" s="36"/>
      <c r="D2268" s="36"/>
      <c r="E2268" s="36"/>
      <c r="F2268" s="36"/>
      <c r="G2268" s="37"/>
      <c r="H2268" s="36"/>
      <c r="I2268" s="37"/>
      <c r="J2268" s="37"/>
      <c r="K2268" s="35"/>
    </row>
    <row r="2269" spans="1:11" x14ac:dyDescent="0.2">
      <c r="A2269" s="36"/>
      <c r="B2269" s="36"/>
      <c r="C2269" s="36"/>
      <c r="D2269" s="36"/>
      <c r="E2269" s="36"/>
      <c r="F2269" s="36"/>
      <c r="G2269" s="37"/>
      <c r="H2269" s="36"/>
      <c r="I2269" s="37"/>
      <c r="J2269" s="37"/>
      <c r="K2269" s="35"/>
    </row>
    <row r="2270" spans="1:11" x14ac:dyDescent="0.2">
      <c r="A2270" s="36"/>
      <c r="B2270" s="36"/>
      <c r="C2270" s="36"/>
      <c r="D2270" s="36"/>
      <c r="E2270" s="36"/>
      <c r="F2270" s="36"/>
      <c r="G2270" s="37"/>
      <c r="H2270" s="36"/>
      <c r="I2270" s="37"/>
      <c r="J2270" s="37"/>
      <c r="K2270" s="35"/>
    </row>
    <row r="2271" spans="1:11" x14ac:dyDescent="0.2">
      <c r="A2271" s="36"/>
      <c r="B2271" s="36"/>
      <c r="C2271" s="36"/>
      <c r="D2271" s="36"/>
      <c r="E2271" s="36"/>
      <c r="F2271" s="36"/>
      <c r="G2271" s="37"/>
      <c r="H2271" s="36"/>
      <c r="I2271" s="37"/>
      <c r="J2271" s="37"/>
      <c r="K2271" s="35"/>
    </row>
    <row r="2272" spans="1:11" x14ac:dyDescent="0.2">
      <c r="A2272" s="36"/>
      <c r="B2272" s="36"/>
      <c r="C2272" s="36"/>
      <c r="D2272" s="36"/>
      <c r="E2272" s="36"/>
      <c r="F2272" s="36"/>
      <c r="G2272" s="37"/>
      <c r="H2272" s="36"/>
      <c r="I2272" s="37"/>
      <c r="J2272" s="37"/>
      <c r="K2272" s="35"/>
    </row>
    <row r="2273" spans="1:11" x14ac:dyDescent="0.2">
      <c r="A2273" s="36"/>
      <c r="B2273" s="36"/>
      <c r="C2273" s="36"/>
      <c r="D2273" s="36"/>
      <c r="E2273" s="36"/>
      <c r="F2273" s="36"/>
      <c r="G2273" s="37"/>
      <c r="H2273" s="36"/>
      <c r="I2273" s="37"/>
      <c r="J2273" s="37"/>
      <c r="K2273" s="35"/>
    </row>
    <row r="2274" spans="1:11" x14ac:dyDescent="0.2">
      <c r="A2274" s="36"/>
      <c r="B2274" s="36"/>
      <c r="C2274" s="36"/>
      <c r="D2274" s="36"/>
      <c r="E2274" s="36"/>
      <c r="F2274" s="36"/>
      <c r="G2274" s="37"/>
      <c r="H2274" s="36"/>
      <c r="I2274" s="37"/>
      <c r="J2274" s="37"/>
      <c r="K2274" s="35"/>
    </row>
    <row r="2275" spans="1:11" x14ac:dyDescent="0.2">
      <c r="A2275" s="36"/>
      <c r="B2275" s="36"/>
      <c r="C2275" s="36"/>
      <c r="D2275" s="36"/>
      <c r="E2275" s="36"/>
      <c r="F2275" s="36"/>
      <c r="G2275" s="37"/>
      <c r="H2275" s="36"/>
      <c r="I2275" s="37"/>
      <c r="J2275" s="37"/>
      <c r="K2275" s="35"/>
    </row>
    <row r="2276" spans="1:11" x14ac:dyDescent="0.2">
      <c r="A2276" s="36"/>
      <c r="B2276" s="36"/>
      <c r="C2276" s="36"/>
      <c r="D2276" s="36"/>
      <c r="E2276" s="36"/>
      <c r="F2276" s="36"/>
      <c r="G2276" s="37"/>
      <c r="H2276" s="36"/>
      <c r="I2276" s="37"/>
      <c r="J2276" s="37"/>
      <c r="K2276" s="35"/>
    </row>
    <row r="2277" spans="1:11" x14ac:dyDescent="0.2">
      <c r="A2277" s="36"/>
      <c r="B2277" s="36"/>
      <c r="C2277" s="36"/>
      <c r="D2277" s="36"/>
      <c r="E2277" s="36"/>
      <c r="F2277" s="36"/>
      <c r="G2277" s="37"/>
      <c r="H2277" s="36"/>
      <c r="I2277" s="37"/>
      <c r="J2277" s="37"/>
      <c r="K2277" s="35"/>
    </row>
    <row r="2278" spans="1:11" x14ac:dyDescent="0.2">
      <c r="A2278" s="36"/>
      <c r="B2278" s="36"/>
      <c r="C2278" s="36"/>
      <c r="D2278" s="36"/>
      <c r="E2278" s="36"/>
      <c r="F2278" s="36"/>
      <c r="G2278" s="37"/>
      <c r="H2278" s="36"/>
      <c r="I2278" s="37"/>
      <c r="J2278" s="37"/>
      <c r="K2278" s="35"/>
    </row>
    <row r="2279" spans="1:11" x14ac:dyDescent="0.2">
      <c r="A2279" s="36"/>
      <c r="B2279" s="36"/>
      <c r="C2279" s="36"/>
      <c r="D2279" s="36"/>
      <c r="E2279" s="36"/>
      <c r="F2279" s="36"/>
      <c r="G2279" s="37"/>
      <c r="H2279" s="36"/>
      <c r="I2279" s="37"/>
      <c r="J2279" s="37"/>
      <c r="K2279" s="35"/>
    </row>
    <row r="2280" spans="1:11" x14ac:dyDescent="0.2">
      <c r="A2280" s="36"/>
      <c r="B2280" s="36"/>
      <c r="C2280" s="36"/>
      <c r="D2280" s="36"/>
      <c r="E2280" s="36"/>
      <c r="F2280" s="36"/>
      <c r="G2280" s="37"/>
      <c r="H2280" s="36"/>
      <c r="I2280" s="37"/>
      <c r="J2280" s="37"/>
      <c r="K2280" s="35"/>
    </row>
    <row r="2281" spans="1:11" x14ac:dyDescent="0.2">
      <c r="A2281" s="36"/>
      <c r="B2281" s="36"/>
      <c r="C2281" s="36"/>
      <c r="D2281" s="36"/>
      <c r="E2281" s="36"/>
      <c r="F2281" s="36"/>
      <c r="G2281" s="37"/>
      <c r="H2281" s="36"/>
      <c r="I2281" s="37"/>
      <c r="J2281" s="37"/>
      <c r="K2281" s="35"/>
    </row>
    <row r="2282" spans="1:11" x14ac:dyDescent="0.2">
      <c r="A2282" s="36"/>
      <c r="B2282" s="36"/>
      <c r="C2282" s="36"/>
      <c r="D2282" s="36"/>
      <c r="E2282" s="36"/>
      <c r="F2282" s="36"/>
      <c r="G2282" s="37"/>
      <c r="H2282" s="36"/>
      <c r="I2282" s="37"/>
      <c r="J2282" s="37"/>
      <c r="K2282" s="35"/>
    </row>
    <row r="2283" spans="1:11" x14ac:dyDescent="0.2">
      <c r="A2283" s="36"/>
      <c r="B2283" s="36"/>
      <c r="C2283" s="36"/>
      <c r="D2283" s="36"/>
      <c r="E2283" s="36"/>
      <c r="F2283" s="36"/>
      <c r="G2283" s="37"/>
      <c r="H2283" s="36"/>
      <c r="I2283" s="37"/>
      <c r="J2283" s="37"/>
      <c r="K2283" s="35"/>
    </row>
    <row r="2284" spans="1:11" x14ac:dyDescent="0.2">
      <c r="A2284" s="36"/>
      <c r="B2284" s="36"/>
      <c r="C2284" s="36"/>
      <c r="D2284" s="36"/>
      <c r="E2284" s="36"/>
      <c r="F2284" s="36"/>
      <c r="G2284" s="37"/>
      <c r="H2284" s="36"/>
      <c r="I2284" s="37"/>
      <c r="J2284" s="37"/>
      <c r="K2284" s="35"/>
    </row>
    <row r="2285" spans="1:11" x14ac:dyDescent="0.2">
      <c r="A2285" s="36"/>
      <c r="B2285" s="36"/>
      <c r="C2285" s="36"/>
      <c r="D2285" s="36"/>
      <c r="E2285" s="36"/>
      <c r="F2285" s="36"/>
      <c r="G2285" s="37"/>
      <c r="H2285" s="36"/>
      <c r="I2285" s="37"/>
      <c r="J2285" s="37"/>
      <c r="K2285" s="35"/>
    </row>
    <row r="2286" spans="1:11" x14ac:dyDescent="0.2">
      <c r="A2286" s="36"/>
      <c r="B2286" s="36"/>
      <c r="C2286" s="36"/>
      <c r="D2286" s="36"/>
      <c r="E2286" s="36"/>
      <c r="F2286" s="36"/>
      <c r="G2286" s="37"/>
      <c r="H2286" s="36"/>
      <c r="I2286" s="37"/>
      <c r="J2286" s="37"/>
      <c r="K2286" s="35"/>
    </row>
    <row r="2287" spans="1:11" x14ac:dyDescent="0.2">
      <c r="A2287" s="36"/>
      <c r="B2287" s="36"/>
      <c r="C2287" s="36"/>
      <c r="D2287" s="36"/>
      <c r="E2287" s="36"/>
      <c r="F2287" s="36"/>
      <c r="G2287" s="37"/>
      <c r="H2287" s="36"/>
      <c r="I2287" s="37"/>
      <c r="J2287" s="37"/>
      <c r="K2287" s="37"/>
    </row>
  </sheetData>
  <pageMargins left="0.7" right="0.7" top="0.75" bottom="0.75" header="0.3" footer="0.3"/>
  <pageSetup paperSize="8"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4"/>
  <dimension ref="A1:K135"/>
  <sheetViews>
    <sheetView workbookViewId="0">
      <selection activeCell="A2" sqref="A2:K135"/>
    </sheetView>
  </sheetViews>
  <sheetFormatPr defaultRowHeight="12.75" x14ac:dyDescent="0.2"/>
  <cols>
    <col min="1" max="1" width="117.28515625" customWidth="1"/>
    <col min="2" max="2" width="20.5703125" bestFit="1" customWidth="1"/>
    <col min="3" max="3" width="6.7109375" style="34" customWidth="1"/>
    <col min="4" max="4" width="18.7109375" customWidth="1"/>
    <col min="5" max="5" width="18.42578125" style="34" customWidth="1"/>
    <col min="6" max="6" width="12.140625" style="34" customWidth="1"/>
    <col min="7" max="7" width="16.85546875" customWidth="1"/>
    <col min="8" max="8" width="19.85546875" customWidth="1"/>
    <col min="9" max="9" width="19.7109375" customWidth="1"/>
    <col min="10" max="10" width="9.140625" customWidth="1"/>
    <col min="11" max="11" width="16.28515625" customWidth="1"/>
  </cols>
  <sheetData>
    <row r="1" spans="1:11" x14ac:dyDescent="0.2">
      <c r="A1" t="s">
        <v>7516</v>
      </c>
      <c r="B1" t="s">
        <v>7517</v>
      </c>
      <c r="C1" t="s">
        <v>13</v>
      </c>
      <c r="D1" t="s">
        <v>14</v>
      </c>
      <c r="E1" t="s">
        <v>7518</v>
      </c>
      <c r="F1" t="s">
        <v>7519</v>
      </c>
      <c r="G1" s="58" t="s">
        <v>7520</v>
      </c>
      <c r="H1" t="s">
        <v>7521</v>
      </c>
      <c r="I1" s="34" t="s">
        <v>7522</v>
      </c>
      <c r="J1" s="34" t="s">
        <v>7523</v>
      </c>
      <c r="K1" s="58" t="s">
        <v>7524</v>
      </c>
    </row>
    <row r="2" spans="1:11" x14ac:dyDescent="0.2">
      <c r="A2" t="s">
        <v>7081</v>
      </c>
      <c r="B2" t="s">
        <v>7080</v>
      </c>
      <c r="C2" t="s">
        <v>425</v>
      </c>
      <c r="D2" t="s">
        <v>426</v>
      </c>
      <c r="E2">
        <v>2008</v>
      </c>
      <c r="F2">
        <v>2022</v>
      </c>
      <c r="G2" s="34">
        <v>1.9479452054794522</v>
      </c>
      <c r="I2" s="34">
        <v>5.8438356164383567</v>
      </c>
      <c r="J2" s="34">
        <v>7.7917808219178086</v>
      </c>
      <c r="K2" s="34"/>
    </row>
    <row r="3" spans="1:11" x14ac:dyDescent="0.2">
      <c r="A3" t="s">
        <v>7085</v>
      </c>
      <c r="B3" t="s">
        <v>7084</v>
      </c>
      <c r="C3" s="34" t="s">
        <v>698</v>
      </c>
      <c r="D3" t="s">
        <v>699</v>
      </c>
      <c r="E3" s="34">
        <v>2009</v>
      </c>
      <c r="F3" s="34">
        <v>2022</v>
      </c>
      <c r="G3" s="34">
        <v>1.6301369863013699</v>
      </c>
      <c r="I3" s="34">
        <v>4.89041095890411</v>
      </c>
      <c r="J3" s="34">
        <v>6.5205479452054798</v>
      </c>
      <c r="K3" s="34"/>
    </row>
    <row r="4" spans="1:11" x14ac:dyDescent="0.2">
      <c r="A4" t="s">
        <v>7386</v>
      </c>
      <c r="B4" t="s">
        <v>7384</v>
      </c>
      <c r="C4" t="s">
        <v>1456</v>
      </c>
      <c r="D4" t="s">
        <v>7385</v>
      </c>
      <c r="E4">
        <v>2083</v>
      </c>
      <c r="F4">
        <v>2024</v>
      </c>
      <c r="G4" s="34">
        <v>1.7068493150684931</v>
      </c>
      <c r="I4" s="34"/>
      <c r="J4" s="34">
        <v>1.7068493150684931</v>
      </c>
      <c r="K4" s="34"/>
    </row>
    <row r="5" spans="1:11" x14ac:dyDescent="0.2">
      <c r="A5" t="s">
        <v>7674</v>
      </c>
      <c r="B5" t="s">
        <v>7675</v>
      </c>
      <c r="C5" t="s">
        <v>6578</v>
      </c>
      <c r="D5" t="s">
        <v>77</v>
      </c>
      <c r="E5">
        <v>2098</v>
      </c>
      <c r="F5">
        <v>2024</v>
      </c>
      <c r="G5" s="34">
        <v>0.16438356164383561</v>
      </c>
      <c r="I5" s="34">
        <v>0.49315068493150682</v>
      </c>
      <c r="J5" s="34">
        <v>0.65753424657534243</v>
      </c>
      <c r="K5" s="34"/>
    </row>
    <row r="6" spans="1:11" x14ac:dyDescent="0.2">
      <c r="A6" t="s">
        <v>7295</v>
      </c>
      <c r="B6" t="s">
        <v>7294</v>
      </c>
      <c r="C6" s="34" t="s">
        <v>6578</v>
      </c>
      <c r="D6" t="s">
        <v>77</v>
      </c>
      <c r="E6" s="34">
        <v>2061</v>
      </c>
      <c r="F6" s="34">
        <v>2023</v>
      </c>
      <c r="G6" s="34">
        <v>0.11506849315068493</v>
      </c>
      <c r="I6" s="34">
        <v>0.34520547945205482</v>
      </c>
      <c r="J6" s="34">
        <v>0.46027397260273972</v>
      </c>
      <c r="K6" s="34"/>
    </row>
    <row r="7" spans="1:11" x14ac:dyDescent="0.2">
      <c r="A7" t="s">
        <v>7414</v>
      </c>
      <c r="B7" t="s">
        <v>7412</v>
      </c>
      <c r="C7" t="s">
        <v>698</v>
      </c>
      <c r="D7" t="s">
        <v>7413</v>
      </c>
      <c r="E7">
        <v>2090</v>
      </c>
      <c r="F7">
        <v>2024</v>
      </c>
      <c r="G7" s="34">
        <v>0.26301369863013696</v>
      </c>
      <c r="I7" s="34"/>
      <c r="J7" s="34">
        <v>0.26301369863013696</v>
      </c>
      <c r="K7" s="34"/>
    </row>
    <row r="8" spans="1:11" x14ac:dyDescent="0.2">
      <c r="C8"/>
      <c r="E8"/>
      <c r="F8"/>
      <c r="G8" s="34"/>
      <c r="I8" s="34"/>
      <c r="J8" s="34"/>
      <c r="K8" s="34"/>
    </row>
    <row r="9" spans="1:11" x14ac:dyDescent="0.2">
      <c r="G9" s="34"/>
      <c r="I9" s="34"/>
      <c r="J9" s="34"/>
      <c r="K9" s="34"/>
    </row>
    <row r="10" spans="1:11" x14ac:dyDescent="0.2">
      <c r="G10" s="34"/>
      <c r="I10" s="34"/>
      <c r="J10" s="34"/>
      <c r="K10" s="34"/>
    </row>
    <row r="11" spans="1:11" x14ac:dyDescent="0.2">
      <c r="C11"/>
      <c r="E11"/>
      <c r="F11"/>
      <c r="G11" s="34"/>
      <c r="I11" s="34"/>
      <c r="J11" s="34"/>
      <c r="K11" s="34"/>
    </row>
    <row r="12" spans="1:11" x14ac:dyDescent="0.2">
      <c r="C12"/>
      <c r="E12"/>
      <c r="F12"/>
      <c r="G12" s="34"/>
      <c r="I12" s="34"/>
      <c r="J12" s="34"/>
      <c r="K12" s="34"/>
    </row>
    <row r="13" spans="1:11" x14ac:dyDescent="0.2">
      <c r="C13"/>
      <c r="E13"/>
      <c r="F13"/>
      <c r="G13" s="34"/>
      <c r="I13" s="34"/>
      <c r="J13" s="34"/>
      <c r="K13" s="34"/>
    </row>
    <row r="14" spans="1:11" x14ac:dyDescent="0.2">
      <c r="C14"/>
      <c r="E14"/>
      <c r="F14"/>
      <c r="G14" s="34"/>
      <c r="I14" s="34"/>
      <c r="J14" s="34"/>
      <c r="K14" s="34"/>
    </row>
    <row r="15" spans="1:11" x14ac:dyDescent="0.2">
      <c r="C15"/>
      <c r="E15"/>
      <c r="F15"/>
      <c r="G15" s="34"/>
      <c r="I15" s="34"/>
      <c r="J15" s="34"/>
      <c r="K15" s="34"/>
    </row>
    <row r="16" spans="1:11" x14ac:dyDescent="0.2">
      <c r="C16"/>
      <c r="E16"/>
      <c r="F16"/>
      <c r="G16" s="34"/>
      <c r="I16" s="34"/>
      <c r="J16" s="34"/>
      <c r="K16" s="34"/>
    </row>
    <row r="17" spans="2:11" x14ac:dyDescent="0.2">
      <c r="C17"/>
      <c r="E17"/>
      <c r="F17"/>
      <c r="G17" s="34"/>
      <c r="I17" s="34"/>
      <c r="J17" s="34"/>
      <c r="K17" s="34"/>
    </row>
    <row r="18" spans="2:11" x14ac:dyDescent="0.2">
      <c r="G18" s="34"/>
      <c r="I18" s="34"/>
      <c r="J18" s="34"/>
      <c r="K18" s="34"/>
    </row>
    <row r="19" spans="2:11" x14ac:dyDescent="0.2">
      <c r="C19"/>
      <c r="E19"/>
      <c r="F19"/>
      <c r="G19" s="34"/>
      <c r="I19" s="34"/>
      <c r="J19" s="34"/>
      <c r="K19" s="34"/>
    </row>
    <row r="20" spans="2:11" x14ac:dyDescent="0.2">
      <c r="G20" s="34"/>
      <c r="I20" s="34"/>
      <c r="J20" s="34"/>
      <c r="K20" s="34"/>
    </row>
    <row r="21" spans="2:11" x14ac:dyDescent="0.2">
      <c r="G21" s="34"/>
      <c r="I21" s="34"/>
      <c r="J21" s="34"/>
      <c r="K21" s="34"/>
    </row>
    <row r="22" spans="2:11" x14ac:dyDescent="0.2">
      <c r="G22" s="34"/>
      <c r="I22" s="34"/>
      <c r="J22" s="34"/>
      <c r="K22" s="34"/>
    </row>
    <row r="23" spans="2:11" x14ac:dyDescent="0.2">
      <c r="C23"/>
      <c r="E23"/>
      <c r="F23"/>
      <c r="G23" s="34"/>
      <c r="I23" s="34"/>
      <c r="J23" s="34"/>
      <c r="K23" s="34"/>
    </row>
    <row r="24" spans="2:11" x14ac:dyDescent="0.2">
      <c r="C24"/>
      <c r="E24"/>
      <c r="F24"/>
      <c r="G24" s="34"/>
      <c r="I24" s="34"/>
      <c r="J24" s="34"/>
      <c r="K24" s="34"/>
    </row>
    <row r="25" spans="2:11" x14ac:dyDescent="0.2">
      <c r="G25" s="34"/>
      <c r="I25" s="34"/>
      <c r="J25" s="34"/>
      <c r="K25" s="34"/>
    </row>
    <row r="26" spans="2:11" x14ac:dyDescent="0.2">
      <c r="C26"/>
      <c r="E26"/>
      <c r="F26"/>
      <c r="G26" s="34"/>
      <c r="I26" s="34"/>
      <c r="J26" s="34"/>
      <c r="K26" s="34"/>
    </row>
    <row r="27" spans="2:11" x14ac:dyDescent="0.2">
      <c r="C27"/>
      <c r="E27"/>
      <c r="F27"/>
      <c r="G27" s="34"/>
      <c r="I27" s="34"/>
      <c r="J27" s="34"/>
      <c r="K27" s="34"/>
    </row>
    <row r="28" spans="2:11" x14ac:dyDescent="0.2">
      <c r="B28" s="55"/>
      <c r="C28" s="55"/>
      <c r="D28" s="55"/>
      <c r="E28" s="55"/>
      <c r="F28" s="55"/>
      <c r="G28" s="34"/>
      <c r="I28" s="34"/>
      <c r="J28" s="34"/>
      <c r="K28" s="34"/>
    </row>
    <row r="29" spans="2:11" x14ac:dyDescent="0.2">
      <c r="C29"/>
      <c r="E29"/>
      <c r="F29"/>
      <c r="G29" s="34"/>
      <c r="I29" s="34"/>
      <c r="J29" s="34"/>
      <c r="K29" s="34"/>
    </row>
    <row r="30" spans="2:11" x14ac:dyDescent="0.2">
      <c r="C30"/>
      <c r="E30"/>
      <c r="F30"/>
      <c r="G30" s="34"/>
      <c r="I30" s="34"/>
      <c r="J30" s="34"/>
      <c r="K30" s="34"/>
    </row>
    <row r="31" spans="2:11" x14ac:dyDescent="0.2">
      <c r="C31"/>
      <c r="E31"/>
      <c r="F31"/>
      <c r="G31" s="34"/>
      <c r="I31" s="34"/>
      <c r="J31" s="34"/>
      <c r="K31" s="34"/>
    </row>
    <row r="32" spans="2:11" x14ac:dyDescent="0.2">
      <c r="C32"/>
      <c r="E32"/>
      <c r="F32"/>
      <c r="G32" s="34"/>
      <c r="I32" s="34"/>
      <c r="J32" s="34"/>
      <c r="K32" s="34"/>
    </row>
    <row r="33" spans="2:11" x14ac:dyDescent="0.2">
      <c r="C33"/>
      <c r="E33"/>
      <c r="F33"/>
      <c r="G33" s="34"/>
      <c r="I33" s="34"/>
      <c r="J33" s="34"/>
      <c r="K33" s="34"/>
    </row>
    <row r="34" spans="2:11" x14ac:dyDescent="0.2">
      <c r="C34"/>
      <c r="E34"/>
      <c r="F34"/>
      <c r="G34" s="34"/>
      <c r="I34" s="34"/>
      <c r="J34" s="34"/>
      <c r="K34" s="34"/>
    </row>
    <row r="35" spans="2:11" x14ac:dyDescent="0.2">
      <c r="C35"/>
      <c r="E35"/>
      <c r="F35"/>
      <c r="G35" s="34"/>
      <c r="I35" s="34"/>
      <c r="J35" s="34"/>
      <c r="K35" s="34"/>
    </row>
    <row r="36" spans="2:11" x14ac:dyDescent="0.2">
      <c r="C36"/>
      <c r="E36"/>
      <c r="F36"/>
      <c r="G36" s="34"/>
      <c r="I36" s="34"/>
      <c r="J36" s="34"/>
      <c r="K36" s="34"/>
    </row>
    <row r="37" spans="2:11" x14ac:dyDescent="0.2">
      <c r="C37"/>
      <c r="E37"/>
      <c r="F37"/>
      <c r="G37" s="34"/>
      <c r="I37" s="34"/>
      <c r="J37" s="34"/>
      <c r="K37" s="34"/>
    </row>
    <row r="38" spans="2:11" x14ac:dyDescent="0.2">
      <c r="C38"/>
      <c r="E38"/>
      <c r="F38"/>
      <c r="G38" s="34"/>
      <c r="I38" s="34"/>
      <c r="J38" s="34"/>
      <c r="K38" s="34"/>
    </row>
    <row r="39" spans="2:11" x14ac:dyDescent="0.2">
      <c r="C39"/>
      <c r="E39"/>
      <c r="F39"/>
      <c r="G39" s="34"/>
      <c r="I39" s="34"/>
      <c r="J39" s="34"/>
      <c r="K39" s="34"/>
    </row>
    <row r="40" spans="2:11" x14ac:dyDescent="0.2">
      <c r="B40" s="55"/>
      <c r="C40"/>
      <c r="E40"/>
      <c r="F40"/>
      <c r="G40" s="34"/>
      <c r="I40" s="34"/>
      <c r="J40" s="34"/>
      <c r="K40" s="34"/>
    </row>
    <row r="41" spans="2:11" x14ac:dyDescent="0.2">
      <c r="C41"/>
      <c r="E41"/>
      <c r="F41"/>
      <c r="G41" s="34"/>
      <c r="I41" s="34"/>
      <c r="J41" s="34"/>
      <c r="K41" s="34"/>
    </row>
    <row r="42" spans="2:11" x14ac:dyDescent="0.2">
      <c r="C42"/>
      <c r="E42"/>
      <c r="F42"/>
      <c r="G42" s="34"/>
      <c r="I42" s="34"/>
      <c r="J42" s="34"/>
      <c r="K42" s="34"/>
    </row>
    <row r="43" spans="2:11" x14ac:dyDescent="0.2">
      <c r="C43"/>
      <c r="E43"/>
      <c r="F43"/>
      <c r="G43" s="34"/>
      <c r="I43" s="34"/>
      <c r="J43" s="34"/>
      <c r="K43" s="34"/>
    </row>
    <row r="44" spans="2:11" x14ac:dyDescent="0.2">
      <c r="G44" s="34"/>
      <c r="I44" s="34"/>
      <c r="J44" s="34"/>
      <c r="K44" s="34"/>
    </row>
    <row r="45" spans="2:11" x14ac:dyDescent="0.2">
      <c r="G45" s="34"/>
      <c r="I45" s="34"/>
      <c r="J45" s="34"/>
      <c r="K45" s="34"/>
    </row>
    <row r="46" spans="2:11" x14ac:dyDescent="0.2">
      <c r="C46"/>
      <c r="E46"/>
      <c r="F46"/>
      <c r="G46" s="34"/>
      <c r="I46" s="34"/>
      <c r="J46" s="34"/>
      <c r="K46" s="34"/>
    </row>
    <row r="47" spans="2:11" x14ac:dyDescent="0.2">
      <c r="G47" s="34"/>
      <c r="I47" s="34"/>
      <c r="J47" s="34"/>
      <c r="K47" s="34"/>
    </row>
    <row r="48" spans="2:11" x14ac:dyDescent="0.2">
      <c r="C48"/>
      <c r="E48"/>
      <c r="F48"/>
      <c r="G48" s="34"/>
      <c r="I48" s="34"/>
      <c r="J48" s="34"/>
      <c r="K48" s="34"/>
    </row>
    <row r="49" spans="3:11" x14ac:dyDescent="0.2">
      <c r="G49" s="34"/>
      <c r="I49" s="34"/>
      <c r="J49" s="34"/>
      <c r="K49" s="34"/>
    </row>
    <row r="50" spans="3:11" x14ac:dyDescent="0.2">
      <c r="C50"/>
      <c r="E50"/>
      <c r="F50"/>
      <c r="G50" s="34"/>
      <c r="I50" s="34"/>
      <c r="J50" s="34"/>
      <c r="K50" s="34"/>
    </row>
    <row r="51" spans="3:11" x14ac:dyDescent="0.2">
      <c r="G51" s="34"/>
      <c r="I51" s="34"/>
      <c r="J51" s="34"/>
      <c r="K51" s="34"/>
    </row>
    <row r="52" spans="3:11" x14ac:dyDescent="0.2">
      <c r="C52"/>
      <c r="E52"/>
      <c r="F52"/>
      <c r="G52" s="34"/>
      <c r="I52" s="34"/>
      <c r="J52" s="34"/>
      <c r="K52" s="34"/>
    </row>
    <row r="53" spans="3:11" x14ac:dyDescent="0.2">
      <c r="C53"/>
      <c r="E53"/>
      <c r="F53"/>
      <c r="G53" s="34"/>
      <c r="I53" s="34"/>
      <c r="J53" s="34"/>
      <c r="K53" s="34"/>
    </row>
    <row r="54" spans="3:11" x14ac:dyDescent="0.2">
      <c r="C54"/>
      <c r="E54"/>
      <c r="F54"/>
      <c r="G54" s="34"/>
      <c r="I54" s="34"/>
      <c r="J54" s="34"/>
      <c r="K54" s="34"/>
    </row>
    <row r="55" spans="3:11" x14ac:dyDescent="0.2">
      <c r="C55"/>
      <c r="E55"/>
      <c r="F55"/>
      <c r="G55" s="34"/>
      <c r="I55" s="34"/>
      <c r="J55" s="34"/>
      <c r="K55" s="34"/>
    </row>
    <row r="56" spans="3:11" x14ac:dyDescent="0.2">
      <c r="C56"/>
      <c r="E56"/>
      <c r="F56"/>
      <c r="G56" s="34"/>
      <c r="I56" s="34"/>
      <c r="J56" s="34"/>
      <c r="K56" s="34"/>
    </row>
    <row r="57" spans="3:11" x14ac:dyDescent="0.2">
      <c r="G57" s="34"/>
      <c r="I57" s="34"/>
      <c r="J57" s="34"/>
      <c r="K57" s="34"/>
    </row>
    <row r="58" spans="3:11" x14ac:dyDescent="0.2">
      <c r="G58" s="34"/>
      <c r="I58" s="34"/>
      <c r="J58" s="34"/>
      <c r="K58" s="34"/>
    </row>
    <row r="59" spans="3:11" x14ac:dyDescent="0.2">
      <c r="C59"/>
      <c r="E59"/>
      <c r="F59"/>
      <c r="G59" s="34"/>
      <c r="I59" s="34"/>
      <c r="J59" s="34"/>
      <c r="K59" s="34"/>
    </row>
    <row r="60" spans="3:11" x14ac:dyDescent="0.2">
      <c r="C60"/>
      <c r="E60"/>
      <c r="F60"/>
      <c r="G60" s="34"/>
      <c r="I60" s="34"/>
      <c r="J60" s="34"/>
      <c r="K60" s="34"/>
    </row>
    <row r="61" spans="3:11" x14ac:dyDescent="0.2">
      <c r="G61" s="34"/>
      <c r="I61" s="34"/>
      <c r="J61" s="34"/>
      <c r="K61" s="34"/>
    </row>
    <row r="62" spans="3:11" x14ac:dyDescent="0.2">
      <c r="G62" s="34"/>
      <c r="I62" s="34"/>
      <c r="J62" s="34"/>
      <c r="K62" s="34"/>
    </row>
    <row r="63" spans="3:11" x14ac:dyDescent="0.2">
      <c r="C63"/>
      <c r="E63"/>
      <c r="F63"/>
      <c r="G63" s="34"/>
      <c r="I63" s="34"/>
      <c r="J63" s="34"/>
      <c r="K63" s="34"/>
    </row>
    <row r="64" spans="3:11" x14ac:dyDescent="0.2">
      <c r="G64" s="34"/>
      <c r="I64" s="34"/>
      <c r="J64" s="34"/>
      <c r="K64" s="34"/>
    </row>
    <row r="65" spans="2:11" x14ac:dyDescent="0.2">
      <c r="C65"/>
      <c r="E65"/>
      <c r="F65"/>
      <c r="G65" s="34"/>
      <c r="I65" s="34"/>
      <c r="J65" s="34"/>
      <c r="K65" s="34"/>
    </row>
    <row r="66" spans="2:11" x14ac:dyDescent="0.2">
      <c r="G66" s="34"/>
      <c r="I66" s="34"/>
      <c r="J66" s="34"/>
      <c r="K66" s="34"/>
    </row>
    <row r="67" spans="2:11" x14ac:dyDescent="0.2">
      <c r="B67" s="55"/>
      <c r="C67"/>
      <c r="E67"/>
      <c r="F67"/>
      <c r="G67" s="34"/>
      <c r="I67" s="34"/>
      <c r="J67" s="34"/>
      <c r="K67" s="34"/>
    </row>
    <row r="68" spans="2:11" x14ac:dyDescent="0.2">
      <c r="C68"/>
      <c r="E68"/>
      <c r="F68"/>
      <c r="G68" s="34"/>
      <c r="I68" s="34"/>
      <c r="J68" s="34"/>
      <c r="K68" s="34"/>
    </row>
    <row r="69" spans="2:11" x14ac:dyDescent="0.2">
      <c r="G69" s="34"/>
      <c r="I69" s="34"/>
      <c r="J69" s="34"/>
      <c r="K69" s="34"/>
    </row>
    <row r="70" spans="2:11" x14ac:dyDescent="0.2">
      <c r="C70"/>
      <c r="E70"/>
      <c r="F70"/>
      <c r="G70" s="34"/>
      <c r="I70" s="34"/>
      <c r="J70" s="34"/>
      <c r="K70" s="34"/>
    </row>
    <row r="71" spans="2:11" x14ac:dyDescent="0.2">
      <c r="C71"/>
      <c r="E71"/>
      <c r="F71"/>
      <c r="G71" s="34"/>
      <c r="I71" s="34"/>
      <c r="J71" s="34"/>
      <c r="K71" s="34"/>
    </row>
    <row r="72" spans="2:11" x14ac:dyDescent="0.2">
      <c r="B72" s="55"/>
      <c r="C72"/>
      <c r="E72"/>
      <c r="F72"/>
      <c r="G72" s="34"/>
      <c r="I72" s="34"/>
      <c r="J72" s="34"/>
      <c r="K72" s="34"/>
    </row>
    <row r="73" spans="2:11" x14ac:dyDescent="0.2">
      <c r="G73" s="34"/>
      <c r="I73" s="34"/>
      <c r="J73" s="34"/>
      <c r="K73" s="34"/>
    </row>
    <row r="74" spans="2:11" x14ac:dyDescent="0.2">
      <c r="G74" s="34"/>
      <c r="I74" s="34"/>
      <c r="J74" s="34"/>
      <c r="K74" s="34"/>
    </row>
    <row r="75" spans="2:11" x14ac:dyDescent="0.2">
      <c r="G75" s="34"/>
      <c r="I75" s="34"/>
      <c r="J75" s="34"/>
      <c r="K75" s="34"/>
    </row>
    <row r="76" spans="2:11" x14ac:dyDescent="0.2">
      <c r="G76" s="34"/>
      <c r="I76" s="34"/>
      <c r="J76" s="34"/>
      <c r="K76" s="34"/>
    </row>
    <row r="77" spans="2:11" x14ac:dyDescent="0.2">
      <c r="G77" s="34"/>
      <c r="I77" s="34"/>
      <c r="J77" s="34"/>
      <c r="K77" s="34"/>
    </row>
    <row r="78" spans="2:11" x14ac:dyDescent="0.2">
      <c r="G78" s="34"/>
      <c r="I78" s="34"/>
      <c r="J78" s="34"/>
      <c r="K78" s="34"/>
    </row>
    <row r="79" spans="2:11" x14ac:dyDescent="0.2">
      <c r="C79"/>
      <c r="E79"/>
      <c r="F79"/>
      <c r="G79" s="34"/>
      <c r="I79" s="34"/>
      <c r="J79" s="34"/>
      <c r="K79" s="34"/>
    </row>
    <row r="80" spans="2:11" x14ac:dyDescent="0.2">
      <c r="C80"/>
      <c r="E80"/>
      <c r="F80"/>
      <c r="G80" s="34"/>
      <c r="I80" s="34"/>
      <c r="J80" s="34"/>
      <c r="K80" s="34"/>
    </row>
    <row r="81" spans="3:11" x14ac:dyDescent="0.2">
      <c r="C81"/>
      <c r="E81"/>
      <c r="F81"/>
      <c r="G81" s="34"/>
      <c r="I81" s="34"/>
      <c r="J81" s="34"/>
      <c r="K81" s="34"/>
    </row>
    <row r="82" spans="3:11" x14ac:dyDescent="0.2">
      <c r="C82"/>
      <c r="E82"/>
      <c r="F82"/>
      <c r="G82" s="34"/>
      <c r="I82" s="34"/>
      <c r="J82" s="34"/>
      <c r="K82" s="34"/>
    </row>
    <row r="83" spans="3:11" x14ac:dyDescent="0.2">
      <c r="G83" s="34"/>
      <c r="I83" s="34"/>
      <c r="J83" s="34"/>
      <c r="K83" s="34"/>
    </row>
    <row r="84" spans="3:11" x14ac:dyDescent="0.2">
      <c r="G84" s="34"/>
      <c r="I84" s="34"/>
      <c r="J84" s="34"/>
      <c r="K84" s="34"/>
    </row>
    <row r="85" spans="3:11" x14ac:dyDescent="0.2">
      <c r="G85" s="34"/>
      <c r="I85" s="34"/>
      <c r="J85" s="34"/>
      <c r="K85" s="34"/>
    </row>
    <row r="86" spans="3:11" x14ac:dyDescent="0.2">
      <c r="G86" s="34"/>
      <c r="I86" s="34"/>
      <c r="J86" s="34"/>
      <c r="K86" s="34"/>
    </row>
    <row r="87" spans="3:11" x14ac:dyDescent="0.2">
      <c r="G87" s="34"/>
      <c r="I87" s="34"/>
      <c r="J87" s="34"/>
      <c r="K87" s="34"/>
    </row>
    <row r="88" spans="3:11" x14ac:dyDescent="0.2">
      <c r="G88" s="34"/>
      <c r="I88" s="34"/>
      <c r="J88" s="34"/>
      <c r="K88" s="34"/>
    </row>
    <row r="89" spans="3:11" x14ac:dyDescent="0.2">
      <c r="G89" s="34"/>
      <c r="I89" s="34"/>
      <c r="J89" s="34"/>
      <c r="K89" s="34"/>
    </row>
    <row r="90" spans="3:11" x14ac:dyDescent="0.2">
      <c r="G90" s="34"/>
      <c r="I90" s="34"/>
      <c r="J90" s="34"/>
      <c r="K90" s="34"/>
    </row>
    <row r="91" spans="3:11" x14ac:dyDescent="0.2">
      <c r="C91"/>
      <c r="E91"/>
      <c r="F91"/>
      <c r="G91" s="34"/>
      <c r="I91" s="34"/>
      <c r="J91" s="34"/>
      <c r="K91" s="34"/>
    </row>
    <row r="92" spans="3:11" x14ac:dyDescent="0.2">
      <c r="C92"/>
      <c r="E92"/>
      <c r="F92"/>
      <c r="G92" s="34"/>
      <c r="I92" s="34"/>
      <c r="J92" s="34"/>
      <c r="K92" s="34"/>
    </row>
    <row r="93" spans="3:11" x14ac:dyDescent="0.2">
      <c r="G93" s="34"/>
      <c r="I93" s="34"/>
      <c r="J93" s="34"/>
      <c r="K93" s="34"/>
    </row>
    <row r="94" spans="3:11" x14ac:dyDescent="0.2">
      <c r="C94"/>
      <c r="E94"/>
      <c r="F94"/>
      <c r="G94" s="34"/>
      <c r="I94" s="34"/>
      <c r="J94" s="34"/>
      <c r="K94" s="34"/>
    </row>
    <row r="95" spans="3:11" x14ac:dyDescent="0.2">
      <c r="G95" s="34"/>
      <c r="I95" s="34"/>
      <c r="J95" s="34"/>
      <c r="K95" s="34"/>
    </row>
    <row r="96" spans="3:11" x14ac:dyDescent="0.2">
      <c r="G96" s="34"/>
      <c r="I96" s="34"/>
      <c r="J96" s="34"/>
      <c r="K96" s="34"/>
    </row>
    <row r="97" spans="2:11" x14ac:dyDescent="0.2">
      <c r="G97" s="34"/>
      <c r="I97" s="34"/>
      <c r="J97" s="34"/>
      <c r="K97" s="34"/>
    </row>
    <row r="98" spans="2:11" x14ac:dyDescent="0.2">
      <c r="C98"/>
      <c r="E98"/>
      <c r="F98"/>
      <c r="G98" s="34"/>
      <c r="I98" s="34"/>
      <c r="J98" s="34"/>
      <c r="K98" s="34"/>
    </row>
    <row r="99" spans="2:11" x14ac:dyDescent="0.2">
      <c r="G99" s="34"/>
      <c r="I99" s="34"/>
      <c r="J99" s="34"/>
      <c r="K99" s="34"/>
    </row>
    <row r="100" spans="2:11" x14ac:dyDescent="0.2">
      <c r="C100"/>
      <c r="E100"/>
      <c r="F100"/>
      <c r="G100" s="34"/>
      <c r="I100" s="34"/>
      <c r="J100" s="34"/>
      <c r="K100" s="34"/>
    </row>
    <row r="101" spans="2:11" x14ac:dyDescent="0.2">
      <c r="G101" s="34"/>
      <c r="I101" s="34"/>
      <c r="J101" s="34"/>
      <c r="K101" s="34"/>
    </row>
    <row r="102" spans="2:11" x14ac:dyDescent="0.2">
      <c r="B102" s="55"/>
      <c r="C102"/>
      <c r="E102"/>
      <c r="F102"/>
      <c r="G102" s="34"/>
      <c r="I102" s="34"/>
      <c r="J102" s="34"/>
      <c r="K102" s="34"/>
    </row>
    <row r="103" spans="2:11" x14ac:dyDescent="0.2">
      <c r="G103" s="34"/>
      <c r="I103" s="34"/>
      <c r="J103" s="34"/>
      <c r="K103" s="34"/>
    </row>
    <row r="104" spans="2:11" x14ac:dyDescent="0.2">
      <c r="C104"/>
      <c r="E104"/>
      <c r="F104"/>
      <c r="G104" s="34"/>
      <c r="I104" s="34"/>
      <c r="J104" s="34"/>
      <c r="K104" s="34"/>
    </row>
    <row r="105" spans="2:11" x14ac:dyDescent="0.2">
      <c r="G105" s="34"/>
      <c r="I105" s="34"/>
      <c r="J105" s="34"/>
      <c r="K105" s="34"/>
    </row>
    <row r="106" spans="2:11" x14ac:dyDescent="0.2">
      <c r="C106"/>
      <c r="E106"/>
      <c r="F106"/>
      <c r="G106" s="34"/>
      <c r="I106" s="34"/>
      <c r="J106" s="34"/>
      <c r="K106" s="34"/>
    </row>
    <row r="107" spans="2:11" x14ac:dyDescent="0.2">
      <c r="B107" s="55"/>
      <c r="C107" s="55"/>
      <c r="D107" s="55"/>
      <c r="E107" s="55"/>
      <c r="F107" s="55"/>
      <c r="G107" s="34"/>
      <c r="I107" s="34"/>
      <c r="J107" s="34"/>
      <c r="K107" s="34"/>
    </row>
    <row r="108" spans="2:11" x14ac:dyDescent="0.2">
      <c r="G108" s="34"/>
      <c r="I108" s="34"/>
      <c r="J108" s="34"/>
      <c r="K108" s="34"/>
    </row>
    <row r="109" spans="2:11" x14ac:dyDescent="0.2">
      <c r="G109" s="34"/>
      <c r="I109" s="34"/>
      <c r="J109" s="34"/>
      <c r="K109" s="34"/>
    </row>
    <row r="110" spans="2:11" x14ac:dyDescent="0.2">
      <c r="C110"/>
      <c r="E110"/>
      <c r="F110"/>
      <c r="G110" s="34"/>
      <c r="I110" s="34"/>
      <c r="J110" s="34"/>
      <c r="K110" s="34"/>
    </row>
    <row r="111" spans="2:11" x14ac:dyDescent="0.2">
      <c r="G111" s="34"/>
      <c r="I111" s="34"/>
      <c r="J111" s="34"/>
      <c r="K111" s="34"/>
    </row>
    <row r="112" spans="2:11" x14ac:dyDescent="0.2">
      <c r="B112" s="55"/>
      <c r="C112"/>
      <c r="E112"/>
      <c r="F112"/>
      <c r="G112" s="34"/>
      <c r="I112" s="34"/>
      <c r="J112" s="34"/>
      <c r="K112" s="34"/>
    </row>
    <row r="113" spans="2:11" x14ac:dyDescent="0.2">
      <c r="G113" s="34"/>
      <c r="I113" s="34"/>
      <c r="J113" s="34"/>
      <c r="K113" s="34"/>
    </row>
    <row r="114" spans="2:11" x14ac:dyDescent="0.2">
      <c r="G114" s="34"/>
      <c r="I114" s="34"/>
      <c r="J114" s="34"/>
      <c r="K114" s="34"/>
    </row>
    <row r="115" spans="2:11" x14ac:dyDescent="0.2">
      <c r="G115" s="34"/>
      <c r="I115" s="34"/>
      <c r="J115" s="34"/>
      <c r="K115" s="34"/>
    </row>
    <row r="116" spans="2:11" x14ac:dyDescent="0.2">
      <c r="B116" s="55"/>
      <c r="C116"/>
      <c r="E116"/>
      <c r="F116"/>
      <c r="G116" s="34"/>
      <c r="I116" s="34"/>
      <c r="J116" s="34"/>
      <c r="K116" s="34"/>
    </row>
    <row r="117" spans="2:11" x14ac:dyDescent="0.2">
      <c r="G117" s="34"/>
      <c r="I117" s="34"/>
      <c r="J117" s="34"/>
      <c r="K117" s="34"/>
    </row>
    <row r="118" spans="2:11" x14ac:dyDescent="0.2">
      <c r="G118" s="34"/>
      <c r="I118" s="34"/>
      <c r="J118" s="34"/>
      <c r="K118" s="34"/>
    </row>
    <row r="119" spans="2:11" x14ac:dyDescent="0.2">
      <c r="C119"/>
      <c r="E119"/>
      <c r="F119"/>
      <c r="G119" s="34"/>
      <c r="I119" s="34"/>
      <c r="J119" s="34"/>
      <c r="K119" s="34"/>
    </row>
    <row r="120" spans="2:11" x14ac:dyDescent="0.2">
      <c r="C120"/>
      <c r="E120"/>
      <c r="F120"/>
      <c r="G120" s="34"/>
      <c r="I120" s="34"/>
      <c r="J120" s="34"/>
      <c r="K120" s="34"/>
    </row>
    <row r="121" spans="2:11" x14ac:dyDescent="0.2">
      <c r="B121" s="55"/>
      <c r="C121"/>
      <c r="E121"/>
      <c r="F121"/>
      <c r="G121" s="34"/>
      <c r="I121" s="34"/>
      <c r="J121" s="34"/>
      <c r="K121" s="34"/>
    </row>
    <row r="122" spans="2:11" x14ac:dyDescent="0.2">
      <c r="B122" s="55"/>
      <c r="C122"/>
      <c r="E122"/>
      <c r="F122"/>
      <c r="G122" s="34"/>
      <c r="I122" s="34"/>
      <c r="J122" s="34"/>
      <c r="K122" s="34"/>
    </row>
    <row r="123" spans="2:11" x14ac:dyDescent="0.2">
      <c r="G123" s="34"/>
      <c r="I123" s="34"/>
      <c r="J123" s="34"/>
      <c r="K123" s="34"/>
    </row>
    <row r="124" spans="2:11" x14ac:dyDescent="0.2">
      <c r="G124" s="34"/>
      <c r="I124" s="34"/>
      <c r="J124" s="34"/>
      <c r="K124" s="34"/>
    </row>
    <row r="125" spans="2:11" x14ac:dyDescent="0.2">
      <c r="G125" s="34"/>
      <c r="I125" s="34"/>
      <c r="J125" s="34"/>
      <c r="K125" s="34"/>
    </row>
    <row r="126" spans="2:11" x14ac:dyDescent="0.2">
      <c r="G126" s="34"/>
      <c r="I126" s="34"/>
      <c r="J126" s="34"/>
      <c r="K126" s="34"/>
    </row>
    <row r="127" spans="2:11" x14ac:dyDescent="0.2">
      <c r="C127"/>
      <c r="E127"/>
      <c r="F127"/>
      <c r="G127" s="34"/>
      <c r="I127" s="34"/>
      <c r="J127" s="34"/>
      <c r="K127" s="34"/>
    </row>
    <row r="128" spans="2:11" x14ac:dyDescent="0.2">
      <c r="B128" s="55"/>
      <c r="C128"/>
      <c r="E128"/>
      <c r="F128"/>
      <c r="G128" s="34"/>
      <c r="I128" s="34"/>
      <c r="J128" s="34"/>
      <c r="K128" s="34"/>
    </row>
    <row r="129" spans="3:11" x14ac:dyDescent="0.2">
      <c r="C129"/>
      <c r="E129"/>
      <c r="F129"/>
      <c r="G129" s="34"/>
      <c r="I129" s="34"/>
      <c r="J129" s="34"/>
      <c r="K129" s="34"/>
    </row>
    <row r="130" spans="3:11" x14ac:dyDescent="0.2">
      <c r="C130"/>
      <c r="E130"/>
      <c r="F130"/>
      <c r="G130" s="34"/>
      <c r="I130" s="34"/>
      <c r="J130" s="34"/>
      <c r="K130" s="34"/>
    </row>
    <row r="131" spans="3:11" x14ac:dyDescent="0.2">
      <c r="G131" s="34"/>
      <c r="I131" s="34"/>
      <c r="J131" s="34"/>
      <c r="K131" s="34"/>
    </row>
    <row r="132" spans="3:11" x14ac:dyDescent="0.2">
      <c r="C132"/>
      <c r="E132"/>
      <c r="F132"/>
      <c r="G132" s="34"/>
      <c r="I132" s="34"/>
      <c r="J132" s="34"/>
      <c r="K132" s="34">
        <v>1</v>
      </c>
    </row>
    <row r="133" spans="3:11" x14ac:dyDescent="0.2">
      <c r="C133"/>
      <c r="E133"/>
      <c r="F133"/>
      <c r="G133" s="34"/>
      <c r="I133" s="34"/>
      <c r="J133" s="34"/>
      <c r="K133" s="34"/>
    </row>
    <row r="134" spans="3:11" x14ac:dyDescent="0.2">
      <c r="C134"/>
      <c r="E134"/>
      <c r="F134"/>
      <c r="G134" s="34"/>
      <c r="I134" s="34"/>
      <c r="J134" s="34"/>
      <c r="K134" s="34"/>
    </row>
    <row r="135" spans="3:11" x14ac:dyDescent="0.2">
      <c r="G135" s="34"/>
      <c r="I135" s="34"/>
      <c r="J135" s="34"/>
      <c r="K135" s="34"/>
    </row>
  </sheetData>
  <phoneticPr fontId="13" type="noConversion"/>
  <pageMargins left="0.7" right="0.7" top="0.75" bottom="0.75" header="0.3" footer="0.3"/>
  <pageSetup paperSize="8"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35"/>
  <dimension ref="A1:J78"/>
  <sheetViews>
    <sheetView zoomScale="115" zoomScaleNormal="115" workbookViewId="0">
      <selection activeCell="A2" sqref="A2:J78"/>
    </sheetView>
  </sheetViews>
  <sheetFormatPr defaultRowHeight="12.75" x14ac:dyDescent="0.2"/>
  <cols>
    <col min="1" max="1" width="88.5703125" customWidth="1"/>
    <col min="2" max="2" width="25.42578125" customWidth="1"/>
    <col min="3" max="3" width="5.7109375" customWidth="1"/>
    <col min="4" max="4" width="20.5703125" style="34" customWidth="1"/>
    <col min="5" max="5" width="18.140625" customWidth="1"/>
    <col min="7" max="7" width="19.28515625" customWidth="1"/>
    <col min="8" max="8" width="6.7109375" customWidth="1"/>
    <col min="10" max="10" width="16.28515625" customWidth="1"/>
  </cols>
  <sheetData>
    <row r="1" spans="1:10" x14ac:dyDescent="0.2">
      <c r="A1" t="s">
        <v>7516</v>
      </c>
      <c r="B1" t="s">
        <v>7517</v>
      </c>
      <c r="C1" t="s">
        <v>13</v>
      </c>
      <c r="D1" t="s">
        <v>14</v>
      </c>
      <c r="E1" t="s">
        <v>7525</v>
      </c>
      <c r="F1" t="s">
        <v>7519</v>
      </c>
      <c r="G1" s="58" t="s">
        <v>7526</v>
      </c>
      <c r="H1" t="s">
        <v>7527</v>
      </c>
      <c r="I1" s="34" t="s">
        <v>7523</v>
      </c>
      <c r="J1" s="58" t="s">
        <v>7524</v>
      </c>
    </row>
    <row r="2" spans="1:10" x14ac:dyDescent="0.2">
      <c r="A2" t="s">
        <v>4935</v>
      </c>
      <c r="B2" t="s">
        <v>4933</v>
      </c>
      <c r="C2" t="s">
        <v>91</v>
      </c>
      <c r="D2" t="s">
        <v>4934</v>
      </c>
      <c r="E2">
        <v>1482</v>
      </c>
      <c r="F2">
        <v>2001</v>
      </c>
      <c r="G2" s="34">
        <v>11.506849315068493</v>
      </c>
      <c r="H2">
        <v>25</v>
      </c>
      <c r="I2" s="34">
        <v>36.506849315068493</v>
      </c>
      <c r="J2" s="34"/>
    </row>
    <row r="3" spans="1:10" x14ac:dyDescent="0.2">
      <c r="D3"/>
      <c r="G3" s="34"/>
      <c r="I3" s="34"/>
      <c r="J3" s="34"/>
    </row>
    <row r="4" spans="1:10" x14ac:dyDescent="0.2">
      <c r="D4"/>
      <c r="G4" s="34"/>
      <c r="I4" s="34"/>
      <c r="J4" s="34"/>
    </row>
    <row r="5" spans="1:10" x14ac:dyDescent="0.2">
      <c r="D5"/>
      <c r="G5" s="34"/>
      <c r="I5" s="34"/>
      <c r="J5" s="34"/>
    </row>
    <row r="6" spans="1:10" x14ac:dyDescent="0.2">
      <c r="D6"/>
      <c r="G6" s="34"/>
      <c r="I6" s="34"/>
      <c r="J6" s="34"/>
    </row>
    <row r="7" spans="1:10" x14ac:dyDescent="0.2">
      <c r="D7"/>
      <c r="G7" s="34"/>
      <c r="I7" s="34"/>
      <c r="J7" s="34"/>
    </row>
    <row r="8" spans="1:10" x14ac:dyDescent="0.2">
      <c r="D8"/>
      <c r="G8" s="34"/>
      <c r="I8" s="34"/>
      <c r="J8" s="34"/>
    </row>
    <row r="9" spans="1:10" ht="25.5" customHeight="1" x14ac:dyDescent="0.2">
      <c r="D9"/>
      <c r="G9" s="34"/>
      <c r="I9" s="34"/>
      <c r="J9" s="34"/>
    </row>
    <row r="10" spans="1:10" x14ac:dyDescent="0.2">
      <c r="B10" s="55"/>
      <c r="D10"/>
      <c r="G10" s="34"/>
      <c r="I10" s="34"/>
      <c r="J10" s="34"/>
    </row>
    <row r="11" spans="1:10" x14ac:dyDescent="0.2">
      <c r="D11"/>
      <c r="G11" s="34"/>
      <c r="I11" s="34"/>
      <c r="J11" s="34"/>
    </row>
    <row r="12" spans="1:10" x14ac:dyDescent="0.2">
      <c r="D12"/>
      <c r="G12" s="34"/>
      <c r="I12" s="34"/>
      <c r="J12" s="34"/>
    </row>
    <row r="13" spans="1:10" x14ac:dyDescent="0.2">
      <c r="D13"/>
      <c r="G13" s="34"/>
      <c r="I13" s="34"/>
      <c r="J13" s="34"/>
    </row>
    <row r="14" spans="1:10" x14ac:dyDescent="0.2">
      <c r="D14"/>
      <c r="G14" s="34"/>
      <c r="I14" s="34"/>
      <c r="J14" s="34"/>
    </row>
    <row r="15" spans="1:10" x14ac:dyDescent="0.2">
      <c r="D15"/>
      <c r="G15" s="34"/>
      <c r="I15" s="34"/>
      <c r="J15" s="34"/>
    </row>
    <row r="16" spans="1:10" x14ac:dyDescent="0.2">
      <c r="B16" s="55"/>
      <c r="D16"/>
      <c r="G16" s="34"/>
      <c r="I16" s="34"/>
      <c r="J16" s="34"/>
    </row>
    <row r="17" spans="4:10" x14ac:dyDescent="0.2">
      <c r="D17"/>
      <c r="G17" s="34"/>
      <c r="I17" s="34"/>
      <c r="J17" s="34"/>
    </row>
    <row r="18" spans="4:10" x14ac:dyDescent="0.2">
      <c r="D18"/>
      <c r="G18" s="34"/>
      <c r="I18" s="34"/>
      <c r="J18" s="34"/>
    </row>
    <row r="19" spans="4:10" x14ac:dyDescent="0.2">
      <c r="D19"/>
      <c r="G19" s="34"/>
      <c r="I19" s="34"/>
      <c r="J19" s="34"/>
    </row>
    <row r="20" spans="4:10" x14ac:dyDescent="0.2">
      <c r="D20"/>
      <c r="G20" s="34"/>
      <c r="I20" s="34"/>
      <c r="J20" s="34"/>
    </row>
    <row r="21" spans="4:10" x14ac:dyDescent="0.2">
      <c r="D21"/>
      <c r="G21" s="34"/>
      <c r="I21" s="34"/>
      <c r="J21" s="34"/>
    </row>
    <row r="22" spans="4:10" x14ac:dyDescent="0.2">
      <c r="D22"/>
      <c r="G22" s="34"/>
      <c r="I22" s="34"/>
      <c r="J22" s="34"/>
    </row>
    <row r="23" spans="4:10" x14ac:dyDescent="0.2">
      <c r="D23"/>
      <c r="G23" s="34"/>
      <c r="I23" s="34"/>
      <c r="J23" s="34"/>
    </row>
    <row r="24" spans="4:10" x14ac:dyDescent="0.2">
      <c r="D24"/>
      <c r="G24" s="34"/>
      <c r="I24" s="34"/>
      <c r="J24" s="34"/>
    </row>
    <row r="25" spans="4:10" x14ac:dyDescent="0.2">
      <c r="D25"/>
      <c r="G25" s="34"/>
      <c r="I25" s="34"/>
      <c r="J25" s="34"/>
    </row>
    <row r="26" spans="4:10" x14ac:dyDescent="0.2">
      <c r="D26"/>
      <c r="G26" s="34"/>
      <c r="I26" s="34"/>
      <c r="J26" s="34"/>
    </row>
    <row r="27" spans="4:10" x14ac:dyDescent="0.2">
      <c r="D27"/>
      <c r="G27" s="34"/>
      <c r="I27" s="34"/>
      <c r="J27" s="34"/>
    </row>
    <row r="28" spans="4:10" x14ac:dyDescent="0.2">
      <c r="D28"/>
      <c r="G28" s="34"/>
      <c r="I28" s="34"/>
      <c r="J28" s="34"/>
    </row>
    <row r="29" spans="4:10" x14ac:dyDescent="0.2">
      <c r="D29"/>
      <c r="G29" s="34"/>
      <c r="I29" s="34"/>
      <c r="J29" s="34"/>
    </row>
    <row r="30" spans="4:10" x14ac:dyDescent="0.2">
      <c r="D30"/>
      <c r="G30" s="34"/>
      <c r="I30" s="34"/>
      <c r="J30" s="34"/>
    </row>
    <row r="31" spans="4:10" x14ac:dyDescent="0.2">
      <c r="D31"/>
      <c r="G31" s="34"/>
      <c r="I31" s="34"/>
      <c r="J31" s="34"/>
    </row>
    <row r="32" spans="4:10" x14ac:dyDescent="0.2">
      <c r="D32"/>
      <c r="G32" s="34"/>
      <c r="I32" s="34"/>
      <c r="J32" s="34"/>
    </row>
    <row r="33" spans="4:10" x14ac:dyDescent="0.2">
      <c r="D33"/>
      <c r="G33" s="34"/>
      <c r="I33" s="34"/>
      <c r="J33" s="34"/>
    </row>
    <row r="34" spans="4:10" x14ac:dyDescent="0.2">
      <c r="D34"/>
      <c r="G34" s="34"/>
      <c r="I34" s="34"/>
      <c r="J34" s="34"/>
    </row>
    <row r="35" spans="4:10" x14ac:dyDescent="0.2">
      <c r="D35"/>
      <c r="G35" s="34"/>
      <c r="I35" s="34"/>
      <c r="J35" s="34"/>
    </row>
    <row r="36" spans="4:10" x14ac:dyDescent="0.2">
      <c r="D36"/>
      <c r="G36" s="34"/>
      <c r="I36" s="34"/>
      <c r="J36" s="34"/>
    </row>
    <row r="37" spans="4:10" x14ac:dyDescent="0.2">
      <c r="D37"/>
      <c r="G37" s="34"/>
      <c r="I37" s="34"/>
      <c r="J37" s="34"/>
    </row>
    <row r="38" spans="4:10" x14ac:dyDescent="0.2">
      <c r="D38"/>
      <c r="G38" s="34"/>
      <c r="I38" s="34"/>
      <c r="J38" s="34"/>
    </row>
    <row r="39" spans="4:10" x14ac:dyDescent="0.2">
      <c r="D39"/>
      <c r="G39" s="34"/>
      <c r="I39" s="34"/>
      <c r="J39" s="34"/>
    </row>
    <row r="40" spans="4:10" x14ac:dyDescent="0.2">
      <c r="D40"/>
      <c r="G40" s="34"/>
      <c r="I40" s="34"/>
      <c r="J40" s="34"/>
    </row>
    <row r="41" spans="4:10" x14ac:dyDescent="0.2">
      <c r="D41"/>
      <c r="G41" s="34"/>
      <c r="I41" s="34"/>
      <c r="J41" s="34"/>
    </row>
    <row r="42" spans="4:10" x14ac:dyDescent="0.2">
      <c r="D42"/>
      <c r="G42" s="34"/>
      <c r="I42" s="34"/>
      <c r="J42" s="34"/>
    </row>
    <row r="43" spans="4:10" x14ac:dyDescent="0.2">
      <c r="D43"/>
      <c r="G43" s="34"/>
      <c r="I43" s="34"/>
      <c r="J43" s="34"/>
    </row>
    <row r="44" spans="4:10" x14ac:dyDescent="0.2">
      <c r="D44"/>
      <c r="G44" s="34"/>
      <c r="I44" s="34"/>
      <c r="J44" s="34"/>
    </row>
    <row r="45" spans="4:10" x14ac:dyDescent="0.2">
      <c r="D45"/>
      <c r="G45" s="34"/>
      <c r="I45" s="34"/>
      <c r="J45" s="34"/>
    </row>
    <row r="46" spans="4:10" x14ac:dyDescent="0.2">
      <c r="D46"/>
      <c r="G46" s="34"/>
      <c r="I46" s="34"/>
      <c r="J46" s="34"/>
    </row>
    <row r="47" spans="4:10" x14ac:dyDescent="0.2">
      <c r="D47"/>
      <c r="G47" s="34"/>
      <c r="I47" s="34"/>
      <c r="J47" s="34"/>
    </row>
    <row r="48" spans="4:10" x14ac:dyDescent="0.2">
      <c r="D48"/>
      <c r="G48" s="34"/>
      <c r="I48" s="34"/>
      <c r="J48" s="34"/>
    </row>
    <row r="49" spans="4:10" x14ac:dyDescent="0.2">
      <c r="D49"/>
      <c r="G49" s="34"/>
      <c r="I49" s="34"/>
      <c r="J49" s="34"/>
    </row>
    <row r="50" spans="4:10" x14ac:dyDescent="0.2">
      <c r="D50"/>
      <c r="G50" s="34"/>
      <c r="I50" s="34"/>
      <c r="J50" s="34"/>
    </row>
    <row r="51" spans="4:10" x14ac:dyDescent="0.2">
      <c r="D51"/>
      <c r="G51" s="34"/>
      <c r="I51" s="34"/>
      <c r="J51" s="34"/>
    </row>
    <row r="52" spans="4:10" x14ac:dyDescent="0.2">
      <c r="D52"/>
      <c r="G52" s="34"/>
      <c r="I52" s="34"/>
      <c r="J52" s="34"/>
    </row>
    <row r="53" spans="4:10" x14ac:dyDescent="0.2">
      <c r="D53"/>
      <c r="G53" s="34"/>
      <c r="I53" s="34"/>
      <c r="J53" s="34"/>
    </row>
    <row r="54" spans="4:10" x14ac:dyDescent="0.2">
      <c r="D54"/>
      <c r="G54" s="34"/>
      <c r="I54" s="34"/>
      <c r="J54" s="34"/>
    </row>
    <row r="55" spans="4:10" x14ac:dyDescent="0.2">
      <c r="D55"/>
      <c r="G55" s="34"/>
      <c r="I55" s="34"/>
      <c r="J55" s="34"/>
    </row>
    <row r="56" spans="4:10" x14ac:dyDescent="0.2">
      <c r="D56"/>
      <c r="G56" s="34"/>
      <c r="I56" s="34"/>
      <c r="J56" s="34"/>
    </row>
    <row r="57" spans="4:10" x14ac:dyDescent="0.2">
      <c r="D57"/>
      <c r="G57" s="34"/>
      <c r="I57" s="34"/>
      <c r="J57" s="34"/>
    </row>
    <row r="58" spans="4:10" x14ac:dyDescent="0.2">
      <c r="D58"/>
      <c r="G58" s="34"/>
      <c r="I58" s="34"/>
      <c r="J58" s="34"/>
    </row>
    <row r="59" spans="4:10" x14ac:dyDescent="0.2">
      <c r="D59"/>
      <c r="G59" s="34"/>
      <c r="I59" s="34"/>
      <c r="J59" s="34"/>
    </row>
    <row r="60" spans="4:10" x14ac:dyDescent="0.2">
      <c r="D60"/>
      <c r="G60" s="34"/>
      <c r="I60" s="34"/>
      <c r="J60" s="34"/>
    </row>
    <row r="61" spans="4:10" x14ac:dyDescent="0.2">
      <c r="D61"/>
      <c r="G61" s="34"/>
      <c r="I61" s="34"/>
      <c r="J61" s="34"/>
    </row>
    <row r="62" spans="4:10" x14ac:dyDescent="0.2">
      <c r="D62"/>
      <c r="G62" s="34"/>
      <c r="I62" s="34"/>
      <c r="J62" s="34"/>
    </row>
    <row r="63" spans="4:10" x14ac:dyDescent="0.2">
      <c r="D63"/>
      <c r="G63" s="34"/>
      <c r="I63" s="34"/>
      <c r="J63" s="34"/>
    </row>
    <row r="64" spans="4:10" x14ac:dyDescent="0.2">
      <c r="D64"/>
      <c r="G64" s="34"/>
      <c r="I64" s="34"/>
      <c r="J64" s="34"/>
    </row>
    <row r="65" spans="4:10" x14ac:dyDescent="0.2">
      <c r="D65"/>
      <c r="G65" s="34"/>
      <c r="I65" s="34"/>
      <c r="J65" s="34"/>
    </row>
    <row r="66" spans="4:10" x14ac:dyDescent="0.2">
      <c r="D66"/>
      <c r="G66" s="34"/>
      <c r="I66" s="34"/>
      <c r="J66" s="34"/>
    </row>
    <row r="67" spans="4:10" x14ac:dyDescent="0.2">
      <c r="D67"/>
      <c r="G67" s="34"/>
      <c r="I67" s="34"/>
      <c r="J67" s="34"/>
    </row>
    <row r="68" spans="4:10" x14ac:dyDescent="0.2">
      <c r="D68"/>
      <c r="G68" s="34"/>
      <c r="I68" s="34"/>
      <c r="J68" s="34"/>
    </row>
    <row r="69" spans="4:10" x14ac:dyDescent="0.2">
      <c r="D69"/>
      <c r="G69" s="34"/>
      <c r="I69" s="34"/>
      <c r="J69" s="34"/>
    </row>
    <row r="70" spans="4:10" x14ac:dyDescent="0.2">
      <c r="D70"/>
      <c r="G70" s="34"/>
      <c r="I70" s="34"/>
      <c r="J70" s="34"/>
    </row>
    <row r="71" spans="4:10" x14ac:dyDescent="0.2">
      <c r="D71"/>
      <c r="G71" s="34"/>
      <c r="I71" s="34"/>
      <c r="J71" s="34"/>
    </row>
    <row r="72" spans="4:10" x14ac:dyDescent="0.2">
      <c r="D72"/>
      <c r="G72" s="34"/>
      <c r="I72" s="34"/>
      <c r="J72" s="34"/>
    </row>
    <row r="73" spans="4:10" x14ac:dyDescent="0.2">
      <c r="D73"/>
      <c r="G73" s="34"/>
      <c r="I73" s="34"/>
      <c r="J73" s="34"/>
    </row>
    <row r="74" spans="4:10" x14ac:dyDescent="0.2">
      <c r="D74"/>
      <c r="G74" s="34"/>
      <c r="I74" s="34"/>
      <c r="J74" s="34"/>
    </row>
    <row r="75" spans="4:10" x14ac:dyDescent="0.2">
      <c r="D75"/>
      <c r="G75" s="34"/>
      <c r="I75" s="34"/>
      <c r="J75" s="34"/>
    </row>
    <row r="76" spans="4:10" x14ac:dyDescent="0.2">
      <c r="D76"/>
      <c r="G76" s="34"/>
      <c r="I76" s="34"/>
      <c r="J76" s="34"/>
    </row>
    <row r="77" spans="4:10" x14ac:dyDescent="0.2">
      <c r="D77"/>
      <c r="G77" s="34"/>
      <c r="I77" s="34"/>
      <c r="J77" s="34"/>
    </row>
    <row r="78" spans="4:10" x14ac:dyDescent="0.2">
      <c r="D78"/>
      <c r="G78" s="34"/>
      <c r="I78" s="34"/>
      <c r="J78" s="34"/>
    </row>
  </sheetData>
  <phoneticPr fontId="13" type="noConversion"/>
  <pageMargins left="0.7" right="0.7" top="0.75" bottom="0.75" header="0.3" footer="0.3"/>
  <pageSetup paperSize="8"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36"/>
  <dimension ref="A1:I78"/>
  <sheetViews>
    <sheetView zoomScale="115" zoomScaleNormal="115" workbookViewId="0">
      <selection activeCell="A2" sqref="A2:I78"/>
    </sheetView>
  </sheetViews>
  <sheetFormatPr defaultRowHeight="12.75" x14ac:dyDescent="0.2"/>
  <cols>
    <col min="1" max="1" width="63.28515625" customWidth="1"/>
    <col min="2" max="2" width="35.7109375" customWidth="1"/>
    <col min="3" max="3" width="5.42578125" style="34" customWidth="1"/>
    <col min="4" max="4" width="20.5703125" customWidth="1"/>
    <col min="5" max="5" width="24.5703125" customWidth="1"/>
    <col min="6" max="6" width="14.42578125" customWidth="1"/>
    <col min="7" max="7" width="18" customWidth="1"/>
    <col min="8" max="8" width="11.7109375" customWidth="1"/>
  </cols>
  <sheetData>
    <row r="1" spans="1:9" x14ac:dyDescent="0.2">
      <c r="A1" t="s">
        <v>7516</v>
      </c>
      <c r="B1" t="s">
        <v>7517</v>
      </c>
      <c r="C1" t="s">
        <v>13</v>
      </c>
      <c r="D1" t="s">
        <v>14</v>
      </c>
      <c r="E1" t="s">
        <v>7518</v>
      </c>
      <c r="F1" t="s">
        <v>7519</v>
      </c>
      <c r="G1" s="34" t="s">
        <v>7528</v>
      </c>
      <c r="H1" s="55" t="s">
        <v>7529</v>
      </c>
      <c r="I1" s="34" t="s">
        <v>7530</v>
      </c>
    </row>
    <row r="2" spans="1:9" x14ac:dyDescent="0.2">
      <c r="A2" t="s">
        <v>2629</v>
      </c>
      <c r="B2" t="s">
        <v>2628</v>
      </c>
      <c r="C2" t="s">
        <v>92</v>
      </c>
      <c r="D2" t="s">
        <v>93</v>
      </c>
      <c r="E2">
        <v>762</v>
      </c>
      <c r="F2">
        <v>1962</v>
      </c>
      <c r="G2" s="34">
        <v>9.1561643835616433</v>
      </c>
      <c r="H2">
        <v>64</v>
      </c>
      <c r="I2" s="34">
        <v>109.78082191780823</v>
      </c>
    </row>
    <row r="3" spans="1:9" x14ac:dyDescent="0.2">
      <c r="A3" t="s">
        <v>296</v>
      </c>
      <c r="B3" t="s">
        <v>8155</v>
      </c>
      <c r="C3" t="s">
        <v>187</v>
      </c>
      <c r="D3" t="s">
        <v>295</v>
      </c>
      <c r="E3">
        <v>65</v>
      </c>
      <c r="F3">
        <v>1938</v>
      </c>
      <c r="G3" s="34">
        <v>0.36164383561643837</v>
      </c>
      <c r="H3">
        <v>88</v>
      </c>
      <c r="I3" s="34">
        <v>89.808219178082197</v>
      </c>
    </row>
    <row r="4" spans="1:9" x14ac:dyDescent="0.2">
      <c r="A4" t="s">
        <v>1044</v>
      </c>
      <c r="B4" t="s">
        <v>8016</v>
      </c>
      <c r="C4" t="s">
        <v>187</v>
      </c>
      <c r="D4" t="s">
        <v>364</v>
      </c>
      <c r="E4">
        <v>238</v>
      </c>
      <c r="F4">
        <v>1941</v>
      </c>
      <c r="G4" s="34">
        <v>0.95342465753424654</v>
      </c>
      <c r="H4">
        <v>85</v>
      </c>
      <c r="I4" s="34">
        <v>89.767123287671239</v>
      </c>
    </row>
    <row r="5" spans="1:9" x14ac:dyDescent="0.2">
      <c r="A5" t="s">
        <v>1903</v>
      </c>
      <c r="B5" t="s">
        <v>1901</v>
      </c>
      <c r="C5" t="s">
        <v>92</v>
      </c>
      <c r="D5" t="s">
        <v>1902</v>
      </c>
      <c r="E5">
        <v>506</v>
      </c>
      <c r="F5">
        <v>1954</v>
      </c>
      <c r="G5" s="34">
        <v>2.1616438356164385</v>
      </c>
      <c r="H5">
        <v>72</v>
      </c>
      <c r="I5" s="34">
        <v>82.808219178082197</v>
      </c>
    </row>
    <row r="6" spans="1:9" x14ac:dyDescent="0.2">
      <c r="A6" t="s">
        <v>1893</v>
      </c>
      <c r="B6" t="s">
        <v>1892</v>
      </c>
      <c r="C6" t="s">
        <v>92</v>
      </c>
      <c r="D6" t="s">
        <v>93</v>
      </c>
      <c r="E6">
        <v>503</v>
      </c>
      <c r="F6">
        <v>1953</v>
      </c>
      <c r="G6" s="34">
        <v>1.747945205479452</v>
      </c>
      <c r="H6">
        <v>73</v>
      </c>
      <c r="I6" s="34">
        <v>81.739726027397268</v>
      </c>
    </row>
    <row r="7" spans="1:9" x14ac:dyDescent="0.2">
      <c r="A7" t="s">
        <v>1462</v>
      </c>
      <c r="B7" t="s">
        <v>8102</v>
      </c>
      <c r="C7" t="s">
        <v>1460</v>
      </c>
      <c r="D7" t="s">
        <v>1461</v>
      </c>
      <c r="E7">
        <v>395</v>
      </c>
      <c r="F7">
        <v>1950</v>
      </c>
      <c r="G7" s="34">
        <v>0.23013698630136986</v>
      </c>
      <c r="H7">
        <v>76</v>
      </c>
      <c r="I7" s="34">
        <v>77.150684931506845</v>
      </c>
    </row>
    <row r="8" spans="1:9" x14ac:dyDescent="0.2">
      <c r="A8" t="s">
        <v>3150</v>
      </c>
      <c r="B8" t="s">
        <v>3149</v>
      </c>
      <c r="C8" t="s">
        <v>1983</v>
      </c>
      <c r="D8" t="s">
        <v>3046</v>
      </c>
      <c r="E8">
        <v>917</v>
      </c>
      <c r="F8">
        <v>1974</v>
      </c>
      <c r="G8" s="34">
        <v>4.021917808219178</v>
      </c>
      <c r="H8">
        <v>52</v>
      </c>
      <c r="I8" s="34">
        <v>72.109589041095887</v>
      </c>
    </row>
    <row r="9" spans="1:9" x14ac:dyDescent="0.2">
      <c r="A9" t="s">
        <v>3627</v>
      </c>
      <c r="B9" t="s">
        <v>3476</v>
      </c>
      <c r="C9" t="s">
        <v>689</v>
      </c>
      <c r="D9" t="s">
        <v>690</v>
      </c>
      <c r="E9">
        <v>1071</v>
      </c>
      <c r="F9">
        <v>1982</v>
      </c>
      <c r="G9" s="34">
        <v>3.9808219178082194</v>
      </c>
      <c r="H9">
        <v>44</v>
      </c>
      <c r="I9" s="34">
        <v>63.904109589041099</v>
      </c>
    </row>
    <row r="10" spans="1:9" x14ac:dyDescent="0.2">
      <c r="A10" t="s">
        <v>2721</v>
      </c>
      <c r="B10" t="s">
        <v>2720</v>
      </c>
      <c r="C10" t="s">
        <v>92</v>
      </c>
      <c r="D10" t="s">
        <v>1751</v>
      </c>
      <c r="E10">
        <v>789</v>
      </c>
      <c r="F10">
        <v>1967</v>
      </c>
      <c r="G10" s="34">
        <v>0.36164383561643837</v>
      </c>
      <c r="H10">
        <v>59</v>
      </c>
      <c r="I10" s="34">
        <v>60.80821917808219</v>
      </c>
    </row>
    <row r="11" spans="1:9" x14ac:dyDescent="0.2">
      <c r="C11"/>
      <c r="G11" s="34"/>
      <c r="I11" s="34"/>
    </row>
    <row r="12" spans="1:9" x14ac:dyDescent="0.2">
      <c r="C12"/>
      <c r="G12" s="34"/>
      <c r="I12" s="34"/>
    </row>
    <row r="13" spans="1:9" x14ac:dyDescent="0.2">
      <c r="C13"/>
      <c r="G13" s="34"/>
      <c r="I13" s="34"/>
    </row>
    <row r="14" spans="1:9" x14ac:dyDescent="0.2">
      <c r="C14"/>
      <c r="G14" s="34"/>
      <c r="I14" s="34"/>
    </row>
    <row r="15" spans="1:9" x14ac:dyDescent="0.2">
      <c r="C15"/>
      <c r="G15" s="34"/>
      <c r="I15" s="34"/>
    </row>
    <row r="16" spans="1:9" x14ac:dyDescent="0.2">
      <c r="C16"/>
      <c r="G16" s="34"/>
      <c r="I16" s="34"/>
    </row>
    <row r="17" spans="3:9" x14ac:dyDescent="0.2">
      <c r="C17"/>
      <c r="G17" s="34"/>
      <c r="I17" s="34"/>
    </row>
    <row r="18" spans="3:9" x14ac:dyDescent="0.2">
      <c r="C18"/>
      <c r="G18" s="34"/>
      <c r="I18" s="34"/>
    </row>
    <row r="19" spans="3:9" x14ac:dyDescent="0.2">
      <c r="C19"/>
      <c r="G19" s="34"/>
      <c r="I19" s="34"/>
    </row>
    <row r="20" spans="3:9" x14ac:dyDescent="0.2">
      <c r="C20"/>
      <c r="G20" s="34"/>
      <c r="I20" s="34"/>
    </row>
    <row r="21" spans="3:9" x14ac:dyDescent="0.2">
      <c r="C21"/>
      <c r="G21" s="34"/>
      <c r="I21" s="34"/>
    </row>
    <row r="22" spans="3:9" x14ac:dyDescent="0.2">
      <c r="C22"/>
      <c r="G22" s="34"/>
      <c r="I22" s="34"/>
    </row>
    <row r="23" spans="3:9" x14ac:dyDescent="0.2">
      <c r="C23"/>
      <c r="G23" s="34"/>
      <c r="I23" s="34"/>
    </row>
    <row r="24" spans="3:9" x14ac:dyDescent="0.2">
      <c r="C24"/>
      <c r="G24" s="34"/>
      <c r="I24" s="34"/>
    </row>
    <row r="25" spans="3:9" x14ac:dyDescent="0.2">
      <c r="C25"/>
      <c r="G25" s="34"/>
      <c r="I25" s="34"/>
    </row>
    <row r="26" spans="3:9" x14ac:dyDescent="0.2">
      <c r="C26"/>
      <c r="G26" s="34"/>
      <c r="I26" s="34"/>
    </row>
    <row r="27" spans="3:9" x14ac:dyDescent="0.2">
      <c r="C27"/>
      <c r="G27" s="34"/>
      <c r="I27" s="34"/>
    </row>
    <row r="28" spans="3:9" x14ac:dyDescent="0.2">
      <c r="C28"/>
      <c r="G28" s="34"/>
      <c r="I28" s="34"/>
    </row>
    <row r="29" spans="3:9" x14ac:dyDescent="0.2">
      <c r="C29"/>
      <c r="G29" s="34"/>
      <c r="I29" s="34"/>
    </row>
    <row r="30" spans="3:9" x14ac:dyDescent="0.2">
      <c r="C30"/>
      <c r="G30" s="34"/>
      <c r="I30" s="34"/>
    </row>
    <row r="31" spans="3:9" x14ac:dyDescent="0.2">
      <c r="C31"/>
      <c r="G31" s="34"/>
      <c r="I31" s="34"/>
    </row>
    <row r="32" spans="3:9" x14ac:dyDescent="0.2">
      <c r="C32"/>
      <c r="G32" s="34"/>
      <c r="I32" s="34"/>
    </row>
    <row r="33" spans="3:9" x14ac:dyDescent="0.2">
      <c r="C33"/>
      <c r="G33" s="34"/>
      <c r="I33" s="34"/>
    </row>
    <row r="34" spans="3:9" x14ac:dyDescent="0.2">
      <c r="C34"/>
      <c r="G34" s="34"/>
      <c r="I34" s="34"/>
    </row>
    <row r="35" spans="3:9" x14ac:dyDescent="0.2">
      <c r="C35"/>
      <c r="G35" s="34"/>
      <c r="I35" s="34"/>
    </row>
    <row r="36" spans="3:9" x14ac:dyDescent="0.2">
      <c r="C36"/>
      <c r="G36" s="34"/>
      <c r="I36" s="34"/>
    </row>
    <row r="37" spans="3:9" x14ac:dyDescent="0.2">
      <c r="C37"/>
      <c r="G37" s="34"/>
      <c r="I37" s="34"/>
    </row>
    <row r="38" spans="3:9" x14ac:dyDescent="0.2">
      <c r="C38"/>
      <c r="G38" s="34"/>
      <c r="I38" s="34"/>
    </row>
    <row r="39" spans="3:9" x14ac:dyDescent="0.2">
      <c r="C39"/>
      <c r="G39" s="34"/>
      <c r="I39" s="34"/>
    </row>
    <row r="40" spans="3:9" x14ac:dyDescent="0.2">
      <c r="C40"/>
      <c r="G40" s="34"/>
      <c r="I40" s="34"/>
    </row>
    <row r="41" spans="3:9" x14ac:dyDescent="0.2">
      <c r="C41"/>
      <c r="G41" s="34"/>
      <c r="I41" s="34"/>
    </row>
    <row r="42" spans="3:9" x14ac:dyDescent="0.2">
      <c r="C42"/>
      <c r="G42" s="34"/>
      <c r="I42" s="34"/>
    </row>
    <row r="43" spans="3:9" x14ac:dyDescent="0.2">
      <c r="C43"/>
      <c r="G43" s="34"/>
      <c r="I43" s="34"/>
    </row>
    <row r="44" spans="3:9" x14ac:dyDescent="0.2">
      <c r="C44"/>
      <c r="G44" s="34"/>
      <c r="I44" s="34"/>
    </row>
    <row r="45" spans="3:9" x14ac:dyDescent="0.2">
      <c r="C45"/>
      <c r="G45" s="34"/>
      <c r="I45" s="34"/>
    </row>
    <row r="46" spans="3:9" x14ac:dyDescent="0.2">
      <c r="C46"/>
      <c r="G46" s="34"/>
      <c r="I46" s="34"/>
    </row>
    <row r="47" spans="3:9" x14ac:dyDescent="0.2">
      <c r="C47"/>
      <c r="G47" s="34"/>
      <c r="I47" s="34"/>
    </row>
    <row r="48" spans="3:9" x14ac:dyDescent="0.2">
      <c r="C48"/>
      <c r="G48" s="34"/>
      <c r="I48" s="34"/>
    </row>
    <row r="49" spans="3:9" x14ac:dyDescent="0.2">
      <c r="C49"/>
      <c r="G49" s="34"/>
      <c r="I49" s="34"/>
    </row>
    <row r="50" spans="3:9" x14ac:dyDescent="0.2">
      <c r="C50"/>
      <c r="G50" s="34"/>
      <c r="I50" s="34"/>
    </row>
    <row r="51" spans="3:9" x14ac:dyDescent="0.2">
      <c r="C51"/>
      <c r="G51" s="34"/>
      <c r="I51" s="34"/>
    </row>
    <row r="52" spans="3:9" x14ac:dyDescent="0.2">
      <c r="C52"/>
      <c r="G52" s="34"/>
      <c r="I52" s="34"/>
    </row>
    <row r="53" spans="3:9" x14ac:dyDescent="0.2">
      <c r="C53"/>
      <c r="G53" s="34"/>
      <c r="I53" s="34"/>
    </row>
    <row r="54" spans="3:9" x14ac:dyDescent="0.2">
      <c r="C54"/>
      <c r="G54" s="34"/>
      <c r="I54" s="34"/>
    </row>
    <row r="55" spans="3:9" x14ac:dyDescent="0.2">
      <c r="C55"/>
      <c r="G55" s="34"/>
      <c r="I55" s="34"/>
    </row>
    <row r="56" spans="3:9" x14ac:dyDescent="0.2">
      <c r="C56"/>
      <c r="G56" s="34"/>
      <c r="I56" s="34"/>
    </row>
    <row r="57" spans="3:9" x14ac:dyDescent="0.2">
      <c r="C57"/>
      <c r="G57" s="34"/>
      <c r="I57" s="34"/>
    </row>
    <row r="58" spans="3:9" x14ac:dyDescent="0.2">
      <c r="C58"/>
      <c r="G58" s="34"/>
      <c r="I58" s="34"/>
    </row>
    <row r="59" spans="3:9" x14ac:dyDescent="0.2">
      <c r="C59"/>
      <c r="G59" s="34"/>
      <c r="I59" s="34"/>
    </row>
    <row r="60" spans="3:9" x14ac:dyDescent="0.2">
      <c r="C60"/>
      <c r="G60" s="34"/>
      <c r="I60" s="34"/>
    </row>
    <row r="61" spans="3:9" x14ac:dyDescent="0.2">
      <c r="C61"/>
      <c r="G61" s="34"/>
      <c r="I61" s="34"/>
    </row>
    <row r="62" spans="3:9" x14ac:dyDescent="0.2">
      <c r="C62"/>
      <c r="G62" s="34"/>
      <c r="I62" s="34"/>
    </row>
    <row r="63" spans="3:9" x14ac:dyDescent="0.2">
      <c r="C63"/>
      <c r="G63" s="34"/>
      <c r="I63" s="34"/>
    </row>
    <row r="64" spans="3:9" x14ac:dyDescent="0.2">
      <c r="C64"/>
      <c r="G64" s="34"/>
      <c r="I64" s="34"/>
    </row>
    <row r="65" spans="3:9" x14ac:dyDescent="0.2">
      <c r="C65"/>
      <c r="G65" s="34"/>
      <c r="I65" s="34"/>
    </row>
    <row r="66" spans="3:9" x14ac:dyDescent="0.2">
      <c r="C66"/>
      <c r="G66" s="34"/>
      <c r="I66" s="34"/>
    </row>
    <row r="67" spans="3:9" x14ac:dyDescent="0.2">
      <c r="C67"/>
      <c r="G67" s="34"/>
      <c r="I67" s="34"/>
    </row>
    <row r="68" spans="3:9" x14ac:dyDescent="0.2">
      <c r="C68"/>
      <c r="G68" s="34"/>
      <c r="I68" s="34"/>
    </row>
    <row r="69" spans="3:9" x14ac:dyDescent="0.2">
      <c r="C69"/>
      <c r="G69" s="34"/>
      <c r="I69" s="34"/>
    </row>
    <row r="70" spans="3:9" x14ac:dyDescent="0.2">
      <c r="C70"/>
      <c r="G70" s="34"/>
      <c r="I70" s="34"/>
    </row>
    <row r="71" spans="3:9" x14ac:dyDescent="0.2">
      <c r="C71"/>
      <c r="G71" s="34"/>
      <c r="I71" s="34"/>
    </row>
    <row r="72" spans="3:9" x14ac:dyDescent="0.2">
      <c r="C72"/>
      <c r="G72" s="34"/>
      <c r="I72" s="34"/>
    </row>
    <row r="73" spans="3:9" x14ac:dyDescent="0.2">
      <c r="C73"/>
      <c r="G73" s="34"/>
      <c r="I73" s="34"/>
    </row>
    <row r="74" spans="3:9" x14ac:dyDescent="0.2">
      <c r="C74"/>
      <c r="G74" s="34"/>
      <c r="I74" s="34"/>
    </row>
    <row r="75" spans="3:9" x14ac:dyDescent="0.2">
      <c r="C75"/>
      <c r="G75" s="34"/>
      <c r="I75" s="34"/>
    </row>
    <row r="76" spans="3:9" x14ac:dyDescent="0.2">
      <c r="C76"/>
      <c r="G76" s="34"/>
      <c r="I76" s="34"/>
    </row>
    <row r="77" spans="3:9" x14ac:dyDescent="0.2">
      <c r="C77"/>
      <c r="G77" s="34"/>
      <c r="I77" s="34"/>
    </row>
    <row r="78" spans="3:9" x14ac:dyDescent="0.2">
      <c r="C78"/>
      <c r="G78" s="34"/>
      <c r="I78" s="34"/>
    </row>
  </sheetData>
  <phoneticPr fontId="13" type="noConversion"/>
  <pageMargins left="0.7" right="0.7" top="0.75" bottom="0.75" header="0.3" footer="0.3"/>
  <pageSetup paperSize="8" orientation="landscape"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3">
    <pageSetUpPr fitToPage="1"/>
  </sheetPr>
  <dimension ref="A1:M50"/>
  <sheetViews>
    <sheetView topLeftCell="A10" zoomScaleNormal="100" workbookViewId="0">
      <selection activeCell="D43" sqref="D43"/>
    </sheetView>
  </sheetViews>
  <sheetFormatPr defaultRowHeight="12.75" x14ac:dyDescent="0.2"/>
  <cols>
    <col min="1" max="1" width="101.85546875" customWidth="1"/>
    <col min="2" max="2" width="19.85546875" customWidth="1"/>
    <col min="3" max="3" width="5.28515625" customWidth="1"/>
    <col min="4" max="4" width="14.85546875" customWidth="1"/>
    <col min="5" max="5" width="9.28515625" customWidth="1"/>
    <col min="6" max="6" width="10.28515625" customWidth="1"/>
    <col min="7" max="7" width="15.85546875" bestFit="1" customWidth="1"/>
    <col min="8" max="8" width="12.5703125" customWidth="1"/>
    <col min="9" max="9" width="12.42578125" customWidth="1"/>
    <col min="10" max="10" width="10.42578125" customWidth="1"/>
    <col min="11" max="11" width="9.5703125" customWidth="1"/>
    <col min="12" max="12" width="13.140625" customWidth="1"/>
    <col min="13" max="13" width="10.140625" customWidth="1"/>
  </cols>
  <sheetData>
    <row r="1" spans="1:13" x14ac:dyDescent="0.2">
      <c r="A1" s="122" t="s">
        <v>7516</v>
      </c>
      <c r="B1" s="123" t="s">
        <v>7517</v>
      </c>
      <c r="C1" s="123" t="s">
        <v>13</v>
      </c>
      <c r="D1" s="123" t="s">
        <v>14</v>
      </c>
      <c r="E1" s="123" t="s">
        <v>7518</v>
      </c>
      <c r="F1" s="124" t="s">
        <v>21</v>
      </c>
      <c r="G1" s="124" t="s">
        <v>7531</v>
      </c>
      <c r="H1" s="124" t="s">
        <v>54</v>
      </c>
      <c r="I1" s="124" t="s">
        <v>7532</v>
      </c>
      <c r="J1" s="124" t="s">
        <v>7526</v>
      </c>
      <c r="K1" s="124" t="s">
        <v>4347</v>
      </c>
      <c r="L1" s="124" t="s">
        <v>7533</v>
      </c>
      <c r="M1" s="124" t="s">
        <v>7534</v>
      </c>
    </row>
    <row r="2" spans="1:13" x14ac:dyDescent="0.2">
      <c r="A2" t="s">
        <v>2629</v>
      </c>
      <c r="B2" t="s">
        <v>2628</v>
      </c>
      <c r="C2" t="s">
        <v>92</v>
      </c>
      <c r="D2" t="s">
        <v>93</v>
      </c>
      <c r="E2">
        <v>762</v>
      </c>
      <c r="F2">
        <v>1962</v>
      </c>
      <c r="G2">
        <v>9.1561643835616433</v>
      </c>
      <c r="H2">
        <v>64</v>
      </c>
      <c r="I2">
        <v>27.468493150684928</v>
      </c>
      <c r="L2">
        <v>91.561643835616437</v>
      </c>
    </row>
    <row r="3" spans="1:13" x14ac:dyDescent="0.2">
      <c r="A3" t="s">
        <v>3703</v>
      </c>
      <c r="B3" t="s">
        <v>3702</v>
      </c>
      <c r="C3" t="s">
        <v>148</v>
      </c>
      <c r="D3" t="s">
        <v>527</v>
      </c>
      <c r="E3">
        <v>1098</v>
      </c>
      <c r="F3">
        <v>1983</v>
      </c>
      <c r="G3">
        <v>6.6164383561643838</v>
      </c>
      <c r="H3">
        <v>43</v>
      </c>
      <c r="I3">
        <v>19.849315068493151</v>
      </c>
      <c r="L3">
        <v>69.465753424657535</v>
      </c>
    </row>
    <row r="4" spans="1:13" x14ac:dyDescent="0.2">
      <c r="A4" t="s">
        <v>8009</v>
      </c>
      <c r="B4" t="s">
        <v>3029</v>
      </c>
      <c r="C4" t="s">
        <v>187</v>
      </c>
      <c r="D4" t="s">
        <v>3030</v>
      </c>
      <c r="E4">
        <v>882</v>
      </c>
      <c r="F4">
        <v>1973</v>
      </c>
      <c r="G4">
        <v>5.9616438356164387</v>
      </c>
      <c r="H4">
        <v>53</v>
      </c>
      <c r="L4">
        <v>58.961643835616442</v>
      </c>
    </row>
    <row r="5" spans="1:13" x14ac:dyDescent="0.2">
      <c r="A5" t="s">
        <v>3534</v>
      </c>
      <c r="B5" t="s">
        <v>3533</v>
      </c>
      <c r="C5" t="s">
        <v>72</v>
      </c>
      <c r="D5" t="s">
        <v>77</v>
      </c>
      <c r="E5">
        <v>1042</v>
      </c>
      <c r="F5">
        <v>1980</v>
      </c>
      <c r="G5">
        <v>1.7780821917808218</v>
      </c>
      <c r="H5">
        <v>46</v>
      </c>
      <c r="I5">
        <v>5.3342465753424655</v>
      </c>
      <c r="L5">
        <v>53.112328767123287</v>
      </c>
    </row>
    <row r="6" spans="1:13" x14ac:dyDescent="0.2">
      <c r="A6" t="s">
        <v>8154</v>
      </c>
      <c r="B6" t="s">
        <v>3227</v>
      </c>
      <c r="C6" t="s">
        <v>92</v>
      </c>
      <c r="D6" t="s">
        <v>3228</v>
      </c>
      <c r="E6">
        <v>941</v>
      </c>
      <c r="F6">
        <v>1976</v>
      </c>
      <c r="G6">
        <v>0.39726027397260272</v>
      </c>
      <c r="H6">
        <v>50</v>
      </c>
      <c r="L6">
        <v>50.397260273972606</v>
      </c>
    </row>
    <row r="7" spans="1:13" x14ac:dyDescent="0.2">
      <c r="A7" t="s">
        <v>8099</v>
      </c>
      <c r="B7" t="s">
        <v>3308</v>
      </c>
      <c r="C7" t="s">
        <v>72</v>
      </c>
      <c r="D7" t="s">
        <v>3309</v>
      </c>
      <c r="E7">
        <v>964</v>
      </c>
      <c r="F7">
        <v>1977</v>
      </c>
      <c r="G7">
        <v>0.30958904109589042</v>
      </c>
      <c r="H7">
        <v>49</v>
      </c>
      <c r="I7">
        <v>0.9287671232876713</v>
      </c>
      <c r="L7">
        <v>50.238356164383561</v>
      </c>
    </row>
    <row r="8" spans="1:13" x14ac:dyDescent="0.2">
      <c r="A8" t="s">
        <v>4605</v>
      </c>
      <c r="B8" t="s">
        <v>4604</v>
      </c>
      <c r="C8" t="s">
        <v>92</v>
      </c>
      <c r="D8" t="s">
        <v>93</v>
      </c>
      <c r="E8">
        <v>1380</v>
      </c>
      <c r="F8">
        <v>1997</v>
      </c>
      <c r="G8">
        <v>5.0465753424657533</v>
      </c>
      <c r="H8">
        <v>29</v>
      </c>
      <c r="I8">
        <v>15.139726027397259</v>
      </c>
      <c r="L8">
        <v>49.18630136986301</v>
      </c>
    </row>
    <row r="9" spans="1:13" x14ac:dyDescent="0.2">
      <c r="A9" t="s">
        <v>3855</v>
      </c>
      <c r="B9" t="s">
        <v>3854</v>
      </c>
      <c r="C9" t="s">
        <v>180</v>
      </c>
      <c r="D9" t="s">
        <v>181</v>
      </c>
      <c r="E9">
        <v>1148</v>
      </c>
      <c r="F9">
        <v>1985</v>
      </c>
      <c r="G9">
        <v>1.3917808219178083</v>
      </c>
      <c r="H9">
        <v>41</v>
      </c>
      <c r="I9">
        <v>4.1753424657534248</v>
      </c>
      <c r="L9">
        <v>46.56712328767123</v>
      </c>
    </row>
    <row r="10" spans="1:13" x14ac:dyDescent="0.2">
      <c r="A10" t="s">
        <v>4041</v>
      </c>
      <c r="B10" t="s">
        <v>4039</v>
      </c>
      <c r="C10" t="s">
        <v>1056</v>
      </c>
      <c r="D10" t="s">
        <v>4040</v>
      </c>
      <c r="E10">
        <v>1212</v>
      </c>
      <c r="F10">
        <v>1986</v>
      </c>
      <c r="G10">
        <v>1.5534246575342465</v>
      </c>
      <c r="H10">
        <v>40</v>
      </c>
      <c r="I10">
        <v>4.6602739726027398</v>
      </c>
      <c r="L10">
        <v>46.213698630136982</v>
      </c>
    </row>
    <row r="11" spans="1:13" x14ac:dyDescent="0.2">
      <c r="A11" t="s">
        <v>4030</v>
      </c>
      <c r="B11" t="s">
        <v>4029</v>
      </c>
      <c r="C11" t="s">
        <v>72</v>
      </c>
      <c r="D11" t="s">
        <v>77</v>
      </c>
      <c r="E11">
        <v>1209</v>
      </c>
      <c r="F11">
        <v>1986</v>
      </c>
      <c r="G11">
        <v>1.1917808219178083</v>
      </c>
      <c r="H11">
        <v>40</v>
      </c>
      <c r="I11">
        <v>3.5753424657534252</v>
      </c>
      <c r="L11">
        <v>44.767123287671232</v>
      </c>
    </row>
    <row r="12" spans="1:13" x14ac:dyDescent="0.2">
      <c r="A12" t="s">
        <v>4424</v>
      </c>
      <c r="B12" t="s">
        <v>4423</v>
      </c>
      <c r="C12" t="s">
        <v>689</v>
      </c>
      <c r="D12" t="s">
        <v>690</v>
      </c>
      <c r="E12">
        <v>1324</v>
      </c>
      <c r="F12">
        <v>1992</v>
      </c>
      <c r="G12">
        <v>2.6821917808219178</v>
      </c>
      <c r="H12">
        <v>34</v>
      </c>
      <c r="I12">
        <v>8.0465753424657542</v>
      </c>
      <c r="L12">
        <v>44.728767123287668</v>
      </c>
    </row>
    <row r="13" spans="1:13" x14ac:dyDescent="0.2">
      <c r="A13" t="s">
        <v>7988</v>
      </c>
      <c r="B13" t="s">
        <v>5756</v>
      </c>
      <c r="C13" t="s">
        <v>92</v>
      </c>
      <c r="D13" t="s">
        <v>93</v>
      </c>
      <c r="E13">
        <v>1633</v>
      </c>
      <c r="F13">
        <v>2011</v>
      </c>
      <c r="G13">
        <v>6.7863013698630139</v>
      </c>
      <c r="H13">
        <v>15</v>
      </c>
      <c r="I13">
        <v>20.358904109589041</v>
      </c>
      <c r="L13">
        <v>42.145205479452059</v>
      </c>
    </row>
    <row r="14" spans="1:13" x14ac:dyDescent="0.2">
      <c r="A14" t="s">
        <v>4334</v>
      </c>
      <c r="B14" t="s">
        <v>4332</v>
      </c>
      <c r="C14" t="s">
        <v>92</v>
      </c>
      <c r="D14" t="s">
        <v>4333</v>
      </c>
      <c r="E14">
        <v>1302</v>
      </c>
      <c r="F14">
        <v>1989</v>
      </c>
      <c r="G14">
        <v>0.83561643835616439</v>
      </c>
      <c r="H14">
        <v>37</v>
      </c>
      <c r="I14">
        <v>2.506849315068493</v>
      </c>
      <c r="L14">
        <v>40.342465753424655</v>
      </c>
    </row>
    <row r="15" spans="1:13" x14ac:dyDescent="0.2">
      <c r="A15" t="s">
        <v>3150</v>
      </c>
      <c r="B15" t="s">
        <v>3149</v>
      </c>
      <c r="C15" t="s">
        <v>1983</v>
      </c>
      <c r="D15" t="s">
        <v>3046</v>
      </c>
      <c r="E15">
        <v>917</v>
      </c>
      <c r="F15">
        <v>1974</v>
      </c>
      <c r="G15">
        <v>4.021917808219178</v>
      </c>
      <c r="H15">
        <v>52</v>
      </c>
      <c r="I15">
        <v>12.065753424657533</v>
      </c>
      <c r="L15">
        <v>40.219178082191782</v>
      </c>
    </row>
    <row r="16" spans="1:13" x14ac:dyDescent="0.2">
      <c r="A16" t="s">
        <v>3627</v>
      </c>
      <c r="B16" t="s">
        <v>3476</v>
      </c>
      <c r="C16" t="s">
        <v>689</v>
      </c>
      <c r="D16" t="s">
        <v>690</v>
      </c>
      <c r="E16">
        <v>1071</v>
      </c>
      <c r="F16">
        <v>1982</v>
      </c>
      <c r="G16">
        <v>3.9808219178082194</v>
      </c>
      <c r="H16">
        <v>44</v>
      </c>
      <c r="I16">
        <v>11.942465753424658</v>
      </c>
      <c r="L16">
        <v>39.808219178082197</v>
      </c>
    </row>
    <row r="17" spans="1:12" x14ac:dyDescent="0.2">
      <c r="A17" t="s">
        <v>5654</v>
      </c>
      <c r="B17" t="s">
        <v>5653</v>
      </c>
      <c r="C17" t="s">
        <v>425</v>
      </c>
      <c r="D17" t="s">
        <v>3413</v>
      </c>
      <c r="E17">
        <v>1610</v>
      </c>
      <c r="F17">
        <v>2010</v>
      </c>
      <c r="G17">
        <v>5.4602739726027396</v>
      </c>
      <c r="H17">
        <v>16</v>
      </c>
      <c r="I17">
        <v>16.38082191780822</v>
      </c>
      <c r="L17">
        <v>37.841095890410955</v>
      </c>
    </row>
    <row r="18" spans="1:12" x14ac:dyDescent="0.2">
      <c r="A18" t="s">
        <v>4935</v>
      </c>
      <c r="B18" t="s">
        <v>4933</v>
      </c>
      <c r="C18" t="s">
        <v>91</v>
      </c>
      <c r="D18" t="s">
        <v>4934</v>
      </c>
      <c r="E18">
        <v>1482</v>
      </c>
      <c r="F18">
        <v>2001</v>
      </c>
      <c r="G18">
        <v>0.13150684931506848</v>
      </c>
      <c r="H18">
        <v>25</v>
      </c>
      <c r="I18">
        <v>0.39452054794520541</v>
      </c>
      <c r="J18">
        <v>11.506849315068493</v>
      </c>
      <c r="L18">
        <v>37.032876712328772</v>
      </c>
    </row>
    <row r="19" spans="1:12" x14ac:dyDescent="0.2">
      <c r="A19" t="s">
        <v>4903</v>
      </c>
      <c r="B19" t="s">
        <v>4902</v>
      </c>
      <c r="C19" t="s">
        <v>698</v>
      </c>
      <c r="D19" t="s">
        <v>699</v>
      </c>
      <c r="E19">
        <v>1472</v>
      </c>
      <c r="F19">
        <v>2001</v>
      </c>
      <c r="G19">
        <v>11.517808219178082</v>
      </c>
      <c r="H19">
        <v>25</v>
      </c>
      <c r="L19">
        <v>36.517808219178079</v>
      </c>
    </row>
    <row r="20" spans="1:12" x14ac:dyDescent="0.2">
      <c r="A20" t="s">
        <v>4539</v>
      </c>
      <c r="B20" t="s">
        <v>4537</v>
      </c>
      <c r="C20" t="s">
        <v>689</v>
      </c>
      <c r="D20" t="s">
        <v>4538</v>
      </c>
      <c r="E20">
        <v>1359</v>
      </c>
      <c r="F20">
        <v>1995</v>
      </c>
      <c r="G20">
        <v>0.72602739726027399</v>
      </c>
      <c r="H20">
        <v>31</v>
      </c>
      <c r="I20">
        <v>2.1780821917808222</v>
      </c>
      <c r="L20">
        <v>33.904109589041099</v>
      </c>
    </row>
    <row r="21" spans="1:12" x14ac:dyDescent="0.2">
      <c r="A21" t="s">
        <v>4847</v>
      </c>
      <c r="B21" t="s">
        <v>4846</v>
      </c>
      <c r="C21" t="s">
        <v>92</v>
      </c>
      <c r="D21" t="s">
        <v>1751</v>
      </c>
      <c r="E21">
        <v>1454</v>
      </c>
      <c r="F21">
        <v>1999</v>
      </c>
      <c r="G21">
        <v>0.48219178082191783</v>
      </c>
      <c r="H21">
        <v>27</v>
      </c>
      <c r="I21">
        <v>1.4465753424657535</v>
      </c>
      <c r="L21">
        <v>28.92876712328767</v>
      </c>
    </row>
    <row r="22" spans="1:12" x14ac:dyDescent="0.2">
      <c r="A22" t="s">
        <v>8139</v>
      </c>
      <c r="B22" t="s">
        <v>4969</v>
      </c>
      <c r="C22" t="s">
        <v>698</v>
      </c>
      <c r="D22" t="s">
        <v>699</v>
      </c>
      <c r="E22">
        <v>1490</v>
      </c>
      <c r="F22">
        <v>2002</v>
      </c>
      <c r="G22">
        <v>1.1534246575342466</v>
      </c>
      <c r="H22">
        <v>24</v>
      </c>
      <c r="I22">
        <v>3.4602739726027396</v>
      </c>
      <c r="L22">
        <v>28.613698630136984</v>
      </c>
    </row>
    <row r="23" spans="1:12" x14ac:dyDescent="0.2">
      <c r="A23" t="s">
        <v>4727</v>
      </c>
      <c r="B23" t="s">
        <v>4726</v>
      </c>
      <c r="C23" t="s">
        <v>425</v>
      </c>
      <c r="D23" t="s">
        <v>4719</v>
      </c>
      <c r="E23">
        <v>1415</v>
      </c>
      <c r="F23">
        <v>1998</v>
      </c>
      <c r="G23">
        <v>3.0136986301369864E-2</v>
      </c>
      <c r="H23">
        <v>28</v>
      </c>
      <c r="I23">
        <v>9.0410958904109592E-2</v>
      </c>
      <c r="L23">
        <v>28.120547945205477</v>
      </c>
    </row>
    <row r="24" spans="1:12" x14ac:dyDescent="0.2">
      <c r="A24" t="s">
        <v>6278</v>
      </c>
      <c r="B24" t="s">
        <v>6277</v>
      </c>
      <c r="C24" t="s">
        <v>883</v>
      </c>
      <c r="D24" t="s">
        <v>884</v>
      </c>
      <c r="E24">
        <v>1786</v>
      </c>
      <c r="F24">
        <v>2016</v>
      </c>
      <c r="G24">
        <v>4.5095890410958903</v>
      </c>
      <c r="H24">
        <v>10</v>
      </c>
      <c r="I24">
        <v>13.528767123287672</v>
      </c>
      <c r="L24">
        <v>28.038356164383561</v>
      </c>
    </row>
    <row r="25" spans="1:12" x14ac:dyDescent="0.2">
      <c r="A25" t="s">
        <v>4945</v>
      </c>
      <c r="B25" t="s">
        <v>4943</v>
      </c>
      <c r="C25" t="s">
        <v>187</v>
      </c>
      <c r="D25" t="s">
        <v>4944</v>
      </c>
      <c r="E25">
        <v>1484</v>
      </c>
      <c r="F25">
        <v>2001</v>
      </c>
      <c r="G25">
        <v>1.7205479452054795</v>
      </c>
      <c r="H25">
        <v>25</v>
      </c>
      <c r="L25">
        <v>26.720547945205478</v>
      </c>
    </row>
    <row r="26" spans="1:12" x14ac:dyDescent="0.2">
      <c r="A26" t="s">
        <v>7989</v>
      </c>
      <c r="B26" t="s">
        <v>5758</v>
      </c>
      <c r="C26" t="s">
        <v>92</v>
      </c>
      <c r="D26" t="s">
        <v>93</v>
      </c>
      <c r="E26">
        <v>1634</v>
      </c>
      <c r="F26">
        <v>2011</v>
      </c>
      <c r="G26">
        <v>2.7506849315068491</v>
      </c>
      <c r="H26">
        <v>15</v>
      </c>
      <c r="I26">
        <v>8.2520547945205465</v>
      </c>
      <c r="L26">
        <v>26.002739726027396</v>
      </c>
    </row>
    <row r="27" spans="1:12" x14ac:dyDescent="0.2">
      <c r="A27" t="s">
        <v>5811</v>
      </c>
      <c r="B27" t="s">
        <v>5810</v>
      </c>
      <c r="C27" t="s">
        <v>92</v>
      </c>
      <c r="D27" t="s">
        <v>2219</v>
      </c>
      <c r="E27">
        <v>1651</v>
      </c>
      <c r="F27">
        <v>2012</v>
      </c>
      <c r="G27">
        <v>2.2821917808219179</v>
      </c>
      <c r="H27">
        <v>14</v>
      </c>
      <c r="I27">
        <v>6.8465753424657532</v>
      </c>
      <c r="L27">
        <v>23.128767123287673</v>
      </c>
    </row>
    <row r="28" spans="1:12" x14ac:dyDescent="0.2">
      <c r="A28" t="s">
        <v>1903</v>
      </c>
      <c r="B28" t="s">
        <v>1901</v>
      </c>
      <c r="C28" t="s">
        <v>92</v>
      </c>
      <c r="D28" t="s">
        <v>1902</v>
      </c>
      <c r="E28">
        <v>506</v>
      </c>
      <c r="F28">
        <v>1954</v>
      </c>
      <c r="G28">
        <v>2.1616438356164385</v>
      </c>
      <c r="H28">
        <v>72</v>
      </c>
      <c r="I28">
        <v>6.4849315068493159</v>
      </c>
      <c r="L28">
        <v>21.616438356164384</v>
      </c>
    </row>
    <row r="29" spans="1:12" x14ac:dyDescent="0.2">
      <c r="A29" t="s">
        <v>5900</v>
      </c>
      <c r="B29" t="s">
        <v>5898</v>
      </c>
      <c r="C29" t="s">
        <v>148</v>
      </c>
      <c r="D29" t="s">
        <v>5899</v>
      </c>
      <c r="E29">
        <v>1679</v>
      </c>
      <c r="F29">
        <v>2013</v>
      </c>
      <c r="G29">
        <v>8.3917808219178074</v>
      </c>
      <c r="H29">
        <v>13</v>
      </c>
      <c r="L29">
        <v>21.391780821917806</v>
      </c>
    </row>
    <row r="30" spans="1:12" x14ac:dyDescent="0.2">
      <c r="A30" t="s">
        <v>5145</v>
      </c>
      <c r="B30" t="s">
        <v>5144</v>
      </c>
      <c r="C30" t="s">
        <v>180</v>
      </c>
      <c r="D30" t="s">
        <v>181</v>
      </c>
      <c r="E30">
        <v>1543</v>
      </c>
      <c r="F30">
        <v>2007</v>
      </c>
      <c r="G30">
        <v>0.53972602739726028</v>
      </c>
      <c r="H30">
        <v>19</v>
      </c>
      <c r="I30">
        <v>1.6191780821917807</v>
      </c>
      <c r="L30">
        <v>21.158904109589042</v>
      </c>
    </row>
    <row r="31" spans="1:12" x14ac:dyDescent="0.2">
      <c r="A31" t="s">
        <v>6130</v>
      </c>
      <c r="B31" t="s">
        <v>6129</v>
      </c>
      <c r="C31" t="s">
        <v>698</v>
      </c>
      <c r="D31" t="s">
        <v>699</v>
      </c>
      <c r="E31">
        <v>1741</v>
      </c>
      <c r="F31">
        <v>2015</v>
      </c>
      <c r="G31">
        <v>2.0520547945205481</v>
      </c>
      <c r="H31">
        <v>11</v>
      </c>
      <c r="I31">
        <v>6.1561643835616442</v>
      </c>
      <c r="L31">
        <v>19.208219178082192</v>
      </c>
    </row>
    <row r="32" spans="1:12" x14ac:dyDescent="0.2">
      <c r="A32" t="s">
        <v>1893</v>
      </c>
      <c r="B32" t="s">
        <v>1892</v>
      </c>
      <c r="C32" t="s">
        <v>92</v>
      </c>
      <c r="D32" t="s">
        <v>93</v>
      </c>
      <c r="E32">
        <v>503</v>
      </c>
      <c r="F32">
        <v>1953</v>
      </c>
      <c r="G32">
        <v>1.747945205479452</v>
      </c>
      <c r="H32">
        <v>73</v>
      </c>
      <c r="I32">
        <v>5.2438356164383562</v>
      </c>
      <c r="L32">
        <v>17.479452054794521</v>
      </c>
    </row>
    <row r="33" spans="1:12" x14ac:dyDescent="0.2">
      <c r="A33" t="s">
        <v>5574</v>
      </c>
      <c r="B33" t="s">
        <v>5572</v>
      </c>
      <c r="C33" t="s">
        <v>1209</v>
      </c>
      <c r="D33" t="s">
        <v>5573</v>
      </c>
      <c r="E33">
        <v>1589</v>
      </c>
      <c r="F33">
        <v>2010</v>
      </c>
      <c r="G33">
        <v>0.26849315068493151</v>
      </c>
      <c r="H33">
        <v>16</v>
      </c>
      <c r="L33">
        <v>16.268493150684932</v>
      </c>
    </row>
    <row r="34" spans="1:12" x14ac:dyDescent="0.2">
      <c r="A34" t="s">
        <v>6231</v>
      </c>
      <c r="B34" t="s">
        <v>6230</v>
      </c>
      <c r="C34" t="s">
        <v>2103</v>
      </c>
      <c r="D34" t="s">
        <v>2104</v>
      </c>
      <c r="E34">
        <v>1771</v>
      </c>
      <c r="F34">
        <v>2015</v>
      </c>
      <c r="G34">
        <v>0.9397260273972603</v>
      </c>
      <c r="H34">
        <v>11</v>
      </c>
      <c r="I34">
        <v>2.8191780821917809</v>
      </c>
      <c r="L34">
        <v>14.758904109589041</v>
      </c>
    </row>
    <row r="35" spans="1:12" x14ac:dyDescent="0.2">
      <c r="A35" t="s">
        <v>6264</v>
      </c>
      <c r="B35" t="s">
        <v>6263</v>
      </c>
      <c r="C35" t="s">
        <v>92</v>
      </c>
      <c r="D35" t="s">
        <v>6026</v>
      </c>
      <c r="E35">
        <v>1782</v>
      </c>
      <c r="F35">
        <v>2016</v>
      </c>
      <c r="G35">
        <v>2.9726027397260273</v>
      </c>
      <c r="H35">
        <v>10</v>
      </c>
      <c r="L35">
        <v>12.972602739726028</v>
      </c>
    </row>
    <row r="36" spans="1:12" x14ac:dyDescent="0.2">
      <c r="A36" t="s">
        <v>6408</v>
      </c>
      <c r="B36" t="s">
        <v>6407</v>
      </c>
      <c r="C36" t="s">
        <v>698</v>
      </c>
      <c r="D36" t="s">
        <v>1668</v>
      </c>
      <c r="E36">
        <v>1826</v>
      </c>
      <c r="F36">
        <v>2017</v>
      </c>
      <c r="G36">
        <v>1.6493150684931508</v>
      </c>
      <c r="H36">
        <v>9</v>
      </c>
      <c r="L36">
        <v>10.64931506849315</v>
      </c>
    </row>
    <row r="37" spans="1:12" x14ac:dyDescent="0.2">
      <c r="A37" t="s">
        <v>6597</v>
      </c>
      <c r="B37" t="s">
        <v>6595</v>
      </c>
      <c r="C37" t="s">
        <v>92</v>
      </c>
      <c r="D37" t="s">
        <v>6596</v>
      </c>
      <c r="E37">
        <v>1877</v>
      </c>
      <c r="F37">
        <v>2019</v>
      </c>
      <c r="G37">
        <v>0.75068493150684934</v>
      </c>
      <c r="H37">
        <v>7</v>
      </c>
      <c r="I37">
        <v>2.2520547945205482</v>
      </c>
      <c r="L37">
        <v>10.002739726027396</v>
      </c>
    </row>
    <row r="38" spans="1:12" x14ac:dyDescent="0.2">
      <c r="A38" t="s">
        <v>1044</v>
      </c>
      <c r="B38" t="s">
        <v>8016</v>
      </c>
      <c r="C38" t="s">
        <v>187</v>
      </c>
      <c r="D38" t="s">
        <v>364</v>
      </c>
      <c r="E38">
        <v>238</v>
      </c>
      <c r="F38">
        <v>1941</v>
      </c>
      <c r="G38">
        <v>0.95342465753424654</v>
      </c>
      <c r="H38">
        <v>85</v>
      </c>
      <c r="I38">
        <v>2.8602739726027395</v>
      </c>
      <c r="L38">
        <v>9.5342465753424648</v>
      </c>
    </row>
    <row r="39" spans="1:12" x14ac:dyDescent="0.2">
      <c r="A39" t="s">
        <v>7081</v>
      </c>
      <c r="B39" t="s">
        <v>7080</v>
      </c>
      <c r="C39" t="s">
        <v>425</v>
      </c>
      <c r="D39" t="s">
        <v>426</v>
      </c>
      <c r="E39">
        <v>2008</v>
      </c>
      <c r="F39">
        <v>2022</v>
      </c>
      <c r="G39">
        <v>1.9479452054794522</v>
      </c>
      <c r="I39">
        <v>5.8438356164383567</v>
      </c>
      <c r="L39">
        <v>7.7917808219178086</v>
      </c>
    </row>
    <row r="40" spans="1:12" x14ac:dyDescent="0.2">
      <c r="A40" t="s">
        <v>6869</v>
      </c>
      <c r="B40" t="s">
        <v>6868</v>
      </c>
      <c r="C40" t="s">
        <v>689</v>
      </c>
      <c r="D40" t="s">
        <v>1650</v>
      </c>
      <c r="E40">
        <v>1957</v>
      </c>
      <c r="F40">
        <v>2021</v>
      </c>
      <c r="G40">
        <v>2.1013698630136988</v>
      </c>
      <c r="H40">
        <v>5</v>
      </c>
      <c r="L40">
        <v>7.1013698630136988</v>
      </c>
    </row>
    <row r="41" spans="1:12" x14ac:dyDescent="0.2">
      <c r="A41" t="s">
        <v>7085</v>
      </c>
      <c r="B41" t="s">
        <v>7084</v>
      </c>
      <c r="C41" t="s">
        <v>698</v>
      </c>
      <c r="D41" t="s">
        <v>699</v>
      </c>
      <c r="E41">
        <v>2009</v>
      </c>
      <c r="F41">
        <v>2022</v>
      </c>
      <c r="G41">
        <v>1.6301369863013699</v>
      </c>
      <c r="I41">
        <v>4.89041095890411</v>
      </c>
      <c r="L41">
        <v>6.5205479452054798</v>
      </c>
    </row>
    <row r="42" spans="1:12" x14ac:dyDescent="0.2">
      <c r="A42" t="s">
        <v>6672</v>
      </c>
      <c r="B42" t="s">
        <v>6671</v>
      </c>
      <c r="C42" t="s">
        <v>689</v>
      </c>
      <c r="D42" t="s">
        <v>690</v>
      </c>
      <c r="E42">
        <v>1898</v>
      </c>
      <c r="F42">
        <v>2020</v>
      </c>
      <c r="G42">
        <v>0.26301369863013696</v>
      </c>
      <c r="H42">
        <v>6</v>
      </c>
      <c r="L42">
        <v>6.2630136986301368</v>
      </c>
    </row>
    <row r="43" spans="1:12" x14ac:dyDescent="0.2">
      <c r="A43" t="s">
        <v>296</v>
      </c>
      <c r="B43" t="s">
        <v>8155</v>
      </c>
      <c r="C43" t="s">
        <v>187</v>
      </c>
      <c r="D43" t="s">
        <v>295</v>
      </c>
      <c r="E43">
        <v>65</v>
      </c>
      <c r="F43">
        <v>1938</v>
      </c>
      <c r="G43">
        <v>0.36164383561643837</v>
      </c>
      <c r="H43">
        <v>88</v>
      </c>
      <c r="I43">
        <v>1.0849315068493151</v>
      </c>
      <c r="L43">
        <v>3.6164383561643838</v>
      </c>
    </row>
    <row r="44" spans="1:12" x14ac:dyDescent="0.2">
      <c r="A44" t="s">
        <v>2721</v>
      </c>
      <c r="B44" t="s">
        <v>2720</v>
      </c>
      <c r="C44" t="s">
        <v>92</v>
      </c>
      <c r="D44" t="s">
        <v>1751</v>
      </c>
      <c r="E44">
        <v>789</v>
      </c>
      <c r="F44">
        <v>1967</v>
      </c>
      <c r="G44">
        <v>0.36164383561643837</v>
      </c>
      <c r="H44">
        <v>59</v>
      </c>
      <c r="I44">
        <v>1.0849315068493151</v>
      </c>
      <c r="L44">
        <v>3.6164383561643838</v>
      </c>
    </row>
    <row r="45" spans="1:12" x14ac:dyDescent="0.2">
      <c r="A45" t="s">
        <v>1462</v>
      </c>
      <c r="B45" t="s">
        <v>8102</v>
      </c>
      <c r="C45" t="s">
        <v>1460</v>
      </c>
      <c r="D45" t="s">
        <v>1461</v>
      </c>
      <c r="E45">
        <v>395</v>
      </c>
      <c r="F45">
        <v>1950</v>
      </c>
      <c r="G45">
        <v>0.23013698630136986</v>
      </c>
      <c r="H45">
        <v>76</v>
      </c>
      <c r="I45">
        <v>0.69041095890410964</v>
      </c>
      <c r="L45">
        <v>2.3013698630136985</v>
      </c>
    </row>
    <row r="46" spans="1:12" x14ac:dyDescent="0.2">
      <c r="A46" t="s">
        <v>7386</v>
      </c>
      <c r="B46" t="s">
        <v>7384</v>
      </c>
      <c r="C46" t="s">
        <v>1456</v>
      </c>
      <c r="D46" t="s">
        <v>7385</v>
      </c>
      <c r="E46">
        <v>2083</v>
      </c>
      <c r="F46">
        <v>2024</v>
      </c>
      <c r="G46">
        <v>1.7068493150684931</v>
      </c>
      <c r="L46">
        <v>1.7068493150684931</v>
      </c>
    </row>
    <row r="47" spans="1:12" x14ac:dyDescent="0.2">
      <c r="A47" t="s">
        <v>7674</v>
      </c>
      <c r="B47" t="s">
        <v>7675</v>
      </c>
      <c r="C47" t="s">
        <v>6578</v>
      </c>
      <c r="D47" t="s">
        <v>77</v>
      </c>
      <c r="E47">
        <v>2098</v>
      </c>
      <c r="F47">
        <v>2024</v>
      </c>
      <c r="G47">
        <v>0.16438356164383561</v>
      </c>
      <c r="I47">
        <v>0.49315068493150682</v>
      </c>
      <c r="L47">
        <v>0.65753424657534243</v>
      </c>
    </row>
    <row r="48" spans="1:12" x14ac:dyDescent="0.2">
      <c r="A48" t="s">
        <v>7295</v>
      </c>
      <c r="B48" t="s">
        <v>7294</v>
      </c>
      <c r="C48" t="s">
        <v>6578</v>
      </c>
      <c r="D48" t="s">
        <v>77</v>
      </c>
      <c r="E48">
        <v>2061</v>
      </c>
      <c r="F48">
        <v>2023</v>
      </c>
      <c r="G48">
        <v>0.11506849315068493</v>
      </c>
      <c r="I48">
        <v>0.34520547945205482</v>
      </c>
      <c r="L48">
        <v>0.46027397260273972</v>
      </c>
    </row>
    <row r="49" spans="1:12" x14ac:dyDescent="0.2">
      <c r="A49" t="s">
        <v>7414</v>
      </c>
      <c r="B49" t="s">
        <v>7412</v>
      </c>
      <c r="C49" t="s">
        <v>698</v>
      </c>
      <c r="D49" t="s">
        <v>7413</v>
      </c>
      <c r="E49">
        <v>2090</v>
      </c>
      <c r="F49">
        <v>2024</v>
      </c>
      <c r="G49">
        <v>0.26301369863013696</v>
      </c>
      <c r="L49">
        <v>0.26301369863013696</v>
      </c>
    </row>
    <row r="50" spans="1:12" x14ac:dyDescent="0.2">
      <c r="A50" t="s">
        <v>4706</v>
      </c>
      <c r="B50" t="s">
        <v>4704</v>
      </c>
      <c r="C50" t="s">
        <v>187</v>
      </c>
      <c r="D50" t="s">
        <v>4705</v>
      </c>
      <c r="E50">
        <v>1409</v>
      </c>
      <c r="F50">
        <v>1998</v>
      </c>
      <c r="G50">
        <v>0.28767123287671231</v>
      </c>
      <c r="H50">
        <v>28</v>
      </c>
      <c r="I50">
        <v>0.86301369863013688</v>
      </c>
      <c r="K50">
        <v>-40</v>
      </c>
      <c r="L50">
        <v>-10.849315068493151</v>
      </c>
    </row>
  </sheetData>
  <pageMargins left="0.511811024" right="0.511811024" top="0.78740157499999996" bottom="0.78740157499999996" header="0.31496062000000002" footer="0.31496062000000002"/>
  <pageSetup paperSize="9" scale="16" orientation="landscape"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37"/>
  <dimension ref="A1:O91"/>
  <sheetViews>
    <sheetView workbookViewId="0">
      <selection activeCell="J63" sqref="J63"/>
    </sheetView>
  </sheetViews>
  <sheetFormatPr defaultRowHeight="12.75" x14ac:dyDescent="0.2"/>
  <cols>
    <col min="1" max="1" width="26.28515625" bestFit="1" customWidth="1"/>
    <col min="2" max="2" width="5" bestFit="1" customWidth="1"/>
    <col min="3" max="3" width="36.7109375" bestFit="1" customWidth="1"/>
    <col min="4" max="4" width="5" bestFit="1" customWidth="1"/>
    <col min="5" max="5" width="28" bestFit="1" customWidth="1"/>
    <col min="6" max="6" width="5" bestFit="1" customWidth="1"/>
    <col min="7" max="7" width="16.5703125" bestFit="1" customWidth="1"/>
    <col min="8" max="8" width="6.5703125" customWidth="1"/>
    <col min="9" max="9" width="36" customWidth="1"/>
    <col min="10" max="11" width="16.5703125" bestFit="1" customWidth="1"/>
    <col min="12" max="12" width="42.140625" hidden="1" customWidth="1"/>
    <col min="13" max="13" width="6" hidden="1" customWidth="1"/>
    <col min="14" max="14" width="35.7109375" hidden="1" customWidth="1"/>
    <col min="15" max="15" width="32" hidden="1" customWidth="1"/>
    <col min="16" max="16" width="9.28515625" bestFit="1" customWidth="1"/>
    <col min="17" max="87" width="16.5703125" bestFit="1" customWidth="1"/>
    <col min="88" max="88" width="10" bestFit="1" customWidth="1"/>
  </cols>
  <sheetData>
    <row r="1" spans="1:15" x14ac:dyDescent="0.2">
      <c r="A1" s="45" t="s">
        <v>7535</v>
      </c>
      <c r="B1" s="46"/>
      <c r="C1" s="45" t="s">
        <v>7536</v>
      </c>
      <c r="D1" s="46"/>
      <c r="E1" s="44"/>
      <c r="F1" s="44"/>
      <c r="G1" s="63"/>
      <c r="H1" s="63"/>
      <c r="I1" s="63"/>
      <c r="J1" s="63"/>
      <c r="K1" s="64"/>
    </row>
    <row r="2" spans="1:15" x14ac:dyDescent="0.2">
      <c r="A2" s="45" t="s">
        <v>21</v>
      </c>
      <c r="B2" s="46" t="s">
        <v>7492</v>
      </c>
      <c r="C2" s="45" t="s">
        <v>40</v>
      </c>
      <c r="D2" s="46" t="s">
        <v>7492</v>
      </c>
      <c r="E2" s="44"/>
      <c r="F2" s="44"/>
      <c r="G2" s="63"/>
      <c r="H2" s="63"/>
      <c r="I2" s="63"/>
      <c r="J2" s="63"/>
      <c r="K2" s="64"/>
    </row>
    <row r="3" spans="1:15" x14ac:dyDescent="0.2">
      <c r="A3" s="44">
        <v>1938</v>
      </c>
      <c r="B3" s="46">
        <v>322</v>
      </c>
      <c r="C3" s="44">
        <v>1938</v>
      </c>
      <c r="D3" s="46">
        <v>242</v>
      </c>
      <c r="E3" s="80"/>
      <c r="F3" s="80"/>
      <c r="G3" s="84"/>
      <c r="H3" s="84"/>
      <c r="I3" s="84"/>
      <c r="J3" s="84"/>
      <c r="K3" s="81"/>
    </row>
    <row r="4" spans="1:15" x14ac:dyDescent="0.2">
      <c r="A4" s="49">
        <v>1939</v>
      </c>
      <c r="B4" s="50">
        <v>33</v>
      </c>
      <c r="C4" s="49">
        <v>1939</v>
      </c>
      <c r="D4" s="50">
        <v>48</v>
      </c>
      <c r="E4" s="80"/>
      <c r="F4" s="80"/>
      <c r="G4" s="84"/>
      <c r="H4" s="84"/>
      <c r="I4" s="84"/>
      <c r="J4" s="84"/>
      <c r="K4" s="81"/>
    </row>
    <row r="5" spans="1:15" x14ac:dyDescent="0.2">
      <c r="A5" s="49">
        <v>1940</v>
      </c>
      <c r="B5" s="50">
        <v>16</v>
      </c>
      <c r="C5" s="49">
        <v>1940</v>
      </c>
      <c r="D5" s="50">
        <v>18</v>
      </c>
      <c r="E5" s="80"/>
      <c r="F5" s="80"/>
      <c r="G5" s="84"/>
      <c r="H5" s="84"/>
      <c r="I5" s="84"/>
      <c r="J5" s="84"/>
      <c r="K5" s="81"/>
    </row>
    <row r="6" spans="1:15" x14ac:dyDescent="0.2">
      <c r="A6" s="49">
        <v>1941</v>
      </c>
      <c r="B6" s="50">
        <v>69</v>
      </c>
      <c r="C6" s="49">
        <v>1941</v>
      </c>
      <c r="D6" s="50">
        <v>50</v>
      </c>
      <c r="E6" s="80"/>
      <c r="F6" s="80"/>
      <c r="G6" s="84"/>
      <c r="H6" s="84"/>
      <c r="I6" s="84"/>
      <c r="J6" s="84"/>
      <c r="K6" s="81"/>
      <c r="L6" s="45" t="s">
        <v>7537</v>
      </c>
      <c r="M6" s="46"/>
      <c r="N6" s="45" t="s">
        <v>7538</v>
      </c>
      <c r="O6" s="46"/>
    </row>
    <row r="7" spans="1:15" x14ac:dyDescent="0.2">
      <c r="A7" s="49">
        <v>1942</v>
      </c>
      <c r="B7" s="50">
        <v>28</v>
      </c>
      <c r="C7" s="49">
        <v>1942</v>
      </c>
      <c r="D7" s="50">
        <v>7</v>
      </c>
      <c r="E7" s="80"/>
      <c r="F7" s="80"/>
      <c r="G7" s="84"/>
      <c r="H7" s="84"/>
      <c r="I7" s="84"/>
      <c r="J7" s="84"/>
      <c r="K7" s="81"/>
      <c r="L7" s="45" t="s">
        <v>7539</v>
      </c>
      <c r="M7" s="46" t="s">
        <v>7492</v>
      </c>
      <c r="N7" s="45" t="s">
        <v>7539</v>
      </c>
      <c r="O7" s="46" t="s">
        <v>7492</v>
      </c>
    </row>
    <row r="8" spans="1:15" x14ac:dyDescent="0.2">
      <c r="A8" s="49">
        <v>1943</v>
      </c>
      <c r="B8" s="50">
        <v>9</v>
      </c>
      <c r="C8" s="49">
        <v>1943</v>
      </c>
      <c r="D8" s="50">
        <v>47</v>
      </c>
      <c r="E8" s="80"/>
      <c r="F8" s="80"/>
      <c r="G8" s="84"/>
      <c r="H8" s="84"/>
      <c r="I8" s="84"/>
      <c r="J8" s="84"/>
      <c r="K8" s="81"/>
      <c r="L8" s="44">
        <v>1938</v>
      </c>
      <c r="M8" s="46">
        <v>325</v>
      </c>
      <c r="N8" s="44">
        <v>1938</v>
      </c>
      <c r="O8" s="52"/>
    </row>
    <row r="9" spans="1:15" x14ac:dyDescent="0.2">
      <c r="A9" s="49">
        <v>1944</v>
      </c>
      <c r="B9" s="50">
        <v>9</v>
      </c>
      <c r="C9" s="49">
        <v>1944</v>
      </c>
      <c r="D9" s="50">
        <v>11</v>
      </c>
      <c r="E9" s="80"/>
      <c r="F9" s="80"/>
      <c r="G9" s="84"/>
      <c r="H9" s="84"/>
      <c r="I9" s="84"/>
      <c r="J9" s="84"/>
      <c r="K9" s="81"/>
      <c r="L9" s="49">
        <v>1939</v>
      </c>
      <c r="M9" s="50">
        <v>116</v>
      </c>
      <c r="N9" s="49">
        <v>1939</v>
      </c>
      <c r="O9" s="53">
        <v>0.5862068965517242</v>
      </c>
    </row>
    <row r="10" spans="1:15" x14ac:dyDescent="0.2">
      <c r="A10" s="49">
        <v>1945</v>
      </c>
      <c r="B10" s="50">
        <v>9</v>
      </c>
      <c r="C10" s="49">
        <v>1945</v>
      </c>
      <c r="D10" s="50">
        <v>2</v>
      </c>
      <c r="E10" s="80"/>
      <c r="F10" s="80"/>
      <c r="G10" s="84"/>
      <c r="H10" s="84"/>
      <c r="I10" s="84"/>
      <c r="J10" s="84"/>
      <c r="K10" s="81"/>
      <c r="L10" s="49">
        <v>1940</v>
      </c>
      <c r="M10" s="50">
        <v>84</v>
      </c>
      <c r="N10" s="49">
        <v>1940</v>
      </c>
      <c r="O10" s="53">
        <v>0.7857142857142857</v>
      </c>
    </row>
    <row r="11" spans="1:15" x14ac:dyDescent="0.2">
      <c r="A11" s="49">
        <v>1946</v>
      </c>
      <c r="B11" s="50">
        <v>8</v>
      </c>
      <c r="C11" s="49">
        <v>1946</v>
      </c>
      <c r="D11" s="50">
        <v>5</v>
      </c>
      <c r="E11" s="80"/>
      <c r="F11" s="80"/>
      <c r="G11" s="84"/>
      <c r="H11" s="84"/>
      <c r="I11" s="84"/>
      <c r="J11" s="84"/>
      <c r="K11" s="81"/>
      <c r="L11" s="49">
        <v>1941</v>
      </c>
      <c r="M11" s="50">
        <v>137</v>
      </c>
      <c r="N11" s="49">
        <v>1941</v>
      </c>
      <c r="O11" s="53">
        <v>0.61313868613138678</v>
      </c>
    </row>
    <row r="12" spans="1:15" x14ac:dyDescent="0.2">
      <c r="A12" s="49">
        <v>1947</v>
      </c>
      <c r="B12" s="50">
        <v>3</v>
      </c>
      <c r="C12" s="49">
        <v>1947</v>
      </c>
      <c r="D12" s="50">
        <v>3</v>
      </c>
      <c r="E12" s="80"/>
      <c r="F12" s="80"/>
      <c r="G12" s="84"/>
      <c r="H12" s="84"/>
      <c r="I12" s="84"/>
      <c r="J12" s="84"/>
      <c r="K12" s="81"/>
      <c r="L12" s="49">
        <v>1942</v>
      </c>
      <c r="M12" s="50">
        <v>112</v>
      </c>
      <c r="N12" s="49">
        <v>1942</v>
      </c>
      <c r="O12" s="53">
        <v>0.9375</v>
      </c>
    </row>
    <row r="13" spans="1:15" x14ac:dyDescent="0.2">
      <c r="A13" s="49">
        <v>1948</v>
      </c>
      <c r="B13" s="50">
        <v>20</v>
      </c>
      <c r="C13" s="49">
        <v>1948</v>
      </c>
      <c r="D13" s="50">
        <v>11</v>
      </c>
      <c r="E13" s="80"/>
      <c r="F13" s="80"/>
      <c r="G13" s="84"/>
      <c r="H13" s="84"/>
      <c r="I13" s="84"/>
      <c r="J13" s="84"/>
      <c r="K13" s="81"/>
      <c r="L13" s="49">
        <v>1943</v>
      </c>
      <c r="M13" s="50">
        <v>114</v>
      </c>
      <c r="N13" s="49">
        <v>1943</v>
      </c>
      <c r="O13" s="53">
        <v>0.57017543859649122</v>
      </c>
    </row>
    <row r="14" spans="1:15" x14ac:dyDescent="0.2">
      <c r="A14" s="49">
        <v>1949</v>
      </c>
      <c r="B14" s="50">
        <v>31</v>
      </c>
      <c r="C14" s="49">
        <v>1949</v>
      </c>
      <c r="D14" s="50">
        <v>34</v>
      </c>
      <c r="E14" s="82"/>
      <c r="F14" s="82"/>
      <c r="G14" s="85"/>
      <c r="H14" s="85"/>
      <c r="I14" s="85"/>
      <c r="J14" s="85"/>
      <c r="K14" s="83"/>
      <c r="L14" s="49">
        <v>1944</v>
      </c>
      <c r="M14" s="50">
        <v>74</v>
      </c>
      <c r="N14" s="49">
        <v>1944</v>
      </c>
      <c r="O14" s="53">
        <v>0.85135135135135132</v>
      </c>
    </row>
    <row r="15" spans="1:15" x14ac:dyDescent="0.2">
      <c r="A15" s="49">
        <v>1950</v>
      </c>
      <c r="B15" s="50">
        <v>30</v>
      </c>
      <c r="C15" s="49">
        <v>1950</v>
      </c>
      <c r="D15" s="50">
        <v>56</v>
      </c>
      <c r="H15" s="49">
        <v>1950</v>
      </c>
      <c r="I15">
        <f>I14+GETPIVOTDATA("Ano de abertura",$A$1,"Ano de abertura",1950)-GETPIVOTDATA("Ano tombamento (inscrição)",$C$1,"Ano tombamento (inscrição)",1949)</f>
        <v>-4</v>
      </c>
      <c r="J15" s="51" t="e">
        <f>1-(GETPIVOTDATA("Ano tombamento (inscrição)",$C$1,"Ano tombamento (inscrição)",1950)+GETPIVOTDATA("Ano Indeferimento",$E$1,"Ano Indeferimento",1950))/I15</f>
        <v>#REF!</v>
      </c>
      <c r="L15" s="49">
        <v>1945</v>
      </c>
      <c r="M15" s="50">
        <v>72</v>
      </c>
      <c r="N15" s="49">
        <v>1945</v>
      </c>
      <c r="O15" s="53">
        <v>0.97222222222222221</v>
      </c>
    </row>
    <row r="16" spans="1:15" x14ac:dyDescent="0.2">
      <c r="A16" s="49">
        <v>1951</v>
      </c>
      <c r="B16" s="50">
        <v>15</v>
      </c>
      <c r="C16" s="49">
        <v>1951</v>
      </c>
      <c r="D16" s="50">
        <v>16</v>
      </c>
      <c r="H16" s="49">
        <v>1951</v>
      </c>
      <c r="I16" t="e">
        <f>I15+GETPIVOTDATA("Ano de abertura",$A$1,"Ano de abertura",1951)-GETPIVOTDATA("Ano tombamento (inscrição)",$C$1,"Ano tombamento (inscrição)",1950)-GETPIVOTDATA("Ano Indeferimento",$E$1,"Ano Indeferimento",1950)</f>
        <v>#REF!</v>
      </c>
      <c r="J16" s="51" t="e">
        <f>1-(GETPIVOTDATA("Ano tombamento (inscrição)",$C$1,"Ano tombamento (inscrição)",1951)+GETPIVOTDATA("Ano Indeferimento",$E$1,"Ano Indeferimento",1951))/I16</f>
        <v>#REF!</v>
      </c>
      <c r="L16" s="49">
        <v>1946</v>
      </c>
      <c r="M16" s="50">
        <v>78</v>
      </c>
      <c r="N16" s="49">
        <v>1946</v>
      </c>
      <c r="O16" s="53">
        <v>0.9358974358974359</v>
      </c>
    </row>
    <row r="17" spans="1:15" x14ac:dyDescent="0.2">
      <c r="A17" s="49">
        <v>1952</v>
      </c>
      <c r="B17" s="50">
        <v>19</v>
      </c>
      <c r="C17" s="49">
        <v>1952</v>
      </c>
      <c r="D17" s="50">
        <v>9</v>
      </c>
      <c r="H17" s="49">
        <v>1952</v>
      </c>
      <c r="I17" t="e">
        <f>I16+GETPIVOTDATA("Ano de abertura",$A$1,"Ano de abertura",1952)-GETPIVOTDATA("Ano tombamento (inscrição)",$C$1,"Ano tombamento (inscrição)",1951)-GETPIVOTDATA("Ano Indeferimento",$E$1,"Ano Indeferimento",1951)</f>
        <v>#REF!</v>
      </c>
      <c r="J17" s="51" t="e">
        <f>1-(GETPIVOTDATA("Ano tombamento (inscrição)",$C$1,"Ano tombamento (inscrição)",1952)/I17)</f>
        <v>#REF!</v>
      </c>
      <c r="L17" s="49">
        <v>1947</v>
      </c>
      <c r="M17" s="50">
        <v>76</v>
      </c>
      <c r="N17" s="49">
        <v>1947</v>
      </c>
      <c r="O17" s="53">
        <v>0.96052631578947367</v>
      </c>
    </row>
    <row r="18" spans="1:15" x14ac:dyDescent="0.2">
      <c r="A18" s="49">
        <v>1953</v>
      </c>
      <c r="B18" s="50">
        <v>11</v>
      </c>
      <c r="C18" s="49">
        <v>1953</v>
      </c>
      <c r="D18" s="50">
        <v>5</v>
      </c>
      <c r="H18" s="49">
        <v>1953</v>
      </c>
      <c r="I18" t="e">
        <f>I17+GETPIVOTDATA("Ano de abertura",$A$1,"Ano de abertura",1953)-GETPIVOTDATA("Ano tombamento (inscrição)",$C$1,"Ano tombamento (inscrição)",1952)</f>
        <v>#REF!</v>
      </c>
      <c r="J18" s="51" t="e">
        <f>1-(GETPIVOTDATA("Ano tombamento (inscrição)",$C$1,"Ano tombamento (inscrição)",1953)/I18)</f>
        <v>#REF!</v>
      </c>
      <c r="L18" s="49">
        <v>1948</v>
      </c>
      <c r="M18" s="50">
        <v>93</v>
      </c>
      <c r="N18" s="49">
        <v>1948</v>
      </c>
      <c r="O18" s="53">
        <v>0.86021505376344087</v>
      </c>
    </row>
    <row r="19" spans="1:15" x14ac:dyDescent="0.2">
      <c r="A19" s="49">
        <v>1954</v>
      </c>
      <c r="B19" s="50">
        <v>14</v>
      </c>
      <c r="C19" s="49">
        <v>1954</v>
      </c>
      <c r="D19" s="50">
        <v>17</v>
      </c>
      <c r="H19" s="49">
        <v>1954</v>
      </c>
      <c r="I19" t="e">
        <f>I18+GETPIVOTDATA("Ano de abertura",$A$1,"Ano de abertura",1954)-GETPIVOTDATA("Ano tombamento (inscrição)",$C$1,"Ano tombamento (inscrição)",1953)</f>
        <v>#REF!</v>
      </c>
      <c r="J19" s="51" t="e">
        <f>1-(GETPIVOTDATA("Ano tombamento (inscrição)",$C$1,"Ano tombamento (inscrição)",1954)+GETPIVOTDATA("Ano Indeferimento",$E$1,"Ano Indeferimento",1954))/I19</f>
        <v>#REF!</v>
      </c>
      <c r="L19" s="49">
        <v>1949</v>
      </c>
      <c r="M19" s="50">
        <v>113</v>
      </c>
      <c r="N19" s="49">
        <v>1949</v>
      </c>
      <c r="O19" s="53">
        <v>0.68141592920353977</v>
      </c>
    </row>
    <row r="20" spans="1:15" x14ac:dyDescent="0.2">
      <c r="A20" s="49">
        <v>1955</v>
      </c>
      <c r="B20" s="50">
        <v>13</v>
      </c>
      <c r="C20" s="49">
        <v>1955</v>
      </c>
      <c r="D20" s="50">
        <v>19</v>
      </c>
      <c r="H20" s="49">
        <v>1955</v>
      </c>
      <c r="I20" t="e">
        <f>I19+GETPIVOTDATA("Ano de abertura",$A$1,"Ano de abertura",1955)-GETPIVOTDATA("Ano tombamento (inscrição)",$C$1,"Ano tombamento (inscrição)",1954)-GETPIVOTDATA("Ano Indeferimento",$E$1,"Ano Indeferimento",1954)</f>
        <v>#REF!</v>
      </c>
      <c r="J20" s="51" t="e">
        <f>1-(GETPIVOTDATA("Ano tombamento (inscrição)",$C$1,"Ano tombamento (inscrição)",1955)/I20)</f>
        <v>#REF!</v>
      </c>
      <c r="L20" s="49">
        <v>1950</v>
      </c>
      <c r="M20" s="50">
        <v>108</v>
      </c>
      <c r="N20" s="49">
        <v>1950</v>
      </c>
      <c r="O20" s="53">
        <v>0.46296296296296291</v>
      </c>
    </row>
    <row r="21" spans="1:15" x14ac:dyDescent="0.2">
      <c r="A21" s="49">
        <v>1956</v>
      </c>
      <c r="B21" s="50">
        <v>18</v>
      </c>
      <c r="C21" s="49">
        <v>1956</v>
      </c>
      <c r="D21" s="50">
        <v>3</v>
      </c>
      <c r="H21" s="49">
        <v>1956</v>
      </c>
      <c r="I21" t="e">
        <f>I20+GETPIVOTDATA("Ano de abertura",$A$1,"Ano de abertura",1956)-GETPIVOTDATA("Ano tombamento (inscrição)",$C$1,"Ano tombamento (inscrição)",1955)</f>
        <v>#REF!</v>
      </c>
      <c r="J21" s="51" t="e">
        <f>1-(GETPIVOTDATA("Ano tombamento (inscrição)",$C$1,"Ano tombamento (inscrição)",1956)+GETPIVOTDATA("Ano Indeferimento",$E$1,"Ano Indeferimento",1956))/I21</f>
        <v>#REF!</v>
      </c>
      <c r="L21" s="49">
        <v>1951</v>
      </c>
      <c r="M21" s="50">
        <v>65</v>
      </c>
      <c r="N21" s="49">
        <v>1951</v>
      </c>
      <c r="O21" s="53">
        <v>0.7384615384615385</v>
      </c>
    </row>
    <row r="22" spans="1:15" x14ac:dyDescent="0.2">
      <c r="A22" s="49">
        <v>1957</v>
      </c>
      <c r="B22" s="50">
        <v>14</v>
      </c>
      <c r="C22" s="49">
        <v>1957</v>
      </c>
      <c r="D22" s="50">
        <v>13</v>
      </c>
      <c r="H22" s="49">
        <v>1957</v>
      </c>
      <c r="I22" t="e">
        <f>I21+GETPIVOTDATA("Ano de abertura",$A$1,"Ano de abertura",1957)-GETPIVOTDATA("Ano tombamento (inscrição)",$C$1,"Ano tombamento (inscrição)",1956)-GETPIVOTDATA("Ano Indeferimento",$E$1,"Ano Indeferimento",1956)</f>
        <v>#REF!</v>
      </c>
      <c r="J22" s="51" t="e">
        <f>1-(GETPIVOTDATA("Ano tombamento (inscrição)",$C$1,"Ano tombamento (inscrição)",1957)/I22)</f>
        <v>#REF!</v>
      </c>
      <c r="L22" s="49">
        <v>1952</v>
      </c>
      <c r="M22" s="50">
        <v>67</v>
      </c>
      <c r="N22" s="49">
        <v>1952</v>
      </c>
      <c r="O22" s="53">
        <v>0.86567164179104483</v>
      </c>
    </row>
    <row r="23" spans="1:15" x14ac:dyDescent="0.2">
      <c r="A23" s="49">
        <v>1958</v>
      </c>
      <c r="B23" s="50">
        <v>19</v>
      </c>
      <c r="C23" s="49">
        <v>1958</v>
      </c>
      <c r="D23" s="50">
        <v>13</v>
      </c>
      <c r="H23" s="49">
        <v>1958</v>
      </c>
      <c r="I23" t="e">
        <f>I22+GETPIVOTDATA("Ano de abertura",$A$1,"Ano de abertura",1958)-GETPIVOTDATA("Ano tombamento (inscrição)",$C$1,"Ano tombamento (inscrição)",1957)</f>
        <v>#REF!</v>
      </c>
      <c r="J23" s="51" t="e">
        <f>1-(GETPIVOTDATA("Ano tombamento (inscrição)",$C$1,"Ano tombamento (inscrição)",1958)+GETPIVOTDATA("Ano Indeferimento",$E$1,"Ano Indeferimento",1958))/I23</f>
        <v>#REF!</v>
      </c>
      <c r="L23" s="49">
        <v>1953</v>
      </c>
      <c r="M23" s="50">
        <v>69</v>
      </c>
      <c r="N23" s="49">
        <v>1953</v>
      </c>
      <c r="O23" s="53">
        <v>0.92753623188405798</v>
      </c>
    </row>
    <row r="24" spans="1:15" x14ac:dyDescent="0.2">
      <c r="A24" s="49">
        <v>1959</v>
      </c>
      <c r="B24" s="50">
        <v>12</v>
      </c>
      <c r="C24" s="49">
        <v>1959</v>
      </c>
      <c r="D24" s="50">
        <v>16</v>
      </c>
      <c r="H24" s="49">
        <v>1959</v>
      </c>
      <c r="I24" t="e">
        <f>I23+GETPIVOTDATA("Ano de abertura",$A$1,"Ano de abertura",1959)-GETPIVOTDATA("Ano tombamento (inscrição)",$C$1,"Ano tombamento (inscrição)",1958)-GETPIVOTDATA("Ano Indeferimento",$E$1,"Ano Indeferimento",1958)</f>
        <v>#REF!</v>
      </c>
      <c r="J24" s="51" t="e">
        <f>1-(GETPIVOTDATA("Ano tombamento (inscrição)",$C$1,"Ano tombamento (inscrição)",1959)/I24)</f>
        <v>#REF!</v>
      </c>
      <c r="L24" s="49">
        <v>1954</v>
      </c>
      <c r="M24" s="50">
        <v>78</v>
      </c>
      <c r="N24" s="49">
        <v>1954</v>
      </c>
      <c r="O24" s="53">
        <v>0.73076923076923084</v>
      </c>
    </row>
    <row r="25" spans="1:15" x14ac:dyDescent="0.2">
      <c r="A25" s="49">
        <v>1960</v>
      </c>
      <c r="B25" s="50">
        <v>15</v>
      </c>
      <c r="C25" s="49">
        <v>1960</v>
      </c>
      <c r="D25" s="50">
        <v>8</v>
      </c>
      <c r="H25" s="49">
        <v>1960</v>
      </c>
      <c r="I25" t="e">
        <f>I24+GETPIVOTDATA("Ano de abertura",$A$1,"Ano de abertura",1960)-GETPIVOTDATA("Ano tombamento (inscrição)",$C$1,"Ano tombamento (inscrição)",1959)</f>
        <v>#REF!</v>
      </c>
      <c r="J25" s="51" t="e">
        <f>1-(GETPIVOTDATA("Ano tombamento (inscrição)",$C$1,"Ano tombamento (inscrição)",1960)/I25)</f>
        <v>#REF!</v>
      </c>
      <c r="L25" s="49">
        <v>1955</v>
      </c>
      <c r="M25" s="50">
        <v>70</v>
      </c>
      <c r="N25" s="49">
        <v>1955</v>
      </c>
      <c r="O25" s="53">
        <v>0.72857142857142865</v>
      </c>
    </row>
    <row r="26" spans="1:15" x14ac:dyDescent="0.2">
      <c r="A26" s="49">
        <v>1961</v>
      </c>
      <c r="B26" s="50">
        <v>30</v>
      </c>
      <c r="C26" s="49">
        <v>1961</v>
      </c>
      <c r="D26" s="50">
        <v>5</v>
      </c>
      <c r="H26" s="49">
        <v>1961</v>
      </c>
      <c r="I26" t="e">
        <f>I25+GETPIVOTDATA("Ano de abertura",$A$1,"Ano de abertura",1961)-GETPIVOTDATA("Ano tombamento (inscrição)",$C$1,"Ano tombamento (inscrição)",1960)</f>
        <v>#REF!</v>
      </c>
      <c r="J26" s="51" t="e">
        <f>1-(GETPIVOTDATA("Ano tombamento (inscrição)",$C$1,"Ano tombamento (inscrição)",1961)/I26)</f>
        <v>#REF!</v>
      </c>
      <c r="L26" s="49">
        <v>1956</v>
      </c>
      <c r="M26" s="50">
        <v>69</v>
      </c>
      <c r="N26" s="49">
        <v>1956</v>
      </c>
      <c r="O26" s="53">
        <v>0.94202898550724634</v>
      </c>
    </row>
    <row r="27" spans="1:15" x14ac:dyDescent="0.2">
      <c r="A27" s="49">
        <v>1962</v>
      </c>
      <c r="B27" s="50">
        <v>47</v>
      </c>
      <c r="C27" s="49">
        <v>1962</v>
      </c>
      <c r="D27" s="50">
        <v>34</v>
      </c>
      <c r="H27" s="49">
        <v>1962</v>
      </c>
      <c r="I27" t="e">
        <f>I26+GETPIVOTDATA("Ano de abertura",$A$1,"Ano de abertura",1962)-GETPIVOTDATA("Ano tombamento (inscrição)",$C$1,"Ano tombamento (inscrição)",1961)</f>
        <v>#REF!</v>
      </c>
      <c r="J27" s="51" t="e">
        <f>1-(GETPIVOTDATA("Ano tombamento (inscrição)",$C$1,"Ano tombamento (inscrição)",1962)+GETPIVOTDATA("Ano Indeferimento",$E$1,"Ano Indeferimento",1962))/I27</f>
        <v>#REF!</v>
      </c>
      <c r="L27" s="49">
        <v>1957</v>
      </c>
      <c r="M27" s="50">
        <v>79</v>
      </c>
      <c r="N27" s="49">
        <v>1957</v>
      </c>
      <c r="O27" s="53">
        <v>0.83544303797468356</v>
      </c>
    </row>
    <row r="28" spans="1:15" x14ac:dyDescent="0.2">
      <c r="A28" s="49">
        <v>1963</v>
      </c>
      <c r="B28" s="50">
        <v>39</v>
      </c>
      <c r="C28" s="49">
        <v>1963</v>
      </c>
      <c r="D28" s="50">
        <v>11</v>
      </c>
      <c r="H28" s="49">
        <v>1963</v>
      </c>
      <c r="I28" t="e">
        <f>I27+GETPIVOTDATA("Ano de abertura",$A$1,"Ano de abertura",1963)-GETPIVOTDATA("Ano tombamento (inscrição)",$C$1,"Ano tombamento (inscrição)",1962)-GETPIVOTDATA("Ano Indeferimento",$E$1,"Ano Indeferimento",1962)</f>
        <v>#REF!</v>
      </c>
      <c r="J28" s="51" t="e">
        <f>1-(GETPIVOTDATA("Ano tombamento (inscrição)",$C$1,"Ano tombamento (inscrição)",1963)/I28)</f>
        <v>#REF!</v>
      </c>
      <c r="L28" s="49">
        <v>1958</v>
      </c>
      <c r="M28" s="50">
        <v>85</v>
      </c>
      <c r="N28" s="49">
        <v>1958</v>
      </c>
      <c r="O28" s="53">
        <v>0.83529411764705885</v>
      </c>
    </row>
    <row r="29" spans="1:15" x14ac:dyDescent="0.2">
      <c r="A29" s="49">
        <v>1964</v>
      </c>
      <c r="B29" s="50">
        <v>29</v>
      </c>
      <c r="C29" s="49">
        <v>1964</v>
      </c>
      <c r="D29" s="50">
        <v>29</v>
      </c>
      <c r="H29" s="49">
        <v>1964</v>
      </c>
      <c r="I29" t="e">
        <f>I28+GETPIVOTDATA("Ano de abertura",$A$1,"Ano de abertura",1964)-GETPIVOTDATA("Ano tombamento (inscrição)",$C$1,"Ano tombamento (inscrição)",1963)</f>
        <v>#REF!</v>
      </c>
      <c r="J29" s="51" t="e">
        <f>1-(GETPIVOTDATA("Ano tombamento (inscrição)",$C$1,"Ano tombamento (inscrição)",1964)+GETPIVOTDATA("Ano Indeferimento",$E$1,"Ano Indeferimento",1964))/I29</f>
        <v>#REF!</v>
      </c>
      <c r="L29" s="49">
        <v>1959</v>
      </c>
      <c r="M29" s="50">
        <v>82</v>
      </c>
      <c r="N29" s="49">
        <v>1959</v>
      </c>
      <c r="O29" s="53">
        <v>0.81707317073170738</v>
      </c>
    </row>
    <row r="30" spans="1:15" x14ac:dyDescent="0.2">
      <c r="A30" s="49">
        <v>1965</v>
      </c>
      <c r="B30" s="50">
        <v>13</v>
      </c>
      <c r="C30" s="49">
        <v>1965</v>
      </c>
      <c r="D30" s="50">
        <v>12</v>
      </c>
      <c r="H30" s="49">
        <v>1965</v>
      </c>
      <c r="I30" t="e">
        <f>I29+GETPIVOTDATA("Ano de abertura",$A$1,"Ano de abertura",1965)-GETPIVOTDATA("Ano tombamento (inscrição)",$C$1,"Ano tombamento (inscrição)",1964)-GETPIVOTDATA("Ano Indeferimento",$E$1,"Ano Indeferimento",1964)</f>
        <v>#REF!</v>
      </c>
      <c r="J30" s="51" t="e">
        <f>1-(GETPIVOTDATA("Ano tombamento (inscrição)",$C$1,"Ano tombamento (inscrição)",1965)/I30)</f>
        <v>#REF!</v>
      </c>
      <c r="L30" s="49">
        <v>1960</v>
      </c>
      <c r="M30" s="50">
        <v>82</v>
      </c>
      <c r="N30" s="49">
        <v>1960</v>
      </c>
      <c r="O30" s="53">
        <v>0.90243902439024393</v>
      </c>
    </row>
    <row r="31" spans="1:15" x14ac:dyDescent="0.2">
      <c r="A31" s="49">
        <v>1966</v>
      </c>
      <c r="B31" s="50">
        <v>19</v>
      </c>
      <c r="C31" s="49">
        <v>1966</v>
      </c>
      <c r="D31" s="50">
        <v>7</v>
      </c>
      <c r="H31" s="49">
        <v>1966</v>
      </c>
      <c r="I31" t="e">
        <f>I30+GETPIVOTDATA("Ano de abertura",$A$1,"Ano de abertura",1966)-GETPIVOTDATA("Ano tombamento (inscrição)",$C$1,"Ano tombamento (inscrição)",1965)</f>
        <v>#REF!</v>
      </c>
      <c r="J31" s="51" t="e">
        <f>1-(GETPIVOTDATA("Ano tombamento (inscrição)",$C$1,"Ano tombamento (inscrição)",1966)+GETPIVOTDATA("Ano Indeferimento",$E$1,"Ano Indeferimento",1966))/I31</f>
        <v>#REF!</v>
      </c>
      <c r="L31" s="49">
        <v>1961</v>
      </c>
      <c r="M31" s="50">
        <v>104</v>
      </c>
      <c r="N31" s="49">
        <v>1961</v>
      </c>
      <c r="O31" s="53">
        <v>0.95192307692307687</v>
      </c>
    </row>
    <row r="32" spans="1:15" x14ac:dyDescent="0.2">
      <c r="A32" s="49">
        <v>1967</v>
      </c>
      <c r="B32" s="50">
        <v>20</v>
      </c>
      <c r="C32" s="49">
        <v>1967</v>
      </c>
      <c r="D32" s="50">
        <v>25</v>
      </c>
      <c r="H32" s="49">
        <v>1967</v>
      </c>
      <c r="I32" t="e">
        <f>I31+GETPIVOTDATA("Ano de abertura",$A$1,"Ano de abertura",1967)-GETPIVOTDATA("Ano tombamento (inscrição)",$C$1,"Ano tombamento (inscrição)",1966)-GETPIVOTDATA("Ano Indeferimento",$E$1,"Ano Indeferimento",1966)</f>
        <v>#REF!</v>
      </c>
      <c r="J32" s="51" t="e">
        <f>1-(GETPIVOTDATA("Ano tombamento (inscrição)",$C$1,"Ano tombamento (inscrição)",1967)+GETPIVOTDATA("Ano Indeferimento",$E$1,"Ano Indeferimento",1967))/I32</f>
        <v>#REF!</v>
      </c>
      <c r="L32" s="49">
        <v>1962</v>
      </c>
      <c r="M32" s="50">
        <v>146</v>
      </c>
      <c r="N32" s="49">
        <v>1962</v>
      </c>
      <c r="O32" s="53">
        <v>0.64383561643835618</v>
      </c>
    </row>
    <row r="33" spans="1:15" x14ac:dyDescent="0.2">
      <c r="A33" s="49">
        <v>1968</v>
      </c>
      <c r="B33" s="50">
        <v>11</v>
      </c>
      <c r="C33" s="49">
        <v>1968</v>
      </c>
      <c r="D33" s="50">
        <v>7</v>
      </c>
      <c r="H33" s="49">
        <v>1968</v>
      </c>
      <c r="I33" t="e">
        <f>I32+GETPIVOTDATA("Ano de abertura",$A$1,"Ano de abertura",1968)-GETPIVOTDATA("Ano tombamento (inscrição)",$C$1,"Ano tombamento (inscrição)",1967)-GETPIVOTDATA("Ano Indeferimento",$E$1,"Ano Indeferimento",1967)</f>
        <v>#REF!</v>
      </c>
      <c r="J33" s="51" t="e">
        <f>1-(GETPIVOTDATA("Ano tombamento (inscrição)",$C$1,"Ano tombamento (inscrição)",1968)+GETPIVOTDATA("Ano Indeferimento",$E$1,"Ano Indeferimento",1968))/I33</f>
        <v>#REF!</v>
      </c>
      <c r="L33" s="49">
        <v>1963</v>
      </c>
      <c r="M33" s="50">
        <v>133</v>
      </c>
      <c r="N33" s="49">
        <v>1963</v>
      </c>
      <c r="O33" s="53">
        <v>0.91729323308270683</v>
      </c>
    </row>
    <row r="34" spans="1:15" x14ac:dyDescent="0.2">
      <c r="A34" s="49">
        <v>1969</v>
      </c>
      <c r="B34" s="50">
        <v>17</v>
      </c>
      <c r="C34" s="49">
        <v>1969</v>
      </c>
      <c r="D34" s="50">
        <v>16</v>
      </c>
      <c r="H34" s="49">
        <v>1969</v>
      </c>
      <c r="I34" t="e">
        <f>I33+GETPIVOTDATA("Ano de abertura",$A$1,"Ano de abertura",1969)-GETPIVOTDATA("Ano tombamento (inscrição)",$C$1,"Ano tombamento (inscrição)",1968)-GETPIVOTDATA("Ano Indeferimento",$E$1,"Ano Indeferimento",1968)</f>
        <v>#REF!</v>
      </c>
      <c r="J34" s="51" t="e">
        <f>1-(GETPIVOTDATA("Ano tombamento (inscrição)",$C$1,"Ano tombamento (inscrição)",1969)+GETPIVOTDATA("Ano Indeferimento",$E$1,"Ano Indeferimento",1969))/I34</f>
        <v>#REF!</v>
      </c>
      <c r="L34" s="49">
        <v>1964</v>
      </c>
      <c r="M34" s="50">
        <v>151</v>
      </c>
      <c r="N34" s="49">
        <v>1964</v>
      </c>
      <c r="O34" s="53">
        <v>0.78807947019867552</v>
      </c>
    </row>
    <row r="35" spans="1:15" x14ac:dyDescent="0.2">
      <c r="A35" s="49">
        <v>1970</v>
      </c>
      <c r="B35" s="50">
        <v>7</v>
      </c>
      <c r="C35" s="49">
        <v>1970</v>
      </c>
      <c r="D35" s="50">
        <v>11</v>
      </c>
      <c r="H35" s="49">
        <v>1970</v>
      </c>
      <c r="I35" t="e">
        <f>I34+GETPIVOTDATA("Ano de abertura",$A$1,"Ano de abertura",1970)-GETPIVOTDATA("Ano tombamento (inscrição)",$C$1,"Ano tombamento (inscrição)",1969)-GETPIVOTDATA("Ano Indeferimento",$E$1,"Ano Indeferimento",1969)</f>
        <v>#REF!</v>
      </c>
      <c r="J35" s="51" t="e">
        <f>1-(GETPIVOTDATA("Ano tombamento (inscrição)",$C$1,"Ano tombamento (inscrição)",1970)+GETPIVOTDATA("Ano Indeferimento",$E$1,"Ano Indeferimento",1970))/I35</f>
        <v>#REF!</v>
      </c>
      <c r="L35" s="49">
        <v>1965</v>
      </c>
      <c r="M35" s="50">
        <v>132</v>
      </c>
      <c r="N35" s="49">
        <v>1965</v>
      </c>
      <c r="O35" s="53">
        <v>0.90909090909090906</v>
      </c>
    </row>
    <row r="36" spans="1:15" x14ac:dyDescent="0.2">
      <c r="A36" s="49">
        <v>1971</v>
      </c>
      <c r="B36" s="50">
        <v>17</v>
      </c>
      <c r="C36" s="49">
        <v>1971</v>
      </c>
      <c r="D36" s="50">
        <v>7</v>
      </c>
      <c r="H36" s="49">
        <v>1971</v>
      </c>
      <c r="I36" t="e">
        <f>I35+GETPIVOTDATA("Ano de abertura",$A$1,"Ano de abertura",1971)-GETPIVOTDATA("Ano tombamento (inscrição)",$C$1,"Ano tombamento (inscrição)",1970)-GETPIVOTDATA("Ano Indeferimento",$E$1,"Ano Indeferimento",1970)</f>
        <v>#REF!</v>
      </c>
      <c r="J36" s="51" t="e">
        <f>1-(GETPIVOTDATA("Ano tombamento (inscrição)",$C$1,"Ano tombamento (inscrição)",1971)+GETPIVOTDATA("Ano Indeferimento",$E$1,"Ano Indeferimento",1971))/I36</f>
        <v>#REF!</v>
      </c>
      <c r="L36" s="49">
        <v>1966</v>
      </c>
      <c r="M36" s="50">
        <v>139</v>
      </c>
      <c r="N36" s="49">
        <v>1966</v>
      </c>
      <c r="O36" s="53">
        <v>0.93525179856115104</v>
      </c>
    </row>
    <row r="37" spans="1:15" x14ac:dyDescent="0.2">
      <c r="A37" s="49">
        <v>1972</v>
      </c>
      <c r="B37" s="50">
        <v>18</v>
      </c>
      <c r="C37" s="49">
        <v>1972</v>
      </c>
      <c r="D37" s="50">
        <v>11</v>
      </c>
      <c r="H37" s="49">
        <v>1972</v>
      </c>
      <c r="I37" t="e">
        <f>I36+GETPIVOTDATA("Ano de abertura",$A$1,"Ano de abertura",1972)-GETPIVOTDATA("Ano tombamento (inscrição)",$C$1,"Ano tombamento (inscrição)",1971)-GETPIVOTDATA("Ano Indeferimento",$E$1,"Ano Indeferimento",1971)</f>
        <v>#REF!</v>
      </c>
      <c r="J37" s="51" t="e">
        <f>1-(GETPIVOTDATA("Ano tombamento (inscrição)",$C$1,"Ano tombamento (inscrição)",1972)/I37)</f>
        <v>#REF!</v>
      </c>
      <c r="L37" s="49">
        <v>1967</v>
      </c>
      <c r="M37" s="50">
        <v>150</v>
      </c>
      <c r="N37" s="49">
        <v>1967</v>
      </c>
      <c r="O37" s="53">
        <v>0.82666666666666666</v>
      </c>
    </row>
    <row r="38" spans="1:15" x14ac:dyDescent="0.2">
      <c r="A38" s="49">
        <v>1973</v>
      </c>
      <c r="B38" s="50">
        <v>32</v>
      </c>
      <c r="C38" s="49">
        <v>1973</v>
      </c>
      <c r="D38" s="50">
        <v>19</v>
      </c>
      <c r="H38" s="49">
        <v>1973</v>
      </c>
      <c r="I38" t="e">
        <f>I37+GETPIVOTDATA("Ano de abertura",$A$1,"Ano de abertura",1973)-GETPIVOTDATA("Ano tombamento (inscrição)",$C$1,"Ano tombamento (inscrição)",1972)</f>
        <v>#REF!</v>
      </c>
      <c r="J38" s="51" t="e">
        <f>1-(GETPIVOTDATA("Ano tombamento (inscrição)",$C$1,"Ano tombamento (inscrição)",1973)/I38)</f>
        <v>#REF!</v>
      </c>
      <c r="L38" s="49">
        <v>1968</v>
      </c>
      <c r="M38" s="50">
        <v>135</v>
      </c>
      <c r="N38" s="49">
        <v>1968</v>
      </c>
      <c r="O38" s="53">
        <v>0.93333333333333335</v>
      </c>
    </row>
    <row r="39" spans="1:15" x14ac:dyDescent="0.2">
      <c r="A39" s="49">
        <v>1974</v>
      </c>
      <c r="B39" s="50">
        <v>36</v>
      </c>
      <c r="C39" s="49">
        <v>1974</v>
      </c>
      <c r="D39" s="50">
        <v>16</v>
      </c>
      <c r="H39" s="49">
        <v>1974</v>
      </c>
      <c r="I39" t="e">
        <f>I38+GETPIVOTDATA("Ano de abertura",$A$1,"Ano de abertura",1974)-GETPIVOTDATA("Ano tombamento (inscrição)",$C$1,"Ano tombamento (inscrição)",1973)</f>
        <v>#REF!</v>
      </c>
      <c r="J39" s="51" t="e">
        <f>1-(GETPIVOTDATA("Ano tombamento (inscrição)",$C$1,"Ano tombamento (inscrição)",1974)/I39)</f>
        <v>#REF!</v>
      </c>
      <c r="L39" s="49">
        <v>1969</v>
      </c>
      <c r="M39" s="50">
        <v>143</v>
      </c>
      <c r="N39" s="49">
        <v>1969</v>
      </c>
      <c r="O39" s="53">
        <v>0.88111888111888115</v>
      </c>
    </row>
    <row r="40" spans="1:15" x14ac:dyDescent="0.2">
      <c r="A40" s="49">
        <v>1975</v>
      </c>
      <c r="B40" s="50">
        <v>18</v>
      </c>
      <c r="C40" s="49">
        <v>1975</v>
      </c>
      <c r="D40" s="50">
        <v>5</v>
      </c>
      <c r="H40" s="49">
        <v>1975</v>
      </c>
      <c r="I40" t="e">
        <f>I39+GETPIVOTDATA("Ano de abertura",$A$1,"Ano de abertura",1975)-GETPIVOTDATA("Ano tombamento (inscrição)",$C$1,"Ano tombamento (inscrição)",1974)</f>
        <v>#REF!</v>
      </c>
      <c r="J40" s="51" t="e">
        <f>1-(GETPIVOTDATA("Ano tombamento (inscrição)",$C$1,"Ano tombamento (inscrição)",1975)+GETPIVOTDATA("Ano Indeferimento",$E$1,"Ano Indeferimento",1975))/I40</f>
        <v>#REF!</v>
      </c>
      <c r="L40" s="49">
        <v>1970</v>
      </c>
      <c r="M40" s="50">
        <v>133</v>
      </c>
      <c r="N40" s="49">
        <v>1970</v>
      </c>
      <c r="O40" s="53">
        <v>0.90225563909774431</v>
      </c>
    </row>
    <row r="41" spans="1:15" x14ac:dyDescent="0.2">
      <c r="A41" s="49">
        <v>1976</v>
      </c>
      <c r="B41" s="50">
        <v>15</v>
      </c>
      <c r="C41" s="49">
        <v>1976</v>
      </c>
      <c r="D41" s="50">
        <v>1</v>
      </c>
      <c r="H41" s="49">
        <v>1976</v>
      </c>
      <c r="I41" t="e">
        <f>I40+GETPIVOTDATA("Ano de abertura",$A$1,"Ano de abertura",1976)-GETPIVOTDATA("Ano tombamento (inscrição)",$C$1,"Ano tombamento (inscrição)",1975)-GETPIVOTDATA("Ano Indeferimento",$E$1,"Ano Indeferimento",1975)</f>
        <v>#REF!</v>
      </c>
      <c r="J41" s="51" t="e">
        <f>1-(GETPIVOTDATA("Ano tombamento (inscrição)",$C$1,"Ano tombamento (inscrição)",1976)+GETPIVOTDATA("Ano Indeferimento",$E$1,"Ano Indeferimento",1976))/I41</f>
        <v>#REF!</v>
      </c>
      <c r="L41" s="49">
        <v>1971</v>
      </c>
      <c r="M41" s="50">
        <v>137</v>
      </c>
      <c r="N41" s="49">
        <v>1971</v>
      </c>
      <c r="O41" s="53">
        <v>0.93430656934306566</v>
      </c>
    </row>
    <row r="42" spans="1:15" x14ac:dyDescent="0.2">
      <c r="A42" s="49">
        <v>1977</v>
      </c>
      <c r="B42" s="50">
        <v>18</v>
      </c>
      <c r="C42" s="49">
        <v>1977</v>
      </c>
      <c r="D42" s="50">
        <v>2</v>
      </c>
      <c r="H42" s="49">
        <v>1977</v>
      </c>
      <c r="I42" t="e">
        <f>I41+GETPIVOTDATA("Ano de abertura",$A$1,"Ano de abertura",1977)-GETPIVOTDATA("Ano tombamento (inscrição)",$C$1,"Ano tombamento (inscrição)",1976)-GETPIVOTDATA("Ano Indeferimento",$E$1,"Ano Indeferimento",1976)</f>
        <v>#REF!</v>
      </c>
      <c r="J42" s="51" t="e">
        <f>1-(GETPIVOTDATA("Ano tombamento (inscrição)",$C$1,"Ano tombamento (inscrição)",1977)+GETPIVOTDATA("Ano Indeferimento",$E$1,"Ano Indeferimento",1977))/I42</f>
        <v>#REF!</v>
      </c>
      <c r="L42" s="49">
        <v>1972</v>
      </c>
      <c r="M42" s="50">
        <v>146</v>
      </c>
      <c r="N42" s="49">
        <v>1972</v>
      </c>
      <c r="O42" s="53">
        <v>0.92465753424657537</v>
      </c>
    </row>
    <row r="43" spans="1:15" x14ac:dyDescent="0.2">
      <c r="A43" s="49">
        <v>1978</v>
      </c>
      <c r="B43" s="50">
        <v>28</v>
      </c>
      <c r="C43" s="49">
        <v>1978</v>
      </c>
      <c r="D43" s="50">
        <v>6</v>
      </c>
      <c r="H43" s="49">
        <v>1978</v>
      </c>
      <c r="I43" t="e">
        <f>I42+GETPIVOTDATA("Ano de abertura",$A$1,"Ano de abertura",1978)-GETPIVOTDATA("Ano tombamento (inscrição)",$C$1,"Ano tombamento (inscrição)",1977)-GETPIVOTDATA("Ano Indeferimento",$E$1,"Ano Indeferimento",1977)</f>
        <v>#REF!</v>
      </c>
      <c r="J43" s="51" t="e">
        <f>1-(GETPIVOTDATA("Ano tombamento (inscrição)",$C$1,"Ano tombamento (inscrição)",1978)+GETPIVOTDATA("Ano Indeferimento",$E$1,"Ano Indeferimento",1978))/I43</f>
        <v>#REF!</v>
      </c>
      <c r="L43" s="49">
        <v>1973</v>
      </c>
      <c r="M43" s="50">
        <v>167</v>
      </c>
      <c r="N43" s="49">
        <v>1973</v>
      </c>
      <c r="O43" s="53">
        <v>0.88622754491017963</v>
      </c>
    </row>
    <row r="44" spans="1:15" x14ac:dyDescent="0.2">
      <c r="A44" s="49">
        <v>1979</v>
      </c>
      <c r="B44" s="50">
        <v>20</v>
      </c>
      <c r="C44" s="49">
        <v>1979</v>
      </c>
      <c r="D44" s="50">
        <v>1</v>
      </c>
      <c r="H44" s="49">
        <v>1979</v>
      </c>
      <c r="I44" t="e">
        <f>I43+GETPIVOTDATA("Ano de abertura",$A$1,"Ano de abertura",1979)-GETPIVOTDATA("Ano tombamento (inscrição)",$C$1,"Ano tombamento (inscrição)",1978)-GETPIVOTDATA("Ano Indeferimento",$E$1,"Ano Indeferimento",1978)</f>
        <v>#REF!</v>
      </c>
      <c r="J44" s="51" t="e">
        <f>1-(GETPIVOTDATA("Ano tombamento (inscrição)",$C$1,"Ano tombamento (inscrição)",1979)+GETPIVOTDATA("Ano Indeferimento",$E$1,"Ano Indeferimento",1979))/I44</f>
        <v>#REF!</v>
      </c>
      <c r="L44" s="49">
        <v>1974</v>
      </c>
      <c r="M44" s="50">
        <v>184</v>
      </c>
      <c r="N44" s="49">
        <v>1974</v>
      </c>
      <c r="O44" s="53">
        <v>0.91304347826086962</v>
      </c>
    </row>
    <row r="45" spans="1:15" x14ac:dyDescent="0.2">
      <c r="A45" s="49">
        <v>1980</v>
      </c>
      <c r="B45" s="50">
        <v>29</v>
      </c>
      <c r="C45" s="49">
        <v>1980</v>
      </c>
      <c r="D45" s="50">
        <v>18</v>
      </c>
      <c r="H45" s="49">
        <v>1980</v>
      </c>
      <c r="I45" t="e">
        <f>I44+GETPIVOTDATA("Ano de abertura",$A$1,"Ano de abertura",1980)-GETPIVOTDATA("Ano tombamento (inscrição)",$C$1,"Ano tombamento (inscrição)",1979)-GETPIVOTDATA("Ano Indeferimento",$E$1,"Ano Indeferimento",1979)</f>
        <v>#REF!</v>
      </c>
      <c r="J45" s="51" t="e">
        <f>1-((GETPIVOTDATA("Ano tombamento (inscrição)",$C$1,"Ano tombamento (inscrição)",1980)+GETPIVOTDATA("Ano Indeferimento",$E$1,"Ano Indeferimento",1980)))/I45</f>
        <v>#REF!</v>
      </c>
      <c r="L45" s="49">
        <v>1975</v>
      </c>
      <c r="M45" s="50">
        <v>186</v>
      </c>
      <c r="N45" s="49">
        <v>1975</v>
      </c>
      <c r="O45" s="53">
        <v>0.967741935483871</v>
      </c>
    </row>
    <row r="46" spans="1:15" x14ac:dyDescent="0.2">
      <c r="A46" s="49">
        <v>1981</v>
      </c>
      <c r="B46" s="50">
        <v>14</v>
      </c>
      <c r="C46" s="49">
        <v>1981</v>
      </c>
      <c r="D46" s="50">
        <v>10</v>
      </c>
      <c r="H46" s="49">
        <v>1981</v>
      </c>
      <c r="I46" t="e">
        <f>I45+GETPIVOTDATA("Ano de abertura",$A$1,"Ano de abertura",1981)-GETPIVOTDATA("Ano tombamento (inscrição)",$C$1,"Ano tombamento (inscrição)",1980)-GETPIVOTDATA("Ano Indeferimento",$E$1,"Ano Indeferimento",1980)</f>
        <v>#REF!</v>
      </c>
      <c r="J46" s="51" t="e">
        <f>1-((GETPIVOTDATA("Ano tombamento (inscrição)",$C$1,"Ano tombamento (inscrição)",1981)+GETPIVOTDATA("Ano Indeferimento",$E$1,"Ano Indeferimento",1981)))/I46</f>
        <v>#REF!</v>
      </c>
      <c r="L46" s="49">
        <v>1976</v>
      </c>
      <c r="M46" s="50">
        <v>195</v>
      </c>
      <c r="N46" s="49">
        <v>1976</v>
      </c>
      <c r="O46" s="53">
        <v>0.98974358974358978</v>
      </c>
    </row>
    <row r="47" spans="1:15" x14ac:dyDescent="0.2">
      <c r="A47" s="49">
        <v>1982</v>
      </c>
      <c r="B47" s="50">
        <v>20</v>
      </c>
      <c r="C47" s="49">
        <v>1983</v>
      </c>
      <c r="D47" s="50">
        <v>7</v>
      </c>
      <c r="H47" s="49">
        <v>1982</v>
      </c>
      <c r="I47" t="e">
        <f>I46+GETPIVOTDATA("Ano de abertura",$A$1,"Ano de abertura",1982)-GETPIVOTDATA("Ano tombamento (inscrição)",$C$1,"Ano tombamento (inscrição)",1981)-GETPIVOTDATA("Ano Indeferimento",$E$1,"Ano Indeferimento",1981)</f>
        <v>#REF!</v>
      </c>
      <c r="J47" s="59">
        <f>1-0</f>
        <v>1</v>
      </c>
      <c r="L47" s="49">
        <v>1977</v>
      </c>
      <c r="M47" s="50">
        <v>211</v>
      </c>
      <c r="N47" s="49">
        <v>1977</v>
      </c>
      <c r="O47" s="53">
        <v>0.98578199052132698</v>
      </c>
    </row>
    <row r="48" spans="1:15" x14ac:dyDescent="0.2">
      <c r="A48" s="49">
        <v>1983</v>
      </c>
      <c r="B48" s="50">
        <v>35</v>
      </c>
      <c r="C48" s="49">
        <v>1984</v>
      </c>
      <c r="D48" s="50">
        <v>14</v>
      </c>
      <c r="H48" s="49">
        <v>1983</v>
      </c>
      <c r="I48" t="e">
        <f>I47+GETPIVOTDATA("Ano de abertura",$A$1,"Ano de abertura",1983)</f>
        <v>#REF!</v>
      </c>
      <c r="J48" s="51" t="e">
        <f>1-(GETPIVOTDATA("Ano tombamento (inscrição)",$C$1,"Ano tombamento (inscrição)",1983)/I48)</f>
        <v>#REF!</v>
      </c>
      <c r="L48" s="49">
        <v>1978</v>
      </c>
      <c r="M48" s="50">
        <v>236</v>
      </c>
      <c r="N48" s="49">
        <v>1978</v>
      </c>
      <c r="O48" s="53">
        <v>0.96610169491525422</v>
      </c>
    </row>
    <row r="49" spans="1:15" x14ac:dyDescent="0.2">
      <c r="A49" s="49">
        <v>1984</v>
      </c>
      <c r="B49" s="50">
        <v>27</v>
      </c>
      <c r="C49" s="49">
        <v>1985</v>
      </c>
      <c r="D49" s="50">
        <v>11</v>
      </c>
      <c r="H49" s="49">
        <v>1984</v>
      </c>
      <c r="I49" t="e">
        <f>I48+GETPIVOTDATA("Ano de abertura",$A$1,"Ano de abertura",1984)-GETPIVOTDATA("Ano tombamento (inscrição)",$C$1,"Ano tombamento (inscrição)",1983)</f>
        <v>#REF!</v>
      </c>
      <c r="J49" s="51" t="e">
        <f>1-(GETPIVOTDATA("Ano tombamento (inscrição)",$C$1,"Ano tombamento (inscrição)",1984)/I49)</f>
        <v>#REF!</v>
      </c>
      <c r="L49" s="49">
        <v>1979</v>
      </c>
      <c r="M49" s="50">
        <v>248</v>
      </c>
      <c r="N49" s="49">
        <v>1979</v>
      </c>
      <c r="O49" s="53">
        <v>0.95967741935483875</v>
      </c>
    </row>
    <row r="50" spans="1:15" x14ac:dyDescent="0.2">
      <c r="A50" s="49">
        <v>1985</v>
      </c>
      <c r="B50" s="50">
        <v>55</v>
      </c>
      <c r="C50" s="49">
        <v>1986</v>
      </c>
      <c r="D50" s="50">
        <v>17</v>
      </c>
      <c r="H50" s="49">
        <v>1985</v>
      </c>
      <c r="I50" t="e">
        <f>I49+GETPIVOTDATA("Ano de abertura",$A$1,"Ano de abertura",1985)-GETPIVOTDATA("Ano tombamento (inscrição)",$C$1,"Ano tombamento (inscrição)",1984)</f>
        <v>#REF!</v>
      </c>
      <c r="J50" s="51" t="e">
        <f>1-((GETPIVOTDATA("Ano tombamento (inscrição)",$C$1,"Ano tombamento (inscrição)",1985)+GETPIVOTDATA("Ano Indeferimento",$E$1,"Ano Indeferimento",1985))/I50)</f>
        <v>#REF!</v>
      </c>
      <c r="L50" s="49">
        <v>1980</v>
      </c>
      <c r="M50" s="50">
        <v>267</v>
      </c>
      <c r="N50" s="49">
        <v>1980</v>
      </c>
      <c r="O50" s="53">
        <v>0.92883895131086147</v>
      </c>
    </row>
    <row r="51" spans="1:15" x14ac:dyDescent="0.2">
      <c r="A51" s="49">
        <v>1986</v>
      </c>
      <c r="B51" s="50">
        <v>28</v>
      </c>
      <c r="C51" s="49">
        <v>1987</v>
      </c>
      <c r="D51" s="50">
        <v>10</v>
      </c>
      <c r="H51" s="49">
        <v>1986</v>
      </c>
      <c r="I51" t="e">
        <f>I50+GETPIVOTDATA("Ano de abertura",$A$1,"Ano de abertura",1986)-GETPIVOTDATA("Ano tombamento (inscrição)",$C$1,"Ano tombamento (inscrição)",1985)-GETPIVOTDATA("Ano Indeferimento",$E$1,"Ano Indeferimento",1985)</f>
        <v>#REF!</v>
      </c>
      <c r="J51" s="51" t="e">
        <f>1-((GETPIVOTDATA("Ano tombamento (inscrição)",$C$1,"Ano tombamento (inscrição)",1986)+GETPIVOTDATA("Ano Indeferimento",$E$1,"Ano Indeferimento",1986))/I51)</f>
        <v>#REF!</v>
      </c>
      <c r="L51" s="49">
        <v>1981</v>
      </c>
      <c r="M51" s="50">
        <v>262</v>
      </c>
      <c r="N51" s="49">
        <v>1981</v>
      </c>
      <c r="O51" s="53">
        <v>0.94656488549618323</v>
      </c>
    </row>
    <row r="52" spans="1:15" x14ac:dyDescent="0.2">
      <c r="A52" s="49">
        <v>1987</v>
      </c>
      <c r="B52" s="50">
        <v>45</v>
      </c>
      <c r="C52" s="49">
        <v>1988</v>
      </c>
      <c r="D52" s="50">
        <v>8</v>
      </c>
      <c r="H52" s="49">
        <v>1987</v>
      </c>
      <c r="I52" t="e">
        <f>I51+GETPIVOTDATA("Ano de abertura",$A$1,"Ano de abertura",1987)-GETPIVOTDATA("Ano tombamento (inscrição)",$C$1,"Ano tombamento (inscrição)",1986)-GETPIVOTDATA("Ano Indeferimento",$E$1,"Ano Indeferimento",1986)</f>
        <v>#REF!</v>
      </c>
      <c r="J52" s="51" t="e">
        <f>1-((GETPIVOTDATA("Ano tombamento (inscrição)",$C$1,"Ano tombamento (inscrição)",1987)+GETPIVOTDATA("Ano Indeferimento",$E$1,"Ano Indeferimento",1987))/I52)</f>
        <v>#REF!</v>
      </c>
      <c r="L52" s="49">
        <v>1982</v>
      </c>
      <c r="M52" s="50">
        <v>268</v>
      </c>
      <c r="N52" s="49">
        <v>1982</v>
      </c>
      <c r="O52" s="53">
        <v>1</v>
      </c>
    </row>
    <row r="53" spans="1:15" x14ac:dyDescent="0.2">
      <c r="A53" s="49">
        <v>1988</v>
      </c>
      <c r="B53" s="50">
        <v>27</v>
      </c>
      <c r="C53" s="49">
        <v>1989</v>
      </c>
      <c r="D53" s="50">
        <v>1</v>
      </c>
      <c r="H53" s="49">
        <v>1988</v>
      </c>
      <c r="I53" t="e">
        <f>I52+GETPIVOTDATA("Ano de abertura",$A$1,"Ano de abertura",1988)-GETPIVOTDATA("Ano tombamento (inscrição)",$C$1,"Ano tombamento (inscrição)",1987)-GETPIVOTDATA("Ano Indeferimento",$E$1,"Ano Indeferimento",1987)</f>
        <v>#REF!</v>
      </c>
      <c r="J53" s="51" t="e">
        <f>1-((GETPIVOTDATA("Ano tombamento (inscrição)",$C$1,"Ano tombamento (inscrição)",1988)+GETPIVOTDATA("Ano Indeferimento",$E$1,"Ano Indeferimento",1988))/I53)</f>
        <v>#REF!</v>
      </c>
      <c r="L53" s="49">
        <v>1983</v>
      </c>
      <c r="M53" s="50">
        <v>303</v>
      </c>
      <c r="N53" s="49">
        <v>1983</v>
      </c>
      <c r="O53" s="53">
        <v>0.97689768976897695</v>
      </c>
    </row>
    <row r="54" spans="1:15" x14ac:dyDescent="0.2">
      <c r="A54" s="49">
        <v>1989</v>
      </c>
      <c r="B54" s="50">
        <v>18</v>
      </c>
      <c r="C54" s="49">
        <v>1990</v>
      </c>
      <c r="D54" s="50">
        <v>6</v>
      </c>
      <c r="H54" s="49">
        <v>1989</v>
      </c>
      <c r="I54" t="e">
        <f>I53+GETPIVOTDATA("Ano de abertura",$A$1,"Ano de abertura",1989)-GETPIVOTDATA("Ano tombamento (inscrição)",$C$1,"Ano tombamento (inscrição)",1988)-GETPIVOTDATA("Ano Indeferimento",$E$1,"Ano Indeferimento",1988)</f>
        <v>#REF!</v>
      </c>
      <c r="J54" s="51" t="e">
        <f>1-((GETPIVOTDATA("Ano tombamento (inscrição)",$C$1,"Ano tombamento (inscrição)",1989)+GETPIVOTDATA("Ano Indeferimento",$E$1,"Ano Indeferimento",1989))/I54)</f>
        <v>#REF!</v>
      </c>
      <c r="L54" s="49">
        <v>1984</v>
      </c>
      <c r="M54" s="50">
        <v>323</v>
      </c>
      <c r="N54" s="49">
        <v>1984</v>
      </c>
      <c r="O54" s="53">
        <v>0.95665634674922595</v>
      </c>
    </row>
    <row r="55" spans="1:15" x14ac:dyDescent="0.2">
      <c r="A55" s="49">
        <v>1990</v>
      </c>
      <c r="B55" s="50">
        <v>17</v>
      </c>
      <c r="C55" s="49">
        <v>1993</v>
      </c>
      <c r="D55" s="50">
        <v>5</v>
      </c>
      <c r="H55" s="49">
        <v>1990</v>
      </c>
      <c r="I55" t="e">
        <f>I54+GETPIVOTDATA("Ano de abertura",$A$1,"Ano de abertura",1990)-GETPIVOTDATA("Ano tombamento (inscrição)",$C$1,"Ano tombamento (inscrição)",1989)-GETPIVOTDATA("Ano Indeferimento",$E$1,"Ano Indeferimento",1989)</f>
        <v>#REF!</v>
      </c>
      <c r="J55" s="51" t="e">
        <f>1-((GETPIVOTDATA("Ano tombamento (inscrição)",$C$1,"Ano tombamento (inscrição)",1990)+GETPIVOTDATA("Ano Indeferimento",$E$1,"Ano Indeferimento",1990))/I55)</f>
        <v>#REF!</v>
      </c>
      <c r="L55" s="49">
        <v>1985</v>
      </c>
      <c r="M55" s="50">
        <v>364</v>
      </c>
      <c r="N55" s="49">
        <v>1985</v>
      </c>
      <c r="O55" s="53">
        <v>0.95879120879120883</v>
      </c>
    </row>
    <row r="56" spans="1:15" x14ac:dyDescent="0.2">
      <c r="A56" s="49">
        <v>1991</v>
      </c>
      <c r="B56" s="50">
        <v>3</v>
      </c>
      <c r="C56" s="49">
        <v>1994</v>
      </c>
      <c r="D56" s="50">
        <v>2</v>
      </c>
      <c r="H56" s="49">
        <v>1991</v>
      </c>
      <c r="I56" t="e">
        <f>I55+GETPIVOTDATA("Ano de abertura",$A$1,"Ano de abertura",1991)-GETPIVOTDATA("Ano tombamento (inscrição)",$C$1,"Ano tombamento (inscrição)",1990)-GETPIVOTDATA("Ano Indeferimento",$E$1,"Ano Indeferimento",1990)</f>
        <v>#REF!</v>
      </c>
      <c r="J56" s="51">
        <f>1-(0)</f>
        <v>1</v>
      </c>
      <c r="L56" s="49">
        <v>1986</v>
      </c>
      <c r="M56" s="50">
        <v>377</v>
      </c>
      <c r="N56" s="49">
        <v>1986</v>
      </c>
      <c r="O56" s="53">
        <v>0.93368700265251992</v>
      </c>
    </row>
    <row r="57" spans="1:15" x14ac:dyDescent="0.2">
      <c r="A57" s="49">
        <v>1992</v>
      </c>
      <c r="B57" s="50">
        <v>4</v>
      </c>
      <c r="C57" s="49">
        <v>1996</v>
      </c>
      <c r="D57" s="50">
        <v>6</v>
      </c>
      <c r="H57" s="49">
        <v>1992</v>
      </c>
      <c r="I57" t="e">
        <f>I56+GETPIVOTDATA("Ano de abertura",$A$1,"Ano de abertura",1992)</f>
        <v>#REF!</v>
      </c>
      <c r="J57" s="51">
        <f>1-(0)</f>
        <v>1</v>
      </c>
      <c r="L57" s="49">
        <v>1987</v>
      </c>
      <c r="M57" s="50">
        <v>397</v>
      </c>
      <c r="N57" s="49">
        <v>1987</v>
      </c>
      <c r="O57" s="53">
        <v>0.96977329974811088</v>
      </c>
    </row>
    <row r="58" spans="1:15" x14ac:dyDescent="0.2">
      <c r="A58" s="49">
        <v>1993</v>
      </c>
      <c r="B58" s="50">
        <v>7</v>
      </c>
      <c r="C58" s="49">
        <v>1997</v>
      </c>
      <c r="D58" s="50">
        <v>2</v>
      </c>
      <c r="H58" s="49">
        <v>1993</v>
      </c>
      <c r="I58" t="e">
        <f>I57+GETPIVOTDATA("Ano de abertura",$A$1,"Ano de abertura",1993)</f>
        <v>#REF!</v>
      </c>
      <c r="J58" s="51" t="e">
        <f>1-((GETPIVOTDATA("Ano tombamento (inscrição)",$C$1,"Ano tombamento (inscrição)",1993)+GETPIVOTDATA("Ano Indeferimento",$E$1,"Ano Indeferimento",1993))/I58)</f>
        <v>#REF!</v>
      </c>
      <c r="L58" s="49">
        <v>1988</v>
      </c>
      <c r="M58" s="50">
        <v>411</v>
      </c>
      <c r="N58" s="49">
        <v>1988</v>
      </c>
      <c r="O58" s="53">
        <v>0.96350364963503654</v>
      </c>
    </row>
    <row r="59" spans="1:15" x14ac:dyDescent="0.2">
      <c r="A59" s="49">
        <v>1994</v>
      </c>
      <c r="B59" s="50">
        <v>9</v>
      </c>
      <c r="C59" s="49">
        <v>1998</v>
      </c>
      <c r="D59" s="50">
        <v>9</v>
      </c>
      <c r="H59" s="49">
        <v>1994</v>
      </c>
      <c r="I59" t="e">
        <f>I58+GETPIVOTDATA("Ano de abertura",$A$1,"Ano de abertura",1994)-GETPIVOTDATA("Ano tombamento (inscrição)",$C$1,"Ano tombamento (inscrição)",1993)-GETPIVOTDATA("Ano Indeferimento",$E$1,"Ano Indeferimento",1993)</f>
        <v>#REF!</v>
      </c>
      <c r="J59" s="51" t="e">
        <f>1-(GETPIVOTDATA("Ano tombamento (inscrição)",$C$1,"Ano tombamento (inscrição)",1994)/I59)</f>
        <v>#REF!</v>
      </c>
      <c r="L59" s="49">
        <v>1989</v>
      </c>
      <c r="M59" s="50">
        <v>414</v>
      </c>
      <c r="N59" s="49">
        <v>1989</v>
      </c>
      <c r="O59" s="53">
        <v>0.97342995169082125</v>
      </c>
    </row>
    <row r="60" spans="1:15" x14ac:dyDescent="0.2">
      <c r="A60" s="49">
        <v>1995</v>
      </c>
      <c r="B60" s="50">
        <v>22</v>
      </c>
      <c r="C60" s="49">
        <v>1999</v>
      </c>
      <c r="D60" s="50">
        <v>4</v>
      </c>
      <c r="H60" s="49">
        <v>1995</v>
      </c>
      <c r="I60" t="e">
        <f>I59+GETPIVOTDATA("Ano de abertura",$A$1,"Ano de abertura",1995)-GETPIVOTDATA("Ano tombamento (inscrição)",$C$1,"Ano tombamento (inscrição)",1994)</f>
        <v>#REF!</v>
      </c>
      <c r="J60" s="51" t="e">
        <f>1-((GETPIVOTDATA("Ano Indeferimento",$E$1,"Ano Indeferimento",1993))/I60)</f>
        <v>#REF!</v>
      </c>
      <c r="L60" s="49">
        <v>1990</v>
      </c>
      <c r="M60" s="50">
        <v>420</v>
      </c>
      <c r="N60" s="49">
        <v>1990</v>
      </c>
      <c r="O60" s="53">
        <v>0.97380952380952379</v>
      </c>
    </row>
    <row r="61" spans="1:15" x14ac:dyDescent="0.2">
      <c r="A61" s="49">
        <v>1996</v>
      </c>
      <c r="B61" s="50">
        <v>14</v>
      </c>
      <c r="C61" s="49">
        <v>2000</v>
      </c>
      <c r="D61" s="50">
        <v>8</v>
      </c>
      <c r="H61" s="49">
        <v>1996</v>
      </c>
      <c r="I61" t="e">
        <f>I60+GETPIVOTDATA("Ano de abertura",$A$1,"Ano de abertura",1996)-GETPIVOTDATA("Ano Indeferimento",$E$1,"Ano Indeferimento",1995)</f>
        <v>#REF!</v>
      </c>
      <c r="J61" s="51" t="e">
        <f>1-(GETPIVOTDATA("Ano tombamento (inscrição)",$C$1,"Ano tombamento (inscrição)",1996)/I61)</f>
        <v>#REF!</v>
      </c>
      <c r="L61" s="49">
        <v>1991</v>
      </c>
      <c r="M61" s="50">
        <v>412</v>
      </c>
      <c r="N61" s="49">
        <v>1991</v>
      </c>
      <c r="O61" s="53">
        <v>1</v>
      </c>
    </row>
    <row r="62" spans="1:15" x14ac:dyDescent="0.2">
      <c r="A62" s="49">
        <v>1997</v>
      </c>
      <c r="B62" s="50">
        <v>30</v>
      </c>
      <c r="C62" s="49">
        <v>2001</v>
      </c>
      <c r="D62" s="50">
        <v>3</v>
      </c>
      <c r="H62" s="49">
        <v>1997</v>
      </c>
      <c r="I62" t="e">
        <f>I61+GETPIVOTDATA("Ano de abertura",$A$1,"Ano de abertura",1997)-GETPIVOTDATA("Ano tombamento (inscrição)",$C$1,"Ano tombamento (inscrição)",1996)</f>
        <v>#REF!</v>
      </c>
      <c r="J62" s="51" t="e">
        <f>1-((GETPIVOTDATA("Ano tombamento (inscrição)",$C$1,"Ano tombamento (inscrição)",1997)+GETPIVOTDATA("Ano Indeferimento",$E$1,"Ano Indeferimento",1997))/I62)</f>
        <v>#REF!</v>
      </c>
      <c r="L62" s="49">
        <v>1992</v>
      </c>
      <c r="M62" s="50">
        <v>416</v>
      </c>
      <c r="N62" s="49">
        <v>1992</v>
      </c>
      <c r="O62" s="53">
        <v>1</v>
      </c>
    </row>
    <row r="63" spans="1:15" x14ac:dyDescent="0.2">
      <c r="A63" s="49">
        <v>1998</v>
      </c>
      <c r="B63" s="50">
        <v>31</v>
      </c>
      <c r="C63" s="49">
        <v>2002</v>
      </c>
      <c r="D63" s="50">
        <v>2</v>
      </c>
      <c r="H63" s="49">
        <v>1998</v>
      </c>
      <c r="I63" t="e">
        <f>I62+GETPIVOTDATA("Ano de abertura",$A$1,"Ano de abertura",1998)-GETPIVOTDATA("Ano tombamento (inscrição)",$C$1,"Ano tombamento (inscrição)",1997)-GETPIVOTDATA("Ano Indeferimento",$E$1,"Ano Indeferimento",1997)</f>
        <v>#REF!</v>
      </c>
      <c r="J63" s="51" t="e">
        <f>1-((GETPIVOTDATA("Ano tombamento (inscrição)",$C$1,"Ano tombamento (inscrição)",1998)+GETPIVOTDATA("Ano Indeferimento",$E$1,"Ano Indeferimento",1998))/I63)</f>
        <v>#REF!</v>
      </c>
      <c r="L63" s="49">
        <v>1993</v>
      </c>
      <c r="M63" s="50">
        <v>423</v>
      </c>
      <c r="N63" s="49">
        <v>1993</v>
      </c>
      <c r="O63" s="53">
        <v>0.98581560283687941</v>
      </c>
    </row>
    <row r="64" spans="1:15" x14ac:dyDescent="0.2">
      <c r="A64" s="49">
        <v>1999</v>
      </c>
      <c r="B64" s="50">
        <v>19</v>
      </c>
      <c r="C64" s="49">
        <v>2003</v>
      </c>
      <c r="D64" s="50">
        <v>6</v>
      </c>
      <c r="H64" s="49">
        <v>1999</v>
      </c>
      <c r="I64" t="e">
        <f>I63+GETPIVOTDATA("Ano de abertura",$A$1,"Ano de abertura",1999)-GETPIVOTDATA("Ano tombamento (inscrição)",$C$1,"Ano tombamento (inscrição)",1998)-GETPIVOTDATA("Ano Indeferimento",$E$1,"Ano Indeferimento",1998)</f>
        <v>#REF!</v>
      </c>
      <c r="J64" s="51" t="e">
        <f>1-((GETPIVOTDATA("Ano tombamento (inscrição)",$C$1,"Ano tombamento (inscrição)",1999)+GETPIVOTDATA("Ano Indeferimento",$E$1,"Ano Indeferimento",1999))/I64)</f>
        <v>#REF!</v>
      </c>
      <c r="L64" s="49">
        <v>1994</v>
      </c>
      <c r="M64" s="50">
        <v>426</v>
      </c>
      <c r="N64" s="49">
        <v>1994</v>
      </c>
      <c r="O64" s="53">
        <v>0.99530516431924887</v>
      </c>
    </row>
    <row r="65" spans="1:15" x14ac:dyDescent="0.2">
      <c r="A65" s="49">
        <v>2000</v>
      </c>
      <c r="B65" s="50">
        <v>14</v>
      </c>
      <c r="C65" s="49">
        <v>2004</v>
      </c>
      <c r="D65" s="50">
        <v>7</v>
      </c>
      <c r="H65" s="49">
        <v>2000</v>
      </c>
      <c r="I65" t="e">
        <f>I64+GETPIVOTDATA("Ano de abertura",$A$1,"Ano de abertura",2000)-GETPIVOTDATA("Ano tombamento (inscrição)",$C$1,"Ano tombamento (inscrição)",1999)-GETPIVOTDATA("Ano Indeferimento",$E$1,"Ano Indeferimento",1999)</f>
        <v>#REF!</v>
      </c>
      <c r="J65" s="51" t="e">
        <f>1-((GETPIVOTDATA("Ano tombamento (inscrição)",$C$1,"Ano tombamento (inscrição)",2000))/I65)</f>
        <v>#REF!</v>
      </c>
      <c r="L65" s="49">
        <v>1995</v>
      </c>
      <c r="M65" s="50">
        <v>446</v>
      </c>
      <c r="N65" s="49">
        <v>1995</v>
      </c>
      <c r="O65" s="53">
        <v>0.99775784753363228</v>
      </c>
    </row>
    <row r="66" spans="1:15" x14ac:dyDescent="0.2">
      <c r="A66" s="49">
        <v>2001</v>
      </c>
      <c r="B66" s="50">
        <v>16</v>
      </c>
      <c r="C66" s="49">
        <v>2005</v>
      </c>
      <c r="D66" s="50">
        <v>6</v>
      </c>
      <c r="H66" s="49">
        <v>2001</v>
      </c>
      <c r="I66" t="e">
        <f>I65+GETPIVOTDATA("Ano de abertura",$A$1,"Ano de abertura",2001)-GETPIVOTDATA("Ano tombamento (inscrição)",$C$1,"Ano tombamento (inscrição)",2000)</f>
        <v>#REF!</v>
      </c>
      <c r="J66" s="51" t="e">
        <f>1-((GETPIVOTDATA("Ano tombamento (inscrição)",$C$1,"Ano tombamento (inscrição)",2001))/I66)</f>
        <v>#REF!</v>
      </c>
      <c r="L66" s="49">
        <v>1996</v>
      </c>
      <c r="M66" s="50">
        <v>458</v>
      </c>
      <c r="N66" s="49">
        <v>1996</v>
      </c>
      <c r="O66" s="53">
        <v>0.98689956331877726</v>
      </c>
    </row>
    <row r="67" spans="1:15" x14ac:dyDescent="0.2">
      <c r="A67" s="49">
        <v>2002</v>
      </c>
      <c r="B67" s="50">
        <v>18</v>
      </c>
      <c r="C67" s="49">
        <v>2006</v>
      </c>
      <c r="D67" s="50">
        <v>2</v>
      </c>
      <c r="H67" s="49">
        <v>2002</v>
      </c>
      <c r="I67" t="e">
        <f>I66+GETPIVOTDATA("Ano de abertura",$A$1,"Ano de abertura",2002)-GETPIVOTDATA("Ano tombamento (inscrição)",$C$1,"Ano tombamento (inscrição)",2001)</f>
        <v>#REF!</v>
      </c>
      <c r="J67" s="51" t="e">
        <f>1-((GETPIVOTDATA("Ano tombamento (inscrição)",$C$1,"Ano tombamento (inscrição)",2002))/I67)</f>
        <v>#REF!</v>
      </c>
      <c r="L67" s="49">
        <v>1997</v>
      </c>
      <c r="M67" s="50">
        <v>482</v>
      </c>
      <c r="N67" s="49">
        <v>1997</v>
      </c>
      <c r="O67" s="53">
        <v>0.97095435684647302</v>
      </c>
    </row>
    <row r="68" spans="1:15" x14ac:dyDescent="0.2">
      <c r="A68" s="49">
        <v>2003</v>
      </c>
      <c r="B68" s="50">
        <v>9</v>
      </c>
      <c r="C68" s="49">
        <v>2008</v>
      </c>
      <c r="D68" s="50">
        <v>10</v>
      </c>
      <c r="H68" s="49">
        <v>2003</v>
      </c>
      <c r="I68" t="e">
        <f>I67+GETPIVOTDATA("Ano de abertura",$A$1,"Ano de abertura",2003)-GETPIVOTDATA("Ano tombamento (inscrição)",$C$1,"Ano tombamento (inscrição)",2002)</f>
        <v>#REF!</v>
      </c>
      <c r="J68" s="51" t="e">
        <f>1-((GETPIVOTDATA("Ano tombamento (inscrição)",$C$1,"Ano tombamento (inscrição)",2003)+GETPIVOTDATA("Ano Indeferimento",$E$1,"Ano Indeferimento",2003))/I68)</f>
        <v>#REF!</v>
      </c>
      <c r="L68" s="49">
        <v>1998</v>
      </c>
      <c r="M68" s="50">
        <v>499</v>
      </c>
      <c r="N68" s="49">
        <v>1998</v>
      </c>
      <c r="O68" s="53">
        <v>0.97995991983967934</v>
      </c>
    </row>
    <row r="69" spans="1:15" x14ac:dyDescent="0.2">
      <c r="A69" s="49">
        <v>2004</v>
      </c>
      <c r="B69" s="50">
        <v>7</v>
      </c>
      <c r="C69" s="49">
        <v>2009</v>
      </c>
      <c r="D69" s="50">
        <v>3</v>
      </c>
      <c r="H69" s="49">
        <v>2004</v>
      </c>
      <c r="I69" t="e">
        <f>I68+GETPIVOTDATA("Ano de abertura",$A$1,"Ano de abertura",2004)-GETPIVOTDATA("Ano tombamento (inscrição)",$C$1,"Ano tombamento (inscrição)",2003)-GETPIVOTDATA("Ano Indeferimento",$E$1,"Ano Indeferimento",2003)</f>
        <v>#REF!</v>
      </c>
      <c r="J69" s="51" t="e">
        <f>1-((GETPIVOTDATA("Ano tombamento (inscrição)",$C$1,"Ano tombamento (inscrição)",2004)+GETPIVOTDATA("Ano Indeferimento",$E$1,"Ano Indeferimento",2004))/I69)</f>
        <v>#REF!</v>
      </c>
      <c r="L69" s="49">
        <v>1999</v>
      </c>
      <c r="M69" s="50">
        <v>508</v>
      </c>
      <c r="N69" s="49">
        <v>1999</v>
      </c>
      <c r="O69" s="53">
        <v>0.93307086614173229</v>
      </c>
    </row>
    <row r="70" spans="1:15" x14ac:dyDescent="0.2">
      <c r="A70" s="49">
        <v>2005</v>
      </c>
      <c r="B70" s="50">
        <v>7</v>
      </c>
      <c r="C70" s="49">
        <v>2011</v>
      </c>
      <c r="D70" s="50">
        <v>9</v>
      </c>
      <c r="H70" s="49">
        <v>2005</v>
      </c>
      <c r="I70" t="e">
        <f>I69+GETPIVOTDATA("Ano de abertura",$A$1,"Ano de abertura",2005)-GETPIVOTDATA("Ano tombamento (inscrição)",$C$1,"Ano tombamento (inscrição)",2004)-GETPIVOTDATA("Ano Indeferimento",$E$1,"Ano Indeferimento",2004)</f>
        <v>#REF!</v>
      </c>
      <c r="J70" s="51" t="e">
        <f>1-((GETPIVOTDATA("Ano tombamento (inscrição)",$C$1,"Ano tombamento (inscrição)",2005)+GETPIVOTDATA("Ano Indeferimento",$E$1,"Ano Indeferimento",2005))/I70)</f>
        <v>#REF!</v>
      </c>
      <c r="L70" s="49">
        <v>2000</v>
      </c>
      <c r="M70" s="50">
        <v>488</v>
      </c>
      <c r="N70" s="49">
        <v>2000</v>
      </c>
      <c r="O70" s="53">
        <v>0.98360655737704916</v>
      </c>
    </row>
    <row r="71" spans="1:15" x14ac:dyDescent="0.2">
      <c r="A71" s="49">
        <v>2006</v>
      </c>
      <c r="B71" s="50">
        <v>10</v>
      </c>
      <c r="C71" s="49">
        <v>2012</v>
      </c>
      <c r="D71" s="50">
        <v>16</v>
      </c>
      <c r="H71" s="49">
        <v>2006</v>
      </c>
      <c r="I71" t="e">
        <f>I70+GETPIVOTDATA("Ano de abertura",$A$1,"Ano de abertura",2006)-GETPIVOTDATA("Ano tombamento (inscrição)",$C$1,"Ano tombamento (inscrição)",2005)-GETPIVOTDATA("Ano Indeferimento",$E$1,"Ano Indeferimento",2005)</f>
        <v>#REF!</v>
      </c>
      <c r="J71" s="51" t="e">
        <f>1-((GETPIVOTDATA("Ano tombamento (inscrição)",$C$1,"Ano tombamento (inscrição)",2006))/I71)</f>
        <v>#REF!</v>
      </c>
      <c r="L71" s="49">
        <v>2001</v>
      </c>
      <c r="M71" s="50">
        <v>496</v>
      </c>
      <c r="N71" s="49">
        <v>2001</v>
      </c>
      <c r="O71" s="53">
        <v>0.99395161290322576</v>
      </c>
    </row>
    <row r="72" spans="1:15" x14ac:dyDescent="0.2">
      <c r="A72" s="49">
        <v>2007</v>
      </c>
      <c r="B72" s="50">
        <v>107</v>
      </c>
      <c r="C72" s="49">
        <v>2013</v>
      </c>
      <c r="D72" s="50">
        <v>19</v>
      </c>
      <c r="H72" s="49">
        <v>2007</v>
      </c>
      <c r="I72" t="e">
        <f>I71+GETPIVOTDATA("Ano de abertura",$A$1,"Ano de abertura",2007)-GETPIVOTDATA("Ano tombamento (inscrição)",$C$1,"Ano tombamento (inscrição)",2006)</f>
        <v>#REF!</v>
      </c>
      <c r="J72" s="51" t="e">
        <f>1-((GETPIVOTDATA("Ano Indeferimento",$E$1,"Ano Indeferimento",2007))/I72)</f>
        <v>#REF!</v>
      </c>
      <c r="L72" s="49">
        <v>2002</v>
      </c>
      <c r="M72" s="50">
        <v>511</v>
      </c>
      <c r="N72" s="49">
        <v>2002</v>
      </c>
      <c r="O72" s="53">
        <v>0.99608610567514677</v>
      </c>
    </row>
    <row r="73" spans="1:15" x14ac:dyDescent="0.2">
      <c r="A73" s="49">
        <v>2008</v>
      </c>
      <c r="B73" s="50">
        <v>37</v>
      </c>
      <c r="C73" s="49">
        <v>2014</v>
      </c>
      <c r="D73" s="50">
        <v>9</v>
      </c>
      <c r="H73" s="49">
        <v>2008</v>
      </c>
      <c r="I73" t="e">
        <f>I72+GETPIVOTDATA("Ano de abertura",$A$1,"Ano de abertura",2008)-GETPIVOTDATA("Ano Indeferimento",$E$1,"Ano Indeferimento",2007)</f>
        <v>#REF!</v>
      </c>
      <c r="J73" s="51" t="e">
        <f>1-((GETPIVOTDATA("Ano tombamento (inscrição)",$C$1,"Ano tombamento (inscrição)",2008)+GETPIVOTDATA("Ano Indeferimento",$E$1,"Ano Indeferimento",2008))/I73)</f>
        <v>#REF!</v>
      </c>
      <c r="L73" s="49">
        <v>2003</v>
      </c>
      <c r="M73" s="50">
        <v>518</v>
      </c>
      <c r="N73" s="49">
        <v>2003</v>
      </c>
      <c r="O73" s="53">
        <v>0.98648648648648651</v>
      </c>
    </row>
    <row r="74" spans="1:15" x14ac:dyDescent="0.2">
      <c r="A74" s="49">
        <v>2009</v>
      </c>
      <c r="B74" s="50">
        <v>17</v>
      </c>
      <c r="C74" s="49">
        <v>2015</v>
      </c>
      <c r="D74" s="50">
        <v>75</v>
      </c>
      <c r="H74" s="49">
        <v>2009</v>
      </c>
      <c r="I74" t="e">
        <f>I73+GETPIVOTDATA("Ano de abertura",$A$1,"Ano de abertura",2009)-GETPIVOTDATA("Ano tombamento (inscrição)",$C$1,"Ano tombamento (inscrição)",2008)-GETPIVOTDATA("Ano Indeferimento",$E$1,"Ano Indeferimento",2008)</f>
        <v>#REF!</v>
      </c>
      <c r="J74" s="51" t="e">
        <f>1-((GETPIVOTDATA("Ano tombamento (inscrição)",$C$1,"Ano tombamento (inscrição)",2009)+GETPIVOTDATA("Ano Indeferimento",$E$1,"Ano Indeferimento",2009))/I74)</f>
        <v>#REF!</v>
      </c>
      <c r="L74" s="49">
        <v>2004</v>
      </c>
      <c r="M74" s="50">
        <v>518</v>
      </c>
      <c r="N74" s="49">
        <v>2004</v>
      </c>
      <c r="O74" s="53">
        <v>0.86486486486486491</v>
      </c>
    </row>
    <row r="75" spans="1:15" x14ac:dyDescent="0.2">
      <c r="A75" s="49">
        <v>2010</v>
      </c>
      <c r="B75" s="50">
        <v>42</v>
      </c>
      <c r="C75" s="49">
        <v>2016</v>
      </c>
      <c r="D75" s="50">
        <v>6</v>
      </c>
      <c r="H75" s="49">
        <v>2010</v>
      </c>
      <c r="I75" t="e">
        <f>I74+GETPIVOTDATA("Ano de abertura",$A$1,"Ano de abertura",2010)-GETPIVOTDATA("Ano tombamento (inscrição)",$C$1,"Ano tombamento (inscrição)",2009)-GETPIVOTDATA("Ano Indeferimento",$E$1,"Ano Indeferimento",2009)</f>
        <v>#REF!</v>
      </c>
      <c r="J75" s="51" t="e">
        <f>1-((GETPIVOTDATA("Ano Indeferimento",$E$1,"Ano Indeferimento",2010))/I75)</f>
        <v>#REF!</v>
      </c>
      <c r="L75" s="49">
        <v>2005</v>
      </c>
      <c r="M75" s="50">
        <v>455</v>
      </c>
      <c r="N75" s="49">
        <v>2005</v>
      </c>
      <c r="O75" s="53">
        <v>0.98241758241758237</v>
      </c>
    </row>
    <row r="76" spans="1:15" x14ac:dyDescent="0.2">
      <c r="A76" s="49">
        <v>2011</v>
      </c>
      <c r="B76" s="50">
        <v>22</v>
      </c>
      <c r="C76" s="49">
        <v>2017</v>
      </c>
      <c r="D76" s="50">
        <v>4</v>
      </c>
      <c r="H76" s="49">
        <v>2011</v>
      </c>
      <c r="I76" t="e">
        <f>I75+GETPIVOTDATA("Ano de abertura",$A$1,"Ano de abertura",2011)-GETPIVOTDATA("Ano Indeferimento",$E$1,"Ano Indeferimento",2010)</f>
        <v>#REF!</v>
      </c>
      <c r="J76" s="51" t="e">
        <f>1-((GETPIVOTDATA("Ano tombamento (inscrição)",$C$1,"Ano tombamento (inscrição)",2011)+GETPIVOTDATA("Ano Indeferimento",$E$1,"Ano Indeferimento",2011))/I76)</f>
        <v>#REF!</v>
      </c>
      <c r="L76" s="49">
        <v>2006</v>
      </c>
      <c r="M76" s="50">
        <v>457</v>
      </c>
      <c r="N76" s="49">
        <v>2006</v>
      </c>
      <c r="O76" s="53">
        <v>0.99562363238512031</v>
      </c>
    </row>
    <row r="77" spans="1:15" x14ac:dyDescent="0.2">
      <c r="A77" s="49">
        <v>2012</v>
      </c>
      <c r="B77" s="50">
        <v>24</v>
      </c>
      <c r="C77" s="49">
        <v>2018</v>
      </c>
      <c r="D77" s="50">
        <v>3</v>
      </c>
      <c r="H77" s="49">
        <v>2012</v>
      </c>
      <c r="I77" t="e">
        <f>I76+GETPIVOTDATA("Ano de abertura",$A$1,"Ano de abertura",2012)-GETPIVOTDATA("Ano tombamento (inscrição)",$C$1,"Ano tombamento (inscrição)",2011)-GETPIVOTDATA("Ano Indeferimento",$E$1,"Ano Indeferimento",2011)</f>
        <v>#REF!</v>
      </c>
      <c r="J77" s="51" t="e">
        <f>1-((GETPIVOTDATA("Ano tombamento (inscrição)",$C$1,"Ano tombamento (inscrição)",2012)+GETPIVOTDATA("Ano Indeferimento",$E$1,"Ano Indeferimento",2012))/I77)</f>
        <v>#REF!</v>
      </c>
      <c r="L77" s="49">
        <v>2007</v>
      </c>
      <c r="M77" s="50">
        <v>562</v>
      </c>
      <c r="N77" s="49">
        <v>2007</v>
      </c>
      <c r="O77" s="53">
        <v>0.99644128113879005</v>
      </c>
    </row>
    <row r="78" spans="1:15" x14ac:dyDescent="0.2">
      <c r="A78" s="49">
        <v>2013</v>
      </c>
      <c r="B78" s="50">
        <v>17</v>
      </c>
      <c r="C78" s="49">
        <v>2019</v>
      </c>
      <c r="D78" s="50">
        <v>24</v>
      </c>
      <c r="H78" s="49">
        <v>2013</v>
      </c>
      <c r="I78" t="e">
        <f>I77+GETPIVOTDATA("Ano de abertura",$A$1,"Ano de abertura",2013)-GETPIVOTDATA("Ano tombamento (inscrição)",$C$1,"Ano tombamento (inscrição)",2012)-GETPIVOTDATA("Ano Indeferimento",$E$1,"Ano Indeferimento",2012)</f>
        <v>#REF!</v>
      </c>
      <c r="J78" s="51" t="e">
        <f>1-((GETPIVOTDATA("Ano tombamento (inscrição)",$C$1,"Ano tombamento (inscrição)",2013)+GETPIVOTDATA("Ano Indeferimento",$E$1,"Ano Indeferimento",2013))/I78)</f>
        <v>#REF!</v>
      </c>
      <c r="L78" s="49">
        <v>2008</v>
      </c>
      <c r="M78" s="50">
        <v>592</v>
      </c>
      <c r="N78" s="49">
        <v>2008</v>
      </c>
      <c r="O78" s="53">
        <v>0.96452702702702697</v>
      </c>
    </row>
    <row r="79" spans="1:15" x14ac:dyDescent="0.2">
      <c r="A79" s="49">
        <v>2014</v>
      </c>
      <c r="B79" s="50">
        <v>44</v>
      </c>
      <c r="C79" s="49" t="s">
        <v>7540</v>
      </c>
      <c r="D79" s="50">
        <v>0</v>
      </c>
      <c r="H79" s="49">
        <v>2014</v>
      </c>
      <c r="I79" t="e">
        <f>I78+GETPIVOTDATA("Ano de abertura",$A$1,"Ano de abertura",2014)-GETPIVOTDATA("Ano tombamento (inscrição)",$C$1,"Ano tombamento (inscrição)",2013)-GETPIVOTDATA("Ano Indeferimento",$E$1,"Ano Indeferimento",2013)</f>
        <v>#REF!</v>
      </c>
      <c r="J79" s="51" t="e">
        <f>1-((GETPIVOTDATA("Ano tombamento (inscrição)",$C$1,"Ano tombamento (inscrição)",2014)+GETPIVOTDATA("Ano Indeferimento",$E$1,"Ano Indeferimento",2014))/I79)</f>
        <v>#REF!</v>
      </c>
      <c r="L79" s="49">
        <v>2009</v>
      </c>
      <c r="M79" s="50">
        <v>588</v>
      </c>
      <c r="N79" s="49">
        <v>2009</v>
      </c>
      <c r="O79" s="53">
        <v>0.98809523809523814</v>
      </c>
    </row>
    <row r="80" spans="1:15" x14ac:dyDescent="0.2">
      <c r="A80" s="49">
        <v>2015</v>
      </c>
      <c r="B80" s="50">
        <v>45</v>
      </c>
      <c r="C80" s="49" t="s">
        <v>70</v>
      </c>
      <c r="D80" s="50">
        <v>1</v>
      </c>
      <c r="H80" s="49">
        <v>2015</v>
      </c>
      <c r="I80" t="e">
        <f>I79+GETPIVOTDATA("Ano de abertura",$A$1,"Ano de abertura",2015)-GETPIVOTDATA("Ano tombamento (inscrição)",$C$1,"Ano tombamento (inscrição)",2014)-GETPIVOTDATA("Ano Indeferimento",$E$1,"Ano Indeferimento",2014)</f>
        <v>#REF!</v>
      </c>
      <c r="J80" s="51" t="e">
        <f>1-((GETPIVOTDATA("Ano tombamento (inscrição)",$C$1,"Ano tombamento (inscrição)",2015)+GETPIVOTDATA("Ano Indeferimento",$E$1,"Ano Indeferimento",2015))/I80)</f>
        <v>#REF!</v>
      </c>
      <c r="L80" s="49">
        <v>2010</v>
      </c>
      <c r="M80" s="50">
        <v>624</v>
      </c>
      <c r="N80" s="49">
        <v>2010</v>
      </c>
      <c r="O80" s="53">
        <v>0.97756410256410253</v>
      </c>
    </row>
    <row r="81" spans="1:15" x14ac:dyDescent="0.2">
      <c r="A81" s="49">
        <v>2016</v>
      </c>
      <c r="B81" s="50">
        <v>38</v>
      </c>
      <c r="C81" s="47" t="s">
        <v>7488</v>
      </c>
      <c r="D81" s="48">
        <v>1221</v>
      </c>
      <c r="H81" s="49">
        <v>2016</v>
      </c>
      <c r="I81" t="e">
        <f>I80+GETPIVOTDATA("Ano de abertura",$A$1,"Ano de abertura",2016)-GETPIVOTDATA("Ano tombamento (inscrição)",$C$1,"Ano tombamento (inscrição)",2015)-GETPIVOTDATA("Ano Indeferimento",$E$1,"Ano Indeferimento",2015)</f>
        <v>#REF!</v>
      </c>
      <c r="J81" s="51" t="e">
        <f>1-((GETPIVOTDATA("Ano tombamento (inscrição)",$C$1,"Ano tombamento (inscrição)",2016)+GETPIVOTDATA("Ano Indeferimento",$E$1,"Ano Indeferimento",2016))/I81)</f>
        <v>#REF!</v>
      </c>
      <c r="L81" s="49">
        <v>2011</v>
      </c>
      <c r="M81" s="50">
        <v>632</v>
      </c>
      <c r="N81" s="49">
        <v>2011</v>
      </c>
      <c r="O81" s="53">
        <v>0.95727848101265822</v>
      </c>
    </row>
    <row r="82" spans="1:15" x14ac:dyDescent="0.2">
      <c r="A82" s="49">
        <v>2017</v>
      </c>
      <c r="B82" s="50">
        <v>22</v>
      </c>
      <c r="H82" s="49">
        <v>2017</v>
      </c>
      <c r="I82" t="e">
        <f>I81+GETPIVOTDATA("Ano de abertura",$A$1,"Ano de abertura",2017)-GETPIVOTDATA("Ano tombamento (inscrição)",$C$1,"Ano tombamento (inscrição)",2016)-GETPIVOTDATA("Ano Indeferimento",$E$1,"Ano Indeferimento",2016)</f>
        <v>#REF!</v>
      </c>
      <c r="J82" s="51" t="e">
        <f>1-((GETPIVOTDATA("Ano tombamento (inscrição)",$C$1,"Ano tombamento (inscrição)",2017))/I82)</f>
        <v>#REF!</v>
      </c>
      <c r="L82" s="49">
        <v>2012</v>
      </c>
      <c r="M82" s="50">
        <v>629</v>
      </c>
      <c r="N82" s="49">
        <v>2012</v>
      </c>
      <c r="O82" s="53">
        <v>0.95230524642289349</v>
      </c>
    </row>
    <row r="83" spans="1:15" x14ac:dyDescent="0.2">
      <c r="A83" s="49">
        <v>2018</v>
      </c>
      <c r="B83" s="50">
        <v>32</v>
      </c>
      <c r="H83" s="49">
        <v>2018</v>
      </c>
      <c r="I83" t="e">
        <f>I82+GETPIVOTDATA("Ano de abertura",$A$1,"Ano de abertura",2018)-GETPIVOTDATA("Ano tombamento (inscrição)",$C$1,"Ano tombamento (inscrição)",2017)</f>
        <v>#REF!</v>
      </c>
      <c r="J83" s="51" t="e">
        <f>1-((GETPIVOTDATA("Ano tombamento (inscrição)",$C$1,"Ano tombamento (inscrição)",2018)+GETPIVOTDATA("Ano Indeferimento",$E$1,"Ano Indeferimento",2018))/I83)</f>
        <v>#REF!</v>
      </c>
      <c r="L83" s="49">
        <v>2013</v>
      </c>
      <c r="M83" s="50">
        <v>616</v>
      </c>
      <c r="N83" s="49">
        <v>2013</v>
      </c>
      <c r="O83" s="53">
        <v>0.92045454545454541</v>
      </c>
    </row>
    <row r="84" spans="1:15" x14ac:dyDescent="0.2">
      <c r="A84" s="49">
        <v>2019</v>
      </c>
      <c r="B84" s="50">
        <v>26</v>
      </c>
      <c r="H84" s="49">
        <v>2019</v>
      </c>
      <c r="I84" t="e">
        <f>I83+GETPIVOTDATA("Ano de abertura",$A$1,"Ano de abertura",2019)-GETPIVOTDATA("Ano tombamento (inscrição)",$C$1,"Ano tombamento (inscrição)",2018)-GETPIVOTDATA("Ano Indeferimento",$E$1,"Ano Indeferimento",2018)</f>
        <v>#REF!</v>
      </c>
      <c r="J84" s="51" t="e">
        <f>1-((GETPIVOTDATA("Ano tombamento (inscrição)",$C$1,"Ano tombamento (inscrição)",2019)+GETPIVOTDATA("Ano Indeferimento",$E$1,"Ano Indeferimento",2019))/I84)</f>
        <v>#REF!</v>
      </c>
      <c r="L84" s="49">
        <v>2014</v>
      </c>
      <c r="M84" s="50">
        <v>611</v>
      </c>
      <c r="N84" s="49">
        <v>2014</v>
      </c>
      <c r="O84" s="53">
        <v>0.8788870703764321</v>
      </c>
    </row>
    <row r="85" spans="1:15" x14ac:dyDescent="0.2">
      <c r="A85" s="49">
        <v>2020</v>
      </c>
      <c r="B85" s="50">
        <v>40</v>
      </c>
      <c r="H85" s="49">
        <v>2020</v>
      </c>
      <c r="I85" t="e">
        <f>I84+GETPIVOTDATA("Ano de abertura",$A$1,"Ano de abertura",2020)-GETPIVOTDATA("Ano tombamento (inscrição)",$C$1,"Ano tombamento (inscrição)",2019)-GETPIVOTDATA("Ano Indeferimento",$E$1,"Ano Indeferimento",2019)</f>
        <v>#REF!</v>
      </c>
      <c r="J85" s="51" t="e">
        <f>1-((GETPIVOTDATA("Ano tombamento (inscrição)",$C$1,"Ano tombamento (inscrição)",2019)+GETPIVOTDATA("Ano Indeferimento",$E$1,"Ano Indeferimento",2019))/I85)</f>
        <v>#REF!</v>
      </c>
      <c r="L85" s="49">
        <v>2015</v>
      </c>
      <c r="M85" s="50">
        <v>582</v>
      </c>
      <c r="N85" s="49">
        <v>2015</v>
      </c>
      <c r="O85" s="53">
        <v>0.7989690721649485</v>
      </c>
    </row>
    <row r="86" spans="1:15" x14ac:dyDescent="0.2">
      <c r="A86" s="49" t="s">
        <v>7540</v>
      </c>
      <c r="B86" s="50"/>
      <c r="L86" s="49">
        <v>2016</v>
      </c>
      <c r="M86" s="50">
        <v>503</v>
      </c>
      <c r="N86" s="49">
        <v>2016</v>
      </c>
      <c r="O86" s="53">
        <v>0.89860834990059646</v>
      </c>
    </row>
    <row r="87" spans="1:15" x14ac:dyDescent="0.2">
      <c r="A87" s="49">
        <v>2021</v>
      </c>
      <c r="B87" s="50">
        <v>6</v>
      </c>
      <c r="L87" s="49">
        <v>2017</v>
      </c>
      <c r="M87" s="50">
        <v>474</v>
      </c>
      <c r="N87" s="49">
        <v>2017</v>
      </c>
      <c r="O87" s="53">
        <v>0.99156118143459915</v>
      </c>
    </row>
    <row r="88" spans="1:15" x14ac:dyDescent="0.2">
      <c r="A88" s="47" t="s">
        <v>7488</v>
      </c>
      <c r="B88" s="48">
        <v>2225</v>
      </c>
      <c r="L88" s="49">
        <v>2018</v>
      </c>
      <c r="M88" s="50">
        <v>501</v>
      </c>
      <c r="N88" s="49">
        <v>2018</v>
      </c>
      <c r="O88" s="53">
        <v>0.99001996007984028</v>
      </c>
    </row>
    <row r="89" spans="1:15" x14ac:dyDescent="0.2">
      <c r="L89" s="49">
        <v>2019</v>
      </c>
      <c r="M89" s="50">
        <v>518</v>
      </c>
      <c r="N89" s="49">
        <v>2019</v>
      </c>
      <c r="O89" s="53">
        <v>0.95173745173745172</v>
      </c>
    </row>
    <row r="90" spans="1:15" x14ac:dyDescent="0.2">
      <c r="L90" s="49">
        <v>2020</v>
      </c>
      <c r="M90" s="50">
        <v>496</v>
      </c>
      <c r="N90" s="49">
        <v>2020</v>
      </c>
      <c r="O90" s="53">
        <v>0.94959677419354838</v>
      </c>
    </row>
    <row r="91" spans="1:15" x14ac:dyDescent="0.2">
      <c r="L91" s="47" t="s">
        <v>7488</v>
      </c>
      <c r="M91" s="48">
        <v>24571</v>
      </c>
      <c r="N91" s="47" t="s">
        <v>7488</v>
      </c>
      <c r="O91" s="54">
        <v>0.90497004660249614</v>
      </c>
    </row>
  </sheetData>
  <pageMargins left="0.511811024" right="0.511811024" top="0.78740157499999996" bottom="0.78740157499999996" header="0.31496062000000002" footer="0.31496062000000002"/>
  <pageSetup paperSize="9" orientation="portrait" r:id="rId6"/>
  <drawing r:id="rId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2">
    <pageSetUpPr fitToPage="1"/>
  </sheetPr>
  <dimension ref="A2:BB286"/>
  <sheetViews>
    <sheetView zoomScaleNormal="100" workbookViewId="0">
      <selection activeCell="A45" sqref="A45"/>
      <pivotSelection pane="bottomRight" activeRow="44" previousRow="44" click="2" r:id="rId3">
        <pivotArea field="4" type="button" dataOnly="0" labelOnly="1" outline="0" axis="axisRow" fieldPosition="0"/>
      </pivotSelection>
    </sheetView>
  </sheetViews>
  <sheetFormatPr defaultColWidth="22.140625" defaultRowHeight="12.75" x14ac:dyDescent="0.2"/>
  <cols>
    <col min="1" max="1" width="28.7109375" customWidth="1"/>
    <col min="2" max="4" width="22" customWidth="1"/>
    <col min="5" max="5" width="11.140625" customWidth="1"/>
    <col min="6" max="10" width="21.5703125" customWidth="1"/>
    <col min="11" max="11" width="11.140625" customWidth="1"/>
    <col min="12" max="12" width="13.85546875" customWidth="1"/>
    <col min="13" max="13" width="16.28515625" customWidth="1"/>
    <col min="14" max="17" width="13.5703125" customWidth="1"/>
    <col min="18" max="18" width="16.42578125" customWidth="1"/>
    <col min="19" max="26" width="14.5703125" customWidth="1"/>
    <col min="27" max="27" width="17" customWidth="1"/>
    <col min="28" max="31" width="16.85546875" customWidth="1"/>
    <col min="32" max="32" width="19.42578125" customWidth="1"/>
    <col min="33" max="35" width="16.85546875" customWidth="1"/>
    <col min="36" max="36" width="19.7109375" customWidth="1"/>
    <col min="37" max="40" width="17.42578125" customWidth="1"/>
    <col min="41" max="41" width="19.85546875" customWidth="1"/>
    <col min="42" max="43" width="11.140625" customWidth="1"/>
    <col min="44" max="48" width="18.28515625" customWidth="1"/>
    <col min="49" max="49" width="11.140625" customWidth="1"/>
    <col min="50" max="76" width="16.5703125" customWidth="1"/>
    <col min="77" max="77" width="11.140625" customWidth="1"/>
    <col min="78" max="82" width="16.5703125" customWidth="1"/>
    <col min="83" max="83" width="11.140625" customWidth="1"/>
    <col min="84" max="108" width="11.28515625" customWidth="1"/>
    <col min="109" max="109" width="16.28515625" customWidth="1"/>
    <col min="110" max="123" width="11.85546875" customWidth="1"/>
    <col min="124" max="124" width="16.42578125" customWidth="1"/>
    <col min="125" max="139" width="12.85546875" customWidth="1"/>
    <col min="140" max="140" width="17" customWidth="1"/>
    <col min="141" max="147" width="10.28515625" customWidth="1"/>
    <col min="148" max="148" width="19.42578125" customWidth="1"/>
    <col min="149" max="150" width="10.28515625" customWidth="1"/>
    <col min="151" max="151" width="19.7109375" customWidth="1"/>
    <col min="152" max="174" width="10.85546875" customWidth="1"/>
    <col min="175" max="175" width="19.85546875" customWidth="1"/>
    <col min="176" max="176" width="6" customWidth="1"/>
    <col min="177" max="180" width="15.7109375" customWidth="1"/>
    <col min="181" max="181" width="9.5703125" customWidth="1"/>
    <col min="182" max="185" width="15.7109375" customWidth="1"/>
    <col min="186" max="186" width="9.5703125" customWidth="1"/>
    <col min="187" max="189" width="15.7109375" customWidth="1"/>
    <col min="190" max="190" width="9.5703125" customWidth="1"/>
    <col min="191" max="194" width="15.42578125" customWidth="1"/>
    <col min="195" max="195" width="9.5703125" customWidth="1"/>
    <col min="196" max="198" width="15.7109375" customWidth="1"/>
    <col min="199" max="199" width="9.5703125" customWidth="1"/>
    <col min="200" max="201" width="15.42578125" customWidth="1"/>
    <col min="202" max="202" width="9.5703125" customWidth="1"/>
    <col min="203" max="204" width="14.85546875" customWidth="1"/>
    <col min="205" max="205" width="9.5703125" customWidth="1"/>
    <col min="206" max="210" width="15.7109375" customWidth="1"/>
    <col min="211" max="211" width="9.5703125" customWidth="1"/>
    <col min="212" max="215" width="15.42578125" customWidth="1"/>
    <col min="216" max="216" width="9.5703125" customWidth="1"/>
    <col min="217" max="218" width="14.85546875" customWidth="1"/>
    <col min="219" max="219" width="9.5703125" customWidth="1"/>
    <col min="220" max="225" width="15.42578125" customWidth="1"/>
    <col min="226" max="226" width="9.5703125" customWidth="1"/>
    <col min="227" max="228" width="15.42578125" customWidth="1"/>
    <col min="229" max="229" width="9.5703125" customWidth="1"/>
    <col min="230" max="234" width="15.42578125" customWidth="1"/>
    <col min="235" max="235" width="9.5703125" customWidth="1"/>
    <col min="236" max="236" width="11.85546875" customWidth="1"/>
    <col min="237" max="237" width="9.5703125" customWidth="1"/>
    <col min="238" max="238" width="11.85546875" customWidth="1"/>
    <col min="239" max="239" width="9.5703125" customWidth="1"/>
    <col min="240" max="241" width="15.7109375" customWidth="1"/>
    <col min="242" max="242" width="10.85546875" customWidth="1"/>
    <col min="243" max="243" width="11.140625" customWidth="1"/>
  </cols>
  <sheetData>
    <row r="2" spans="1:5" x14ac:dyDescent="0.2">
      <c r="A2" s="481" t="s">
        <v>7541</v>
      </c>
      <c r="B2" s="481"/>
      <c r="C2" s="481"/>
      <c r="D2" s="481"/>
      <c r="E2" s="481"/>
    </row>
    <row r="3" spans="1:5" x14ac:dyDescent="0.2">
      <c r="A3" s="45" t="s">
        <v>7542</v>
      </c>
      <c r="B3" s="45" t="s">
        <v>18</v>
      </c>
      <c r="C3" s="63"/>
      <c r="D3" s="63"/>
      <c r="E3" s="64"/>
    </row>
    <row r="4" spans="1:5" s="28" customFormat="1" x14ac:dyDescent="0.2">
      <c r="A4" s="92" t="s">
        <v>15</v>
      </c>
      <c r="B4" s="93" t="s">
        <v>61</v>
      </c>
      <c r="C4" s="94" t="s">
        <v>2047</v>
      </c>
      <c r="D4" s="94" t="s">
        <v>1717</v>
      </c>
      <c r="E4" s="86" t="s">
        <v>7488</v>
      </c>
    </row>
    <row r="5" spans="1:5" x14ac:dyDescent="0.2">
      <c r="A5" s="26" t="s">
        <v>4193</v>
      </c>
      <c r="B5" s="15">
        <v>1</v>
      </c>
      <c r="C5" s="16"/>
      <c r="D5" s="16"/>
      <c r="E5" s="69">
        <v>1</v>
      </c>
    </row>
    <row r="6" spans="1:5" x14ac:dyDescent="0.2">
      <c r="A6" s="14" t="s">
        <v>76</v>
      </c>
      <c r="B6" s="17">
        <v>93</v>
      </c>
      <c r="C6" s="18">
        <v>2</v>
      </c>
      <c r="D6" s="18">
        <v>2</v>
      </c>
      <c r="E6" s="70">
        <v>97</v>
      </c>
    </row>
    <row r="7" spans="1:5" x14ac:dyDescent="0.2">
      <c r="A7" s="14" t="s">
        <v>263</v>
      </c>
      <c r="B7" s="17">
        <v>32</v>
      </c>
      <c r="C7" s="18"/>
      <c r="D7" s="18"/>
      <c r="E7" s="70">
        <v>32</v>
      </c>
    </row>
    <row r="8" spans="1:5" x14ac:dyDescent="0.2">
      <c r="A8" s="14" t="s">
        <v>292</v>
      </c>
      <c r="B8" s="17">
        <v>81</v>
      </c>
      <c r="C8" s="18">
        <v>2</v>
      </c>
      <c r="D8" s="18">
        <v>5</v>
      </c>
      <c r="E8" s="70">
        <v>88</v>
      </c>
    </row>
    <row r="9" spans="1:5" x14ac:dyDescent="0.2">
      <c r="A9" s="14" t="s">
        <v>65</v>
      </c>
      <c r="B9" s="17">
        <v>430</v>
      </c>
      <c r="C9" s="18">
        <v>2</v>
      </c>
      <c r="D9" s="18">
        <v>2</v>
      </c>
      <c r="E9" s="70">
        <v>434</v>
      </c>
    </row>
    <row r="10" spans="1:5" x14ac:dyDescent="0.2">
      <c r="A10" s="14" t="s">
        <v>59</v>
      </c>
      <c r="B10" s="17">
        <v>371</v>
      </c>
      <c r="C10" s="18">
        <v>4</v>
      </c>
      <c r="D10" s="18">
        <v>5</v>
      </c>
      <c r="E10" s="70">
        <v>380</v>
      </c>
    </row>
    <row r="11" spans="1:5" x14ac:dyDescent="0.2">
      <c r="A11" s="14" t="s">
        <v>496</v>
      </c>
      <c r="B11" s="17">
        <v>19</v>
      </c>
      <c r="C11" s="18"/>
      <c r="D11" s="18"/>
      <c r="E11" s="70">
        <v>19</v>
      </c>
    </row>
    <row r="12" spans="1:5" x14ac:dyDescent="0.2">
      <c r="A12" s="14" t="s">
        <v>4347</v>
      </c>
      <c r="B12" s="17">
        <v>1</v>
      </c>
      <c r="C12" s="18"/>
      <c r="D12" s="18"/>
      <c r="E12" s="70">
        <v>1</v>
      </c>
    </row>
    <row r="13" spans="1:5" x14ac:dyDescent="0.2">
      <c r="A13" s="14" t="s">
        <v>189</v>
      </c>
      <c r="B13" s="17">
        <v>29</v>
      </c>
      <c r="C13" s="18">
        <v>4</v>
      </c>
      <c r="D13" s="18"/>
      <c r="E13" s="70">
        <v>33</v>
      </c>
    </row>
    <row r="14" spans="1:5" x14ac:dyDescent="0.2">
      <c r="A14" s="14" t="s">
        <v>961</v>
      </c>
      <c r="B14" s="17">
        <v>7</v>
      </c>
      <c r="C14" s="18"/>
      <c r="D14" s="18"/>
      <c r="E14" s="70">
        <v>7</v>
      </c>
    </row>
    <row r="15" spans="1:5" x14ac:dyDescent="0.2">
      <c r="A15" s="14" t="s">
        <v>3615</v>
      </c>
      <c r="B15" s="17">
        <v>11</v>
      </c>
      <c r="C15" s="18"/>
      <c r="D15" s="18">
        <v>1</v>
      </c>
      <c r="E15" s="70">
        <v>12</v>
      </c>
    </row>
    <row r="16" spans="1:5" x14ac:dyDescent="0.2">
      <c r="A16" s="49" t="s">
        <v>503</v>
      </c>
      <c r="B16" s="17">
        <v>20</v>
      </c>
      <c r="C16" s="18">
        <v>1</v>
      </c>
      <c r="D16" s="18">
        <v>1</v>
      </c>
      <c r="E16" s="70">
        <v>22</v>
      </c>
    </row>
    <row r="17" spans="1:5" x14ac:dyDescent="0.2">
      <c r="A17" s="49" t="s">
        <v>96</v>
      </c>
      <c r="B17" s="17">
        <v>28</v>
      </c>
      <c r="C17" s="18">
        <v>2</v>
      </c>
      <c r="D17" s="18">
        <v>3</v>
      </c>
      <c r="E17" s="70">
        <v>33</v>
      </c>
    </row>
    <row r="18" spans="1:5" x14ac:dyDescent="0.2">
      <c r="A18" s="49" t="s">
        <v>379</v>
      </c>
      <c r="B18" s="17">
        <v>56</v>
      </c>
      <c r="C18" s="18"/>
      <c r="D18" s="18">
        <v>5</v>
      </c>
      <c r="E18" s="70">
        <v>61</v>
      </c>
    </row>
    <row r="19" spans="1:5" x14ac:dyDescent="0.2">
      <c r="A19" s="49" t="s">
        <v>487</v>
      </c>
      <c r="B19" s="17">
        <v>47</v>
      </c>
      <c r="C19" s="18"/>
      <c r="D19" s="18"/>
      <c r="E19" s="70">
        <v>47</v>
      </c>
    </row>
    <row r="20" spans="1:5" x14ac:dyDescent="0.2">
      <c r="A20" s="91" t="s">
        <v>7488</v>
      </c>
      <c r="B20" s="87">
        <v>1226</v>
      </c>
      <c r="C20" s="88">
        <v>17</v>
      </c>
      <c r="D20" s="88">
        <v>24</v>
      </c>
      <c r="E20" s="89">
        <v>1267</v>
      </c>
    </row>
    <row r="30" spans="1:5" x14ac:dyDescent="0.2">
      <c r="A30" s="482" t="s">
        <v>7543</v>
      </c>
      <c r="B30" s="482"/>
      <c r="C30" s="482"/>
      <c r="D30" s="482"/>
      <c r="E30" s="482"/>
    </row>
    <row r="31" spans="1:5" x14ac:dyDescent="0.2">
      <c r="A31" s="45" t="s">
        <v>7544</v>
      </c>
      <c r="B31" s="45" t="s">
        <v>18</v>
      </c>
      <c r="C31" s="63"/>
      <c r="D31" s="63"/>
      <c r="E31" s="64"/>
    </row>
    <row r="32" spans="1:5" x14ac:dyDescent="0.2">
      <c r="A32" s="104" t="s">
        <v>12</v>
      </c>
      <c r="B32" s="104" t="s">
        <v>61</v>
      </c>
      <c r="C32" s="105" t="s">
        <v>2047</v>
      </c>
      <c r="D32" s="105" t="s">
        <v>1717</v>
      </c>
      <c r="E32" s="96" t="s">
        <v>7488</v>
      </c>
    </row>
    <row r="33" spans="1:5" x14ac:dyDescent="0.2">
      <c r="A33" s="101" t="s">
        <v>1055</v>
      </c>
      <c r="B33" s="15">
        <v>67</v>
      </c>
      <c r="C33" s="16">
        <v>2</v>
      </c>
      <c r="D33" s="16">
        <v>1</v>
      </c>
      <c r="E33" s="69">
        <v>70</v>
      </c>
    </row>
    <row r="34" spans="1:5" x14ac:dyDescent="0.2">
      <c r="A34" s="102" t="s">
        <v>688</v>
      </c>
      <c r="B34" s="17">
        <v>39</v>
      </c>
      <c r="C34" s="18">
        <v>5</v>
      </c>
      <c r="D34" s="18">
        <v>2</v>
      </c>
      <c r="E34" s="70">
        <v>46</v>
      </c>
    </row>
    <row r="35" spans="1:5" x14ac:dyDescent="0.2">
      <c r="A35" s="102" t="s">
        <v>71</v>
      </c>
      <c r="B35" s="17">
        <v>413</v>
      </c>
      <c r="C35" s="18">
        <v>2</v>
      </c>
      <c r="D35" s="18">
        <v>8</v>
      </c>
      <c r="E35" s="70">
        <v>423</v>
      </c>
    </row>
    <row r="36" spans="1:5" x14ac:dyDescent="0.2">
      <c r="A36" s="102" t="s">
        <v>56</v>
      </c>
      <c r="B36" s="17">
        <v>146</v>
      </c>
      <c r="C36" s="18">
        <v>2</v>
      </c>
      <c r="D36" s="18">
        <v>7</v>
      </c>
      <c r="E36" s="70">
        <v>155</v>
      </c>
    </row>
    <row r="37" spans="1:5" x14ac:dyDescent="0.2">
      <c r="A37" s="103" t="s">
        <v>91</v>
      </c>
      <c r="B37" s="17">
        <v>561</v>
      </c>
      <c r="C37" s="18">
        <v>6</v>
      </c>
      <c r="D37" s="18">
        <v>5</v>
      </c>
      <c r="E37" s="70">
        <v>572</v>
      </c>
    </row>
    <row r="38" spans="1:5" x14ac:dyDescent="0.2">
      <c r="A38" s="49" t="s">
        <v>7540</v>
      </c>
      <c r="B38" s="17"/>
      <c r="C38" s="18"/>
      <c r="D38" s="18">
        <v>1</v>
      </c>
      <c r="E38" s="70">
        <v>1</v>
      </c>
    </row>
    <row r="39" spans="1:5" x14ac:dyDescent="0.2">
      <c r="A39" s="91" t="s">
        <v>7488</v>
      </c>
      <c r="B39" s="87">
        <v>1226</v>
      </c>
      <c r="C39" s="88">
        <v>17</v>
      </c>
      <c r="D39" s="88">
        <v>24</v>
      </c>
      <c r="E39" s="89">
        <v>1267</v>
      </c>
    </row>
    <row r="43" spans="1:5" x14ac:dyDescent="0.2">
      <c r="A43" s="482" t="s">
        <v>7545</v>
      </c>
      <c r="B43" s="482"/>
      <c r="C43" s="482"/>
      <c r="D43" s="482"/>
      <c r="E43" s="482"/>
    </row>
    <row r="44" spans="1:5" x14ac:dyDescent="0.2">
      <c r="A44" s="45" t="s">
        <v>7544</v>
      </c>
      <c r="B44" s="45" t="s">
        <v>18</v>
      </c>
      <c r="C44" s="63"/>
      <c r="D44" s="63"/>
      <c r="E44" s="64"/>
    </row>
    <row r="45" spans="1:5" x14ac:dyDescent="0.2">
      <c r="A45" s="104" t="s">
        <v>13</v>
      </c>
      <c r="B45" s="104" t="s">
        <v>61</v>
      </c>
      <c r="C45" s="105" t="s">
        <v>2047</v>
      </c>
      <c r="D45" s="105" t="s">
        <v>1717</v>
      </c>
      <c r="E45" s="96" t="s">
        <v>7488</v>
      </c>
    </row>
    <row r="46" spans="1:5" x14ac:dyDescent="0.2">
      <c r="A46" s="120" t="s">
        <v>3607</v>
      </c>
      <c r="B46" s="15">
        <v>1</v>
      </c>
      <c r="C46" s="16"/>
      <c r="D46" s="16"/>
      <c r="E46" s="69">
        <v>1</v>
      </c>
    </row>
    <row r="47" spans="1:5" x14ac:dyDescent="0.2">
      <c r="A47" s="102" t="s">
        <v>1209</v>
      </c>
      <c r="B47" s="17">
        <v>11</v>
      </c>
      <c r="C47" s="18"/>
      <c r="D47" s="18">
        <v>1</v>
      </c>
      <c r="E47" s="70">
        <v>12</v>
      </c>
    </row>
    <row r="48" spans="1:5" x14ac:dyDescent="0.2">
      <c r="A48" s="102" t="s">
        <v>2430</v>
      </c>
      <c r="B48" s="17">
        <v>4</v>
      </c>
      <c r="C48" s="18">
        <v>2</v>
      </c>
      <c r="D48" s="18"/>
      <c r="E48" s="70">
        <v>6</v>
      </c>
    </row>
    <row r="49" spans="1:5" x14ac:dyDescent="0.2">
      <c r="A49" s="102" t="s">
        <v>1566</v>
      </c>
      <c r="B49" s="17">
        <v>2</v>
      </c>
      <c r="C49" s="18"/>
      <c r="D49" s="18"/>
      <c r="E49" s="70">
        <v>2</v>
      </c>
    </row>
    <row r="50" spans="1:5" x14ac:dyDescent="0.2">
      <c r="A50" s="102" t="s">
        <v>180</v>
      </c>
      <c r="B50" s="17">
        <v>190</v>
      </c>
      <c r="C50" s="18"/>
      <c r="D50" s="18">
        <v>2</v>
      </c>
      <c r="E50" s="70">
        <v>192</v>
      </c>
    </row>
    <row r="51" spans="1:5" x14ac:dyDescent="0.2">
      <c r="A51" s="102" t="s">
        <v>425</v>
      </c>
      <c r="B51" s="17">
        <v>22</v>
      </c>
      <c r="C51" s="18"/>
      <c r="D51" s="18"/>
      <c r="E51" s="70">
        <v>22</v>
      </c>
    </row>
    <row r="52" spans="1:5" x14ac:dyDescent="0.2">
      <c r="A52" s="102" t="s">
        <v>2103</v>
      </c>
      <c r="B52" s="17">
        <v>28</v>
      </c>
      <c r="C52" s="18"/>
      <c r="D52" s="18"/>
      <c r="E52" s="70">
        <v>28</v>
      </c>
    </row>
    <row r="53" spans="1:5" x14ac:dyDescent="0.2">
      <c r="A53" s="102" t="s">
        <v>916</v>
      </c>
      <c r="B53" s="17">
        <v>14</v>
      </c>
      <c r="C53" s="18"/>
      <c r="D53" s="18"/>
      <c r="E53" s="70">
        <v>14</v>
      </c>
    </row>
    <row r="54" spans="1:5" x14ac:dyDescent="0.2">
      <c r="A54" s="102" t="s">
        <v>1056</v>
      </c>
      <c r="B54" s="17">
        <v>26</v>
      </c>
      <c r="C54" s="18"/>
      <c r="D54" s="18"/>
      <c r="E54" s="70">
        <v>26</v>
      </c>
    </row>
    <row r="55" spans="1:5" x14ac:dyDescent="0.2">
      <c r="A55" s="102" t="s">
        <v>351</v>
      </c>
      <c r="B55" s="17">
        <v>21</v>
      </c>
      <c r="C55" s="18">
        <v>1</v>
      </c>
      <c r="D55" s="18">
        <v>1</v>
      </c>
      <c r="E55" s="70">
        <v>23</v>
      </c>
    </row>
    <row r="56" spans="1:5" x14ac:dyDescent="0.2">
      <c r="A56" s="102" t="s">
        <v>187</v>
      </c>
      <c r="B56" s="17">
        <v>206</v>
      </c>
      <c r="C56" s="18">
        <v>1</v>
      </c>
      <c r="D56" s="18"/>
      <c r="E56" s="70">
        <v>207</v>
      </c>
    </row>
    <row r="57" spans="1:5" x14ac:dyDescent="0.2">
      <c r="A57" s="102" t="s">
        <v>1983</v>
      </c>
      <c r="B57" s="17">
        <v>6</v>
      </c>
      <c r="C57" s="18">
        <v>2</v>
      </c>
      <c r="D57" s="18"/>
      <c r="E57" s="70">
        <v>8</v>
      </c>
    </row>
    <row r="58" spans="1:5" x14ac:dyDescent="0.2">
      <c r="A58" s="102" t="s">
        <v>2044</v>
      </c>
      <c r="B58" s="17">
        <v>7</v>
      </c>
      <c r="C58" s="18"/>
      <c r="D58" s="18">
        <v>1</v>
      </c>
      <c r="E58" s="70">
        <v>8</v>
      </c>
    </row>
    <row r="59" spans="1:5" x14ac:dyDescent="0.2">
      <c r="A59" s="102" t="s">
        <v>689</v>
      </c>
      <c r="B59" s="17">
        <v>26</v>
      </c>
      <c r="C59" s="18">
        <v>2</v>
      </c>
      <c r="D59" s="18">
        <v>2</v>
      </c>
      <c r="E59" s="70">
        <v>30</v>
      </c>
    </row>
    <row r="60" spans="1:5" x14ac:dyDescent="0.2">
      <c r="A60" s="102" t="s">
        <v>224</v>
      </c>
      <c r="B60" s="17">
        <v>23</v>
      </c>
      <c r="C60" s="18"/>
      <c r="D60" s="18">
        <v>1</v>
      </c>
      <c r="E60" s="70">
        <v>24</v>
      </c>
    </row>
    <row r="61" spans="1:5" x14ac:dyDescent="0.2">
      <c r="A61" s="102" t="s">
        <v>72</v>
      </c>
      <c r="B61" s="17">
        <v>90</v>
      </c>
      <c r="C61" s="18">
        <v>1</v>
      </c>
      <c r="D61" s="18">
        <v>1</v>
      </c>
      <c r="E61" s="70">
        <v>92</v>
      </c>
    </row>
    <row r="62" spans="1:5" x14ac:dyDescent="0.2">
      <c r="A62" s="102" t="s">
        <v>883</v>
      </c>
      <c r="B62" s="17">
        <v>15</v>
      </c>
      <c r="C62" s="18"/>
      <c r="D62" s="18">
        <v>1</v>
      </c>
      <c r="E62" s="70">
        <v>16</v>
      </c>
    </row>
    <row r="63" spans="1:5" x14ac:dyDescent="0.2">
      <c r="A63" s="102" t="s">
        <v>148</v>
      </c>
      <c r="B63" s="17">
        <v>18</v>
      </c>
      <c r="C63" s="18"/>
      <c r="D63" s="18">
        <v>2</v>
      </c>
      <c r="E63" s="70">
        <v>20</v>
      </c>
    </row>
    <row r="64" spans="1:5" x14ac:dyDescent="0.2">
      <c r="A64" s="102" t="s">
        <v>92</v>
      </c>
      <c r="B64" s="17">
        <v>240</v>
      </c>
      <c r="C64" s="18">
        <v>4</v>
      </c>
      <c r="D64" s="18">
        <v>4</v>
      </c>
      <c r="E64" s="70">
        <v>248</v>
      </c>
    </row>
    <row r="65" spans="1:5" x14ac:dyDescent="0.2">
      <c r="A65" s="102" t="s">
        <v>1456</v>
      </c>
      <c r="B65" s="17">
        <v>15</v>
      </c>
      <c r="C65" s="18"/>
      <c r="D65" s="18"/>
      <c r="E65" s="70">
        <v>15</v>
      </c>
    </row>
    <row r="66" spans="1:5" x14ac:dyDescent="0.2">
      <c r="A66" s="102" t="s">
        <v>1460</v>
      </c>
      <c r="B66" s="17">
        <v>4</v>
      </c>
      <c r="C66" s="18"/>
      <c r="D66" s="18"/>
      <c r="E66" s="70">
        <v>4</v>
      </c>
    </row>
    <row r="67" spans="1:5" x14ac:dyDescent="0.2">
      <c r="A67" s="102" t="s">
        <v>5012</v>
      </c>
      <c r="B67" s="17"/>
      <c r="C67" s="18">
        <v>1</v>
      </c>
      <c r="D67" s="18"/>
      <c r="E67" s="70">
        <v>1</v>
      </c>
    </row>
    <row r="68" spans="1:5" x14ac:dyDescent="0.2">
      <c r="A68" s="102" t="s">
        <v>57</v>
      </c>
      <c r="B68" s="17">
        <v>42</v>
      </c>
      <c r="C68" s="18">
        <v>1</v>
      </c>
      <c r="D68" s="18">
        <v>3</v>
      </c>
      <c r="E68" s="70">
        <v>46</v>
      </c>
    </row>
    <row r="69" spans="1:5" x14ac:dyDescent="0.2">
      <c r="A69" s="102" t="s">
        <v>559</v>
      </c>
      <c r="B69" s="17">
        <v>86</v>
      </c>
      <c r="C69" s="18">
        <v>1</v>
      </c>
      <c r="D69" s="18">
        <v>3</v>
      </c>
      <c r="E69" s="70">
        <v>90</v>
      </c>
    </row>
    <row r="70" spans="1:5" x14ac:dyDescent="0.2">
      <c r="A70" s="102" t="s">
        <v>91</v>
      </c>
      <c r="B70" s="17">
        <v>26</v>
      </c>
      <c r="C70" s="18"/>
      <c r="D70" s="18">
        <v>1</v>
      </c>
      <c r="E70" s="70">
        <v>27</v>
      </c>
    </row>
    <row r="71" spans="1:5" x14ac:dyDescent="0.2">
      <c r="A71" s="102" t="s">
        <v>698</v>
      </c>
      <c r="B71" s="17">
        <v>101</v>
      </c>
      <c r="C71" s="18">
        <v>1</v>
      </c>
      <c r="D71" s="18">
        <v>1</v>
      </c>
      <c r="E71" s="70">
        <v>103</v>
      </c>
    </row>
    <row r="72" spans="1:5" x14ac:dyDescent="0.2">
      <c r="A72" s="103" t="s">
        <v>3720</v>
      </c>
      <c r="B72" s="17">
        <v>2</v>
      </c>
      <c r="C72" s="18"/>
      <c r="D72" s="18"/>
      <c r="E72" s="70">
        <v>2</v>
      </c>
    </row>
    <row r="73" spans="1:5" x14ac:dyDescent="0.2">
      <c r="A73" s="87" t="s">
        <v>7488</v>
      </c>
      <c r="B73" s="87">
        <v>1226</v>
      </c>
      <c r="C73" s="88">
        <v>17</v>
      </c>
      <c r="D73" s="88">
        <v>24</v>
      </c>
      <c r="E73" s="89">
        <v>1267</v>
      </c>
    </row>
    <row r="86" spans="1:13" x14ac:dyDescent="0.2">
      <c r="A86" s="480" t="s">
        <v>7546</v>
      </c>
      <c r="B86" s="480"/>
      <c r="C86" s="480"/>
      <c r="D86" s="480"/>
      <c r="E86" s="480"/>
      <c r="F86" s="480"/>
      <c r="G86" s="480"/>
      <c r="H86" s="480"/>
      <c r="I86" s="480"/>
      <c r="J86" s="480"/>
      <c r="K86" s="480"/>
      <c r="L86" s="27"/>
      <c r="M86" s="27"/>
    </row>
    <row r="87" spans="1:13" x14ac:dyDescent="0.2">
      <c r="A87" s="45" t="s">
        <v>7547</v>
      </c>
      <c r="B87" s="68" t="s">
        <v>9</v>
      </c>
      <c r="C87" s="63"/>
      <c r="D87" s="63"/>
      <c r="E87" s="63"/>
      <c r="F87" s="63"/>
      <c r="G87" s="63"/>
      <c r="H87" s="63"/>
      <c r="I87" s="63"/>
      <c r="J87" s="63"/>
      <c r="K87" s="64"/>
    </row>
    <row r="88" spans="1:13" x14ac:dyDescent="0.2">
      <c r="A88" s="104" t="s">
        <v>26</v>
      </c>
      <c r="B88" s="104" t="s">
        <v>55</v>
      </c>
      <c r="C88" s="105" t="s">
        <v>1714</v>
      </c>
      <c r="D88" s="105" t="s">
        <v>978</v>
      </c>
      <c r="E88" s="105" t="s">
        <v>7479</v>
      </c>
      <c r="F88" s="105" t="s">
        <v>2154</v>
      </c>
      <c r="G88" s="105" t="s">
        <v>2051</v>
      </c>
      <c r="H88" s="105" t="s">
        <v>198</v>
      </c>
      <c r="I88" s="105" t="s">
        <v>3866</v>
      </c>
      <c r="J88" s="105" t="s">
        <v>4692</v>
      </c>
      <c r="K88" s="96" t="s">
        <v>7488</v>
      </c>
    </row>
    <row r="89" spans="1:13" x14ac:dyDescent="0.2">
      <c r="A89" s="116" t="s">
        <v>3869</v>
      </c>
      <c r="B89" s="22"/>
      <c r="C89" s="23"/>
      <c r="D89" s="23"/>
      <c r="E89" s="23"/>
      <c r="F89" s="23"/>
      <c r="G89" s="23"/>
      <c r="H89" s="23"/>
      <c r="I89" s="23">
        <v>6</v>
      </c>
      <c r="J89" s="23"/>
      <c r="K89" s="66">
        <v>6</v>
      </c>
    </row>
    <row r="90" spans="1:13" x14ac:dyDescent="0.2">
      <c r="A90" s="117" t="s">
        <v>3236</v>
      </c>
      <c r="B90" s="24"/>
      <c r="C90" s="25"/>
      <c r="D90" s="25">
        <v>4</v>
      </c>
      <c r="E90" s="25"/>
      <c r="F90" s="25"/>
      <c r="G90" s="25"/>
      <c r="H90" s="25"/>
      <c r="I90" s="25"/>
      <c r="J90" s="25"/>
      <c r="K90" s="115">
        <v>4</v>
      </c>
    </row>
    <row r="91" spans="1:13" x14ac:dyDescent="0.2">
      <c r="A91" s="117" t="s">
        <v>288</v>
      </c>
      <c r="B91" s="24">
        <v>3</v>
      </c>
      <c r="C91" s="25"/>
      <c r="D91" s="25">
        <v>132</v>
      </c>
      <c r="E91" s="25">
        <v>1</v>
      </c>
      <c r="F91" s="25">
        <v>1</v>
      </c>
      <c r="G91" s="25"/>
      <c r="H91" s="25">
        <v>270</v>
      </c>
      <c r="I91" s="25"/>
      <c r="J91" s="25"/>
      <c r="K91" s="115">
        <v>407</v>
      </c>
    </row>
    <row r="92" spans="1:13" x14ac:dyDescent="0.2">
      <c r="A92" s="117" t="s">
        <v>5739</v>
      </c>
      <c r="B92" s="24">
        <v>1</v>
      </c>
      <c r="C92" s="25"/>
      <c r="D92" s="25">
        <v>1</v>
      </c>
      <c r="E92" s="25"/>
      <c r="F92" s="25"/>
      <c r="G92" s="25">
        <v>1</v>
      </c>
      <c r="H92" s="25"/>
      <c r="I92" s="25"/>
      <c r="J92" s="25"/>
      <c r="K92" s="115">
        <v>3</v>
      </c>
    </row>
    <row r="93" spans="1:13" x14ac:dyDescent="0.2">
      <c r="A93" s="117" t="s">
        <v>2048</v>
      </c>
      <c r="B93" s="24"/>
      <c r="C93" s="25">
        <v>2</v>
      </c>
      <c r="D93" s="25">
        <v>1</v>
      </c>
      <c r="E93" s="25"/>
      <c r="F93" s="25">
        <v>1</v>
      </c>
      <c r="G93" s="25"/>
      <c r="H93" s="25"/>
      <c r="I93" s="25"/>
      <c r="J93" s="25">
        <v>2</v>
      </c>
      <c r="K93" s="115">
        <v>6</v>
      </c>
    </row>
    <row r="94" spans="1:13" x14ac:dyDescent="0.2">
      <c r="A94" s="117" t="s">
        <v>5547</v>
      </c>
      <c r="B94" s="24"/>
      <c r="C94" s="25"/>
      <c r="D94" s="25">
        <v>1</v>
      </c>
      <c r="E94" s="25"/>
      <c r="F94" s="25"/>
      <c r="G94" s="25"/>
      <c r="H94" s="25">
        <v>4</v>
      </c>
      <c r="I94" s="25"/>
      <c r="J94" s="25"/>
      <c r="K94" s="115">
        <v>5</v>
      </c>
    </row>
    <row r="95" spans="1:13" x14ac:dyDescent="0.2">
      <c r="A95" s="118" t="s">
        <v>1718</v>
      </c>
      <c r="B95" s="24"/>
      <c r="C95" s="25">
        <v>1</v>
      </c>
      <c r="D95" s="25">
        <v>13</v>
      </c>
      <c r="E95" s="25"/>
      <c r="F95" s="25"/>
      <c r="G95" s="25"/>
      <c r="H95" s="25">
        <v>2</v>
      </c>
      <c r="I95" s="25"/>
      <c r="J95" s="25"/>
      <c r="K95" s="115">
        <v>16</v>
      </c>
    </row>
    <row r="96" spans="1:13" x14ac:dyDescent="0.2">
      <c r="A96" s="60" t="s">
        <v>7488</v>
      </c>
      <c r="B96" s="106">
        <v>4</v>
      </c>
      <c r="C96" s="107">
        <v>3</v>
      </c>
      <c r="D96" s="107">
        <v>152</v>
      </c>
      <c r="E96" s="107">
        <v>1</v>
      </c>
      <c r="F96" s="107">
        <v>2</v>
      </c>
      <c r="G96" s="107">
        <v>1</v>
      </c>
      <c r="H96" s="107">
        <v>276</v>
      </c>
      <c r="I96" s="107">
        <v>6</v>
      </c>
      <c r="J96" s="107">
        <v>2</v>
      </c>
      <c r="K96" s="108">
        <v>447</v>
      </c>
    </row>
    <row r="103" spans="1:54" x14ac:dyDescent="0.2">
      <c r="A103" s="480" t="s">
        <v>7548</v>
      </c>
      <c r="B103" s="480"/>
      <c r="C103" s="480"/>
      <c r="D103" s="480"/>
      <c r="E103" s="480"/>
      <c r="F103" s="480"/>
      <c r="G103" s="480"/>
      <c r="H103" s="480"/>
      <c r="I103" s="480"/>
      <c r="J103" s="480"/>
    </row>
    <row r="104" spans="1:54" ht="25.5" x14ac:dyDescent="0.2">
      <c r="A104" s="45" t="s">
        <v>7547</v>
      </c>
      <c r="B104" s="73" t="s">
        <v>26</v>
      </c>
      <c r="C104" s="63"/>
      <c r="D104" s="63"/>
      <c r="E104" s="63"/>
      <c r="F104" s="63"/>
      <c r="G104" s="63"/>
      <c r="H104" s="63"/>
      <c r="I104" s="64"/>
    </row>
    <row r="105" spans="1:54" s="18" customFormat="1" ht="25.5" x14ac:dyDescent="0.2">
      <c r="A105" s="113" t="s">
        <v>25</v>
      </c>
      <c r="B105" s="113" t="s">
        <v>3869</v>
      </c>
      <c r="C105" s="114" t="s">
        <v>3236</v>
      </c>
      <c r="D105" s="114" t="s">
        <v>288</v>
      </c>
      <c r="E105" s="114" t="s">
        <v>5739</v>
      </c>
      <c r="F105" s="114" t="s">
        <v>2048</v>
      </c>
      <c r="G105" s="114" t="s">
        <v>5547</v>
      </c>
      <c r="H105" s="114" t="s">
        <v>1718</v>
      </c>
      <c r="I105" s="97" t="s">
        <v>7488</v>
      </c>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row>
    <row r="106" spans="1:54" x14ac:dyDescent="0.2">
      <c r="A106" s="71">
        <v>1930</v>
      </c>
      <c r="B106" s="22"/>
      <c r="C106" s="23"/>
      <c r="D106" s="23"/>
      <c r="E106" s="23">
        <v>0</v>
      </c>
      <c r="F106" s="23"/>
      <c r="G106" s="23"/>
      <c r="H106" s="23"/>
      <c r="I106" s="66">
        <v>0</v>
      </c>
    </row>
    <row r="107" spans="1:54" x14ac:dyDescent="0.2">
      <c r="A107" s="72">
        <v>1940</v>
      </c>
      <c r="B107" s="24">
        <v>1</v>
      </c>
      <c r="C107" s="25"/>
      <c r="D107" s="25">
        <v>6</v>
      </c>
      <c r="E107" s="25"/>
      <c r="F107" s="25"/>
      <c r="G107" s="25"/>
      <c r="H107" s="25"/>
      <c r="I107" s="67">
        <v>7</v>
      </c>
    </row>
    <row r="108" spans="1:54" x14ac:dyDescent="0.2">
      <c r="A108" s="72">
        <v>1950</v>
      </c>
      <c r="B108" s="24"/>
      <c r="C108" s="25"/>
      <c r="D108" s="25">
        <v>13</v>
      </c>
      <c r="E108" s="25">
        <v>0</v>
      </c>
      <c r="F108" s="25"/>
      <c r="G108" s="25"/>
      <c r="H108" s="25">
        <v>3</v>
      </c>
      <c r="I108" s="67">
        <v>16</v>
      </c>
    </row>
    <row r="109" spans="1:54" x14ac:dyDescent="0.2">
      <c r="A109" s="72">
        <v>1960</v>
      </c>
      <c r="B109" s="24"/>
      <c r="C109" s="25"/>
      <c r="D109" s="25">
        <v>23</v>
      </c>
      <c r="E109" s="25"/>
      <c r="F109" s="25"/>
      <c r="G109" s="25"/>
      <c r="H109" s="25"/>
      <c r="I109" s="67">
        <v>23</v>
      </c>
    </row>
    <row r="110" spans="1:54" x14ac:dyDescent="0.2">
      <c r="A110" s="72">
        <v>1970</v>
      </c>
      <c r="B110" s="24">
        <v>2</v>
      </c>
      <c r="C110" s="25"/>
      <c r="D110" s="25">
        <v>29</v>
      </c>
      <c r="E110" s="25"/>
      <c r="F110" s="25"/>
      <c r="G110" s="25"/>
      <c r="H110" s="25"/>
      <c r="I110" s="67">
        <v>31</v>
      </c>
    </row>
    <row r="111" spans="1:54" x14ac:dyDescent="0.2">
      <c r="A111" s="72">
        <v>1980</v>
      </c>
      <c r="B111" s="24">
        <v>2</v>
      </c>
      <c r="C111" s="25"/>
      <c r="D111" s="25">
        <v>55</v>
      </c>
      <c r="E111" s="25"/>
      <c r="F111" s="25">
        <v>1</v>
      </c>
      <c r="G111" s="25"/>
      <c r="H111" s="25">
        <v>2</v>
      </c>
      <c r="I111" s="67">
        <v>60</v>
      </c>
    </row>
    <row r="112" spans="1:54" x14ac:dyDescent="0.2">
      <c r="A112" s="72">
        <v>1990</v>
      </c>
      <c r="B112" s="24">
        <v>1</v>
      </c>
      <c r="C112" s="25">
        <v>2</v>
      </c>
      <c r="D112" s="25">
        <v>49</v>
      </c>
      <c r="E112" s="25">
        <v>1</v>
      </c>
      <c r="F112" s="25"/>
      <c r="G112" s="25"/>
      <c r="H112" s="25">
        <v>3</v>
      </c>
      <c r="I112" s="67">
        <v>56</v>
      </c>
    </row>
    <row r="113" spans="1:54" x14ac:dyDescent="0.2">
      <c r="A113" s="72">
        <v>2000</v>
      </c>
      <c r="B113" s="24"/>
      <c r="C113" s="25"/>
      <c r="D113" s="25">
        <v>31</v>
      </c>
      <c r="E113" s="25"/>
      <c r="F113" s="25">
        <v>3</v>
      </c>
      <c r="G113" s="25">
        <v>1</v>
      </c>
      <c r="H113" s="25">
        <v>4</v>
      </c>
      <c r="I113" s="67">
        <v>39</v>
      </c>
    </row>
    <row r="114" spans="1:54" x14ac:dyDescent="0.2">
      <c r="A114" s="72">
        <v>2010</v>
      </c>
      <c r="B114" s="24"/>
      <c r="C114" s="25">
        <v>2</v>
      </c>
      <c r="D114" s="25">
        <v>143</v>
      </c>
      <c r="E114" s="25">
        <v>2</v>
      </c>
      <c r="F114" s="25">
        <v>2</v>
      </c>
      <c r="G114" s="25">
        <v>4</v>
      </c>
      <c r="H114" s="25">
        <v>4</v>
      </c>
      <c r="I114" s="67">
        <v>157</v>
      </c>
    </row>
    <row r="115" spans="1:54" x14ac:dyDescent="0.2">
      <c r="A115" s="72">
        <v>2020</v>
      </c>
      <c r="B115" s="24"/>
      <c r="C115" s="25"/>
      <c r="D115" s="25">
        <v>50</v>
      </c>
      <c r="E115" s="25"/>
      <c r="F115" s="25"/>
      <c r="G115" s="25"/>
      <c r="H115" s="25"/>
      <c r="I115" s="67">
        <v>50</v>
      </c>
    </row>
    <row r="116" spans="1:54" x14ac:dyDescent="0.2">
      <c r="A116" s="87" t="s">
        <v>7488</v>
      </c>
      <c r="B116" s="110">
        <v>6</v>
      </c>
      <c r="C116" s="111">
        <v>4</v>
      </c>
      <c r="D116" s="111">
        <v>399</v>
      </c>
      <c r="E116" s="111">
        <v>3</v>
      </c>
      <c r="F116" s="111">
        <v>6</v>
      </c>
      <c r="G116" s="111">
        <v>5</v>
      </c>
      <c r="H116" s="112">
        <v>16</v>
      </c>
      <c r="I116" s="108">
        <v>439</v>
      </c>
    </row>
    <row r="123" spans="1:54" x14ac:dyDescent="0.2">
      <c r="A123" s="480" t="s">
        <v>7549</v>
      </c>
      <c r="B123" s="480"/>
      <c r="C123" s="480"/>
      <c r="D123" s="480"/>
      <c r="E123" s="480"/>
      <c r="F123" s="480"/>
      <c r="G123" s="480"/>
      <c r="H123" s="480"/>
      <c r="I123" s="480"/>
      <c r="J123" s="480"/>
    </row>
    <row r="124" spans="1:54" ht="25.5" x14ac:dyDescent="0.2">
      <c r="A124" s="45" t="s">
        <v>7547</v>
      </c>
      <c r="B124" s="73" t="s">
        <v>26</v>
      </c>
      <c r="C124" s="63"/>
      <c r="D124" s="63"/>
      <c r="E124" s="63"/>
      <c r="F124" s="63"/>
      <c r="G124" s="63"/>
      <c r="H124" s="63"/>
      <c r="I124" s="64"/>
    </row>
    <row r="125" spans="1:54" s="18" customFormat="1" x14ac:dyDescent="0.2">
      <c r="A125" s="104" t="s">
        <v>13</v>
      </c>
      <c r="B125" s="99" t="s">
        <v>3869</v>
      </c>
      <c r="C125" s="100" t="s">
        <v>3236</v>
      </c>
      <c r="D125" s="100" t="s">
        <v>288</v>
      </c>
      <c r="E125" s="100" t="s">
        <v>5739</v>
      </c>
      <c r="F125" s="100" t="s">
        <v>2048</v>
      </c>
      <c r="G125" s="100" t="s">
        <v>5547</v>
      </c>
      <c r="H125" s="100" t="s">
        <v>1718</v>
      </c>
      <c r="I125" s="97" t="s">
        <v>7488</v>
      </c>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row>
    <row r="126" spans="1:54" x14ac:dyDescent="0.2">
      <c r="A126" s="93" t="s">
        <v>3607</v>
      </c>
      <c r="B126" s="22"/>
      <c r="C126" s="23"/>
      <c r="D126" s="23">
        <v>1</v>
      </c>
      <c r="E126" s="23"/>
      <c r="F126" s="23">
        <v>1</v>
      </c>
      <c r="G126" s="23"/>
      <c r="H126" s="23"/>
      <c r="I126" s="66">
        <v>2</v>
      </c>
    </row>
    <row r="127" spans="1:54" x14ac:dyDescent="0.2">
      <c r="A127" s="109" t="s">
        <v>1209</v>
      </c>
      <c r="B127" s="24"/>
      <c r="C127" s="25"/>
      <c r="D127" s="25">
        <v>6</v>
      </c>
      <c r="E127" s="25"/>
      <c r="F127" s="25"/>
      <c r="G127" s="25"/>
      <c r="H127" s="25">
        <v>1</v>
      </c>
      <c r="I127" s="67">
        <v>7</v>
      </c>
    </row>
    <row r="128" spans="1:54" x14ac:dyDescent="0.2">
      <c r="A128" s="109" t="s">
        <v>2430</v>
      </c>
      <c r="B128" s="24"/>
      <c r="C128" s="25"/>
      <c r="D128" s="25">
        <v>4</v>
      </c>
      <c r="E128" s="25">
        <v>2</v>
      </c>
      <c r="F128" s="25"/>
      <c r="G128" s="25"/>
      <c r="H128" s="25"/>
      <c r="I128" s="67">
        <v>6</v>
      </c>
    </row>
    <row r="129" spans="1:9" x14ac:dyDescent="0.2">
      <c r="A129" s="109" t="s">
        <v>180</v>
      </c>
      <c r="B129" s="24"/>
      <c r="C129" s="25"/>
      <c r="D129" s="25">
        <v>37</v>
      </c>
      <c r="E129" s="25">
        <v>0</v>
      </c>
      <c r="F129" s="25"/>
      <c r="G129" s="25">
        <v>2</v>
      </c>
      <c r="H129" s="25"/>
      <c r="I129" s="67">
        <v>39</v>
      </c>
    </row>
    <row r="130" spans="1:9" x14ac:dyDescent="0.2">
      <c r="A130" s="109" t="s">
        <v>425</v>
      </c>
      <c r="B130" s="24"/>
      <c r="C130" s="25"/>
      <c r="D130" s="25">
        <v>24</v>
      </c>
      <c r="E130" s="25">
        <v>1</v>
      </c>
      <c r="F130" s="25"/>
      <c r="G130" s="25"/>
      <c r="H130" s="25"/>
      <c r="I130" s="67">
        <v>25</v>
      </c>
    </row>
    <row r="131" spans="1:9" x14ac:dyDescent="0.2">
      <c r="A131" s="109" t="s">
        <v>2103</v>
      </c>
      <c r="B131" s="24"/>
      <c r="C131" s="25"/>
      <c r="D131" s="25">
        <v>11</v>
      </c>
      <c r="E131" s="25"/>
      <c r="F131" s="25"/>
      <c r="G131" s="25"/>
      <c r="H131" s="25"/>
      <c r="I131" s="67">
        <v>11</v>
      </c>
    </row>
    <row r="132" spans="1:9" x14ac:dyDescent="0.2">
      <c r="A132" s="109" t="s">
        <v>916</v>
      </c>
      <c r="B132" s="24"/>
      <c r="C132" s="25"/>
      <c r="D132" s="25">
        <v>8</v>
      </c>
      <c r="E132" s="25"/>
      <c r="F132" s="25"/>
      <c r="G132" s="25"/>
      <c r="H132" s="25"/>
      <c r="I132" s="67">
        <v>8</v>
      </c>
    </row>
    <row r="133" spans="1:9" x14ac:dyDescent="0.2">
      <c r="A133" s="109" t="s">
        <v>1056</v>
      </c>
      <c r="B133" s="24"/>
      <c r="C133" s="25"/>
      <c r="D133" s="25">
        <v>10</v>
      </c>
      <c r="E133" s="25"/>
      <c r="F133" s="25"/>
      <c r="G133" s="25"/>
      <c r="H133" s="25"/>
      <c r="I133" s="67">
        <v>10</v>
      </c>
    </row>
    <row r="134" spans="1:9" x14ac:dyDescent="0.2">
      <c r="A134" s="109" t="s">
        <v>351</v>
      </c>
      <c r="B134" s="24"/>
      <c r="C134" s="25">
        <v>0</v>
      </c>
      <c r="D134" s="25">
        <v>4</v>
      </c>
      <c r="E134" s="25"/>
      <c r="F134" s="25"/>
      <c r="G134" s="25"/>
      <c r="H134" s="25">
        <v>1</v>
      </c>
      <c r="I134" s="67">
        <v>5</v>
      </c>
    </row>
    <row r="135" spans="1:9" x14ac:dyDescent="0.2">
      <c r="A135" s="109" t="s">
        <v>187</v>
      </c>
      <c r="B135" s="24">
        <v>3</v>
      </c>
      <c r="C135" s="25"/>
      <c r="D135" s="25">
        <v>48</v>
      </c>
      <c r="E135" s="25"/>
      <c r="F135" s="25">
        <v>1</v>
      </c>
      <c r="G135" s="25"/>
      <c r="H135" s="25"/>
      <c r="I135" s="67">
        <v>52</v>
      </c>
    </row>
    <row r="136" spans="1:9" x14ac:dyDescent="0.2">
      <c r="A136" s="109" t="s">
        <v>1983</v>
      </c>
      <c r="B136" s="24"/>
      <c r="C136" s="25">
        <v>1</v>
      </c>
      <c r="D136" s="25">
        <v>2</v>
      </c>
      <c r="E136" s="25"/>
      <c r="F136" s="25"/>
      <c r="G136" s="25"/>
      <c r="H136" s="25"/>
      <c r="I136" s="67">
        <v>3</v>
      </c>
    </row>
    <row r="137" spans="1:9" x14ac:dyDescent="0.2">
      <c r="A137" s="109" t="s">
        <v>2044</v>
      </c>
      <c r="B137" s="24"/>
      <c r="C137" s="25"/>
      <c r="D137" s="25">
        <v>3</v>
      </c>
      <c r="E137" s="25"/>
      <c r="F137" s="25"/>
      <c r="G137" s="25"/>
      <c r="H137" s="25">
        <v>1</v>
      </c>
      <c r="I137" s="67">
        <v>4</v>
      </c>
    </row>
    <row r="138" spans="1:9" x14ac:dyDescent="0.2">
      <c r="A138" s="109" t="s">
        <v>689</v>
      </c>
      <c r="B138" s="24"/>
      <c r="C138" s="25">
        <v>0</v>
      </c>
      <c r="D138" s="25">
        <v>30</v>
      </c>
      <c r="E138" s="25"/>
      <c r="F138" s="25"/>
      <c r="G138" s="25"/>
      <c r="H138" s="25">
        <v>2</v>
      </c>
      <c r="I138" s="67">
        <v>32</v>
      </c>
    </row>
    <row r="139" spans="1:9" x14ac:dyDescent="0.2">
      <c r="A139" s="109" t="s">
        <v>224</v>
      </c>
      <c r="B139" s="24"/>
      <c r="C139" s="25"/>
      <c r="D139" s="25">
        <v>8</v>
      </c>
      <c r="E139" s="25">
        <v>0</v>
      </c>
      <c r="F139" s="25"/>
      <c r="G139" s="25"/>
      <c r="H139" s="25">
        <v>1</v>
      </c>
      <c r="I139" s="67">
        <v>9</v>
      </c>
    </row>
    <row r="140" spans="1:9" x14ac:dyDescent="0.2">
      <c r="A140" s="109" t="s">
        <v>72</v>
      </c>
      <c r="B140" s="24"/>
      <c r="C140" s="25">
        <v>1</v>
      </c>
      <c r="D140" s="25">
        <v>23</v>
      </c>
      <c r="E140" s="25"/>
      <c r="F140" s="25"/>
      <c r="G140" s="25"/>
      <c r="H140" s="25">
        <v>1</v>
      </c>
      <c r="I140" s="67">
        <v>25</v>
      </c>
    </row>
    <row r="141" spans="1:9" x14ac:dyDescent="0.2">
      <c r="A141" s="109" t="s">
        <v>6578</v>
      </c>
      <c r="B141" s="24"/>
      <c r="C141" s="25"/>
      <c r="D141" s="25">
        <v>4</v>
      </c>
      <c r="E141" s="25"/>
      <c r="F141" s="25"/>
      <c r="G141" s="25"/>
      <c r="H141" s="25"/>
      <c r="I141" s="67">
        <v>4</v>
      </c>
    </row>
    <row r="142" spans="1:9" x14ac:dyDescent="0.2">
      <c r="A142" s="109" t="s">
        <v>883</v>
      </c>
      <c r="B142" s="24"/>
      <c r="C142" s="25"/>
      <c r="D142" s="25">
        <v>3</v>
      </c>
      <c r="E142" s="25"/>
      <c r="F142" s="25"/>
      <c r="G142" s="25"/>
      <c r="H142" s="25">
        <v>1</v>
      </c>
      <c r="I142" s="67">
        <v>4</v>
      </c>
    </row>
    <row r="143" spans="1:9" x14ac:dyDescent="0.2">
      <c r="A143" s="109" t="s">
        <v>148</v>
      </c>
      <c r="B143" s="24"/>
      <c r="C143" s="25"/>
      <c r="D143" s="25">
        <v>8</v>
      </c>
      <c r="E143" s="25"/>
      <c r="F143" s="25"/>
      <c r="G143" s="25"/>
      <c r="H143" s="25">
        <v>2</v>
      </c>
      <c r="I143" s="67">
        <v>10</v>
      </c>
    </row>
    <row r="144" spans="1:9" x14ac:dyDescent="0.2">
      <c r="A144" s="109" t="s">
        <v>92</v>
      </c>
      <c r="B144" s="24">
        <v>1</v>
      </c>
      <c r="C144" s="25">
        <v>2</v>
      </c>
      <c r="D144" s="25">
        <v>82</v>
      </c>
      <c r="E144" s="25"/>
      <c r="F144" s="25">
        <v>1</v>
      </c>
      <c r="G144" s="25">
        <v>1</v>
      </c>
      <c r="H144" s="25">
        <v>2</v>
      </c>
      <c r="I144" s="67">
        <v>89</v>
      </c>
    </row>
    <row r="145" spans="1:9" x14ac:dyDescent="0.2">
      <c r="A145" s="109" t="s">
        <v>1456</v>
      </c>
      <c r="B145" s="24"/>
      <c r="C145" s="25"/>
      <c r="D145" s="25">
        <v>1</v>
      </c>
      <c r="E145" s="25"/>
      <c r="F145" s="25"/>
      <c r="G145" s="25"/>
      <c r="H145" s="25"/>
      <c r="I145" s="67">
        <v>1</v>
      </c>
    </row>
    <row r="146" spans="1:9" x14ac:dyDescent="0.2">
      <c r="A146" s="109" t="s">
        <v>1460</v>
      </c>
      <c r="B146" s="24"/>
      <c r="C146" s="25"/>
      <c r="D146" s="25">
        <v>1</v>
      </c>
      <c r="E146" s="25"/>
      <c r="F146" s="25"/>
      <c r="G146" s="25"/>
      <c r="H146" s="25"/>
      <c r="I146" s="67">
        <v>1</v>
      </c>
    </row>
    <row r="147" spans="1:9" x14ac:dyDescent="0.2">
      <c r="A147" s="109" t="s">
        <v>5012</v>
      </c>
      <c r="B147" s="24"/>
      <c r="C147" s="25">
        <v>0</v>
      </c>
      <c r="D147" s="25">
        <v>2</v>
      </c>
      <c r="E147" s="25"/>
      <c r="F147" s="25"/>
      <c r="G147" s="25"/>
      <c r="H147" s="25"/>
      <c r="I147" s="67">
        <v>2</v>
      </c>
    </row>
    <row r="148" spans="1:9" x14ac:dyDescent="0.2">
      <c r="A148" s="109" t="s">
        <v>57</v>
      </c>
      <c r="B148" s="24"/>
      <c r="C148" s="25"/>
      <c r="D148" s="25">
        <v>15</v>
      </c>
      <c r="E148" s="25"/>
      <c r="F148" s="25">
        <v>1</v>
      </c>
      <c r="G148" s="25">
        <v>2</v>
      </c>
      <c r="H148" s="25">
        <v>1</v>
      </c>
      <c r="I148" s="67">
        <v>19</v>
      </c>
    </row>
    <row r="149" spans="1:9" x14ac:dyDescent="0.2">
      <c r="A149" s="109" t="s">
        <v>559</v>
      </c>
      <c r="B149" s="24">
        <v>1</v>
      </c>
      <c r="C149" s="25"/>
      <c r="D149" s="25">
        <v>16</v>
      </c>
      <c r="E149" s="25"/>
      <c r="F149" s="25">
        <v>1</v>
      </c>
      <c r="G149" s="25"/>
      <c r="H149" s="25">
        <v>1</v>
      </c>
      <c r="I149" s="67">
        <v>19</v>
      </c>
    </row>
    <row r="150" spans="1:9" x14ac:dyDescent="0.2">
      <c r="A150" s="109" t="s">
        <v>91</v>
      </c>
      <c r="B150" s="24"/>
      <c r="C150" s="25"/>
      <c r="D150" s="25">
        <v>3</v>
      </c>
      <c r="E150" s="25"/>
      <c r="F150" s="25"/>
      <c r="G150" s="25"/>
      <c r="H150" s="25">
        <v>1</v>
      </c>
      <c r="I150" s="67">
        <v>4</v>
      </c>
    </row>
    <row r="151" spans="1:9" x14ac:dyDescent="0.2">
      <c r="A151" s="109" t="s">
        <v>698</v>
      </c>
      <c r="B151" s="24"/>
      <c r="C151" s="25"/>
      <c r="D151" s="25">
        <v>51</v>
      </c>
      <c r="E151" s="25"/>
      <c r="F151" s="25">
        <v>1</v>
      </c>
      <c r="G151" s="25"/>
      <c r="H151" s="25">
        <v>1</v>
      </c>
      <c r="I151" s="67">
        <v>53</v>
      </c>
    </row>
    <row r="152" spans="1:9" x14ac:dyDescent="0.2">
      <c r="A152" s="109" t="s">
        <v>3720</v>
      </c>
      <c r="B152" s="24"/>
      <c r="C152" s="25"/>
      <c r="D152" s="25">
        <v>1</v>
      </c>
      <c r="E152" s="25"/>
      <c r="F152" s="25"/>
      <c r="G152" s="25"/>
      <c r="H152" s="25"/>
      <c r="I152" s="67">
        <v>1</v>
      </c>
    </row>
    <row r="153" spans="1:9" x14ac:dyDescent="0.2">
      <c r="A153" s="87" t="s">
        <v>7488</v>
      </c>
      <c r="B153" s="106">
        <v>5</v>
      </c>
      <c r="C153" s="107">
        <v>4</v>
      </c>
      <c r="D153" s="107">
        <v>406</v>
      </c>
      <c r="E153" s="107">
        <v>3</v>
      </c>
      <c r="F153" s="107">
        <v>6</v>
      </c>
      <c r="G153" s="107">
        <v>5</v>
      </c>
      <c r="H153" s="107">
        <v>16</v>
      </c>
      <c r="I153" s="108">
        <v>445</v>
      </c>
    </row>
    <row r="162" spans="1:54" x14ac:dyDescent="0.2">
      <c r="A162" s="480" t="s">
        <v>7550</v>
      </c>
      <c r="B162" s="480"/>
      <c r="C162" s="480"/>
      <c r="D162" s="480"/>
    </row>
    <row r="163" spans="1:54" x14ac:dyDescent="0.2">
      <c r="A163" s="45" t="s">
        <v>7544</v>
      </c>
      <c r="B163" s="45" t="s">
        <v>18</v>
      </c>
      <c r="C163" s="64"/>
    </row>
    <row r="164" spans="1:54" s="18" customFormat="1" x14ac:dyDescent="0.2">
      <c r="A164" s="45" t="s">
        <v>41</v>
      </c>
      <c r="B164" s="98" t="s">
        <v>61</v>
      </c>
      <c r="C164" s="97" t="s">
        <v>7488</v>
      </c>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row>
    <row r="165" spans="1:54" x14ac:dyDescent="0.2">
      <c r="A165" s="44">
        <v>1930</v>
      </c>
      <c r="B165" s="15">
        <v>279</v>
      </c>
      <c r="C165" s="69">
        <v>279</v>
      </c>
    </row>
    <row r="166" spans="1:54" x14ac:dyDescent="0.2">
      <c r="A166" s="49">
        <v>1940</v>
      </c>
      <c r="B166" s="17">
        <v>188</v>
      </c>
      <c r="C166" s="70">
        <v>188</v>
      </c>
    </row>
    <row r="167" spans="1:54" x14ac:dyDescent="0.2">
      <c r="A167" s="49">
        <v>1950</v>
      </c>
      <c r="B167" s="17">
        <v>167</v>
      </c>
      <c r="C167" s="70">
        <v>167</v>
      </c>
    </row>
    <row r="168" spans="1:54" x14ac:dyDescent="0.2">
      <c r="A168" s="49">
        <v>1960</v>
      </c>
      <c r="B168" s="17">
        <v>154</v>
      </c>
      <c r="C168" s="70">
        <v>154</v>
      </c>
    </row>
    <row r="169" spans="1:54" x14ac:dyDescent="0.2">
      <c r="A169" s="49">
        <v>1970</v>
      </c>
      <c r="B169" s="17">
        <v>78</v>
      </c>
      <c r="C169" s="70">
        <v>78</v>
      </c>
    </row>
    <row r="170" spans="1:54" x14ac:dyDescent="0.2">
      <c r="A170" s="49">
        <v>1980</v>
      </c>
      <c r="B170" s="17">
        <v>96</v>
      </c>
      <c r="C170" s="70">
        <v>96</v>
      </c>
    </row>
    <row r="171" spans="1:54" x14ac:dyDescent="0.2">
      <c r="A171" s="49">
        <v>1990</v>
      </c>
      <c r="B171" s="17">
        <v>34</v>
      </c>
      <c r="C171" s="70">
        <v>34</v>
      </c>
    </row>
    <row r="172" spans="1:54" x14ac:dyDescent="0.2">
      <c r="A172" s="49">
        <v>2000</v>
      </c>
      <c r="B172" s="17">
        <v>47</v>
      </c>
      <c r="C172" s="70">
        <v>47</v>
      </c>
    </row>
    <row r="173" spans="1:54" x14ac:dyDescent="0.2">
      <c r="A173" s="49">
        <v>2010</v>
      </c>
      <c r="B173" s="17">
        <v>155</v>
      </c>
      <c r="C173" s="70">
        <v>155</v>
      </c>
    </row>
    <row r="174" spans="1:54" x14ac:dyDescent="0.2">
      <c r="A174" s="49">
        <v>2020</v>
      </c>
      <c r="B174" s="17">
        <v>1</v>
      </c>
      <c r="C174" s="70">
        <v>1</v>
      </c>
    </row>
    <row r="175" spans="1:54" x14ac:dyDescent="0.2">
      <c r="A175" s="87" t="s">
        <v>7488</v>
      </c>
      <c r="B175" s="87">
        <v>1199</v>
      </c>
      <c r="C175" s="89">
        <v>1199</v>
      </c>
    </row>
    <row r="184" spans="1:2" x14ac:dyDescent="0.2">
      <c r="A184" s="480" t="s">
        <v>7546</v>
      </c>
      <c r="B184" s="480"/>
    </row>
    <row r="185" spans="1:2" x14ac:dyDescent="0.2">
      <c r="A185" s="45" t="s">
        <v>7547</v>
      </c>
      <c r="B185" s="46"/>
    </row>
    <row r="186" spans="1:2" x14ac:dyDescent="0.2">
      <c r="A186" s="45" t="s">
        <v>44</v>
      </c>
      <c r="B186" s="96" t="s">
        <v>7492</v>
      </c>
    </row>
    <row r="187" spans="1:2" x14ac:dyDescent="0.2">
      <c r="A187" s="44">
        <v>1940</v>
      </c>
      <c r="B187" s="29">
        <v>3</v>
      </c>
    </row>
    <row r="188" spans="1:2" x14ac:dyDescent="0.2">
      <c r="A188" s="49">
        <v>1950</v>
      </c>
      <c r="B188" s="30">
        <v>9</v>
      </c>
    </row>
    <row r="189" spans="1:2" x14ac:dyDescent="0.2">
      <c r="A189" s="49">
        <v>1960</v>
      </c>
      <c r="B189" s="30">
        <v>25</v>
      </c>
    </row>
    <row r="190" spans="1:2" x14ac:dyDescent="0.2">
      <c r="A190" s="49">
        <v>1970</v>
      </c>
      <c r="B190" s="30">
        <v>19</v>
      </c>
    </row>
    <row r="191" spans="1:2" x14ac:dyDescent="0.2">
      <c r="A191" s="49">
        <v>1980</v>
      </c>
      <c r="B191" s="30">
        <v>36</v>
      </c>
    </row>
    <row r="192" spans="1:2" x14ac:dyDescent="0.2">
      <c r="A192" s="49">
        <v>1990</v>
      </c>
      <c r="B192" s="30">
        <v>51</v>
      </c>
    </row>
    <row r="193" spans="1:2" x14ac:dyDescent="0.2">
      <c r="A193" s="49">
        <v>2000</v>
      </c>
      <c r="B193" s="30">
        <v>80</v>
      </c>
    </row>
    <row r="194" spans="1:2" x14ac:dyDescent="0.2">
      <c r="A194" s="49">
        <v>2010</v>
      </c>
      <c r="B194" s="30">
        <v>208</v>
      </c>
    </row>
    <row r="195" spans="1:2" x14ac:dyDescent="0.2">
      <c r="A195" s="49" t="s">
        <v>70</v>
      </c>
      <c r="B195" s="30">
        <v>1</v>
      </c>
    </row>
    <row r="196" spans="1:2" x14ac:dyDescent="0.2">
      <c r="A196" s="60" t="s">
        <v>7488</v>
      </c>
      <c r="B196" s="119">
        <v>432</v>
      </c>
    </row>
    <row r="206" spans="1:2" x14ac:dyDescent="0.2">
      <c r="A206" s="480" t="s">
        <v>7546</v>
      </c>
      <c r="B206" s="480"/>
    </row>
    <row r="207" spans="1:2" x14ac:dyDescent="0.2">
      <c r="A207" s="45" t="s">
        <v>7544</v>
      </c>
      <c r="B207" s="46"/>
    </row>
    <row r="208" spans="1:2" x14ac:dyDescent="0.2">
      <c r="A208" s="45" t="s">
        <v>40</v>
      </c>
      <c r="B208" s="96" t="s">
        <v>7492</v>
      </c>
    </row>
    <row r="209" spans="1:2" x14ac:dyDescent="0.2">
      <c r="A209" s="44">
        <v>1938</v>
      </c>
      <c r="B209" s="31">
        <v>242</v>
      </c>
    </row>
    <row r="210" spans="1:2" x14ac:dyDescent="0.2">
      <c r="A210" s="49">
        <v>1939</v>
      </c>
      <c r="B210" s="32">
        <v>48</v>
      </c>
    </row>
    <row r="211" spans="1:2" x14ac:dyDescent="0.2">
      <c r="A211" s="49">
        <v>1940</v>
      </c>
      <c r="B211" s="32">
        <v>18</v>
      </c>
    </row>
    <row r="212" spans="1:2" x14ac:dyDescent="0.2">
      <c r="A212" s="49">
        <v>1941</v>
      </c>
      <c r="B212" s="32">
        <v>50</v>
      </c>
    </row>
    <row r="213" spans="1:2" x14ac:dyDescent="0.2">
      <c r="A213" s="49">
        <v>1942</v>
      </c>
      <c r="B213" s="32">
        <v>7</v>
      </c>
    </row>
    <row r="214" spans="1:2" x14ac:dyDescent="0.2">
      <c r="A214" s="49">
        <v>1943</v>
      </c>
      <c r="B214" s="32">
        <v>47</v>
      </c>
    </row>
    <row r="215" spans="1:2" x14ac:dyDescent="0.2">
      <c r="A215" s="49">
        <v>1944</v>
      </c>
      <c r="B215" s="32">
        <v>11</v>
      </c>
    </row>
    <row r="216" spans="1:2" x14ac:dyDescent="0.2">
      <c r="A216" s="49">
        <v>1945</v>
      </c>
      <c r="B216" s="32">
        <v>2</v>
      </c>
    </row>
    <row r="217" spans="1:2" x14ac:dyDescent="0.2">
      <c r="A217" s="49">
        <v>1946</v>
      </c>
      <c r="B217" s="32">
        <v>5</v>
      </c>
    </row>
    <row r="218" spans="1:2" x14ac:dyDescent="0.2">
      <c r="A218" s="49">
        <v>1947</v>
      </c>
      <c r="B218" s="32">
        <v>3</v>
      </c>
    </row>
    <row r="219" spans="1:2" x14ac:dyDescent="0.2">
      <c r="A219" s="49">
        <v>1948</v>
      </c>
      <c r="B219" s="32">
        <v>11</v>
      </c>
    </row>
    <row r="220" spans="1:2" x14ac:dyDescent="0.2">
      <c r="A220" s="49">
        <v>1949</v>
      </c>
      <c r="B220" s="32">
        <v>34</v>
      </c>
    </row>
    <row r="221" spans="1:2" x14ac:dyDescent="0.2">
      <c r="A221" s="49">
        <v>1950</v>
      </c>
      <c r="B221" s="32">
        <v>56</v>
      </c>
    </row>
    <row r="222" spans="1:2" x14ac:dyDescent="0.2">
      <c r="A222" s="49">
        <v>1951</v>
      </c>
      <c r="B222" s="32">
        <v>16</v>
      </c>
    </row>
    <row r="223" spans="1:2" x14ac:dyDescent="0.2">
      <c r="A223" s="49">
        <v>1952</v>
      </c>
      <c r="B223" s="32">
        <v>9</v>
      </c>
    </row>
    <row r="224" spans="1:2" x14ac:dyDescent="0.2">
      <c r="A224" s="49">
        <v>1953</v>
      </c>
      <c r="B224" s="32">
        <v>5</v>
      </c>
    </row>
    <row r="225" spans="1:2" x14ac:dyDescent="0.2">
      <c r="A225" s="49">
        <v>1954</v>
      </c>
      <c r="B225" s="32">
        <v>17</v>
      </c>
    </row>
    <row r="226" spans="1:2" x14ac:dyDescent="0.2">
      <c r="A226" s="49">
        <v>1955</v>
      </c>
      <c r="B226" s="32">
        <v>19</v>
      </c>
    </row>
    <row r="227" spans="1:2" x14ac:dyDescent="0.2">
      <c r="A227" s="49">
        <v>1956</v>
      </c>
      <c r="B227" s="32">
        <v>3</v>
      </c>
    </row>
    <row r="228" spans="1:2" x14ac:dyDescent="0.2">
      <c r="A228" s="49">
        <v>1957</v>
      </c>
      <c r="B228" s="32">
        <v>13</v>
      </c>
    </row>
    <row r="229" spans="1:2" x14ac:dyDescent="0.2">
      <c r="A229" s="49">
        <v>1958</v>
      </c>
      <c r="B229" s="32">
        <v>13</v>
      </c>
    </row>
    <row r="230" spans="1:2" x14ac:dyDescent="0.2">
      <c r="A230" s="49">
        <v>1959</v>
      </c>
      <c r="B230" s="32">
        <v>16</v>
      </c>
    </row>
    <row r="231" spans="1:2" x14ac:dyDescent="0.2">
      <c r="A231" s="49">
        <v>1960</v>
      </c>
      <c r="B231" s="32">
        <v>8</v>
      </c>
    </row>
    <row r="232" spans="1:2" x14ac:dyDescent="0.2">
      <c r="A232" s="49">
        <v>1961</v>
      </c>
      <c r="B232" s="32">
        <v>5</v>
      </c>
    </row>
    <row r="233" spans="1:2" x14ac:dyDescent="0.2">
      <c r="A233" s="49">
        <v>1962</v>
      </c>
      <c r="B233" s="32">
        <v>34</v>
      </c>
    </row>
    <row r="234" spans="1:2" x14ac:dyDescent="0.2">
      <c r="A234" s="49">
        <v>1963</v>
      </c>
      <c r="B234" s="32">
        <v>11</v>
      </c>
    </row>
    <row r="235" spans="1:2" x14ac:dyDescent="0.2">
      <c r="A235" s="49">
        <v>1964</v>
      </c>
      <c r="B235" s="32">
        <v>29</v>
      </c>
    </row>
    <row r="236" spans="1:2" x14ac:dyDescent="0.2">
      <c r="A236" s="49">
        <v>1965</v>
      </c>
      <c r="B236" s="32">
        <v>12</v>
      </c>
    </row>
    <row r="237" spans="1:2" x14ac:dyDescent="0.2">
      <c r="A237" s="49">
        <v>1966</v>
      </c>
      <c r="B237" s="32">
        <v>7</v>
      </c>
    </row>
    <row r="238" spans="1:2" x14ac:dyDescent="0.2">
      <c r="A238" s="49">
        <v>1967</v>
      </c>
      <c r="B238" s="32">
        <v>25</v>
      </c>
    </row>
    <row r="239" spans="1:2" x14ac:dyDescent="0.2">
      <c r="A239" s="49">
        <v>1968</v>
      </c>
      <c r="B239" s="32">
        <v>7</v>
      </c>
    </row>
    <row r="240" spans="1:2" x14ac:dyDescent="0.2">
      <c r="A240" s="49">
        <v>1969</v>
      </c>
      <c r="B240" s="32">
        <v>16</v>
      </c>
    </row>
    <row r="241" spans="1:2" x14ac:dyDescent="0.2">
      <c r="A241" s="49">
        <v>1970</v>
      </c>
      <c r="B241" s="32">
        <v>11</v>
      </c>
    </row>
    <row r="242" spans="1:2" x14ac:dyDescent="0.2">
      <c r="A242" s="49">
        <v>1971</v>
      </c>
      <c r="B242" s="32">
        <v>7</v>
      </c>
    </row>
    <row r="243" spans="1:2" x14ac:dyDescent="0.2">
      <c r="A243" s="49">
        <v>1972</v>
      </c>
      <c r="B243" s="32">
        <v>11</v>
      </c>
    </row>
    <row r="244" spans="1:2" x14ac:dyDescent="0.2">
      <c r="A244" s="49">
        <v>1973</v>
      </c>
      <c r="B244" s="32">
        <v>19</v>
      </c>
    </row>
    <row r="245" spans="1:2" x14ac:dyDescent="0.2">
      <c r="A245" s="49">
        <v>1974</v>
      </c>
      <c r="B245" s="32">
        <v>16</v>
      </c>
    </row>
    <row r="246" spans="1:2" x14ac:dyDescent="0.2">
      <c r="A246" s="49">
        <v>1975</v>
      </c>
      <c r="B246" s="32">
        <v>5</v>
      </c>
    </row>
    <row r="247" spans="1:2" x14ac:dyDescent="0.2">
      <c r="A247" s="49">
        <v>1976</v>
      </c>
      <c r="B247" s="32">
        <v>1</v>
      </c>
    </row>
    <row r="248" spans="1:2" x14ac:dyDescent="0.2">
      <c r="A248" s="49">
        <v>1977</v>
      </c>
      <c r="B248" s="32">
        <v>2</v>
      </c>
    </row>
    <row r="249" spans="1:2" x14ac:dyDescent="0.2">
      <c r="A249" s="49">
        <v>1978</v>
      </c>
      <c r="B249" s="32">
        <v>6</v>
      </c>
    </row>
    <row r="250" spans="1:2" x14ac:dyDescent="0.2">
      <c r="A250" s="49">
        <v>1979</v>
      </c>
      <c r="B250" s="32">
        <v>1</v>
      </c>
    </row>
    <row r="251" spans="1:2" x14ac:dyDescent="0.2">
      <c r="A251" s="49">
        <v>1980</v>
      </c>
      <c r="B251" s="32">
        <v>18</v>
      </c>
    </row>
    <row r="252" spans="1:2" x14ac:dyDescent="0.2">
      <c r="A252" s="49">
        <v>1981</v>
      </c>
      <c r="B252" s="32">
        <v>10</v>
      </c>
    </row>
    <row r="253" spans="1:2" x14ac:dyDescent="0.2">
      <c r="A253" s="49">
        <v>1983</v>
      </c>
      <c r="B253" s="32">
        <v>7</v>
      </c>
    </row>
    <row r="254" spans="1:2" x14ac:dyDescent="0.2">
      <c r="A254" s="49">
        <v>1984</v>
      </c>
      <c r="B254" s="32">
        <v>14</v>
      </c>
    </row>
    <row r="255" spans="1:2" x14ac:dyDescent="0.2">
      <c r="A255" s="49">
        <v>1985</v>
      </c>
      <c r="B255" s="32">
        <v>11</v>
      </c>
    </row>
    <row r="256" spans="1:2" x14ac:dyDescent="0.2">
      <c r="A256" s="49">
        <v>1986</v>
      </c>
      <c r="B256" s="32">
        <v>17</v>
      </c>
    </row>
    <row r="257" spans="1:2" x14ac:dyDescent="0.2">
      <c r="A257" s="49">
        <v>1987</v>
      </c>
      <c r="B257" s="32">
        <v>10</v>
      </c>
    </row>
    <row r="258" spans="1:2" x14ac:dyDescent="0.2">
      <c r="A258" s="49">
        <v>1988</v>
      </c>
      <c r="B258" s="32">
        <v>8</v>
      </c>
    </row>
    <row r="259" spans="1:2" x14ac:dyDescent="0.2">
      <c r="A259" s="49">
        <v>1989</v>
      </c>
      <c r="B259" s="32">
        <v>1</v>
      </c>
    </row>
    <row r="260" spans="1:2" x14ac:dyDescent="0.2">
      <c r="A260" s="49">
        <v>1990</v>
      </c>
      <c r="B260" s="32">
        <v>6</v>
      </c>
    </row>
    <row r="261" spans="1:2" x14ac:dyDescent="0.2">
      <c r="A261" s="49">
        <v>1993</v>
      </c>
      <c r="B261" s="32">
        <v>5</v>
      </c>
    </row>
    <row r="262" spans="1:2" x14ac:dyDescent="0.2">
      <c r="A262" s="49">
        <v>1994</v>
      </c>
      <c r="B262" s="32">
        <v>2</v>
      </c>
    </row>
    <row r="263" spans="1:2" x14ac:dyDescent="0.2">
      <c r="A263" s="49">
        <v>1996</v>
      </c>
      <c r="B263" s="32">
        <v>6</v>
      </c>
    </row>
    <row r="264" spans="1:2" x14ac:dyDescent="0.2">
      <c r="A264" s="49">
        <v>1997</v>
      </c>
      <c r="B264" s="32">
        <v>2</v>
      </c>
    </row>
    <row r="265" spans="1:2" x14ac:dyDescent="0.2">
      <c r="A265" s="49">
        <v>1998</v>
      </c>
      <c r="B265" s="32">
        <v>9</v>
      </c>
    </row>
    <row r="266" spans="1:2" x14ac:dyDescent="0.2">
      <c r="A266" s="49">
        <v>1999</v>
      </c>
      <c r="B266" s="32">
        <v>4</v>
      </c>
    </row>
    <row r="267" spans="1:2" x14ac:dyDescent="0.2">
      <c r="A267" s="49">
        <v>2000</v>
      </c>
      <c r="B267" s="32">
        <v>8</v>
      </c>
    </row>
    <row r="268" spans="1:2" x14ac:dyDescent="0.2">
      <c r="A268" s="49">
        <v>2001</v>
      </c>
      <c r="B268" s="32">
        <v>3</v>
      </c>
    </row>
    <row r="269" spans="1:2" x14ac:dyDescent="0.2">
      <c r="A269" s="49">
        <v>2002</v>
      </c>
      <c r="B269" s="32">
        <v>2</v>
      </c>
    </row>
    <row r="270" spans="1:2" x14ac:dyDescent="0.2">
      <c r="A270" s="49">
        <v>2003</v>
      </c>
      <c r="B270" s="32">
        <v>6</v>
      </c>
    </row>
    <row r="271" spans="1:2" x14ac:dyDescent="0.2">
      <c r="A271" s="49">
        <v>2004</v>
      </c>
      <c r="B271" s="32">
        <v>7</v>
      </c>
    </row>
    <row r="272" spans="1:2" x14ac:dyDescent="0.2">
      <c r="A272" s="49">
        <v>2005</v>
      </c>
      <c r="B272" s="32">
        <v>6</v>
      </c>
    </row>
    <row r="273" spans="1:2" x14ac:dyDescent="0.2">
      <c r="A273" s="49">
        <v>2006</v>
      </c>
      <c r="B273" s="32">
        <v>2</v>
      </c>
    </row>
    <row r="274" spans="1:2" x14ac:dyDescent="0.2">
      <c r="A274" s="49">
        <v>2008</v>
      </c>
      <c r="B274" s="32">
        <v>10</v>
      </c>
    </row>
    <row r="275" spans="1:2" x14ac:dyDescent="0.2">
      <c r="A275" s="49">
        <v>2009</v>
      </c>
      <c r="B275" s="32">
        <v>3</v>
      </c>
    </row>
    <row r="276" spans="1:2" x14ac:dyDescent="0.2">
      <c r="A276" s="49">
        <v>2011</v>
      </c>
      <c r="B276" s="32">
        <v>9</v>
      </c>
    </row>
    <row r="277" spans="1:2" x14ac:dyDescent="0.2">
      <c r="A277" s="49">
        <v>2012</v>
      </c>
      <c r="B277" s="32">
        <v>16</v>
      </c>
    </row>
    <row r="278" spans="1:2" x14ac:dyDescent="0.2">
      <c r="A278" s="49">
        <v>2013</v>
      </c>
      <c r="B278" s="32">
        <v>19</v>
      </c>
    </row>
    <row r="279" spans="1:2" x14ac:dyDescent="0.2">
      <c r="A279" s="49">
        <v>2014</v>
      </c>
      <c r="B279" s="32">
        <v>9</v>
      </c>
    </row>
    <row r="280" spans="1:2" x14ac:dyDescent="0.2">
      <c r="A280" s="49">
        <v>2015</v>
      </c>
      <c r="B280" s="32">
        <v>75</v>
      </c>
    </row>
    <row r="281" spans="1:2" x14ac:dyDescent="0.2">
      <c r="A281" s="49">
        <v>2016</v>
      </c>
      <c r="B281" s="32">
        <v>6</v>
      </c>
    </row>
    <row r="282" spans="1:2" x14ac:dyDescent="0.2">
      <c r="A282" s="49">
        <v>2018</v>
      </c>
      <c r="B282" s="32">
        <v>3</v>
      </c>
    </row>
    <row r="283" spans="1:2" x14ac:dyDescent="0.2">
      <c r="A283" s="49">
        <v>2019</v>
      </c>
      <c r="B283" s="32">
        <v>24</v>
      </c>
    </row>
    <row r="284" spans="1:2" x14ac:dyDescent="0.2">
      <c r="A284" s="49">
        <v>2017</v>
      </c>
      <c r="B284" s="32">
        <v>4</v>
      </c>
    </row>
    <row r="285" spans="1:2" x14ac:dyDescent="0.2">
      <c r="A285" s="49" t="s">
        <v>70</v>
      </c>
      <c r="B285" s="32"/>
    </row>
    <row r="286" spans="1:2" x14ac:dyDescent="0.2">
      <c r="A286" s="60" t="s">
        <v>7488</v>
      </c>
      <c r="B286" s="95">
        <v>1220</v>
      </c>
    </row>
  </sheetData>
  <mergeCells count="9">
    <mergeCell ref="A206:B206"/>
    <mergeCell ref="A2:E2"/>
    <mergeCell ref="A30:E30"/>
    <mergeCell ref="A43:E43"/>
    <mergeCell ref="A86:K86"/>
    <mergeCell ref="A184:B184"/>
    <mergeCell ref="A162:D162"/>
    <mergeCell ref="A123:J123"/>
    <mergeCell ref="A103:J103"/>
  </mergeCells>
  <pageMargins left="0.511811024" right="0.511811024" top="0.78740157499999996" bottom="0.78740157499999996" header="0.31496062000000002" footer="0.31496062000000002"/>
  <pageSetup paperSize="9" scale="17" orientation="landscape" r:id="rId10"/>
  <drawing r:id="rId1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4"/>
  <dimension ref="A1:B31"/>
  <sheetViews>
    <sheetView zoomScaleSheetLayoutView="100" workbookViewId="0">
      <pane ySplit="1" topLeftCell="A8" activePane="bottomLeft" state="frozen"/>
      <selection pane="bottomLeft" activeCell="C10" sqref="C10"/>
    </sheetView>
  </sheetViews>
  <sheetFormatPr defaultColWidth="9.140625" defaultRowHeight="12.75" x14ac:dyDescent="0.2"/>
  <cols>
    <col min="1" max="1" width="27.42578125" style="5" customWidth="1"/>
    <col min="2" max="2" width="58.42578125" style="2" customWidth="1"/>
    <col min="3" max="16384" width="9.140625" style="1"/>
  </cols>
  <sheetData>
    <row r="1" spans="1:2" s="3" customFormat="1" x14ac:dyDescent="0.2">
      <c r="A1" s="4" t="s">
        <v>7551</v>
      </c>
      <c r="B1" s="6" t="s">
        <v>7552</v>
      </c>
    </row>
    <row r="2" spans="1:2" x14ac:dyDescent="0.2">
      <c r="A2" s="5" t="s">
        <v>7553</v>
      </c>
      <c r="B2" s="2" t="s">
        <v>7554</v>
      </c>
    </row>
    <row r="3" spans="1:2" x14ac:dyDescent="0.2">
      <c r="A3" s="5" t="s">
        <v>7555</v>
      </c>
      <c r="B3" s="2" t="s">
        <v>7556</v>
      </c>
    </row>
    <row r="4" spans="1:2" x14ac:dyDescent="0.2">
      <c r="A4" s="5" t="s">
        <v>13</v>
      </c>
      <c r="B4" s="2" t="s">
        <v>7557</v>
      </c>
    </row>
    <row r="5" spans="1:2" x14ac:dyDescent="0.2">
      <c r="A5" s="5" t="s">
        <v>7558</v>
      </c>
      <c r="B5" s="2" t="s">
        <v>7559</v>
      </c>
    </row>
    <row r="6" spans="1:2" s="3" customFormat="1" x14ac:dyDescent="0.2">
      <c r="A6" s="4" t="s">
        <v>7560</v>
      </c>
      <c r="B6" s="6"/>
    </row>
    <row r="7" spans="1:2" ht="51" x14ac:dyDescent="0.2">
      <c r="A7" s="5" t="s">
        <v>33</v>
      </c>
      <c r="B7" s="2" t="s">
        <v>7561</v>
      </c>
    </row>
    <row r="8" spans="1:2" x14ac:dyDescent="0.2">
      <c r="A8" s="5" t="s">
        <v>7562</v>
      </c>
      <c r="B8" s="2" t="s">
        <v>7563</v>
      </c>
    </row>
    <row r="9" spans="1:2" ht="38.25" customHeight="1" x14ac:dyDescent="0.2">
      <c r="A9" s="5" t="s">
        <v>7564</v>
      </c>
      <c r="B9" s="2" t="s">
        <v>7565</v>
      </c>
    </row>
    <row r="10" spans="1:2" ht="38.25" customHeight="1" x14ac:dyDescent="0.2">
      <c r="A10" s="5" t="s">
        <v>21</v>
      </c>
      <c r="B10" s="2" t="s">
        <v>7566</v>
      </c>
    </row>
    <row r="11" spans="1:2" x14ac:dyDescent="0.2">
      <c r="A11" s="5" t="s">
        <v>7567</v>
      </c>
      <c r="B11" s="2" t="s">
        <v>7568</v>
      </c>
    </row>
    <row r="12" spans="1:2" ht="52.5" customHeight="1" x14ac:dyDescent="0.2">
      <c r="A12" s="5" t="s">
        <v>16</v>
      </c>
      <c r="B12" s="7" t="s">
        <v>7569</v>
      </c>
    </row>
    <row r="13" spans="1:2" x14ac:dyDescent="0.2">
      <c r="A13" s="5" t="s">
        <v>7570</v>
      </c>
      <c r="B13" s="483" t="s">
        <v>7571</v>
      </c>
    </row>
    <row r="14" spans="1:2" x14ac:dyDescent="0.2">
      <c r="A14" s="5" t="s">
        <v>35</v>
      </c>
      <c r="B14" s="483"/>
    </row>
    <row r="15" spans="1:2" x14ac:dyDescent="0.2">
      <c r="A15" s="5" t="s">
        <v>7572</v>
      </c>
      <c r="B15" s="483"/>
    </row>
    <row r="16" spans="1:2" x14ac:dyDescent="0.2">
      <c r="A16" s="5" t="s">
        <v>37</v>
      </c>
      <c r="B16" s="483"/>
    </row>
    <row r="17" spans="1:2" x14ac:dyDescent="0.2">
      <c r="A17" s="5" t="s">
        <v>7573</v>
      </c>
      <c r="B17" s="483" t="s">
        <v>7574</v>
      </c>
    </row>
    <row r="18" spans="1:2" x14ac:dyDescent="0.2">
      <c r="A18" s="5" t="s">
        <v>7575</v>
      </c>
      <c r="B18" s="483"/>
    </row>
    <row r="19" spans="1:2" x14ac:dyDescent="0.2">
      <c r="A19" s="5" t="s">
        <v>7576</v>
      </c>
      <c r="B19" s="483"/>
    </row>
    <row r="20" spans="1:2" x14ac:dyDescent="0.2">
      <c r="A20" s="5" t="s">
        <v>7577</v>
      </c>
      <c r="B20" s="2" t="s">
        <v>7578</v>
      </c>
    </row>
    <row r="21" spans="1:2" x14ac:dyDescent="0.2">
      <c r="A21" s="5" t="s">
        <v>42</v>
      </c>
      <c r="B21" s="2" t="s">
        <v>7579</v>
      </c>
    </row>
    <row r="22" spans="1:2" x14ac:dyDescent="0.2">
      <c r="A22" s="5" t="s">
        <v>7580</v>
      </c>
      <c r="B22" s="483" t="s">
        <v>7581</v>
      </c>
    </row>
    <row r="23" spans="1:2" x14ac:dyDescent="0.2">
      <c r="A23" s="5" t="s">
        <v>7582</v>
      </c>
      <c r="B23" s="483"/>
    </row>
    <row r="24" spans="1:2" x14ac:dyDescent="0.2">
      <c r="A24" s="5" t="s">
        <v>7583</v>
      </c>
      <c r="B24" s="2" t="s">
        <v>7584</v>
      </c>
    </row>
    <row r="25" spans="1:2" ht="25.5" x14ac:dyDescent="0.2">
      <c r="A25" s="5" t="s">
        <v>7585</v>
      </c>
      <c r="B25" s="483" t="s">
        <v>7586</v>
      </c>
    </row>
    <row r="26" spans="1:2" ht="25.5" x14ac:dyDescent="0.2">
      <c r="A26" s="5" t="s">
        <v>7587</v>
      </c>
      <c r="B26" s="483"/>
    </row>
    <row r="27" spans="1:2" x14ac:dyDescent="0.2">
      <c r="A27" s="5" t="s">
        <v>7588</v>
      </c>
      <c r="B27" s="483" t="s">
        <v>7589</v>
      </c>
    </row>
    <row r="28" spans="1:2" x14ac:dyDescent="0.2">
      <c r="A28" s="5" t="s">
        <v>7590</v>
      </c>
      <c r="B28" s="483"/>
    </row>
    <row r="29" spans="1:2" ht="25.5" x14ac:dyDescent="0.2">
      <c r="A29" s="5" t="s">
        <v>7591</v>
      </c>
      <c r="B29" s="2" t="s">
        <v>7592</v>
      </c>
    </row>
    <row r="30" spans="1:2" x14ac:dyDescent="0.2">
      <c r="A30" s="5" t="s">
        <v>7593</v>
      </c>
      <c r="B30" s="2" t="s">
        <v>7594</v>
      </c>
    </row>
    <row r="31" spans="1:2" x14ac:dyDescent="0.2">
      <c r="A31" s="5" t="s">
        <v>7595</v>
      </c>
      <c r="B31" s="2" t="s">
        <v>7596</v>
      </c>
    </row>
  </sheetData>
  <mergeCells count="5">
    <mergeCell ref="B22:B23"/>
    <mergeCell ref="B25:B26"/>
    <mergeCell ref="B27:B28"/>
    <mergeCell ref="B17:B19"/>
    <mergeCell ref="B13:B16"/>
  </mergeCells>
  <phoneticPr fontId="6" type="noConversion"/>
  <hyperlinks>
    <hyperlink ref="B3" r:id="rId1" xr:uid="{00000000-0004-0000-0800-000000000000}"/>
  </hyperlinks>
  <pageMargins left="0.39370078740157483" right="0.39370078740157483" top="0.39370078740157483" bottom="0.39370078740157483" header="0.51181102362204722" footer="0.51181102362204722"/>
  <pageSetup paperSize="9" scale="82" orientation="portrait"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24"/>
  <dimension ref="A1:I43"/>
  <sheetViews>
    <sheetView workbookViewId="0">
      <selection activeCell="A10" sqref="A10:A20"/>
    </sheetView>
  </sheetViews>
  <sheetFormatPr defaultRowHeight="12.75" x14ac:dyDescent="0.2"/>
  <cols>
    <col min="1" max="1" width="43.42578125" bestFit="1" customWidth="1"/>
    <col min="2" max="5" width="34.28515625" customWidth="1"/>
    <col min="6" max="8" width="34.28515625" bestFit="1" customWidth="1"/>
    <col min="9" max="10"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5" t="s">
        <v>13</v>
      </c>
      <c r="B6" s="76" t="s">
        <v>7601</v>
      </c>
    </row>
    <row r="7" spans="1:5" x14ac:dyDescent="0.2">
      <c r="A7" s="489" t="s">
        <v>7602</v>
      </c>
      <c r="B7" s="489"/>
      <c r="C7" s="489"/>
      <c r="D7" s="489"/>
      <c r="E7" s="489"/>
    </row>
    <row r="8" spans="1:5" x14ac:dyDescent="0.2">
      <c r="A8" s="19" t="s">
        <v>7603</v>
      </c>
      <c r="B8" s="77" t="s">
        <v>18</v>
      </c>
      <c r="C8" s="20"/>
      <c r="D8" s="20"/>
      <c r="E8" s="21"/>
    </row>
    <row r="9" spans="1:5" x14ac:dyDescent="0.2">
      <c r="A9" s="78" t="s">
        <v>15</v>
      </c>
      <c r="B9" s="60" t="s">
        <v>61</v>
      </c>
      <c r="C9" s="61" t="s">
        <v>2047</v>
      </c>
      <c r="D9" s="62" t="s">
        <v>1717</v>
      </c>
      <c r="E9" s="86" t="s">
        <v>7488</v>
      </c>
    </row>
    <row r="10" spans="1:5" x14ac:dyDescent="0.2">
      <c r="A10" s="79" t="s">
        <v>76</v>
      </c>
      <c r="B10" s="15">
        <v>20</v>
      </c>
      <c r="C10" s="16"/>
      <c r="D10" s="16">
        <v>1</v>
      </c>
      <c r="E10" s="69">
        <v>21</v>
      </c>
    </row>
    <row r="11" spans="1:5" x14ac:dyDescent="0.2">
      <c r="A11" s="14" t="s">
        <v>263</v>
      </c>
      <c r="B11" s="17">
        <v>7</v>
      </c>
      <c r="C11" s="18"/>
      <c r="D11" s="18"/>
      <c r="E11" s="70">
        <v>7</v>
      </c>
    </row>
    <row r="12" spans="1:5" x14ac:dyDescent="0.2">
      <c r="A12" s="14" t="s">
        <v>292</v>
      </c>
      <c r="B12" s="17">
        <v>6</v>
      </c>
      <c r="C12" s="18"/>
      <c r="D12" s="18"/>
      <c r="E12" s="70">
        <v>6</v>
      </c>
    </row>
    <row r="13" spans="1:5" x14ac:dyDescent="0.2">
      <c r="A13" s="14" t="s">
        <v>65</v>
      </c>
      <c r="B13" s="17">
        <v>89</v>
      </c>
      <c r="C13" s="18">
        <v>1</v>
      </c>
      <c r="D13" s="18"/>
      <c r="E13" s="70">
        <v>90</v>
      </c>
    </row>
    <row r="14" spans="1:5" x14ac:dyDescent="0.2">
      <c r="A14" s="14" t="s">
        <v>59</v>
      </c>
      <c r="B14" s="17">
        <v>60</v>
      </c>
      <c r="C14" s="18">
        <v>1</v>
      </c>
      <c r="D14" s="18"/>
      <c r="E14" s="70">
        <v>61</v>
      </c>
    </row>
    <row r="15" spans="1:5" x14ac:dyDescent="0.2">
      <c r="A15" s="14" t="s">
        <v>496</v>
      </c>
      <c r="B15" s="17">
        <v>7</v>
      </c>
      <c r="C15" s="18"/>
      <c r="D15" s="18"/>
      <c r="E15" s="70">
        <v>7</v>
      </c>
    </row>
    <row r="16" spans="1:5" x14ac:dyDescent="0.2">
      <c r="A16" s="14" t="s">
        <v>189</v>
      </c>
      <c r="B16" s="17">
        <v>3</v>
      </c>
      <c r="C16" s="18"/>
      <c r="D16" s="18"/>
      <c r="E16" s="70">
        <v>3</v>
      </c>
    </row>
    <row r="17" spans="1:9" x14ac:dyDescent="0.2">
      <c r="A17" s="14" t="s">
        <v>503</v>
      </c>
      <c r="B17" s="17">
        <v>12</v>
      </c>
      <c r="C17" s="18"/>
      <c r="D17" s="18"/>
      <c r="E17" s="70">
        <v>12</v>
      </c>
    </row>
    <row r="18" spans="1:9" x14ac:dyDescent="0.2">
      <c r="A18" s="14" t="s">
        <v>96</v>
      </c>
      <c r="B18" s="17">
        <v>6</v>
      </c>
      <c r="C18" s="18">
        <v>2</v>
      </c>
      <c r="D18" s="18">
        <v>1</v>
      </c>
      <c r="E18" s="70">
        <v>9</v>
      </c>
    </row>
    <row r="19" spans="1:9" x14ac:dyDescent="0.2">
      <c r="A19" s="14" t="s">
        <v>379</v>
      </c>
      <c r="B19" s="17">
        <v>14</v>
      </c>
      <c r="C19" s="18"/>
      <c r="D19" s="18">
        <v>2</v>
      </c>
      <c r="E19" s="70">
        <v>16</v>
      </c>
    </row>
    <row r="20" spans="1:9" x14ac:dyDescent="0.2">
      <c r="A20" s="14" t="s">
        <v>487</v>
      </c>
      <c r="B20" s="17">
        <v>15</v>
      </c>
      <c r="C20" s="18"/>
      <c r="D20" s="18"/>
      <c r="E20" s="70">
        <v>15</v>
      </c>
    </row>
    <row r="21" spans="1:9" x14ac:dyDescent="0.2">
      <c r="A21" s="121" t="s">
        <v>7488</v>
      </c>
      <c r="B21" s="87">
        <v>239</v>
      </c>
      <c r="C21" s="88">
        <v>4</v>
      </c>
      <c r="D21" s="88">
        <v>4</v>
      </c>
      <c r="E21" s="89">
        <v>247</v>
      </c>
    </row>
    <row r="25" spans="1:9" x14ac:dyDescent="0.2">
      <c r="A25" s="74" t="s">
        <v>13</v>
      </c>
      <c r="B25" s="48" t="s">
        <v>7601</v>
      </c>
    </row>
    <row r="26" spans="1:9" x14ac:dyDescent="0.2">
      <c r="A26" s="484" t="s">
        <v>7604</v>
      </c>
      <c r="B26" s="484"/>
      <c r="C26" s="484"/>
    </row>
    <row r="27" spans="1:9" x14ac:dyDescent="0.2">
      <c r="A27" s="45" t="s">
        <v>7542</v>
      </c>
      <c r="B27" s="45" t="s">
        <v>26</v>
      </c>
      <c r="C27" s="63"/>
      <c r="D27" s="63"/>
      <c r="E27" s="63"/>
      <c r="F27" s="63"/>
      <c r="G27" s="63"/>
      <c r="H27" s="63"/>
      <c r="I27" s="64"/>
    </row>
    <row r="28" spans="1:9" x14ac:dyDescent="0.2">
      <c r="A28" s="45" t="s">
        <v>15</v>
      </c>
      <c r="B28" s="93" t="s">
        <v>3869</v>
      </c>
      <c r="C28" s="94" t="s">
        <v>3236</v>
      </c>
      <c r="D28" s="94" t="s">
        <v>288</v>
      </c>
      <c r="E28" s="94" t="s">
        <v>203</v>
      </c>
      <c r="F28" s="94" t="s">
        <v>2048</v>
      </c>
      <c r="G28" s="94" t="s">
        <v>5547</v>
      </c>
      <c r="H28" s="94" t="s">
        <v>1718</v>
      </c>
      <c r="I28" s="86" t="s">
        <v>7488</v>
      </c>
    </row>
    <row r="29" spans="1:9" x14ac:dyDescent="0.2">
      <c r="A29" s="44" t="s">
        <v>76</v>
      </c>
      <c r="B29" s="15"/>
      <c r="C29" s="16"/>
      <c r="D29" s="16">
        <v>11</v>
      </c>
      <c r="E29" s="16"/>
      <c r="F29" s="16"/>
      <c r="G29" s="16"/>
      <c r="H29" s="16">
        <v>1</v>
      </c>
      <c r="I29" s="69">
        <v>12</v>
      </c>
    </row>
    <row r="30" spans="1:9" x14ac:dyDescent="0.2">
      <c r="A30" s="49" t="s">
        <v>263</v>
      </c>
      <c r="B30" s="17"/>
      <c r="C30" s="18"/>
      <c r="D30" s="18">
        <v>2</v>
      </c>
      <c r="E30" s="18"/>
      <c r="F30" s="18"/>
      <c r="G30" s="18"/>
      <c r="H30" s="18"/>
      <c r="I30" s="70">
        <v>2</v>
      </c>
    </row>
    <row r="31" spans="1:9" x14ac:dyDescent="0.2">
      <c r="A31" s="49" t="s">
        <v>292</v>
      </c>
      <c r="B31" s="17"/>
      <c r="C31" s="18"/>
      <c r="D31" s="18">
        <v>5</v>
      </c>
      <c r="E31" s="18">
        <v>1</v>
      </c>
      <c r="F31" s="18"/>
      <c r="G31" s="18"/>
      <c r="H31" s="18"/>
      <c r="I31" s="70">
        <v>6</v>
      </c>
    </row>
    <row r="32" spans="1:9" x14ac:dyDescent="0.2">
      <c r="A32" s="49" t="s">
        <v>65</v>
      </c>
      <c r="B32" s="17"/>
      <c r="C32" s="18">
        <v>1</v>
      </c>
      <c r="D32" s="18">
        <v>31</v>
      </c>
      <c r="E32" s="18">
        <v>3</v>
      </c>
      <c r="F32" s="18"/>
      <c r="G32" s="18"/>
      <c r="H32" s="18"/>
      <c r="I32" s="70">
        <v>35</v>
      </c>
    </row>
    <row r="33" spans="1:9" x14ac:dyDescent="0.2">
      <c r="A33" s="49" t="s">
        <v>59</v>
      </c>
      <c r="B33" s="17"/>
      <c r="C33" s="18"/>
      <c r="D33" s="18">
        <v>5</v>
      </c>
      <c r="E33" s="18">
        <v>1</v>
      </c>
      <c r="F33" s="18"/>
      <c r="G33" s="18"/>
      <c r="H33" s="18"/>
      <c r="I33" s="70">
        <v>6</v>
      </c>
    </row>
    <row r="34" spans="1:9" x14ac:dyDescent="0.2">
      <c r="A34" s="49" t="s">
        <v>496</v>
      </c>
      <c r="B34" s="17"/>
      <c r="C34" s="18"/>
      <c r="D34" s="18">
        <v>4</v>
      </c>
      <c r="E34" s="18">
        <v>1</v>
      </c>
      <c r="F34" s="18"/>
      <c r="G34" s="18"/>
      <c r="H34" s="18"/>
      <c r="I34" s="70">
        <v>5</v>
      </c>
    </row>
    <row r="35" spans="1:9" x14ac:dyDescent="0.2">
      <c r="A35" s="49" t="s">
        <v>4347</v>
      </c>
      <c r="B35" s="17"/>
      <c r="C35" s="18"/>
      <c r="D35" s="18">
        <v>1</v>
      </c>
      <c r="E35" s="18"/>
      <c r="F35" s="18"/>
      <c r="G35" s="18"/>
      <c r="H35" s="18"/>
      <c r="I35" s="70">
        <v>1</v>
      </c>
    </row>
    <row r="36" spans="1:9" x14ac:dyDescent="0.2">
      <c r="A36" s="49" t="s">
        <v>189</v>
      </c>
      <c r="B36" s="17"/>
      <c r="C36" s="18"/>
      <c r="D36" s="18">
        <v>2</v>
      </c>
      <c r="E36" s="18"/>
      <c r="F36" s="18"/>
      <c r="G36" s="18"/>
      <c r="H36" s="18"/>
      <c r="I36" s="70">
        <v>2</v>
      </c>
    </row>
    <row r="37" spans="1:9" x14ac:dyDescent="0.2">
      <c r="A37" s="49" t="s">
        <v>961</v>
      </c>
      <c r="B37" s="17"/>
      <c r="C37" s="18"/>
      <c r="D37" s="18">
        <v>1</v>
      </c>
      <c r="E37" s="18"/>
      <c r="F37" s="18"/>
      <c r="G37" s="18"/>
      <c r="H37" s="18"/>
      <c r="I37" s="70">
        <v>1</v>
      </c>
    </row>
    <row r="38" spans="1:9" x14ac:dyDescent="0.2">
      <c r="A38" s="49" t="s">
        <v>3615</v>
      </c>
      <c r="B38" s="17"/>
      <c r="C38" s="18"/>
      <c r="D38" s="18">
        <v>4</v>
      </c>
      <c r="E38" s="18"/>
      <c r="F38" s="18"/>
      <c r="G38" s="18"/>
      <c r="H38" s="18"/>
      <c r="I38" s="70">
        <v>4</v>
      </c>
    </row>
    <row r="39" spans="1:9" x14ac:dyDescent="0.2">
      <c r="A39" s="49" t="s">
        <v>503</v>
      </c>
      <c r="B39" s="17"/>
      <c r="C39" s="18"/>
      <c r="D39" s="18">
        <v>5</v>
      </c>
      <c r="E39" s="18">
        <v>1</v>
      </c>
      <c r="F39" s="18"/>
      <c r="G39" s="18"/>
      <c r="H39" s="18"/>
      <c r="I39" s="70">
        <v>6</v>
      </c>
    </row>
    <row r="40" spans="1:9" x14ac:dyDescent="0.2">
      <c r="A40" s="49" t="s">
        <v>96</v>
      </c>
      <c r="B40" s="17">
        <v>1</v>
      </c>
      <c r="C40" s="18">
        <v>1</v>
      </c>
      <c r="D40" s="18">
        <v>8</v>
      </c>
      <c r="E40" s="18">
        <v>1</v>
      </c>
      <c r="F40" s="18">
        <v>1</v>
      </c>
      <c r="G40" s="18">
        <v>1</v>
      </c>
      <c r="H40" s="18"/>
      <c r="I40" s="70">
        <v>13</v>
      </c>
    </row>
    <row r="41" spans="1:9" x14ac:dyDescent="0.2">
      <c r="A41" s="49" t="s">
        <v>379</v>
      </c>
      <c r="B41" s="17"/>
      <c r="C41" s="18"/>
      <c r="D41" s="18">
        <v>4</v>
      </c>
      <c r="E41" s="18"/>
      <c r="F41" s="18"/>
      <c r="G41" s="18"/>
      <c r="H41" s="18">
        <v>2</v>
      </c>
      <c r="I41" s="70">
        <v>6</v>
      </c>
    </row>
    <row r="42" spans="1:9" x14ac:dyDescent="0.2">
      <c r="A42" s="49" t="s">
        <v>487</v>
      </c>
      <c r="B42" s="17"/>
      <c r="C42" s="18"/>
      <c r="D42" s="18">
        <v>2</v>
      </c>
      <c r="E42" s="18">
        <v>1</v>
      </c>
      <c r="F42" s="18"/>
      <c r="G42" s="18"/>
      <c r="H42" s="18"/>
      <c r="I42" s="70">
        <v>3</v>
      </c>
    </row>
    <row r="43" spans="1:9" x14ac:dyDescent="0.2">
      <c r="A43" s="90" t="s">
        <v>7488</v>
      </c>
      <c r="B43" s="87">
        <v>1</v>
      </c>
      <c r="C43" s="88">
        <v>2</v>
      </c>
      <c r="D43" s="88">
        <v>85</v>
      </c>
      <c r="E43" s="88">
        <v>9</v>
      </c>
      <c r="F43" s="88">
        <v>1</v>
      </c>
      <c r="G43" s="88">
        <v>1</v>
      </c>
      <c r="H43" s="88">
        <v>3</v>
      </c>
      <c r="I43" s="89">
        <v>102</v>
      </c>
    </row>
  </sheetData>
  <mergeCells count="6">
    <mergeCell ref="A26:C26"/>
    <mergeCell ref="A1:E1"/>
    <mergeCell ref="A2:E2"/>
    <mergeCell ref="A3:E3"/>
    <mergeCell ref="A4:E4"/>
    <mergeCell ref="A7:E7"/>
  </mergeCells>
  <pageMargins left="0.511811024" right="0.511811024" top="0.78740157499999996" bottom="0.78740157499999996" header="0.31496062000000002" footer="0.31496062000000002"/>
  <pageSetup paperSize="9" orientation="landscape"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6"/>
  <dimension ref="A1:E21"/>
  <sheetViews>
    <sheetView workbookViewId="0">
      <selection activeCell="A29" sqref="A29"/>
    </sheetView>
  </sheetViews>
  <sheetFormatPr defaultRowHeight="12.75" x14ac:dyDescent="0.2"/>
  <cols>
    <col min="1" max="1" width="43.42578125" bestFit="1" customWidth="1"/>
    <col min="2" max="3" width="34.28515625" customWidth="1"/>
    <col min="4" max="4" width="11.140625" bestFit="1" customWidth="1"/>
    <col min="5" max="5" width="11.140625" customWidth="1"/>
    <col min="6" max="6"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4" t="s">
        <v>13</v>
      </c>
      <c r="B6" s="48" t="s">
        <v>7601</v>
      </c>
    </row>
    <row r="7" spans="1:5" x14ac:dyDescent="0.2">
      <c r="A7" s="481" t="s">
        <v>7605</v>
      </c>
      <c r="B7" s="481"/>
      <c r="C7" s="481"/>
    </row>
    <row r="8" spans="1:5" x14ac:dyDescent="0.2">
      <c r="A8" s="45" t="s">
        <v>7603</v>
      </c>
      <c r="B8" s="45" t="s">
        <v>18</v>
      </c>
      <c r="C8" s="64"/>
    </row>
    <row r="9" spans="1:5" x14ac:dyDescent="0.2">
      <c r="A9" s="45" t="s">
        <v>15</v>
      </c>
      <c r="B9" s="86" t="s">
        <v>61</v>
      </c>
      <c r="C9" s="86" t="s">
        <v>7488</v>
      </c>
    </row>
    <row r="10" spans="1:5" x14ac:dyDescent="0.2">
      <c r="A10" s="44" t="s">
        <v>59</v>
      </c>
      <c r="B10" s="15">
        <v>1</v>
      </c>
      <c r="C10" s="69">
        <v>1</v>
      </c>
    </row>
    <row r="11" spans="1:5" x14ac:dyDescent="0.2">
      <c r="A11" s="90" t="s">
        <v>7488</v>
      </c>
      <c r="B11" s="87">
        <v>1</v>
      </c>
      <c r="C11" s="89">
        <v>1</v>
      </c>
    </row>
    <row r="15" spans="1:5" x14ac:dyDescent="0.2">
      <c r="A15" s="74" t="s">
        <v>13</v>
      </c>
      <c r="B15" s="48" t="s">
        <v>7601</v>
      </c>
    </row>
    <row r="16" spans="1:5" x14ac:dyDescent="0.2">
      <c r="A16" s="484" t="s">
        <v>7606</v>
      </c>
      <c r="B16" s="484"/>
      <c r="C16" s="484"/>
    </row>
    <row r="17" spans="1:4" x14ac:dyDescent="0.2">
      <c r="A17" s="45" t="s">
        <v>7542</v>
      </c>
      <c r="B17" s="45" t="s">
        <v>26</v>
      </c>
      <c r="C17" s="63"/>
      <c r="D17" s="64"/>
    </row>
    <row r="18" spans="1:4" x14ac:dyDescent="0.2">
      <c r="A18" s="45" t="s">
        <v>15</v>
      </c>
      <c r="B18" s="93" t="s">
        <v>288</v>
      </c>
      <c r="C18" s="65" t="s">
        <v>2048</v>
      </c>
      <c r="D18" s="86" t="s">
        <v>7488</v>
      </c>
    </row>
    <row r="19" spans="1:4" x14ac:dyDescent="0.2">
      <c r="A19" s="44" t="s">
        <v>292</v>
      </c>
      <c r="B19" s="15">
        <v>1</v>
      </c>
      <c r="C19" s="16"/>
      <c r="D19" s="69">
        <v>1</v>
      </c>
    </row>
    <row r="20" spans="1:4" x14ac:dyDescent="0.2">
      <c r="A20" s="49" t="s">
        <v>961</v>
      </c>
      <c r="B20" s="17"/>
      <c r="C20" s="18">
        <v>1</v>
      </c>
      <c r="D20" s="70">
        <v>1</v>
      </c>
    </row>
    <row r="21" spans="1:4" x14ac:dyDescent="0.2">
      <c r="A21" s="90" t="s">
        <v>7488</v>
      </c>
      <c r="B21" s="87">
        <v>1</v>
      </c>
      <c r="C21" s="88">
        <v>1</v>
      </c>
      <c r="D21" s="89">
        <v>2</v>
      </c>
    </row>
  </sheetData>
  <mergeCells count="6">
    <mergeCell ref="A16:C16"/>
    <mergeCell ref="A4:E4"/>
    <mergeCell ref="A3:E3"/>
    <mergeCell ref="A2:E2"/>
    <mergeCell ref="A1:E1"/>
    <mergeCell ref="A7:C7"/>
  </mergeCells>
  <pageMargins left="0.511811024" right="0.511811024" top="0.78740157499999996" bottom="0.78740157499999996" header="0.31496062000000002" footer="0.31496062000000002"/>
  <pageSetup paperSize="9" orientation="landscape"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7"/>
  <dimension ref="A1:E26"/>
  <sheetViews>
    <sheetView workbookViewId="0">
      <selection activeCell="C38" sqref="C38"/>
    </sheetView>
  </sheetViews>
  <sheetFormatPr defaultRowHeight="12.75" x14ac:dyDescent="0.2"/>
  <cols>
    <col min="1" max="1" width="43.42578125" bestFit="1" customWidth="1"/>
    <col min="2" max="4" width="34.28515625" customWidth="1"/>
    <col min="5" max="6"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5" t="s">
        <v>13</v>
      </c>
      <c r="B6" s="76" t="s">
        <v>7601</v>
      </c>
    </row>
    <row r="7" spans="1:5" x14ac:dyDescent="0.2">
      <c r="A7" s="489" t="s">
        <v>7607</v>
      </c>
      <c r="B7" s="489"/>
      <c r="C7" s="489"/>
      <c r="D7" s="489"/>
    </row>
    <row r="8" spans="1:5" x14ac:dyDescent="0.2">
      <c r="A8" s="19" t="s">
        <v>7603</v>
      </c>
      <c r="B8" s="77" t="s">
        <v>18</v>
      </c>
      <c r="C8" s="20"/>
      <c r="D8" s="21"/>
    </row>
    <row r="9" spans="1:5" x14ac:dyDescent="0.2">
      <c r="A9" s="78" t="s">
        <v>15</v>
      </c>
      <c r="B9" s="60" t="s">
        <v>61</v>
      </c>
      <c r="C9" s="62" t="s">
        <v>1717</v>
      </c>
      <c r="D9" s="86" t="s">
        <v>7488</v>
      </c>
    </row>
    <row r="10" spans="1:5" x14ac:dyDescent="0.2">
      <c r="A10" s="79" t="s">
        <v>76</v>
      </c>
      <c r="B10" s="15">
        <v>1</v>
      </c>
      <c r="C10" s="16"/>
      <c r="D10" s="69">
        <v>1</v>
      </c>
    </row>
    <row r="11" spans="1:5" x14ac:dyDescent="0.2">
      <c r="A11" s="14" t="s">
        <v>292</v>
      </c>
      <c r="B11" s="17">
        <v>3</v>
      </c>
      <c r="C11" s="18"/>
      <c r="D11" s="70">
        <v>3</v>
      </c>
    </row>
    <row r="12" spans="1:5" x14ac:dyDescent="0.2">
      <c r="A12" s="14" t="s">
        <v>65</v>
      </c>
      <c r="B12" s="17">
        <v>2</v>
      </c>
      <c r="C12" s="18"/>
      <c r="D12" s="70">
        <v>2</v>
      </c>
    </row>
    <row r="13" spans="1:5" x14ac:dyDescent="0.2">
      <c r="A13" s="14" t="s">
        <v>59</v>
      </c>
      <c r="B13" s="17">
        <v>4</v>
      </c>
      <c r="C13" s="18">
        <v>1</v>
      </c>
      <c r="D13" s="70">
        <v>5</v>
      </c>
    </row>
    <row r="14" spans="1:5" x14ac:dyDescent="0.2">
      <c r="A14" s="14" t="s">
        <v>503</v>
      </c>
      <c r="B14" s="17">
        <v>1</v>
      </c>
      <c r="C14" s="18"/>
      <c r="D14" s="70">
        <v>1</v>
      </c>
    </row>
    <row r="15" spans="1:5" x14ac:dyDescent="0.2">
      <c r="A15" s="121" t="s">
        <v>7488</v>
      </c>
      <c r="B15" s="87">
        <v>11</v>
      </c>
      <c r="C15" s="88">
        <v>1</v>
      </c>
      <c r="D15" s="89">
        <v>12</v>
      </c>
    </row>
    <row r="17" spans="1:5" x14ac:dyDescent="0.2">
      <c r="A17" s="74" t="s">
        <v>13</v>
      </c>
      <c r="B17" s="48" t="s">
        <v>7601</v>
      </c>
    </row>
    <row r="18" spans="1:5" x14ac:dyDescent="0.2">
      <c r="A18" s="484" t="s">
        <v>7608</v>
      </c>
      <c r="B18" s="484"/>
      <c r="C18" s="484"/>
    </row>
    <row r="19" spans="1:5" x14ac:dyDescent="0.2">
      <c r="A19" s="45" t="s">
        <v>7542</v>
      </c>
      <c r="B19" s="45" t="s">
        <v>26</v>
      </c>
      <c r="C19" s="63"/>
      <c r="D19" s="63"/>
      <c r="E19" s="64"/>
    </row>
    <row r="20" spans="1:5" x14ac:dyDescent="0.2">
      <c r="A20" s="45" t="s">
        <v>15</v>
      </c>
      <c r="B20" s="93" t="s">
        <v>288</v>
      </c>
      <c r="C20" s="94" t="s">
        <v>203</v>
      </c>
      <c r="D20" s="94" t="s">
        <v>1718</v>
      </c>
      <c r="E20" s="86" t="s">
        <v>7488</v>
      </c>
    </row>
    <row r="21" spans="1:5" x14ac:dyDescent="0.2">
      <c r="A21" s="44" t="s">
        <v>1335</v>
      </c>
      <c r="B21" s="15"/>
      <c r="C21" s="16"/>
      <c r="D21" s="16"/>
      <c r="E21" s="69"/>
    </row>
    <row r="22" spans="1:5" x14ac:dyDescent="0.2">
      <c r="A22" s="49" t="s">
        <v>292</v>
      </c>
      <c r="B22" s="17">
        <v>3</v>
      </c>
      <c r="C22" s="18"/>
      <c r="D22" s="18"/>
      <c r="E22" s="70">
        <v>3</v>
      </c>
    </row>
    <row r="23" spans="1:5" x14ac:dyDescent="0.2">
      <c r="A23" s="49" t="s">
        <v>59</v>
      </c>
      <c r="B23" s="17">
        <v>2</v>
      </c>
      <c r="C23" s="18">
        <v>1</v>
      </c>
      <c r="D23" s="18">
        <v>1</v>
      </c>
      <c r="E23" s="70">
        <v>4</v>
      </c>
    </row>
    <row r="24" spans="1:5" x14ac:dyDescent="0.2">
      <c r="A24" s="49" t="s">
        <v>96</v>
      </c>
      <c r="B24" s="17">
        <v>1</v>
      </c>
      <c r="C24" s="18"/>
      <c r="D24" s="18"/>
      <c r="E24" s="70">
        <v>1</v>
      </c>
    </row>
    <row r="25" spans="1:5" x14ac:dyDescent="0.2">
      <c r="A25" s="49" t="s">
        <v>379</v>
      </c>
      <c r="B25" s="17"/>
      <c r="C25" s="18"/>
      <c r="D25" s="18"/>
      <c r="E25" s="70"/>
    </row>
    <row r="26" spans="1:5" x14ac:dyDescent="0.2">
      <c r="A26" s="90" t="s">
        <v>7488</v>
      </c>
      <c r="B26" s="87">
        <v>6</v>
      </c>
      <c r="C26" s="88">
        <v>1</v>
      </c>
      <c r="D26" s="88">
        <v>1</v>
      </c>
      <c r="E26" s="89">
        <v>8</v>
      </c>
    </row>
  </sheetData>
  <mergeCells count="6">
    <mergeCell ref="A18:C18"/>
    <mergeCell ref="A1:E1"/>
    <mergeCell ref="A2:E2"/>
    <mergeCell ref="A3:E3"/>
    <mergeCell ref="A4:E4"/>
    <mergeCell ref="A7:D7"/>
  </mergeCells>
  <pageMargins left="0.511811024" right="0.511811024" top="0.78740157499999996" bottom="0.78740157499999996" header="0.31496062000000002" footer="0.31496062000000002"/>
  <pageSetup paperSize="9" orientation="landscape"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8"/>
  <dimension ref="A1:E27"/>
  <sheetViews>
    <sheetView workbookViewId="0">
      <selection activeCell="B24" sqref="B24"/>
    </sheetView>
  </sheetViews>
  <sheetFormatPr defaultRowHeight="12.75" x14ac:dyDescent="0.2"/>
  <cols>
    <col min="1" max="1" width="43.42578125" bestFit="1" customWidth="1"/>
    <col min="2" max="3" width="34.28515625" customWidth="1"/>
    <col min="4" max="4" width="11.140625" bestFit="1" customWidth="1"/>
    <col min="5" max="5" width="22" customWidth="1"/>
    <col min="6" max="6"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4" t="s">
        <v>13</v>
      </c>
      <c r="B6" s="48" t="s">
        <v>7601</v>
      </c>
    </row>
    <row r="7" spans="1:5" x14ac:dyDescent="0.2">
      <c r="A7" s="481" t="s">
        <v>7609</v>
      </c>
      <c r="B7" s="481"/>
      <c r="C7" s="481"/>
      <c r="D7" s="481"/>
    </row>
    <row r="8" spans="1:5" x14ac:dyDescent="0.2">
      <c r="A8" s="45" t="s">
        <v>7603</v>
      </c>
      <c r="B8" s="45" t="s">
        <v>18</v>
      </c>
      <c r="C8" s="63"/>
      <c r="D8" s="64"/>
    </row>
    <row r="9" spans="1:5" x14ac:dyDescent="0.2">
      <c r="A9" s="45" t="s">
        <v>15</v>
      </c>
      <c r="B9" s="60" t="s">
        <v>61</v>
      </c>
      <c r="C9" s="62" t="s">
        <v>2047</v>
      </c>
      <c r="D9" s="86" t="s">
        <v>7488</v>
      </c>
    </row>
    <row r="10" spans="1:5" x14ac:dyDescent="0.2">
      <c r="A10" s="44" t="s">
        <v>76</v>
      </c>
      <c r="B10" s="15">
        <v>2</v>
      </c>
      <c r="C10" s="16"/>
      <c r="D10" s="69">
        <v>2</v>
      </c>
    </row>
    <row r="11" spans="1:5" x14ac:dyDescent="0.2">
      <c r="A11" s="49" t="s">
        <v>292</v>
      </c>
      <c r="B11" s="17"/>
      <c r="C11" s="18">
        <v>1</v>
      </c>
      <c r="D11" s="70">
        <v>1</v>
      </c>
    </row>
    <row r="12" spans="1:5" x14ac:dyDescent="0.2">
      <c r="A12" s="49" t="s">
        <v>65</v>
      </c>
      <c r="B12" s="17">
        <v>1</v>
      </c>
      <c r="C12" s="18"/>
      <c r="D12" s="70">
        <v>1</v>
      </c>
    </row>
    <row r="13" spans="1:5" x14ac:dyDescent="0.2">
      <c r="A13" s="49" t="s">
        <v>503</v>
      </c>
      <c r="B13" s="17"/>
      <c r="C13" s="18">
        <v>1</v>
      </c>
      <c r="D13" s="70">
        <v>1</v>
      </c>
    </row>
    <row r="14" spans="1:5" x14ac:dyDescent="0.2">
      <c r="A14" s="49" t="s">
        <v>487</v>
      </c>
      <c r="B14" s="17">
        <v>1</v>
      </c>
      <c r="C14" s="18"/>
      <c r="D14" s="70">
        <v>1</v>
      </c>
    </row>
    <row r="15" spans="1:5" x14ac:dyDescent="0.2">
      <c r="A15" s="91" t="s">
        <v>7488</v>
      </c>
      <c r="B15" s="87">
        <v>4</v>
      </c>
      <c r="C15" s="88">
        <v>2</v>
      </c>
      <c r="D15" s="89">
        <v>6</v>
      </c>
    </row>
    <row r="18" spans="1:4" x14ac:dyDescent="0.2">
      <c r="A18" s="74" t="s">
        <v>13</v>
      </c>
      <c r="B18" s="48" t="s">
        <v>7601</v>
      </c>
    </row>
    <row r="19" spans="1:4" x14ac:dyDescent="0.2">
      <c r="A19" s="484" t="s">
        <v>7610</v>
      </c>
      <c r="B19" s="484"/>
      <c r="C19" s="484"/>
    </row>
    <row r="20" spans="1:4" x14ac:dyDescent="0.2">
      <c r="A20" s="45" t="s">
        <v>7542</v>
      </c>
      <c r="B20" s="45" t="s">
        <v>26</v>
      </c>
      <c r="C20" s="63"/>
      <c r="D20" s="64"/>
    </row>
    <row r="21" spans="1:4" x14ac:dyDescent="0.2">
      <c r="A21" s="45" t="s">
        <v>15</v>
      </c>
      <c r="B21" s="93" t="s">
        <v>288</v>
      </c>
      <c r="C21" s="94" t="s">
        <v>5739</v>
      </c>
      <c r="D21" s="86" t="s">
        <v>7488</v>
      </c>
    </row>
    <row r="22" spans="1:4" x14ac:dyDescent="0.2">
      <c r="A22" s="44" t="s">
        <v>76</v>
      </c>
      <c r="B22" s="15">
        <v>2</v>
      </c>
      <c r="C22" s="16"/>
      <c r="D22" s="69">
        <v>2</v>
      </c>
    </row>
    <row r="23" spans="1:4" x14ac:dyDescent="0.2">
      <c r="A23" s="49" t="s">
        <v>292</v>
      </c>
      <c r="B23" s="17"/>
      <c r="C23" s="18">
        <v>1</v>
      </c>
      <c r="D23" s="70">
        <v>1</v>
      </c>
    </row>
    <row r="24" spans="1:4" x14ac:dyDescent="0.2">
      <c r="A24" s="49" t="s">
        <v>65</v>
      </c>
      <c r="B24" s="17">
        <v>1</v>
      </c>
      <c r="C24" s="18"/>
      <c r="D24" s="70">
        <v>1</v>
      </c>
    </row>
    <row r="25" spans="1:4" x14ac:dyDescent="0.2">
      <c r="A25" s="49" t="s">
        <v>189</v>
      </c>
      <c r="B25" s="17">
        <v>1</v>
      </c>
      <c r="C25" s="18"/>
      <c r="D25" s="70">
        <v>1</v>
      </c>
    </row>
    <row r="26" spans="1:4" x14ac:dyDescent="0.2">
      <c r="A26" s="49" t="s">
        <v>503</v>
      </c>
      <c r="B26" s="17"/>
      <c r="C26" s="18">
        <v>1</v>
      </c>
      <c r="D26" s="70">
        <v>1</v>
      </c>
    </row>
    <row r="27" spans="1:4" x14ac:dyDescent="0.2">
      <c r="A27" s="90" t="s">
        <v>7488</v>
      </c>
      <c r="B27" s="87">
        <v>4</v>
      </c>
      <c r="C27" s="88">
        <v>2</v>
      </c>
      <c r="D27" s="89">
        <v>6</v>
      </c>
    </row>
  </sheetData>
  <mergeCells count="6">
    <mergeCell ref="A19:C19"/>
    <mergeCell ref="A1:E1"/>
    <mergeCell ref="A2:E2"/>
    <mergeCell ref="A3:E3"/>
    <mergeCell ref="A4:E4"/>
    <mergeCell ref="A7:D7"/>
  </mergeCells>
  <pageMargins left="0.511811024" right="0.511811024" top="0.78740157499999996" bottom="0.78740157499999996" header="0.31496062000000002" footer="0.31496062000000002"/>
  <pageSetup paperSize="9" orientation="landscape"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9"/>
  <dimension ref="A1:E22"/>
  <sheetViews>
    <sheetView workbookViewId="0">
      <selection activeCell="A20" sqref="A20"/>
    </sheetView>
  </sheetViews>
  <sheetFormatPr defaultRowHeight="12.75" x14ac:dyDescent="0.2"/>
  <cols>
    <col min="1" max="1" width="43.42578125" bestFit="1" customWidth="1"/>
    <col min="2" max="2" width="34.28515625" customWidth="1"/>
    <col min="3" max="3" width="11.140625" bestFit="1" customWidth="1"/>
    <col min="4" max="4" width="11.140625" customWidth="1"/>
    <col min="5" max="5" width="22" customWidth="1"/>
    <col min="6" max="6"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4" t="s">
        <v>13</v>
      </c>
      <c r="B6" s="48" t="s">
        <v>7601</v>
      </c>
    </row>
    <row r="7" spans="1:5" x14ac:dyDescent="0.2">
      <c r="A7" s="481" t="s">
        <v>7611</v>
      </c>
      <c r="B7" s="481"/>
      <c r="C7" s="481"/>
    </row>
    <row r="8" spans="1:5" x14ac:dyDescent="0.2">
      <c r="A8" s="45" t="s">
        <v>7603</v>
      </c>
      <c r="B8" s="45" t="s">
        <v>18</v>
      </c>
      <c r="C8" s="64"/>
    </row>
    <row r="9" spans="1:5" x14ac:dyDescent="0.2">
      <c r="A9" s="45" t="s">
        <v>15</v>
      </c>
      <c r="B9" s="86" t="s">
        <v>61</v>
      </c>
      <c r="C9" s="86" t="s">
        <v>7488</v>
      </c>
    </row>
    <row r="10" spans="1:5" x14ac:dyDescent="0.2">
      <c r="A10" s="44" t="s">
        <v>292</v>
      </c>
      <c r="B10" s="15">
        <v>1</v>
      </c>
      <c r="C10" s="69">
        <v>1</v>
      </c>
    </row>
    <row r="11" spans="1:5" x14ac:dyDescent="0.2">
      <c r="A11" s="49" t="s">
        <v>65</v>
      </c>
      <c r="B11" s="17">
        <v>1</v>
      </c>
      <c r="C11" s="70">
        <v>1</v>
      </c>
    </row>
    <row r="12" spans="1:5" x14ac:dyDescent="0.2">
      <c r="A12" s="121" t="s">
        <v>7488</v>
      </c>
      <c r="B12" s="87">
        <v>2</v>
      </c>
      <c r="C12" s="89">
        <v>2</v>
      </c>
    </row>
    <row r="16" spans="1:5" x14ac:dyDescent="0.2">
      <c r="A16" s="74" t="s">
        <v>13</v>
      </c>
      <c r="B16" s="48" t="s">
        <v>7601</v>
      </c>
    </row>
    <row r="17" spans="1:3" x14ac:dyDescent="0.2">
      <c r="A17" s="484" t="s">
        <v>7612</v>
      </c>
      <c r="B17" s="484"/>
      <c r="C17" s="484"/>
    </row>
    <row r="18" spans="1:3" x14ac:dyDescent="0.2">
      <c r="A18" s="45" t="s">
        <v>7542</v>
      </c>
      <c r="B18" s="45" t="s">
        <v>26</v>
      </c>
      <c r="C18" s="64"/>
    </row>
    <row r="19" spans="1:3" x14ac:dyDescent="0.2">
      <c r="A19" s="45" t="s">
        <v>15</v>
      </c>
      <c r="B19" s="93" t="s">
        <v>203</v>
      </c>
      <c r="C19" s="86" t="s">
        <v>7488</v>
      </c>
    </row>
    <row r="20" spans="1:3" x14ac:dyDescent="0.2">
      <c r="A20" s="44" t="s">
        <v>292</v>
      </c>
      <c r="B20" s="15">
        <v>1</v>
      </c>
      <c r="C20" s="69">
        <v>1</v>
      </c>
    </row>
    <row r="21" spans="1:3" x14ac:dyDescent="0.2">
      <c r="A21" s="49" t="s">
        <v>65</v>
      </c>
      <c r="B21" s="17">
        <v>1</v>
      </c>
      <c r="C21" s="70">
        <v>1</v>
      </c>
    </row>
    <row r="22" spans="1:3" x14ac:dyDescent="0.2">
      <c r="A22" s="90" t="s">
        <v>7488</v>
      </c>
      <c r="B22" s="87">
        <v>2</v>
      </c>
      <c r="C22" s="89">
        <v>2</v>
      </c>
    </row>
  </sheetData>
  <mergeCells count="6">
    <mergeCell ref="A17:C17"/>
    <mergeCell ref="A1:E1"/>
    <mergeCell ref="A2:E2"/>
    <mergeCell ref="A3:E3"/>
    <mergeCell ref="A4:E4"/>
    <mergeCell ref="A7:C7"/>
  </mergeCells>
  <pageMargins left="0.511811024" right="0.511811024" top="0.78740157499999996" bottom="0.78740157499999996" header="0.31496062000000002" footer="0.31496062000000002"/>
  <pageSetup paperSize="9" orientation="landscape"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ilha10"/>
  <dimension ref="A1:F39"/>
  <sheetViews>
    <sheetView topLeftCell="A7" workbookViewId="0">
      <selection activeCell="B42" sqref="B42"/>
    </sheetView>
  </sheetViews>
  <sheetFormatPr defaultRowHeight="12.75" x14ac:dyDescent="0.2"/>
  <cols>
    <col min="1" max="1" width="43.42578125" bestFit="1" customWidth="1"/>
    <col min="2" max="4" width="34.28515625" customWidth="1"/>
    <col min="5" max="5" width="34.28515625" bestFit="1" customWidth="1"/>
    <col min="6" max="7" width="11.140625" bestFit="1" customWidth="1"/>
    <col min="8" max="9" width="11.140625" customWidth="1"/>
    <col min="10" max="10"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4" t="s">
        <v>13</v>
      </c>
      <c r="B6" s="48" t="s">
        <v>7601</v>
      </c>
    </row>
    <row r="7" spans="1:5" x14ac:dyDescent="0.2">
      <c r="A7" s="481" t="s">
        <v>7613</v>
      </c>
      <c r="B7" s="481"/>
      <c r="C7" s="481"/>
      <c r="D7" s="481"/>
      <c r="E7" s="481"/>
    </row>
    <row r="8" spans="1:5" x14ac:dyDescent="0.2">
      <c r="A8" s="45" t="s">
        <v>7603</v>
      </c>
      <c r="B8" s="45" t="s">
        <v>18</v>
      </c>
      <c r="C8" s="63"/>
      <c r="D8" s="64"/>
    </row>
    <row r="9" spans="1:5" x14ac:dyDescent="0.2">
      <c r="A9" s="45" t="s">
        <v>15</v>
      </c>
      <c r="B9" s="60" t="s">
        <v>61</v>
      </c>
      <c r="C9" s="62" t="s">
        <v>1717</v>
      </c>
      <c r="D9" s="86" t="s">
        <v>7488</v>
      </c>
    </row>
    <row r="10" spans="1:5" x14ac:dyDescent="0.2">
      <c r="A10" s="44" t="s">
        <v>76</v>
      </c>
      <c r="B10" s="15">
        <v>7</v>
      </c>
      <c r="C10" s="16"/>
      <c r="D10" s="69">
        <v>7</v>
      </c>
    </row>
    <row r="11" spans="1:5" x14ac:dyDescent="0.2">
      <c r="A11" s="49" t="s">
        <v>263</v>
      </c>
      <c r="B11" s="17">
        <v>5</v>
      </c>
      <c r="C11" s="18"/>
      <c r="D11" s="70">
        <v>5</v>
      </c>
    </row>
    <row r="12" spans="1:5" x14ac:dyDescent="0.2">
      <c r="A12" s="49" t="s">
        <v>292</v>
      </c>
      <c r="B12" s="17">
        <v>19</v>
      </c>
      <c r="C12" s="18"/>
      <c r="D12" s="70">
        <v>19</v>
      </c>
    </row>
    <row r="13" spans="1:5" x14ac:dyDescent="0.2">
      <c r="A13" s="49" t="s">
        <v>65</v>
      </c>
      <c r="B13" s="17">
        <v>74</v>
      </c>
      <c r="C13" s="18">
        <v>1</v>
      </c>
      <c r="D13" s="70">
        <v>75</v>
      </c>
    </row>
    <row r="14" spans="1:5" x14ac:dyDescent="0.2">
      <c r="A14" s="49" t="s">
        <v>59</v>
      </c>
      <c r="B14" s="17">
        <v>56</v>
      </c>
      <c r="C14" s="18"/>
      <c r="D14" s="70">
        <v>56</v>
      </c>
    </row>
    <row r="15" spans="1:5" x14ac:dyDescent="0.2">
      <c r="A15" s="49" t="s">
        <v>496</v>
      </c>
      <c r="B15" s="17">
        <v>2</v>
      </c>
      <c r="C15" s="18"/>
      <c r="D15" s="70">
        <v>2</v>
      </c>
    </row>
    <row r="16" spans="1:5" x14ac:dyDescent="0.2">
      <c r="A16" s="49" t="s">
        <v>189</v>
      </c>
      <c r="B16" s="17">
        <v>6</v>
      </c>
      <c r="C16" s="18"/>
      <c r="D16" s="70">
        <v>6</v>
      </c>
    </row>
    <row r="17" spans="1:6" x14ac:dyDescent="0.2">
      <c r="A17" s="49" t="s">
        <v>3615</v>
      </c>
      <c r="B17" s="17">
        <v>9</v>
      </c>
      <c r="C17" s="18">
        <v>1</v>
      </c>
      <c r="D17" s="70">
        <v>10</v>
      </c>
    </row>
    <row r="18" spans="1:6" x14ac:dyDescent="0.2">
      <c r="A18" s="49" t="s">
        <v>503</v>
      </c>
      <c r="B18" s="17">
        <v>2</v>
      </c>
      <c r="C18" s="18"/>
      <c r="D18" s="70">
        <v>2</v>
      </c>
    </row>
    <row r="19" spans="1:6" x14ac:dyDescent="0.2">
      <c r="A19" s="49" t="s">
        <v>379</v>
      </c>
      <c r="B19" s="17">
        <v>8</v>
      </c>
      <c r="C19" s="18"/>
      <c r="D19" s="70">
        <v>8</v>
      </c>
    </row>
    <row r="20" spans="1:6" x14ac:dyDescent="0.2">
      <c r="A20" s="49" t="s">
        <v>487</v>
      </c>
      <c r="B20" s="17">
        <v>2</v>
      </c>
      <c r="C20" s="18"/>
      <c r="D20" s="70">
        <v>2</v>
      </c>
    </row>
    <row r="21" spans="1:6" x14ac:dyDescent="0.2">
      <c r="A21" s="91" t="s">
        <v>7488</v>
      </c>
      <c r="B21" s="87">
        <v>190</v>
      </c>
      <c r="C21" s="88">
        <v>2</v>
      </c>
      <c r="D21" s="89">
        <v>192</v>
      </c>
    </row>
    <row r="24" spans="1:6" x14ac:dyDescent="0.2">
      <c r="A24" s="74" t="s">
        <v>13</v>
      </c>
      <c r="B24" s="48" t="s">
        <v>7601</v>
      </c>
    </row>
    <row r="25" spans="1:6" x14ac:dyDescent="0.2">
      <c r="A25" s="484" t="s">
        <v>7614</v>
      </c>
      <c r="B25" s="484"/>
      <c r="C25" s="484"/>
    </row>
    <row r="26" spans="1:6" x14ac:dyDescent="0.2">
      <c r="A26" s="45" t="s">
        <v>7542</v>
      </c>
      <c r="B26" s="45" t="s">
        <v>26</v>
      </c>
      <c r="C26" s="63"/>
      <c r="D26" s="63"/>
      <c r="E26" s="63"/>
      <c r="F26" s="64"/>
    </row>
    <row r="27" spans="1:6" x14ac:dyDescent="0.2">
      <c r="A27" s="45" t="s">
        <v>15</v>
      </c>
      <c r="B27" s="93" t="s">
        <v>288</v>
      </c>
      <c r="C27" s="94" t="s">
        <v>5739</v>
      </c>
      <c r="D27" s="94" t="s">
        <v>203</v>
      </c>
      <c r="E27" s="94" t="s">
        <v>5547</v>
      </c>
      <c r="F27" s="86" t="s">
        <v>7488</v>
      </c>
    </row>
    <row r="28" spans="1:6" x14ac:dyDescent="0.2">
      <c r="A28" s="44" t="s">
        <v>76</v>
      </c>
      <c r="B28" s="15">
        <v>1</v>
      </c>
      <c r="C28" s="16"/>
      <c r="D28" s="16"/>
      <c r="E28" s="16"/>
      <c r="F28" s="69">
        <v>1</v>
      </c>
    </row>
    <row r="29" spans="1:6" x14ac:dyDescent="0.2">
      <c r="A29" s="49" t="s">
        <v>263</v>
      </c>
      <c r="B29" s="17">
        <v>1</v>
      </c>
      <c r="C29" s="18"/>
      <c r="D29" s="18"/>
      <c r="E29" s="18"/>
      <c r="F29" s="70">
        <v>1</v>
      </c>
    </row>
    <row r="30" spans="1:6" x14ac:dyDescent="0.2">
      <c r="A30" s="49" t="s">
        <v>292</v>
      </c>
      <c r="B30" s="17">
        <v>3</v>
      </c>
      <c r="C30" s="18">
        <v>1</v>
      </c>
      <c r="D30" s="18">
        <v>8</v>
      </c>
      <c r="E30" s="18"/>
      <c r="F30" s="70">
        <v>12</v>
      </c>
    </row>
    <row r="31" spans="1:6" x14ac:dyDescent="0.2">
      <c r="A31" s="49" t="s">
        <v>65</v>
      </c>
      <c r="B31" s="17">
        <v>6</v>
      </c>
      <c r="C31" s="18"/>
      <c r="D31" s="18"/>
      <c r="E31" s="18">
        <v>1</v>
      </c>
      <c r="F31" s="70">
        <v>7</v>
      </c>
    </row>
    <row r="32" spans="1:6" x14ac:dyDescent="0.2">
      <c r="A32" s="49" t="s">
        <v>59</v>
      </c>
      <c r="B32" s="17">
        <v>4</v>
      </c>
      <c r="C32" s="18"/>
      <c r="D32" s="18"/>
      <c r="E32" s="18"/>
      <c r="F32" s="70">
        <v>4</v>
      </c>
    </row>
    <row r="33" spans="1:6" x14ac:dyDescent="0.2">
      <c r="A33" s="49" t="s">
        <v>4347</v>
      </c>
      <c r="B33" s="17">
        <v>1</v>
      </c>
      <c r="C33" s="18"/>
      <c r="D33" s="18"/>
      <c r="E33" s="18"/>
      <c r="F33" s="70">
        <v>1</v>
      </c>
    </row>
    <row r="34" spans="1:6" x14ac:dyDescent="0.2">
      <c r="A34" s="49" t="s">
        <v>3615</v>
      </c>
      <c r="B34" s="17">
        <v>12</v>
      </c>
      <c r="C34" s="18"/>
      <c r="D34" s="18"/>
      <c r="E34" s="18">
        <v>1</v>
      </c>
      <c r="F34" s="70">
        <v>13</v>
      </c>
    </row>
    <row r="35" spans="1:6" x14ac:dyDescent="0.2">
      <c r="A35" s="49" t="s">
        <v>503</v>
      </c>
      <c r="B35" s="17">
        <v>4</v>
      </c>
      <c r="C35" s="18"/>
      <c r="D35" s="18"/>
      <c r="E35" s="18"/>
      <c r="F35" s="70">
        <v>4</v>
      </c>
    </row>
    <row r="36" spans="1:6" x14ac:dyDescent="0.2">
      <c r="A36" s="49" t="s">
        <v>96</v>
      </c>
      <c r="B36" s="17">
        <v>2</v>
      </c>
      <c r="C36" s="18"/>
      <c r="D36" s="18"/>
      <c r="E36" s="18"/>
      <c r="F36" s="70">
        <v>2</v>
      </c>
    </row>
    <row r="37" spans="1:6" x14ac:dyDescent="0.2">
      <c r="A37" s="49" t="s">
        <v>379</v>
      </c>
      <c r="B37" s="17">
        <v>2</v>
      </c>
      <c r="C37" s="18"/>
      <c r="D37" s="18"/>
      <c r="E37" s="18"/>
      <c r="F37" s="70">
        <v>2</v>
      </c>
    </row>
    <row r="38" spans="1:6" x14ac:dyDescent="0.2">
      <c r="A38" s="49" t="s">
        <v>487</v>
      </c>
      <c r="B38" s="17">
        <v>1</v>
      </c>
      <c r="C38" s="18"/>
      <c r="D38" s="18"/>
      <c r="E38" s="18"/>
      <c r="F38" s="70">
        <v>1</v>
      </c>
    </row>
    <row r="39" spans="1:6" x14ac:dyDescent="0.2">
      <c r="A39" s="90" t="s">
        <v>7488</v>
      </c>
      <c r="B39" s="87">
        <v>37</v>
      </c>
      <c r="C39" s="88">
        <v>1</v>
      </c>
      <c r="D39" s="88">
        <v>8</v>
      </c>
      <c r="E39" s="88">
        <v>2</v>
      </c>
      <c r="F39" s="89">
        <v>48</v>
      </c>
    </row>
  </sheetData>
  <mergeCells count="6">
    <mergeCell ref="A25:C25"/>
    <mergeCell ref="A1:E1"/>
    <mergeCell ref="A2:E2"/>
    <mergeCell ref="A3:E3"/>
    <mergeCell ref="A4:E4"/>
    <mergeCell ref="A7:E7"/>
  </mergeCells>
  <pageMargins left="0.511811024" right="0.511811024" top="0.78740157499999996" bottom="0.78740157499999996" header="0.31496062000000002" footer="0.31496062000000002"/>
  <pageSetup paperSize="9" orientation="landscape"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ilha11"/>
  <dimension ref="A1:E31"/>
  <sheetViews>
    <sheetView workbookViewId="0">
      <selection activeCell="C31" sqref="C31"/>
    </sheetView>
  </sheetViews>
  <sheetFormatPr defaultRowHeight="12.75" x14ac:dyDescent="0.2"/>
  <cols>
    <col min="1" max="1" width="43.42578125" bestFit="1" customWidth="1"/>
    <col min="2" max="3" width="34.28515625" customWidth="1"/>
    <col min="4" max="4" width="34.28515625" bestFit="1" customWidth="1"/>
    <col min="5" max="5" width="11.140625" bestFit="1" customWidth="1"/>
    <col min="6" max="8" width="34.28515625" customWidth="1"/>
    <col min="9" max="9" width="11.140625"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4" t="s">
        <v>13</v>
      </c>
      <c r="B6" s="48" t="s">
        <v>7601</v>
      </c>
    </row>
    <row r="7" spans="1:5" x14ac:dyDescent="0.2">
      <c r="A7" s="481" t="s">
        <v>7615</v>
      </c>
      <c r="B7" s="481"/>
      <c r="C7" s="481"/>
    </row>
    <row r="8" spans="1:5" x14ac:dyDescent="0.2">
      <c r="A8" s="45" t="s">
        <v>7603</v>
      </c>
      <c r="B8" s="45" t="s">
        <v>18</v>
      </c>
      <c r="C8" s="64"/>
    </row>
    <row r="9" spans="1:5" x14ac:dyDescent="0.2">
      <c r="A9" s="45" t="s">
        <v>15</v>
      </c>
      <c r="B9" s="86" t="s">
        <v>61</v>
      </c>
      <c r="C9" s="86" t="s">
        <v>7488</v>
      </c>
    </row>
    <row r="10" spans="1:5" x14ac:dyDescent="0.2">
      <c r="A10" s="44" t="s">
        <v>76</v>
      </c>
      <c r="B10" s="15">
        <v>1</v>
      </c>
      <c r="C10" s="69">
        <v>1</v>
      </c>
    </row>
    <row r="11" spans="1:5" x14ac:dyDescent="0.2">
      <c r="A11" s="49" t="s">
        <v>292</v>
      </c>
      <c r="B11" s="17">
        <v>4</v>
      </c>
      <c r="C11" s="70">
        <v>4</v>
      </c>
    </row>
    <row r="12" spans="1:5" x14ac:dyDescent="0.2">
      <c r="A12" s="49" t="s">
        <v>65</v>
      </c>
      <c r="B12" s="17">
        <v>9</v>
      </c>
      <c r="C12" s="70">
        <v>9</v>
      </c>
    </row>
    <row r="13" spans="1:5" x14ac:dyDescent="0.2">
      <c r="A13" s="49" t="s">
        <v>59</v>
      </c>
      <c r="B13" s="17">
        <v>4</v>
      </c>
      <c r="C13" s="70">
        <v>4</v>
      </c>
    </row>
    <row r="14" spans="1:5" x14ac:dyDescent="0.2">
      <c r="A14" s="49" t="s">
        <v>496</v>
      </c>
      <c r="B14" s="17">
        <v>1</v>
      </c>
      <c r="C14" s="70">
        <v>1</v>
      </c>
    </row>
    <row r="15" spans="1:5" x14ac:dyDescent="0.2">
      <c r="A15" s="49" t="s">
        <v>503</v>
      </c>
      <c r="B15" s="17">
        <v>1</v>
      </c>
      <c r="C15" s="70">
        <v>1</v>
      </c>
    </row>
    <row r="16" spans="1:5" x14ac:dyDescent="0.2">
      <c r="A16" s="49" t="s">
        <v>96</v>
      </c>
      <c r="B16" s="17">
        <v>1</v>
      </c>
      <c r="C16" s="70">
        <v>1</v>
      </c>
    </row>
    <row r="17" spans="1:5" x14ac:dyDescent="0.2">
      <c r="A17" s="49" t="s">
        <v>487</v>
      </c>
      <c r="B17" s="17">
        <v>1</v>
      </c>
      <c r="C17" s="70">
        <v>1</v>
      </c>
    </row>
    <row r="18" spans="1:5" x14ac:dyDescent="0.2">
      <c r="A18" s="91" t="s">
        <v>7488</v>
      </c>
      <c r="B18" s="87">
        <v>22</v>
      </c>
      <c r="C18" s="89">
        <v>22</v>
      </c>
    </row>
    <row r="20" spans="1:5" x14ac:dyDescent="0.2">
      <c r="A20" s="74" t="s">
        <v>13</v>
      </c>
      <c r="B20" s="48" t="s">
        <v>7601</v>
      </c>
    </row>
    <row r="21" spans="1:5" x14ac:dyDescent="0.2">
      <c r="A21" s="484" t="s">
        <v>7616</v>
      </c>
      <c r="B21" s="484"/>
      <c r="C21" s="484"/>
    </row>
    <row r="22" spans="1:5" x14ac:dyDescent="0.2">
      <c r="A22" s="45" t="s">
        <v>7542</v>
      </c>
      <c r="B22" s="45" t="s">
        <v>26</v>
      </c>
      <c r="C22" s="63"/>
      <c r="D22" s="63"/>
      <c r="E22" s="64"/>
    </row>
    <row r="23" spans="1:5" x14ac:dyDescent="0.2">
      <c r="A23" s="45" t="s">
        <v>15</v>
      </c>
      <c r="B23" s="93" t="s">
        <v>288</v>
      </c>
      <c r="C23" s="94" t="s">
        <v>5739</v>
      </c>
      <c r="D23" s="94" t="s">
        <v>203</v>
      </c>
      <c r="E23" s="86" t="s">
        <v>7488</v>
      </c>
    </row>
    <row r="24" spans="1:5" x14ac:dyDescent="0.2">
      <c r="A24" s="44" t="s">
        <v>76</v>
      </c>
      <c r="B24" s="15">
        <v>3</v>
      </c>
      <c r="C24" s="16"/>
      <c r="D24" s="16"/>
      <c r="E24" s="69">
        <v>3</v>
      </c>
    </row>
    <row r="25" spans="1:5" x14ac:dyDescent="0.2">
      <c r="A25" s="49" t="s">
        <v>292</v>
      </c>
      <c r="B25" s="17">
        <v>2</v>
      </c>
      <c r="C25" s="18"/>
      <c r="D25" s="18"/>
      <c r="E25" s="70">
        <v>2</v>
      </c>
    </row>
    <row r="26" spans="1:5" x14ac:dyDescent="0.2">
      <c r="A26" s="49" t="s">
        <v>65</v>
      </c>
      <c r="B26" s="17">
        <v>11</v>
      </c>
      <c r="C26" s="18"/>
      <c r="D26" s="18">
        <v>1</v>
      </c>
      <c r="E26" s="70">
        <v>12</v>
      </c>
    </row>
    <row r="27" spans="1:5" x14ac:dyDescent="0.2">
      <c r="A27" s="49" t="s">
        <v>59</v>
      </c>
      <c r="B27" s="17">
        <v>4</v>
      </c>
      <c r="C27" s="18"/>
      <c r="D27" s="18"/>
      <c r="E27" s="70">
        <v>4</v>
      </c>
    </row>
    <row r="28" spans="1:5" x14ac:dyDescent="0.2">
      <c r="A28" s="49" t="s">
        <v>503</v>
      </c>
      <c r="B28" s="17">
        <v>1</v>
      </c>
      <c r="C28" s="18">
        <v>1</v>
      </c>
      <c r="D28" s="18">
        <v>1</v>
      </c>
      <c r="E28" s="70">
        <v>3</v>
      </c>
    </row>
    <row r="29" spans="1:5" x14ac:dyDescent="0.2">
      <c r="A29" s="49" t="s">
        <v>96</v>
      </c>
      <c r="B29" s="17">
        <v>1</v>
      </c>
      <c r="C29" s="18"/>
      <c r="D29" s="18"/>
      <c r="E29" s="70">
        <v>1</v>
      </c>
    </row>
    <row r="30" spans="1:5" x14ac:dyDescent="0.2">
      <c r="A30" s="49" t="s">
        <v>487</v>
      </c>
      <c r="B30" s="17">
        <v>2</v>
      </c>
      <c r="C30" s="18"/>
      <c r="D30" s="18"/>
      <c r="E30" s="70">
        <v>2</v>
      </c>
    </row>
    <row r="31" spans="1:5" x14ac:dyDescent="0.2">
      <c r="A31" s="90" t="s">
        <v>7488</v>
      </c>
      <c r="B31" s="87">
        <v>24</v>
      </c>
      <c r="C31" s="88">
        <v>1</v>
      </c>
      <c r="D31" s="88">
        <v>2</v>
      </c>
      <c r="E31" s="89">
        <v>27</v>
      </c>
    </row>
  </sheetData>
  <mergeCells count="6">
    <mergeCell ref="A21:C21"/>
    <mergeCell ref="A1:E1"/>
    <mergeCell ref="A2:E2"/>
    <mergeCell ref="A3:E3"/>
    <mergeCell ref="A4:E4"/>
    <mergeCell ref="A7:C7"/>
  </mergeCells>
  <pageMargins left="0.511811024" right="0.511811024" top="0.78740157499999996" bottom="0.78740157499999996" header="0.31496062000000002" footer="0.31496062000000002"/>
  <pageSetup paperSize="9" orientation="landscape"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ilha12"/>
  <dimension ref="A1:E29"/>
  <sheetViews>
    <sheetView workbookViewId="0">
      <selection activeCell="B24" sqref="B24"/>
    </sheetView>
  </sheetViews>
  <sheetFormatPr defaultRowHeight="12.75" x14ac:dyDescent="0.2"/>
  <cols>
    <col min="1" max="1" width="43.42578125" bestFit="1" customWidth="1"/>
    <col min="2" max="3" width="34.28515625" customWidth="1"/>
    <col min="4" max="4" width="11.140625" bestFit="1" customWidth="1"/>
    <col min="5" max="5" width="11.140625" customWidth="1"/>
    <col min="6" max="6"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4" t="s">
        <v>13</v>
      </c>
      <c r="B6" s="48" t="s">
        <v>7601</v>
      </c>
    </row>
    <row r="7" spans="1:5" x14ac:dyDescent="0.2">
      <c r="A7" s="481" t="s">
        <v>7617</v>
      </c>
      <c r="B7" s="481"/>
      <c r="C7" s="481"/>
      <c r="D7" s="481"/>
      <c r="E7" s="481"/>
    </row>
    <row r="8" spans="1:5" x14ac:dyDescent="0.2">
      <c r="A8" s="45" t="s">
        <v>7603</v>
      </c>
      <c r="B8" s="45" t="s">
        <v>18</v>
      </c>
      <c r="C8" s="64"/>
    </row>
    <row r="9" spans="1:5" x14ac:dyDescent="0.2">
      <c r="A9" s="45" t="s">
        <v>15</v>
      </c>
      <c r="B9" s="86" t="s">
        <v>61</v>
      </c>
      <c r="C9" s="86" t="s">
        <v>7488</v>
      </c>
    </row>
    <row r="10" spans="1:5" x14ac:dyDescent="0.2">
      <c r="A10" s="44" t="s">
        <v>76</v>
      </c>
      <c r="B10" s="15">
        <v>7</v>
      </c>
      <c r="C10" s="69">
        <v>7</v>
      </c>
    </row>
    <row r="11" spans="1:5" x14ac:dyDescent="0.2">
      <c r="A11" s="49" t="s">
        <v>292</v>
      </c>
      <c r="B11" s="17">
        <v>1</v>
      </c>
      <c r="C11" s="70">
        <v>1</v>
      </c>
    </row>
    <row r="12" spans="1:5" x14ac:dyDescent="0.2">
      <c r="A12" s="49" t="s">
        <v>65</v>
      </c>
      <c r="B12" s="17">
        <v>18</v>
      </c>
      <c r="C12" s="70">
        <v>18</v>
      </c>
    </row>
    <row r="13" spans="1:5" x14ac:dyDescent="0.2">
      <c r="A13" s="49" t="s">
        <v>59</v>
      </c>
      <c r="B13" s="17">
        <v>1</v>
      </c>
      <c r="C13" s="70">
        <v>1</v>
      </c>
    </row>
    <row r="14" spans="1:5" x14ac:dyDescent="0.2">
      <c r="A14" s="49" t="s">
        <v>379</v>
      </c>
      <c r="B14" s="17">
        <v>1</v>
      </c>
      <c r="C14" s="70">
        <v>1</v>
      </c>
    </row>
    <row r="15" spans="1:5" x14ac:dyDescent="0.2">
      <c r="A15" s="91" t="s">
        <v>7488</v>
      </c>
      <c r="B15" s="87">
        <v>28</v>
      </c>
      <c r="C15" s="89">
        <v>28</v>
      </c>
    </row>
    <row r="18" spans="1:4" x14ac:dyDescent="0.2">
      <c r="A18" s="74" t="s">
        <v>13</v>
      </c>
      <c r="B18" s="48" t="s">
        <v>7601</v>
      </c>
    </row>
    <row r="19" spans="1:4" x14ac:dyDescent="0.2">
      <c r="A19" s="484" t="s">
        <v>7618</v>
      </c>
      <c r="B19" s="484"/>
      <c r="C19" s="484"/>
    </row>
    <row r="20" spans="1:4" x14ac:dyDescent="0.2">
      <c r="A20" s="45" t="s">
        <v>7542</v>
      </c>
      <c r="B20" s="45" t="s">
        <v>26</v>
      </c>
      <c r="C20" s="63"/>
      <c r="D20" s="64"/>
    </row>
    <row r="21" spans="1:4" x14ac:dyDescent="0.2">
      <c r="A21" s="45" t="s">
        <v>15</v>
      </c>
      <c r="B21" s="93" t="s">
        <v>288</v>
      </c>
      <c r="C21" s="94" t="s">
        <v>203</v>
      </c>
      <c r="D21" s="86" t="s">
        <v>7488</v>
      </c>
    </row>
    <row r="22" spans="1:4" x14ac:dyDescent="0.2">
      <c r="A22" s="44" t="s">
        <v>76</v>
      </c>
      <c r="B22" s="15"/>
      <c r="C22" s="16"/>
      <c r="D22" s="69"/>
    </row>
    <row r="23" spans="1:4" x14ac:dyDescent="0.2">
      <c r="A23" s="49" t="s">
        <v>292</v>
      </c>
      <c r="B23" s="17">
        <v>1</v>
      </c>
      <c r="C23" s="18">
        <v>1</v>
      </c>
      <c r="D23" s="70">
        <v>2</v>
      </c>
    </row>
    <row r="24" spans="1:4" x14ac:dyDescent="0.2">
      <c r="A24" s="49" t="s">
        <v>65</v>
      </c>
      <c r="B24" s="17">
        <v>5</v>
      </c>
      <c r="C24" s="18"/>
      <c r="D24" s="70">
        <v>5</v>
      </c>
    </row>
    <row r="25" spans="1:4" x14ac:dyDescent="0.2">
      <c r="A25" s="49" t="s">
        <v>59</v>
      </c>
      <c r="B25" s="17">
        <v>1</v>
      </c>
      <c r="C25" s="18"/>
      <c r="D25" s="70">
        <v>1</v>
      </c>
    </row>
    <row r="26" spans="1:4" x14ac:dyDescent="0.2">
      <c r="A26" s="49" t="s">
        <v>496</v>
      </c>
      <c r="B26" s="17">
        <v>1</v>
      </c>
      <c r="C26" s="18"/>
      <c r="D26" s="70">
        <v>1</v>
      </c>
    </row>
    <row r="27" spans="1:4" x14ac:dyDescent="0.2">
      <c r="A27" s="49" t="s">
        <v>96</v>
      </c>
      <c r="B27" s="17">
        <v>2</v>
      </c>
      <c r="C27" s="18"/>
      <c r="D27" s="70">
        <v>2</v>
      </c>
    </row>
    <row r="28" spans="1:4" x14ac:dyDescent="0.2">
      <c r="A28" s="49" t="s">
        <v>379</v>
      </c>
      <c r="B28" s="17">
        <v>1</v>
      </c>
      <c r="C28" s="18"/>
      <c r="D28" s="70">
        <v>1</v>
      </c>
    </row>
    <row r="29" spans="1:4" x14ac:dyDescent="0.2">
      <c r="A29" s="90" t="s">
        <v>7488</v>
      </c>
      <c r="B29" s="87">
        <v>11</v>
      </c>
      <c r="C29" s="88">
        <v>1</v>
      </c>
      <c r="D29" s="89">
        <v>12</v>
      </c>
    </row>
  </sheetData>
  <mergeCells count="6">
    <mergeCell ref="A19:C19"/>
    <mergeCell ref="A1:E1"/>
    <mergeCell ref="A2:E2"/>
    <mergeCell ref="A3:E3"/>
    <mergeCell ref="A4:E4"/>
    <mergeCell ref="A7:E7"/>
  </mergeCells>
  <pageMargins left="0.511811024" right="0.511811024" top="0.78740157499999996" bottom="0.78740157499999996" header="0.31496062000000002" footer="0.31496062000000002"/>
  <pageSetup paperSize="9" orientation="landscape"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ilha13"/>
  <dimension ref="A1:E29"/>
  <sheetViews>
    <sheetView workbookViewId="0">
      <selection activeCell="A18" sqref="A18:IV27"/>
    </sheetView>
  </sheetViews>
  <sheetFormatPr defaultRowHeight="12.75" x14ac:dyDescent="0.2"/>
  <cols>
    <col min="1" max="1" width="43.42578125" bestFit="1" customWidth="1"/>
    <col min="2" max="2" width="22" customWidth="1"/>
    <col min="3" max="3" width="11.140625" bestFit="1" customWidth="1"/>
    <col min="4" max="4" width="22" customWidth="1"/>
    <col min="5" max="5" width="11.140625" customWidth="1"/>
    <col min="6" max="6"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4" t="s">
        <v>13</v>
      </c>
      <c r="B6" s="48" t="s">
        <v>7601</v>
      </c>
    </row>
    <row r="7" spans="1:5" x14ac:dyDescent="0.2">
      <c r="A7" s="481" t="s">
        <v>7619</v>
      </c>
      <c r="B7" s="481"/>
      <c r="C7" s="481"/>
    </row>
    <row r="8" spans="1:5" x14ac:dyDescent="0.2">
      <c r="A8" s="45" t="s">
        <v>7603</v>
      </c>
      <c r="B8" s="45" t="s">
        <v>18</v>
      </c>
      <c r="C8" s="64"/>
    </row>
    <row r="9" spans="1:5" x14ac:dyDescent="0.2">
      <c r="A9" s="45" t="s">
        <v>15</v>
      </c>
      <c r="B9" s="86" t="s">
        <v>61</v>
      </c>
      <c r="C9" s="86" t="s">
        <v>7488</v>
      </c>
    </row>
    <row r="10" spans="1:5" x14ac:dyDescent="0.2">
      <c r="A10" s="44" t="s">
        <v>263</v>
      </c>
      <c r="B10" s="15">
        <v>1</v>
      </c>
      <c r="C10" s="69">
        <v>1</v>
      </c>
    </row>
    <row r="11" spans="1:5" x14ac:dyDescent="0.2">
      <c r="A11" s="49" t="s">
        <v>65</v>
      </c>
      <c r="B11" s="17">
        <v>2</v>
      </c>
      <c r="C11" s="70">
        <v>2</v>
      </c>
    </row>
    <row r="12" spans="1:5" x14ac:dyDescent="0.2">
      <c r="A12" s="49" t="s">
        <v>59</v>
      </c>
      <c r="B12" s="17">
        <v>9</v>
      </c>
      <c r="C12" s="70">
        <v>9</v>
      </c>
    </row>
    <row r="13" spans="1:5" x14ac:dyDescent="0.2">
      <c r="A13" s="49" t="s">
        <v>379</v>
      </c>
      <c r="B13" s="17">
        <v>2</v>
      </c>
      <c r="C13" s="70">
        <v>2</v>
      </c>
    </row>
    <row r="14" spans="1:5" x14ac:dyDescent="0.2">
      <c r="A14" s="91" t="s">
        <v>7488</v>
      </c>
      <c r="B14" s="87">
        <v>14</v>
      </c>
      <c r="C14" s="89">
        <v>14</v>
      </c>
    </row>
    <row r="18" spans="1:3" x14ac:dyDescent="0.2">
      <c r="A18" s="74" t="s">
        <v>13</v>
      </c>
      <c r="B18" s="48" t="s">
        <v>7601</v>
      </c>
    </row>
    <row r="19" spans="1:3" x14ac:dyDescent="0.2">
      <c r="A19" s="484" t="s">
        <v>7620</v>
      </c>
      <c r="B19" s="484"/>
      <c r="C19" s="484"/>
    </row>
    <row r="20" spans="1:3" x14ac:dyDescent="0.2">
      <c r="A20" s="45" t="s">
        <v>7542</v>
      </c>
      <c r="B20" s="45" t="s">
        <v>26</v>
      </c>
      <c r="C20" s="64"/>
    </row>
    <row r="21" spans="1:3" x14ac:dyDescent="0.2">
      <c r="A21" s="45" t="s">
        <v>15</v>
      </c>
      <c r="B21" s="93" t="s">
        <v>288</v>
      </c>
      <c r="C21" s="86" t="s">
        <v>7488</v>
      </c>
    </row>
    <row r="22" spans="1:3" x14ac:dyDescent="0.2">
      <c r="A22" s="44" t="s">
        <v>76</v>
      </c>
      <c r="B22" s="15">
        <v>1</v>
      </c>
      <c r="C22" s="69">
        <v>1</v>
      </c>
    </row>
    <row r="23" spans="1:3" x14ac:dyDescent="0.2">
      <c r="A23" s="49" t="s">
        <v>263</v>
      </c>
      <c r="B23" s="17"/>
      <c r="C23" s="70"/>
    </row>
    <row r="24" spans="1:3" x14ac:dyDescent="0.2">
      <c r="A24" s="49" t="s">
        <v>292</v>
      </c>
      <c r="B24" s="17">
        <v>2</v>
      </c>
      <c r="C24" s="70">
        <v>2</v>
      </c>
    </row>
    <row r="25" spans="1:3" x14ac:dyDescent="0.2">
      <c r="A25" s="49" t="s">
        <v>59</v>
      </c>
      <c r="B25" s="17">
        <v>3</v>
      </c>
      <c r="C25" s="70">
        <v>3</v>
      </c>
    </row>
    <row r="26" spans="1:3" x14ac:dyDescent="0.2">
      <c r="A26" s="49" t="s">
        <v>961</v>
      </c>
      <c r="B26" s="17">
        <v>1</v>
      </c>
      <c r="C26" s="70">
        <v>1</v>
      </c>
    </row>
    <row r="27" spans="1:3" x14ac:dyDescent="0.2">
      <c r="A27" s="49" t="s">
        <v>503</v>
      </c>
      <c r="B27" s="17"/>
      <c r="C27" s="70"/>
    </row>
    <row r="28" spans="1:3" x14ac:dyDescent="0.2">
      <c r="A28" s="49" t="s">
        <v>379</v>
      </c>
      <c r="B28" s="17">
        <v>1</v>
      </c>
      <c r="C28" s="70">
        <v>1</v>
      </c>
    </row>
    <row r="29" spans="1:3" x14ac:dyDescent="0.2">
      <c r="A29" s="90" t="s">
        <v>7488</v>
      </c>
      <c r="B29" s="87">
        <v>8</v>
      </c>
      <c r="C29" s="89">
        <v>8</v>
      </c>
    </row>
  </sheetData>
  <mergeCells count="6">
    <mergeCell ref="A19:C19"/>
    <mergeCell ref="A1:E1"/>
    <mergeCell ref="A2:E2"/>
    <mergeCell ref="A3:E3"/>
    <mergeCell ref="A4:E4"/>
    <mergeCell ref="A7:C7"/>
  </mergeCells>
  <pageMargins left="0.511811024" right="0.511811024" top="0.78740157499999996" bottom="0.78740157499999996" header="0.31496062000000002" footer="0.31496062000000002"/>
  <pageSetup paperSize="9" orientation="landscape"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ilha14"/>
  <dimension ref="A1:E33"/>
  <sheetViews>
    <sheetView workbookViewId="0">
      <selection activeCell="A6" sqref="A6:D18"/>
    </sheetView>
  </sheetViews>
  <sheetFormatPr defaultRowHeight="12.75" x14ac:dyDescent="0.2"/>
  <cols>
    <col min="1" max="1" width="43.42578125" bestFit="1" customWidth="1"/>
    <col min="2" max="2" width="22" customWidth="1"/>
    <col min="3" max="3" width="11.140625" customWidth="1"/>
    <col min="4" max="4" width="11.140625" bestFit="1" customWidth="1"/>
    <col min="5" max="5" width="11.140625" customWidth="1"/>
    <col min="6" max="6"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4" t="s">
        <v>13</v>
      </c>
      <c r="B6" s="48" t="s">
        <v>7601</v>
      </c>
    </row>
    <row r="7" spans="1:5" x14ac:dyDescent="0.2">
      <c r="A7" s="481" t="s">
        <v>7621</v>
      </c>
      <c r="B7" s="481"/>
      <c r="C7" s="481"/>
      <c r="D7" s="481"/>
    </row>
    <row r="8" spans="1:5" x14ac:dyDescent="0.2">
      <c r="A8" s="45" t="s">
        <v>7603</v>
      </c>
      <c r="B8" s="45" t="s">
        <v>18</v>
      </c>
      <c r="C8" s="64"/>
    </row>
    <row r="9" spans="1:5" x14ac:dyDescent="0.2">
      <c r="A9" s="45" t="s">
        <v>15</v>
      </c>
      <c r="B9" s="86" t="s">
        <v>61</v>
      </c>
      <c r="C9" s="86" t="s">
        <v>7488</v>
      </c>
    </row>
    <row r="10" spans="1:5" x14ac:dyDescent="0.2">
      <c r="A10" s="44" t="s">
        <v>76</v>
      </c>
      <c r="B10" s="15">
        <v>2</v>
      </c>
      <c r="C10" s="69">
        <v>2</v>
      </c>
    </row>
    <row r="11" spans="1:5" x14ac:dyDescent="0.2">
      <c r="A11" s="49" t="s">
        <v>263</v>
      </c>
      <c r="B11" s="17">
        <v>1</v>
      </c>
      <c r="C11" s="70">
        <v>1</v>
      </c>
    </row>
    <row r="12" spans="1:5" x14ac:dyDescent="0.2">
      <c r="A12" s="49" t="s">
        <v>292</v>
      </c>
      <c r="B12" s="17">
        <v>5</v>
      </c>
      <c r="C12" s="70">
        <v>5</v>
      </c>
    </row>
    <row r="13" spans="1:5" x14ac:dyDescent="0.2">
      <c r="A13" s="49" t="s">
        <v>65</v>
      </c>
      <c r="B13" s="17">
        <v>5</v>
      </c>
      <c r="C13" s="70">
        <v>5</v>
      </c>
    </row>
    <row r="14" spans="1:5" x14ac:dyDescent="0.2">
      <c r="A14" s="49" t="s">
        <v>59</v>
      </c>
      <c r="B14" s="17">
        <v>9</v>
      </c>
      <c r="C14" s="70">
        <v>9</v>
      </c>
    </row>
    <row r="15" spans="1:5" x14ac:dyDescent="0.2">
      <c r="A15" s="49" t="s">
        <v>189</v>
      </c>
      <c r="B15" s="17">
        <v>2</v>
      </c>
      <c r="C15" s="70">
        <v>2</v>
      </c>
    </row>
    <row r="16" spans="1:5" x14ac:dyDescent="0.2">
      <c r="A16" s="49" t="s">
        <v>379</v>
      </c>
      <c r="B16" s="17">
        <v>1</v>
      </c>
      <c r="C16" s="70">
        <v>1</v>
      </c>
    </row>
    <row r="17" spans="1:4" x14ac:dyDescent="0.2">
      <c r="A17" s="49" t="s">
        <v>487</v>
      </c>
      <c r="B17" s="17">
        <v>1</v>
      </c>
      <c r="C17" s="70">
        <v>1</v>
      </c>
    </row>
    <row r="18" spans="1:4" x14ac:dyDescent="0.2">
      <c r="A18" s="91" t="s">
        <v>7488</v>
      </c>
      <c r="B18" s="87">
        <v>26</v>
      </c>
      <c r="C18" s="89">
        <v>26</v>
      </c>
    </row>
    <row r="22" spans="1:4" x14ac:dyDescent="0.2">
      <c r="A22" s="74" t="s">
        <v>13</v>
      </c>
      <c r="B22" s="48" t="s">
        <v>7601</v>
      </c>
    </row>
    <row r="23" spans="1:4" x14ac:dyDescent="0.2">
      <c r="A23" s="484" t="s">
        <v>7622</v>
      </c>
      <c r="B23" s="484"/>
      <c r="C23" s="484"/>
    </row>
    <row r="24" spans="1:4" x14ac:dyDescent="0.2">
      <c r="A24" s="45" t="s">
        <v>7542</v>
      </c>
      <c r="B24" s="45" t="s">
        <v>26</v>
      </c>
      <c r="C24" s="63"/>
      <c r="D24" s="64"/>
    </row>
    <row r="25" spans="1:4" x14ac:dyDescent="0.2">
      <c r="A25" s="45" t="s">
        <v>15</v>
      </c>
      <c r="B25" s="93" t="s">
        <v>288</v>
      </c>
      <c r="C25" s="94" t="s">
        <v>203</v>
      </c>
      <c r="D25" s="86" t="s">
        <v>7488</v>
      </c>
    </row>
    <row r="26" spans="1:4" x14ac:dyDescent="0.2">
      <c r="A26" s="44" t="s">
        <v>292</v>
      </c>
      <c r="B26" s="15">
        <v>1</v>
      </c>
      <c r="C26" s="16">
        <v>1</v>
      </c>
      <c r="D26" s="69">
        <v>2</v>
      </c>
    </row>
    <row r="27" spans="1:4" x14ac:dyDescent="0.2">
      <c r="A27" s="49" t="s">
        <v>65</v>
      </c>
      <c r="B27" s="17">
        <v>2</v>
      </c>
      <c r="C27" s="18"/>
      <c r="D27" s="70">
        <v>2</v>
      </c>
    </row>
    <row r="28" spans="1:4" x14ac:dyDescent="0.2">
      <c r="A28" s="49" t="s">
        <v>59</v>
      </c>
      <c r="B28" s="17">
        <v>1</v>
      </c>
      <c r="C28" s="18"/>
      <c r="D28" s="70">
        <v>1</v>
      </c>
    </row>
    <row r="29" spans="1:4" x14ac:dyDescent="0.2">
      <c r="A29" s="49" t="s">
        <v>4347</v>
      </c>
      <c r="B29" s="17">
        <v>1</v>
      </c>
      <c r="C29" s="18"/>
      <c r="D29" s="70">
        <v>1</v>
      </c>
    </row>
    <row r="30" spans="1:4" x14ac:dyDescent="0.2">
      <c r="A30" s="49" t="s">
        <v>961</v>
      </c>
      <c r="B30" s="17">
        <v>2</v>
      </c>
      <c r="C30" s="18"/>
      <c r="D30" s="70">
        <v>2</v>
      </c>
    </row>
    <row r="31" spans="1:4" x14ac:dyDescent="0.2">
      <c r="A31" s="49" t="s">
        <v>3615</v>
      </c>
      <c r="B31" s="17">
        <v>1</v>
      </c>
      <c r="C31" s="18"/>
      <c r="D31" s="70">
        <v>1</v>
      </c>
    </row>
    <row r="32" spans="1:4" x14ac:dyDescent="0.2">
      <c r="A32" s="49" t="s">
        <v>503</v>
      </c>
      <c r="B32" s="17">
        <v>2</v>
      </c>
      <c r="C32" s="18"/>
      <c r="D32" s="70">
        <v>2</v>
      </c>
    </row>
    <row r="33" spans="1:4" x14ac:dyDescent="0.2">
      <c r="A33" s="90" t="s">
        <v>7488</v>
      </c>
      <c r="B33" s="87">
        <v>10</v>
      </c>
      <c r="C33" s="88">
        <v>1</v>
      </c>
      <c r="D33" s="89">
        <v>11</v>
      </c>
    </row>
  </sheetData>
  <mergeCells count="6">
    <mergeCell ref="A23:C23"/>
    <mergeCell ref="A1:E1"/>
    <mergeCell ref="A2:E2"/>
    <mergeCell ref="A3:E3"/>
    <mergeCell ref="A4:E4"/>
    <mergeCell ref="A7:D7"/>
  </mergeCells>
  <pageMargins left="0.511811024" right="0.511811024" top="0.78740157499999996" bottom="0.78740157499999996" header="0.31496062000000002" footer="0.31496062000000002"/>
  <pageSetup paperSize="9" orientation="landscape"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ilha15">
    <pageSetUpPr fitToPage="1"/>
  </sheetPr>
  <dimension ref="A1:E32"/>
  <sheetViews>
    <sheetView workbookViewId="0">
      <selection activeCell="A17" sqref="A17"/>
    </sheetView>
  </sheetViews>
  <sheetFormatPr defaultRowHeight="12.75" x14ac:dyDescent="0.2"/>
  <cols>
    <col min="1" max="1" width="43.42578125" bestFit="1" customWidth="1"/>
    <col min="2" max="4" width="34.28515625" customWidth="1"/>
    <col min="5" max="6"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4" t="s">
        <v>13</v>
      </c>
      <c r="B6" s="48" t="s">
        <v>7601</v>
      </c>
    </row>
    <row r="7" spans="1:5" x14ac:dyDescent="0.2">
      <c r="A7" s="481" t="s">
        <v>7623</v>
      </c>
      <c r="B7" s="481"/>
      <c r="C7" s="481"/>
      <c r="D7" s="481"/>
      <c r="E7" s="481"/>
    </row>
    <row r="8" spans="1:5" x14ac:dyDescent="0.2">
      <c r="A8" s="45" t="s">
        <v>7603</v>
      </c>
      <c r="B8" s="45" t="s">
        <v>18</v>
      </c>
      <c r="C8" s="63"/>
      <c r="D8" s="63"/>
      <c r="E8" s="64"/>
    </row>
    <row r="9" spans="1:5" x14ac:dyDescent="0.2">
      <c r="A9" s="19" t="s">
        <v>15</v>
      </c>
      <c r="B9" s="60" t="s">
        <v>61</v>
      </c>
      <c r="C9" s="61" t="s">
        <v>2047</v>
      </c>
      <c r="D9" s="62" t="s">
        <v>1717</v>
      </c>
      <c r="E9" s="86" t="s">
        <v>7488</v>
      </c>
    </row>
    <row r="10" spans="1:5" x14ac:dyDescent="0.2">
      <c r="A10" s="26" t="s">
        <v>76</v>
      </c>
      <c r="B10" s="15">
        <v>6</v>
      </c>
      <c r="C10" s="16"/>
      <c r="D10" s="16"/>
      <c r="E10" s="69">
        <v>6</v>
      </c>
    </row>
    <row r="11" spans="1:5" x14ac:dyDescent="0.2">
      <c r="A11" s="14" t="s">
        <v>292</v>
      </c>
      <c r="B11" s="17">
        <v>2</v>
      </c>
      <c r="C11" s="18"/>
      <c r="D11" s="18"/>
      <c r="E11" s="70">
        <v>2</v>
      </c>
    </row>
    <row r="12" spans="1:5" x14ac:dyDescent="0.2">
      <c r="A12" s="14" t="s">
        <v>65</v>
      </c>
      <c r="B12" s="17">
        <v>5</v>
      </c>
      <c r="C12" s="18"/>
      <c r="D12" s="18"/>
      <c r="E12" s="70">
        <v>5</v>
      </c>
    </row>
    <row r="13" spans="1:5" x14ac:dyDescent="0.2">
      <c r="A13" s="14" t="s">
        <v>59</v>
      </c>
      <c r="B13" s="17">
        <v>1</v>
      </c>
      <c r="C13" s="18"/>
      <c r="D13" s="18"/>
      <c r="E13" s="70">
        <v>1</v>
      </c>
    </row>
    <row r="14" spans="1:5" x14ac:dyDescent="0.2">
      <c r="A14" s="14" t="s">
        <v>189</v>
      </c>
      <c r="B14" s="17">
        <v>1</v>
      </c>
      <c r="C14" s="18">
        <v>1</v>
      </c>
      <c r="D14" s="18"/>
      <c r="E14" s="70">
        <v>2</v>
      </c>
    </row>
    <row r="15" spans="1:5" x14ac:dyDescent="0.2">
      <c r="A15" s="14" t="s">
        <v>961</v>
      </c>
      <c r="B15" s="17">
        <v>2</v>
      </c>
      <c r="C15" s="18"/>
      <c r="D15" s="18"/>
      <c r="E15" s="70">
        <v>2</v>
      </c>
    </row>
    <row r="16" spans="1:5" x14ac:dyDescent="0.2">
      <c r="A16" s="14" t="s">
        <v>3615</v>
      </c>
      <c r="B16" s="17">
        <v>1</v>
      </c>
      <c r="C16" s="18"/>
      <c r="D16" s="18"/>
      <c r="E16" s="70">
        <v>1</v>
      </c>
    </row>
    <row r="17" spans="1:5" x14ac:dyDescent="0.2">
      <c r="A17" s="49" t="s">
        <v>379</v>
      </c>
      <c r="B17" s="17">
        <v>2</v>
      </c>
      <c r="C17" s="18"/>
      <c r="D17" s="18">
        <v>1</v>
      </c>
      <c r="E17" s="70">
        <v>3</v>
      </c>
    </row>
    <row r="18" spans="1:5" x14ac:dyDescent="0.2">
      <c r="A18" s="49" t="s">
        <v>487</v>
      </c>
      <c r="B18" s="17">
        <v>1</v>
      </c>
      <c r="C18" s="18"/>
      <c r="D18" s="18"/>
      <c r="E18" s="70">
        <v>1</v>
      </c>
    </row>
    <row r="19" spans="1:5" x14ac:dyDescent="0.2">
      <c r="A19" s="91" t="s">
        <v>7488</v>
      </c>
      <c r="B19" s="87">
        <v>21</v>
      </c>
      <c r="C19" s="88">
        <v>1</v>
      </c>
      <c r="D19" s="88">
        <v>1</v>
      </c>
      <c r="E19" s="89">
        <v>23</v>
      </c>
    </row>
    <row r="23" spans="1:5" x14ac:dyDescent="0.2">
      <c r="A23" s="74" t="s">
        <v>13</v>
      </c>
      <c r="B23" s="48" t="s">
        <v>7601</v>
      </c>
    </row>
    <row r="24" spans="1:5" x14ac:dyDescent="0.2">
      <c r="A24" s="484" t="s">
        <v>7624</v>
      </c>
      <c r="B24" s="484"/>
      <c r="C24" s="484"/>
    </row>
    <row r="25" spans="1:5" x14ac:dyDescent="0.2">
      <c r="A25" s="45" t="s">
        <v>7542</v>
      </c>
      <c r="B25" s="45" t="s">
        <v>26</v>
      </c>
      <c r="C25" s="63"/>
      <c r="D25" s="63"/>
      <c r="E25" s="64"/>
    </row>
    <row r="26" spans="1:5" x14ac:dyDescent="0.2">
      <c r="A26" s="45" t="s">
        <v>15</v>
      </c>
      <c r="B26" s="93" t="s">
        <v>3236</v>
      </c>
      <c r="C26" s="94" t="s">
        <v>288</v>
      </c>
      <c r="D26" s="94" t="s">
        <v>1718</v>
      </c>
      <c r="E26" s="86" t="s">
        <v>7488</v>
      </c>
    </row>
    <row r="27" spans="1:5" x14ac:dyDescent="0.2">
      <c r="A27" s="44" t="s">
        <v>65</v>
      </c>
      <c r="B27" s="15"/>
      <c r="C27" s="16">
        <v>1</v>
      </c>
      <c r="D27" s="16"/>
      <c r="E27" s="69">
        <v>1</v>
      </c>
    </row>
    <row r="28" spans="1:5" x14ac:dyDescent="0.2">
      <c r="A28" s="49" t="s">
        <v>59</v>
      </c>
      <c r="B28" s="17"/>
      <c r="C28" s="18">
        <v>1</v>
      </c>
      <c r="D28" s="18"/>
      <c r="E28" s="70">
        <v>1</v>
      </c>
    </row>
    <row r="29" spans="1:5" x14ac:dyDescent="0.2">
      <c r="A29" s="49" t="s">
        <v>4347</v>
      </c>
      <c r="B29" s="17"/>
      <c r="C29" s="18">
        <v>2</v>
      </c>
      <c r="D29" s="18"/>
      <c r="E29" s="70">
        <v>2</v>
      </c>
    </row>
    <row r="30" spans="1:5" x14ac:dyDescent="0.2">
      <c r="A30" s="49" t="s">
        <v>189</v>
      </c>
      <c r="B30" s="17">
        <v>1</v>
      </c>
      <c r="C30" s="18"/>
      <c r="D30" s="18"/>
      <c r="E30" s="70">
        <v>1</v>
      </c>
    </row>
    <row r="31" spans="1:5" x14ac:dyDescent="0.2">
      <c r="A31" s="49" t="s">
        <v>379</v>
      </c>
      <c r="B31" s="17"/>
      <c r="C31" s="18"/>
      <c r="D31" s="18">
        <v>1</v>
      </c>
      <c r="E31" s="70">
        <v>1</v>
      </c>
    </row>
    <row r="32" spans="1:5" x14ac:dyDescent="0.2">
      <c r="A32" s="90" t="s">
        <v>7488</v>
      </c>
      <c r="B32" s="87">
        <v>1</v>
      </c>
      <c r="C32" s="88">
        <v>4</v>
      </c>
      <c r="D32" s="88">
        <v>1</v>
      </c>
      <c r="E32" s="89">
        <v>6</v>
      </c>
    </row>
  </sheetData>
  <mergeCells count="6">
    <mergeCell ref="A24:C24"/>
    <mergeCell ref="A1:E1"/>
    <mergeCell ref="A2:E2"/>
    <mergeCell ref="A3:E3"/>
    <mergeCell ref="A4:E4"/>
    <mergeCell ref="A7:E7"/>
  </mergeCells>
  <pageMargins left="0.511811024" right="0.511811024" top="0.78740157499999996" bottom="0.78740157499999996" header="0.31496062000000002" footer="0.31496062000000002"/>
  <pageSetup paperSize="9" orientation="landscape"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ilha16"/>
  <dimension ref="A1:F40"/>
  <sheetViews>
    <sheetView workbookViewId="0">
      <selection activeCell="A25" sqref="A25:IV41"/>
    </sheetView>
  </sheetViews>
  <sheetFormatPr defaultRowHeight="12.75" x14ac:dyDescent="0.2"/>
  <cols>
    <col min="1" max="1" width="43.42578125" bestFit="1" customWidth="1"/>
    <col min="2" max="3" width="22" customWidth="1"/>
    <col min="4" max="4" width="11.140625" customWidth="1"/>
    <col min="5" max="5" width="34.28515625" bestFit="1" customWidth="1"/>
    <col min="6" max="7"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4" t="s">
        <v>13</v>
      </c>
      <c r="B6" s="48" t="s">
        <v>7601</v>
      </c>
    </row>
    <row r="7" spans="1:5" x14ac:dyDescent="0.2">
      <c r="A7" s="481" t="s">
        <v>7625</v>
      </c>
      <c r="B7" s="481"/>
      <c r="C7" s="481"/>
      <c r="D7" s="481"/>
    </row>
    <row r="8" spans="1:5" x14ac:dyDescent="0.2">
      <c r="A8" s="45" t="s">
        <v>7603</v>
      </c>
      <c r="B8" s="45" t="s">
        <v>18</v>
      </c>
      <c r="C8" s="63"/>
      <c r="D8" s="64"/>
    </row>
    <row r="9" spans="1:5" x14ac:dyDescent="0.2">
      <c r="A9" s="45" t="s">
        <v>15</v>
      </c>
      <c r="B9" s="60" t="s">
        <v>61</v>
      </c>
      <c r="C9" s="62" t="s">
        <v>2047</v>
      </c>
      <c r="D9" s="86" t="s">
        <v>7488</v>
      </c>
    </row>
    <row r="10" spans="1:5" x14ac:dyDescent="0.2">
      <c r="A10" s="44" t="s">
        <v>76</v>
      </c>
      <c r="B10" s="15">
        <v>10</v>
      </c>
      <c r="C10" s="16">
        <v>1</v>
      </c>
      <c r="D10" s="69">
        <v>11</v>
      </c>
    </row>
    <row r="11" spans="1:5" x14ac:dyDescent="0.2">
      <c r="A11" s="49" t="s">
        <v>263</v>
      </c>
      <c r="B11" s="17">
        <v>1</v>
      </c>
      <c r="C11" s="18"/>
      <c r="D11" s="70">
        <v>1</v>
      </c>
    </row>
    <row r="12" spans="1:5" x14ac:dyDescent="0.2">
      <c r="A12" s="49" t="s">
        <v>292</v>
      </c>
      <c r="B12" s="17">
        <v>9</v>
      </c>
      <c r="C12" s="18"/>
      <c r="D12" s="70">
        <v>9</v>
      </c>
    </row>
    <row r="13" spans="1:5" x14ac:dyDescent="0.2">
      <c r="A13" s="49" t="s">
        <v>65</v>
      </c>
      <c r="B13" s="17">
        <v>43</v>
      </c>
      <c r="C13" s="18"/>
      <c r="D13" s="70">
        <v>43</v>
      </c>
    </row>
    <row r="14" spans="1:5" x14ac:dyDescent="0.2">
      <c r="A14" s="49" t="s">
        <v>59</v>
      </c>
      <c r="B14" s="17">
        <v>110</v>
      </c>
      <c r="C14" s="18"/>
      <c r="D14" s="70">
        <v>110</v>
      </c>
    </row>
    <row r="15" spans="1:5" x14ac:dyDescent="0.2">
      <c r="A15" s="49" t="s">
        <v>4347</v>
      </c>
      <c r="B15" s="17">
        <v>1</v>
      </c>
      <c r="C15" s="18"/>
      <c r="D15" s="70">
        <v>1</v>
      </c>
    </row>
    <row r="16" spans="1:5" x14ac:dyDescent="0.2">
      <c r="A16" s="49" t="s">
        <v>189</v>
      </c>
      <c r="B16" s="17">
        <v>2</v>
      </c>
      <c r="C16" s="18"/>
      <c r="D16" s="70">
        <v>2</v>
      </c>
    </row>
    <row r="17" spans="1:6" x14ac:dyDescent="0.2">
      <c r="A17" s="49" t="s">
        <v>961</v>
      </c>
      <c r="B17" s="17">
        <v>1</v>
      </c>
      <c r="C17" s="18"/>
      <c r="D17" s="70">
        <v>1</v>
      </c>
    </row>
    <row r="18" spans="1:6" x14ac:dyDescent="0.2">
      <c r="A18" s="49" t="s">
        <v>503</v>
      </c>
      <c r="B18" s="17">
        <v>1</v>
      </c>
      <c r="C18" s="18"/>
      <c r="D18" s="70">
        <v>1</v>
      </c>
    </row>
    <row r="19" spans="1:6" x14ac:dyDescent="0.2">
      <c r="A19" s="49" t="s">
        <v>96</v>
      </c>
      <c r="B19" s="17">
        <v>3</v>
      </c>
      <c r="C19" s="18"/>
      <c r="D19" s="70">
        <v>3</v>
      </c>
    </row>
    <row r="20" spans="1:6" x14ac:dyDescent="0.2">
      <c r="A20" s="49" t="s">
        <v>379</v>
      </c>
      <c r="B20" s="17">
        <v>8</v>
      </c>
      <c r="C20" s="18"/>
      <c r="D20" s="70">
        <v>8</v>
      </c>
    </row>
    <row r="21" spans="1:6" x14ac:dyDescent="0.2">
      <c r="A21" s="49" t="s">
        <v>487</v>
      </c>
      <c r="B21" s="17">
        <v>17</v>
      </c>
      <c r="C21" s="18"/>
      <c r="D21" s="70">
        <v>17</v>
      </c>
    </row>
    <row r="22" spans="1:6" x14ac:dyDescent="0.2">
      <c r="A22" s="91" t="s">
        <v>7488</v>
      </c>
      <c r="B22" s="87">
        <v>206</v>
      </c>
      <c r="C22" s="88">
        <v>1</v>
      </c>
      <c r="D22" s="89">
        <v>207</v>
      </c>
    </row>
    <row r="25" spans="1:6" x14ac:dyDescent="0.2">
      <c r="A25" s="74" t="s">
        <v>13</v>
      </c>
      <c r="B25" s="48" t="s">
        <v>7601</v>
      </c>
    </row>
    <row r="26" spans="1:6" x14ac:dyDescent="0.2">
      <c r="A26" s="484" t="s">
        <v>7626</v>
      </c>
      <c r="B26" s="484"/>
      <c r="C26" s="484"/>
    </row>
    <row r="27" spans="1:6" x14ac:dyDescent="0.2">
      <c r="A27" s="45" t="s">
        <v>7542</v>
      </c>
      <c r="B27" s="45" t="s">
        <v>26</v>
      </c>
      <c r="C27" s="63"/>
      <c r="D27" s="63"/>
      <c r="E27" s="63"/>
      <c r="F27" s="64"/>
    </row>
    <row r="28" spans="1:6" x14ac:dyDescent="0.2">
      <c r="A28" s="45" t="s">
        <v>15</v>
      </c>
      <c r="B28" s="93" t="s">
        <v>3869</v>
      </c>
      <c r="C28" s="94" t="s">
        <v>288</v>
      </c>
      <c r="D28" s="94" t="s">
        <v>203</v>
      </c>
      <c r="E28" s="94" t="s">
        <v>2048</v>
      </c>
      <c r="F28" s="86" t="s">
        <v>7488</v>
      </c>
    </row>
    <row r="29" spans="1:6" x14ac:dyDescent="0.2">
      <c r="A29" s="44" t="s">
        <v>1335</v>
      </c>
      <c r="B29" s="15"/>
      <c r="C29" s="16">
        <v>1</v>
      </c>
      <c r="D29" s="16"/>
      <c r="E29" s="16"/>
      <c r="F29" s="69">
        <v>1</v>
      </c>
    </row>
    <row r="30" spans="1:6" x14ac:dyDescent="0.2">
      <c r="A30" s="49" t="s">
        <v>76</v>
      </c>
      <c r="B30" s="17">
        <v>1</v>
      </c>
      <c r="C30" s="18">
        <v>4</v>
      </c>
      <c r="D30" s="18"/>
      <c r="E30" s="18">
        <v>1</v>
      </c>
      <c r="F30" s="70">
        <v>6</v>
      </c>
    </row>
    <row r="31" spans="1:6" x14ac:dyDescent="0.2">
      <c r="A31" s="49" t="s">
        <v>263</v>
      </c>
      <c r="B31" s="17"/>
      <c r="C31" s="18">
        <v>3</v>
      </c>
      <c r="D31" s="18"/>
      <c r="E31" s="18"/>
      <c r="F31" s="70">
        <v>3</v>
      </c>
    </row>
    <row r="32" spans="1:6" x14ac:dyDescent="0.2">
      <c r="A32" s="49" t="s">
        <v>292</v>
      </c>
      <c r="B32" s="17"/>
      <c r="C32" s="18"/>
      <c r="D32" s="18">
        <v>1</v>
      </c>
      <c r="E32" s="18"/>
      <c r="F32" s="70">
        <v>1</v>
      </c>
    </row>
    <row r="33" spans="1:6" x14ac:dyDescent="0.2">
      <c r="A33" s="49" t="s">
        <v>65</v>
      </c>
      <c r="B33" s="17">
        <v>1</v>
      </c>
      <c r="C33" s="18">
        <v>14</v>
      </c>
      <c r="D33" s="18"/>
      <c r="E33" s="18"/>
      <c r="F33" s="70">
        <v>15</v>
      </c>
    </row>
    <row r="34" spans="1:6" x14ac:dyDescent="0.2">
      <c r="A34" s="49" t="s">
        <v>59</v>
      </c>
      <c r="B34" s="17"/>
      <c r="C34" s="18">
        <v>13</v>
      </c>
      <c r="D34" s="18"/>
      <c r="E34" s="18"/>
      <c r="F34" s="70">
        <v>13</v>
      </c>
    </row>
    <row r="35" spans="1:6" x14ac:dyDescent="0.2">
      <c r="A35" s="49" t="s">
        <v>4347</v>
      </c>
      <c r="B35" s="17"/>
      <c r="C35" s="18">
        <v>2</v>
      </c>
      <c r="D35" s="18"/>
      <c r="E35" s="18"/>
      <c r="F35" s="70">
        <v>2</v>
      </c>
    </row>
    <row r="36" spans="1:6" x14ac:dyDescent="0.2">
      <c r="A36" s="49" t="s">
        <v>189</v>
      </c>
      <c r="B36" s="17"/>
      <c r="C36" s="18">
        <v>1</v>
      </c>
      <c r="D36" s="18"/>
      <c r="E36" s="18"/>
      <c r="F36" s="70">
        <v>1</v>
      </c>
    </row>
    <row r="37" spans="1:6" x14ac:dyDescent="0.2">
      <c r="A37" s="49" t="s">
        <v>961</v>
      </c>
      <c r="B37" s="17"/>
      <c r="C37" s="18">
        <v>1</v>
      </c>
      <c r="D37" s="18"/>
      <c r="E37" s="18"/>
      <c r="F37" s="70">
        <v>1</v>
      </c>
    </row>
    <row r="38" spans="1:6" x14ac:dyDescent="0.2">
      <c r="A38" s="49" t="s">
        <v>503</v>
      </c>
      <c r="B38" s="17">
        <v>1</v>
      </c>
      <c r="C38" s="18">
        <v>8</v>
      </c>
      <c r="D38" s="18">
        <v>1</v>
      </c>
      <c r="E38" s="18"/>
      <c r="F38" s="70">
        <v>10</v>
      </c>
    </row>
    <row r="39" spans="1:6" x14ac:dyDescent="0.2">
      <c r="A39" s="49" t="s">
        <v>379</v>
      </c>
      <c r="B39" s="17"/>
      <c r="C39" s="18">
        <v>2</v>
      </c>
      <c r="D39" s="18"/>
      <c r="E39" s="18"/>
      <c r="F39" s="70">
        <v>2</v>
      </c>
    </row>
    <row r="40" spans="1:6" x14ac:dyDescent="0.2">
      <c r="A40" s="90" t="s">
        <v>7488</v>
      </c>
      <c r="B40" s="87">
        <v>3</v>
      </c>
      <c r="C40" s="88">
        <v>49</v>
      </c>
      <c r="D40" s="88">
        <v>2</v>
      </c>
      <c r="E40" s="88">
        <v>1</v>
      </c>
      <c r="F40" s="89">
        <v>55</v>
      </c>
    </row>
  </sheetData>
  <mergeCells count="6">
    <mergeCell ref="A26:C26"/>
    <mergeCell ref="A1:E1"/>
    <mergeCell ref="A2:E2"/>
    <mergeCell ref="A3:E3"/>
    <mergeCell ref="A4:E4"/>
    <mergeCell ref="A7:D7"/>
  </mergeCells>
  <pageMargins left="0.511811024" right="0.511811024" top="0.78740157499999996" bottom="0.78740157499999996" header="0.31496062000000002" footer="0.31496062000000002"/>
  <pageSetup paperSize="9" orientation="landscape"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ilha17"/>
  <dimension ref="A1:E26"/>
  <sheetViews>
    <sheetView workbookViewId="0">
      <selection activeCell="A20" sqref="A20:IV27"/>
    </sheetView>
  </sheetViews>
  <sheetFormatPr defaultRowHeight="12.75" x14ac:dyDescent="0.2"/>
  <cols>
    <col min="1" max="1" width="43.42578125" bestFit="1" customWidth="1"/>
    <col min="2" max="3" width="22" customWidth="1"/>
    <col min="4" max="4" width="11.140625" bestFit="1" customWidth="1"/>
    <col min="5" max="5" width="11.140625" customWidth="1"/>
    <col min="6" max="6"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4" t="s">
        <v>13</v>
      </c>
      <c r="B6" s="48" t="s">
        <v>7601</v>
      </c>
    </row>
    <row r="7" spans="1:5" x14ac:dyDescent="0.2">
      <c r="A7" s="481" t="s">
        <v>7627</v>
      </c>
      <c r="B7" s="481"/>
      <c r="C7" s="481"/>
      <c r="D7" s="481"/>
    </row>
    <row r="8" spans="1:5" x14ac:dyDescent="0.2">
      <c r="A8" s="45" t="s">
        <v>7603</v>
      </c>
      <c r="B8" s="45" t="s">
        <v>18</v>
      </c>
      <c r="C8" s="63"/>
      <c r="D8" s="64"/>
    </row>
    <row r="9" spans="1:5" x14ac:dyDescent="0.2">
      <c r="A9" s="45" t="s">
        <v>15</v>
      </c>
      <c r="B9" s="60" t="s">
        <v>61</v>
      </c>
      <c r="C9" s="62" t="s">
        <v>2047</v>
      </c>
      <c r="D9" s="86" t="s">
        <v>7488</v>
      </c>
    </row>
    <row r="10" spans="1:5" x14ac:dyDescent="0.2">
      <c r="A10" s="44" t="s">
        <v>76</v>
      </c>
      <c r="B10" s="15">
        <v>2</v>
      </c>
      <c r="C10" s="16"/>
      <c r="D10" s="69">
        <v>2</v>
      </c>
    </row>
    <row r="11" spans="1:5" x14ac:dyDescent="0.2">
      <c r="A11" s="49" t="s">
        <v>292</v>
      </c>
      <c r="B11" s="17">
        <v>2</v>
      </c>
      <c r="C11" s="18"/>
      <c r="D11" s="70">
        <v>2</v>
      </c>
    </row>
    <row r="12" spans="1:5" x14ac:dyDescent="0.2">
      <c r="A12" s="49" t="s">
        <v>65</v>
      </c>
      <c r="B12" s="17"/>
      <c r="C12" s="18">
        <v>1</v>
      </c>
      <c r="D12" s="70">
        <v>1</v>
      </c>
    </row>
    <row r="13" spans="1:5" x14ac:dyDescent="0.2">
      <c r="A13" s="49" t="s">
        <v>59</v>
      </c>
      <c r="B13" s="17"/>
      <c r="C13" s="18">
        <v>1</v>
      </c>
      <c r="D13" s="70">
        <v>1</v>
      </c>
    </row>
    <row r="14" spans="1:5" x14ac:dyDescent="0.2">
      <c r="A14" s="49" t="s">
        <v>503</v>
      </c>
      <c r="B14" s="17">
        <v>1</v>
      </c>
      <c r="C14" s="18"/>
      <c r="D14" s="70">
        <v>1</v>
      </c>
    </row>
    <row r="15" spans="1:5" x14ac:dyDescent="0.2">
      <c r="A15" s="49" t="s">
        <v>487</v>
      </c>
      <c r="B15" s="17">
        <v>1</v>
      </c>
      <c r="C15" s="18"/>
      <c r="D15" s="70">
        <v>1</v>
      </c>
    </row>
    <row r="16" spans="1:5" x14ac:dyDescent="0.2">
      <c r="A16" s="91" t="s">
        <v>7488</v>
      </c>
      <c r="B16" s="87">
        <v>6</v>
      </c>
      <c r="C16" s="88">
        <v>2</v>
      </c>
      <c r="D16" s="89">
        <v>8</v>
      </c>
    </row>
    <row r="20" spans="1:4" x14ac:dyDescent="0.2">
      <c r="A20" s="74" t="s">
        <v>13</v>
      </c>
      <c r="B20" s="48" t="s">
        <v>7601</v>
      </c>
    </row>
    <row r="21" spans="1:4" x14ac:dyDescent="0.2">
      <c r="A21" s="484" t="s">
        <v>7628</v>
      </c>
      <c r="B21" s="484"/>
      <c r="C21" s="484"/>
    </row>
    <row r="22" spans="1:4" x14ac:dyDescent="0.2">
      <c r="A22" s="45" t="s">
        <v>7542</v>
      </c>
      <c r="B22" s="45" t="s">
        <v>26</v>
      </c>
      <c r="C22" s="63"/>
      <c r="D22" s="64"/>
    </row>
    <row r="23" spans="1:4" x14ac:dyDescent="0.2">
      <c r="A23" s="45" t="s">
        <v>15</v>
      </c>
      <c r="B23" s="93" t="s">
        <v>3236</v>
      </c>
      <c r="C23" s="94" t="s">
        <v>288</v>
      </c>
      <c r="D23" s="86" t="s">
        <v>7488</v>
      </c>
    </row>
    <row r="24" spans="1:4" x14ac:dyDescent="0.2">
      <c r="A24" s="44" t="s">
        <v>65</v>
      </c>
      <c r="B24" s="15">
        <v>1</v>
      </c>
      <c r="C24" s="16">
        <v>2</v>
      </c>
      <c r="D24" s="69">
        <v>3</v>
      </c>
    </row>
    <row r="25" spans="1:4" x14ac:dyDescent="0.2">
      <c r="A25" s="49" t="s">
        <v>59</v>
      </c>
      <c r="B25" s="17">
        <v>1</v>
      </c>
      <c r="C25" s="18"/>
      <c r="D25" s="70">
        <v>1</v>
      </c>
    </row>
    <row r="26" spans="1:4" x14ac:dyDescent="0.2">
      <c r="A26" s="90" t="s">
        <v>7488</v>
      </c>
      <c r="B26" s="87">
        <v>2</v>
      </c>
      <c r="C26" s="88">
        <v>2</v>
      </c>
      <c r="D26" s="89">
        <v>4</v>
      </c>
    </row>
  </sheetData>
  <mergeCells count="6">
    <mergeCell ref="A21:C21"/>
    <mergeCell ref="A1:E1"/>
    <mergeCell ref="A2:E2"/>
    <mergeCell ref="A3:E3"/>
    <mergeCell ref="A4:E4"/>
    <mergeCell ref="A7:D7"/>
  </mergeCells>
  <pageMargins left="0.511811024" right="0.511811024" top="0.78740157499999996" bottom="0.78740157499999996" header="0.31496062000000002" footer="0.31496062000000002"/>
  <pageSetup paperSize="9" orientation="landscape"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ilha18"/>
  <dimension ref="A1:E28"/>
  <sheetViews>
    <sheetView workbookViewId="0">
      <selection activeCell="A21" sqref="A21:C21"/>
    </sheetView>
  </sheetViews>
  <sheetFormatPr defaultRowHeight="12.75" x14ac:dyDescent="0.2"/>
  <cols>
    <col min="1" max="1" width="43.42578125" bestFit="1" customWidth="1"/>
    <col min="2" max="3" width="22" customWidth="1"/>
    <col min="4" max="4" width="11.140625" customWidth="1"/>
    <col min="5" max="6"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4" t="s">
        <v>13</v>
      </c>
      <c r="B6" s="48" t="s">
        <v>7601</v>
      </c>
    </row>
    <row r="7" spans="1:5" x14ac:dyDescent="0.2">
      <c r="A7" s="481" t="s">
        <v>7629</v>
      </c>
      <c r="B7" s="481"/>
      <c r="C7" s="481"/>
      <c r="D7" s="481"/>
      <c r="E7" s="481"/>
    </row>
    <row r="8" spans="1:5" x14ac:dyDescent="0.2">
      <c r="A8" s="45" t="s">
        <v>7603</v>
      </c>
      <c r="B8" s="45" t="s">
        <v>18</v>
      </c>
      <c r="C8" s="63"/>
      <c r="D8" s="64"/>
    </row>
    <row r="9" spans="1:5" x14ac:dyDescent="0.2">
      <c r="A9" s="45" t="s">
        <v>15</v>
      </c>
      <c r="B9" s="60" t="s">
        <v>61</v>
      </c>
      <c r="C9" s="62" t="s">
        <v>1717</v>
      </c>
      <c r="D9" s="86" t="s">
        <v>7488</v>
      </c>
    </row>
    <row r="10" spans="1:5" x14ac:dyDescent="0.2">
      <c r="A10" s="44" t="s">
        <v>292</v>
      </c>
      <c r="B10" s="15">
        <v>2</v>
      </c>
      <c r="C10" s="16"/>
      <c r="D10" s="69">
        <v>2</v>
      </c>
    </row>
    <row r="11" spans="1:5" x14ac:dyDescent="0.2">
      <c r="A11" s="49" t="s">
        <v>59</v>
      </c>
      <c r="B11" s="17">
        <v>2</v>
      </c>
      <c r="C11" s="18"/>
      <c r="D11" s="70">
        <v>2</v>
      </c>
    </row>
    <row r="12" spans="1:5" x14ac:dyDescent="0.2">
      <c r="A12" s="49" t="s">
        <v>189</v>
      </c>
      <c r="B12" s="17">
        <v>1</v>
      </c>
      <c r="C12" s="18"/>
      <c r="D12" s="70">
        <v>1</v>
      </c>
    </row>
    <row r="13" spans="1:5" x14ac:dyDescent="0.2">
      <c r="A13" s="49" t="s">
        <v>503</v>
      </c>
      <c r="B13" s="17">
        <v>1</v>
      </c>
      <c r="C13" s="18"/>
      <c r="D13" s="70">
        <v>1</v>
      </c>
    </row>
    <row r="14" spans="1:5" x14ac:dyDescent="0.2">
      <c r="A14" s="49" t="s">
        <v>379</v>
      </c>
      <c r="B14" s="17">
        <v>1</v>
      </c>
      <c r="C14" s="18">
        <v>1</v>
      </c>
      <c r="D14" s="70">
        <v>2</v>
      </c>
    </row>
    <row r="15" spans="1:5" x14ac:dyDescent="0.2">
      <c r="A15" s="91" t="s">
        <v>7488</v>
      </c>
      <c r="B15" s="87">
        <v>7</v>
      </c>
      <c r="C15" s="88">
        <v>1</v>
      </c>
      <c r="D15" s="89">
        <v>8</v>
      </c>
    </row>
    <row r="20" spans="1:5" x14ac:dyDescent="0.2">
      <c r="A20" s="74" t="s">
        <v>13</v>
      </c>
      <c r="B20" s="48" t="s">
        <v>7601</v>
      </c>
    </row>
    <row r="21" spans="1:5" x14ac:dyDescent="0.2">
      <c r="A21" s="484" t="s">
        <v>7630</v>
      </c>
      <c r="B21" s="484"/>
      <c r="C21" s="484"/>
    </row>
    <row r="22" spans="1:5" x14ac:dyDescent="0.2">
      <c r="A22" s="45" t="s">
        <v>7542</v>
      </c>
      <c r="B22" s="45" t="s">
        <v>26</v>
      </c>
      <c r="C22" s="63"/>
      <c r="D22" s="63"/>
      <c r="E22" s="64"/>
    </row>
    <row r="23" spans="1:5" x14ac:dyDescent="0.2">
      <c r="A23" s="45" t="s">
        <v>15</v>
      </c>
      <c r="B23" s="93" t="s">
        <v>288</v>
      </c>
      <c r="C23" s="94" t="s">
        <v>203</v>
      </c>
      <c r="D23" s="94" t="s">
        <v>1718</v>
      </c>
      <c r="E23" s="86" t="s">
        <v>7488</v>
      </c>
    </row>
    <row r="24" spans="1:5" x14ac:dyDescent="0.2">
      <c r="A24" s="44" t="s">
        <v>292</v>
      </c>
      <c r="B24" s="15">
        <v>1</v>
      </c>
      <c r="C24" s="16"/>
      <c r="D24" s="16"/>
      <c r="E24" s="69">
        <v>1</v>
      </c>
    </row>
    <row r="25" spans="1:5" x14ac:dyDescent="0.2">
      <c r="A25" s="49" t="s">
        <v>961</v>
      </c>
      <c r="B25" s="17">
        <v>2</v>
      </c>
      <c r="C25" s="18"/>
      <c r="D25" s="18"/>
      <c r="E25" s="70">
        <v>2</v>
      </c>
    </row>
    <row r="26" spans="1:5" x14ac:dyDescent="0.2">
      <c r="A26" s="49" t="s">
        <v>503</v>
      </c>
      <c r="B26" s="17"/>
      <c r="C26" s="18">
        <v>1</v>
      </c>
      <c r="D26" s="18"/>
      <c r="E26" s="70">
        <v>1</v>
      </c>
    </row>
    <row r="27" spans="1:5" x14ac:dyDescent="0.2">
      <c r="A27" s="49" t="s">
        <v>379</v>
      </c>
      <c r="B27" s="17"/>
      <c r="C27" s="18"/>
      <c r="D27" s="18">
        <v>1</v>
      </c>
      <c r="E27" s="70">
        <v>1</v>
      </c>
    </row>
    <row r="28" spans="1:5" x14ac:dyDescent="0.2">
      <c r="A28" s="90" t="s">
        <v>7488</v>
      </c>
      <c r="B28" s="87">
        <v>3</v>
      </c>
      <c r="C28" s="88">
        <v>1</v>
      </c>
      <c r="D28" s="88">
        <v>1</v>
      </c>
      <c r="E28" s="89">
        <v>5</v>
      </c>
    </row>
  </sheetData>
  <mergeCells count="6">
    <mergeCell ref="A21:C21"/>
    <mergeCell ref="A1:E1"/>
    <mergeCell ref="A2:E2"/>
    <mergeCell ref="A3:E3"/>
    <mergeCell ref="A4:E4"/>
    <mergeCell ref="A7:E7"/>
  </mergeCells>
  <pageMargins left="0.511811024" right="0.511811024" top="0.78740157499999996" bottom="0.78740157499999996" header="0.31496062000000002" footer="0.31496062000000002"/>
  <pageSetup paperSize="9" orientation="landscape"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ilha19"/>
  <dimension ref="A1:E36"/>
  <sheetViews>
    <sheetView workbookViewId="0">
      <selection activeCell="C28" sqref="C28"/>
    </sheetView>
  </sheetViews>
  <sheetFormatPr defaultRowHeight="12.75" x14ac:dyDescent="0.2"/>
  <cols>
    <col min="1" max="1" width="43.42578125" bestFit="1" customWidth="1"/>
    <col min="2" max="4" width="34.28515625" customWidth="1"/>
    <col min="5" max="5" width="11.140625" customWidth="1"/>
    <col min="6" max="6"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5" t="s">
        <v>13</v>
      </c>
      <c r="B6" s="76" t="s">
        <v>7601</v>
      </c>
    </row>
    <row r="7" spans="1:5" x14ac:dyDescent="0.2">
      <c r="A7" s="490" t="s">
        <v>7631</v>
      </c>
      <c r="B7" s="490"/>
      <c r="C7" s="490"/>
      <c r="D7" s="490"/>
      <c r="E7" s="490"/>
    </row>
    <row r="8" spans="1:5" x14ac:dyDescent="0.2">
      <c r="A8" s="19" t="s">
        <v>7603</v>
      </c>
      <c r="B8" s="77" t="s">
        <v>18</v>
      </c>
      <c r="C8" s="20"/>
      <c r="D8" s="20"/>
      <c r="E8" s="21"/>
    </row>
    <row r="9" spans="1:5" x14ac:dyDescent="0.2">
      <c r="A9" s="78" t="s">
        <v>15</v>
      </c>
      <c r="B9" s="60" t="s">
        <v>61</v>
      </c>
      <c r="C9" s="61" t="s">
        <v>2047</v>
      </c>
      <c r="D9" s="62" t="s">
        <v>1717</v>
      </c>
      <c r="E9" s="86" t="s">
        <v>7488</v>
      </c>
    </row>
    <row r="10" spans="1:5" x14ac:dyDescent="0.2">
      <c r="A10" s="79" t="s">
        <v>76</v>
      </c>
      <c r="B10" s="15">
        <v>6</v>
      </c>
      <c r="C10" s="16">
        <v>1</v>
      </c>
      <c r="D10" s="16"/>
      <c r="E10" s="69">
        <v>7</v>
      </c>
    </row>
    <row r="11" spans="1:5" x14ac:dyDescent="0.2">
      <c r="A11" s="14" t="s">
        <v>292</v>
      </c>
      <c r="B11" s="17">
        <v>1</v>
      </c>
      <c r="C11" s="18"/>
      <c r="D11" s="18"/>
      <c r="E11" s="70">
        <v>1</v>
      </c>
    </row>
    <row r="12" spans="1:5" x14ac:dyDescent="0.2">
      <c r="A12" s="14" t="s">
        <v>65</v>
      </c>
      <c r="B12" s="17">
        <v>9</v>
      </c>
      <c r="C12" s="18"/>
      <c r="D12" s="18"/>
      <c r="E12" s="70">
        <v>9</v>
      </c>
    </row>
    <row r="13" spans="1:5" x14ac:dyDescent="0.2">
      <c r="A13" s="14" t="s">
        <v>59</v>
      </c>
      <c r="B13" s="17">
        <v>7</v>
      </c>
      <c r="C13" s="18"/>
      <c r="D13" s="18"/>
      <c r="E13" s="70">
        <v>7</v>
      </c>
    </row>
    <row r="14" spans="1:5" x14ac:dyDescent="0.2">
      <c r="A14" s="14" t="s">
        <v>496</v>
      </c>
      <c r="B14" s="17">
        <v>1</v>
      </c>
      <c r="C14" s="18"/>
      <c r="D14" s="18"/>
      <c r="E14" s="70">
        <v>1</v>
      </c>
    </row>
    <row r="15" spans="1:5" x14ac:dyDescent="0.2">
      <c r="A15" s="14" t="s">
        <v>189</v>
      </c>
      <c r="B15" s="17">
        <v>1</v>
      </c>
      <c r="C15" s="18">
        <v>1</v>
      </c>
      <c r="D15" s="18"/>
      <c r="E15" s="70">
        <v>2</v>
      </c>
    </row>
    <row r="16" spans="1:5" x14ac:dyDescent="0.2">
      <c r="A16" s="14" t="s">
        <v>96</v>
      </c>
      <c r="B16" s="17">
        <v>1</v>
      </c>
      <c r="C16" s="18"/>
      <c r="D16" s="18">
        <v>1</v>
      </c>
      <c r="E16" s="70">
        <v>2</v>
      </c>
    </row>
    <row r="17" spans="1:5" x14ac:dyDescent="0.2">
      <c r="A17" s="14" t="s">
        <v>379</v>
      </c>
      <c r="B17" s="17"/>
      <c r="C17" s="18"/>
      <c r="D17" s="18">
        <v>1</v>
      </c>
      <c r="E17" s="70">
        <v>1</v>
      </c>
    </row>
    <row r="18" spans="1:5" x14ac:dyDescent="0.2">
      <c r="A18" s="121" t="s">
        <v>7488</v>
      </c>
      <c r="B18" s="87">
        <v>26</v>
      </c>
      <c r="C18" s="88">
        <v>2</v>
      </c>
      <c r="D18" s="88">
        <v>2</v>
      </c>
      <c r="E18" s="89">
        <v>30</v>
      </c>
    </row>
    <row r="21" spans="1:5" x14ac:dyDescent="0.2">
      <c r="A21" s="74" t="s">
        <v>13</v>
      </c>
      <c r="B21" s="48" t="s">
        <v>7601</v>
      </c>
    </row>
    <row r="22" spans="1:5" x14ac:dyDescent="0.2">
      <c r="A22" s="484" t="s">
        <v>7632</v>
      </c>
      <c r="B22" s="484"/>
      <c r="C22" s="484"/>
    </row>
    <row r="23" spans="1:5" x14ac:dyDescent="0.2">
      <c r="A23" s="45" t="s">
        <v>7542</v>
      </c>
      <c r="B23" s="45" t="s">
        <v>26</v>
      </c>
      <c r="C23" s="63"/>
      <c r="D23" s="63"/>
      <c r="E23" s="64"/>
    </row>
    <row r="24" spans="1:5" x14ac:dyDescent="0.2">
      <c r="A24" s="45" t="s">
        <v>15</v>
      </c>
      <c r="B24" s="93" t="s">
        <v>3236</v>
      </c>
      <c r="C24" s="94" t="s">
        <v>288</v>
      </c>
      <c r="D24" s="94" t="s">
        <v>1718</v>
      </c>
      <c r="E24" s="86" t="s">
        <v>7488</v>
      </c>
    </row>
    <row r="25" spans="1:5" x14ac:dyDescent="0.2">
      <c r="A25" s="44" t="s">
        <v>76</v>
      </c>
      <c r="B25" s="15">
        <v>1</v>
      </c>
      <c r="C25" s="16">
        <v>3</v>
      </c>
      <c r="D25" s="16"/>
      <c r="E25" s="69">
        <v>4</v>
      </c>
    </row>
    <row r="26" spans="1:5" x14ac:dyDescent="0.2">
      <c r="A26" s="49" t="s">
        <v>263</v>
      </c>
      <c r="B26" s="17"/>
      <c r="C26" s="18">
        <v>1</v>
      </c>
      <c r="D26" s="18"/>
      <c r="E26" s="70">
        <v>1</v>
      </c>
    </row>
    <row r="27" spans="1:5" x14ac:dyDescent="0.2">
      <c r="A27" s="49" t="s">
        <v>292</v>
      </c>
      <c r="B27" s="17"/>
      <c r="C27" s="18">
        <v>4</v>
      </c>
      <c r="D27" s="18"/>
      <c r="E27" s="70">
        <v>4</v>
      </c>
    </row>
    <row r="28" spans="1:5" x14ac:dyDescent="0.2">
      <c r="A28" s="49" t="s">
        <v>65</v>
      </c>
      <c r="B28" s="17"/>
      <c r="C28" s="18">
        <v>12</v>
      </c>
      <c r="D28" s="18"/>
      <c r="E28" s="70">
        <v>12</v>
      </c>
    </row>
    <row r="29" spans="1:5" x14ac:dyDescent="0.2">
      <c r="A29" s="49" t="s">
        <v>59</v>
      </c>
      <c r="B29" s="17"/>
      <c r="C29" s="18">
        <v>1</v>
      </c>
      <c r="D29" s="18"/>
      <c r="E29" s="70">
        <v>1</v>
      </c>
    </row>
    <row r="30" spans="1:5" x14ac:dyDescent="0.2">
      <c r="A30" s="49" t="s">
        <v>496</v>
      </c>
      <c r="B30" s="17"/>
      <c r="C30" s="18">
        <v>1</v>
      </c>
      <c r="D30" s="18"/>
      <c r="E30" s="70">
        <v>1</v>
      </c>
    </row>
    <row r="31" spans="1:5" x14ac:dyDescent="0.2">
      <c r="A31" s="49" t="s">
        <v>4347</v>
      </c>
      <c r="B31" s="17"/>
      <c r="C31" s="18">
        <v>1</v>
      </c>
      <c r="D31" s="18"/>
      <c r="E31" s="70">
        <v>1</v>
      </c>
    </row>
    <row r="32" spans="1:5" x14ac:dyDescent="0.2">
      <c r="A32" s="49" t="s">
        <v>189</v>
      </c>
      <c r="B32" s="17">
        <v>1</v>
      </c>
      <c r="C32" s="18">
        <v>1</v>
      </c>
      <c r="D32" s="18"/>
      <c r="E32" s="70">
        <v>2</v>
      </c>
    </row>
    <row r="33" spans="1:5" x14ac:dyDescent="0.2">
      <c r="A33" s="49" t="s">
        <v>503</v>
      </c>
      <c r="B33" s="17"/>
      <c r="C33" s="18">
        <v>2</v>
      </c>
      <c r="D33" s="18"/>
      <c r="E33" s="70">
        <v>2</v>
      </c>
    </row>
    <row r="34" spans="1:5" x14ac:dyDescent="0.2">
      <c r="A34" s="49" t="s">
        <v>96</v>
      </c>
      <c r="B34" s="17"/>
      <c r="C34" s="18">
        <v>4</v>
      </c>
      <c r="D34" s="18">
        <v>1</v>
      </c>
      <c r="E34" s="70">
        <v>5</v>
      </c>
    </row>
    <row r="35" spans="1:5" x14ac:dyDescent="0.2">
      <c r="A35" s="49" t="s">
        <v>379</v>
      </c>
      <c r="B35" s="17"/>
      <c r="C35" s="18">
        <v>1</v>
      </c>
      <c r="D35" s="18">
        <v>1</v>
      </c>
      <c r="E35" s="70">
        <v>2</v>
      </c>
    </row>
    <row r="36" spans="1:5" x14ac:dyDescent="0.2">
      <c r="A36" s="90" t="s">
        <v>7488</v>
      </c>
      <c r="B36" s="87">
        <v>2</v>
      </c>
      <c r="C36" s="88">
        <v>31</v>
      </c>
      <c r="D36" s="88">
        <v>2</v>
      </c>
      <c r="E36" s="89">
        <v>35</v>
      </c>
    </row>
  </sheetData>
  <mergeCells count="6">
    <mergeCell ref="A22:C22"/>
    <mergeCell ref="A1:E1"/>
    <mergeCell ref="A2:E2"/>
    <mergeCell ref="A3:E3"/>
    <mergeCell ref="A4:E4"/>
    <mergeCell ref="A7:E7"/>
  </mergeCells>
  <pageMargins left="0.511811024" right="0.511811024" top="0.78740157499999996" bottom="0.78740157499999996" header="0.31496062000000002" footer="0.31496062000000002"/>
  <pageSetup paperSize="9" orientation="landscape"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ilha20"/>
  <dimension ref="A1:F33"/>
  <sheetViews>
    <sheetView workbookViewId="0">
      <selection activeCell="E25" sqref="E25"/>
    </sheetView>
  </sheetViews>
  <sheetFormatPr defaultRowHeight="12.75" x14ac:dyDescent="0.2"/>
  <cols>
    <col min="1" max="1" width="43.42578125" bestFit="1" customWidth="1"/>
    <col min="2" max="4" width="34.28515625" customWidth="1"/>
    <col min="5" max="5" width="34.28515625" bestFit="1" customWidth="1"/>
    <col min="6" max="7"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4" t="s">
        <v>13</v>
      </c>
      <c r="B6" s="48" t="s">
        <v>7601</v>
      </c>
    </row>
    <row r="7" spans="1:5" x14ac:dyDescent="0.2">
      <c r="A7" s="481" t="s">
        <v>7633</v>
      </c>
      <c r="B7" s="481"/>
      <c r="C7" s="481"/>
      <c r="D7" s="481"/>
    </row>
    <row r="8" spans="1:5" x14ac:dyDescent="0.2">
      <c r="A8" s="45" t="s">
        <v>7603</v>
      </c>
      <c r="B8" s="45" t="s">
        <v>18</v>
      </c>
      <c r="C8" s="63"/>
      <c r="D8" s="64"/>
    </row>
    <row r="9" spans="1:5" x14ac:dyDescent="0.2">
      <c r="A9" s="45" t="s">
        <v>15</v>
      </c>
      <c r="B9" s="60" t="s">
        <v>61</v>
      </c>
      <c r="C9" s="62" t="s">
        <v>1717</v>
      </c>
      <c r="D9" s="86" t="s">
        <v>7488</v>
      </c>
    </row>
    <row r="10" spans="1:5" x14ac:dyDescent="0.2">
      <c r="A10" s="44" t="s">
        <v>76</v>
      </c>
      <c r="B10" s="15">
        <v>1</v>
      </c>
      <c r="C10" s="16"/>
      <c r="D10" s="69">
        <v>1</v>
      </c>
    </row>
    <row r="11" spans="1:5" x14ac:dyDescent="0.2">
      <c r="A11" s="49" t="s">
        <v>263</v>
      </c>
      <c r="B11" s="17">
        <v>1</v>
      </c>
      <c r="C11" s="18"/>
      <c r="D11" s="70">
        <v>1</v>
      </c>
    </row>
    <row r="12" spans="1:5" x14ac:dyDescent="0.2">
      <c r="A12" s="49" t="s">
        <v>292</v>
      </c>
      <c r="B12" s="17">
        <v>2</v>
      </c>
      <c r="C12" s="18"/>
      <c r="D12" s="70">
        <v>2</v>
      </c>
    </row>
    <row r="13" spans="1:5" x14ac:dyDescent="0.2">
      <c r="A13" s="49" t="s">
        <v>65</v>
      </c>
      <c r="B13" s="17">
        <v>6</v>
      </c>
      <c r="C13" s="18"/>
      <c r="D13" s="70">
        <v>6</v>
      </c>
    </row>
    <row r="14" spans="1:5" x14ac:dyDescent="0.2">
      <c r="A14" s="49" t="s">
        <v>59</v>
      </c>
      <c r="B14" s="17">
        <v>9</v>
      </c>
      <c r="C14" s="18"/>
      <c r="D14" s="70">
        <v>9</v>
      </c>
    </row>
    <row r="15" spans="1:5" x14ac:dyDescent="0.2">
      <c r="A15" s="49" t="s">
        <v>189</v>
      </c>
      <c r="B15" s="17">
        <v>3</v>
      </c>
      <c r="C15" s="18"/>
      <c r="D15" s="70">
        <v>3</v>
      </c>
    </row>
    <row r="16" spans="1:5" x14ac:dyDescent="0.2">
      <c r="A16" s="49" t="s">
        <v>961</v>
      </c>
      <c r="B16" s="17">
        <v>1</v>
      </c>
      <c r="C16" s="18"/>
      <c r="D16" s="70">
        <v>1</v>
      </c>
    </row>
    <row r="17" spans="1:6" x14ac:dyDescent="0.2">
      <c r="A17" s="49" t="s">
        <v>503</v>
      </c>
      <c r="B17" s="17"/>
      <c r="C17" s="18">
        <v>1</v>
      </c>
      <c r="D17" s="70">
        <v>1</v>
      </c>
    </row>
    <row r="18" spans="1:6" x14ac:dyDescent="0.2">
      <c r="A18" s="91" t="s">
        <v>7488</v>
      </c>
      <c r="B18" s="87">
        <v>23</v>
      </c>
      <c r="C18" s="88">
        <v>1</v>
      </c>
      <c r="D18" s="89">
        <v>24</v>
      </c>
    </row>
    <row r="22" spans="1:6" x14ac:dyDescent="0.2">
      <c r="A22" s="74" t="s">
        <v>13</v>
      </c>
      <c r="B22" s="48" t="s">
        <v>7601</v>
      </c>
    </row>
    <row r="23" spans="1:6" x14ac:dyDescent="0.2">
      <c r="A23" s="484" t="s">
        <v>7634</v>
      </c>
      <c r="B23" s="484"/>
      <c r="C23" s="484"/>
    </row>
    <row r="24" spans="1:6" x14ac:dyDescent="0.2">
      <c r="A24" s="45" t="s">
        <v>7542</v>
      </c>
      <c r="B24" s="45" t="s">
        <v>26</v>
      </c>
      <c r="C24" s="63"/>
      <c r="D24" s="63"/>
      <c r="E24" s="63"/>
      <c r="F24" s="64"/>
    </row>
    <row r="25" spans="1:6" x14ac:dyDescent="0.2">
      <c r="A25" s="45" t="s">
        <v>15</v>
      </c>
      <c r="B25" s="93" t="s">
        <v>288</v>
      </c>
      <c r="C25" s="94" t="s">
        <v>5739</v>
      </c>
      <c r="D25" s="94" t="s">
        <v>203</v>
      </c>
      <c r="E25" s="94" t="s">
        <v>1718</v>
      </c>
      <c r="F25" s="86" t="s">
        <v>7488</v>
      </c>
    </row>
    <row r="26" spans="1:6" x14ac:dyDescent="0.2">
      <c r="A26" s="44" t="s">
        <v>4193</v>
      </c>
      <c r="B26" s="15">
        <v>1</v>
      </c>
      <c r="C26" s="16"/>
      <c r="D26" s="16"/>
      <c r="E26" s="16"/>
      <c r="F26" s="69">
        <v>1</v>
      </c>
    </row>
    <row r="27" spans="1:6" x14ac:dyDescent="0.2">
      <c r="A27" s="49" t="s">
        <v>76</v>
      </c>
      <c r="B27" s="17">
        <v>1</v>
      </c>
      <c r="C27" s="18"/>
      <c r="D27" s="18"/>
      <c r="E27" s="18"/>
      <c r="F27" s="70">
        <v>1</v>
      </c>
    </row>
    <row r="28" spans="1:6" x14ac:dyDescent="0.2">
      <c r="A28" s="49" t="s">
        <v>65</v>
      </c>
      <c r="B28" s="17">
        <v>5</v>
      </c>
      <c r="C28" s="18"/>
      <c r="D28" s="18"/>
      <c r="E28" s="18"/>
      <c r="F28" s="70">
        <v>5</v>
      </c>
    </row>
    <row r="29" spans="1:6" x14ac:dyDescent="0.2">
      <c r="A29" s="49" t="s">
        <v>59</v>
      </c>
      <c r="B29" s="17"/>
      <c r="C29" s="18">
        <v>1</v>
      </c>
      <c r="D29" s="18"/>
      <c r="E29" s="18"/>
      <c r="F29" s="70">
        <v>1</v>
      </c>
    </row>
    <row r="30" spans="1:6" x14ac:dyDescent="0.2">
      <c r="A30" s="49" t="s">
        <v>189</v>
      </c>
      <c r="B30" s="17"/>
      <c r="C30" s="18"/>
      <c r="D30" s="18">
        <v>1</v>
      </c>
      <c r="E30" s="18"/>
      <c r="F30" s="70">
        <v>1</v>
      </c>
    </row>
    <row r="31" spans="1:6" x14ac:dyDescent="0.2">
      <c r="A31" s="49" t="s">
        <v>961</v>
      </c>
      <c r="B31" s="17"/>
      <c r="C31" s="18"/>
      <c r="D31" s="18">
        <v>1</v>
      </c>
      <c r="E31" s="18"/>
      <c r="F31" s="70">
        <v>1</v>
      </c>
    </row>
    <row r="32" spans="1:6" x14ac:dyDescent="0.2">
      <c r="A32" s="49" t="s">
        <v>503</v>
      </c>
      <c r="B32" s="17">
        <v>1</v>
      </c>
      <c r="C32" s="18"/>
      <c r="D32" s="18"/>
      <c r="E32" s="18">
        <v>1</v>
      </c>
      <c r="F32" s="70">
        <v>2</v>
      </c>
    </row>
    <row r="33" spans="1:6" x14ac:dyDescent="0.2">
      <c r="A33" s="90" t="s">
        <v>7488</v>
      </c>
      <c r="B33" s="87">
        <v>8</v>
      </c>
      <c r="C33" s="88">
        <v>1</v>
      </c>
      <c r="D33" s="88">
        <v>2</v>
      </c>
      <c r="E33" s="88">
        <v>1</v>
      </c>
      <c r="F33" s="89">
        <v>12</v>
      </c>
    </row>
  </sheetData>
  <mergeCells count="6">
    <mergeCell ref="A23:C23"/>
    <mergeCell ref="A1:E1"/>
    <mergeCell ref="A2:E2"/>
    <mergeCell ref="A3:E3"/>
    <mergeCell ref="A4:E4"/>
    <mergeCell ref="A7:D7"/>
  </mergeCells>
  <pageMargins left="0.511811024" right="0.511811024" top="0.78740157499999996" bottom="0.78740157499999996" header="0.31496062000000002" footer="0.31496062000000002"/>
  <pageSetup paperSize="9" orientation="landscape"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ilha21">
    <pageSetUpPr fitToPage="1"/>
  </sheetPr>
  <dimension ref="A1:F37"/>
  <sheetViews>
    <sheetView workbookViewId="0">
      <selection activeCell="B27" sqref="B27:B37"/>
      <pivotSelection pane="bottomRight" showHeader="1" extendable="1" axis="axisCol" max="5" activeRow="26" activeCol="1" previousRow="26" previousCol="1" click="1" r:id="rId2">
        <pivotArea dataOnly="0" outline="0" fieldPosition="0">
          <references count="1">
            <reference field="17" count="1">
              <x v="3"/>
            </reference>
          </references>
        </pivotArea>
      </pivotSelection>
    </sheetView>
  </sheetViews>
  <sheetFormatPr defaultRowHeight="12.75" x14ac:dyDescent="0.2"/>
  <cols>
    <col min="1" max="1" width="43.42578125" bestFit="1" customWidth="1"/>
    <col min="2" max="5" width="34.28515625" customWidth="1"/>
    <col min="6" max="7" width="11.140625" bestFit="1" customWidth="1"/>
    <col min="8" max="9" width="11.140625" customWidth="1"/>
    <col min="10" max="10"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5" t="s">
        <v>13</v>
      </c>
      <c r="B6" s="76" t="s">
        <v>7601</v>
      </c>
    </row>
    <row r="7" spans="1:5" x14ac:dyDescent="0.2">
      <c r="A7" s="490" t="s">
        <v>7635</v>
      </c>
      <c r="B7" s="490"/>
      <c r="C7" s="490"/>
      <c r="D7" s="490"/>
      <c r="E7" s="490"/>
    </row>
    <row r="8" spans="1:5" x14ac:dyDescent="0.2">
      <c r="A8" s="19" t="s">
        <v>7603</v>
      </c>
      <c r="B8" s="77" t="s">
        <v>18</v>
      </c>
      <c r="C8" s="20"/>
      <c r="D8" s="20"/>
      <c r="E8" s="21"/>
    </row>
    <row r="9" spans="1:5" x14ac:dyDescent="0.2">
      <c r="A9" s="78" t="s">
        <v>15</v>
      </c>
      <c r="B9" s="60" t="s">
        <v>61</v>
      </c>
      <c r="C9" s="61" t="s">
        <v>2047</v>
      </c>
      <c r="D9" s="62" t="s">
        <v>1717</v>
      </c>
      <c r="E9" s="86" t="s">
        <v>7488</v>
      </c>
    </row>
    <row r="10" spans="1:5" x14ac:dyDescent="0.2">
      <c r="A10" s="79" t="s">
        <v>76</v>
      </c>
      <c r="B10" s="15">
        <v>4</v>
      </c>
      <c r="C10" s="16"/>
      <c r="D10" s="16"/>
      <c r="E10" s="69">
        <v>4</v>
      </c>
    </row>
    <row r="11" spans="1:5" x14ac:dyDescent="0.2">
      <c r="A11" s="14" t="s">
        <v>263</v>
      </c>
      <c r="B11" s="17">
        <v>2</v>
      </c>
      <c r="C11" s="18"/>
      <c r="D11" s="18"/>
      <c r="E11" s="70">
        <v>2</v>
      </c>
    </row>
    <row r="12" spans="1:5" x14ac:dyDescent="0.2">
      <c r="A12" s="14" t="s">
        <v>292</v>
      </c>
      <c r="B12" s="17">
        <v>3</v>
      </c>
      <c r="C12" s="18"/>
      <c r="D12" s="18">
        <v>1</v>
      </c>
      <c r="E12" s="70">
        <v>4</v>
      </c>
    </row>
    <row r="13" spans="1:5" x14ac:dyDescent="0.2">
      <c r="A13" s="14" t="s">
        <v>65</v>
      </c>
      <c r="B13" s="17">
        <v>23</v>
      </c>
      <c r="C13" s="18"/>
      <c r="D13" s="18"/>
      <c r="E13" s="70">
        <v>23</v>
      </c>
    </row>
    <row r="14" spans="1:5" x14ac:dyDescent="0.2">
      <c r="A14" s="14" t="s">
        <v>59</v>
      </c>
      <c r="B14" s="17">
        <v>45</v>
      </c>
      <c r="C14" s="18"/>
      <c r="D14" s="18"/>
      <c r="E14" s="70">
        <v>45</v>
      </c>
    </row>
    <row r="15" spans="1:5" x14ac:dyDescent="0.2">
      <c r="A15" s="14" t="s">
        <v>496</v>
      </c>
      <c r="B15" s="17">
        <v>7</v>
      </c>
      <c r="C15" s="18"/>
      <c r="D15" s="18"/>
      <c r="E15" s="70">
        <v>7</v>
      </c>
    </row>
    <row r="16" spans="1:5" x14ac:dyDescent="0.2">
      <c r="A16" s="14" t="s">
        <v>189</v>
      </c>
      <c r="B16" s="17">
        <v>2</v>
      </c>
      <c r="C16" s="18">
        <v>1</v>
      </c>
      <c r="D16" s="18"/>
      <c r="E16" s="70">
        <v>3</v>
      </c>
    </row>
    <row r="17" spans="1:6" x14ac:dyDescent="0.2">
      <c r="A17" s="14" t="s">
        <v>3615</v>
      </c>
      <c r="B17" s="17">
        <v>1</v>
      </c>
      <c r="C17" s="18"/>
      <c r="D17" s="18"/>
      <c r="E17" s="70">
        <v>1</v>
      </c>
    </row>
    <row r="18" spans="1:6" x14ac:dyDescent="0.2">
      <c r="A18" s="14" t="s">
        <v>503</v>
      </c>
      <c r="B18" s="17">
        <v>1</v>
      </c>
      <c r="C18" s="18"/>
      <c r="D18" s="18"/>
      <c r="E18" s="70">
        <v>1</v>
      </c>
    </row>
    <row r="19" spans="1:6" x14ac:dyDescent="0.2">
      <c r="A19" s="14" t="s">
        <v>96</v>
      </c>
      <c r="B19" s="17">
        <v>1</v>
      </c>
      <c r="C19" s="18"/>
      <c r="D19" s="18"/>
      <c r="E19" s="70">
        <v>1</v>
      </c>
    </row>
    <row r="20" spans="1:6" x14ac:dyDescent="0.2">
      <c r="A20" s="14" t="s">
        <v>379</v>
      </c>
      <c r="B20" s="17">
        <v>1</v>
      </c>
      <c r="C20" s="18"/>
      <c r="D20" s="18"/>
      <c r="E20" s="70">
        <v>1</v>
      </c>
    </row>
    <row r="21" spans="1:6" x14ac:dyDescent="0.2">
      <c r="A21" s="121" t="s">
        <v>7488</v>
      </c>
      <c r="B21" s="87">
        <v>90</v>
      </c>
      <c r="C21" s="88">
        <v>1</v>
      </c>
      <c r="D21" s="88">
        <v>1</v>
      </c>
      <c r="E21" s="89">
        <v>92</v>
      </c>
    </row>
    <row r="24" spans="1:6" x14ac:dyDescent="0.2">
      <c r="A24" s="74" t="s">
        <v>13</v>
      </c>
      <c r="B24" s="48" t="s">
        <v>7601</v>
      </c>
    </row>
    <row r="25" spans="1:6" x14ac:dyDescent="0.2">
      <c r="A25" s="484" t="s">
        <v>7636</v>
      </c>
      <c r="B25" s="484"/>
      <c r="C25" s="484"/>
    </row>
    <row r="26" spans="1:6" x14ac:dyDescent="0.2">
      <c r="A26" s="45" t="s">
        <v>7542</v>
      </c>
      <c r="B26" s="45" t="s">
        <v>26</v>
      </c>
      <c r="C26" s="63"/>
      <c r="D26" s="63"/>
      <c r="E26" s="63"/>
      <c r="F26" s="64"/>
    </row>
    <row r="27" spans="1:6" x14ac:dyDescent="0.2">
      <c r="A27" s="45" t="s">
        <v>15</v>
      </c>
      <c r="B27" s="93" t="s">
        <v>3236</v>
      </c>
      <c r="C27" s="94" t="s">
        <v>288</v>
      </c>
      <c r="D27" s="94" t="s">
        <v>203</v>
      </c>
      <c r="E27" s="94" t="s">
        <v>1718</v>
      </c>
      <c r="F27" s="86" t="s">
        <v>7488</v>
      </c>
    </row>
    <row r="28" spans="1:6" x14ac:dyDescent="0.2">
      <c r="A28" s="44" t="s">
        <v>1335</v>
      </c>
      <c r="B28" s="15"/>
      <c r="C28" s="16">
        <v>1</v>
      </c>
      <c r="D28" s="16"/>
      <c r="E28" s="16"/>
      <c r="F28" s="69">
        <v>1</v>
      </c>
    </row>
    <row r="29" spans="1:6" x14ac:dyDescent="0.2">
      <c r="A29" s="49" t="s">
        <v>76</v>
      </c>
      <c r="B29" s="17"/>
      <c r="C29" s="18">
        <v>1</v>
      </c>
      <c r="D29" s="18"/>
      <c r="E29" s="18"/>
      <c r="F29" s="70">
        <v>1</v>
      </c>
    </row>
    <row r="30" spans="1:6" x14ac:dyDescent="0.2">
      <c r="A30" s="49" t="s">
        <v>263</v>
      </c>
      <c r="B30" s="17"/>
      <c r="C30" s="18">
        <v>2</v>
      </c>
      <c r="D30" s="18"/>
      <c r="E30" s="18"/>
      <c r="F30" s="70">
        <v>2</v>
      </c>
    </row>
    <row r="31" spans="1:6" x14ac:dyDescent="0.2">
      <c r="A31" s="49" t="s">
        <v>292</v>
      </c>
      <c r="B31" s="17"/>
      <c r="C31" s="18">
        <v>1</v>
      </c>
      <c r="D31" s="18">
        <v>1</v>
      </c>
      <c r="E31" s="18">
        <v>1</v>
      </c>
      <c r="F31" s="70">
        <v>3</v>
      </c>
    </row>
    <row r="32" spans="1:6" x14ac:dyDescent="0.2">
      <c r="A32" s="49" t="s">
        <v>65</v>
      </c>
      <c r="B32" s="17"/>
      <c r="C32" s="18">
        <v>8</v>
      </c>
      <c r="D32" s="18"/>
      <c r="E32" s="18"/>
      <c r="F32" s="70">
        <v>8</v>
      </c>
    </row>
    <row r="33" spans="1:6" x14ac:dyDescent="0.2">
      <c r="A33" s="49" t="s">
        <v>59</v>
      </c>
      <c r="B33" s="17"/>
      <c r="C33" s="18">
        <v>6</v>
      </c>
      <c r="D33" s="18">
        <v>1</v>
      </c>
      <c r="E33" s="18"/>
      <c r="F33" s="70">
        <v>7</v>
      </c>
    </row>
    <row r="34" spans="1:6" x14ac:dyDescent="0.2">
      <c r="A34" s="49" t="s">
        <v>4347</v>
      </c>
      <c r="B34" s="17"/>
      <c r="C34" s="18">
        <v>1</v>
      </c>
      <c r="D34" s="18"/>
      <c r="E34" s="18"/>
      <c r="F34" s="70">
        <v>1</v>
      </c>
    </row>
    <row r="35" spans="1:6" x14ac:dyDescent="0.2">
      <c r="A35" s="49" t="s">
        <v>189</v>
      </c>
      <c r="B35" s="17">
        <v>1</v>
      </c>
      <c r="C35" s="18"/>
      <c r="D35" s="18"/>
      <c r="E35" s="18"/>
      <c r="F35" s="70">
        <v>1</v>
      </c>
    </row>
    <row r="36" spans="1:6" x14ac:dyDescent="0.2">
      <c r="A36" s="49" t="s">
        <v>503</v>
      </c>
      <c r="B36" s="17"/>
      <c r="C36" s="18">
        <v>3</v>
      </c>
      <c r="D36" s="18"/>
      <c r="E36" s="18"/>
      <c r="F36" s="70">
        <v>3</v>
      </c>
    </row>
    <row r="37" spans="1:6" x14ac:dyDescent="0.2">
      <c r="A37" s="90" t="s">
        <v>7488</v>
      </c>
      <c r="B37" s="87">
        <v>1</v>
      </c>
      <c r="C37" s="88">
        <v>23</v>
      </c>
      <c r="D37" s="88">
        <v>2</v>
      </c>
      <c r="E37" s="88">
        <v>1</v>
      </c>
      <c r="F37" s="89">
        <v>27</v>
      </c>
    </row>
  </sheetData>
  <mergeCells count="6">
    <mergeCell ref="A25:C25"/>
    <mergeCell ref="A1:E1"/>
    <mergeCell ref="A2:E2"/>
    <mergeCell ref="A3:E3"/>
    <mergeCell ref="A4:E4"/>
    <mergeCell ref="A7:E7"/>
  </mergeCells>
  <pageMargins left="0.511811024" right="0.511811024" top="0.78740157499999996" bottom="0.78740157499999996" header="0.31496062000000002" footer="0.31496062000000002"/>
  <pageSetup paperSize="9" scale="70" orientation="landscape"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ilha22"/>
  <dimension ref="A1:E30"/>
  <sheetViews>
    <sheetView workbookViewId="0">
      <selection activeCell="B26" sqref="B26"/>
    </sheetView>
  </sheetViews>
  <sheetFormatPr defaultRowHeight="12.75" x14ac:dyDescent="0.2"/>
  <cols>
    <col min="1" max="1" width="43.42578125" bestFit="1" customWidth="1"/>
    <col min="2" max="3" width="34.28515625" customWidth="1"/>
    <col min="4" max="4" width="11.140625" bestFit="1" customWidth="1"/>
    <col min="5" max="5" width="11.140625" customWidth="1"/>
    <col min="6" max="6"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4" t="s">
        <v>13</v>
      </c>
      <c r="B6" s="48" t="s">
        <v>7601</v>
      </c>
    </row>
    <row r="7" spans="1:5" x14ac:dyDescent="0.2">
      <c r="A7" s="481" t="s">
        <v>7637</v>
      </c>
      <c r="B7" s="481"/>
      <c r="C7" s="481"/>
      <c r="D7" s="481"/>
      <c r="E7" s="481"/>
    </row>
    <row r="8" spans="1:5" x14ac:dyDescent="0.2">
      <c r="A8" s="45" t="s">
        <v>7603</v>
      </c>
      <c r="B8" s="45" t="s">
        <v>18</v>
      </c>
      <c r="C8" s="63"/>
      <c r="D8" s="64"/>
    </row>
    <row r="9" spans="1:5" x14ac:dyDescent="0.2">
      <c r="A9" s="45" t="s">
        <v>15</v>
      </c>
      <c r="B9" s="60" t="s">
        <v>61</v>
      </c>
      <c r="C9" s="62" t="s">
        <v>1717</v>
      </c>
      <c r="D9" s="86" t="s">
        <v>7488</v>
      </c>
    </row>
    <row r="10" spans="1:5" x14ac:dyDescent="0.2">
      <c r="A10" s="44" t="s">
        <v>4193</v>
      </c>
      <c r="B10" s="15">
        <v>1</v>
      </c>
      <c r="C10" s="16"/>
      <c r="D10" s="69">
        <v>1</v>
      </c>
    </row>
    <row r="11" spans="1:5" x14ac:dyDescent="0.2">
      <c r="A11" s="49" t="s">
        <v>76</v>
      </c>
      <c r="B11" s="17">
        <v>2</v>
      </c>
      <c r="C11" s="18"/>
      <c r="D11" s="70">
        <v>2</v>
      </c>
    </row>
    <row r="12" spans="1:5" x14ac:dyDescent="0.2">
      <c r="A12" s="49" t="s">
        <v>292</v>
      </c>
      <c r="B12" s="17">
        <v>3</v>
      </c>
      <c r="C12" s="18"/>
      <c r="D12" s="70">
        <v>3</v>
      </c>
    </row>
    <row r="13" spans="1:5" x14ac:dyDescent="0.2">
      <c r="A13" s="49" t="s">
        <v>65</v>
      </c>
      <c r="B13" s="17">
        <v>3</v>
      </c>
      <c r="C13" s="18"/>
      <c r="D13" s="70">
        <v>3</v>
      </c>
    </row>
    <row r="14" spans="1:5" x14ac:dyDescent="0.2">
      <c r="A14" s="49" t="s">
        <v>59</v>
      </c>
      <c r="B14" s="17">
        <v>2</v>
      </c>
      <c r="C14" s="18">
        <v>1</v>
      </c>
      <c r="D14" s="70">
        <v>3</v>
      </c>
    </row>
    <row r="15" spans="1:5" x14ac:dyDescent="0.2">
      <c r="A15" s="49" t="s">
        <v>961</v>
      </c>
      <c r="B15" s="17">
        <v>1</v>
      </c>
      <c r="C15" s="18"/>
      <c r="D15" s="70">
        <v>1</v>
      </c>
    </row>
    <row r="16" spans="1:5" x14ac:dyDescent="0.2">
      <c r="A16" s="49" t="s">
        <v>379</v>
      </c>
      <c r="B16" s="17">
        <v>1</v>
      </c>
      <c r="C16" s="18"/>
      <c r="D16" s="70">
        <v>1</v>
      </c>
    </row>
    <row r="17" spans="1:4" x14ac:dyDescent="0.2">
      <c r="A17" s="49" t="s">
        <v>487</v>
      </c>
      <c r="B17" s="17">
        <v>2</v>
      </c>
      <c r="C17" s="18"/>
      <c r="D17" s="70">
        <v>2</v>
      </c>
    </row>
    <row r="18" spans="1:4" x14ac:dyDescent="0.2">
      <c r="A18" s="91" t="s">
        <v>7488</v>
      </c>
      <c r="B18" s="87">
        <v>15</v>
      </c>
      <c r="C18" s="88">
        <v>1</v>
      </c>
      <c r="D18" s="89">
        <v>16</v>
      </c>
    </row>
    <row r="22" spans="1:4" x14ac:dyDescent="0.2">
      <c r="A22" s="74" t="s">
        <v>13</v>
      </c>
      <c r="B22" s="48" t="s">
        <v>7601</v>
      </c>
    </row>
    <row r="23" spans="1:4" x14ac:dyDescent="0.2">
      <c r="A23" s="484" t="s">
        <v>7638</v>
      </c>
      <c r="B23" s="484"/>
      <c r="C23" s="484"/>
    </row>
    <row r="24" spans="1:4" x14ac:dyDescent="0.2">
      <c r="A24" s="45" t="s">
        <v>7542</v>
      </c>
      <c r="B24" s="45" t="s">
        <v>26</v>
      </c>
      <c r="C24" s="63"/>
      <c r="D24" s="64"/>
    </row>
    <row r="25" spans="1:4" x14ac:dyDescent="0.2">
      <c r="A25" s="45" t="s">
        <v>15</v>
      </c>
      <c r="B25" s="93" t="s">
        <v>288</v>
      </c>
      <c r="C25" s="94" t="s">
        <v>1718</v>
      </c>
      <c r="D25" s="86" t="s">
        <v>7488</v>
      </c>
    </row>
    <row r="26" spans="1:4" x14ac:dyDescent="0.2">
      <c r="A26" s="44" t="s">
        <v>263</v>
      </c>
      <c r="B26" s="15">
        <v>1</v>
      </c>
      <c r="C26" s="16"/>
      <c r="D26" s="69">
        <v>1</v>
      </c>
    </row>
    <row r="27" spans="1:4" x14ac:dyDescent="0.2">
      <c r="A27" s="49" t="s">
        <v>292</v>
      </c>
      <c r="B27" s="17"/>
      <c r="C27" s="18"/>
      <c r="D27" s="70"/>
    </row>
    <row r="28" spans="1:4" x14ac:dyDescent="0.2">
      <c r="A28" s="49" t="s">
        <v>65</v>
      </c>
      <c r="B28" s="17">
        <v>1</v>
      </c>
      <c r="C28" s="18"/>
      <c r="D28" s="70">
        <v>1</v>
      </c>
    </row>
    <row r="29" spans="1:4" x14ac:dyDescent="0.2">
      <c r="A29" s="49" t="s">
        <v>59</v>
      </c>
      <c r="B29" s="17">
        <v>1</v>
      </c>
      <c r="C29" s="18">
        <v>1</v>
      </c>
      <c r="D29" s="70">
        <v>2</v>
      </c>
    </row>
    <row r="30" spans="1:4" x14ac:dyDescent="0.2">
      <c r="A30" s="90" t="s">
        <v>7488</v>
      </c>
      <c r="B30" s="87">
        <v>3</v>
      </c>
      <c r="C30" s="88">
        <v>1</v>
      </c>
      <c r="D30" s="89">
        <v>4</v>
      </c>
    </row>
  </sheetData>
  <mergeCells count="6">
    <mergeCell ref="A23:C23"/>
    <mergeCell ref="A1:E1"/>
    <mergeCell ref="A2:E2"/>
    <mergeCell ref="A3:E3"/>
    <mergeCell ref="A4:E4"/>
    <mergeCell ref="A7:E7"/>
  </mergeCells>
  <pageMargins left="0.511811024" right="0.511811024" top="0.78740157499999996" bottom="0.78740157499999996" header="0.31496062000000002" footer="0.31496062000000002"/>
  <pageSetup paperSize="9" orientation="landscape"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ilha23"/>
  <dimension ref="A1:E28"/>
  <sheetViews>
    <sheetView workbookViewId="0">
      <selection activeCell="B25" sqref="B25"/>
    </sheetView>
  </sheetViews>
  <sheetFormatPr defaultRowHeight="12.75" x14ac:dyDescent="0.2"/>
  <cols>
    <col min="1" max="1" width="43.42578125" bestFit="1" customWidth="1"/>
    <col min="2" max="3" width="34.28515625" customWidth="1"/>
    <col min="4" max="4" width="11.140625" bestFit="1" customWidth="1"/>
    <col min="5" max="5" width="11.140625" customWidth="1"/>
    <col min="6" max="6"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5" t="s">
        <v>13</v>
      </c>
      <c r="B6" s="76" t="s">
        <v>7601</v>
      </c>
    </row>
    <row r="7" spans="1:5" x14ac:dyDescent="0.2">
      <c r="A7" s="489" t="s">
        <v>7639</v>
      </c>
      <c r="B7" s="489"/>
      <c r="C7" s="489"/>
      <c r="D7" s="489"/>
    </row>
    <row r="8" spans="1:5" x14ac:dyDescent="0.2">
      <c r="A8" s="19" t="s">
        <v>7603</v>
      </c>
      <c r="B8" s="77" t="s">
        <v>18</v>
      </c>
      <c r="C8" s="20"/>
      <c r="D8" s="21"/>
    </row>
    <row r="9" spans="1:5" x14ac:dyDescent="0.2">
      <c r="A9" s="78" t="s">
        <v>15</v>
      </c>
      <c r="B9" s="60" t="s">
        <v>61</v>
      </c>
      <c r="C9" s="62" t="s">
        <v>1717</v>
      </c>
      <c r="D9" s="86" t="s">
        <v>7488</v>
      </c>
    </row>
    <row r="10" spans="1:5" x14ac:dyDescent="0.2">
      <c r="A10" s="79" t="s">
        <v>263</v>
      </c>
      <c r="B10" s="15">
        <v>1</v>
      </c>
      <c r="C10" s="16"/>
      <c r="D10" s="69">
        <v>1</v>
      </c>
    </row>
    <row r="11" spans="1:5" x14ac:dyDescent="0.2">
      <c r="A11" s="14" t="s">
        <v>292</v>
      </c>
      <c r="B11" s="17">
        <v>3</v>
      </c>
      <c r="C11" s="18"/>
      <c r="D11" s="70">
        <v>3</v>
      </c>
    </row>
    <row r="12" spans="1:5" x14ac:dyDescent="0.2">
      <c r="A12" s="14" t="s">
        <v>65</v>
      </c>
      <c r="B12" s="17">
        <v>8</v>
      </c>
      <c r="C12" s="18">
        <v>1</v>
      </c>
      <c r="D12" s="70">
        <v>9</v>
      </c>
    </row>
    <row r="13" spans="1:5" x14ac:dyDescent="0.2">
      <c r="A13" s="14" t="s">
        <v>59</v>
      </c>
      <c r="B13" s="17">
        <v>4</v>
      </c>
      <c r="C13" s="18">
        <v>1</v>
      </c>
      <c r="D13" s="70">
        <v>5</v>
      </c>
    </row>
    <row r="14" spans="1:5" x14ac:dyDescent="0.2">
      <c r="A14" s="14" t="s">
        <v>96</v>
      </c>
      <c r="B14" s="17">
        <v>2</v>
      </c>
      <c r="C14" s="18"/>
      <c r="D14" s="70">
        <v>2</v>
      </c>
    </row>
    <row r="15" spans="1:5" x14ac:dyDescent="0.2">
      <c r="A15" s="121" t="s">
        <v>7488</v>
      </c>
      <c r="B15" s="87">
        <v>18</v>
      </c>
      <c r="C15" s="88">
        <v>2</v>
      </c>
      <c r="D15" s="89">
        <v>20</v>
      </c>
    </row>
    <row r="19" spans="1:4" x14ac:dyDescent="0.2">
      <c r="A19" s="74" t="s">
        <v>13</v>
      </c>
      <c r="B19" s="48" t="s">
        <v>7601</v>
      </c>
    </row>
    <row r="20" spans="1:4" x14ac:dyDescent="0.2">
      <c r="A20" s="484" t="s">
        <v>7640</v>
      </c>
      <c r="B20" s="484"/>
      <c r="C20" s="484"/>
    </row>
    <row r="21" spans="1:4" x14ac:dyDescent="0.2">
      <c r="A21" s="45" t="s">
        <v>7542</v>
      </c>
      <c r="B21" s="45" t="s">
        <v>26</v>
      </c>
      <c r="C21" s="63"/>
      <c r="D21" s="64"/>
    </row>
    <row r="22" spans="1:4" x14ac:dyDescent="0.2">
      <c r="A22" s="45" t="s">
        <v>15</v>
      </c>
      <c r="B22" s="93" t="s">
        <v>288</v>
      </c>
      <c r="C22" s="94" t="s">
        <v>1718</v>
      </c>
      <c r="D22" s="86" t="s">
        <v>7488</v>
      </c>
    </row>
    <row r="23" spans="1:4" x14ac:dyDescent="0.2">
      <c r="A23" s="44" t="s">
        <v>76</v>
      </c>
      <c r="B23" s="15">
        <v>1</v>
      </c>
      <c r="C23" s="16"/>
      <c r="D23" s="69">
        <v>1</v>
      </c>
    </row>
    <row r="24" spans="1:4" x14ac:dyDescent="0.2">
      <c r="A24" s="49" t="s">
        <v>263</v>
      </c>
      <c r="B24" s="17">
        <v>1</v>
      </c>
      <c r="C24" s="18"/>
      <c r="D24" s="70">
        <v>1</v>
      </c>
    </row>
    <row r="25" spans="1:4" x14ac:dyDescent="0.2">
      <c r="A25" s="49" t="s">
        <v>65</v>
      </c>
      <c r="B25" s="17">
        <v>4</v>
      </c>
      <c r="C25" s="18">
        <v>1</v>
      </c>
      <c r="D25" s="70">
        <v>5</v>
      </c>
    </row>
    <row r="26" spans="1:4" x14ac:dyDescent="0.2">
      <c r="A26" s="49" t="s">
        <v>59</v>
      </c>
      <c r="B26" s="17">
        <v>1</v>
      </c>
      <c r="C26" s="18">
        <v>1</v>
      </c>
      <c r="D26" s="70">
        <v>2</v>
      </c>
    </row>
    <row r="27" spans="1:4" x14ac:dyDescent="0.2">
      <c r="A27" s="49" t="s">
        <v>487</v>
      </c>
      <c r="B27" s="17">
        <v>2</v>
      </c>
      <c r="C27" s="18"/>
      <c r="D27" s="70">
        <v>2</v>
      </c>
    </row>
    <row r="28" spans="1:4" x14ac:dyDescent="0.2">
      <c r="A28" s="90" t="s">
        <v>7488</v>
      </c>
      <c r="B28" s="87">
        <v>9</v>
      </c>
      <c r="C28" s="88">
        <v>2</v>
      </c>
      <c r="D28" s="89">
        <v>11</v>
      </c>
    </row>
  </sheetData>
  <mergeCells count="6">
    <mergeCell ref="A20:C20"/>
    <mergeCell ref="A1:E1"/>
    <mergeCell ref="A2:E2"/>
    <mergeCell ref="A3:E3"/>
    <mergeCell ref="A4:E4"/>
    <mergeCell ref="A7:D7"/>
  </mergeCells>
  <pageMargins left="0.511811024" right="0.511811024" top="0.78740157499999996" bottom="0.78740157499999996" header="0.31496062000000002" footer="0.31496062000000002"/>
  <pageSetup paperSize="9" orientation="landscape"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ilha25"/>
  <dimension ref="A1:E26"/>
  <sheetViews>
    <sheetView workbookViewId="0">
      <selection activeCell="B24" sqref="B24"/>
    </sheetView>
  </sheetViews>
  <sheetFormatPr defaultRowHeight="12.75" x14ac:dyDescent="0.2"/>
  <cols>
    <col min="1" max="1" width="43.42578125" bestFit="1" customWidth="1"/>
    <col min="2" max="2" width="34.28515625" customWidth="1"/>
    <col min="3" max="3" width="11.140625" bestFit="1" customWidth="1"/>
    <col min="4" max="5" width="11.140625" customWidth="1"/>
    <col min="6" max="6"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4" t="s">
        <v>13</v>
      </c>
      <c r="B6" s="48" t="s">
        <v>7601</v>
      </c>
    </row>
    <row r="7" spans="1:5" x14ac:dyDescent="0.2">
      <c r="A7" s="481" t="s">
        <v>7641</v>
      </c>
      <c r="B7" s="481"/>
      <c r="C7" s="481"/>
      <c r="D7" s="481"/>
    </row>
    <row r="8" spans="1:5" x14ac:dyDescent="0.2">
      <c r="A8" s="45" t="s">
        <v>7603</v>
      </c>
      <c r="B8" s="45" t="s">
        <v>18</v>
      </c>
      <c r="C8" s="64"/>
    </row>
    <row r="9" spans="1:5" x14ac:dyDescent="0.2">
      <c r="A9" s="45" t="s">
        <v>15</v>
      </c>
      <c r="B9" s="86" t="s">
        <v>61</v>
      </c>
      <c r="C9" s="86" t="s">
        <v>7488</v>
      </c>
    </row>
    <row r="10" spans="1:5" x14ac:dyDescent="0.2">
      <c r="A10" s="44" t="s">
        <v>292</v>
      </c>
      <c r="B10" s="15">
        <v>1</v>
      </c>
      <c r="C10" s="69">
        <v>1</v>
      </c>
    </row>
    <row r="11" spans="1:5" x14ac:dyDescent="0.2">
      <c r="A11" s="49" t="s">
        <v>65</v>
      </c>
      <c r="B11" s="17">
        <v>5</v>
      </c>
      <c r="C11" s="70">
        <v>5</v>
      </c>
    </row>
    <row r="12" spans="1:5" x14ac:dyDescent="0.2">
      <c r="A12" s="49" t="s">
        <v>59</v>
      </c>
      <c r="B12" s="17">
        <v>2</v>
      </c>
      <c r="C12" s="70">
        <v>2</v>
      </c>
    </row>
    <row r="13" spans="1:5" x14ac:dyDescent="0.2">
      <c r="A13" s="49" t="s">
        <v>189</v>
      </c>
      <c r="B13" s="17">
        <v>1</v>
      </c>
      <c r="C13" s="70">
        <v>1</v>
      </c>
    </row>
    <row r="14" spans="1:5" x14ac:dyDescent="0.2">
      <c r="A14" s="49" t="s">
        <v>379</v>
      </c>
      <c r="B14" s="17">
        <v>5</v>
      </c>
      <c r="C14" s="70">
        <v>5</v>
      </c>
    </row>
    <row r="15" spans="1:5" x14ac:dyDescent="0.2">
      <c r="A15" s="49" t="s">
        <v>487</v>
      </c>
      <c r="B15" s="17">
        <v>1</v>
      </c>
      <c r="C15" s="70">
        <v>1</v>
      </c>
    </row>
    <row r="16" spans="1:5" x14ac:dyDescent="0.2">
      <c r="A16" s="91" t="s">
        <v>7488</v>
      </c>
      <c r="B16" s="87">
        <v>15</v>
      </c>
      <c r="C16" s="89">
        <v>15</v>
      </c>
    </row>
    <row r="20" spans="1:3" x14ac:dyDescent="0.2">
      <c r="A20" s="74" t="s">
        <v>13</v>
      </c>
      <c r="B20" s="48" t="s">
        <v>7601</v>
      </c>
    </row>
    <row r="21" spans="1:3" x14ac:dyDescent="0.2">
      <c r="A21" s="484" t="s">
        <v>7642</v>
      </c>
      <c r="B21" s="484"/>
      <c r="C21" s="484"/>
    </row>
    <row r="22" spans="1:3" x14ac:dyDescent="0.2">
      <c r="A22" s="45" t="s">
        <v>7542</v>
      </c>
      <c r="B22" s="45" t="s">
        <v>26</v>
      </c>
      <c r="C22" s="64"/>
    </row>
    <row r="23" spans="1:3" x14ac:dyDescent="0.2">
      <c r="A23" s="45" t="s">
        <v>15</v>
      </c>
      <c r="B23" s="93" t="s">
        <v>288</v>
      </c>
      <c r="C23" s="86" t="s">
        <v>7488</v>
      </c>
    </row>
    <row r="24" spans="1:3" x14ac:dyDescent="0.2">
      <c r="A24" s="44" t="s">
        <v>65</v>
      </c>
      <c r="B24" s="15">
        <v>1</v>
      </c>
      <c r="C24" s="69">
        <v>1</v>
      </c>
    </row>
    <row r="25" spans="1:3" x14ac:dyDescent="0.2">
      <c r="A25" s="49" t="s">
        <v>961</v>
      </c>
      <c r="B25" s="17"/>
      <c r="C25" s="70"/>
    </row>
    <row r="26" spans="1:3" x14ac:dyDescent="0.2">
      <c r="A26" s="90" t="s">
        <v>7488</v>
      </c>
      <c r="B26" s="87">
        <v>1</v>
      </c>
      <c r="C26" s="89">
        <v>1</v>
      </c>
    </row>
  </sheetData>
  <mergeCells count="6">
    <mergeCell ref="A21:C21"/>
    <mergeCell ref="A1:E1"/>
    <mergeCell ref="A2:E2"/>
    <mergeCell ref="A3:E3"/>
    <mergeCell ref="A4:E4"/>
    <mergeCell ref="A7:D7"/>
  </mergeCells>
  <pageMargins left="0.511811024" right="0.511811024" top="0.78740157499999996" bottom="0.78740157499999996" header="0.31496062000000002" footer="0.31496062000000002"/>
  <pageSetup paperSize="9" orientation="landscape"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ilha26"/>
  <dimension ref="A1:E22"/>
  <sheetViews>
    <sheetView workbookViewId="0">
      <selection activeCell="A16" sqref="A16:IV22"/>
    </sheetView>
  </sheetViews>
  <sheetFormatPr defaultRowHeight="12.75" x14ac:dyDescent="0.2"/>
  <cols>
    <col min="1" max="1" width="43.42578125" bestFit="1" customWidth="1"/>
    <col min="2" max="3" width="34.28515625" customWidth="1"/>
    <col min="4" max="4" width="11.140625" bestFit="1" customWidth="1"/>
    <col min="5" max="5" width="11.140625" customWidth="1"/>
    <col min="6" max="6"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4" t="s">
        <v>13</v>
      </c>
      <c r="B6" s="48" t="s">
        <v>7601</v>
      </c>
    </row>
    <row r="7" spans="1:5" x14ac:dyDescent="0.2">
      <c r="A7" s="481" t="s">
        <v>7643</v>
      </c>
      <c r="B7" s="481"/>
      <c r="C7" s="481"/>
      <c r="D7" s="481"/>
    </row>
    <row r="8" spans="1:5" x14ac:dyDescent="0.2">
      <c r="A8" s="45" t="s">
        <v>7603</v>
      </c>
      <c r="B8" s="45" t="s">
        <v>18</v>
      </c>
      <c r="C8" s="64"/>
    </row>
    <row r="9" spans="1:5" x14ac:dyDescent="0.2">
      <c r="A9" s="45" t="s">
        <v>15</v>
      </c>
      <c r="B9" s="86" t="s">
        <v>61</v>
      </c>
      <c r="C9" s="86" t="s">
        <v>7488</v>
      </c>
    </row>
    <row r="10" spans="1:5" x14ac:dyDescent="0.2">
      <c r="A10" s="44" t="s">
        <v>76</v>
      </c>
      <c r="B10" s="15">
        <v>1</v>
      </c>
      <c r="C10" s="69">
        <v>1</v>
      </c>
    </row>
    <row r="11" spans="1:5" x14ac:dyDescent="0.2">
      <c r="A11" s="49" t="s">
        <v>65</v>
      </c>
      <c r="B11" s="17">
        <v>3</v>
      </c>
      <c r="C11" s="70">
        <v>3</v>
      </c>
    </row>
    <row r="12" spans="1:5" x14ac:dyDescent="0.2">
      <c r="A12" s="91" t="s">
        <v>7488</v>
      </c>
      <c r="B12" s="87">
        <v>4</v>
      </c>
      <c r="C12" s="89">
        <v>4</v>
      </c>
    </row>
    <row r="16" spans="1:5" x14ac:dyDescent="0.2">
      <c r="A16" s="74" t="s">
        <v>13</v>
      </c>
      <c r="B16" s="48" t="s">
        <v>7601</v>
      </c>
    </row>
    <row r="17" spans="1:4" x14ac:dyDescent="0.2">
      <c r="A17" s="484" t="s">
        <v>7644</v>
      </c>
      <c r="B17" s="484"/>
      <c r="C17" s="484"/>
    </row>
    <row r="18" spans="1:4" x14ac:dyDescent="0.2">
      <c r="A18" s="45" t="s">
        <v>7542</v>
      </c>
      <c r="B18" s="45" t="s">
        <v>26</v>
      </c>
      <c r="C18" s="63"/>
      <c r="D18" s="64"/>
    </row>
    <row r="19" spans="1:4" x14ac:dyDescent="0.2">
      <c r="A19" s="45" t="s">
        <v>15</v>
      </c>
      <c r="B19" s="93" t="s">
        <v>288</v>
      </c>
      <c r="C19" s="94" t="s">
        <v>203</v>
      </c>
      <c r="D19" s="86" t="s">
        <v>7488</v>
      </c>
    </row>
    <row r="20" spans="1:4" x14ac:dyDescent="0.2">
      <c r="A20" s="44" t="s">
        <v>76</v>
      </c>
      <c r="B20" s="15"/>
      <c r="C20" s="16">
        <v>1</v>
      </c>
      <c r="D20" s="69">
        <v>1</v>
      </c>
    </row>
    <row r="21" spans="1:4" x14ac:dyDescent="0.2">
      <c r="A21" s="49" t="s">
        <v>487</v>
      </c>
      <c r="B21" s="17">
        <v>1</v>
      </c>
      <c r="C21" s="18"/>
      <c r="D21" s="70">
        <v>1</v>
      </c>
    </row>
    <row r="22" spans="1:4" x14ac:dyDescent="0.2">
      <c r="A22" s="90" t="s">
        <v>7488</v>
      </c>
      <c r="B22" s="87">
        <v>1</v>
      </c>
      <c r="C22" s="88">
        <v>1</v>
      </c>
      <c r="D22" s="89">
        <v>2</v>
      </c>
    </row>
  </sheetData>
  <mergeCells count="6">
    <mergeCell ref="A17:C17"/>
    <mergeCell ref="A1:E1"/>
    <mergeCell ref="A2:E2"/>
    <mergeCell ref="A3:E3"/>
    <mergeCell ref="A4:E4"/>
    <mergeCell ref="A7:D7"/>
  </mergeCells>
  <pageMargins left="0.511811024" right="0.511811024" top="0.78740157499999996" bottom="0.78740157499999996" header="0.31496062000000002" footer="0.31496062000000002"/>
  <pageSetup paperSize="9" orientation="landscape"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ilha27"/>
  <dimension ref="A1:E22"/>
  <sheetViews>
    <sheetView workbookViewId="0">
      <selection activeCell="A15" sqref="A15:IV22"/>
    </sheetView>
  </sheetViews>
  <sheetFormatPr defaultRowHeight="12.75" x14ac:dyDescent="0.2"/>
  <cols>
    <col min="1" max="1" width="43.42578125" bestFit="1" customWidth="1"/>
    <col min="2" max="3" width="34.28515625" customWidth="1"/>
    <col min="4" max="4" width="11.140625" bestFit="1" customWidth="1"/>
    <col min="5" max="5" width="11.140625" customWidth="1"/>
    <col min="6" max="6"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4" t="s">
        <v>13</v>
      </c>
      <c r="B6" s="48" t="s">
        <v>7601</v>
      </c>
    </row>
    <row r="7" spans="1:5" x14ac:dyDescent="0.2">
      <c r="A7" s="481" t="s">
        <v>7645</v>
      </c>
      <c r="B7" s="481"/>
      <c r="C7" s="481"/>
    </row>
    <row r="8" spans="1:5" x14ac:dyDescent="0.2">
      <c r="A8" s="45" t="s">
        <v>7603</v>
      </c>
      <c r="B8" s="45" t="s">
        <v>18</v>
      </c>
      <c r="C8" s="64"/>
    </row>
    <row r="9" spans="1:5" x14ac:dyDescent="0.2">
      <c r="A9" s="45" t="s">
        <v>15</v>
      </c>
      <c r="B9" s="86" t="s">
        <v>2047</v>
      </c>
      <c r="C9" s="86" t="s">
        <v>7488</v>
      </c>
    </row>
    <row r="10" spans="1:5" x14ac:dyDescent="0.2">
      <c r="A10" s="44" t="s">
        <v>189</v>
      </c>
      <c r="B10" s="15">
        <v>1</v>
      </c>
      <c r="C10" s="69">
        <v>1</v>
      </c>
    </row>
    <row r="11" spans="1:5" x14ac:dyDescent="0.2">
      <c r="A11" s="90" t="s">
        <v>7488</v>
      </c>
      <c r="B11" s="87">
        <v>1</v>
      </c>
      <c r="C11" s="89">
        <v>1</v>
      </c>
    </row>
    <row r="15" spans="1:5" x14ac:dyDescent="0.2">
      <c r="A15" s="74" t="s">
        <v>13</v>
      </c>
      <c r="B15" s="48" t="s">
        <v>7601</v>
      </c>
    </row>
    <row r="16" spans="1:5" x14ac:dyDescent="0.2">
      <c r="A16" s="484" t="s">
        <v>7646</v>
      </c>
      <c r="B16" s="484"/>
      <c r="C16" s="484"/>
    </row>
    <row r="17" spans="1:4" x14ac:dyDescent="0.2">
      <c r="A17" s="45" t="s">
        <v>7542</v>
      </c>
      <c r="B17" s="45" t="s">
        <v>26</v>
      </c>
      <c r="C17" s="63"/>
      <c r="D17" s="64"/>
    </row>
    <row r="18" spans="1:4" x14ac:dyDescent="0.2">
      <c r="A18" s="45" t="s">
        <v>15</v>
      </c>
      <c r="B18" s="93" t="s">
        <v>3236</v>
      </c>
      <c r="C18" s="94" t="s">
        <v>288</v>
      </c>
      <c r="D18" s="86" t="s">
        <v>7488</v>
      </c>
    </row>
    <row r="19" spans="1:4" x14ac:dyDescent="0.2">
      <c r="A19" s="44" t="s">
        <v>263</v>
      </c>
      <c r="B19" s="15"/>
      <c r="C19" s="16">
        <v>1</v>
      </c>
      <c r="D19" s="69">
        <v>1</v>
      </c>
    </row>
    <row r="20" spans="1:4" x14ac:dyDescent="0.2">
      <c r="A20" s="49" t="s">
        <v>65</v>
      </c>
      <c r="B20" s="17"/>
      <c r="C20" s="18">
        <v>1</v>
      </c>
      <c r="D20" s="70">
        <v>1</v>
      </c>
    </row>
    <row r="21" spans="1:4" x14ac:dyDescent="0.2">
      <c r="A21" s="49" t="s">
        <v>189</v>
      </c>
      <c r="B21" s="17">
        <v>1</v>
      </c>
      <c r="C21" s="18"/>
      <c r="D21" s="70">
        <v>1</v>
      </c>
    </row>
    <row r="22" spans="1:4" x14ac:dyDescent="0.2">
      <c r="A22" s="90" t="s">
        <v>7488</v>
      </c>
      <c r="B22" s="87">
        <v>1</v>
      </c>
      <c r="C22" s="88">
        <v>2</v>
      </c>
      <c r="D22" s="89">
        <v>3</v>
      </c>
    </row>
  </sheetData>
  <mergeCells count="6">
    <mergeCell ref="A16:C16"/>
    <mergeCell ref="A1:E1"/>
    <mergeCell ref="A2:E2"/>
    <mergeCell ref="A3:E3"/>
    <mergeCell ref="A4:E4"/>
    <mergeCell ref="A7:C7"/>
  </mergeCells>
  <pageMargins left="0.511811024" right="0.511811024" top="0.78740157499999996" bottom="0.78740157499999996" header="0.31496062000000002" footer="0.31496062000000002"/>
  <pageSetup paperSize="9" orientation="landscape"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ilha28"/>
  <dimension ref="A1:F36"/>
  <sheetViews>
    <sheetView workbookViewId="0">
      <selection activeCell="A22" sqref="A22:IV35"/>
    </sheetView>
  </sheetViews>
  <sheetFormatPr defaultRowHeight="12.75" x14ac:dyDescent="0.2"/>
  <cols>
    <col min="1" max="1" width="43.42578125" bestFit="1" customWidth="1"/>
    <col min="2" max="5" width="34.28515625" customWidth="1"/>
    <col min="6" max="6"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4" t="s">
        <v>13</v>
      </c>
      <c r="B6" s="48" t="s">
        <v>7601</v>
      </c>
    </row>
    <row r="7" spans="1:5" x14ac:dyDescent="0.2">
      <c r="A7" s="481" t="s">
        <v>7647</v>
      </c>
      <c r="B7" s="481"/>
      <c r="C7" s="481"/>
      <c r="D7" s="481"/>
    </row>
    <row r="8" spans="1:5" x14ac:dyDescent="0.2">
      <c r="A8" s="45" t="s">
        <v>7603</v>
      </c>
      <c r="B8" s="45" t="s">
        <v>18</v>
      </c>
      <c r="C8" s="63"/>
      <c r="D8" s="63"/>
      <c r="E8" s="64"/>
    </row>
    <row r="9" spans="1:5" x14ac:dyDescent="0.2">
      <c r="A9" s="45" t="s">
        <v>15</v>
      </c>
      <c r="B9" s="60" t="s">
        <v>61</v>
      </c>
      <c r="C9" s="61" t="s">
        <v>2047</v>
      </c>
      <c r="D9" s="86" t="s">
        <v>1717</v>
      </c>
      <c r="E9" s="86" t="s">
        <v>7488</v>
      </c>
    </row>
    <row r="10" spans="1:5" x14ac:dyDescent="0.2">
      <c r="A10" s="44" t="s">
        <v>76</v>
      </c>
      <c r="B10" s="15">
        <v>5</v>
      </c>
      <c r="C10" s="16"/>
      <c r="D10" s="16"/>
      <c r="E10" s="69">
        <v>5</v>
      </c>
    </row>
    <row r="11" spans="1:5" x14ac:dyDescent="0.2">
      <c r="A11" s="49" t="s">
        <v>292</v>
      </c>
      <c r="B11" s="17">
        <v>3</v>
      </c>
      <c r="C11" s="18">
        <v>1</v>
      </c>
      <c r="D11" s="18">
        <v>1</v>
      </c>
      <c r="E11" s="70">
        <v>5</v>
      </c>
    </row>
    <row r="12" spans="1:5" x14ac:dyDescent="0.2">
      <c r="A12" s="49" t="s">
        <v>65</v>
      </c>
      <c r="B12" s="17">
        <v>15</v>
      </c>
      <c r="C12" s="18"/>
      <c r="D12" s="18"/>
      <c r="E12" s="70">
        <v>15</v>
      </c>
    </row>
    <row r="13" spans="1:5" x14ac:dyDescent="0.2">
      <c r="A13" s="49" t="s">
        <v>59</v>
      </c>
      <c r="B13" s="17">
        <v>4</v>
      </c>
      <c r="C13" s="18"/>
      <c r="D13" s="18">
        <v>1</v>
      </c>
      <c r="E13" s="70">
        <v>5</v>
      </c>
    </row>
    <row r="14" spans="1:5" x14ac:dyDescent="0.2">
      <c r="A14" s="49" t="s">
        <v>189</v>
      </c>
      <c r="B14" s="17">
        <v>5</v>
      </c>
      <c r="C14" s="18"/>
      <c r="D14" s="18"/>
      <c r="E14" s="70">
        <v>5</v>
      </c>
    </row>
    <row r="15" spans="1:5" x14ac:dyDescent="0.2">
      <c r="A15" s="49" t="s">
        <v>96</v>
      </c>
      <c r="B15" s="17">
        <v>3</v>
      </c>
      <c r="C15" s="18"/>
      <c r="D15" s="18">
        <v>1</v>
      </c>
      <c r="E15" s="70">
        <v>4</v>
      </c>
    </row>
    <row r="16" spans="1:5" x14ac:dyDescent="0.2">
      <c r="A16" s="49" t="s">
        <v>379</v>
      </c>
      <c r="B16" s="17">
        <v>3</v>
      </c>
      <c r="C16" s="18"/>
      <c r="D16" s="18"/>
      <c r="E16" s="70">
        <v>3</v>
      </c>
    </row>
    <row r="17" spans="1:6" x14ac:dyDescent="0.2">
      <c r="A17" s="49" t="s">
        <v>487</v>
      </c>
      <c r="B17" s="17">
        <v>4</v>
      </c>
      <c r="C17" s="18"/>
      <c r="D17" s="18"/>
      <c r="E17" s="70">
        <v>4</v>
      </c>
    </row>
    <row r="18" spans="1:6" x14ac:dyDescent="0.2">
      <c r="A18" s="91" t="s">
        <v>7488</v>
      </c>
      <c r="B18" s="87">
        <v>42</v>
      </c>
      <c r="C18" s="88">
        <v>1</v>
      </c>
      <c r="D18" s="88">
        <v>3</v>
      </c>
      <c r="E18" s="89">
        <v>46</v>
      </c>
    </row>
    <row r="22" spans="1:6" x14ac:dyDescent="0.2">
      <c r="A22" s="74" t="s">
        <v>13</v>
      </c>
      <c r="B22" s="48" t="s">
        <v>7601</v>
      </c>
    </row>
    <row r="23" spans="1:6" x14ac:dyDescent="0.2">
      <c r="A23" s="484" t="s">
        <v>7648</v>
      </c>
      <c r="B23" s="484"/>
      <c r="C23" s="484"/>
    </row>
    <row r="24" spans="1:6" x14ac:dyDescent="0.2">
      <c r="A24" s="45" t="s">
        <v>7542</v>
      </c>
      <c r="B24" s="45" t="s">
        <v>26</v>
      </c>
      <c r="C24" s="63"/>
      <c r="D24" s="63"/>
      <c r="E24" s="63"/>
      <c r="F24" s="64"/>
    </row>
    <row r="25" spans="1:6" x14ac:dyDescent="0.2">
      <c r="A25" s="45" t="s">
        <v>15</v>
      </c>
      <c r="B25" s="93" t="s">
        <v>288</v>
      </c>
      <c r="C25" s="94" t="s">
        <v>2048</v>
      </c>
      <c r="D25" s="94" t="s">
        <v>5547</v>
      </c>
      <c r="E25" s="94" t="s">
        <v>1718</v>
      </c>
      <c r="F25" s="86" t="s">
        <v>7488</v>
      </c>
    </row>
    <row r="26" spans="1:6" x14ac:dyDescent="0.2">
      <c r="A26" s="44" t="s">
        <v>4193</v>
      </c>
      <c r="B26" s="15">
        <v>1</v>
      </c>
      <c r="C26" s="16"/>
      <c r="D26" s="16"/>
      <c r="E26" s="16"/>
      <c r="F26" s="69">
        <v>1</v>
      </c>
    </row>
    <row r="27" spans="1:6" x14ac:dyDescent="0.2">
      <c r="A27" s="49" t="s">
        <v>76</v>
      </c>
      <c r="B27" s="17">
        <v>2</v>
      </c>
      <c r="C27" s="18"/>
      <c r="D27" s="18"/>
      <c r="E27" s="18"/>
      <c r="F27" s="70">
        <v>2</v>
      </c>
    </row>
    <row r="28" spans="1:6" x14ac:dyDescent="0.2">
      <c r="A28" s="49" t="s">
        <v>292</v>
      </c>
      <c r="B28" s="17"/>
      <c r="C28" s="18">
        <v>1</v>
      </c>
      <c r="D28" s="18">
        <v>1</v>
      </c>
      <c r="E28" s="18"/>
      <c r="F28" s="70">
        <v>2</v>
      </c>
    </row>
    <row r="29" spans="1:6" x14ac:dyDescent="0.2">
      <c r="A29" s="49" t="s">
        <v>65</v>
      </c>
      <c r="B29" s="17">
        <v>2</v>
      </c>
      <c r="C29" s="18"/>
      <c r="D29" s="18"/>
      <c r="E29" s="18"/>
      <c r="F29" s="70">
        <v>2</v>
      </c>
    </row>
    <row r="30" spans="1:6" x14ac:dyDescent="0.2">
      <c r="A30" s="49" t="s">
        <v>59</v>
      </c>
      <c r="B30" s="17">
        <v>1</v>
      </c>
      <c r="C30" s="18"/>
      <c r="D30" s="18">
        <v>1</v>
      </c>
      <c r="E30" s="18"/>
      <c r="F30" s="70">
        <v>2</v>
      </c>
    </row>
    <row r="31" spans="1:6" x14ac:dyDescent="0.2">
      <c r="A31" s="49" t="s">
        <v>496</v>
      </c>
      <c r="B31" s="17">
        <v>2</v>
      </c>
      <c r="C31" s="18"/>
      <c r="D31" s="18"/>
      <c r="E31" s="18"/>
      <c r="F31" s="70">
        <v>2</v>
      </c>
    </row>
    <row r="32" spans="1:6" x14ac:dyDescent="0.2">
      <c r="A32" s="49" t="s">
        <v>4347</v>
      </c>
      <c r="B32" s="17">
        <v>2</v>
      </c>
      <c r="C32" s="18"/>
      <c r="D32" s="18"/>
      <c r="E32" s="18"/>
      <c r="F32" s="70">
        <v>2</v>
      </c>
    </row>
    <row r="33" spans="1:6" x14ac:dyDescent="0.2">
      <c r="A33" s="49" t="s">
        <v>3615</v>
      </c>
      <c r="B33" s="17">
        <v>1</v>
      </c>
      <c r="C33" s="18"/>
      <c r="D33" s="18"/>
      <c r="E33" s="18"/>
      <c r="F33" s="70">
        <v>1</v>
      </c>
    </row>
    <row r="34" spans="1:6" x14ac:dyDescent="0.2">
      <c r="A34" s="49" t="s">
        <v>503</v>
      </c>
      <c r="B34" s="17">
        <v>2</v>
      </c>
      <c r="C34" s="18"/>
      <c r="D34" s="18"/>
      <c r="E34" s="18"/>
      <c r="F34" s="70">
        <v>2</v>
      </c>
    </row>
    <row r="35" spans="1:6" x14ac:dyDescent="0.2">
      <c r="A35" s="49" t="s">
        <v>96</v>
      </c>
      <c r="B35" s="17">
        <v>2</v>
      </c>
      <c r="C35" s="18"/>
      <c r="D35" s="18"/>
      <c r="E35" s="18">
        <v>1</v>
      </c>
      <c r="F35" s="70">
        <v>3</v>
      </c>
    </row>
    <row r="36" spans="1:6" x14ac:dyDescent="0.2">
      <c r="A36" s="90" t="s">
        <v>7488</v>
      </c>
      <c r="B36" s="87">
        <v>15</v>
      </c>
      <c r="C36" s="88">
        <v>1</v>
      </c>
      <c r="D36" s="88">
        <v>2</v>
      </c>
      <c r="E36" s="88">
        <v>1</v>
      </c>
      <c r="F36" s="89">
        <v>19</v>
      </c>
    </row>
  </sheetData>
  <mergeCells count="6">
    <mergeCell ref="A23:C23"/>
    <mergeCell ref="A1:E1"/>
    <mergeCell ref="A2:E2"/>
    <mergeCell ref="A3:E3"/>
    <mergeCell ref="A4:E4"/>
    <mergeCell ref="A7:D7"/>
  </mergeCells>
  <pageMargins left="0.511811024" right="0.511811024" top="0.78740157499999996" bottom="0.78740157499999996" header="0.31496062000000002" footer="0.31496062000000002"/>
  <pageSetup paperSize="9" orientation="landscape"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Planilha29"/>
  <dimension ref="A1:G35"/>
  <sheetViews>
    <sheetView workbookViewId="0">
      <selection activeCell="A24" sqref="A24:IV35"/>
    </sheetView>
  </sheetViews>
  <sheetFormatPr defaultRowHeight="12.75" x14ac:dyDescent="0.2"/>
  <cols>
    <col min="1" max="1" width="43.42578125" bestFit="1" customWidth="1"/>
    <col min="2" max="5" width="34.28515625" customWidth="1"/>
    <col min="6" max="6" width="34.28515625" bestFit="1" customWidth="1"/>
    <col min="7" max="8"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5" t="s">
        <v>13</v>
      </c>
      <c r="B6" s="76" t="s">
        <v>7601</v>
      </c>
    </row>
    <row r="7" spans="1:5" x14ac:dyDescent="0.2">
      <c r="A7" s="490" t="s">
        <v>7649</v>
      </c>
      <c r="B7" s="490"/>
      <c r="C7" s="490"/>
      <c r="D7" s="490"/>
      <c r="E7" s="490"/>
    </row>
    <row r="8" spans="1:5" x14ac:dyDescent="0.2">
      <c r="A8" s="19" t="s">
        <v>7603</v>
      </c>
      <c r="B8" s="77" t="s">
        <v>18</v>
      </c>
      <c r="C8" s="20"/>
      <c r="D8" s="20"/>
      <c r="E8" s="21"/>
    </row>
    <row r="9" spans="1:5" x14ac:dyDescent="0.2">
      <c r="A9" s="78" t="s">
        <v>15</v>
      </c>
      <c r="B9" s="60" t="s">
        <v>61</v>
      </c>
      <c r="C9" s="61" t="s">
        <v>2047</v>
      </c>
      <c r="D9" s="62" t="s">
        <v>1717</v>
      </c>
      <c r="E9" s="86" t="s">
        <v>7488</v>
      </c>
    </row>
    <row r="10" spans="1:5" x14ac:dyDescent="0.2">
      <c r="A10" s="79" t="s">
        <v>76</v>
      </c>
      <c r="B10" s="15">
        <v>3</v>
      </c>
      <c r="C10" s="16"/>
      <c r="D10" s="16"/>
      <c r="E10" s="69">
        <v>3</v>
      </c>
    </row>
    <row r="11" spans="1:5" x14ac:dyDescent="0.2">
      <c r="A11" s="14" t="s">
        <v>263</v>
      </c>
      <c r="B11" s="17">
        <v>4</v>
      </c>
      <c r="C11" s="18"/>
      <c r="D11" s="18"/>
      <c r="E11" s="70">
        <v>4</v>
      </c>
    </row>
    <row r="12" spans="1:5" x14ac:dyDescent="0.2">
      <c r="A12" s="14" t="s">
        <v>292</v>
      </c>
      <c r="B12" s="17">
        <v>3</v>
      </c>
      <c r="C12" s="18"/>
      <c r="D12" s="18">
        <v>3</v>
      </c>
      <c r="E12" s="70">
        <v>6</v>
      </c>
    </row>
    <row r="13" spans="1:5" x14ac:dyDescent="0.2">
      <c r="A13" s="14" t="s">
        <v>65</v>
      </c>
      <c r="B13" s="17">
        <v>61</v>
      </c>
      <c r="C13" s="18"/>
      <c r="D13" s="18"/>
      <c r="E13" s="70">
        <v>61</v>
      </c>
    </row>
    <row r="14" spans="1:5" x14ac:dyDescent="0.2">
      <c r="A14" s="14" t="s">
        <v>59</v>
      </c>
      <c r="B14" s="17">
        <v>8</v>
      </c>
      <c r="C14" s="18">
        <v>1</v>
      </c>
      <c r="D14" s="18"/>
      <c r="E14" s="70">
        <v>9</v>
      </c>
    </row>
    <row r="15" spans="1:5" x14ac:dyDescent="0.2">
      <c r="A15" s="14" t="s">
        <v>496</v>
      </c>
      <c r="B15" s="17">
        <v>1</v>
      </c>
      <c r="C15" s="18"/>
      <c r="D15" s="18"/>
      <c r="E15" s="70">
        <v>1</v>
      </c>
    </row>
    <row r="16" spans="1:5" x14ac:dyDescent="0.2">
      <c r="A16" s="14" t="s">
        <v>961</v>
      </c>
      <c r="B16" s="17">
        <v>1</v>
      </c>
      <c r="C16" s="18"/>
      <c r="D16" s="18"/>
      <c r="E16" s="70">
        <v>1</v>
      </c>
    </row>
    <row r="17" spans="1:7" x14ac:dyDescent="0.2">
      <c r="A17" s="14" t="s">
        <v>96</v>
      </c>
      <c r="B17" s="17">
        <v>2</v>
      </c>
      <c r="C17" s="18"/>
      <c r="D17" s="18"/>
      <c r="E17" s="70">
        <v>2</v>
      </c>
    </row>
    <row r="18" spans="1:7" x14ac:dyDescent="0.2">
      <c r="A18" s="14" t="s">
        <v>379</v>
      </c>
      <c r="B18" s="17">
        <v>1</v>
      </c>
      <c r="C18" s="18"/>
      <c r="D18" s="18"/>
      <c r="E18" s="70">
        <v>1</v>
      </c>
    </row>
    <row r="19" spans="1:7" x14ac:dyDescent="0.2">
      <c r="A19" s="14" t="s">
        <v>487</v>
      </c>
      <c r="B19" s="17">
        <v>1</v>
      </c>
      <c r="C19" s="18"/>
      <c r="D19" s="18"/>
      <c r="E19" s="70">
        <v>1</v>
      </c>
    </row>
    <row r="20" spans="1:7" x14ac:dyDescent="0.2">
      <c r="A20" s="121" t="s">
        <v>7488</v>
      </c>
      <c r="B20" s="87">
        <v>85</v>
      </c>
      <c r="C20" s="88">
        <v>1</v>
      </c>
      <c r="D20" s="88">
        <v>3</v>
      </c>
      <c r="E20" s="89">
        <v>89</v>
      </c>
    </row>
    <row r="24" spans="1:7" x14ac:dyDescent="0.2">
      <c r="A24" s="74" t="s">
        <v>13</v>
      </c>
      <c r="B24" s="48" t="s">
        <v>7601</v>
      </c>
    </row>
    <row r="25" spans="1:7" x14ac:dyDescent="0.2">
      <c r="A25" s="484" t="s">
        <v>7650</v>
      </c>
      <c r="B25" s="484"/>
      <c r="C25" s="484"/>
    </row>
    <row r="26" spans="1:7" x14ac:dyDescent="0.2">
      <c r="A26" s="45" t="s">
        <v>7542</v>
      </c>
      <c r="B26" s="45" t="s">
        <v>26</v>
      </c>
      <c r="C26" s="63"/>
      <c r="D26" s="63"/>
      <c r="E26" s="63"/>
      <c r="F26" s="63"/>
      <c r="G26" s="64"/>
    </row>
    <row r="27" spans="1:7" x14ac:dyDescent="0.2">
      <c r="A27" s="45" t="s">
        <v>15</v>
      </c>
      <c r="B27" s="93" t="s">
        <v>3869</v>
      </c>
      <c r="C27" s="94" t="s">
        <v>288</v>
      </c>
      <c r="D27" s="94" t="s">
        <v>203</v>
      </c>
      <c r="E27" s="94" t="s">
        <v>2048</v>
      </c>
      <c r="F27" s="94" t="s">
        <v>1718</v>
      </c>
      <c r="G27" s="86" t="s">
        <v>7488</v>
      </c>
    </row>
    <row r="28" spans="1:7" x14ac:dyDescent="0.2">
      <c r="A28" s="44" t="s">
        <v>76</v>
      </c>
      <c r="B28" s="15"/>
      <c r="C28" s="16">
        <v>5</v>
      </c>
      <c r="D28" s="16"/>
      <c r="E28" s="16"/>
      <c r="F28" s="16"/>
      <c r="G28" s="69">
        <v>5</v>
      </c>
    </row>
    <row r="29" spans="1:7" x14ac:dyDescent="0.2">
      <c r="A29" s="49" t="s">
        <v>263</v>
      </c>
      <c r="B29" s="17"/>
      <c r="C29" s="18">
        <v>1</v>
      </c>
      <c r="D29" s="18"/>
      <c r="E29" s="18"/>
      <c r="F29" s="18"/>
      <c r="G29" s="70">
        <v>1</v>
      </c>
    </row>
    <row r="30" spans="1:7" x14ac:dyDescent="0.2">
      <c r="A30" s="49" t="s">
        <v>292</v>
      </c>
      <c r="B30" s="17"/>
      <c r="C30" s="18"/>
      <c r="D30" s="18"/>
      <c r="E30" s="18"/>
      <c r="F30" s="18">
        <v>3</v>
      </c>
      <c r="G30" s="70">
        <v>3</v>
      </c>
    </row>
    <row r="31" spans="1:7" x14ac:dyDescent="0.2">
      <c r="A31" s="49" t="s">
        <v>65</v>
      </c>
      <c r="B31" s="17"/>
      <c r="C31" s="18">
        <v>5</v>
      </c>
      <c r="D31" s="18"/>
      <c r="E31" s="18"/>
      <c r="F31" s="18"/>
      <c r="G31" s="70">
        <v>5</v>
      </c>
    </row>
    <row r="32" spans="1:7" x14ac:dyDescent="0.2">
      <c r="A32" s="49" t="s">
        <v>59</v>
      </c>
      <c r="B32" s="17"/>
      <c r="C32" s="18">
        <v>2</v>
      </c>
      <c r="D32" s="18">
        <v>1</v>
      </c>
      <c r="E32" s="18">
        <v>1</v>
      </c>
      <c r="F32" s="18"/>
      <c r="G32" s="70">
        <v>4</v>
      </c>
    </row>
    <row r="33" spans="1:7" x14ac:dyDescent="0.2">
      <c r="A33" s="49" t="s">
        <v>379</v>
      </c>
      <c r="B33" s="17"/>
      <c r="C33" s="18">
        <v>1</v>
      </c>
      <c r="D33" s="18"/>
      <c r="E33" s="18"/>
      <c r="F33" s="18"/>
      <c r="G33" s="70">
        <v>1</v>
      </c>
    </row>
    <row r="34" spans="1:7" x14ac:dyDescent="0.2">
      <c r="A34" s="49" t="s">
        <v>487</v>
      </c>
      <c r="B34" s="17">
        <v>1</v>
      </c>
      <c r="C34" s="18">
        <v>2</v>
      </c>
      <c r="D34" s="18"/>
      <c r="E34" s="18"/>
      <c r="F34" s="18"/>
      <c r="G34" s="70">
        <v>3</v>
      </c>
    </row>
    <row r="35" spans="1:7" x14ac:dyDescent="0.2">
      <c r="A35" s="90" t="s">
        <v>7488</v>
      </c>
      <c r="B35" s="87">
        <v>1</v>
      </c>
      <c r="C35" s="88">
        <v>16</v>
      </c>
      <c r="D35" s="88">
        <v>1</v>
      </c>
      <c r="E35" s="88">
        <v>1</v>
      </c>
      <c r="F35" s="88">
        <v>3</v>
      </c>
      <c r="G35" s="89">
        <v>22</v>
      </c>
    </row>
  </sheetData>
  <mergeCells count="6">
    <mergeCell ref="A25:C25"/>
    <mergeCell ref="A1:E1"/>
    <mergeCell ref="A2:E2"/>
    <mergeCell ref="A3:E3"/>
    <mergeCell ref="A4:E4"/>
    <mergeCell ref="A7:E7"/>
  </mergeCells>
  <pageMargins left="0.511811024" right="0.511811024" top="0.78740157499999996" bottom="0.78740157499999996" header="0.31496062000000002" footer="0.31496062000000002"/>
  <pageSetup paperSize="9" orientation="landscape"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Planilha30"/>
  <dimension ref="A1:E28"/>
  <sheetViews>
    <sheetView workbookViewId="0">
      <selection activeCell="A20" sqref="A20:IV30"/>
    </sheetView>
  </sheetViews>
  <sheetFormatPr defaultRowHeight="12.75" x14ac:dyDescent="0.2"/>
  <cols>
    <col min="1" max="1" width="43.42578125" bestFit="1" customWidth="1"/>
    <col min="2" max="3" width="34.28515625" customWidth="1"/>
    <col min="4" max="4" width="11.140625" bestFit="1" customWidth="1"/>
    <col min="5" max="5" width="11.140625" customWidth="1"/>
    <col min="6" max="6"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4" t="s">
        <v>13</v>
      </c>
      <c r="B6" s="48" t="s">
        <v>7601</v>
      </c>
    </row>
    <row r="7" spans="1:5" x14ac:dyDescent="0.2">
      <c r="A7" s="481" t="s">
        <v>7651</v>
      </c>
      <c r="B7" s="481"/>
      <c r="C7" s="481"/>
      <c r="D7" s="481"/>
    </row>
    <row r="8" spans="1:5" x14ac:dyDescent="0.2">
      <c r="A8" s="45" t="s">
        <v>7603</v>
      </c>
      <c r="B8" s="45" t="s">
        <v>18</v>
      </c>
      <c r="C8" s="63"/>
      <c r="D8" s="64"/>
    </row>
    <row r="9" spans="1:5" x14ac:dyDescent="0.2">
      <c r="A9" s="45" t="s">
        <v>15</v>
      </c>
      <c r="B9" s="60" t="s">
        <v>61</v>
      </c>
      <c r="C9" s="62" t="s">
        <v>1717</v>
      </c>
      <c r="D9" s="86" t="s">
        <v>7488</v>
      </c>
    </row>
    <row r="10" spans="1:5" x14ac:dyDescent="0.2">
      <c r="A10" s="44" t="s">
        <v>76</v>
      </c>
      <c r="B10" s="15">
        <v>1</v>
      </c>
      <c r="C10" s="16"/>
      <c r="D10" s="69">
        <v>1</v>
      </c>
    </row>
    <row r="11" spans="1:5" x14ac:dyDescent="0.2">
      <c r="A11" s="49" t="s">
        <v>263</v>
      </c>
      <c r="B11" s="17">
        <v>3</v>
      </c>
      <c r="C11" s="18"/>
      <c r="D11" s="70">
        <v>3</v>
      </c>
    </row>
    <row r="12" spans="1:5" x14ac:dyDescent="0.2">
      <c r="A12" s="49" t="s">
        <v>292</v>
      </c>
      <c r="B12" s="17">
        <v>2</v>
      </c>
      <c r="C12" s="18"/>
      <c r="D12" s="70">
        <v>2</v>
      </c>
    </row>
    <row r="13" spans="1:5" x14ac:dyDescent="0.2">
      <c r="A13" s="49" t="s">
        <v>65</v>
      </c>
      <c r="B13" s="17">
        <v>4</v>
      </c>
      <c r="C13" s="18"/>
      <c r="D13" s="70">
        <v>4</v>
      </c>
    </row>
    <row r="14" spans="1:5" x14ac:dyDescent="0.2">
      <c r="A14" s="49" t="s">
        <v>59</v>
      </c>
      <c r="B14" s="17">
        <v>15</v>
      </c>
      <c r="C14" s="18">
        <v>1</v>
      </c>
      <c r="D14" s="70">
        <v>16</v>
      </c>
    </row>
    <row r="15" spans="1:5" x14ac:dyDescent="0.2">
      <c r="A15" s="49" t="s">
        <v>379</v>
      </c>
      <c r="B15" s="17">
        <v>1</v>
      </c>
      <c r="C15" s="18"/>
      <c r="D15" s="70">
        <v>1</v>
      </c>
    </row>
    <row r="16" spans="1:5" x14ac:dyDescent="0.2">
      <c r="A16" s="91" t="s">
        <v>7488</v>
      </c>
      <c r="B16" s="87">
        <v>26</v>
      </c>
      <c r="C16" s="88">
        <v>1</v>
      </c>
      <c r="D16" s="89">
        <v>27</v>
      </c>
    </row>
    <row r="20" spans="1:4" x14ac:dyDescent="0.2">
      <c r="A20" s="74" t="s">
        <v>13</v>
      </c>
      <c r="B20" s="48" t="s">
        <v>7601</v>
      </c>
    </row>
    <row r="21" spans="1:4" x14ac:dyDescent="0.2">
      <c r="A21" s="484" t="s">
        <v>7652</v>
      </c>
      <c r="B21" s="484"/>
      <c r="C21" s="484"/>
    </row>
    <row r="22" spans="1:4" x14ac:dyDescent="0.2">
      <c r="A22" s="45" t="s">
        <v>7542</v>
      </c>
      <c r="B22" s="45" t="s">
        <v>26</v>
      </c>
      <c r="C22" s="63"/>
      <c r="D22" s="64"/>
    </row>
    <row r="23" spans="1:4" x14ac:dyDescent="0.2">
      <c r="A23" s="45" t="s">
        <v>15</v>
      </c>
      <c r="B23" s="93" t="s">
        <v>288</v>
      </c>
      <c r="C23" s="94" t="s">
        <v>1718</v>
      </c>
      <c r="D23" s="86" t="s">
        <v>7488</v>
      </c>
    </row>
    <row r="24" spans="1:4" x14ac:dyDescent="0.2">
      <c r="A24" s="44" t="s">
        <v>292</v>
      </c>
      <c r="B24" s="15"/>
      <c r="C24" s="16"/>
      <c r="D24" s="69"/>
    </row>
    <row r="25" spans="1:4" x14ac:dyDescent="0.2">
      <c r="A25" s="49" t="s">
        <v>59</v>
      </c>
      <c r="B25" s="17">
        <v>1</v>
      </c>
      <c r="C25" s="18">
        <v>1</v>
      </c>
      <c r="D25" s="70">
        <v>2</v>
      </c>
    </row>
    <row r="26" spans="1:4" x14ac:dyDescent="0.2">
      <c r="A26" s="49" t="s">
        <v>4347</v>
      </c>
      <c r="B26" s="17">
        <v>1</v>
      </c>
      <c r="C26" s="18"/>
      <c r="D26" s="70">
        <v>1</v>
      </c>
    </row>
    <row r="27" spans="1:4" x14ac:dyDescent="0.2">
      <c r="A27" s="49" t="s">
        <v>503</v>
      </c>
      <c r="B27" s="17">
        <v>1</v>
      </c>
      <c r="C27" s="18"/>
      <c r="D27" s="70">
        <v>1</v>
      </c>
    </row>
    <row r="28" spans="1:4" x14ac:dyDescent="0.2">
      <c r="A28" s="90" t="s">
        <v>7488</v>
      </c>
      <c r="B28" s="87">
        <v>3</v>
      </c>
      <c r="C28" s="88">
        <v>1</v>
      </c>
      <c r="D28" s="89">
        <v>4</v>
      </c>
    </row>
  </sheetData>
  <mergeCells count="6">
    <mergeCell ref="A21:C21"/>
    <mergeCell ref="A1:E1"/>
    <mergeCell ref="A2:E2"/>
    <mergeCell ref="A3:E3"/>
    <mergeCell ref="A4:E4"/>
    <mergeCell ref="A7:D7"/>
  </mergeCells>
  <pageMargins left="0.511811024" right="0.511811024" top="0.78740157499999996" bottom="0.78740157499999996" header="0.31496062000000002" footer="0.31496062000000002"/>
  <pageSetup paperSize="9" orientation="portrait"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Planilha31"/>
  <dimension ref="A1:F39"/>
  <sheetViews>
    <sheetView workbookViewId="0">
      <selection activeCell="A23" sqref="A23:IV39"/>
    </sheetView>
  </sheetViews>
  <sheetFormatPr defaultRowHeight="12.75" x14ac:dyDescent="0.2"/>
  <cols>
    <col min="1" max="1" width="43.42578125" bestFit="1" customWidth="1"/>
    <col min="2" max="5" width="34.28515625" customWidth="1"/>
    <col min="6" max="6" width="11.140625" bestFit="1" customWidth="1"/>
    <col min="7" max="8" width="11.140625" customWidth="1"/>
    <col min="9" max="9"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5" t="s">
        <v>13</v>
      </c>
      <c r="B6" s="76" t="s">
        <v>7601</v>
      </c>
    </row>
    <row r="7" spans="1:5" x14ac:dyDescent="0.2">
      <c r="A7" s="489" t="s">
        <v>7653</v>
      </c>
      <c r="B7" s="489"/>
      <c r="C7" s="489"/>
      <c r="D7" s="489"/>
      <c r="E7" s="489"/>
    </row>
    <row r="8" spans="1:5" x14ac:dyDescent="0.2">
      <c r="A8" s="19" t="s">
        <v>7603</v>
      </c>
      <c r="B8" s="77" t="s">
        <v>18</v>
      </c>
      <c r="C8" s="20"/>
      <c r="D8" s="20"/>
      <c r="E8" s="21"/>
    </row>
    <row r="9" spans="1:5" x14ac:dyDescent="0.2">
      <c r="A9" s="78" t="s">
        <v>15</v>
      </c>
      <c r="B9" s="60" t="s">
        <v>61</v>
      </c>
      <c r="C9" s="61" t="s">
        <v>2047</v>
      </c>
      <c r="D9" s="62" t="s">
        <v>1717</v>
      </c>
      <c r="E9" s="86" t="s">
        <v>7488</v>
      </c>
    </row>
    <row r="10" spans="1:5" x14ac:dyDescent="0.2">
      <c r="A10" s="79" t="s">
        <v>76</v>
      </c>
      <c r="B10" s="15">
        <v>11</v>
      </c>
      <c r="C10" s="16"/>
      <c r="D10" s="16">
        <v>1</v>
      </c>
      <c r="E10" s="69">
        <v>12</v>
      </c>
    </row>
    <row r="11" spans="1:5" x14ac:dyDescent="0.2">
      <c r="A11" s="14" t="s">
        <v>263</v>
      </c>
      <c r="B11" s="17">
        <v>6</v>
      </c>
      <c r="C11" s="18"/>
      <c r="D11" s="18"/>
      <c r="E11" s="70">
        <v>6</v>
      </c>
    </row>
    <row r="12" spans="1:5" x14ac:dyDescent="0.2">
      <c r="A12" s="14" t="s">
        <v>292</v>
      </c>
      <c r="B12" s="17">
        <v>4</v>
      </c>
      <c r="C12" s="18"/>
      <c r="D12" s="18"/>
      <c r="E12" s="70">
        <v>4</v>
      </c>
    </row>
    <row r="13" spans="1:5" x14ac:dyDescent="0.2">
      <c r="A13" s="14" t="s">
        <v>65</v>
      </c>
      <c r="B13" s="17">
        <v>44</v>
      </c>
      <c r="C13" s="18"/>
      <c r="D13" s="18"/>
      <c r="E13" s="70">
        <v>44</v>
      </c>
    </row>
    <row r="14" spans="1:5" x14ac:dyDescent="0.2">
      <c r="A14" s="14" t="s">
        <v>59</v>
      </c>
      <c r="B14" s="17">
        <v>17</v>
      </c>
      <c r="C14" s="18">
        <v>1</v>
      </c>
      <c r="D14" s="18"/>
      <c r="E14" s="70">
        <v>18</v>
      </c>
    </row>
    <row r="15" spans="1:5" x14ac:dyDescent="0.2">
      <c r="A15" s="14" t="s">
        <v>189</v>
      </c>
      <c r="B15" s="17">
        <v>2</v>
      </c>
      <c r="C15" s="18"/>
      <c r="D15" s="18"/>
      <c r="E15" s="70">
        <v>2</v>
      </c>
    </row>
    <row r="16" spans="1:5" x14ac:dyDescent="0.2">
      <c r="A16" s="14" t="s">
        <v>961</v>
      </c>
      <c r="B16" s="17">
        <v>1</v>
      </c>
      <c r="C16" s="18"/>
      <c r="D16" s="18"/>
      <c r="E16" s="70">
        <v>1</v>
      </c>
    </row>
    <row r="17" spans="1:6" x14ac:dyDescent="0.2">
      <c r="A17" s="14" t="s">
        <v>96</v>
      </c>
      <c r="B17" s="17">
        <v>9</v>
      </c>
      <c r="C17" s="18"/>
      <c r="D17" s="18"/>
      <c r="E17" s="70">
        <v>9</v>
      </c>
    </row>
    <row r="18" spans="1:6" x14ac:dyDescent="0.2">
      <c r="A18" s="14" t="s">
        <v>379</v>
      </c>
      <c r="B18" s="17">
        <v>20</v>
      </c>
      <c r="C18" s="18"/>
      <c r="D18" s="18"/>
      <c r="E18" s="70">
        <v>20</v>
      </c>
    </row>
    <row r="19" spans="1:6" x14ac:dyDescent="0.2">
      <c r="A19" s="121" t="s">
        <v>7488</v>
      </c>
      <c r="B19" s="87">
        <v>114</v>
      </c>
      <c r="C19" s="88">
        <v>1</v>
      </c>
      <c r="D19" s="88">
        <v>1</v>
      </c>
      <c r="E19" s="89">
        <v>116</v>
      </c>
    </row>
    <row r="23" spans="1:6" x14ac:dyDescent="0.2">
      <c r="A23" s="74" t="s">
        <v>13</v>
      </c>
      <c r="B23" s="48" t="s">
        <v>7601</v>
      </c>
    </row>
    <row r="24" spans="1:6" x14ac:dyDescent="0.2">
      <c r="A24" s="484" t="s">
        <v>7654</v>
      </c>
      <c r="B24" s="484"/>
      <c r="C24" s="484"/>
    </row>
    <row r="25" spans="1:6" x14ac:dyDescent="0.2">
      <c r="A25" s="45" t="s">
        <v>7542</v>
      </c>
      <c r="B25" s="45" t="s">
        <v>26</v>
      </c>
      <c r="C25" s="63"/>
      <c r="D25" s="63"/>
      <c r="E25" s="63"/>
      <c r="F25" s="64"/>
    </row>
    <row r="26" spans="1:6" x14ac:dyDescent="0.2">
      <c r="A26" s="45" t="s">
        <v>15</v>
      </c>
      <c r="B26" s="93" t="s">
        <v>288</v>
      </c>
      <c r="C26" s="94" t="s">
        <v>203</v>
      </c>
      <c r="D26" s="94" t="s">
        <v>2048</v>
      </c>
      <c r="E26" s="94" t="s">
        <v>1718</v>
      </c>
      <c r="F26" s="86" t="s">
        <v>7488</v>
      </c>
    </row>
    <row r="27" spans="1:6" x14ac:dyDescent="0.2">
      <c r="A27" s="44" t="s">
        <v>76</v>
      </c>
      <c r="B27" s="15">
        <v>8</v>
      </c>
      <c r="C27" s="16"/>
      <c r="D27" s="16"/>
      <c r="E27" s="16">
        <v>1</v>
      </c>
      <c r="F27" s="69">
        <v>9</v>
      </c>
    </row>
    <row r="28" spans="1:6" x14ac:dyDescent="0.2">
      <c r="A28" s="49" t="s">
        <v>263</v>
      </c>
      <c r="B28" s="17">
        <v>1</v>
      </c>
      <c r="C28" s="18"/>
      <c r="D28" s="18"/>
      <c r="E28" s="18"/>
      <c r="F28" s="70">
        <v>1</v>
      </c>
    </row>
    <row r="29" spans="1:6" x14ac:dyDescent="0.2">
      <c r="A29" s="49" t="s">
        <v>292</v>
      </c>
      <c r="B29" s="17">
        <v>5</v>
      </c>
      <c r="C29" s="18"/>
      <c r="D29" s="18"/>
      <c r="E29" s="18"/>
      <c r="F29" s="70">
        <v>5</v>
      </c>
    </row>
    <row r="30" spans="1:6" x14ac:dyDescent="0.2">
      <c r="A30" s="49" t="s">
        <v>65</v>
      </c>
      <c r="B30" s="17">
        <v>16</v>
      </c>
      <c r="C30" s="18"/>
      <c r="D30" s="18"/>
      <c r="E30" s="18"/>
      <c r="F30" s="70">
        <v>16</v>
      </c>
    </row>
    <row r="31" spans="1:6" x14ac:dyDescent="0.2">
      <c r="A31" s="49" t="s">
        <v>59</v>
      </c>
      <c r="B31" s="17">
        <v>8</v>
      </c>
      <c r="C31" s="18">
        <v>1</v>
      </c>
      <c r="D31" s="18">
        <v>1</v>
      </c>
      <c r="E31" s="18"/>
      <c r="F31" s="70">
        <v>10</v>
      </c>
    </row>
    <row r="32" spans="1:6" x14ac:dyDescent="0.2">
      <c r="A32" s="49" t="s">
        <v>496</v>
      </c>
      <c r="B32" s="17">
        <v>2</v>
      </c>
      <c r="C32" s="18"/>
      <c r="D32" s="18"/>
      <c r="E32" s="18"/>
      <c r="F32" s="70">
        <v>2</v>
      </c>
    </row>
    <row r="33" spans="1:6" x14ac:dyDescent="0.2">
      <c r="A33" s="49" t="s">
        <v>4347</v>
      </c>
      <c r="B33" s="17">
        <v>2</v>
      </c>
      <c r="C33" s="18"/>
      <c r="D33" s="18"/>
      <c r="E33" s="18"/>
      <c r="F33" s="70">
        <v>2</v>
      </c>
    </row>
    <row r="34" spans="1:6" x14ac:dyDescent="0.2">
      <c r="A34" s="49" t="s">
        <v>3615</v>
      </c>
      <c r="B34" s="17">
        <v>2</v>
      </c>
      <c r="C34" s="18"/>
      <c r="D34" s="18"/>
      <c r="E34" s="18"/>
      <c r="F34" s="70">
        <v>2</v>
      </c>
    </row>
    <row r="35" spans="1:6" x14ac:dyDescent="0.2">
      <c r="A35" s="49" t="s">
        <v>503</v>
      </c>
      <c r="B35" s="17">
        <v>2</v>
      </c>
      <c r="C35" s="18"/>
      <c r="D35" s="18"/>
      <c r="E35" s="18"/>
      <c r="F35" s="70">
        <v>2</v>
      </c>
    </row>
    <row r="36" spans="1:6" x14ac:dyDescent="0.2">
      <c r="A36" s="49" t="s">
        <v>96</v>
      </c>
      <c r="B36" s="17">
        <v>3</v>
      </c>
      <c r="C36" s="18"/>
      <c r="D36" s="18"/>
      <c r="E36" s="18"/>
      <c r="F36" s="70">
        <v>3</v>
      </c>
    </row>
    <row r="37" spans="1:6" x14ac:dyDescent="0.2">
      <c r="A37" s="49" t="s">
        <v>379</v>
      </c>
      <c r="B37" s="17">
        <v>1</v>
      </c>
      <c r="C37" s="18"/>
      <c r="D37" s="18"/>
      <c r="E37" s="18"/>
      <c r="F37" s="70">
        <v>1</v>
      </c>
    </row>
    <row r="38" spans="1:6" x14ac:dyDescent="0.2">
      <c r="A38" s="49" t="s">
        <v>487</v>
      </c>
      <c r="B38" s="17">
        <v>1</v>
      </c>
      <c r="C38" s="18"/>
      <c r="D38" s="18"/>
      <c r="E38" s="18"/>
      <c r="F38" s="70">
        <v>1</v>
      </c>
    </row>
    <row r="39" spans="1:6" x14ac:dyDescent="0.2">
      <c r="A39" s="90" t="s">
        <v>7488</v>
      </c>
      <c r="B39" s="87">
        <v>51</v>
      </c>
      <c r="C39" s="88">
        <v>1</v>
      </c>
      <c r="D39" s="88">
        <v>1</v>
      </c>
      <c r="E39" s="88">
        <v>1</v>
      </c>
      <c r="F39" s="89">
        <v>54</v>
      </c>
    </row>
  </sheetData>
  <mergeCells count="6">
    <mergeCell ref="A24:C24"/>
    <mergeCell ref="A1:E1"/>
    <mergeCell ref="A2:E2"/>
    <mergeCell ref="A3:E3"/>
    <mergeCell ref="A4:E4"/>
    <mergeCell ref="A7:E7"/>
  </mergeCells>
  <pageMargins left="0.511811024" right="0.511811024" top="0.78740157499999996" bottom="0.78740157499999996" header="0.31496062000000002" footer="0.31496062000000002"/>
  <pageSetup paperSize="9" orientation="landscape"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Planilha32"/>
  <dimension ref="A1:E22"/>
  <sheetViews>
    <sheetView workbookViewId="0">
      <selection activeCell="B39" sqref="B39"/>
    </sheetView>
  </sheetViews>
  <sheetFormatPr defaultRowHeight="12.75" x14ac:dyDescent="0.2"/>
  <cols>
    <col min="1" max="1" width="43.42578125" bestFit="1" customWidth="1"/>
    <col min="2" max="3" width="34.28515625" customWidth="1"/>
    <col min="4" max="4" width="11.140625" bestFit="1" customWidth="1"/>
    <col min="5" max="5" width="11.140625" customWidth="1"/>
    <col min="6" max="6" width="11.140625" bestFit="1" customWidth="1"/>
  </cols>
  <sheetData>
    <row r="1" spans="1:5" x14ac:dyDescent="0.2">
      <c r="A1" s="485" t="s">
        <v>7597</v>
      </c>
      <c r="B1" s="486"/>
      <c r="C1" s="486"/>
      <c r="D1" s="486"/>
      <c r="E1" s="487"/>
    </row>
    <row r="2" spans="1:5" x14ac:dyDescent="0.2">
      <c r="A2" s="488" t="s">
        <v>7598</v>
      </c>
      <c r="B2" s="488"/>
      <c r="C2" s="488"/>
      <c r="D2" s="488"/>
      <c r="E2" s="488"/>
    </row>
    <row r="3" spans="1:5" x14ac:dyDescent="0.2">
      <c r="A3" s="488" t="s">
        <v>7599</v>
      </c>
      <c r="B3" s="488"/>
      <c r="C3" s="488"/>
      <c r="D3" s="488"/>
      <c r="E3" s="488"/>
    </row>
    <row r="4" spans="1:5" x14ac:dyDescent="0.2">
      <c r="A4" s="488" t="s">
        <v>7600</v>
      </c>
      <c r="B4" s="488"/>
      <c r="C4" s="488"/>
      <c r="D4" s="488"/>
      <c r="E4" s="488"/>
    </row>
    <row r="6" spans="1:5" x14ac:dyDescent="0.2">
      <c r="A6" s="74" t="s">
        <v>13</v>
      </c>
      <c r="B6" s="48" t="s">
        <v>7601</v>
      </c>
    </row>
    <row r="7" spans="1:5" x14ac:dyDescent="0.2">
      <c r="A7" s="481" t="s">
        <v>7655</v>
      </c>
      <c r="B7" s="481"/>
      <c r="C7" s="481"/>
    </row>
    <row r="8" spans="1:5" x14ac:dyDescent="0.2">
      <c r="A8" s="45" t="s">
        <v>7603</v>
      </c>
      <c r="B8" s="45" t="s">
        <v>18</v>
      </c>
      <c r="C8" s="64"/>
    </row>
    <row r="9" spans="1:5" x14ac:dyDescent="0.2">
      <c r="A9" s="45" t="s">
        <v>15</v>
      </c>
      <c r="B9" s="86" t="s">
        <v>61</v>
      </c>
      <c r="C9" s="86" t="s">
        <v>7488</v>
      </c>
    </row>
    <row r="10" spans="1:5" x14ac:dyDescent="0.2">
      <c r="A10" s="44" t="s">
        <v>292</v>
      </c>
      <c r="B10" s="15">
        <v>2</v>
      </c>
      <c r="C10" s="69">
        <v>2</v>
      </c>
    </row>
    <row r="11" spans="1:5" x14ac:dyDescent="0.2">
      <c r="A11" s="90" t="s">
        <v>7488</v>
      </c>
      <c r="B11" s="87">
        <v>2</v>
      </c>
      <c r="C11" s="89">
        <v>2</v>
      </c>
    </row>
    <row r="16" spans="1:5" x14ac:dyDescent="0.2">
      <c r="A16" s="74" t="s">
        <v>13</v>
      </c>
      <c r="B16" s="48" t="s">
        <v>7601</v>
      </c>
    </row>
    <row r="17" spans="1:4" x14ac:dyDescent="0.2">
      <c r="A17" s="484" t="s">
        <v>7656</v>
      </c>
      <c r="B17" s="484"/>
      <c r="C17" s="484"/>
    </row>
    <row r="18" spans="1:4" x14ac:dyDescent="0.2">
      <c r="A18" s="45" t="s">
        <v>7542</v>
      </c>
      <c r="B18" s="45" t="s">
        <v>26</v>
      </c>
      <c r="C18" s="63"/>
      <c r="D18" s="64"/>
    </row>
    <row r="19" spans="1:4" x14ac:dyDescent="0.2">
      <c r="A19" s="45" t="s">
        <v>15</v>
      </c>
      <c r="B19" s="93" t="s">
        <v>288</v>
      </c>
      <c r="C19" s="94" t="s">
        <v>203</v>
      </c>
      <c r="D19" s="86" t="s">
        <v>7488</v>
      </c>
    </row>
    <row r="20" spans="1:4" x14ac:dyDescent="0.2">
      <c r="A20" s="44" t="s">
        <v>292</v>
      </c>
      <c r="B20" s="15"/>
      <c r="C20" s="16">
        <v>1</v>
      </c>
      <c r="D20" s="69">
        <v>1</v>
      </c>
    </row>
    <row r="21" spans="1:4" x14ac:dyDescent="0.2">
      <c r="A21" s="49" t="s">
        <v>65</v>
      </c>
      <c r="B21" s="17">
        <v>1</v>
      </c>
      <c r="C21" s="18"/>
      <c r="D21" s="70">
        <v>1</v>
      </c>
    </row>
    <row r="22" spans="1:4" x14ac:dyDescent="0.2">
      <c r="A22" s="90" t="s">
        <v>7488</v>
      </c>
      <c r="B22" s="87">
        <v>1</v>
      </c>
      <c r="C22" s="88">
        <v>1</v>
      </c>
      <c r="D22" s="89">
        <v>2</v>
      </c>
    </row>
  </sheetData>
  <mergeCells count="6">
    <mergeCell ref="A17:C17"/>
    <mergeCell ref="A1:E1"/>
    <mergeCell ref="A2:E2"/>
    <mergeCell ref="A3:E3"/>
    <mergeCell ref="A4:E4"/>
    <mergeCell ref="A7:C7"/>
  </mergeCells>
  <pageMargins left="0.511811024" right="0.511811024" top="0.78740157499999996" bottom="0.78740157499999996" header="0.31496062000000002" footer="0.31496062000000002"/>
  <pageSetup paperSize="9" orientation="landscape"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D687777212992948A81FA35397FF6DD0" ma:contentTypeVersion="2" ma:contentTypeDescription="Crie um novo documento." ma:contentTypeScope="" ma:versionID="2c5014ca65f61e362a08394ba8625065">
  <xsd:schema xmlns:xsd="http://www.w3.org/2001/XMLSchema" xmlns:xs="http://www.w3.org/2001/XMLSchema" xmlns:p="http://schemas.microsoft.com/office/2006/metadata/properties" xmlns:ns2="56a75226-4a8d-4ee6-abf7-5f092e3a4b6c" targetNamespace="http://schemas.microsoft.com/office/2006/metadata/properties" ma:root="true" ma:fieldsID="4f9552c213ba729d0b07355812756b8c" ns2:_="">
    <xsd:import namespace="56a75226-4a8d-4ee6-abf7-5f092e3a4b6c"/>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a75226-4a8d-4ee6-abf7-5f092e3a4b6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99BB6C6-A067-4E2E-B07C-A1CCBDF151BC}">
  <ds:schemaRefs>
    <ds:schemaRef ds:uri="http://purl.org/dc/terms/"/>
    <ds:schemaRef ds:uri="http://schemas.openxmlformats.org/package/2006/metadata/core-properties"/>
    <ds:schemaRef ds:uri="http://schemas.microsoft.com/office/infopath/2007/PartnerControls"/>
    <ds:schemaRef ds:uri="http://www.w3.org/XML/1998/namespace"/>
    <ds:schemaRef ds:uri="http://schemas.microsoft.com/office/2006/documentManagement/types"/>
    <ds:schemaRef ds:uri="http://schemas.microsoft.com/office/2006/metadata/properties"/>
    <ds:schemaRef ds:uri="http://purl.org/dc/elements/1.1/"/>
    <ds:schemaRef ds:uri="http://purl.org/dc/dcmitype/"/>
    <ds:schemaRef ds:uri="56a75226-4a8d-4ee6-abf7-5f092e3a4b6c"/>
  </ds:schemaRefs>
</ds:datastoreItem>
</file>

<file path=customXml/itemProps2.xml><?xml version="1.0" encoding="utf-8"?>
<ds:datastoreItem xmlns:ds="http://schemas.openxmlformats.org/officeDocument/2006/customXml" ds:itemID="{6433B6F0-AF74-46CC-8EEB-2CF7F0CEED18}">
  <ds:schemaRefs>
    <ds:schemaRef ds:uri="http://schemas.microsoft.com/sharepoint/v3/contenttype/forms"/>
  </ds:schemaRefs>
</ds:datastoreItem>
</file>

<file path=customXml/itemProps3.xml><?xml version="1.0" encoding="utf-8"?>
<ds:datastoreItem xmlns:ds="http://schemas.openxmlformats.org/officeDocument/2006/customXml" ds:itemID="{07155196-FFB7-4C06-9E61-7017FC502F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a75226-4a8d-4ee6-abf7-5f092e3a4b6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36</vt:i4>
      </vt:variant>
      <vt:variant>
        <vt:lpstr>Intervalos Nomeados</vt:lpstr>
      </vt:variant>
      <vt:variant>
        <vt:i4>2</vt:i4>
      </vt:variant>
    </vt:vector>
  </HeadingPairs>
  <TitlesOfParts>
    <vt:vector size="38" baseType="lpstr">
      <vt:lpstr>BENS TOMBADOS E PROCESSO ABERTO</vt:lpstr>
      <vt:lpstr>PASSIVO</vt:lpstr>
      <vt:lpstr>RECENTES</vt:lpstr>
      <vt:lpstr>NOTIFICADOS</vt:lpstr>
      <vt:lpstr>RERRATIFICACAO</vt:lpstr>
      <vt:lpstr>ORDENAMENTO GERAL</vt:lpstr>
      <vt:lpstr>TAXA DE CONGESTIONAMENTO</vt:lpstr>
      <vt:lpstr>TABELAS DINAMICAS</vt:lpstr>
      <vt:lpstr>LEGENDA E FONTES</vt:lpstr>
      <vt:lpstr>RJ - Bens Tombados</vt:lpstr>
      <vt:lpstr>AC - Bens Tombados</vt:lpstr>
      <vt:lpstr>AL - Bens Tombados</vt:lpstr>
      <vt:lpstr>AM - Bens Tombados</vt:lpstr>
      <vt:lpstr>AP - Bens Tombados</vt:lpstr>
      <vt:lpstr>BA - Bens Tombados</vt:lpstr>
      <vt:lpstr>CE - Bens Tombados</vt:lpstr>
      <vt:lpstr>DF - Bens Tombados</vt:lpstr>
      <vt:lpstr>ES - Bens Tombados</vt:lpstr>
      <vt:lpstr>GO - Bens Tombados</vt:lpstr>
      <vt:lpstr>MA - Bens Tombados</vt:lpstr>
      <vt:lpstr>MG - Bens Tombados</vt:lpstr>
      <vt:lpstr>MS - Bens Tombados </vt:lpstr>
      <vt:lpstr>MT - Bens Tombados</vt:lpstr>
      <vt:lpstr>PA - Bens Tombados</vt:lpstr>
      <vt:lpstr>PB - Bens Tombados</vt:lpstr>
      <vt:lpstr>PE - Bens Tombados</vt:lpstr>
      <vt:lpstr>PI - Bens Tombados</vt:lpstr>
      <vt:lpstr>PR - Bens Tombados</vt:lpstr>
      <vt:lpstr>RN - Bens Tombados</vt:lpstr>
      <vt:lpstr>RO - Bens Tombados</vt:lpstr>
      <vt:lpstr>RR - Bens Tombados</vt:lpstr>
      <vt:lpstr>RS - Bens Tombados</vt:lpstr>
      <vt:lpstr>SC - Bens Tombados</vt:lpstr>
      <vt:lpstr>SE - Bens Tombados</vt:lpstr>
      <vt:lpstr>SP - Bens Tombados</vt:lpstr>
      <vt:lpstr>TO - Bens Tombados</vt:lpstr>
      <vt:lpstr>'BENS TOMBADOS E PROCESSO ABERTO'!_Hlk92368891</vt:lpstr>
      <vt:lpstr>A</vt:lpstr>
    </vt:vector>
  </TitlesOfParts>
  <Manager/>
  <Company>IPHAN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mariaregina</dc:creator>
  <cp:keywords/>
  <dc:description/>
  <cp:lastModifiedBy>Aretha Lecir Rodrigues Dos Santos</cp:lastModifiedBy>
  <cp:revision/>
  <cp:lastPrinted>2026-04-08T17:10:51Z</cp:lastPrinted>
  <dcterms:created xsi:type="dcterms:W3CDTF">2008-09-09T18:11:28Z</dcterms:created>
  <dcterms:modified xsi:type="dcterms:W3CDTF">2026-04-08T19:08:44Z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0x010100D687777212992948A81FA35397FF6DD0</vt:lpwstr>
  </property>
</Properties>
</file>